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lanjui/workspace/rime/rime-piau-im/docs/"/>
    </mc:Choice>
  </mc:AlternateContent>
  <xr:revisionPtr revIDLastSave="0" documentId="13_ncr:1_{DA6CCAA0-9124-F442-9814-3F0E664D358B}" xr6:coauthVersionLast="47" xr6:coauthVersionMax="47" xr10:uidLastSave="{00000000-0000-0000-0000-000000000000}"/>
  <bookViews>
    <workbookView xWindow="-89480" yWindow="640" windowWidth="32600" windowHeight="20960" activeTab="4" xr2:uid="{A1048D72-D5F4-9D44-9306-D45A93750B3F}"/>
  </bookViews>
  <sheets>
    <sheet name="漢字標音" sheetId="2" r:id="rId1"/>
    <sheet name="【拼音】白話字" sheetId="3" state="hidden" r:id="rId2"/>
    <sheet name="【拼音】方音" sheetId="4" state="hidden" r:id="rId3"/>
    <sheet name="【拼音】閩拼" sheetId="5" state="hidden" r:id="rId4"/>
    <sheet name="聲母表" sheetId="7" r:id="rId5"/>
    <sheet name="韻母表" sheetId="14" r:id="rId6"/>
    <sheet name="顎音化聲母" sheetId="10" state="hidden" r:id="rId7"/>
    <sheet name="白話字音節列表" sheetId="11" state="hidden" r:id="rId8"/>
    <sheet name="白話字八音反切" sheetId="13" r:id="rId9"/>
    <sheet name="台羅八音反切" sheetId="15" r:id="rId10"/>
    <sheet name="【設定】韻母排序對照表" sheetId="16" state="hidden" r:id="rId11"/>
    <sheet name="【設定】聲調對照表" sheetId="17" state="hidden" r:id="rId12"/>
    <sheet name="閩拼八音反切" sheetId="22" r:id="rId13"/>
    <sheet name="方音八音反切" sheetId="18" r:id="rId14"/>
    <sheet name="【設定】總表" sheetId="6" r:id="rId15"/>
    <sheet name="十五音-聲韻清單" sheetId="26" r:id="rId16"/>
    <sheet name="十五音韻母對照表" sheetId="8" r:id="rId17"/>
    <sheet name="通用拚音-輔音" sheetId="27" r:id="rId18"/>
    <sheet name="通用拚音-韻母" sheetId="28" r:id="rId19"/>
    <sheet name="閩拼聲表" sheetId="19" r:id="rId20"/>
    <sheet name="閩拼韻表" sheetId="20" r:id="rId21"/>
    <sheet name="閩拼調表" sheetId="21" r:id="rId22"/>
    <sheet name="【聲調】列表-bak" sheetId="23" state="hidden" r:id="rId23"/>
    <sheet name="【設定】排序表" sheetId="24" state="hidden" r:id="rId24"/>
    <sheet name="【設定】50韻母八音反切" sheetId="25" state="hidden" r:id="rId25"/>
  </sheets>
  <externalReferences>
    <externalReference r:id="rId26"/>
  </externalReferences>
  <definedNames>
    <definedName name="_xlnm._FilterDatabase" localSheetId="10" hidden="1">【設定】韻母排序對照表!$H$4:$U$104</definedName>
    <definedName name="_xlnm._FilterDatabase" localSheetId="16" hidden="1">十五音韻母對照表!$B$3:$X$53</definedName>
    <definedName name="_xlnm._FilterDatabase" localSheetId="0" hidden="1">漢字標音!$B$7:$L$1587</definedName>
    <definedName name="_xlnm._FilterDatabase" localSheetId="4" hidden="1">聲母表!$B$3:$P$25</definedName>
    <definedName name="入聲韻母清單">十五音韻母對照表!$H$4:$H$53</definedName>
    <definedName name="十五音入聲碼">十五音韻母對照表!$H$4:$H$53</definedName>
    <definedName name="十五音舒聲碼">十五音韻母對照表!$G$4:$G$53</definedName>
    <definedName name="十五音聲母">'十五音-聲韻清單'!$C$3:$C$17</definedName>
    <definedName name="十五音聲母資料表">聲母表!$B$4:$P$25</definedName>
    <definedName name="十五音韻母">'十五音-聲韻清單'!$F$3:$F$52</definedName>
    <definedName name="十五音韻母清單">十五音韻母對照表!$C$4:$C$53</definedName>
    <definedName name="十五音韻母資料表">十五音韻母對照表!$B$4:$X$53</definedName>
    <definedName name="中文數值資料表">【設定】排序表!$T$7:$U$14</definedName>
    <definedName name="中文數值對照表" localSheetId="23">【設定】排序表!$T$5:$U$12</definedName>
    <definedName name="方音八音反切資料表">方音八音反切!$D$6:$K$55</definedName>
    <definedName name="台羅入聲韻母清單">十五音韻母對照表!$P$4:$P$53</definedName>
    <definedName name="台羅舒聲韻母清單">十五音韻母對照表!$O$4:$O$53</definedName>
    <definedName name="台羅韻母八音反切">'[1]台羅-八音反切'!$R$5:$Y$54</definedName>
    <definedName name="台羅韻母八聲調資料表">台羅八音反切!$AC$5:$AJ$54</definedName>
    <definedName name="台羅韻母清單">韻母表!$I$7:$I$81</definedName>
    <definedName name="白話字聲母清單">#REF!</definedName>
    <definedName name="白話字韻母八音反切">'[1]白話字-八音反切'!$R$5:$Y$54</definedName>
    <definedName name="白話字韻母八聲調資料表">白話字八音反切!$AC$5:$AJ$54</definedName>
    <definedName name="白話字韻母清單">#REF!</definedName>
    <definedName name="白話字韻表">#REF!</definedName>
    <definedName name="麥氏入聲韻母清單">十五音韻母對照表!$L$4:$L$53</definedName>
    <definedName name="麥氏舒聲韻母清單">十五音韻母對照表!$K$4:$K$53</definedName>
    <definedName name="舒聲韻母清單">十五音韻母對照表!$G$4:$G$53</definedName>
    <definedName name="閩拼入聲韻母清單">十五音韻母對照表!$R$4:$R$53</definedName>
    <definedName name="閩拼舒聲韻母清單">十五音韻母對照表!$Q$4:$Q$53</definedName>
    <definedName name="閩拼聲母清單">聲母表!$J$4:$J$25</definedName>
    <definedName name="閩拼韻母八音反切">'[1]閩拼-八音反切'!$R$5:$Y$54</definedName>
    <definedName name="閩拼韻母八聲調資料表">閩拼八音反切!$AC$5:$AJ$54</definedName>
    <definedName name="閩拼韻母清單">閩拼韻表!$L$7:$L$90</definedName>
    <definedName name="閩拼韻母資料表">閩拼韻表!$L$7:$R$90</definedName>
    <definedName name="閩拼韻表">閩拼韻表!$B$5:$Q$90</definedName>
    <definedName name="標點符號清單">[1]標點符號清單!$B$3:$B$15</definedName>
    <definedName name="標題符號清單">【設定】總表!$B$3:$B$15</definedName>
    <definedName name="聲母資料表">聲母表!$B$4:$P$25</definedName>
    <definedName name="聲母碼">聲母表!$C$4:$C$25</definedName>
    <definedName name="聲母碼表">[1]聲母碼!$D$7:$L$24</definedName>
    <definedName name="顎音化聲母資料表">顎音化聲母!$L$5:$N$136</definedName>
    <definedName name="韻母資料表">韻母表!$H$7:$Q$81</definedName>
    <definedName name="韻母碼">韻母表!$I$7:$I$81</definedName>
    <definedName name="韻母碼表">'[1]十五音-韻母清單'!$A$13:$I$112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2" i="14" l="1" a="1"/>
  <c r="J32" i="14" s="1"/>
  <c r="J29" i="14" a="1"/>
  <c r="J29" i="14" s="1"/>
  <c r="J30" i="14" a="1"/>
  <c r="J30" i="14"/>
  <c r="J31" i="14" a="1"/>
  <c r="J31" i="14" s="1"/>
  <c r="J33" i="14" a="1"/>
  <c r="J33" i="14"/>
  <c r="J34" i="14" a="1"/>
  <c r="J34" i="14"/>
  <c r="J35" i="14" a="1"/>
  <c r="J35" i="14" s="1"/>
  <c r="J36" i="14" a="1"/>
  <c r="J36" i="14"/>
  <c r="J37" i="14" a="1"/>
  <c r="J37" i="14" s="1"/>
  <c r="J38" i="14" a="1"/>
  <c r="J38" i="14"/>
  <c r="J39" i="14" a="1"/>
  <c r="J39" i="14"/>
  <c r="J40" i="14" a="1"/>
  <c r="J40" i="14"/>
  <c r="J41" i="14" a="1"/>
  <c r="J41" i="14" s="1"/>
  <c r="J42" i="14" a="1"/>
  <c r="J42" i="14" s="1"/>
  <c r="J43" i="14" a="1"/>
  <c r="J43" i="14" s="1"/>
  <c r="J44" i="14" a="1"/>
  <c r="J44" i="14"/>
  <c r="J45" i="14" a="1"/>
  <c r="J45" i="14"/>
  <c r="J46" i="14" a="1"/>
  <c r="J46" i="14"/>
  <c r="J47" i="14" a="1"/>
  <c r="J47" i="14" s="1"/>
  <c r="J48" i="14" a="1"/>
  <c r="J48" i="14" s="1"/>
  <c r="J49" i="14" a="1"/>
  <c r="J49" i="14" s="1"/>
  <c r="J50" i="14" a="1"/>
  <c r="J50" i="14"/>
  <c r="J51" i="14" a="1"/>
  <c r="J51" i="14"/>
  <c r="J52" i="14" a="1"/>
  <c r="J52" i="14"/>
  <c r="J53" i="14" a="1"/>
  <c r="J53" i="14" s="1"/>
  <c r="J54" i="14" a="1"/>
  <c r="J54" i="14" s="1"/>
  <c r="J55" i="14" a="1"/>
  <c r="J55" i="14" s="1"/>
  <c r="J56" i="14" a="1"/>
  <c r="J56" i="14" s="1"/>
  <c r="J57" i="14" a="1"/>
  <c r="J57" i="14"/>
  <c r="J58" i="14" a="1"/>
  <c r="J58" i="14" s="1"/>
  <c r="J59" i="14" a="1"/>
  <c r="J59" i="14" s="1"/>
  <c r="J60" i="14" a="1"/>
  <c r="J60" i="14" s="1"/>
  <c r="J61" i="14" a="1"/>
  <c r="J61" i="14" s="1"/>
  <c r="J62" i="14" a="1"/>
  <c r="J62" i="14"/>
  <c r="J63" i="14" a="1"/>
  <c r="J63" i="14"/>
  <c r="J64" i="14" a="1"/>
  <c r="J64" i="14"/>
  <c r="J65" i="14" a="1"/>
  <c r="J65" i="14" s="1"/>
  <c r="J66" i="14" a="1"/>
  <c r="J66" i="14" s="1"/>
  <c r="J67" i="14" a="1"/>
  <c r="J67" i="14" s="1"/>
  <c r="J68" i="14" a="1"/>
  <c r="J68" i="14"/>
  <c r="J69" i="14" a="1"/>
  <c r="J69" i="14"/>
  <c r="J70" i="14" a="1"/>
  <c r="J70" i="14"/>
  <c r="J71" i="14" a="1"/>
  <c r="J71" i="14" s="1"/>
  <c r="J72" i="14" a="1"/>
  <c r="J72" i="14" s="1"/>
  <c r="J73" i="14" a="1"/>
  <c r="J73" i="14" s="1"/>
  <c r="J74" i="14" a="1"/>
  <c r="J74" i="14"/>
  <c r="J75" i="14" a="1"/>
  <c r="J75" i="14"/>
  <c r="J76" i="14" a="1"/>
  <c r="J76" i="14" s="1"/>
  <c r="J77" i="14" a="1"/>
  <c r="J77" i="14" s="1"/>
  <c r="J78" i="14" a="1"/>
  <c r="J78" i="14" s="1"/>
  <c r="J79" i="14" a="1"/>
  <c r="J79" i="14" s="1"/>
  <c r="J80" i="14" a="1"/>
  <c r="J80" i="14"/>
  <c r="J81" i="14" a="1"/>
  <c r="J81" i="14"/>
  <c r="J28" i="14" a="1"/>
  <c r="J28" i="14" s="1"/>
  <c r="V1" i="8" l="1"/>
  <c r="U1" i="8"/>
  <c r="L1" i="7"/>
  <c r="N1" i="7"/>
  <c r="M1" i="7"/>
  <c r="K3" i="6"/>
  <c r="G3" i="6"/>
  <c r="F3" i="6"/>
  <c r="H3" i="6" s="1"/>
  <c r="D3" i="6"/>
  <c r="AA1" i="22"/>
  <c r="I4" i="14" a="1"/>
  <c r="I4" i="14" s="1"/>
  <c r="J4" i="14" a="1"/>
  <c r="J4" i="14" s="1"/>
  <c r="K4" i="14" a="1"/>
  <c r="K4" i="14" s="1"/>
  <c r="L4" i="14" a="1"/>
  <c r="L4" i="14"/>
  <c r="M4" i="14" a="1"/>
  <c r="M4" i="14"/>
  <c r="N4" i="14" a="1"/>
  <c r="N4" i="14"/>
  <c r="O4" i="14" a="1"/>
  <c r="O4" i="14" s="1"/>
  <c r="P4" i="14" a="1"/>
  <c r="P4" i="14" s="1"/>
  <c r="Q4" i="14" a="1"/>
  <c r="Q4" i="14" s="1"/>
  <c r="H4" i="14" a="1"/>
  <c r="H4" i="14" s="1"/>
  <c r="E10" i="7"/>
  <c r="E4" i="7"/>
  <c r="E12" i="7"/>
  <c r="E14" i="7"/>
  <c r="E8" i="7"/>
  <c r="E6" i="7"/>
  <c r="E9" i="7"/>
  <c r="E21" i="7"/>
  <c r="E17" i="7"/>
  <c r="E22" i="7"/>
  <c r="E18" i="7"/>
  <c r="E24" i="7"/>
  <c r="E20" i="7"/>
  <c r="E25" i="7"/>
  <c r="E5" i="7"/>
  <c r="E7" i="7"/>
  <c r="E13" i="7"/>
  <c r="E15" i="7"/>
  <c r="E23" i="7"/>
  <c r="E19" i="7"/>
  <c r="E16" i="7"/>
  <c r="E11" i="7"/>
  <c r="B17" i="26" a="1"/>
  <c r="B17" i="26" s="1"/>
  <c r="B16" i="26" a="1"/>
  <c r="B16" i="26" s="1"/>
  <c r="B15" i="26" a="1"/>
  <c r="B15" i="26" s="1"/>
  <c r="B14" i="26" a="1"/>
  <c r="B14" i="26" s="1"/>
  <c r="B13" i="26" a="1"/>
  <c r="B13" i="26" s="1"/>
  <c r="B12" i="26" a="1"/>
  <c r="B12" i="26" s="1"/>
  <c r="B11" i="26" a="1"/>
  <c r="B11" i="26" s="1"/>
  <c r="B10" i="26" a="1"/>
  <c r="B10" i="26" s="1"/>
  <c r="B9" i="26" a="1"/>
  <c r="B9" i="26" s="1"/>
  <c r="B8" i="26" a="1"/>
  <c r="B8" i="26" s="1"/>
  <c r="B7" i="26" a="1"/>
  <c r="B7" i="26" s="1"/>
  <c r="B6" i="26" a="1"/>
  <c r="B6" i="26" s="1"/>
  <c r="B5" i="26" a="1"/>
  <c r="B5" i="26" s="1"/>
  <c r="B4" i="26" a="1"/>
  <c r="B4" i="26" s="1"/>
  <c r="B3" i="26" a="1"/>
  <c r="B3" i="26" s="1"/>
  <c r="I3" i="6" a="1"/>
  <c r="L3" i="6" a="1"/>
  <c r="L3" i="6" l="1"/>
  <c r="I3" i="6"/>
  <c r="E1" i="7" l="1"/>
  <c r="AV17" i="2"/>
  <c r="U17" i="2"/>
  <c r="AV16" i="2"/>
  <c r="U16" i="2"/>
  <c r="AV15" i="2"/>
  <c r="U15" i="2"/>
  <c r="AV14" i="2"/>
  <c r="U14" i="2"/>
  <c r="AV13" i="2"/>
  <c r="U13" i="2"/>
  <c r="AV12" i="2"/>
  <c r="U12" i="2"/>
  <c r="AV11" i="2"/>
  <c r="U11" i="2"/>
  <c r="AV10" i="2"/>
  <c r="U10" i="2"/>
  <c r="AV9" i="2"/>
  <c r="U9" i="2"/>
  <c r="V9" i="15"/>
  <c r="D32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AV8" i="2"/>
  <c r="AW8" i="2" s="1"/>
  <c r="AX8" i="2" s="1" a="1"/>
  <c r="AX8" i="2" s="1"/>
  <c r="O1" i="7"/>
  <c r="AJ14" i="2" l="1"/>
  <c r="AJ9" i="2"/>
  <c r="AJ13" i="2"/>
  <c r="AJ16" i="2"/>
  <c r="AJ10" i="2"/>
  <c r="AJ17" i="2"/>
  <c r="AJ15" i="2"/>
  <c r="AJ11" i="2"/>
  <c r="K26" i="14"/>
  <c r="F16" i="14"/>
  <c r="F27" i="14"/>
  <c r="K23" i="14"/>
  <c r="F22" i="14"/>
  <c r="F28" i="14"/>
  <c r="J25" i="14" a="1"/>
  <c r="J25" i="14" s="1"/>
  <c r="J21" i="14" a="1"/>
  <c r="J21" i="14" s="1"/>
  <c r="F20" i="14"/>
  <c r="F31" i="14"/>
  <c r="K19" i="14"/>
  <c r="M19" i="14" s="1" a="1"/>
  <c r="M19" i="14" s="1"/>
  <c r="F18" i="14"/>
  <c r="K15" i="14"/>
  <c r="L15" i="14" s="1" a="1"/>
  <c r="L15" i="14" s="1"/>
  <c r="F30" i="14"/>
  <c r="K29" i="14"/>
  <c r="L29" i="14" s="1" a="1"/>
  <c r="L29" i="14" s="1"/>
  <c r="F17" i="14"/>
  <c r="F25" i="14"/>
  <c r="K25" i="14"/>
  <c r="M25" i="14" s="1" a="1"/>
  <c r="M25" i="14" s="1"/>
  <c r="J23" i="14" a="1"/>
  <c r="J23" i="14" s="1"/>
  <c r="F23" i="14"/>
  <c r="F26" i="14"/>
  <c r="J15" i="14" a="1"/>
  <c r="J15" i="14" s="1"/>
  <c r="F15" i="14"/>
  <c r="J26" i="14" a="1"/>
  <c r="J26" i="14" s="1"/>
  <c r="F24" i="14"/>
  <c r="V9" i="2"/>
  <c r="AW9" i="2"/>
  <c r="AX9" i="2" s="1" a="1"/>
  <c r="AX9" i="2" s="1"/>
  <c r="V10" i="2"/>
  <c r="AW10" i="2"/>
  <c r="AX10" i="2" s="1" a="1"/>
  <c r="AX10" i="2" s="1"/>
  <c r="V11" i="2"/>
  <c r="AW11" i="2"/>
  <c r="AX11" i="2" s="1" a="1"/>
  <c r="AX11" i="2" s="1"/>
  <c r="V12" i="2"/>
  <c r="G12" i="2" s="1"/>
  <c r="AW12" i="2"/>
  <c r="AX12" i="2" s="1" a="1"/>
  <c r="AX12" i="2" s="1"/>
  <c r="V13" i="2"/>
  <c r="AW13" i="2"/>
  <c r="AX13" i="2" s="1" a="1"/>
  <c r="AX13" i="2" s="1"/>
  <c r="V14" i="2"/>
  <c r="AW14" i="2"/>
  <c r="AX14" i="2" s="1" a="1"/>
  <c r="AX14" i="2" s="1"/>
  <c r="V15" i="2"/>
  <c r="AW15" i="2"/>
  <c r="AX15" i="2" s="1" a="1"/>
  <c r="AX15" i="2" s="1"/>
  <c r="V16" i="2"/>
  <c r="AW16" i="2"/>
  <c r="AX16" i="2" s="1" a="1"/>
  <c r="AX16" i="2" s="1"/>
  <c r="V17" i="2"/>
  <c r="AW17" i="2"/>
  <c r="AX17" i="2" s="1" a="1"/>
  <c r="AX17" i="2" s="1"/>
  <c r="K31" i="14"/>
  <c r="M31" i="14" s="1" a="1"/>
  <c r="M31" i="14" s="1"/>
  <c r="F21" i="14"/>
  <c r="K21" i="14"/>
  <c r="Q21" i="14" s="1" a="1"/>
  <c r="Q21" i="14" s="1"/>
  <c r="K30" i="14"/>
  <c r="N30" i="14" s="1" a="1"/>
  <c r="N30" i="14" s="1"/>
  <c r="F29" i="14"/>
  <c r="J19" i="14" a="1"/>
  <c r="J19" i="14" s="1"/>
  <c r="F32" i="14"/>
  <c r="F19" i="14"/>
  <c r="AV18" i="2"/>
  <c r="AW18" i="2" s="1"/>
  <c r="AV19" i="2"/>
  <c r="AW19" i="2" s="1"/>
  <c r="AV20" i="2"/>
  <c r="AW20" i="2" s="1"/>
  <c r="AX20" i="2" s="1" a="1"/>
  <c r="AX20" i="2" s="1"/>
  <c r="AV21" i="2"/>
  <c r="AW21" i="2" s="1"/>
  <c r="AV22" i="2"/>
  <c r="AW22" i="2" s="1"/>
  <c r="AV23" i="2"/>
  <c r="AW23" i="2" s="1"/>
  <c r="AX23" i="2" s="1" a="1"/>
  <c r="AX23" i="2" s="1"/>
  <c r="AV24" i="2"/>
  <c r="AW24" i="2" s="1"/>
  <c r="AV25" i="2"/>
  <c r="AV26" i="2"/>
  <c r="AW26" i="2" s="1"/>
  <c r="AV27" i="2"/>
  <c r="AW27" i="2" s="1"/>
  <c r="AX27" i="2" s="1" a="1"/>
  <c r="AX27" i="2" s="1"/>
  <c r="AV28" i="2"/>
  <c r="AW28" i="2" s="1"/>
  <c r="AV29" i="2"/>
  <c r="AV30" i="2"/>
  <c r="AW30" i="2" s="1"/>
  <c r="AX30" i="2" s="1" a="1"/>
  <c r="AX30" i="2" s="1"/>
  <c r="AV31" i="2"/>
  <c r="AV32" i="2"/>
  <c r="AW32" i="2" s="1"/>
  <c r="AV33" i="2"/>
  <c r="AW33" i="2" s="1"/>
  <c r="AV34" i="2"/>
  <c r="AW34" i="2" s="1"/>
  <c r="AX34" i="2" s="1" a="1"/>
  <c r="AX34" i="2" s="1"/>
  <c r="AV35" i="2"/>
  <c r="AW35" i="2" s="1"/>
  <c r="AX35" i="2" s="1" a="1"/>
  <c r="AX35" i="2" s="1"/>
  <c r="AV36" i="2"/>
  <c r="AV37" i="2"/>
  <c r="AW37" i="2" s="1"/>
  <c r="AX37" i="2" s="1" a="1"/>
  <c r="AX37" i="2" s="1"/>
  <c r="AV38" i="2"/>
  <c r="AV39" i="2"/>
  <c r="AV40" i="2"/>
  <c r="AW40" i="2" s="1"/>
  <c r="AX40" i="2" s="1" a="1"/>
  <c r="AX40" i="2" s="1"/>
  <c r="AV41" i="2"/>
  <c r="AW41" i="2" s="1"/>
  <c r="AV42" i="2"/>
  <c r="AW42" i="2" s="1"/>
  <c r="AV43" i="2"/>
  <c r="AW43" i="2" s="1"/>
  <c r="AX43" i="2" s="1" a="1"/>
  <c r="AX43" i="2" s="1"/>
  <c r="AV44" i="2"/>
  <c r="AV45" i="2"/>
  <c r="AW45" i="2" s="1"/>
  <c r="AV46" i="2"/>
  <c r="AW46" i="2" s="1"/>
  <c r="AV47" i="2"/>
  <c r="AW47" i="2" s="1"/>
  <c r="AV48" i="2"/>
  <c r="AV49" i="2"/>
  <c r="AV50" i="2"/>
  <c r="AW50" i="2" s="1"/>
  <c r="AX50" i="2" s="1" a="1"/>
  <c r="AX50" i="2" s="1"/>
  <c r="AV51" i="2"/>
  <c r="AW51" i="2" s="1"/>
  <c r="AV52" i="2"/>
  <c r="AW52" i="2" s="1"/>
  <c r="AX52" i="2" s="1" a="1"/>
  <c r="AX52" i="2" s="1"/>
  <c r="AV53" i="2"/>
  <c r="AW53" i="2" s="1"/>
  <c r="AV54" i="2"/>
  <c r="AW54" i="2" s="1"/>
  <c r="AV55" i="2"/>
  <c r="AW55" i="2" s="1"/>
  <c r="AV56" i="2"/>
  <c r="AW56" i="2" s="1"/>
  <c r="AV57" i="2"/>
  <c r="AW57" i="2" s="1"/>
  <c r="AV58" i="2"/>
  <c r="AV59" i="2"/>
  <c r="AV60" i="2"/>
  <c r="AW60" i="2" s="1"/>
  <c r="AV61" i="2"/>
  <c r="AW61" i="2" s="1"/>
  <c r="AX61" i="2" s="1" a="1"/>
  <c r="AX61" i="2" s="1"/>
  <c r="AV62" i="2"/>
  <c r="AW62" i="2" s="1"/>
  <c r="AV63" i="2"/>
  <c r="AW63" i="2" s="1"/>
  <c r="AV64" i="2"/>
  <c r="AV65" i="2"/>
  <c r="AW65" i="2" s="1"/>
  <c r="AX65" i="2" s="1" a="1"/>
  <c r="AX65" i="2" s="1"/>
  <c r="AV66" i="2"/>
  <c r="AW66" i="2" s="1"/>
  <c r="AV67" i="2"/>
  <c r="AW67" i="2" s="1"/>
  <c r="AV68" i="2"/>
  <c r="AW68" i="2" s="1"/>
  <c r="AV69" i="2"/>
  <c r="AW69" i="2" s="1"/>
  <c r="AV70" i="2"/>
  <c r="AW70" i="2" s="1"/>
  <c r="AV71" i="2"/>
  <c r="AW71" i="2" s="1"/>
  <c r="AX71" i="2" s="1" a="1"/>
  <c r="AX71" i="2" s="1"/>
  <c r="AV72" i="2"/>
  <c r="AV73" i="2"/>
  <c r="AW73" i="2" s="1"/>
  <c r="AX73" i="2" s="1" a="1"/>
  <c r="AX73" i="2" s="1"/>
  <c r="AV74" i="2"/>
  <c r="AW74" i="2" s="1"/>
  <c r="AX74" i="2" s="1" a="1"/>
  <c r="AX74" i="2" s="1"/>
  <c r="AV75" i="2"/>
  <c r="AW75" i="2" s="1"/>
  <c r="AV76" i="2"/>
  <c r="AV77" i="2"/>
  <c r="AV78" i="2"/>
  <c r="AV79" i="2"/>
  <c r="AV80" i="2"/>
  <c r="AW80" i="2" s="1"/>
  <c r="AX80" i="2" s="1" a="1"/>
  <c r="AX80" i="2" s="1"/>
  <c r="AV81" i="2"/>
  <c r="AW81" i="2" s="1"/>
  <c r="AX81" i="2" s="1" a="1"/>
  <c r="AX81" i="2" s="1"/>
  <c r="AV82" i="2"/>
  <c r="AW82" i="2" s="1"/>
  <c r="AX82" i="2" s="1" a="1"/>
  <c r="AX82" i="2" s="1"/>
  <c r="AV83" i="2"/>
  <c r="AV84" i="2"/>
  <c r="AW84" i="2" s="1"/>
  <c r="AV85" i="2"/>
  <c r="AW85" i="2" s="1"/>
  <c r="AX85" i="2" s="1" a="1"/>
  <c r="AX85" i="2" s="1"/>
  <c r="AV86" i="2"/>
  <c r="AW86" i="2" s="1"/>
  <c r="AX86" i="2" s="1" a="1"/>
  <c r="AX86" i="2" s="1"/>
  <c r="AV87" i="2"/>
  <c r="AW87" i="2" s="1"/>
  <c r="AV88" i="2"/>
  <c r="AW88" i="2" s="1"/>
  <c r="AV89" i="2"/>
  <c r="AW89" i="2" s="1"/>
  <c r="AV90" i="2"/>
  <c r="AW90" i="2" s="1"/>
  <c r="AV91" i="2"/>
  <c r="AV92" i="2"/>
  <c r="AW92" i="2" s="1"/>
  <c r="AV93" i="2"/>
  <c r="AW93" i="2" s="1"/>
  <c r="AV94" i="2"/>
  <c r="AW94" i="2" s="1"/>
  <c r="AV95" i="2"/>
  <c r="AW95" i="2" s="1"/>
  <c r="AV96" i="2"/>
  <c r="AW96" i="2" s="1"/>
  <c r="AX96" i="2" s="1" a="1"/>
  <c r="AX96" i="2" s="1"/>
  <c r="AV97" i="2"/>
  <c r="AW97" i="2" s="1"/>
  <c r="AX97" i="2" s="1" a="1"/>
  <c r="AX97" i="2" s="1"/>
  <c r="AV98" i="2"/>
  <c r="AW98" i="2" s="1"/>
  <c r="AV99" i="2"/>
  <c r="AV100" i="2"/>
  <c r="AW100" i="2" s="1"/>
  <c r="AX100" i="2" s="1" a="1"/>
  <c r="AX100" i="2" s="1"/>
  <c r="AV101" i="2"/>
  <c r="AW101" i="2" s="1"/>
  <c r="AX101" i="2" s="1" a="1"/>
  <c r="AX101" i="2" s="1"/>
  <c r="AV102" i="2"/>
  <c r="AW102" i="2" s="1"/>
  <c r="AV103" i="2"/>
  <c r="AV104" i="2"/>
  <c r="AW104" i="2" s="1"/>
  <c r="AV105" i="2"/>
  <c r="AW105" i="2" s="1"/>
  <c r="AV106" i="2"/>
  <c r="AW106" i="2" s="1"/>
  <c r="AV107" i="2"/>
  <c r="AW107" i="2" s="1"/>
  <c r="AV108" i="2"/>
  <c r="AV109" i="2"/>
  <c r="AW109" i="2" s="1"/>
  <c r="AX109" i="2" s="1" a="1"/>
  <c r="AX109" i="2" s="1"/>
  <c r="AV110" i="2"/>
  <c r="AW110" i="2" s="1"/>
  <c r="AV111" i="2"/>
  <c r="AW111" i="2" s="1"/>
  <c r="AV112" i="2"/>
  <c r="AW112" i="2" s="1"/>
  <c r="AX112" i="2" s="1" a="1"/>
  <c r="AX112" i="2" s="1"/>
  <c r="AV113" i="2"/>
  <c r="AW113" i="2" s="1"/>
  <c r="AX113" i="2" s="1" a="1"/>
  <c r="AX113" i="2" s="1"/>
  <c r="AV114" i="2"/>
  <c r="AV115" i="2"/>
  <c r="AW115" i="2" s="1"/>
  <c r="AX115" i="2" s="1" a="1"/>
  <c r="AX115" i="2" s="1"/>
  <c r="AV116" i="2"/>
  <c r="AW116" i="2" s="1"/>
  <c r="AV117" i="2"/>
  <c r="AW117" i="2" s="1"/>
  <c r="AV118" i="2"/>
  <c r="AV119" i="2"/>
  <c r="AV120" i="2"/>
  <c r="AV121" i="2"/>
  <c r="AW121" i="2" s="1"/>
  <c r="AV122" i="2"/>
  <c r="AW122" i="2" s="1"/>
  <c r="AV123" i="2"/>
  <c r="AW123" i="2" s="1"/>
  <c r="AV124" i="2"/>
  <c r="AW124" i="2" s="1"/>
  <c r="AV125" i="2"/>
  <c r="AW125" i="2" s="1"/>
  <c r="AV126" i="2"/>
  <c r="AV127" i="2"/>
  <c r="AW127" i="2" s="1"/>
  <c r="AV128" i="2"/>
  <c r="AV129" i="2"/>
  <c r="AW129" i="2" s="1"/>
  <c r="AV130" i="2"/>
  <c r="AW130" i="2" s="1"/>
  <c r="AV131" i="2"/>
  <c r="AW131" i="2" s="1"/>
  <c r="AV132" i="2"/>
  <c r="AW132" i="2" s="1"/>
  <c r="AX132" i="2" s="1" a="1"/>
  <c r="AX132" i="2" s="1"/>
  <c r="AV133" i="2"/>
  <c r="AW133" i="2" s="1"/>
  <c r="AV134" i="2"/>
  <c r="AW134" i="2" s="1"/>
  <c r="AV135" i="2"/>
  <c r="AW135" i="2" s="1"/>
  <c r="AX135" i="2" s="1" a="1"/>
  <c r="AX135" i="2" s="1"/>
  <c r="AV136" i="2"/>
  <c r="AW136" i="2" s="1"/>
  <c r="AV137" i="2"/>
  <c r="AW137" i="2" s="1"/>
  <c r="AV138" i="2"/>
  <c r="AW138" i="2" s="1"/>
  <c r="AX138" i="2" s="1" a="1"/>
  <c r="AX138" i="2" s="1"/>
  <c r="AV139" i="2"/>
  <c r="AW139" i="2" s="1"/>
  <c r="AV140" i="2"/>
  <c r="AW140" i="2" s="1"/>
  <c r="AV141" i="2"/>
  <c r="AW141" i="2" s="1"/>
  <c r="AX141" i="2" s="1" a="1"/>
  <c r="AX141" i="2" s="1"/>
  <c r="AV142" i="2"/>
  <c r="AV143" i="2"/>
  <c r="AW143" i="2" s="1"/>
  <c r="AX143" i="2" s="1" a="1"/>
  <c r="AX143" i="2" s="1"/>
  <c r="AV144" i="2"/>
  <c r="AV145" i="2"/>
  <c r="AW145" i="2" s="1"/>
  <c r="AV146" i="2"/>
  <c r="AW146" i="2" s="1"/>
  <c r="AV147" i="2"/>
  <c r="AW147" i="2" s="1"/>
  <c r="AX147" i="2" s="1" a="1"/>
  <c r="AX147" i="2" s="1"/>
  <c r="AV148" i="2"/>
  <c r="AW148" i="2" s="1"/>
  <c r="AV149" i="2"/>
  <c r="AW149" i="2" s="1"/>
  <c r="AV150" i="2"/>
  <c r="AW150" i="2" s="1"/>
  <c r="AX150" i="2" s="1" a="1"/>
  <c r="AX150" i="2" s="1"/>
  <c r="AV151" i="2"/>
  <c r="AV152" i="2"/>
  <c r="AV153" i="2"/>
  <c r="AW153" i="2" s="1"/>
  <c r="AX153" i="2" s="1" a="1"/>
  <c r="AX153" i="2" s="1"/>
  <c r="AV154" i="2"/>
  <c r="AW154" i="2" s="1"/>
  <c r="AV155" i="2"/>
  <c r="AW155" i="2" s="1"/>
  <c r="AX155" i="2" s="1" a="1"/>
  <c r="AX155" i="2" s="1"/>
  <c r="AV156" i="2"/>
  <c r="AW156" i="2" s="1"/>
  <c r="AV157" i="2"/>
  <c r="AV158" i="2"/>
  <c r="AV159" i="2"/>
  <c r="AW159" i="2" s="1"/>
  <c r="AX159" i="2" s="1" a="1"/>
  <c r="AX159" i="2" s="1"/>
  <c r="AV160" i="2"/>
  <c r="AW160" i="2" s="1"/>
  <c r="AV161" i="2"/>
  <c r="AW161" i="2" s="1"/>
  <c r="AV162" i="2"/>
  <c r="AW162" i="2" s="1"/>
  <c r="AV163" i="2"/>
  <c r="AW163" i="2" s="1"/>
  <c r="AX163" i="2" s="1" a="1"/>
  <c r="AX163" i="2" s="1"/>
  <c r="AV164" i="2"/>
  <c r="AW164" i="2" s="1"/>
  <c r="AV165" i="2"/>
  <c r="AV166" i="2"/>
  <c r="AW166" i="2" s="1"/>
  <c r="AX166" i="2" s="1" a="1"/>
  <c r="AX166" i="2" s="1"/>
  <c r="AV167" i="2"/>
  <c r="AW167" i="2" s="1"/>
  <c r="AV168" i="2"/>
  <c r="AW168" i="2" s="1"/>
  <c r="AV169" i="2"/>
  <c r="AW169" i="2" s="1"/>
  <c r="AX169" i="2" s="1" a="1"/>
  <c r="AX169" i="2" s="1"/>
  <c r="AV170" i="2"/>
  <c r="AV171" i="2"/>
  <c r="AV172" i="2"/>
  <c r="AW172" i="2" s="1"/>
  <c r="AV173" i="2"/>
  <c r="AW173" i="2" s="1"/>
  <c r="AV174" i="2"/>
  <c r="AW174" i="2" s="1"/>
  <c r="AV175" i="2"/>
  <c r="AW175" i="2" s="1"/>
  <c r="AV176" i="2"/>
  <c r="AW176" i="2" s="1"/>
  <c r="AV177" i="2"/>
  <c r="AW177" i="2"/>
  <c r="AV178" i="2"/>
  <c r="AW178" i="2" s="1"/>
  <c r="AX178" i="2" s="1" a="1"/>
  <c r="AX178" i="2" s="1"/>
  <c r="AV179" i="2"/>
  <c r="AW179" i="2" s="1"/>
  <c r="AV180" i="2"/>
  <c r="AW180" i="2" s="1"/>
  <c r="AX180" i="2" s="1" a="1"/>
  <c r="AX180" i="2" s="1"/>
  <c r="AV181" i="2"/>
  <c r="AV182" i="2"/>
  <c r="AW182" i="2" s="1"/>
  <c r="AV183" i="2"/>
  <c r="AW183" i="2" s="1"/>
  <c r="AV184" i="2"/>
  <c r="AW184" i="2" s="1"/>
  <c r="AV185" i="2"/>
  <c r="AW185" i="2" s="1"/>
  <c r="AV186" i="2"/>
  <c r="AW186" i="2" s="1"/>
  <c r="AX186" i="2" s="1" a="1"/>
  <c r="AX186" i="2" s="1"/>
  <c r="AV187" i="2"/>
  <c r="AV188" i="2"/>
  <c r="AW188" i="2" s="1"/>
  <c r="AV189" i="2"/>
  <c r="AW189" i="2" s="1"/>
  <c r="AX189" i="2" s="1" a="1"/>
  <c r="AX189" i="2" s="1"/>
  <c r="AV190" i="2"/>
  <c r="AV191" i="2"/>
  <c r="AW191" i="2" s="1"/>
  <c r="AV192" i="2"/>
  <c r="AW192" i="2" s="1"/>
  <c r="AX192" i="2" s="1" a="1"/>
  <c r="AX192" i="2" s="1"/>
  <c r="AV193" i="2"/>
  <c r="AW193" i="2" s="1"/>
  <c r="AX193" i="2" s="1" a="1"/>
  <c r="AX193" i="2" s="1"/>
  <c r="AV194" i="2"/>
  <c r="AW194" i="2" s="1"/>
  <c r="AV195" i="2"/>
  <c r="AW195" i="2" s="1"/>
  <c r="AV196" i="2"/>
  <c r="AW196" i="2" s="1"/>
  <c r="AX196" i="2" s="1" a="1"/>
  <c r="AX196" i="2" s="1"/>
  <c r="AV197" i="2"/>
  <c r="AW197" i="2" s="1"/>
  <c r="AV198" i="2"/>
  <c r="AW198" i="2" s="1"/>
  <c r="AV199" i="2"/>
  <c r="AW199" i="2" s="1"/>
  <c r="AV200" i="2"/>
  <c r="AV201" i="2"/>
  <c r="AW201" i="2" s="1"/>
  <c r="AV202" i="2"/>
  <c r="AW202" i="2" s="1"/>
  <c r="AV203" i="2"/>
  <c r="AW203" i="2" s="1"/>
  <c r="AV204" i="2"/>
  <c r="AW204" i="2" s="1"/>
  <c r="AV205" i="2"/>
  <c r="AW205" i="2" s="1"/>
  <c r="AV206" i="2"/>
  <c r="AW206" i="2" s="1"/>
  <c r="AV207" i="2"/>
  <c r="AV208" i="2"/>
  <c r="AW208" i="2" s="1"/>
  <c r="AX208" i="2" s="1" a="1"/>
  <c r="AX208" i="2" s="1"/>
  <c r="AV209" i="2"/>
  <c r="AW209" i="2" s="1"/>
  <c r="AV210" i="2"/>
  <c r="AW210" i="2" s="1"/>
  <c r="AV211" i="2"/>
  <c r="AW211" i="2" s="1"/>
  <c r="AV212" i="2"/>
  <c r="AW212" i="2" s="1"/>
  <c r="AV213" i="2"/>
  <c r="AW213" i="2" s="1"/>
  <c r="AV214" i="2"/>
  <c r="AW214" i="2" s="1"/>
  <c r="AX214" i="2" s="1" a="1"/>
  <c r="AX214" i="2" s="1"/>
  <c r="AV215" i="2"/>
  <c r="AW215" i="2" s="1"/>
  <c r="AV216" i="2"/>
  <c r="AW216" i="2" s="1"/>
  <c r="AV217" i="2"/>
  <c r="AW217" i="2" s="1"/>
  <c r="AV218" i="2"/>
  <c r="AV219" i="2"/>
  <c r="AW219" i="2" s="1"/>
  <c r="AV220" i="2"/>
  <c r="AW220" i="2" s="1"/>
  <c r="AV221" i="2"/>
  <c r="AW221" i="2" s="1"/>
  <c r="AX221" i="2" s="1" a="1"/>
  <c r="AX221" i="2" s="1"/>
  <c r="AV222" i="2"/>
  <c r="AW222" i="2" s="1"/>
  <c r="AV223" i="2"/>
  <c r="AW223" i="2" s="1"/>
  <c r="AV224" i="2"/>
  <c r="AV225" i="2"/>
  <c r="AW225" i="2" s="1"/>
  <c r="AV226" i="2"/>
  <c r="AW226" i="2" s="1"/>
  <c r="AV227" i="2"/>
  <c r="AW227" i="2" s="1"/>
  <c r="AX227" i="2" s="1" a="1"/>
  <c r="AX227" i="2" s="1"/>
  <c r="AV228" i="2"/>
  <c r="AW228" i="2" s="1"/>
  <c r="AV229" i="2"/>
  <c r="AW229" i="2" s="1"/>
  <c r="AV230" i="2"/>
  <c r="AW230" i="2" s="1"/>
  <c r="AV231" i="2"/>
  <c r="AW231" i="2" s="1"/>
  <c r="AV232" i="2"/>
  <c r="AV233" i="2"/>
  <c r="AW233" i="2" s="1"/>
  <c r="AV234" i="2"/>
  <c r="AW234" i="2" s="1"/>
  <c r="AV235" i="2"/>
  <c r="AW235" i="2" s="1"/>
  <c r="AV236" i="2"/>
  <c r="AV237" i="2"/>
  <c r="AW237" i="2" s="1"/>
  <c r="AV238" i="2"/>
  <c r="AW238" i="2" s="1"/>
  <c r="AV239" i="2"/>
  <c r="AW239" i="2" s="1"/>
  <c r="AV240" i="2"/>
  <c r="AV241" i="2"/>
  <c r="AW241" i="2" s="1"/>
  <c r="AX241" i="2" s="1" a="1"/>
  <c r="AX241" i="2" s="1"/>
  <c r="AV242" i="2"/>
  <c r="AV243" i="2"/>
  <c r="AW243" i="2" s="1"/>
  <c r="AX243" i="2" s="1" a="1"/>
  <c r="AX243" i="2" s="1"/>
  <c r="AV244" i="2"/>
  <c r="AV245" i="2"/>
  <c r="AW245" i="2" s="1"/>
  <c r="AV246" i="2"/>
  <c r="AW246" i="2" s="1"/>
  <c r="AV247" i="2"/>
  <c r="AW247" i="2" s="1"/>
  <c r="AV248" i="2"/>
  <c r="AW248" i="2" s="1"/>
  <c r="AV249" i="2"/>
  <c r="AW249" i="2" s="1"/>
  <c r="AX249" i="2" s="1" a="1"/>
  <c r="AX249" i="2" s="1"/>
  <c r="AV250" i="2"/>
  <c r="AW250" i="2" s="1"/>
  <c r="AV251" i="2"/>
  <c r="AW251" i="2" s="1"/>
  <c r="AV252" i="2"/>
  <c r="AW252" i="2" s="1"/>
  <c r="AX252" i="2" s="1" a="1"/>
  <c r="AX252" i="2" s="1"/>
  <c r="AV253" i="2"/>
  <c r="AW253" i="2" s="1"/>
  <c r="AV254" i="2"/>
  <c r="AV255" i="2"/>
  <c r="AW255" i="2" s="1"/>
  <c r="AV256" i="2"/>
  <c r="AW256" i="2" s="1"/>
  <c r="AV257" i="2"/>
  <c r="AW257" i="2" s="1"/>
  <c r="AX257" i="2" s="1" a="1"/>
  <c r="AX257" i="2" s="1"/>
  <c r="AV258" i="2"/>
  <c r="AW258" i="2" s="1"/>
  <c r="AV259" i="2"/>
  <c r="AW259" i="2" s="1"/>
  <c r="AV260" i="2"/>
  <c r="AW260" i="2" s="1"/>
  <c r="AX260" i="2" s="1" a="1"/>
  <c r="AX260" i="2" s="1"/>
  <c r="AV261" i="2"/>
  <c r="AV262" i="2"/>
  <c r="AW262" i="2" s="1"/>
  <c r="AV263" i="2"/>
  <c r="AV264" i="2"/>
  <c r="AW264" i="2" s="1"/>
  <c r="AX264" i="2" s="1" a="1"/>
  <c r="AX264" i="2" s="1"/>
  <c r="AV265" i="2"/>
  <c r="AW265" i="2" s="1"/>
  <c r="AV266" i="2"/>
  <c r="AW266" i="2" s="1"/>
  <c r="AX266" i="2" s="1" a="1"/>
  <c r="AX266" i="2" s="1"/>
  <c r="AV267" i="2"/>
  <c r="AW267" i="2" s="1"/>
  <c r="AX267" i="2" s="1" a="1"/>
  <c r="AX267" i="2" s="1"/>
  <c r="AV268" i="2"/>
  <c r="AW268" i="2" s="1"/>
  <c r="AV269" i="2"/>
  <c r="AW269" i="2" s="1"/>
  <c r="AV270" i="2"/>
  <c r="AW270" i="2" s="1"/>
  <c r="AX270" i="2" s="1" a="1"/>
  <c r="AX270" i="2" s="1"/>
  <c r="AV271" i="2"/>
  <c r="AW271" i="2" s="1"/>
  <c r="AV272" i="2"/>
  <c r="AV273" i="2"/>
  <c r="AV274" i="2"/>
  <c r="AW274" i="2" s="1"/>
  <c r="AV275" i="2"/>
  <c r="AW275" i="2" s="1"/>
  <c r="AX275" i="2" s="1" a="1"/>
  <c r="AX275" i="2" s="1"/>
  <c r="AV276" i="2"/>
  <c r="AW276" i="2" s="1"/>
  <c r="AV277" i="2"/>
  <c r="AW277" i="2" s="1"/>
  <c r="AV278" i="2"/>
  <c r="AW278" i="2" s="1"/>
  <c r="AV279" i="2"/>
  <c r="AV280" i="2"/>
  <c r="AW280" i="2" s="1"/>
  <c r="AX280" i="2" s="1" a="1"/>
  <c r="AX280" i="2" s="1"/>
  <c r="AV281" i="2"/>
  <c r="AV282" i="2"/>
  <c r="AW282" i="2" s="1"/>
  <c r="AX282" i="2" s="1" a="1"/>
  <c r="AX282" i="2" s="1"/>
  <c r="AV283" i="2"/>
  <c r="AW283" i="2" s="1"/>
  <c r="AV284" i="2"/>
  <c r="AV285" i="2"/>
  <c r="AW285" i="2" s="1"/>
  <c r="AV286" i="2"/>
  <c r="AW286" i="2" s="1"/>
  <c r="AV287" i="2"/>
  <c r="AV288" i="2"/>
  <c r="AW288" i="2" s="1"/>
  <c r="AX288" i="2" s="1" a="1"/>
  <c r="AX288" i="2" s="1"/>
  <c r="AV289" i="2"/>
  <c r="AW289" i="2" s="1"/>
  <c r="AV290" i="2"/>
  <c r="AV291" i="2"/>
  <c r="AV292" i="2"/>
  <c r="AV293" i="2"/>
  <c r="AW293" i="2" s="1"/>
  <c r="AV294" i="2"/>
  <c r="AW294" i="2" s="1"/>
  <c r="AV295" i="2"/>
  <c r="AW295" i="2" s="1"/>
  <c r="AX295" i="2" s="1" a="1"/>
  <c r="AX295" i="2" s="1"/>
  <c r="AV296" i="2"/>
  <c r="AW296" i="2" s="1"/>
  <c r="AV297" i="2"/>
  <c r="AW297" i="2" s="1"/>
  <c r="AV298" i="2"/>
  <c r="AW298" i="2" s="1"/>
  <c r="AV299" i="2"/>
  <c r="AW299" i="2" s="1"/>
  <c r="AV300" i="2"/>
  <c r="AW300" i="2" s="1"/>
  <c r="AX300" i="2" s="1" a="1"/>
  <c r="AX300" i="2" s="1"/>
  <c r="AV301" i="2"/>
  <c r="AW301" i="2" s="1"/>
  <c r="AV302" i="2"/>
  <c r="AW302" i="2" s="1"/>
  <c r="AV303" i="2"/>
  <c r="AV304" i="2"/>
  <c r="AW304" i="2" s="1"/>
  <c r="AV305" i="2"/>
  <c r="AV306" i="2"/>
  <c r="AW306" i="2" s="1"/>
  <c r="AV307" i="2"/>
  <c r="AW307" i="2" s="1"/>
  <c r="AX307" i="2" s="1" a="1"/>
  <c r="AX307" i="2" s="1"/>
  <c r="AV308" i="2"/>
  <c r="AV309" i="2"/>
  <c r="AV310" i="2"/>
  <c r="AW310" i="2" s="1"/>
  <c r="AV311" i="2"/>
  <c r="AW311" i="2" s="1"/>
  <c r="AV312" i="2"/>
  <c r="AW312" i="2" s="1"/>
  <c r="AV313" i="2"/>
  <c r="AW313" i="2" s="1"/>
  <c r="AX313" i="2" s="1" a="1"/>
  <c r="AX313" i="2" s="1"/>
  <c r="AV314" i="2"/>
  <c r="AW314" i="2" s="1"/>
  <c r="AV315" i="2"/>
  <c r="AW315" i="2" s="1"/>
  <c r="AX315" i="2" s="1" a="1"/>
  <c r="AX315" i="2" s="1"/>
  <c r="AV316" i="2"/>
  <c r="AW316" i="2" s="1"/>
  <c r="AX316" i="2" s="1" a="1"/>
  <c r="AX316" i="2" s="1"/>
  <c r="AV317" i="2"/>
  <c r="AW317" i="2" s="1"/>
  <c r="AV318" i="2"/>
  <c r="AW318" i="2" s="1"/>
  <c r="AX318" i="2" s="1" a="1"/>
  <c r="AX318" i="2" s="1"/>
  <c r="AV319" i="2"/>
  <c r="AW319" i="2" s="1"/>
  <c r="AX319" i="2" s="1" a="1"/>
  <c r="AX319" i="2" s="1"/>
  <c r="AV320" i="2"/>
  <c r="AW320" i="2" s="1"/>
  <c r="AV321" i="2"/>
  <c r="AV322" i="2"/>
  <c r="AW322" i="2" s="1"/>
  <c r="AV323" i="2"/>
  <c r="AW323" i="2" s="1"/>
  <c r="AX323" i="2" s="1" a="1"/>
  <c r="AX323" i="2" s="1"/>
  <c r="AV324" i="2"/>
  <c r="AW324" i="2" s="1"/>
  <c r="AV325" i="2"/>
  <c r="AW325" i="2" s="1"/>
  <c r="AV326" i="2"/>
  <c r="AV327" i="2"/>
  <c r="AW327" i="2" s="1"/>
  <c r="AV328" i="2"/>
  <c r="AW328" i="2" s="1"/>
  <c r="AX328" i="2" s="1" a="1"/>
  <c r="AX328" i="2" s="1"/>
  <c r="AV329" i="2"/>
  <c r="AW329" i="2" s="1"/>
  <c r="AX329" i="2" s="1" a="1"/>
  <c r="AX329" i="2" s="1"/>
  <c r="AV330" i="2"/>
  <c r="AW330" i="2" s="1"/>
  <c r="AX330" i="2" s="1" a="1"/>
  <c r="AX330" i="2" s="1"/>
  <c r="AV331" i="2"/>
  <c r="AW331" i="2" s="1"/>
  <c r="AV332" i="2"/>
  <c r="AW332" i="2" s="1"/>
  <c r="AV333" i="2"/>
  <c r="AW333" i="2" s="1"/>
  <c r="AX333" i="2" s="1" a="1"/>
  <c r="AX333" i="2" s="1"/>
  <c r="AV334" i="2"/>
  <c r="AW334" i="2" s="1"/>
  <c r="AX334" i="2" s="1" a="1"/>
  <c r="AX334" i="2" s="1"/>
  <c r="AV335" i="2"/>
  <c r="AW335" i="2" s="1"/>
  <c r="AV336" i="2"/>
  <c r="AW336" i="2" s="1"/>
  <c r="AV337" i="2"/>
  <c r="AW337" i="2" s="1"/>
  <c r="AX337" i="2" s="1" a="1"/>
  <c r="AX337" i="2" s="1"/>
  <c r="AV338" i="2"/>
  <c r="AW338" i="2" s="1"/>
  <c r="AV339" i="2"/>
  <c r="AW339" i="2" s="1"/>
  <c r="AX339" i="2" s="1" a="1"/>
  <c r="AX339" i="2" s="1"/>
  <c r="AV340" i="2"/>
  <c r="AV341" i="2"/>
  <c r="AV342" i="2"/>
  <c r="AW342" i="2" s="1"/>
  <c r="AX342" i="2" s="1" a="1"/>
  <c r="AX342" i="2" s="1"/>
  <c r="AV343" i="2"/>
  <c r="AW343" i="2" s="1"/>
  <c r="AX343" i="2" s="1" a="1"/>
  <c r="AX343" i="2" s="1"/>
  <c r="AV344" i="2"/>
  <c r="AW344" i="2" s="1"/>
  <c r="AV345" i="2"/>
  <c r="AW345" i="2" s="1"/>
  <c r="AV346" i="2"/>
  <c r="AW346" i="2" s="1"/>
  <c r="AX346" i="2" s="1" a="1"/>
  <c r="AX346" i="2" s="1"/>
  <c r="AV347" i="2"/>
  <c r="AW347" i="2" s="1"/>
  <c r="AV348" i="2"/>
  <c r="AW348" i="2" s="1"/>
  <c r="AV349" i="2"/>
  <c r="AW349" i="2" s="1"/>
  <c r="AX349" i="2" s="1" a="1"/>
  <c r="AX349" i="2" s="1"/>
  <c r="AV350" i="2"/>
  <c r="AW350" i="2" s="1"/>
  <c r="AV351" i="2"/>
  <c r="AW351" i="2" s="1"/>
  <c r="AX351" i="2" s="1" a="1"/>
  <c r="AX351" i="2" s="1"/>
  <c r="AV352" i="2"/>
  <c r="AW352" i="2" s="1"/>
  <c r="AX352" i="2" s="1" a="1"/>
  <c r="AX352" i="2" s="1"/>
  <c r="AV353" i="2"/>
  <c r="AW353" i="2" s="1"/>
  <c r="AV354" i="2"/>
  <c r="AW354" i="2" s="1"/>
  <c r="AX354" i="2" s="1" a="1"/>
  <c r="AX354" i="2" s="1"/>
  <c r="AV355" i="2"/>
  <c r="AW355" i="2" s="1"/>
  <c r="AV356" i="2"/>
  <c r="AV357" i="2"/>
  <c r="AW357" i="2" s="1"/>
  <c r="AV358" i="2"/>
  <c r="AW358" i="2" s="1"/>
  <c r="AV359" i="2"/>
  <c r="AW359" i="2" s="1"/>
  <c r="AV360" i="2"/>
  <c r="AV361" i="2"/>
  <c r="AW361" i="2" s="1"/>
  <c r="AX361" i="2" s="1" a="1"/>
  <c r="AX361" i="2" s="1"/>
  <c r="AV362" i="2"/>
  <c r="AW362" i="2" s="1"/>
  <c r="AV363" i="2"/>
  <c r="AW363" i="2" s="1"/>
  <c r="AX363" i="2" s="1" a="1"/>
  <c r="AX363" i="2" s="1"/>
  <c r="AV364" i="2"/>
  <c r="AW364" i="2" s="1"/>
  <c r="AX364" i="2" s="1" a="1"/>
  <c r="AX364" i="2" s="1"/>
  <c r="AV365" i="2"/>
  <c r="AW365" i="2" s="1"/>
  <c r="AV366" i="2"/>
  <c r="AW366" i="2" s="1"/>
  <c r="AX366" i="2" s="1" a="1"/>
  <c r="AX366" i="2" s="1"/>
  <c r="AV367" i="2"/>
  <c r="AW367" i="2" s="1"/>
  <c r="AX367" i="2" s="1" a="1"/>
  <c r="AX367" i="2" s="1"/>
  <c r="AV368" i="2"/>
  <c r="AW368" i="2" s="1"/>
  <c r="AV369" i="2"/>
  <c r="AW369" i="2" s="1"/>
  <c r="AX369" i="2" s="1" a="1"/>
  <c r="AX369" i="2" s="1"/>
  <c r="AV370" i="2"/>
  <c r="AW370" i="2" s="1"/>
  <c r="AX370" i="2" s="1" a="1"/>
  <c r="AX370" i="2" s="1"/>
  <c r="AV371" i="2"/>
  <c r="AW371" i="2" s="1"/>
  <c r="AV372" i="2"/>
  <c r="AW372" i="2" s="1"/>
  <c r="AX372" i="2" s="1" a="1"/>
  <c r="AX372" i="2" s="1"/>
  <c r="AV373" i="2"/>
  <c r="AW373" i="2" s="1"/>
  <c r="AX373" i="2" s="1" a="1"/>
  <c r="AX373" i="2" s="1"/>
  <c r="AV374" i="2"/>
  <c r="AW374" i="2" s="1"/>
  <c r="AV375" i="2"/>
  <c r="AW375" i="2" s="1"/>
  <c r="AX375" i="2" s="1" a="1"/>
  <c r="AX375" i="2" s="1"/>
  <c r="AV376" i="2"/>
  <c r="AW376" i="2" s="1"/>
  <c r="AV377" i="2"/>
  <c r="AW377" i="2" s="1"/>
  <c r="AV378" i="2"/>
  <c r="AW378" i="2" s="1"/>
  <c r="AX378" i="2" s="1" a="1"/>
  <c r="AX378" i="2" s="1"/>
  <c r="AV379" i="2"/>
  <c r="AW379" i="2" s="1"/>
  <c r="AX379" i="2" s="1" a="1"/>
  <c r="AX379" i="2" s="1"/>
  <c r="AV380" i="2"/>
  <c r="AW380" i="2" s="1"/>
  <c r="AV381" i="2"/>
  <c r="AW381" i="2" s="1"/>
  <c r="AX381" i="2" s="1" a="1"/>
  <c r="AX381" i="2" s="1"/>
  <c r="AV382" i="2"/>
  <c r="AW382" i="2" s="1"/>
  <c r="AV383" i="2"/>
  <c r="AW383" i="2" s="1"/>
  <c r="AV384" i="2"/>
  <c r="AW384" i="2" s="1"/>
  <c r="AX384" i="2" s="1" a="1"/>
  <c r="AX384" i="2" s="1"/>
  <c r="AV385" i="2"/>
  <c r="AW385" i="2" s="1"/>
  <c r="AV386" i="2"/>
  <c r="AW386" i="2" s="1"/>
  <c r="AV387" i="2"/>
  <c r="AW387" i="2" s="1"/>
  <c r="AX387" i="2" s="1" a="1"/>
  <c r="AX387" i="2" s="1"/>
  <c r="AV388" i="2"/>
  <c r="AV389" i="2"/>
  <c r="AW389" i="2" s="1"/>
  <c r="AV390" i="2"/>
  <c r="AW390" i="2" s="1"/>
  <c r="AX390" i="2" s="1" a="1"/>
  <c r="AX390" i="2" s="1"/>
  <c r="AV391" i="2"/>
  <c r="AW391" i="2" s="1"/>
  <c r="AX391" i="2" s="1" a="1"/>
  <c r="AX391" i="2" s="1"/>
  <c r="AV392" i="2"/>
  <c r="AV393" i="2"/>
  <c r="AW393" i="2" s="1"/>
  <c r="AX393" i="2" s="1" a="1"/>
  <c r="AX393" i="2" s="1"/>
  <c r="AV394" i="2"/>
  <c r="AW394" i="2" s="1"/>
  <c r="AV395" i="2"/>
  <c r="AW395" i="2" s="1"/>
  <c r="AV396" i="2"/>
  <c r="AW396" i="2" s="1"/>
  <c r="AV397" i="2"/>
  <c r="AW397" i="2" s="1"/>
  <c r="AX397" i="2" s="1" a="1"/>
  <c r="AX397" i="2" s="1"/>
  <c r="AV398" i="2"/>
  <c r="AW398" i="2" s="1"/>
  <c r="AV399" i="2"/>
  <c r="AW399" i="2" s="1"/>
  <c r="AX399" i="2" s="1" a="1"/>
  <c r="AX399" i="2" s="1"/>
  <c r="AV400" i="2"/>
  <c r="AW400" i="2" s="1"/>
  <c r="AV401" i="2"/>
  <c r="AW401" i="2" s="1"/>
  <c r="AV402" i="2"/>
  <c r="AW402" i="2" s="1"/>
  <c r="AX402" i="2" s="1" a="1"/>
  <c r="AX402" i="2" s="1"/>
  <c r="AV403" i="2"/>
  <c r="AW403" i="2" s="1"/>
  <c r="AV404" i="2"/>
  <c r="AW404" i="2" s="1"/>
  <c r="AV405" i="2"/>
  <c r="AW405" i="2" s="1"/>
  <c r="AV406" i="2"/>
  <c r="AV407" i="2"/>
  <c r="AV408" i="2"/>
  <c r="AW408" i="2" s="1"/>
  <c r="AV409" i="2"/>
  <c r="AW409" i="2" s="1"/>
  <c r="AV410" i="2"/>
  <c r="AV411" i="2"/>
  <c r="AW411" i="2" s="1"/>
  <c r="AV412" i="2"/>
  <c r="AW412" i="2" s="1"/>
  <c r="AV413" i="2"/>
  <c r="AV414" i="2"/>
  <c r="AW414" i="2" s="1"/>
  <c r="AX414" i="2" s="1" a="1"/>
  <c r="AX414" i="2" s="1"/>
  <c r="AV415" i="2"/>
  <c r="AV416" i="2"/>
  <c r="AW416" i="2" s="1"/>
  <c r="AV417" i="2"/>
  <c r="AW417" i="2" s="1"/>
  <c r="AV418" i="2"/>
  <c r="AW418" i="2" s="1"/>
  <c r="AV419" i="2"/>
  <c r="AW419" i="2" s="1"/>
  <c r="AV420" i="2"/>
  <c r="AV421" i="2"/>
  <c r="AW421" i="2" s="1"/>
  <c r="AV422" i="2"/>
  <c r="AV423" i="2"/>
  <c r="AV424" i="2"/>
  <c r="AV425" i="2"/>
  <c r="AW425" i="2" s="1"/>
  <c r="AV426" i="2"/>
  <c r="AW426" i="2" s="1"/>
  <c r="AX426" i="2" s="1" a="1"/>
  <c r="AX426" i="2" s="1"/>
  <c r="AV427" i="2"/>
  <c r="AW427" i="2" s="1"/>
  <c r="AV428" i="2"/>
  <c r="AW428" i="2" s="1"/>
  <c r="AV429" i="2"/>
  <c r="AV430" i="2"/>
  <c r="AW430" i="2" s="1"/>
  <c r="AV431" i="2"/>
  <c r="AV432" i="2"/>
  <c r="AW432" i="2" s="1"/>
  <c r="AV433" i="2"/>
  <c r="AV434" i="2"/>
  <c r="AW434" i="2" s="1"/>
  <c r="AV435" i="2"/>
  <c r="AW435" i="2" s="1"/>
  <c r="AV436" i="2"/>
  <c r="AW436" i="2" s="1"/>
  <c r="AV437" i="2"/>
  <c r="AW437" i="2" s="1"/>
  <c r="AV438" i="2"/>
  <c r="AV439" i="2"/>
  <c r="AW439" i="2" s="1"/>
  <c r="AV440" i="2"/>
  <c r="AV441" i="2"/>
  <c r="AW441" i="2" s="1"/>
  <c r="AX441" i="2" s="1" a="1"/>
  <c r="AX441" i="2" s="1"/>
  <c r="AV442" i="2"/>
  <c r="AV443" i="2"/>
  <c r="AW443" i="2" s="1"/>
  <c r="AV444" i="2"/>
  <c r="AW444" i="2" s="1"/>
  <c r="AV445" i="2"/>
  <c r="AW445" i="2" s="1"/>
  <c r="AV446" i="2"/>
  <c r="AW446" i="2" s="1"/>
  <c r="AV447" i="2"/>
  <c r="AV448" i="2"/>
  <c r="AV449" i="2"/>
  <c r="AW449" i="2" s="1"/>
  <c r="AV450" i="2"/>
  <c r="AW450" i="2" s="1"/>
  <c r="AV451" i="2"/>
  <c r="AW451" i="2" s="1"/>
  <c r="AV452" i="2"/>
  <c r="AW452" i="2" s="1"/>
  <c r="AV453" i="2"/>
  <c r="AW453" i="2" s="1"/>
  <c r="AX453" i="2" s="1" a="1"/>
  <c r="AX453" i="2" s="1"/>
  <c r="AV454" i="2"/>
  <c r="AV455" i="2"/>
  <c r="AW455" i="2" s="1"/>
  <c r="AV456" i="2"/>
  <c r="AW456" i="2" s="1"/>
  <c r="AV457" i="2"/>
  <c r="AW457" i="2" s="1"/>
  <c r="AV458" i="2"/>
  <c r="AW458" i="2" s="1"/>
  <c r="AV459" i="2"/>
  <c r="AW459" i="2" s="1"/>
  <c r="AX459" i="2" s="1" a="1"/>
  <c r="AX459" i="2" s="1"/>
  <c r="AV460" i="2"/>
  <c r="AW460" i="2" s="1"/>
  <c r="AV461" i="2"/>
  <c r="AV462" i="2"/>
  <c r="AW462" i="2" s="1"/>
  <c r="AX462" i="2" s="1" a="1"/>
  <c r="AX462" i="2" s="1"/>
  <c r="AV463" i="2"/>
  <c r="AW463" i="2" s="1"/>
  <c r="AX463" i="2" s="1" a="1"/>
  <c r="AX463" i="2" s="1"/>
  <c r="AV464" i="2"/>
  <c r="AV465" i="2"/>
  <c r="AW465" i="2" s="1"/>
  <c r="AV466" i="2"/>
  <c r="AV467" i="2"/>
  <c r="AW467" i="2" s="1"/>
  <c r="AV468" i="2"/>
  <c r="AW468" i="2" s="1"/>
  <c r="AV469" i="2"/>
  <c r="AW469" i="2" s="1"/>
  <c r="AX469" i="2" s="1" a="1"/>
  <c r="AX469" i="2" s="1"/>
  <c r="AV470" i="2"/>
  <c r="AW470" i="2" s="1"/>
  <c r="AV471" i="2"/>
  <c r="AW471" i="2" s="1"/>
  <c r="AV472" i="2"/>
  <c r="AV473" i="2"/>
  <c r="AW473" i="2" s="1"/>
  <c r="AV474" i="2"/>
  <c r="AW474" i="2" s="1"/>
  <c r="AV475" i="2"/>
  <c r="AV476" i="2"/>
  <c r="AW476" i="2" s="1"/>
  <c r="AX476" i="2" s="1" a="1"/>
  <c r="AX476" i="2" s="1"/>
  <c r="AV477" i="2"/>
  <c r="AW477" i="2" s="1"/>
  <c r="AX477" i="2" s="1" a="1"/>
  <c r="AX477" i="2" s="1"/>
  <c r="AV478" i="2"/>
  <c r="AV479" i="2"/>
  <c r="AW479" i="2" s="1"/>
  <c r="AV480" i="2"/>
  <c r="AV481" i="2"/>
  <c r="AW481" i="2" s="1"/>
  <c r="AV482" i="2"/>
  <c r="AV483" i="2"/>
  <c r="AW483" i="2" s="1"/>
  <c r="AV484" i="2"/>
  <c r="AW484" i="2" s="1"/>
  <c r="AV485" i="2"/>
  <c r="AV486" i="2"/>
  <c r="AW486" i="2" s="1"/>
  <c r="AX486" i="2" s="1" a="1"/>
  <c r="AX486" i="2" s="1"/>
  <c r="AV487" i="2"/>
  <c r="AV488" i="2"/>
  <c r="AV489" i="2"/>
  <c r="AW489" i="2" s="1"/>
  <c r="AV490" i="2"/>
  <c r="AW490" i="2" s="1"/>
  <c r="AV491" i="2"/>
  <c r="AV492" i="2"/>
  <c r="AV493" i="2"/>
  <c r="AW493" i="2" s="1"/>
  <c r="AV494" i="2"/>
  <c r="AW494" i="2" s="1"/>
  <c r="AV495" i="2"/>
  <c r="AW495" i="2" s="1"/>
  <c r="AV496" i="2"/>
  <c r="AV497" i="2"/>
  <c r="AW497" i="2" s="1"/>
  <c r="AV498" i="2"/>
  <c r="AW498" i="2" s="1"/>
  <c r="AV499" i="2"/>
  <c r="AW499" i="2" s="1"/>
  <c r="AV500" i="2"/>
  <c r="AW500" i="2" s="1"/>
  <c r="AV501" i="2"/>
  <c r="AW501" i="2" s="1"/>
  <c r="AV502" i="2"/>
  <c r="AV503" i="2"/>
  <c r="AW503" i="2" s="1"/>
  <c r="AV504" i="2"/>
  <c r="AV505" i="2"/>
  <c r="AW505" i="2" s="1"/>
  <c r="AV506" i="2"/>
  <c r="AW506" i="2" s="1"/>
  <c r="AV507" i="2"/>
  <c r="AW507" i="2" s="1"/>
  <c r="AX507" i="2" s="1" a="1"/>
  <c r="AX507" i="2" s="1"/>
  <c r="AV508" i="2"/>
  <c r="AV509" i="2"/>
  <c r="AW509" i="2" s="1"/>
  <c r="AV510" i="2"/>
  <c r="AW510" i="2" s="1"/>
  <c r="AV511" i="2"/>
  <c r="AW511" i="2" s="1"/>
  <c r="AV512" i="2"/>
  <c r="AW512" i="2" s="1"/>
  <c r="AV513" i="2"/>
  <c r="AW513" i="2" s="1"/>
  <c r="AX513" i="2" s="1" a="1"/>
  <c r="AX513" i="2" s="1"/>
  <c r="AV514" i="2"/>
  <c r="AV515" i="2"/>
  <c r="AW515" i="2" s="1"/>
  <c r="AV516" i="2"/>
  <c r="AW516" i="2" s="1"/>
  <c r="AV517" i="2"/>
  <c r="AW517" i="2" s="1"/>
  <c r="AV518" i="2"/>
  <c r="AV519" i="2"/>
  <c r="AW519" i="2" s="1"/>
  <c r="AX519" i="2" s="1" a="1"/>
  <c r="AX519" i="2" s="1"/>
  <c r="AV520" i="2"/>
  <c r="AV521" i="2"/>
  <c r="AW521" i="2" s="1"/>
  <c r="AV522" i="2"/>
  <c r="AW522" i="2" s="1"/>
  <c r="AV523" i="2"/>
  <c r="AW523" i="2" s="1"/>
  <c r="AV524" i="2"/>
  <c r="AW524" i="2" s="1"/>
  <c r="AV525" i="2"/>
  <c r="AW525" i="2" s="1"/>
  <c r="AV526" i="2"/>
  <c r="AW526" i="2" s="1"/>
  <c r="AV527" i="2"/>
  <c r="AW527" i="2" s="1"/>
  <c r="AV528" i="2"/>
  <c r="AW528" i="2" s="1"/>
  <c r="AV529" i="2"/>
  <c r="AW529" i="2" s="1"/>
  <c r="AX529" i="2" s="1" a="1"/>
  <c r="AX529" i="2" s="1"/>
  <c r="AV530" i="2"/>
  <c r="AV531" i="2"/>
  <c r="AW531" i="2" s="1"/>
  <c r="AV532" i="2"/>
  <c r="AW532" i="2" s="1"/>
  <c r="AX532" i="2" s="1" a="1"/>
  <c r="AX532" i="2" s="1"/>
  <c r="AV533" i="2"/>
  <c r="AW533" i="2" s="1"/>
  <c r="AV534" i="2"/>
  <c r="AW534" i="2" s="1"/>
  <c r="AV535" i="2"/>
  <c r="AW535" i="2" s="1"/>
  <c r="AV536" i="2"/>
  <c r="AW536" i="2" s="1"/>
  <c r="AV537" i="2"/>
  <c r="AV538" i="2"/>
  <c r="AW538" i="2" s="1"/>
  <c r="AX538" i="2" s="1" a="1"/>
  <c r="AX538" i="2" s="1"/>
  <c r="AV539" i="2"/>
  <c r="AW539" i="2" s="1"/>
  <c r="AX539" i="2" s="1" a="1"/>
  <c r="AX539" i="2" s="1"/>
  <c r="AV540" i="2"/>
  <c r="AW540" i="2" s="1"/>
  <c r="AV541" i="2"/>
  <c r="AW541" i="2" s="1"/>
  <c r="AV542" i="2"/>
  <c r="AW542" i="2" s="1"/>
  <c r="AV543" i="2"/>
  <c r="AW543" i="2" s="1"/>
  <c r="AV544" i="2"/>
  <c r="AW544" i="2" s="1"/>
  <c r="AX544" i="2" s="1" a="1"/>
  <c r="AX544" i="2" s="1"/>
  <c r="AV545" i="2"/>
  <c r="AW545" i="2" s="1"/>
  <c r="AX545" i="2" s="1" a="1"/>
  <c r="AX545" i="2" s="1"/>
  <c r="AV546" i="2"/>
  <c r="AW546" i="2" s="1"/>
  <c r="AV547" i="2"/>
  <c r="AW547" i="2" s="1"/>
  <c r="AX547" i="2" s="1" a="1"/>
  <c r="AX547" i="2" s="1"/>
  <c r="AV548" i="2"/>
  <c r="AW548" i="2" s="1"/>
  <c r="AV549" i="2"/>
  <c r="AW549" i="2" s="1"/>
  <c r="AX549" i="2" s="1" a="1"/>
  <c r="AX549" i="2" s="1"/>
  <c r="AV550" i="2"/>
  <c r="AW550" i="2" s="1"/>
  <c r="AV551" i="2"/>
  <c r="AW551" i="2" s="1"/>
  <c r="AX551" i="2" s="1" a="1"/>
  <c r="AX551" i="2" s="1"/>
  <c r="AV552" i="2"/>
  <c r="AW552" i="2" s="1"/>
  <c r="AX552" i="2" s="1" a="1"/>
  <c r="AX552" i="2" s="1"/>
  <c r="AV553" i="2"/>
  <c r="AW553" i="2" s="1"/>
  <c r="AV554" i="2"/>
  <c r="AW554" i="2" s="1"/>
  <c r="AX554" i="2" s="1" a="1"/>
  <c r="AX554" i="2" s="1"/>
  <c r="AV555" i="2"/>
  <c r="AW555" i="2" s="1"/>
  <c r="AV556" i="2"/>
  <c r="AW556" i="2" s="1"/>
  <c r="AV557" i="2"/>
  <c r="AW557" i="2" s="1"/>
  <c r="AV558" i="2"/>
  <c r="AW558" i="2" s="1"/>
  <c r="AV559" i="2"/>
  <c r="AW559" i="2" s="1"/>
  <c r="AX559" i="2" s="1" a="1"/>
  <c r="AX559" i="2" s="1"/>
  <c r="AV560" i="2"/>
  <c r="AW560" i="2" s="1"/>
  <c r="AX560" i="2" s="1" a="1"/>
  <c r="AX560" i="2" s="1"/>
  <c r="AV561" i="2"/>
  <c r="AW561" i="2" s="1"/>
  <c r="AX561" i="2" s="1" a="1"/>
  <c r="AX561" i="2" s="1"/>
  <c r="AV562" i="2"/>
  <c r="AV563" i="2"/>
  <c r="AW563" i="2" s="1"/>
  <c r="AX563" i="2" s="1" a="1"/>
  <c r="AX563" i="2" s="1"/>
  <c r="AV564" i="2"/>
  <c r="AV565" i="2"/>
  <c r="AW565" i="2" s="1"/>
  <c r="AX565" i="2" s="1" a="1"/>
  <c r="AX565" i="2" s="1"/>
  <c r="AV566" i="2"/>
  <c r="AW566" i="2" s="1"/>
  <c r="AV567" i="2"/>
  <c r="AW567" i="2" s="1"/>
  <c r="AX567" i="2" s="1" a="1"/>
  <c r="AX567" i="2" s="1"/>
  <c r="AV568" i="2"/>
  <c r="AW568" i="2" s="1"/>
  <c r="AX568" i="2" s="1" a="1"/>
  <c r="AX568" i="2" s="1"/>
  <c r="AV569" i="2"/>
  <c r="AW569" i="2" s="1"/>
  <c r="AX569" i="2" s="1" a="1"/>
  <c r="AX569" i="2" s="1"/>
  <c r="AV570" i="2"/>
  <c r="AW570" i="2" s="1"/>
  <c r="AV571" i="2"/>
  <c r="AW571" i="2" s="1"/>
  <c r="AX571" i="2" s="1" a="1"/>
  <c r="AX571" i="2" s="1"/>
  <c r="AV572" i="2"/>
  <c r="AW572" i="2" s="1"/>
  <c r="AX572" i="2" s="1" a="1"/>
  <c r="AX572" i="2" s="1"/>
  <c r="AV573" i="2"/>
  <c r="AW573" i="2" s="1"/>
  <c r="AV574" i="2"/>
  <c r="AV575" i="2"/>
  <c r="AW575" i="2" s="1"/>
  <c r="AX575" i="2" s="1" a="1"/>
  <c r="AX575" i="2" s="1"/>
  <c r="AV576" i="2"/>
  <c r="AV577" i="2"/>
  <c r="AW577" i="2" s="1"/>
  <c r="AV578" i="2"/>
  <c r="AW578" i="2" s="1"/>
  <c r="AX578" i="2" s="1" a="1"/>
  <c r="AX578" i="2" s="1"/>
  <c r="AV579" i="2"/>
  <c r="AW579" i="2" s="1"/>
  <c r="AV580" i="2"/>
  <c r="AW580" i="2" s="1"/>
  <c r="AV581" i="2"/>
  <c r="AW581" i="2" s="1"/>
  <c r="AX581" i="2" s="1" a="1"/>
  <c r="AX581" i="2" s="1"/>
  <c r="AV582" i="2"/>
  <c r="AW582" i="2" s="1"/>
  <c r="AV583" i="2"/>
  <c r="AW583" i="2" s="1"/>
  <c r="AX583" i="2" s="1" a="1"/>
  <c r="AX583" i="2" s="1"/>
  <c r="AV584" i="2"/>
  <c r="AW584" i="2" s="1"/>
  <c r="AX584" i="2" s="1" a="1"/>
  <c r="AX584" i="2" s="1"/>
  <c r="AV585" i="2"/>
  <c r="AV586" i="2"/>
  <c r="AV587" i="2"/>
  <c r="AW587" i="2" s="1"/>
  <c r="AX587" i="2" s="1" a="1"/>
  <c r="AX587" i="2" s="1"/>
  <c r="AV588" i="2"/>
  <c r="AW588" i="2" s="1"/>
  <c r="AX588" i="2" s="1" a="1"/>
  <c r="AX588" i="2" s="1"/>
  <c r="AV589" i="2"/>
  <c r="AW589" i="2" s="1"/>
  <c r="AV590" i="2"/>
  <c r="AW590" i="2" s="1"/>
  <c r="AV591" i="2"/>
  <c r="AW591" i="2" s="1"/>
  <c r="AX591" i="2" s="1" a="1"/>
  <c r="AX591" i="2" s="1"/>
  <c r="AV592" i="2"/>
  <c r="AV593" i="2"/>
  <c r="AW593" i="2" s="1"/>
  <c r="AX593" i="2" s="1" a="1"/>
  <c r="AX593" i="2" s="1"/>
  <c r="AV594" i="2"/>
  <c r="AW594" i="2" s="1"/>
  <c r="AV595" i="2"/>
  <c r="AW595" i="2" s="1"/>
  <c r="AV596" i="2"/>
  <c r="AW596" i="2" s="1"/>
  <c r="AX596" i="2" s="1" a="1"/>
  <c r="AX596" i="2" s="1"/>
  <c r="AV597" i="2"/>
  <c r="AW597" i="2" s="1"/>
  <c r="AX597" i="2" s="1" a="1"/>
  <c r="AX597" i="2" s="1"/>
  <c r="AV598" i="2"/>
  <c r="AV599" i="2"/>
  <c r="AW599" i="2" s="1"/>
  <c r="AX599" i="2" s="1" a="1"/>
  <c r="AX599" i="2" s="1"/>
  <c r="AV600" i="2"/>
  <c r="AW600" i="2" s="1"/>
  <c r="AV601" i="2"/>
  <c r="AV602" i="2"/>
  <c r="AW602" i="2" s="1"/>
  <c r="AV603" i="2"/>
  <c r="AV604" i="2"/>
  <c r="AV605" i="2"/>
  <c r="AW605" i="2" s="1"/>
  <c r="AV606" i="2"/>
  <c r="AW606" i="2" s="1"/>
  <c r="AV607" i="2"/>
  <c r="AW607" i="2" s="1"/>
  <c r="AX607" i="2" s="1" a="1"/>
  <c r="AX607" i="2" s="1"/>
  <c r="AV608" i="2"/>
  <c r="AW608" i="2" s="1"/>
  <c r="AX608" i="2" s="1" a="1"/>
  <c r="AX608" i="2" s="1"/>
  <c r="AV609" i="2"/>
  <c r="AW609" i="2" s="1"/>
  <c r="AV610" i="2"/>
  <c r="AW610" i="2" s="1"/>
  <c r="AX610" i="2" s="1" a="1"/>
  <c r="AX610" i="2" s="1"/>
  <c r="AV611" i="2"/>
  <c r="AW611" i="2" s="1"/>
  <c r="AX611" i="2" s="1" a="1"/>
  <c r="AX611" i="2" s="1"/>
  <c r="AV612" i="2"/>
  <c r="AV613" i="2"/>
  <c r="AW613" i="2" s="1"/>
  <c r="AV614" i="2"/>
  <c r="AW614" i="2" s="1"/>
  <c r="AV615" i="2"/>
  <c r="AW615" i="2" s="1"/>
  <c r="AV616" i="2"/>
  <c r="AV617" i="2"/>
  <c r="AV618" i="2"/>
  <c r="AW618" i="2" s="1"/>
  <c r="AX618" i="2" s="1" a="1"/>
  <c r="AX618" i="2" s="1"/>
  <c r="AV619" i="2"/>
  <c r="AW619" i="2" s="1"/>
  <c r="AV620" i="2"/>
  <c r="AW620" i="2" s="1"/>
  <c r="AV621" i="2"/>
  <c r="AV622" i="2"/>
  <c r="AW622" i="2" s="1"/>
  <c r="AV623" i="2"/>
  <c r="AV624" i="2"/>
  <c r="AW624" i="2" s="1"/>
  <c r="AX624" i="2" s="1" a="1"/>
  <c r="AX624" i="2" s="1"/>
  <c r="AV625" i="2"/>
  <c r="AW625" i="2" s="1"/>
  <c r="AV626" i="2"/>
  <c r="AW626" i="2" s="1"/>
  <c r="AV627" i="2"/>
  <c r="AW627" i="2" s="1"/>
  <c r="AV628" i="2"/>
  <c r="AW628" i="2" s="1"/>
  <c r="AV629" i="2"/>
  <c r="AV630" i="2"/>
  <c r="AW630" i="2" s="1"/>
  <c r="AV631" i="2"/>
  <c r="AW631" i="2" s="1"/>
  <c r="AV632" i="2"/>
  <c r="AV633" i="2"/>
  <c r="AW633" i="2" s="1"/>
  <c r="AX633" i="2" s="1" a="1"/>
  <c r="AX633" i="2" s="1"/>
  <c r="AV634" i="2"/>
  <c r="AW634" i="2" s="1"/>
  <c r="AV635" i="2"/>
  <c r="AW635" i="2" s="1"/>
  <c r="AV636" i="2"/>
  <c r="AV637" i="2"/>
  <c r="AV638" i="2"/>
  <c r="AW638" i="2" s="1"/>
  <c r="AV639" i="2"/>
  <c r="AW639" i="2" s="1"/>
  <c r="AV640" i="2"/>
  <c r="AW640" i="2" s="1"/>
  <c r="AV641" i="2"/>
  <c r="AW641" i="2" s="1"/>
  <c r="AV642" i="2"/>
  <c r="AW642" i="2" s="1"/>
  <c r="AX642" i="2" s="1" a="1"/>
  <c r="AX642" i="2" s="1"/>
  <c r="AV643" i="2"/>
  <c r="AW643" i="2" s="1"/>
  <c r="AV644" i="2"/>
  <c r="AW644" i="2" s="1"/>
  <c r="AX644" i="2" s="1" a="1"/>
  <c r="AX644" i="2" s="1"/>
  <c r="AV645" i="2"/>
  <c r="AV646" i="2"/>
  <c r="AV647" i="2"/>
  <c r="AW647" i="2" s="1"/>
  <c r="AV648" i="2"/>
  <c r="AW648" i="2" s="1"/>
  <c r="AX648" i="2" s="1" a="1"/>
  <c r="AX648" i="2" s="1"/>
  <c r="AV649" i="2"/>
  <c r="AW649" i="2" s="1"/>
  <c r="AV650" i="2"/>
  <c r="AW650" i="2" s="1"/>
  <c r="AX650" i="2" s="1" a="1"/>
  <c r="AX650" i="2" s="1"/>
  <c r="AV651" i="2"/>
  <c r="AW651" i="2" s="1"/>
  <c r="AV652" i="2"/>
  <c r="AW652" i="2" s="1"/>
  <c r="AV653" i="2"/>
  <c r="AW653" i="2" s="1"/>
  <c r="AX653" i="2" s="1" a="1"/>
  <c r="AX653" i="2" s="1"/>
  <c r="AV654" i="2"/>
  <c r="AW654" i="2" s="1"/>
  <c r="AV655" i="2"/>
  <c r="AW655" i="2" s="1"/>
  <c r="AX655" i="2" s="1" a="1"/>
  <c r="AX655" i="2" s="1"/>
  <c r="AV656" i="2"/>
  <c r="AW656" i="2" s="1"/>
  <c r="AX656" i="2" s="1" a="1"/>
  <c r="AX656" i="2" s="1"/>
  <c r="AV657" i="2"/>
  <c r="AW657" i="2" s="1"/>
  <c r="AV658" i="2"/>
  <c r="AW658" i="2" s="1"/>
  <c r="AV659" i="2"/>
  <c r="AW659" i="2" s="1"/>
  <c r="AX659" i="2" s="1" a="1"/>
  <c r="AX659" i="2" s="1"/>
  <c r="AV660" i="2"/>
  <c r="AW660" i="2" s="1"/>
  <c r="AV661" i="2"/>
  <c r="AW661" i="2" s="1"/>
  <c r="AV662" i="2"/>
  <c r="AW662" i="2" s="1"/>
  <c r="AX662" i="2" s="1" a="1"/>
  <c r="AX662" i="2" s="1"/>
  <c r="AV663" i="2"/>
  <c r="AV664" i="2"/>
  <c r="AW664" i="2" s="1"/>
  <c r="AV665" i="2"/>
  <c r="AV666" i="2"/>
  <c r="AW666" i="2" s="1"/>
  <c r="AV667" i="2"/>
  <c r="AW667" i="2" s="1"/>
  <c r="AX667" i="2" s="1" a="1"/>
  <c r="AX667" i="2" s="1"/>
  <c r="AV668" i="2"/>
  <c r="AV669" i="2"/>
  <c r="AW669" i="2" s="1"/>
  <c r="AX669" i="2" s="1" a="1"/>
  <c r="AX669" i="2" s="1"/>
  <c r="AV670" i="2"/>
  <c r="AW670" i="2" s="1"/>
  <c r="AX670" i="2" s="1" a="1"/>
  <c r="AX670" i="2" s="1"/>
  <c r="AV671" i="2"/>
  <c r="AV672" i="2"/>
  <c r="AW672" i="2" s="1"/>
  <c r="AX672" i="2" s="1" a="1"/>
  <c r="AX672" i="2" s="1"/>
  <c r="AV673" i="2"/>
  <c r="AW673" i="2" s="1"/>
  <c r="AX673" i="2" s="1" a="1"/>
  <c r="AX673" i="2" s="1"/>
  <c r="AV674" i="2"/>
  <c r="AW674" i="2" s="1"/>
  <c r="AV675" i="2"/>
  <c r="AW675" i="2" s="1"/>
  <c r="AV676" i="2"/>
  <c r="AW676" i="2" s="1"/>
  <c r="AV677" i="2"/>
  <c r="AW677" i="2" s="1"/>
  <c r="AX677" i="2" s="1" a="1"/>
  <c r="AX677" i="2" s="1"/>
  <c r="AV678" i="2"/>
  <c r="AV679" i="2"/>
  <c r="AW679" i="2" s="1"/>
  <c r="AV680" i="2"/>
  <c r="AV681" i="2"/>
  <c r="AW681" i="2" s="1"/>
  <c r="AV682" i="2"/>
  <c r="AW682" i="2" s="1"/>
  <c r="AV683" i="2"/>
  <c r="AW683" i="2" s="1"/>
  <c r="AX683" i="2" s="1" a="1"/>
  <c r="AX683" i="2" s="1"/>
  <c r="AV684" i="2"/>
  <c r="AW684" i="2" s="1"/>
  <c r="AV685" i="2"/>
  <c r="AW685" i="2" s="1"/>
  <c r="AX685" i="2" s="1" a="1"/>
  <c r="AX685" i="2" s="1"/>
  <c r="AV686" i="2"/>
  <c r="AV687" i="2"/>
  <c r="AV688" i="2"/>
  <c r="AW688" i="2" s="1"/>
  <c r="AV689" i="2"/>
  <c r="AW689" i="2" s="1"/>
  <c r="AV690" i="2"/>
  <c r="AV691" i="2"/>
  <c r="AW691" i="2" s="1"/>
  <c r="AV692" i="2"/>
  <c r="AW692" i="2" s="1"/>
  <c r="AX692" i="2" s="1" a="1"/>
  <c r="AX692" i="2" s="1"/>
  <c r="AV693" i="2"/>
  <c r="AW693" i="2" s="1"/>
  <c r="AX693" i="2" s="1" a="1"/>
  <c r="AX693" i="2" s="1"/>
  <c r="AV694" i="2"/>
  <c r="AW694" i="2" s="1"/>
  <c r="AX694" i="2" s="1" a="1"/>
  <c r="AX694" i="2" s="1"/>
  <c r="AV695" i="2"/>
  <c r="AW695" i="2" s="1"/>
  <c r="AX695" i="2" s="1" a="1"/>
  <c r="AX695" i="2" s="1"/>
  <c r="AV696" i="2"/>
  <c r="AW696" i="2" s="1"/>
  <c r="AV697" i="2"/>
  <c r="AW697" i="2" s="1"/>
  <c r="AX697" i="2" s="1" a="1"/>
  <c r="AX697" i="2" s="1"/>
  <c r="AV698" i="2"/>
  <c r="AW698" i="2" s="1"/>
  <c r="AX698" i="2" s="1" a="1"/>
  <c r="AX698" i="2" s="1"/>
  <c r="AV699" i="2"/>
  <c r="AW699" i="2" s="1"/>
  <c r="AV700" i="2"/>
  <c r="AW700" i="2" s="1"/>
  <c r="AV701" i="2"/>
  <c r="AW701" i="2" s="1"/>
  <c r="AV702" i="2"/>
  <c r="AV703" i="2"/>
  <c r="AV704" i="2"/>
  <c r="AW704" i="2" s="1"/>
  <c r="AV705" i="2"/>
  <c r="AW705" i="2" s="1"/>
  <c r="AV706" i="2"/>
  <c r="AV707" i="2"/>
  <c r="AW707" i="2" s="1"/>
  <c r="AX707" i="2" s="1" a="1"/>
  <c r="AX707" i="2" s="1"/>
  <c r="AV708" i="2"/>
  <c r="AW708" i="2" s="1"/>
  <c r="AV709" i="2"/>
  <c r="AW709" i="2" s="1"/>
  <c r="AX709" i="2" s="1" a="1"/>
  <c r="AX709" i="2" s="1"/>
  <c r="AV710" i="2"/>
  <c r="AW710" i="2" s="1"/>
  <c r="AV711" i="2"/>
  <c r="AV712" i="2"/>
  <c r="AV713" i="2"/>
  <c r="AW713" i="2" s="1"/>
  <c r="AX713" i="2" s="1" a="1"/>
  <c r="AX713" i="2" s="1"/>
  <c r="AV714" i="2"/>
  <c r="AW714" i="2" s="1"/>
  <c r="AX714" i="2" s="1" a="1"/>
  <c r="AX714" i="2" s="1"/>
  <c r="AV715" i="2"/>
  <c r="AW715" i="2" s="1"/>
  <c r="AX715" i="2" s="1" a="1"/>
  <c r="AX715" i="2" s="1"/>
  <c r="AV716" i="2"/>
  <c r="AW716" i="2" s="1"/>
  <c r="AX716" i="2" s="1" a="1"/>
  <c r="AX716" i="2" s="1"/>
  <c r="AV717" i="2"/>
  <c r="AW717" i="2" s="1"/>
  <c r="AX717" i="2" s="1" a="1"/>
  <c r="AX717" i="2" s="1"/>
  <c r="AV718" i="2"/>
  <c r="AW718" i="2" s="1"/>
  <c r="AX718" i="2" s="1" a="1"/>
  <c r="AX718" i="2" s="1"/>
  <c r="AV719" i="2"/>
  <c r="AV720" i="2"/>
  <c r="AW720" i="2" s="1"/>
  <c r="AV721" i="2"/>
  <c r="AW721" i="2" s="1"/>
  <c r="AV722" i="2"/>
  <c r="AW722" i="2" s="1"/>
  <c r="AV723" i="2"/>
  <c r="AW723" i="2" s="1"/>
  <c r="AV724" i="2"/>
  <c r="AV725" i="2"/>
  <c r="AW725" i="2" s="1"/>
  <c r="AV726" i="2"/>
  <c r="AW726" i="2" s="1"/>
  <c r="AX726" i="2" s="1" a="1"/>
  <c r="AX726" i="2" s="1"/>
  <c r="AV727" i="2"/>
  <c r="AW727" i="2" s="1"/>
  <c r="AX727" i="2" s="1" a="1"/>
  <c r="AX727" i="2" s="1"/>
  <c r="AV728" i="2"/>
  <c r="AW728" i="2" s="1"/>
  <c r="AV729" i="2"/>
  <c r="AW729" i="2" s="1"/>
  <c r="AV730" i="2"/>
  <c r="AV731" i="2"/>
  <c r="AW731" i="2" s="1"/>
  <c r="AX731" i="2" s="1" a="1"/>
  <c r="AX731" i="2" s="1"/>
  <c r="AV732" i="2"/>
  <c r="AW732" i="2" s="1"/>
  <c r="AX732" i="2" s="1" a="1"/>
  <c r="AX732" i="2" s="1"/>
  <c r="AV733" i="2"/>
  <c r="AW733" i="2" s="1"/>
  <c r="AX733" i="2" s="1" a="1"/>
  <c r="AX733" i="2" s="1"/>
  <c r="AV734" i="2"/>
  <c r="AV735" i="2"/>
  <c r="AW735" i="2" s="1"/>
  <c r="AX735" i="2" s="1" a="1"/>
  <c r="AX735" i="2" s="1"/>
  <c r="AV736" i="2"/>
  <c r="AW736" i="2" s="1"/>
  <c r="AV737" i="2"/>
  <c r="AW737" i="2" s="1"/>
  <c r="AV738" i="2"/>
  <c r="AW738" i="2" s="1"/>
  <c r="AV739" i="2"/>
  <c r="AW739" i="2" s="1"/>
  <c r="AV740" i="2"/>
  <c r="AW740" i="2" s="1"/>
  <c r="AV741" i="2"/>
  <c r="AW741" i="2" s="1"/>
  <c r="AX741" i="2" s="1" a="1"/>
  <c r="AX741" i="2" s="1"/>
  <c r="AV742" i="2"/>
  <c r="AW742" i="2" s="1"/>
  <c r="AV743" i="2"/>
  <c r="AW743" i="2" s="1"/>
  <c r="AV744" i="2"/>
  <c r="AV745" i="2"/>
  <c r="AW745" i="2" s="1"/>
  <c r="AV746" i="2"/>
  <c r="AV747" i="2"/>
  <c r="AW747" i="2" s="1"/>
  <c r="AV748" i="2"/>
  <c r="AV749" i="2"/>
  <c r="AW749" i="2" s="1"/>
  <c r="AX749" i="2" s="1" a="1"/>
  <c r="AX749" i="2" s="1"/>
  <c r="AV750" i="2"/>
  <c r="AW750" i="2" s="1"/>
  <c r="AX750" i="2" s="1" a="1"/>
  <c r="AX750" i="2" s="1"/>
  <c r="AV751" i="2"/>
  <c r="AW751" i="2" s="1"/>
  <c r="AX751" i="2" s="1" a="1"/>
  <c r="AX751" i="2" s="1"/>
  <c r="AV752" i="2"/>
  <c r="AW752" i="2" s="1"/>
  <c r="AX752" i="2" s="1" a="1"/>
  <c r="AX752" i="2" s="1"/>
  <c r="AV753" i="2"/>
  <c r="AW753" i="2" s="1"/>
  <c r="AX753" i="2" s="1" a="1"/>
  <c r="AX753" i="2" s="1"/>
  <c r="AV754" i="2"/>
  <c r="AW754" i="2" s="1"/>
  <c r="AX754" i="2" s="1" a="1"/>
  <c r="AX754" i="2" s="1"/>
  <c r="AV755" i="2"/>
  <c r="AW755" i="2" s="1"/>
  <c r="AV756" i="2"/>
  <c r="AW756" i="2" s="1"/>
  <c r="AV757" i="2"/>
  <c r="AW757" i="2" s="1"/>
  <c r="AV758" i="2"/>
  <c r="AW758" i="2" s="1"/>
  <c r="AX758" i="2" s="1" a="1"/>
  <c r="AX758" i="2" s="1"/>
  <c r="AV759" i="2"/>
  <c r="AV760" i="2"/>
  <c r="AW760" i="2" s="1"/>
  <c r="AV761" i="2"/>
  <c r="AW761" i="2" s="1"/>
  <c r="AV762" i="2"/>
  <c r="AW762" i="2" s="1"/>
  <c r="AV763" i="2"/>
  <c r="AW763" i="2" s="1"/>
  <c r="AV764" i="2"/>
  <c r="AW764" i="2" s="1"/>
  <c r="AV765" i="2"/>
  <c r="AW765" i="2" s="1"/>
  <c r="AV766" i="2"/>
  <c r="AV767" i="2"/>
  <c r="AW767" i="2" s="1"/>
  <c r="AV768" i="2"/>
  <c r="AW768" i="2" s="1"/>
  <c r="AV769" i="2"/>
  <c r="AW769" i="2" s="1"/>
  <c r="AV770" i="2"/>
  <c r="AW770" i="2" s="1"/>
  <c r="AX770" i="2" s="1" a="1"/>
  <c r="AX770" i="2" s="1"/>
  <c r="AV771" i="2"/>
  <c r="AV772" i="2"/>
  <c r="AV773" i="2"/>
  <c r="AW773" i="2" s="1"/>
  <c r="AV774" i="2"/>
  <c r="AW774" i="2" s="1"/>
  <c r="AV775" i="2"/>
  <c r="AW775" i="2" s="1"/>
  <c r="AV776" i="2"/>
  <c r="AW776" i="2" s="1"/>
  <c r="AV777" i="2"/>
  <c r="AW777" i="2" s="1"/>
  <c r="AV778" i="2"/>
  <c r="AW778" i="2" s="1"/>
  <c r="AV779" i="2"/>
  <c r="AW779" i="2" s="1"/>
  <c r="AV780" i="2"/>
  <c r="AW780" i="2" s="1"/>
  <c r="AV781" i="2"/>
  <c r="AW781" i="2" s="1"/>
  <c r="AV782" i="2"/>
  <c r="AW782" i="2" s="1"/>
  <c r="AV783" i="2"/>
  <c r="AW783" i="2" s="1"/>
  <c r="AV784" i="2"/>
  <c r="AW784" i="2" s="1"/>
  <c r="AV785" i="2"/>
  <c r="AW785" i="2" s="1"/>
  <c r="AV786" i="2"/>
  <c r="AW786" i="2" s="1"/>
  <c r="AV787" i="2"/>
  <c r="AW787" i="2" s="1"/>
  <c r="AV788" i="2"/>
  <c r="AW788" i="2" s="1"/>
  <c r="AV789" i="2"/>
  <c r="AW789" i="2" s="1"/>
  <c r="AV790" i="2"/>
  <c r="AW790" i="2" s="1"/>
  <c r="AX790" i="2" s="1" a="1"/>
  <c r="AX790" i="2" s="1"/>
  <c r="AV791" i="2"/>
  <c r="AW791" i="2" s="1"/>
  <c r="AV792" i="2"/>
  <c r="AW792" i="2" s="1"/>
  <c r="AV793" i="2"/>
  <c r="AW793" i="2" s="1"/>
  <c r="AV794" i="2"/>
  <c r="AW794" i="2" s="1"/>
  <c r="AV795" i="2"/>
  <c r="AV796" i="2"/>
  <c r="AW796" i="2" s="1"/>
  <c r="AX796" i="2" s="1" a="1"/>
  <c r="AX796" i="2" s="1"/>
  <c r="AV797" i="2"/>
  <c r="AV798" i="2"/>
  <c r="AW798" i="2" s="1"/>
  <c r="AV799" i="2"/>
  <c r="AW799" i="2" s="1"/>
  <c r="AV800" i="2"/>
  <c r="AW800" i="2" s="1"/>
  <c r="AV801" i="2"/>
  <c r="AV802" i="2"/>
  <c r="AW802" i="2" s="1"/>
  <c r="AV803" i="2"/>
  <c r="AV804" i="2"/>
  <c r="AV805" i="2"/>
  <c r="AW805" i="2" s="1"/>
  <c r="AX805" i="2" s="1" a="1"/>
  <c r="AX805" i="2" s="1"/>
  <c r="AV806" i="2"/>
  <c r="AW806" i="2" s="1"/>
  <c r="AX806" i="2" s="1" a="1"/>
  <c r="AX806" i="2" s="1"/>
  <c r="AV807" i="2"/>
  <c r="AW807" i="2" s="1"/>
  <c r="AX807" i="2" s="1" a="1"/>
  <c r="AX807" i="2" s="1"/>
  <c r="AV808" i="2"/>
  <c r="AW808" i="2" s="1"/>
  <c r="AV809" i="2"/>
  <c r="AV810" i="2"/>
  <c r="AW810" i="2" s="1"/>
  <c r="AX810" i="2" s="1" a="1"/>
  <c r="AX810" i="2" s="1"/>
  <c r="AV811" i="2"/>
  <c r="AV812" i="2"/>
  <c r="AW812" i="2" s="1"/>
  <c r="AV813" i="2"/>
  <c r="AW813" i="2" s="1"/>
  <c r="AV814" i="2"/>
  <c r="AW814" i="2" s="1"/>
  <c r="AV815" i="2"/>
  <c r="AW815" i="2" s="1"/>
  <c r="AX815" i="2" s="1" a="1"/>
  <c r="AX815" i="2" s="1"/>
  <c r="AV816" i="2"/>
  <c r="AW816" i="2" s="1"/>
  <c r="AX816" i="2" s="1" a="1"/>
  <c r="AX816" i="2" s="1"/>
  <c r="AV817" i="2"/>
  <c r="AV818" i="2"/>
  <c r="AW818" i="2" s="1"/>
  <c r="AX818" i="2" s="1" a="1"/>
  <c r="AX818" i="2" s="1"/>
  <c r="AV819" i="2"/>
  <c r="AV820" i="2"/>
  <c r="AV821" i="2"/>
  <c r="AV822" i="2"/>
  <c r="AW822" i="2" s="1"/>
  <c r="AX822" i="2" s="1" a="1"/>
  <c r="AX822" i="2" s="1"/>
  <c r="AV823" i="2"/>
  <c r="AV824" i="2"/>
  <c r="AW824" i="2" s="1"/>
  <c r="AX824" i="2" s="1" a="1"/>
  <c r="AX824" i="2" s="1"/>
  <c r="AV825" i="2"/>
  <c r="AW825" i="2" s="1"/>
  <c r="AX825" i="2" s="1" a="1"/>
  <c r="AX825" i="2" s="1"/>
  <c r="AV826" i="2"/>
  <c r="AW826" i="2" s="1"/>
  <c r="AV827" i="2"/>
  <c r="AW827" i="2" s="1"/>
  <c r="AV828" i="2"/>
  <c r="AW828" i="2" s="1"/>
  <c r="AV829" i="2"/>
  <c r="AV830" i="2"/>
  <c r="AW830" i="2" s="1"/>
  <c r="AV831" i="2"/>
  <c r="AW831" i="2" s="1"/>
  <c r="AV832" i="2"/>
  <c r="AW832" i="2" s="1"/>
  <c r="AV833" i="2"/>
  <c r="AV834" i="2"/>
  <c r="AW834" i="2" s="1"/>
  <c r="AX834" i="2" s="1" a="1"/>
  <c r="AX834" i="2" s="1"/>
  <c r="AV835" i="2"/>
  <c r="AW835" i="2" s="1"/>
  <c r="AV836" i="2"/>
  <c r="AW836" i="2" s="1"/>
  <c r="AV837" i="2"/>
  <c r="AW837" i="2" s="1"/>
  <c r="AX837" i="2" s="1" a="1"/>
  <c r="AX837" i="2" s="1"/>
  <c r="AV838" i="2"/>
  <c r="AW838" i="2" s="1"/>
  <c r="AV839" i="2"/>
  <c r="AV840" i="2"/>
  <c r="AW840" i="2" s="1"/>
  <c r="AX840" i="2" s="1" a="1"/>
  <c r="AX840" i="2" s="1"/>
  <c r="AV841" i="2"/>
  <c r="AW841" i="2" s="1"/>
  <c r="AV842" i="2"/>
  <c r="AV843" i="2"/>
  <c r="AW843" i="2" s="1"/>
  <c r="AV844" i="2"/>
  <c r="AW844" i="2" s="1"/>
  <c r="AV845" i="2"/>
  <c r="AW845" i="2" s="1"/>
  <c r="AV846" i="2"/>
  <c r="AW846" i="2" s="1"/>
  <c r="AV847" i="2"/>
  <c r="AW847" i="2" s="1"/>
  <c r="AX847" i="2" s="1" a="1"/>
  <c r="AX847" i="2" s="1"/>
  <c r="AV848" i="2"/>
  <c r="AW848" i="2" s="1"/>
  <c r="AV849" i="2"/>
  <c r="AW849" i="2" s="1"/>
  <c r="AV850" i="2"/>
  <c r="AV851" i="2"/>
  <c r="AV852" i="2"/>
  <c r="AW852" i="2" s="1"/>
  <c r="AX852" i="2" s="1" a="1"/>
  <c r="AX852" i="2" s="1"/>
  <c r="AV853" i="2"/>
  <c r="AW853" i="2" s="1"/>
  <c r="AV854" i="2"/>
  <c r="AV855" i="2"/>
  <c r="AV856" i="2"/>
  <c r="AW856" i="2" s="1"/>
  <c r="AV857" i="2"/>
  <c r="AW857" i="2" s="1"/>
  <c r="AV858" i="2"/>
  <c r="AW858" i="2" s="1"/>
  <c r="AV859" i="2"/>
  <c r="AW859" i="2" s="1"/>
  <c r="AV860" i="2"/>
  <c r="AW860" i="2" s="1"/>
  <c r="AX860" i="2" s="1" a="1"/>
  <c r="AX860" i="2" s="1"/>
  <c r="AV861" i="2"/>
  <c r="AW861" i="2" s="1"/>
  <c r="AV862" i="2"/>
  <c r="AW862" i="2" s="1"/>
  <c r="AV863" i="2"/>
  <c r="AW863" i="2" s="1"/>
  <c r="AX863" i="2" s="1" a="1"/>
  <c r="AX863" i="2" s="1"/>
  <c r="AV864" i="2"/>
  <c r="AW864" i="2" s="1"/>
  <c r="AX864" i="2" s="1" a="1"/>
  <c r="AX864" i="2" s="1"/>
  <c r="AV865" i="2"/>
  <c r="AW865" i="2" s="1"/>
  <c r="AV866" i="2"/>
  <c r="AV867" i="2"/>
  <c r="AV868" i="2"/>
  <c r="AW868" i="2" s="1"/>
  <c r="AV869" i="2"/>
  <c r="AW869" i="2" s="1"/>
  <c r="AV870" i="2"/>
  <c r="AW870" i="2" s="1"/>
  <c r="AX870" i="2" s="1" a="1"/>
  <c r="AX870" i="2" s="1"/>
  <c r="AV871" i="2"/>
  <c r="AW871" i="2" s="1"/>
  <c r="AX871" i="2" s="1" a="1"/>
  <c r="AX871" i="2" s="1"/>
  <c r="AV872" i="2"/>
  <c r="AV873" i="2"/>
  <c r="AV874" i="2"/>
  <c r="AW874" i="2" s="1"/>
  <c r="AV875" i="2"/>
  <c r="AV876" i="2"/>
  <c r="AV877" i="2"/>
  <c r="AW877" i="2" s="1"/>
  <c r="AX877" i="2" s="1" a="1"/>
  <c r="AX877" i="2" s="1"/>
  <c r="AV878" i="2"/>
  <c r="AV879" i="2"/>
  <c r="AV880" i="2"/>
  <c r="AW880" i="2" s="1"/>
  <c r="AV881" i="2"/>
  <c r="AV882" i="2"/>
  <c r="AV883" i="2"/>
  <c r="AW883" i="2" s="1"/>
  <c r="AX883" i="2" s="1" a="1"/>
  <c r="AX883" i="2" s="1"/>
  <c r="AV884" i="2"/>
  <c r="AV885" i="2"/>
  <c r="AV886" i="2"/>
  <c r="AW886" i="2" s="1"/>
  <c r="AX886" i="2" s="1" a="1"/>
  <c r="AX886" i="2" s="1"/>
  <c r="AV887" i="2"/>
  <c r="AV888" i="2"/>
  <c r="AV889" i="2"/>
  <c r="AW889" i="2" s="1"/>
  <c r="AV890" i="2"/>
  <c r="AV891" i="2"/>
  <c r="AV892" i="2"/>
  <c r="AW892" i="2" s="1"/>
  <c r="AX892" i="2" s="1" a="1"/>
  <c r="AX892" i="2" s="1"/>
  <c r="AV893" i="2"/>
  <c r="AV894" i="2"/>
  <c r="AV895" i="2"/>
  <c r="AW895" i="2" s="1"/>
  <c r="AX895" i="2" s="1" a="1"/>
  <c r="AX895" i="2" s="1"/>
  <c r="AV896" i="2"/>
  <c r="AV897" i="2"/>
  <c r="AV898" i="2"/>
  <c r="AW898" i="2" s="1"/>
  <c r="AX898" i="2" s="1" a="1"/>
  <c r="AX898" i="2" s="1"/>
  <c r="AV899" i="2"/>
  <c r="AV900" i="2"/>
  <c r="AV901" i="2"/>
  <c r="AW901" i="2" s="1"/>
  <c r="AV902" i="2"/>
  <c r="AV903" i="2"/>
  <c r="AV904" i="2"/>
  <c r="AW904" i="2" s="1"/>
  <c r="AX904" i="2" s="1" a="1"/>
  <c r="AX904" i="2" s="1"/>
  <c r="AV905" i="2"/>
  <c r="AV906" i="2"/>
  <c r="AV907" i="2"/>
  <c r="AV908" i="2"/>
  <c r="AV909" i="2"/>
  <c r="AV910" i="2"/>
  <c r="AW910" i="2" s="1"/>
  <c r="AV911" i="2"/>
  <c r="AV912" i="2"/>
  <c r="AV913" i="2"/>
  <c r="AW913" i="2" s="1"/>
  <c r="AV914" i="2"/>
  <c r="AV915" i="2"/>
  <c r="AV916" i="2"/>
  <c r="AW916" i="2" s="1"/>
  <c r="AX916" i="2" s="1" a="1"/>
  <c r="AX916" i="2" s="1"/>
  <c r="AV917" i="2"/>
  <c r="AV918" i="2"/>
  <c r="AV919" i="2"/>
  <c r="AW919" i="2" s="1"/>
  <c r="AX919" i="2" s="1" a="1"/>
  <c r="AX919" i="2" s="1"/>
  <c r="AV920" i="2"/>
  <c r="AV921" i="2"/>
  <c r="AV922" i="2"/>
  <c r="AW922" i="2" s="1"/>
  <c r="AX922" i="2" s="1" a="1"/>
  <c r="AX922" i="2" s="1"/>
  <c r="AV923" i="2"/>
  <c r="AV924" i="2"/>
  <c r="AV925" i="2"/>
  <c r="AW925" i="2" s="1"/>
  <c r="AV926" i="2"/>
  <c r="AW926" i="2" s="1"/>
  <c r="AV927" i="2"/>
  <c r="AV928" i="2"/>
  <c r="AW928" i="2" s="1"/>
  <c r="AX928" i="2" s="1" a="1"/>
  <c r="AX928" i="2" s="1"/>
  <c r="AV929" i="2"/>
  <c r="AV930" i="2"/>
  <c r="AV931" i="2"/>
  <c r="AW931" i="2" s="1"/>
  <c r="AX931" i="2" s="1" a="1"/>
  <c r="AX931" i="2" s="1"/>
  <c r="AV932" i="2"/>
  <c r="AW932" i="2" s="1"/>
  <c r="AV933" i="2"/>
  <c r="AV934" i="2"/>
  <c r="AW934" i="2" s="1"/>
  <c r="AX934" i="2" s="1" a="1"/>
  <c r="AX934" i="2" s="1"/>
  <c r="AV935" i="2"/>
  <c r="AW935" i="2" s="1"/>
  <c r="AV936" i="2"/>
  <c r="AW936" i="2" s="1"/>
  <c r="AV937" i="2"/>
  <c r="AV938" i="2"/>
  <c r="AW938" i="2" s="1"/>
  <c r="AV939" i="2"/>
  <c r="AW939" i="2" s="1"/>
  <c r="AV940" i="2"/>
  <c r="AW940" i="2" s="1"/>
  <c r="AV941" i="2"/>
  <c r="AW941" i="2" s="1"/>
  <c r="AV942" i="2"/>
  <c r="AW942" i="2" s="1"/>
  <c r="AV943" i="2"/>
  <c r="AW943" i="2" s="1"/>
  <c r="AV944" i="2"/>
  <c r="AW944" i="2" s="1"/>
  <c r="AV945" i="2"/>
  <c r="AW945" i="2" s="1"/>
  <c r="AV946" i="2"/>
  <c r="AW946" i="2" s="1"/>
  <c r="AV947" i="2"/>
  <c r="AV948" i="2"/>
  <c r="AV949" i="2"/>
  <c r="AW949" i="2" s="1"/>
  <c r="AV950" i="2"/>
  <c r="AW950" i="2" s="1"/>
  <c r="AV951" i="2"/>
  <c r="AW951" i="2" s="1"/>
  <c r="AX951" i="2" s="1" a="1"/>
  <c r="AX951" i="2" s="1"/>
  <c r="AV952" i="2"/>
  <c r="AW952" i="2" s="1"/>
  <c r="AV953" i="2"/>
  <c r="AW953" i="2" s="1"/>
  <c r="AV954" i="2"/>
  <c r="AW954" i="2" s="1"/>
  <c r="AV955" i="2"/>
  <c r="AW955" i="2" s="1"/>
  <c r="AX955" i="2" s="1" a="1"/>
  <c r="AX955" i="2" s="1"/>
  <c r="AV956" i="2"/>
  <c r="AW956" i="2" s="1"/>
  <c r="AV957" i="2"/>
  <c r="AW957" i="2" s="1"/>
  <c r="AV958" i="2"/>
  <c r="AV959" i="2"/>
  <c r="AW959" i="2" s="1"/>
  <c r="AV960" i="2"/>
  <c r="AW960" i="2" s="1"/>
  <c r="AX960" i="2" s="1" a="1"/>
  <c r="AX960" i="2" s="1"/>
  <c r="AV961" i="2"/>
  <c r="AW961" i="2" s="1"/>
  <c r="AX961" i="2" s="1" a="1"/>
  <c r="AX961" i="2" s="1"/>
  <c r="AV962" i="2"/>
  <c r="AV963" i="2"/>
  <c r="AV964" i="2"/>
  <c r="AW964" i="2" s="1"/>
  <c r="AV965" i="2"/>
  <c r="AV966" i="2"/>
  <c r="AV967" i="2"/>
  <c r="AW967" i="2" s="1"/>
  <c r="AV968" i="2"/>
  <c r="AW968" i="2" s="1"/>
  <c r="AV969" i="2"/>
  <c r="AW969" i="2" s="1"/>
  <c r="AX969" i="2" s="1" a="1"/>
  <c r="AX969" i="2" s="1"/>
  <c r="AV970" i="2"/>
  <c r="AW970" i="2" s="1"/>
  <c r="AV971" i="2"/>
  <c r="AW971" i="2" s="1"/>
  <c r="AV972" i="2"/>
  <c r="AW972" i="2" s="1"/>
  <c r="AV973" i="2"/>
  <c r="AW973" i="2" s="1"/>
  <c r="AX973" i="2" s="1" a="1"/>
  <c r="AX973" i="2" s="1"/>
  <c r="AV974" i="2"/>
  <c r="AW974" i="2" s="1"/>
  <c r="AV975" i="2"/>
  <c r="AW975" i="2" s="1"/>
  <c r="AV976" i="2"/>
  <c r="AW976" i="2" s="1"/>
  <c r="AV977" i="2"/>
  <c r="AW977" i="2" s="1"/>
  <c r="AV978" i="2"/>
  <c r="AW978" i="2" s="1"/>
  <c r="AX978" i="2" s="1" a="1"/>
  <c r="AX978" i="2" s="1"/>
  <c r="AV979" i="2"/>
  <c r="AV980" i="2"/>
  <c r="AW980" i="2" s="1"/>
  <c r="AV981" i="2"/>
  <c r="AW981" i="2" s="1"/>
  <c r="AV982" i="2"/>
  <c r="AW982" i="2" s="1"/>
  <c r="AV983" i="2"/>
  <c r="AV984" i="2"/>
  <c r="AV985" i="2"/>
  <c r="AW985" i="2" s="1"/>
  <c r="AV986" i="2"/>
  <c r="AW986" i="2" s="1"/>
  <c r="AV987" i="2"/>
  <c r="AW987" i="2" s="1"/>
  <c r="AX987" i="2" s="1" a="1"/>
  <c r="AX987" i="2" s="1"/>
  <c r="AV988" i="2"/>
  <c r="AW988" i="2" s="1"/>
  <c r="AV989" i="2"/>
  <c r="AV990" i="2"/>
  <c r="AW990" i="2" s="1"/>
  <c r="AX990" i="2" s="1" a="1"/>
  <c r="AX990" i="2" s="1"/>
  <c r="AV991" i="2"/>
  <c r="AW991" i="2" s="1"/>
  <c r="AV992" i="2"/>
  <c r="AW992" i="2" s="1"/>
  <c r="AV993" i="2"/>
  <c r="AW993" i="2" s="1"/>
  <c r="AX993" i="2" s="1" a="1"/>
  <c r="AX993" i="2" s="1"/>
  <c r="AV994" i="2"/>
  <c r="AW994" i="2" s="1"/>
  <c r="AV995" i="2"/>
  <c r="AV996" i="2"/>
  <c r="AW996" i="2" s="1"/>
  <c r="AX996" i="2" s="1" a="1"/>
  <c r="AX996" i="2" s="1"/>
  <c r="AV997" i="2"/>
  <c r="AW997" i="2" s="1"/>
  <c r="AV998" i="2"/>
  <c r="AW998" i="2" s="1"/>
  <c r="AV999" i="2"/>
  <c r="AW999" i="2" s="1"/>
  <c r="AX999" i="2" s="1" a="1"/>
  <c r="AX999" i="2" s="1"/>
  <c r="AV1000" i="2"/>
  <c r="AW1000" i="2" s="1"/>
  <c r="AV1001" i="2"/>
  <c r="AV1002" i="2"/>
  <c r="AW1002" i="2" s="1"/>
  <c r="AX1002" i="2" s="1" a="1"/>
  <c r="AX1002" i="2" s="1"/>
  <c r="AV1003" i="2"/>
  <c r="AW1003" i="2" s="1"/>
  <c r="AV1004" i="2"/>
  <c r="AW1004" i="2" s="1"/>
  <c r="AV1005" i="2"/>
  <c r="AW1005" i="2" s="1"/>
  <c r="AX1005" i="2" s="1" a="1"/>
  <c r="AX1005" i="2" s="1"/>
  <c r="AV1006" i="2"/>
  <c r="AW1006" i="2" s="1"/>
  <c r="AV1007" i="2"/>
  <c r="AW1007" i="2" s="1"/>
  <c r="AX1007" i="2" s="1" a="1"/>
  <c r="AX1007" i="2" s="1"/>
  <c r="AV1008" i="2"/>
  <c r="AW1008" i="2" s="1"/>
  <c r="AX1008" i="2" s="1" a="1"/>
  <c r="AX1008" i="2" s="1"/>
  <c r="AV1009" i="2"/>
  <c r="AW1009" i="2" s="1"/>
  <c r="AV1010" i="2"/>
  <c r="AW1010" i="2" s="1"/>
  <c r="AV1011" i="2"/>
  <c r="AW1011" i="2" s="1"/>
  <c r="AX1011" i="2" s="1" a="1"/>
  <c r="AX1011" i="2" s="1"/>
  <c r="AV1012" i="2"/>
  <c r="AW1012" i="2" s="1"/>
  <c r="AV1013" i="2"/>
  <c r="AW1013" i="2" s="1"/>
  <c r="AV1014" i="2"/>
  <c r="AW1014" i="2" s="1"/>
  <c r="AX1014" i="2" s="1" a="1"/>
  <c r="AX1014" i="2" s="1"/>
  <c r="AV1015" i="2"/>
  <c r="AW1015" i="2" s="1"/>
  <c r="AV1016" i="2"/>
  <c r="AW1016" i="2" s="1"/>
  <c r="AX1016" i="2" s="1" a="1"/>
  <c r="AX1016" i="2" s="1"/>
  <c r="AV1017" i="2"/>
  <c r="AW1017" i="2" s="1"/>
  <c r="AX1017" i="2" s="1" a="1"/>
  <c r="AX1017" i="2" s="1"/>
  <c r="AV1018" i="2"/>
  <c r="AW1018" i="2" s="1"/>
  <c r="AV1019" i="2"/>
  <c r="AW1019" i="2" s="1"/>
  <c r="AV1020" i="2"/>
  <c r="AW1020" i="2" s="1"/>
  <c r="AV1021" i="2"/>
  <c r="AW1021" i="2" s="1"/>
  <c r="AV1022" i="2"/>
  <c r="AW1022" i="2" s="1"/>
  <c r="AV1023" i="2"/>
  <c r="AW1023" i="2" s="1"/>
  <c r="AX1023" i="2" s="1" a="1"/>
  <c r="AX1023" i="2" s="1"/>
  <c r="AV1024" i="2"/>
  <c r="AW1024" i="2" s="1"/>
  <c r="AV1025" i="2"/>
  <c r="AW1025" i="2" s="1"/>
  <c r="AX1025" i="2" s="1" a="1"/>
  <c r="AX1025" i="2" s="1"/>
  <c r="AV1026" i="2"/>
  <c r="AW1026" i="2" s="1"/>
  <c r="AX1026" i="2" s="1" a="1"/>
  <c r="AX1026" i="2" s="1"/>
  <c r="AV1027" i="2"/>
  <c r="AW1027" i="2" s="1"/>
  <c r="AV1028" i="2"/>
  <c r="AW1028" i="2" s="1"/>
  <c r="AX1028" i="2" s="1" a="1"/>
  <c r="AX1028" i="2" s="1"/>
  <c r="AV1029" i="2"/>
  <c r="AW1029" i="2" s="1"/>
  <c r="AX1029" i="2" s="1" a="1"/>
  <c r="AX1029" i="2" s="1"/>
  <c r="AV1030" i="2"/>
  <c r="AW1030" i="2" s="1"/>
  <c r="AV1031" i="2"/>
  <c r="AW1031" i="2" s="1"/>
  <c r="AV1032" i="2"/>
  <c r="AW1032" i="2" s="1"/>
  <c r="AV1033" i="2"/>
  <c r="AW1033" i="2" s="1"/>
  <c r="AV1034" i="2"/>
  <c r="AW1034" i="2" s="1"/>
  <c r="AX1034" i="2" s="1" a="1"/>
  <c r="AX1034" i="2" s="1"/>
  <c r="AV1035" i="2"/>
  <c r="AW1035" i="2" s="1"/>
  <c r="AX1035" i="2" s="1" a="1"/>
  <c r="AX1035" i="2" s="1"/>
  <c r="AV1036" i="2"/>
  <c r="AW1036" i="2" s="1"/>
  <c r="AV1037" i="2"/>
  <c r="AW1037" i="2" s="1"/>
  <c r="AX1037" i="2" s="1" a="1"/>
  <c r="AX1037" i="2" s="1"/>
  <c r="AV1038" i="2"/>
  <c r="AW1038" i="2" s="1"/>
  <c r="AX1038" i="2" s="1" a="1"/>
  <c r="AX1038" i="2" s="1"/>
  <c r="AV1039" i="2"/>
  <c r="AW1039" i="2" s="1"/>
  <c r="AV1040" i="2"/>
  <c r="AW1040" i="2" s="1"/>
  <c r="AX1040" i="2" s="1" a="1"/>
  <c r="AX1040" i="2" s="1"/>
  <c r="AV1041" i="2"/>
  <c r="AW1041" i="2" s="1"/>
  <c r="AV1042" i="2"/>
  <c r="AW1042" i="2" s="1"/>
  <c r="AV1043" i="2"/>
  <c r="AW1043" i="2" s="1"/>
  <c r="AV1044" i="2"/>
  <c r="AW1044" i="2" s="1"/>
  <c r="AX1044" i="2" s="1" a="1"/>
  <c r="AX1044" i="2" s="1"/>
  <c r="AV1045" i="2"/>
  <c r="AW1045" i="2" s="1"/>
  <c r="AV1046" i="2"/>
  <c r="AW1046" i="2" s="1"/>
  <c r="AX1046" i="2" s="1" a="1"/>
  <c r="AX1046" i="2" s="1"/>
  <c r="AV1047" i="2"/>
  <c r="AW1047" i="2" s="1"/>
  <c r="AX1047" i="2" s="1" a="1"/>
  <c r="AX1047" i="2" s="1"/>
  <c r="AV1048" i="2"/>
  <c r="AW1048" i="2" s="1"/>
  <c r="AV1049" i="2"/>
  <c r="AW1049" i="2" s="1"/>
  <c r="AX1049" i="2" s="1" a="1"/>
  <c r="AX1049" i="2" s="1"/>
  <c r="AV1050" i="2"/>
  <c r="AW1050" i="2" s="1"/>
  <c r="AV1051" i="2"/>
  <c r="AV1052" i="2"/>
  <c r="AW1052" i="2" s="1"/>
  <c r="AV1053" i="2"/>
  <c r="AV1054" i="2"/>
  <c r="AW1054" i="2" s="1"/>
  <c r="AV1055" i="2"/>
  <c r="AV1056" i="2"/>
  <c r="AW1056" i="2" s="1"/>
  <c r="AX1056" i="2" s="1" a="1"/>
  <c r="AX1056" i="2" s="1"/>
  <c r="AV1057" i="2"/>
  <c r="AV1058" i="2"/>
  <c r="AW1058" i="2" s="1"/>
  <c r="AX1058" i="2" s="1" a="1"/>
  <c r="AX1058" i="2" s="1"/>
  <c r="AV1059" i="2"/>
  <c r="AV1060" i="2"/>
  <c r="AW1060" i="2" s="1"/>
  <c r="AV1061" i="2"/>
  <c r="AW1061" i="2" s="1"/>
  <c r="AV1062" i="2"/>
  <c r="AW1062" i="2" s="1"/>
  <c r="AX1062" i="2" s="1" a="1"/>
  <c r="AX1062" i="2" s="1"/>
  <c r="AV1063" i="2"/>
  <c r="AW1063" i="2" s="1"/>
  <c r="AV1064" i="2"/>
  <c r="AW1064" i="2" s="1"/>
  <c r="AV1065" i="2"/>
  <c r="AW1065" i="2" s="1"/>
  <c r="AX1065" i="2" s="1" a="1"/>
  <c r="AX1065" i="2" s="1"/>
  <c r="AV1066" i="2"/>
  <c r="AW1066" i="2" s="1"/>
  <c r="AX1066" i="2" s="1" a="1"/>
  <c r="AX1066" i="2" s="1"/>
  <c r="AV1067" i="2"/>
  <c r="AV1068" i="2"/>
  <c r="AW1068" i="2" s="1"/>
  <c r="AX1068" i="2" s="1" a="1"/>
  <c r="AX1068" i="2" s="1"/>
  <c r="AV1069" i="2"/>
  <c r="AW1069" i="2" s="1"/>
  <c r="AX1069" i="2" s="1" a="1"/>
  <c r="AX1069" i="2" s="1"/>
  <c r="AV1070" i="2"/>
  <c r="AW1070" i="2" s="1"/>
  <c r="AV1071" i="2"/>
  <c r="AW1071" i="2" s="1"/>
  <c r="AX1071" i="2" s="1" a="1"/>
  <c r="AX1071" i="2" s="1"/>
  <c r="AV1072" i="2"/>
  <c r="AW1072" i="2" s="1"/>
  <c r="AV1073" i="2"/>
  <c r="AW1073" i="2" s="1"/>
  <c r="AX1073" i="2" s="1" a="1"/>
  <c r="AX1073" i="2" s="1"/>
  <c r="AV1074" i="2"/>
  <c r="AW1074" i="2" s="1"/>
  <c r="AX1074" i="2" s="1" a="1"/>
  <c r="AX1074" i="2" s="1"/>
  <c r="AV1075" i="2"/>
  <c r="AW1075" i="2" s="1"/>
  <c r="AV1076" i="2"/>
  <c r="AV1077" i="2"/>
  <c r="AW1077" i="2" s="1"/>
  <c r="AX1077" i="2" s="1" a="1"/>
  <c r="AX1077" i="2" s="1"/>
  <c r="AV1078" i="2"/>
  <c r="AW1078" i="2" s="1"/>
  <c r="AV1079" i="2"/>
  <c r="AW1079" i="2" s="1"/>
  <c r="AV1080" i="2"/>
  <c r="AV1081" i="2"/>
  <c r="AV1082" i="2"/>
  <c r="AW1082" i="2" s="1"/>
  <c r="AX1082" i="2" s="1" a="1"/>
  <c r="AX1082" i="2" s="1"/>
  <c r="AV1083" i="2"/>
  <c r="AW1083" i="2" s="1"/>
  <c r="AX1083" i="2" s="1" a="1"/>
  <c r="AX1083" i="2" s="1"/>
  <c r="AV1084" i="2"/>
  <c r="AW1084" i="2" s="1"/>
  <c r="AX1084" i="2" s="1" a="1"/>
  <c r="AX1084" i="2" s="1"/>
  <c r="AV1085" i="2"/>
  <c r="AW1085" i="2" s="1"/>
  <c r="AX1085" i="2" s="1" a="1"/>
  <c r="AX1085" i="2" s="1"/>
  <c r="AV1086" i="2"/>
  <c r="AW1086" i="2" s="1"/>
  <c r="AV1087" i="2"/>
  <c r="AW1087" i="2" s="1"/>
  <c r="AV1088" i="2"/>
  <c r="AW1088" i="2" s="1"/>
  <c r="AX1088" i="2" s="1" a="1"/>
  <c r="AX1088" i="2" s="1"/>
  <c r="AV1089" i="2"/>
  <c r="AW1089" i="2" s="1"/>
  <c r="AX1089" i="2" s="1" a="1"/>
  <c r="AX1089" i="2" s="1"/>
  <c r="AV1090" i="2"/>
  <c r="AW1090" i="2" s="1"/>
  <c r="AX1090" i="2" s="1" a="1"/>
  <c r="AX1090" i="2" s="1"/>
  <c r="AV1091" i="2"/>
  <c r="AW1091" i="2" s="1"/>
  <c r="AV1092" i="2"/>
  <c r="AW1092" i="2" s="1"/>
  <c r="AX1092" i="2" s="1" a="1"/>
  <c r="AX1092" i="2" s="1"/>
  <c r="AV1093" i="2"/>
  <c r="AW1093" i="2" s="1"/>
  <c r="AX1093" i="2" s="1" a="1"/>
  <c r="AX1093" i="2" s="1"/>
  <c r="AV1094" i="2"/>
  <c r="AW1094" i="2" s="1"/>
  <c r="AV1095" i="2"/>
  <c r="AW1095" i="2" s="1"/>
  <c r="AV1096" i="2"/>
  <c r="AW1096" i="2" s="1"/>
  <c r="AX1096" i="2" s="1" a="1"/>
  <c r="AX1096" i="2" s="1"/>
  <c r="AV1097" i="2"/>
  <c r="AW1097" i="2" s="1"/>
  <c r="AX1097" i="2" s="1" a="1"/>
  <c r="AX1097" i="2" s="1"/>
  <c r="AV1098" i="2"/>
  <c r="AW1098" i="2" s="1"/>
  <c r="AV1099" i="2"/>
  <c r="AW1099" i="2" s="1"/>
  <c r="AX1099" i="2" s="1" a="1"/>
  <c r="AX1099" i="2" s="1"/>
  <c r="AV1100" i="2"/>
  <c r="AW1100" i="2" s="1"/>
  <c r="AX1100" i="2" s="1" a="1"/>
  <c r="AX1100" i="2" s="1"/>
  <c r="AV1101" i="2"/>
  <c r="AW1101" i="2" s="1"/>
  <c r="AV1102" i="2"/>
  <c r="AW1102" i="2" s="1"/>
  <c r="AX1102" i="2" s="1" a="1"/>
  <c r="AX1102" i="2" s="1"/>
  <c r="AV1103" i="2"/>
  <c r="AW1103" i="2" s="1"/>
  <c r="AX1103" i="2" s="1" a="1"/>
  <c r="AX1103" i="2" s="1"/>
  <c r="AV1104" i="2"/>
  <c r="AW1104" i="2" s="1"/>
  <c r="AX1104" i="2" s="1" a="1"/>
  <c r="AX1104" i="2" s="1"/>
  <c r="AV1105" i="2"/>
  <c r="AW1105" i="2" s="1"/>
  <c r="AX1105" i="2" s="1" a="1"/>
  <c r="AX1105" i="2" s="1"/>
  <c r="AV1106" i="2"/>
  <c r="AW1106" i="2" s="1"/>
  <c r="AX1106" i="2" s="1" a="1"/>
  <c r="AX1106" i="2" s="1"/>
  <c r="AV1107" i="2"/>
  <c r="AW1107" i="2" s="1"/>
  <c r="AX1107" i="2" s="1" a="1"/>
  <c r="AX1107" i="2" s="1"/>
  <c r="AV1108" i="2"/>
  <c r="AW1108" i="2" s="1"/>
  <c r="AX1108" i="2" s="1" a="1"/>
  <c r="AX1108" i="2" s="1"/>
  <c r="AV1109" i="2"/>
  <c r="AW1109" i="2" s="1"/>
  <c r="AX1109" i="2" s="1" a="1"/>
  <c r="AX1109" i="2" s="1"/>
  <c r="AV1110" i="2"/>
  <c r="AW1110" i="2" s="1"/>
  <c r="AX1110" i="2" s="1" a="1"/>
  <c r="AX1110" i="2" s="1"/>
  <c r="AV1111" i="2"/>
  <c r="AW1111" i="2" s="1"/>
  <c r="AX1111" i="2" s="1" a="1"/>
  <c r="AX1111" i="2" s="1"/>
  <c r="AV1112" i="2"/>
  <c r="AW1112" i="2" s="1"/>
  <c r="AX1112" i="2" s="1" a="1"/>
  <c r="AX1112" i="2" s="1"/>
  <c r="AV1113" i="2"/>
  <c r="AW1113" i="2" s="1"/>
  <c r="AX1113" i="2" s="1" a="1"/>
  <c r="AX1113" i="2" s="1"/>
  <c r="AV1114" i="2"/>
  <c r="AW1114" i="2" s="1"/>
  <c r="AX1114" i="2" s="1" a="1"/>
  <c r="AX1114" i="2" s="1"/>
  <c r="AV1115" i="2"/>
  <c r="AW1115" i="2" s="1"/>
  <c r="AX1115" i="2" s="1" a="1"/>
  <c r="AX1115" i="2" s="1"/>
  <c r="AV1116" i="2"/>
  <c r="AW1116" i="2" s="1"/>
  <c r="AX1116" i="2" s="1" a="1"/>
  <c r="AX1116" i="2" s="1"/>
  <c r="AV1117" i="2"/>
  <c r="AW1117" i="2" s="1"/>
  <c r="AX1117" i="2" s="1" a="1"/>
  <c r="AX1117" i="2" s="1"/>
  <c r="AV1118" i="2"/>
  <c r="AW1118" i="2" s="1"/>
  <c r="AX1118" i="2" s="1" a="1"/>
  <c r="AX1118" i="2" s="1"/>
  <c r="AV1119" i="2"/>
  <c r="AW1119" i="2" s="1"/>
  <c r="AV1120" i="2"/>
  <c r="AW1120" i="2" s="1"/>
  <c r="AX1120" i="2" s="1" a="1"/>
  <c r="AX1120" i="2" s="1"/>
  <c r="AV1121" i="2"/>
  <c r="AW1121" i="2" s="1"/>
  <c r="AX1121" i="2" s="1" a="1"/>
  <c r="AX1121" i="2" s="1"/>
  <c r="AV1122" i="2"/>
  <c r="AW1122" i="2" s="1"/>
  <c r="AV1123" i="2"/>
  <c r="AW1123" i="2" s="1"/>
  <c r="AX1123" i="2" s="1" a="1"/>
  <c r="AX1123" i="2" s="1"/>
  <c r="AV1124" i="2"/>
  <c r="AW1124" i="2" s="1"/>
  <c r="AV1125" i="2"/>
  <c r="AV1126" i="2"/>
  <c r="AW1126" i="2" s="1"/>
  <c r="AX1126" i="2" s="1" a="1"/>
  <c r="AX1126" i="2" s="1"/>
  <c r="AV1127" i="2"/>
  <c r="AW1127" i="2" s="1"/>
  <c r="AV1128" i="2"/>
  <c r="AW1128" i="2" s="1"/>
  <c r="AV1129" i="2"/>
  <c r="AW1129" i="2" s="1"/>
  <c r="AX1129" i="2" s="1" a="1"/>
  <c r="AX1129" i="2" s="1"/>
  <c r="AV1130" i="2"/>
  <c r="AW1130" i="2" s="1"/>
  <c r="AV1131" i="2"/>
  <c r="AW1131" i="2" s="1"/>
  <c r="AV1132" i="2"/>
  <c r="AW1132" i="2" s="1"/>
  <c r="AX1132" i="2" s="1" a="1"/>
  <c r="AX1132" i="2" s="1"/>
  <c r="AV1133" i="2"/>
  <c r="AW1133" i="2" s="1"/>
  <c r="AV1134" i="2"/>
  <c r="AV1135" i="2"/>
  <c r="AW1135" i="2" s="1"/>
  <c r="AX1135" i="2" s="1" a="1"/>
  <c r="AX1135" i="2" s="1"/>
  <c r="AV1136" i="2"/>
  <c r="AW1136" i="2" s="1"/>
  <c r="AV1137" i="2"/>
  <c r="AW1137" i="2" s="1"/>
  <c r="AX1137" i="2" s="1" a="1"/>
  <c r="AX1137" i="2" s="1"/>
  <c r="AV1138" i="2"/>
  <c r="AW1138" i="2" s="1"/>
  <c r="AX1138" i="2" s="1" a="1"/>
  <c r="AX1138" i="2" s="1"/>
  <c r="AV1139" i="2"/>
  <c r="AW1139" i="2" s="1"/>
  <c r="AX1139" i="2" s="1" a="1"/>
  <c r="AX1139" i="2" s="1"/>
  <c r="AV1140" i="2"/>
  <c r="AW1140" i="2" s="1"/>
  <c r="AV1141" i="2"/>
  <c r="AW1141" i="2" s="1"/>
  <c r="AX1141" i="2" s="1" a="1"/>
  <c r="AX1141" i="2" s="1"/>
  <c r="AV1142" i="2"/>
  <c r="AW1142" i="2" s="1"/>
  <c r="AX1142" i="2" s="1" a="1"/>
  <c r="AX1142" i="2" s="1"/>
  <c r="AV1143" i="2"/>
  <c r="AW1143" i="2" s="1"/>
  <c r="AV1144" i="2"/>
  <c r="AW1144" i="2" s="1"/>
  <c r="AX1144" i="2" s="1" a="1"/>
  <c r="AX1144" i="2" s="1"/>
  <c r="AV1145" i="2"/>
  <c r="AW1145" i="2" s="1"/>
  <c r="AV1146" i="2"/>
  <c r="AW1146" i="2" s="1"/>
  <c r="AV1147" i="2"/>
  <c r="AW1147" i="2" s="1"/>
  <c r="AX1147" i="2" s="1" a="1"/>
  <c r="AX1147" i="2" s="1"/>
  <c r="AV1148" i="2"/>
  <c r="AW1148" i="2" s="1"/>
  <c r="AX1148" i="2" s="1" a="1"/>
  <c r="AX1148" i="2" s="1"/>
  <c r="AV1149" i="2"/>
  <c r="AW1149" i="2" s="1"/>
  <c r="AV1150" i="2"/>
  <c r="AW1150" i="2" s="1"/>
  <c r="AV1151" i="2"/>
  <c r="AV1152" i="2"/>
  <c r="AW1152" i="2" s="1"/>
  <c r="AV1153" i="2"/>
  <c r="AW1153" i="2" s="1"/>
  <c r="AV1154" i="2"/>
  <c r="AW1154" i="2" s="1"/>
  <c r="AX1154" i="2" s="1" a="1"/>
  <c r="AX1154" i="2" s="1"/>
  <c r="AV1155" i="2"/>
  <c r="AW1155" i="2" s="1"/>
  <c r="AV1156" i="2"/>
  <c r="AW1156" i="2" s="1"/>
  <c r="AV1157" i="2"/>
  <c r="AW1157" i="2" s="1"/>
  <c r="AV1158" i="2"/>
  <c r="AV1159" i="2"/>
  <c r="AW1159" i="2" s="1"/>
  <c r="AV1160" i="2"/>
  <c r="AW1160" i="2" s="1"/>
  <c r="AX1160" i="2" s="1" a="1"/>
  <c r="AX1160" i="2" s="1"/>
  <c r="AV1161" i="2"/>
  <c r="AW1161" i="2" s="1"/>
  <c r="AV1162" i="2"/>
  <c r="AW1162" i="2" s="1"/>
  <c r="AV1163" i="2"/>
  <c r="AV1164" i="2"/>
  <c r="AW1164" i="2" s="1"/>
  <c r="AV1165" i="2"/>
  <c r="AW1165" i="2" s="1"/>
  <c r="AV1166" i="2"/>
  <c r="AW1166" i="2" s="1"/>
  <c r="AX1166" i="2" s="1" a="1"/>
  <c r="AX1166" i="2" s="1"/>
  <c r="AV1167" i="2"/>
  <c r="AW1167" i="2" s="1"/>
  <c r="AV1168" i="2"/>
  <c r="AW1168" i="2" s="1"/>
  <c r="AV1169" i="2"/>
  <c r="AW1169" i="2" s="1"/>
  <c r="AV1170" i="2"/>
  <c r="AV1171" i="2"/>
  <c r="AW1171" i="2" s="1"/>
  <c r="AX1171" i="2" s="1" a="1"/>
  <c r="AX1171" i="2" s="1"/>
  <c r="AV1172" i="2"/>
  <c r="AW1172" i="2" s="1"/>
  <c r="AX1172" i="2" s="1" a="1"/>
  <c r="AX1172" i="2" s="1"/>
  <c r="AV1173" i="2"/>
  <c r="AW1173" i="2" s="1"/>
  <c r="AV1174" i="2"/>
  <c r="AW1174" i="2" s="1"/>
  <c r="AV1175" i="2"/>
  <c r="AW1175" i="2" s="1"/>
  <c r="AV1176" i="2"/>
  <c r="AW1176" i="2" s="1"/>
  <c r="AV1177" i="2"/>
  <c r="AW1177" i="2" s="1"/>
  <c r="AX1177" i="2" s="1" a="1"/>
  <c r="AX1177" i="2" s="1"/>
  <c r="AV1178" i="2"/>
  <c r="AW1178" i="2" s="1"/>
  <c r="AV1179" i="2"/>
  <c r="AW1179" i="2" s="1"/>
  <c r="AV1180" i="2"/>
  <c r="AW1180" i="2" s="1"/>
  <c r="AX1180" i="2" s="1" a="1"/>
  <c r="AX1180" i="2" s="1"/>
  <c r="AV1181" i="2"/>
  <c r="AW1181" i="2" s="1"/>
  <c r="AV1182" i="2"/>
  <c r="AV1183" i="2"/>
  <c r="AW1183" i="2" s="1"/>
  <c r="AX1183" i="2" s="1" a="1"/>
  <c r="AX1183" i="2" s="1"/>
  <c r="AV1184" i="2"/>
  <c r="AW1184" i="2" s="1"/>
  <c r="AX1184" i="2" s="1" a="1"/>
  <c r="AX1184" i="2" s="1"/>
  <c r="AV1185" i="2"/>
  <c r="AW1185" i="2" s="1"/>
  <c r="AV1186" i="2"/>
  <c r="AW1186" i="2" s="1"/>
  <c r="AV1187" i="2"/>
  <c r="AW1187" i="2" s="1"/>
  <c r="AX1187" i="2" s="1" a="1"/>
  <c r="AX1187" i="2" s="1"/>
  <c r="AV1188" i="2"/>
  <c r="AW1188" i="2" s="1"/>
  <c r="AV1189" i="2"/>
  <c r="AW1189" i="2" s="1"/>
  <c r="AX1189" i="2" s="1" a="1"/>
  <c r="AX1189" i="2" s="1"/>
  <c r="AV1190" i="2"/>
  <c r="AW1190" i="2" s="1"/>
  <c r="AV1191" i="2"/>
  <c r="AW1191" i="2" s="1"/>
  <c r="AV1192" i="2"/>
  <c r="AW1192" i="2" s="1"/>
  <c r="AV1193" i="2"/>
  <c r="AW1193" i="2" s="1"/>
  <c r="AV1194" i="2"/>
  <c r="AV1195" i="2"/>
  <c r="AW1195" i="2" s="1"/>
  <c r="AX1195" i="2" s="1" a="1"/>
  <c r="AX1195" i="2" s="1"/>
  <c r="AV1196" i="2"/>
  <c r="AW1196" i="2" s="1"/>
  <c r="AX1196" i="2" s="1" a="1"/>
  <c r="AX1196" i="2" s="1"/>
  <c r="AV1197" i="2"/>
  <c r="AW1197" i="2" s="1"/>
  <c r="AV1198" i="2"/>
  <c r="AW1198" i="2" s="1"/>
  <c r="AX1198" i="2" s="1" a="1"/>
  <c r="AX1198" i="2" s="1"/>
  <c r="AV1199" i="2"/>
  <c r="AW1199" i="2" s="1"/>
  <c r="AX1199" i="2" s="1" a="1"/>
  <c r="AX1199" i="2" s="1"/>
  <c r="AV1200" i="2"/>
  <c r="AW1200" i="2" s="1"/>
  <c r="AV1201" i="2"/>
  <c r="AW1201" i="2" s="1"/>
  <c r="AX1201" i="2" s="1" a="1"/>
  <c r="AX1201" i="2" s="1"/>
  <c r="AV1202" i="2"/>
  <c r="AW1202" i="2" s="1"/>
  <c r="AV1203" i="2"/>
  <c r="AW1203" i="2" s="1"/>
  <c r="AV1204" i="2"/>
  <c r="AW1204" i="2" s="1"/>
  <c r="AX1204" i="2" s="1" a="1"/>
  <c r="AX1204" i="2" s="1"/>
  <c r="AV1205" i="2"/>
  <c r="AW1205" i="2" s="1"/>
  <c r="AV1206" i="2"/>
  <c r="AV1207" i="2"/>
  <c r="AW1207" i="2" s="1"/>
  <c r="AV1208" i="2"/>
  <c r="AW1208" i="2" s="1"/>
  <c r="AX1208" i="2" s="1" a="1"/>
  <c r="AX1208" i="2" s="1"/>
  <c r="AV1209" i="2"/>
  <c r="AV1210" i="2"/>
  <c r="AV1211" i="2"/>
  <c r="AW1211" i="2" s="1"/>
  <c r="AX1211" i="2" s="1" a="1"/>
  <c r="AX1211" i="2" s="1"/>
  <c r="AV1212" i="2"/>
  <c r="AW1212" i="2" s="1"/>
  <c r="AV1213" i="2"/>
  <c r="AW1213" i="2" s="1"/>
  <c r="AV1214" i="2"/>
  <c r="AW1214" i="2" s="1"/>
  <c r="AX1214" i="2" s="1" a="1"/>
  <c r="AX1214" i="2" s="1"/>
  <c r="AV1215" i="2"/>
  <c r="AV1216" i="2"/>
  <c r="AW1216" i="2" s="1"/>
  <c r="AV1217" i="2"/>
  <c r="AW1217" i="2" s="1"/>
  <c r="AX1217" i="2" s="1" a="1"/>
  <c r="AX1217" i="2" s="1"/>
  <c r="AV1218" i="2"/>
  <c r="AV1219" i="2"/>
  <c r="AW1219" i="2" s="1"/>
  <c r="AX1219" i="2" s="1" a="1"/>
  <c r="AX1219" i="2" s="1"/>
  <c r="AV1220" i="2"/>
  <c r="AW1220" i="2" s="1"/>
  <c r="AX1220" i="2" s="1" a="1"/>
  <c r="AX1220" i="2" s="1"/>
  <c r="AV1221" i="2"/>
  <c r="AW1221" i="2" s="1"/>
  <c r="AV1222" i="2"/>
  <c r="AW1222" i="2" s="1"/>
  <c r="AX1222" i="2" s="1" a="1"/>
  <c r="AX1222" i="2" s="1"/>
  <c r="AV1223" i="2"/>
  <c r="AW1223" i="2" s="1"/>
  <c r="AX1223" i="2" s="1" a="1"/>
  <c r="AX1223" i="2" s="1"/>
  <c r="AV1224" i="2"/>
  <c r="AV1225" i="2"/>
  <c r="AW1225" i="2" s="1"/>
  <c r="AV1226" i="2"/>
  <c r="AW1226" i="2" s="1"/>
  <c r="AX1226" i="2" s="1" a="1"/>
  <c r="AX1226" i="2" s="1"/>
  <c r="AV1227" i="2"/>
  <c r="AW1227" i="2" s="1"/>
  <c r="AX1227" i="2" s="1" a="1"/>
  <c r="AX1227" i="2" s="1"/>
  <c r="AV1228" i="2"/>
  <c r="AW1228" i="2" s="1"/>
  <c r="AV1229" i="2"/>
  <c r="AW1229" i="2" s="1"/>
  <c r="AX1229" i="2" s="1" a="1"/>
  <c r="AX1229" i="2" s="1"/>
  <c r="AV1230" i="2"/>
  <c r="AW1230" i="2" s="1"/>
  <c r="AX1230" i="2" s="1" a="1"/>
  <c r="AX1230" i="2" s="1"/>
  <c r="AV1231" i="2"/>
  <c r="AW1231" i="2" s="1"/>
  <c r="AX1231" i="2" s="1" a="1"/>
  <c r="AX1231" i="2" s="1"/>
  <c r="AV1232" i="2"/>
  <c r="AW1232" i="2" s="1"/>
  <c r="AX1232" i="2" s="1" a="1"/>
  <c r="AX1232" i="2" s="1"/>
  <c r="AV1233" i="2"/>
  <c r="AW1233" i="2" s="1"/>
  <c r="AX1233" i="2" s="1" a="1"/>
  <c r="AX1233" i="2" s="1"/>
  <c r="AV1234" i="2"/>
  <c r="AW1234" i="2" s="1"/>
  <c r="AV1235" i="2"/>
  <c r="AW1235" i="2" s="1"/>
  <c r="AX1235" i="2" s="1" a="1"/>
  <c r="AX1235" i="2" s="1"/>
  <c r="AV1236" i="2"/>
  <c r="AW1236" i="2" s="1"/>
  <c r="AV1237" i="2"/>
  <c r="AW1237" i="2" s="1"/>
  <c r="AX1237" i="2" s="1" a="1"/>
  <c r="AX1237" i="2" s="1"/>
  <c r="AV1238" i="2"/>
  <c r="AW1238" i="2" s="1"/>
  <c r="AX1238" i="2" s="1" a="1"/>
  <c r="AX1238" i="2" s="1"/>
  <c r="AV1239" i="2"/>
  <c r="AV1240" i="2"/>
  <c r="AW1240" i="2" s="1"/>
  <c r="AV1241" i="2"/>
  <c r="AW1241" i="2" s="1"/>
  <c r="AX1241" i="2" s="1" a="1"/>
  <c r="AX1241" i="2" s="1"/>
  <c r="AV1242" i="2"/>
  <c r="AW1242" i="2" s="1"/>
  <c r="AX1242" i="2" s="1" a="1"/>
  <c r="AX1242" i="2" s="1"/>
  <c r="AV1243" i="2"/>
  <c r="AW1243" i="2" s="1"/>
  <c r="AV1244" i="2"/>
  <c r="AW1244" i="2" s="1"/>
  <c r="AX1244" i="2" s="1" a="1"/>
  <c r="AX1244" i="2" s="1"/>
  <c r="AV1245" i="2"/>
  <c r="AW1245" i="2" s="1"/>
  <c r="AX1245" i="2" s="1" a="1"/>
  <c r="AX1245" i="2" s="1"/>
  <c r="AV1246" i="2"/>
  <c r="AW1246" i="2" s="1"/>
  <c r="AV1247" i="2"/>
  <c r="AW1247" i="2" s="1"/>
  <c r="AX1247" i="2" s="1" a="1"/>
  <c r="AX1247" i="2" s="1"/>
  <c r="AV1248" i="2"/>
  <c r="AW1248" i="2" s="1"/>
  <c r="AV1249" i="2"/>
  <c r="AW1249" i="2" s="1"/>
  <c r="AV1250" i="2"/>
  <c r="AW1250" i="2" s="1"/>
  <c r="AX1250" i="2" s="1" a="1"/>
  <c r="AX1250" i="2" s="1"/>
  <c r="AV1251" i="2"/>
  <c r="AW1251" i="2" s="1"/>
  <c r="AX1251" i="2" s="1" a="1"/>
  <c r="AX1251" i="2" s="1"/>
  <c r="AV1252" i="2"/>
  <c r="AV1253" i="2"/>
  <c r="AW1253" i="2" s="1"/>
  <c r="AX1253" i="2" s="1" a="1"/>
  <c r="AX1253" i="2" s="1"/>
  <c r="AV1254" i="2"/>
  <c r="AW1254" i="2" s="1"/>
  <c r="AV1255" i="2"/>
  <c r="AW1255" i="2" s="1"/>
  <c r="AV1256" i="2"/>
  <c r="AW1256" i="2" s="1"/>
  <c r="AX1256" i="2" s="1" a="1"/>
  <c r="AX1256" i="2" s="1"/>
  <c r="AV1257" i="2"/>
  <c r="AV1258" i="2"/>
  <c r="AW1258" i="2" s="1"/>
  <c r="AX1258" i="2" s="1" a="1"/>
  <c r="AX1258" i="2" s="1"/>
  <c r="AV1259" i="2"/>
  <c r="AW1259" i="2" s="1"/>
  <c r="AX1259" i="2" s="1" a="1"/>
  <c r="AX1259" i="2" s="1"/>
  <c r="AV1260" i="2"/>
  <c r="AW1260" i="2" s="1"/>
  <c r="AV1261" i="2"/>
  <c r="AW1261" i="2" s="1"/>
  <c r="AX1261" i="2" s="1" a="1"/>
  <c r="AX1261" i="2" s="1"/>
  <c r="AV1262" i="2"/>
  <c r="AW1262" i="2" s="1"/>
  <c r="AX1262" i="2" s="1" a="1"/>
  <c r="AX1262" i="2" s="1"/>
  <c r="AV1263" i="2"/>
  <c r="AW1263" i="2" s="1"/>
  <c r="AV1264" i="2"/>
  <c r="AW1264" i="2" s="1"/>
  <c r="AX1264" i="2" s="1" a="1"/>
  <c r="AX1264" i="2" s="1"/>
  <c r="AV1265" i="2"/>
  <c r="AW1265" i="2" s="1"/>
  <c r="AX1265" i="2" s="1" a="1"/>
  <c r="AX1265" i="2" s="1"/>
  <c r="AV1266" i="2"/>
  <c r="AW1266" i="2" s="1"/>
  <c r="AV1267" i="2"/>
  <c r="AW1267" i="2" s="1"/>
  <c r="AX1267" i="2" s="1" a="1"/>
  <c r="AX1267" i="2" s="1"/>
  <c r="AV1268" i="2"/>
  <c r="AW1268" i="2" s="1"/>
  <c r="AX1268" i="2" s="1" a="1"/>
  <c r="AX1268" i="2" s="1"/>
  <c r="AV1269" i="2"/>
  <c r="AV1270" i="2"/>
  <c r="AW1270" i="2" s="1"/>
  <c r="AX1270" i="2" s="1" a="1"/>
  <c r="AX1270" i="2" s="1"/>
  <c r="AV1271" i="2"/>
  <c r="AW1271" i="2" s="1"/>
  <c r="AX1271" i="2" s="1" a="1"/>
  <c r="AX1271" i="2" s="1"/>
  <c r="AV1272" i="2"/>
  <c r="AW1272" i="2" s="1"/>
  <c r="AX1272" i="2" s="1" a="1"/>
  <c r="AX1272" i="2" s="1"/>
  <c r="AV1273" i="2"/>
  <c r="AW1273" i="2" s="1"/>
  <c r="AX1273" i="2" s="1" a="1"/>
  <c r="AX1273" i="2" s="1"/>
  <c r="AV1274" i="2"/>
  <c r="AW1274" i="2" s="1"/>
  <c r="AX1274" i="2" s="1" a="1"/>
  <c r="AX1274" i="2" s="1"/>
  <c r="AV1275" i="2"/>
  <c r="AW1275" i="2" s="1"/>
  <c r="AX1275" i="2" s="1" a="1"/>
  <c r="AX1275" i="2" s="1"/>
  <c r="AV1276" i="2"/>
  <c r="AW1276" i="2" s="1"/>
  <c r="AX1276" i="2" s="1" a="1"/>
  <c r="AX1276" i="2" s="1"/>
  <c r="AV1277" i="2"/>
  <c r="AW1277" i="2" s="1"/>
  <c r="AX1277" i="2" s="1" a="1"/>
  <c r="AX1277" i="2" s="1"/>
  <c r="AV1278" i="2"/>
  <c r="AW1278" i="2" s="1"/>
  <c r="AV1279" i="2"/>
  <c r="AW1279" i="2" s="1"/>
  <c r="AX1279" i="2" s="1" a="1"/>
  <c r="AX1279" i="2" s="1"/>
  <c r="AV1280" i="2"/>
  <c r="AW1280" i="2" s="1"/>
  <c r="AX1280" i="2" s="1" a="1"/>
  <c r="AX1280" i="2" s="1"/>
  <c r="AV1281" i="2"/>
  <c r="AW1281" i="2" s="1"/>
  <c r="AV1282" i="2"/>
  <c r="AW1282" i="2" s="1"/>
  <c r="AV1283" i="2"/>
  <c r="AW1283" i="2" s="1"/>
  <c r="AX1283" i="2" s="1" a="1"/>
  <c r="AX1283" i="2" s="1"/>
  <c r="AV1284" i="2"/>
  <c r="AW1284" i="2" s="1"/>
  <c r="AX1284" i="2" s="1" a="1"/>
  <c r="AX1284" i="2" s="1"/>
  <c r="AV1285" i="2"/>
  <c r="AW1285" i="2" s="1"/>
  <c r="AX1285" i="2" s="1" a="1"/>
  <c r="AX1285" i="2" s="1"/>
  <c r="AV1286" i="2"/>
  <c r="AW1286" i="2" s="1"/>
  <c r="AX1286" i="2" s="1" a="1"/>
  <c r="AX1286" i="2" s="1"/>
  <c r="AV1287" i="2"/>
  <c r="AW1287" i="2" s="1"/>
  <c r="AX1287" i="2" s="1" a="1"/>
  <c r="AX1287" i="2" s="1"/>
  <c r="AV1288" i="2"/>
  <c r="AW1288" i="2" s="1"/>
  <c r="AV1289" i="2"/>
  <c r="AW1289" i="2" s="1"/>
  <c r="AX1289" i="2" s="1" a="1"/>
  <c r="AX1289" i="2" s="1"/>
  <c r="AV1290" i="2"/>
  <c r="AW1290" i="2" s="1"/>
  <c r="AV1291" i="2"/>
  <c r="AW1291" i="2" s="1"/>
  <c r="AV1292" i="2"/>
  <c r="AW1292" i="2" s="1"/>
  <c r="AX1292" i="2" s="1" a="1"/>
  <c r="AX1292" i="2" s="1"/>
  <c r="AV1293" i="2"/>
  <c r="AW1293" i="2" s="1"/>
  <c r="AX1293" i="2" s="1" a="1"/>
  <c r="AX1293" i="2" s="1"/>
  <c r="AV1294" i="2"/>
  <c r="AW1294" i="2" s="1"/>
  <c r="AV1295" i="2"/>
  <c r="AW1295" i="2" s="1"/>
  <c r="AX1295" i="2" s="1" a="1"/>
  <c r="AX1295" i="2" s="1"/>
  <c r="AV1296" i="2"/>
  <c r="AW1296" i="2" s="1"/>
  <c r="AV1297" i="2"/>
  <c r="AW1297" i="2" s="1"/>
  <c r="AV1298" i="2"/>
  <c r="AW1298" i="2" s="1"/>
  <c r="AV1299" i="2"/>
  <c r="AW1299" i="2" s="1"/>
  <c r="AV1300" i="2"/>
  <c r="AW1300" i="2" s="1"/>
  <c r="AV1301" i="2"/>
  <c r="AW1301" i="2" s="1"/>
  <c r="AX1301" i="2" s="1" a="1"/>
  <c r="AX1301" i="2" s="1"/>
  <c r="AV1302" i="2"/>
  <c r="AW1302" i="2" s="1"/>
  <c r="AX1302" i="2" s="1" a="1"/>
  <c r="AX1302" i="2" s="1"/>
  <c r="AV1303" i="2"/>
  <c r="AW1303" i="2" s="1"/>
  <c r="AV1304" i="2"/>
  <c r="AW1304" i="2" s="1"/>
  <c r="AX1304" i="2" s="1" a="1"/>
  <c r="AX1304" i="2" s="1"/>
  <c r="AV1305" i="2"/>
  <c r="AW1305" i="2" s="1"/>
  <c r="AV1306" i="2"/>
  <c r="AW1306" i="2" s="1"/>
  <c r="AX1306" i="2" s="1" a="1"/>
  <c r="AX1306" i="2" s="1"/>
  <c r="AV1307" i="2"/>
  <c r="AW1307" i="2" s="1"/>
  <c r="AX1307" i="2" s="1" a="1"/>
  <c r="AX1307" i="2" s="1"/>
  <c r="AV1308" i="2"/>
  <c r="AW1308" i="2" s="1"/>
  <c r="AX1308" i="2" s="1" a="1"/>
  <c r="AX1308" i="2" s="1"/>
  <c r="AV1309" i="2"/>
  <c r="AW1309" i="2" s="1"/>
  <c r="AV1310" i="2"/>
  <c r="AW1310" i="2" s="1"/>
  <c r="AX1310" i="2" s="1" a="1"/>
  <c r="AX1310" i="2" s="1"/>
  <c r="AV1311" i="2"/>
  <c r="AW1311" i="2" s="1"/>
  <c r="AX1311" i="2" s="1" a="1"/>
  <c r="AX1311" i="2" s="1"/>
  <c r="AV1312" i="2"/>
  <c r="AW1312" i="2" s="1"/>
  <c r="AV1313" i="2"/>
  <c r="AW1313" i="2" s="1"/>
  <c r="AX1313" i="2" s="1" a="1"/>
  <c r="AX1313" i="2" s="1"/>
  <c r="AV1314" i="2"/>
  <c r="AW1314" i="2" s="1"/>
  <c r="AX1314" i="2" s="1" a="1"/>
  <c r="AX1314" i="2" s="1"/>
  <c r="AV1315" i="2"/>
  <c r="AW1315" i="2" s="1"/>
  <c r="AV1316" i="2"/>
  <c r="AW1316" i="2" s="1"/>
  <c r="AX1316" i="2" s="1" a="1"/>
  <c r="AX1316" i="2" s="1"/>
  <c r="AV1317" i="2"/>
  <c r="AW1317" i="2" s="1"/>
  <c r="AX1317" i="2" s="1" a="1"/>
  <c r="AX1317" i="2" s="1"/>
  <c r="AV1318" i="2"/>
  <c r="AV1319" i="2"/>
  <c r="AW1319" i="2" s="1"/>
  <c r="AX1319" i="2" s="1" a="1"/>
  <c r="AX1319" i="2" s="1"/>
  <c r="AV1320" i="2"/>
  <c r="AW1320" i="2" s="1"/>
  <c r="AX1320" i="2" s="1" a="1"/>
  <c r="AX1320" i="2" s="1"/>
  <c r="AV1321" i="2"/>
  <c r="AW1321" i="2" s="1"/>
  <c r="AV1322" i="2"/>
  <c r="AW1322" i="2" s="1"/>
  <c r="AX1322" i="2" s="1" a="1"/>
  <c r="AX1322" i="2" s="1"/>
  <c r="AV1323" i="2"/>
  <c r="AW1323" i="2" s="1"/>
  <c r="AX1323" i="2" s="1" a="1"/>
  <c r="AX1323" i="2" s="1"/>
  <c r="AV1324" i="2"/>
  <c r="AW1324" i="2" s="1"/>
  <c r="AX1324" i="2" s="1" a="1"/>
  <c r="AX1324" i="2" s="1"/>
  <c r="AV1325" i="2"/>
  <c r="AW1325" i="2" s="1"/>
  <c r="AX1325" i="2" s="1" a="1"/>
  <c r="AX1325" i="2" s="1"/>
  <c r="AV1326" i="2"/>
  <c r="AW1326" i="2" s="1"/>
  <c r="AX1326" i="2" s="1" a="1"/>
  <c r="AX1326" i="2" s="1"/>
  <c r="AV1327" i="2"/>
  <c r="AW1327" i="2" s="1"/>
  <c r="AV1328" i="2"/>
  <c r="AW1328" i="2" s="1"/>
  <c r="AX1328" i="2" s="1" a="1"/>
  <c r="AX1328" i="2" s="1"/>
  <c r="AV1329" i="2"/>
  <c r="AW1329" i="2" s="1"/>
  <c r="AX1329" i="2" s="1" a="1"/>
  <c r="AX1329" i="2" s="1"/>
  <c r="AV1330" i="2"/>
  <c r="AW1330" i="2" s="1"/>
  <c r="AV1331" i="2"/>
  <c r="AW1331" i="2" s="1"/>
  <c r="AX1331" i="2" s="1" a="1"/>
  <c r="AX1331" i="2" s="1"/>
  <c r="AV1332" i="2"/>
  <c r="AW1332" i="2" s="1"/>
  <c r="AV1333" i="2"/>
  <c r="AW1333" i="2" s="1"/>
  <c r="AV1334" i="2"/>
  <c r="AW1334" i="2" s="1"/>
  <c r="AX1334" i="2" s="1" a="1"/>
  <c r="AX1334" i="2" s="1"/>
  <c r="AV1335" i="2"/>
  <c r="AW1335" i="2" s="1"/>
  <c r="AV1336" i="2"/>
  <c r="AW1336" i="2" s="1"/>
  <c r="AV1337" i="2"/>
  <c r="AW1337" i="2" s="1"/>
  <c r="AX1337" i="2" s="1" a="1"/>
  <c r="AX1337" i="2" s="1"/>
  <c r="AV1338" i="2"/>
  <c r="AW1338" i="2" s="1"/>
  <c r="AV1339" i="2"/>
  <c r="AW1339" i="2" s="1"/>
  <c r="AV1340" i="2"/>
  <c r="AW1340" i="2" s="1"/>
  <c r="AX1340" i="2" s="1" a="1"/>
  <c r="AX1340" i="2" s="1"/>
  <c r="AV1341" i="2"/>
  <c r="AV1342" i="2"/>
  <c r="AW1342" i="2" s="1"/>
  <c r="AX1342" i="2" s="1" a="1"/>
  <c r="AX1342" i="2" s="1"/>
  <c r="AV1343" i="2"/>
  <c r="AW1343" i="2" s="1"/>
  <c r="AX1343" i="2" s="1" a="1"/>
  <c r="AX1343" i="2" s="1"/>
  <c r="AV1344" i="2"/>
  <c r="AW1344" i="2" s="1"/>
  <c r="AV1345" i="2"/>
  <c r="AW1345" i="2" s="1"/>
  <c r="AV1346" i="2"/>
  <c r="AW1346" i="2" s="1"/>
  <c r="AX1346" i="2" s="1" a="1"/>
  <c r="AX1346" i="2" s="1"/>
  <c r="AV1347" i="2"/>
  <c r="AW1347" i="2" s="1"/>
  <c r="AX1347" i="2" s="1" a="1"/>
  <c r="AX1347" i="2" s="1"/>
  <c r="AV1348" i="2"/>
  <c r="AW1348" i="2" s="1"/>
  <c r="AV1349" i="2"/>
  <c r="AW1349" i="2" s="1"/>
  <c r="AX1349" i="2" s="1" a="1"/>
  <c r="AX1349" i="2" s="1"/>
  <c r="AV1350" i="2"/>
  <c r="AW1350" i="2" s="1"/>
  <c r="AV1351" i="2"/>
  <c r="AW1351" i="2" s="1"/>
  <c r="AV1352" i="2"/>
  <c r="AW1352" i="2" s="1"/>
  <c r="AX1352" i="2" s="1" a="1"/>
  <c r="AX1352" i="2" s="1"/>
  <c r="AV1353" i="2"/>
  <c r="AW1353" i="2" s="1"/>
  <c r="AX1353" i="2" s="1" a="1"/>
  <c r="AX1353" i="2" s="1"/>
  <c r="AV1354" i="2"/>
  <c r="AW1354" i="2" s="1"/>
  <c r="AV1355" i="2"/>
  <c r="AW1355" i="2" s="1"/>
  <c r="AX1355" i="2" s="1" a="1"/>
  <c r="AX1355" i="2" s="1"/>
  <c r="AV1356" i="2"/>
  <c r="AW1356" i="2" s="1"/>
  <c r="AV1357" i="2"/>
  <c r="AV1358" i="2"/>
  <c r="AW1358" i="2" s="1"/>
  <c r="AX1358" i="2" s="1" a="1"/>
  <c r="AX1358" i="2" s="1"/>
  <c r="AV1359" i="2"/>
  <c r="AW1359" i="2" s="1"/>
  <c r="AV1360" i="2"/>
  <c r="AV1361" i="2"/>
  <c r="AW1361" i="2" s="1"/>
  <c r="AX1361" i="2" s="1" a="1"/>
  <c r="AX1361" i="2" s="1"/>
  <c r="AV1362" i="2"/>
  <c r="AW1362" i="2" s="1"/>
  <c r="AX1362" i="2" s="1" a="1"/>
  <c r="AX1362" i="2" s="1"/>
  <c r="AV1363" i="2"/>
  <c r="AW1363" i="2" s="1"/>
  <c r="AV1364" i="2"/>
  <c r="AW1364" i="2" s="1"/>
  <c r="AX1364" i="2" s="1" a="1"/>
  <c r="AX1364" i="2" s="1"/>
  <c r="AV1365" i="2"/>
  <c r="AW1365" i="2" s="1"/>
  <c r="AX1365" i="2" s="1" a="1"/>
  <c r="AX1365" i="2" s="1"/>
  <c r="AV1366" i="2"/>
  <c r="AW1366" i="2" s="1"/>
  <c r="AV1367" i="2"/>
  <c r="AW1367" i="2" s="1"/>
  <c r="AX1367" i="2" s="1" a="1"/>
  <c r="AX1367" i="2" s="1"/>
  <c r="AV1368" i="2"/>
  <c r="AV1369" i="2"/>
  <c r="AW1369" i="2" s="1"/>
  <c r="AX1369" i="2" s="1" a="1"/>
  <c r="AX1369" i="2" s="1"/>
  <c r="AV1370" i="2"/>
  <c r="AW1370" i="2" s="1"/>
  <c r="AX1370" i="2" s="1" a="1"/>
  <c r="AX1370" i="2" s="1"/>
  <c r="AV1371" i="2"/>
  <c r="AW1371" i="2" s="1"/>
  <c r="AV1372" i="2"/>
  <c r="AV1373" i="2"/>
  <c r="AW1373" i="2" s="1"/>
  <c r="AX1373" i="2" s="1" a="1"/>
  <c r="AX1373" i="2" s="1"/>
  <c r="AV1374" i="2"/>
  <c r="AW1374" i="2" s="1"/>
  <c r="AV1375" i="2"/>
  <c r="AW1375" i="2" s="1"/>
  <c r="AV1376" i="2"/>
  <c r="AW1376" i="2" s="1"/>
  <c r="AX1376" i="2" s="1" a="1"/>
  <c r="AX1376" i="2" s="1"/>
  <c r="AV1377" i="2"/>
  <c r="AW1377" i="2" s="1"/>
  <c r="AX1377" i="2" s="1" a="1"/>
  <c r="AX1377" i="2" s="1"/>
  <c r="AV1378" i="2"/>
  <c r="AV1379" i="2"/>
  <c r="AW1379" i="2" s="1"/>
  <c r="AX1379" i="2" s="1" a="1"/>
  <c r="AX1379" i="2" s="1"/>
  <c r="AV1380" i="2"/>
  <c r="AW1380" i="2" s="1"/>
  <c r="AV1381" i="2"/>
  <c r="AW1381" i="2" s="1"/>
  <c r="AV1382" i="2"/>
  <c r="AW1382" i="2" s="1"/>
  <c r="AX1382" i="2" s="1" a="1"/>
  <c r="AX1382" i="2" s="1"/>
  <c r="AV1383" i="2"/>
  <c r="AW1383" i="2" s="1"/>
  <c r="AX1383" i="2" s="1" a="1"/>
  <c r="AX1383" i="2" s="1"/>
  <c r="AV1384" i="2"/>
  <c r="AW1384" i="2" s="1"/>
  <c r="AX1384" i="2" s="1" a="1"/>
  <c r="AX1384" i="2" s="1"/>
  <c r="AV1385" i="2"/>
  <c r="AW1385" i="2" s="1"/>
  <c r="AX1385" i="2" s="1" a="1"/>
  <c r="AX1385" i="2" s="1"/>
  <c r="AV1386" i="2"/>
  <c r="AW1386" i="2" s="1"/>
  <c r="AX1386" i="2" s="1" a="1"/>
  <c r="AX1386" i="2" s="1"/>
  <c r="AV1387" i="2"/>
  <c r="AW1387" i="2" s="1"/>
  <c r="AV1388" i="2"/>
  <c r="AW1388" i="2" s="1"/>
  <c r="AX1388" i="2" s="1" a="1"/>
  <c r="AX1388" i="2" s="1"/>
  <c r="AV1389" i="2"/>
  <c r="AW1389" i="2" s="1"/>
  <c r="AX1389" i="2" s="1" a="1"/>
  <c r="AX1389" i="2" s="1"/>
  <c r="AV1390" i="2"/>
  <c r="AW1390" i="2" s="1"/>
  <c r="AX1390" i="2" s="1" a="1"/>
  <c r="AX1390" i="2" s="1"/>
  <c r="AV1391" i="2"/>
  <c r="AW1391" i="2" s="1"/>
  <c r="AX1391" i="2" s="1" a="1"/>
  <c r="AX1391" i="2" s="1"/>
  <c r="AV1392" i="2"/>
  <c r="AW1392" i="2" s="1"/>
  <c r="AX1392" i="2" s="1" a="1"/>
  <c r="AX1392" i="2" s="1"/>
  <c r="AV1393" i="2"/>
  <c r="AV1394" i="2"/>
  <c r="AW1394" i="2" s="1"/>
  <c r="AV1395" i="2"/>
  <c r="AW1395" i="2" s="1"/>
  <c r="AX1395" i="2" s="1" a="1"/>
  <c r="AX1395" i="2" s="1"/>
  <c r="AV1396" i="2"/>
  <c r="AW1396" i="2" s="1"/>
  <c r="AV1397" i="2"/>
  <c r="AW1397" i="2" s="1"/>
  <c r="AX1397" i="2" s="1" a="1"/>
  <c r="AX1397" i="2" s="1"/>
  <c r="AV1398" i="2"/>
  <c r="AW1398" i="2" s="1"/>
  <c r="AX1398" i="2" s="1" a="1"/>
  <c r="AX1398" i="2" s="1"/>
  <c r="AV1399" i="2"/>
  <c r="AV1400" i="2"/>
  <c r="AW1400" i="2" s="1"/>
  <c r="AX1400" i="2" s="1" a="1"/>
  <c r="AX1400" i="2" s="1"/>
  <c r="AV1401" i="2"/>
  <c r="AW1401" i="2" s="1"/>
  <c r="AX1401" i="2" s="1" a="1"/>
  <c r="AX1401" i="2" s="1"/>
  <c r="AV1402" i="2"/>
  <c r="AV1403" i="2"/>
  <c r="AW1403" i="2" s="1"/>
  <c r="AX1403" i="2" s="1" a="1"/>
  <c r="AX1403" i="2" s="1"/>
  <c r="AV1404" i="2"/>
  <c r="AW1404" i="2" s="1"/>
  <c r="AX1404" i="2" s="1" a="1"/>
  <c r="AX1404" i="2" s="1"/>
  <c r="AV1405" i="2"/>
  <c r="AV1406" i="2"/>
  <c r="AW1406" i="2" s="1"/>
  <c r="AX1406" i="2" s="1" a="1"/>
  <c r="AX1406" i="2" s="1"/>
  <c r="AV1407" i="2"/>
  <c r="AW1407" i="2" s="1"/>
  <c r="AX1407" i="2" s="1" a="1"/>
  <c r="AX1407" i="2" s="1"/>
  <c r="AV1408" i="2"/>
  <c r="AV1409" i="2"/>
  <c r="AW1409" i="2" s="1"/>
  <c r="AX1409" i="2" s="1" a="1"/>
  <c r="AX1409" i="2" s="1"/>
  <c r="AV1410" i="2"/>
  <c r="AW1410" i="2" s="1"/>
  <c r="AX1410" i="2" s="1" a="1"/>
  <c r="AX1410" i="2" s="1"/>
  <c r="AV1411" i="2"/>
  <c r="AV1412" i="2"/>
  <c r="AW1412" i="2" s="1"/>
  <c r="AX1412" i="2" s="1" a="1"/>
  <c r="AX1412" i="2" s="1"/>
  <c r="AV1413" i="2"/>
  <c r="AW1413" i="2" s="1"/>
  <c r="AX1413" i="2" s="1" a="1"/>
  <c r="AX1413" i="2" s="1"/>
  <c r="AV1414" i="2"/>
  <c r="AW1414" i="2" s="1"/>
  <c r="AX1414" i="2" s="1" a="1"/>
  <c r="AX1414" i="2" s="1"/>
  <c r="AV1415" i="2"/>
  <c r="AW1415" i="2" s="1"/>
  <c r="AX1415" i="2" s="1" a="1"/>
  <c r="AX1415" i="2" s="1"/>
  <c r="AV1416" i="2"/>
  <c r="AW1416" i="2" s="1"/>
  <c r="AX1416" i="2" s="1" a="1"/>
  <c r="AX1416" i="2" s="1"/>
  <c r="AV1417" i="2"/>
  <c r="AW1417" i="2" s="1"/>
  <c r="AV1418" i="2"/>
  <c r="AW1418" i="2" s="1"/>
  <c r="AV1419" i="2"/>
  <c r="AW1419" i="2" s="1"/>
  <c r="AV1420" i="2"/>
  <c r="AW1420" i="2" s="1"/>
  <c r="AV1421" i="2"/>
  <c r="AW1421" i="2" s="1"/>
  <c r="AV1422" i="2"/>
  <c r="AW1422" i="2" s="1"/>
  <c r="AX1422" i="2" s="1" a="1"/>
  <c r="AX1422" i="2" s="1"/>
  <c r="AV1423" i="2"/>
  <c r="AW1423" i="2" s="1"/>
  <c r="AX1423" i="2" s="1" a="1"/>
  <c r="AX1423" i="2" s="1"/>
  <c r="AV1424" i="2"/>
  <c r="AW1424" i="2" s="1"/>
  <c r="AV1425" i="2"/>
  <c r="AW1425" i="2" s="1"/>
  <c r="AX1425" i="2" s="1" a="1"/>
  <c r="AX1425" i="2" s="1"/>
  <c r="AV1426" i="2"/>
  <c r="AV1427" i="2"/>
  <c r="AV1428" i="2"/>
  <c r="AW1428" i="2" s="1"/>
  <c r="AX1428" i="2" s="1" a="1"/>
  <c r="AX1428" i="2" s="1"/>
  <c r="AV1429" i="2"/>
  <c r="AW1429" i="2" s="1"/>
  <c r="AV1430" i="2"/>
  <c r="AW1430" i="2" s="1"/>
  <c r="AV1431" i="2"/>
  <c r="AW1431" i="2" s="1"/>
  <c r="AX1431" i="2" s="1" a="1"/>
  <c r="AX1431" i="2" s="1"/>
  <c r="AV1432" i="2"/>
  <c r="AW1432" i="2" s="1"/>
  <c r="AV1433" i="2"/>
  <c r="AW1433" i="2" s="1"/>
  <c r="AV1434" i="2"/>
  <c r="AW1434" i="2" s="1"/>
  <c r="AX1434" i="2" s="1" a="1"/>
  <c r="AX1434" i="2" s="1"/>
  <c r="AV1435" i="2"/>
  <c r="AW1435" i="2" s="1"/>
  <c r="AV1436" i="2"/>
  <c r="AV1437" i="2"/>
  <c r="AW1437" i="2" s="1"/>
  <c r="AV1438" i="2"/>
  <c r="AW1438" i="2" s="1"/>
  <c r="AV1439" i="2"/>
  <c r="AW1439" i="2" s="1"/>
  <c r="AV1440" i="2"/>
  <c r="AW1440" i="2" s="1"/>
  <c r="AX1440" i="2" s="1" a="1"/>
  <c r="AX1440" i="2" s="1"/>
  <c r="AV1441" i="2"/>
  <c r="AW1441" i="2" s="1"/>
  <c r="AV1442" i="2"/>
  <c r="AW1442" i="2" s="1"/>
  <c r="AX1442" i="2" s="1" a="1"/>
  <c r="AX1442" i="2" s="1"/>
  <c r="AV1443" i="2"/>
  <c r="AW1443" i="2" s="1"/>
  <c r="AX1443" i="2" s="1" a="1"/>
  <c r="AX1443" i="2" s="1"/>
  <c r="AV1444" i="2"/>
  <c r="AW1444" i="2" s="1"/>
  <c r="AX1444" i="2" s="1" a="1"/>
  <c r="AX1444" i="2" s="1"/>
  <c r="AV1445" i="2"/>
  <c r="AW1445" i="2" s="1"/>
  <c r="AV1446" i="2"/>
  <c r="AW1446" i="2" s="1"/>
  <c r="AV1447" i="2"/>
  <c r="AV1448" i="2"/>
  <c r="AV1449" i="2"/>
  <c r="AV1450" i="2"/>
  <c r="AW1450" i="2" s="1"/>
  <c r="AX1450" i="2" s="1" a="1"/>
  <c r="AX1450" i="2" s="1"/>
  <c r="AV1451" i="2"/>
  <c r="AW1451" i="2" s="1"/>
  <c r="AV1452" i="2"/>
  <c r="AW1452" i="2" s="1"/>
  <c r="AV1453" i="2"/>
  <c r="AV1454" i="2"/>
  <c r="AW1454" i="2" s="1"/>
  <c r="AX1454" i="2" s="1" a="1"/>
  <c r="AX1454" i="2" s="1"/>
  <c r="AV1455" i="2"/>
  <c r="AW1455" i="2" s="1"/>
  <c r="AV1456" i="2"/>
  <c r="AW1456" i="2" s="1"/>
  <c r="AV1457" i="2"/>
  <c r="AW1457" i="2" s="1"/>
  <c r="AV1458" i="2"/>
  <c r="AW1458" i="2" s="1"/>
  <c r="AV1459" i="2"/>
  <c r="AW1459" i="2" s="1"/>
  <c r="AV1460" i="2"/>
  <c r="AW1460" i="2" s="1"/>
  <c r="AV1461" i="2"/>
  <c r="AW1461" i="2" s="1"/>
  <c r="AX1461" i="2" s="1" a="1"/>
  <c r="AX1461" i="2" s="1"/>
  <c r="AV1462" i="2"/>
  <c r="AW1462" i="2" s="1"/>
  <c r="AV1463" i="2"/>
  <c r="AW1463" i="2" s="1"/>
  <c r="AV1464" i="2"/>
  <c r="AW1464" i="2" s="1"/>
  <c r="AV1465" i="2"/>
  <c r="AW1465" i="2" s="1"/>
  <c r="AV1466" i="2"/>
  <c r="AW1466" i="2" s="1"/>
  <c r="AX1466" i="2" s="1" a="1"/>
  <c r="AX1466" i="2" s="1"/>
  <c r="AV1467" i="2"/>
  <c r="AW1467" i="2" s="1"/>
  <c r="AX1467" i="2" s="1" a="1"/>
  <c r="AX1467" i="2" s="1"/>
  <c r="AV1468" i="2"/>
  <c r="AW1468" i="2" s="1"/>
  <c r="AV1469" i="2"/>
  <c r="AW1469" i="2" s="1"/>
  <c r="AV1470" i="2"/>
  <c r="AW1470" i="2" s="1"/>
  <c r="AV1471" i="2"/>
  <c r="AW1471" i="2" s="1"/>
  <c r="AV1472" i="2"/>
  <c r="AW1472" i="2" s="1"/>
  <c r="AV1473" i="2"/>
  <c r="AV1474" i="2"/>
  <c r="AW1474" i="2" s="1"/>
  <c r="AV1475" i="2"/>
  <c r="AW1475" i="2" s="1"/>
  <c r="AV1476" i="2"/>
  <c r="AW1476" i="2" s="1"/>
  <c r="AV1477" i="2"/>
  <c r="AW1477" i="2" s="1"/>
  <c r="AV1478" i="2"/>
  <c r="AW1478" i="2" s="1"/>
  <c r="AV1479" i="2"/>
  <c r="AV1480" i="2"/>
  <c r="AW1480" i="2" s="1"/>
  <c r="AX1480" i="2" s="1" a="1"/>
  <c r="AX1480" i="2" s="1"/>
  <c r="AV1481" i="2"/>
  <c r="AW1481" i="2" s="1"/>
  <c r="AV1482" i="2"/>
  <c r="AW1482" i="2" s="1"/>
  <c r="AV1483" i="2"/>
  <c r="AW1483" i="2" s="1"/>
  <c r="AV1484" i="2"/>
  <c r="AW1484" i="2" s="1"/>
  <c r="AV1485" i="2"/>
  <c r="AW1485" i="2" s="1"/>
  <c r="AV1486" i="2"/>
  <c r="AW1486" i="2" s="1"/>
  <c r="AX1486" i="2" s="1" a="1"/>
  <c r="AX1486" i="2" s="1"/>
  <c r="AV1487" i="2"/>
  <c r="AW1487" i="2" s="1"/>
  <c r="AV1488" i="2"/>
  <c r="AW1488" i="2" s="1"/>
  <c r="AV1489" i="2"/>
  <c r="AW1489" i="2" s="1"/>
  <c r="AV1490" i="2"/>
  <c r="AV1491" i="2"/>
  <c r="AW1491" i="2" s="1"/>
  <c r="AV1492" i="2"/>
  <c r="AV1493" i="2"/>
  <c r="AV1494" i="2"/>
  <c r="AW1494" i="2" s="1"/>
  <c r="AV1495" i="2"/>
  <c r="AW1495" i="2" s="1"/>
  <c r="AV1496" i="2"/>
  <c r="AV1497" i="2"/>
  <c r="AW1497" i="2" s="1"/>
  <c r="AV1498" i="2"/>
  <c r="AV1499" i="2"/>
  <c r="AV1500" i="2"/>
  <c r="AW1500" i="2" s="1"/>
  <c r="AV1501" i="2"/>
  <c r="AV1502" i="2"/>
  <c r="AV1503" i="2"/>
  <c r="AW1503" i="2" s="1"/>
  <c r="AV1504" i="2"/>
  <c r="AW1504" i="2" s="1"/>
  <c r="AX1504" i="2" s="1" a="1"/>
  <c r="AX1504" i="2" s="1"/>
  <c r="AV1505" i="2"/>
  <c r="AW1505" i="2" s="1"/>
  <c r="AV1506" i="2"/>
  <c r="AW1506" i="2" s="1"/>
  <c r="AV1507" i="2"/>
  <c r="AW1507" i="2" s="1"/>
  <c r="AV1508" i="2"/>
  <c r="AW1508" i="2" s="1"/>
  <c r="AX1508" i="2" s="1" a="1"/>
  <c r="AX1508" i="2" s="1"/>
  <c r="AV1509" i="2"/>
  <c r="AW1509" i="2" s="1"/>
  <c r="AV1510" i="2"/>
  <c r="AV1511" i="2"/>
  <c r="AW1511" i="2" s="1"/>
  <c r="AV1512" i="2"/>
  <c r="AW1512" i="2" s="1"/>
  <c r="AV1513" i="2"/>
  <c r="AW1513" i="2" s="1"/>
  <c r="AV1514" i="2"/>
  <c r="AV1515" i="2"/>
  <c r="AW1515" i="2" s="1"/>
  <c r="AV1516" i="2"/>
  <c r="AW1516" i="2" s="1"/>
  <c r="AX1516" i="2" s="1" a="1"/>
  <c r="AX1516" i="2" s="1"/>
  <c r="AV1517" i="2"/>
  <c r="AW1517" i="2" s="1"/>
  <c r="AV1518" i="2"/>
  <c r="AW1518" i="2" s="1"/>
  <c r="AV1519" i="2"/>
  <c r="AW1519" i="2" s="1"/>
  <c r="AV1520" i="2"/>
  <c r="AW1520" i="2" s="1"/>
  <c r="AV1521" i="2"/>
  <c r="AW1521" i="2" s="1"/>
  <c r="AV1522" i="2"/>
  <c r="AW1522" i="2" s="1"/>
  <c r="AV1523" i="2"/>
  <c r="AV1524" i="2"/>
  <c r="AW1524" i="2" s="1"/>
  <c r="AV1525" i="2"/>
  <c r="AW1525" i="2" s="1"/>
  <c r="AX1525" i="2" s="1" a="1"/>
  <c r="AX1525" i="2" s="1"/>
  <c r="AV1526" i="2"/>
  <c r="AW1526" i="2" s="1"/>
  <c r="AX1526" i="2" s="1" a="1"/>
  <c r="AX1526" i="2" s="1"/>
  <c r="AV1527" i="2"/>
  <c r="AW1527" i="2" s="1"/>
  <c r="AV1528" i="2"/>
  <c r="AW1528" i="2" s="1"/>
  <c r="AV1529" i="2"/>
  <c r="AV1530" i="2"/>
  <c r="AW1530" i="2" s="1"/>
  <c r="AV1531" i="2"/>
  <c r="AW1531" i="2" s="1"/>
  <c r="AV1532" i="2"/>
  <c r="AW1532" i="2" s="1"/>
  <c r="AV1533" i="2"/>
  <c r="AW1533" i="2" s="1"/>
  <c r="AV1534" i="2"/>
  <c r="AW1534" i="2" s="1"/>
  <c r="AX1534" i="2" s="1" a="1"/>
  <c r="AX1534" i="2" s="1"/>
  <c r="AV1535" i="2"/>
  <c r="AW1535" i="2" s="1"/>
  <c r="AV1536" i="2"/>
  <c r="AW1536" i="2" s="1"/>
  <c r="AV1537" i="2"/>
  <c r="AW1537" i="2" s="1"/>
  <c r="AV1538" i="2"/>
  <c r="AV1539" i="2"/>
  <c r="AW1539" i="2" s="1"/>
  <c r="AV1540" i="2"/>
  <c r="AW1540" i="2" s="1"/>
  <c r="AV1541" i="2"/>
  <c r="AW1541" i="2" s="1"/>
  <c r="AV1542" i="2"/>
  <c r="AW1542" i="2" s="1"/>
  <c r="AX1542" i="2" s="1" a="1"/>
  <c r="AX1542" i="2" s="1"/>
  <c r="AV1543" i="2"/>
  <c r="AW1543" i="2" s="1"/>
  <c r="AV1544" i="2"/>
  <c r="AW1544" i="2" s="1"/>
  <c r="AX1544" i="2" s="1" a="1"/>
  <c r="AX1544" i="2" s="1"/>
  <c r="AV1545" i="2"/>
  <c r="AW1545" i="2" s="1"/>
  <c r="AV1546" i="2"/>
  <c r="AW1546" i="2" s="1"/>
  <c r="AV1547" i="2"/>
  <c r="AW1547" i="2" s="1"/>
  <c r="AV1548" i="2"/>
  <c r="AW1548" i="2" s="1"/>
  <c r="AX1548" i="2" s="1" a="1"/>
  <c r="AX1548" i="2" s="1"/>
  <c r="AV1549" i="2"/>
  <c r="AW1549" i="2" s="1"/>
  <c r="AX1549" i="2" s="1" a="1"/>
  <c r="AX1549" i="2" s="1"/>
  <c r="AV1550" i="2"/>
  <c r="AW1550" i="2" s="1"/>
  <c r="AV1551" i="2"/>
  <c r="AW1551" i="2" s="1"/>
  <c r="AV1552" i="2"/>
  <c r="AW1552" i="2" s="1"/>
  <c r="AV1553" i="2"/>
  <c r="AW1553" i="2" s="1"/>
  <c r="AX1553" i="2" s="1" a="1"/>
  <c r="AX1553" i="2" s="1"/>
  <c r="AV1554" i="2"/>
  <c r="AW1554" i="2" s="1"/>
  <c r="AX1554" i="2" s="1" a="1"/>
  <c r="AX1554" i="2" s="1"/>
  <c r="AV1555" i="2"/>
  <c r="AW1555" i="2" s="1"/>
  <c r="AV1556" i="2"/>
  <c r="AW1556" i="2" s="1"/>
  <c r="AX1556" i="2" s="1" a="1"/>
  <c r="AX1556" i="2" s="1"/>
  <c r="AV1557" i="2"/>
  <c r="AW1557" i="2" s="1"/>
  <c r="AV1558" i="2"/>
  <c r="AW1558" i="2" s="1"/>
  <c r="AV1559" i="2"/>
  <c r="AW1559" i="2" s="1"/>
  <c r="AX1559" i="2" s="1" a="1"/>
  <c r="AX1559" i="2" s="1"/>
  <c r="AV1560" i="2"/>
  <c r="AW1560" i="2" s="1"/>
  <c r="AV1561" i="2"/>
  <c r="AW1561" i="2" s="1"/>
  <c r="AX1561" i="2" s="1" a="1"/>
  <c r="AX1561" i="2" s="1"/>
  <c r="AV1562" i="2"/>
  <c r="AW1562" i="2" s="1"/>
  <c r="AX1562" i="2" s="1" a="1"/>
  <c r="AX1562" i="2" s="1"/>
  <c r="AV1563" i="2"/>
  <c r="AW1563" i="2" s="1"/>
  <c r="AX1563" i="2" s="1" a="1"/>
  <c r="AX1563" i="2" s="1"/>
  <c r="AV1564" i="2"/>
  <c r="AW1564" i="2" s="1"/>
  <c r="AV1565" i="2"/>
  <c r="AW1565" i="2" s="1"/>
  <c r="AX1565" i="2" s="1" a="1"/>
  <c r="AX1565" i="2" s="1"/>
  <c r="AV1566" i="2"/>
  <c r="AW1566" i="2" s="1"/>
  <c r="AX1566" i="2" s="1" a="1"/>
  <c r="AX1566" i="2" s="1"/>
  <c r="AV1567" i="2"/>
  <c r="AW1567" i="2" s="1"/>
  <c r="AX1567" i="2" s="1" a="1"/>
  <c r="AX1567" i="2" s="1"/>
  <c r="AV1568" i="2"/>
  <c r="AW1568" i="2" s="1"/>
  <c r="AX1568" i="2" s="1" a="1"/>
  <c r="AX1568" i="2" s="1"/>
  <c r="AV1569" i="2"/>
  <c r="AW1569" i="2" s="1"/>
  <c r="AX1569" i="2" s="1" a="1"/>
  <c r="AX1569" i="2" s="1"/>
  <c r="AV1570" i="2"/>
  <c r="AW1570" i="2" s="1"/>
  <c r="AV1571" i="2"/>
  <c r="AW1571" i="2" s="1"/>
  <c r="AX1571" i="2" s="1" a="1"/>
  <c r="AX1571" i="2" s="1"/>
  <c r="AV1572" i="2"/>
  <c r="AW1572" i="2" s="1"/>
  <c r="AX1572" i="2" s="1" a="1"/>
  <c r="AX1572" i="2" s="1"/>
  <c r="AV1573" i="2"/>
  <c r="AW1573" i="2" s="1"/>
  <c r="AX1573" i="2" s="1" a="1"/>
  <c r="AX1573" i="2" s="1"/>
  <c r="AV1574" i="2"/>
  <c r="AW1574" i="2" s="1"/>
  <c r="AX1574" i="2" s="1" a="1"/>
  <c r="AX1574" i="2" s="1"/>
  <c r="AV1575" i="2"/>
  <c r="AW1575" i="2" s="1"/>
  <c r="AX1575" i="2" s="1" a="1"/>
  <c r="AX1575" i="2" s="1"/>
  <c r="AV1576" i="2"/>
  <c r="AW1576" i="2" s="1"/>
  <c r="AX1576" i="2" s="1" a="1"/>
  <c r="AX1576" i="2" s="1"/>
  <c r="AV1577" i="2"/>
  <c r="AW1577" i="2" s="1"/>
  <c r="AX1577" i="2" s="1" a="1"/>
  <c r="AX1577" i="2" s="1"/>
  <c r="AV1578" i="2"/>
  <c r="AW1578" i="2" s="1"/>
  <c r="AX1578" i="2" s="1" a="1"/>
  <c r="AX1578" i="2" s="1"/>
  <c r="AV1579" i="2"/>
  <c r="AW1579" i="2" s="1"/>
  <c r="AV1580" i="2"/>
  <c r="AW1580" i="2" s="1"/>
  <c r="AX1580" i="2" s="1" a="1"/>
  <c r="AX1580" i="2" s="1"/>
  <c r="AV1581" i="2"/>
  <c r="AW1581" i="2" s="1"/>
  <c r="AX1581" i="2" s="1" a="1"/>
  <c r="AX1581" i="2" s="1"/>
  <c r="AV1582" i="2"/>
  <c r="AW1582" i="2" s="1"/>
  <c r="AV1583" i="2"/>
  <c r="AW1583" i="2" s="1"/>
  <c r="AX1583" i="2" s="1" a="1"/>
  <c r="AX1583" i="2" s="1"/>
  <c r="AV1584" i="2"/>
  <c r="AW1584" i="2" s="1"/>
  <c r="AX1584" i="2" s="1" a="1"/>
  <c r="AX1584" i="2" s="1"/>
  <c r="AV1585" i="2"/>
  <c r="AW1585" i="2" s="1"/>
  <c r="AX1585" i="2" s="1" a="1"/>
  <c r="AX1585" i="2" s="1"/>
  <c r="AV1586" i="2"/>
  <c r="AW1586" i="2" s="1"/>
  <c r="AX1586" i="2" s="1" a="1"/>
  <c r="AX1586" i="2" s="1"/>
  <c r="AV1587" i="2"/>
  <c r="AW1587" i="2" s="1"/>
  <c r="AX1587" i="2" s="1" a="1"/>
  <c r="AX1587" i="2" s="1"/>
  <c r="R13" i="15"/>
  <c r="R12" i="15"/>
  <c r="T11" i="15"/>
  <c r="R11" i="15"/>
  <c r="R13" i="13"/>
  <c r="AF54" i="25" a="1"/>
  <c r="AF54" i="25" s="1"/>
  <c r="AE54" i="25" a="1"/>
  <c r="AE54" i="25" s="1"/>
  <c r="AD54" i="25" a="1"/>
  <c r="AD54" i="25" s="1"/>
  <c r="AB54" i="25" a="1"/>
  <c r="AB54" i="25" s="1"/>
  <c r="AA54" i="25" a="1"/>
  <c r="AA54" i="25" s="1"/>
  <c r="Z54" i="25" a="1"/>
  <c r="Z54" i="25" s="1"/>
  <c r="U54" i="25" a="1"/>
  <c r="U54" i="25" s="1"/>
  <c r="T54" i="25" a="1"/>
  <c r="T54" i="25" s="1"/>
  <c r="S54" i="25" a="1"/>
  <c r="S54" i="25" s="1"/>
  <c r="Q54" i="25" a="1"/>
  <c r="Q54" i="25" s="1"/>
  <c r="P54" i="25" a="1"/>
  <c r="P54" i="25" s="1"/>
  <c r="O54" i="25" a="1"/>
  <c r="O54" i="25" s="1"/>
  <c r="AF53" i="25" a="1"/>
  <c r="AF53" i="25" s="1"/>
  <c r="AE53" i="25" a="1"/>
  <c r="AE53" i="25" s="1"/>
  <c r="AD53" i="25" a="1"/>
  <c r="AD53" i="25" s="1"/>
  <c r="AB53" i="25" a="1"/>
  <c r="AB53" i="25" s="1"/>
  <c r="AA53" i="25" a="1"/>
  <c r="AA53" i="25" s="1"/>
  <c r="Z53" i="25" a="1"/>
  <c r="Z53" i="25" s="1"/>
  <c r="U53" i="25" a="1"/>
  <c r="U53" i="25" s="1"/>
  <c r="T53" i="25" a="1"/>
  <c r="T53" i="25" s="1"/>
  <c r="S53" i="25" a="1"/>
  <c r="S53" i="25" s="1"/>
  <c r="Q53" i="25" a="1"/>
  <c r="Q53" i="25" s="1"/>
  <c r="P53" i="25" a="1"/>
  <c r="P53" i="25" s="1"/>
  <c r="O53" i="25" a="1"/>
  <c r="O53" i="25" s="1"/>
  <c r="AF52" i="25" a="1"/>
  <c r="AF52" i="25" s="1"/>
  <c r="AE52" i="25" a="1"/>
  <c r="AE52" i="25" s="1"/>
  <c r="AD52" i="25" a="1"/>
  <c r="AD52" i="25" s="1"/>
  <c r="AB52" i="25" a="1"/>
  <c r="AB52" i="25" s="1"/>
  <c r="AA52" i="25" a="1"/>
  <c r="AA52" i="25" s="1"/>
  <c r="Z52" i="25" a="1"/>
  <c r="Z52" i="25" s="1"/>
  <c r="U52" i="25" a="1"/>
  <c r="U52" i="25" s="1"/>
  <c r="T52" i="25" a="1"/>
  <c r="T52" i="25" s="1"/>
  <c r="S52" i="25" a="1"/>
  <c r="S52" i="25" s="1"/>
  <c r="Q52" i="25" a="1"/>
  <c r="Q52" i="25" s="1"/>
  <c r="P52" i="25" a="1"/>
  <c r="P52" i="25" s="1"/>
  <c r="O52" i="25" a="1"/>
  <c r="O52" i="25" s="1"/>
  <c r="AF51" i="25" a="1"/>
  <c r="AF51" i="25" s="1"/>
  <c r="AE51" i="25" a="1"/>
  <c r="AE51" i="25" s="1"/>
  <c r="AD51" i="25" a="1"/>
  <c r="AD51" i="25" s="1"/>
  <c r="AB51" i="25" a="1"/>
  <c r="AB51" i="25" s="1"/>
  <c r="AA51" i="25" a="1"/>
  <c r="AA51" i="25" s="1"/>
  <c r="Z51" i="25" a="1"/>
  <c r="Z51" i="25" s="1"/>
  <c r="U51" i="25" a="1"/>
  <c r="U51" i="25" s="1"/>
  <c r="T51" i="25" a="1"/>
  <c r="T51" i="25" s="1"/>
  <c r="S51" i="25" a="1"/>
  <c r="S51" i="25" s="1"/>
  <c r="Q51" i="25" a="1"/>
  <c r="Q51" i="25" s="1"/>
  <c r="P51" i="25" a="1"/>
  <c r="P51" i="25" s="1"/>
  <c r="O51" i="25" a="1"/>
  <c r="O51" i="25" s="1"/>
  <c r="AF50" i="25" a="1"/>
  <c r="AF50" i="25" s="1"/>
  <c r="AE50" i="25" a="1"/>
  <c r="AE50" i="25" s="1"/>
  <c r="AD50" i="25" a="1"/>
  <c r="AD50" i="25" s="1"/>
  <c r="AB50" i="25" a="1"/>
  <c r="AB50" i="25" s="1"/>
  <c r="AA50" i="25" a="1"/>
  <c r="AA50" i="25" s="1"/>
  <c r="Z50" i="25" a="1"/>
  <c r="Z50" i="25" s="1"/>
  <c r="U50" i="25" a="1"/>
  <c r="U50" i="25" s="1"/>
  <c r="T50" i="25" a="1"/>
  <c r="T50" i="25" s="1"/>
  <c r="S50" i="25" a="1"/>
  <c r="S50" i="25" s="1"/>
  <c r="Q50" i="25" a="1"/>
  <c r="Q50" i="25" s="1"/>
  <c r="P50" i="25" a="1"/>
  <c r="P50" i="25" s="1"/>
  <c r="O50" i="25" a="1"/>
  <c r="O50" i="25" s="1"/>
  <c r="AF49" i="25" a="1"/>
  <c r="AF49" i="25" s="1"/>
  <c r="AE49" i="25" a="1"/>
  <c r="AE49" i="25" s="1"/>
  <c r="AD49" i="25" a="1"/>
  <c r="AD49" i="25" s="1"/>
  <c r="AB49" i="25" a="1"/>
  <c r="AB49" i="25" s="1"/>
  <c r="AA49" i="25" a="1"/>
  <c r="AA49" i="25" s="1"/>
  <c r="Z49" i="25" a="1"/>
  <c r="Z49" i="25" s="1"/>
  <c r="U49" i="25" a="1"/>
  <c r="U49" i="25" s="1"/>
  <c r="T49" i="25" a="1"/>
  <c r="T49" i="25" s="1"/>
  <c r="S49" i="25" a="1"/>
  <c r="S49" i="25" s="1"/>
  <c r="Q49" i="25" a="1"/>
  <c r="Q49" i="25" s="1"/>
  <c r="P49" i="25" a="1"/>
  <c r="P49" i="25" s="1"/>
  <c r="O49" i="25" a="1"/>
  <c r="O49" i="25" s="1"/>
  <c r="AF48" i="25" a="1"/>
  <c r="AF48" i="25" s="1"/>
  <c r="AE48" i="25" a="1"/>
  <c r="AE48" i="25" s="1"/>
  <c r="AD48" i="25" a="1"/>
  <c r="AD48" i="25" s="1"/>
  <c r="AB48" i="25" a="1"/>
  <c r="AB48" i="25" s="1"/>
  <c r="AA48" i="25" a="1"/>
  <c r="AA48" i="25" s="1"/>
  <c r="Z48" i="25" a="1"/>
  <c r="Z48" i="25" s="1"/>
  <c r="U48" i="25" a="1"/>
  <c r="U48" i="25" s="1"/>
  <c r="T48" i="25" a="1"/>
  <c r="T48" i="25" s="1"/>
  <c r="S48" i="25" a="1"/>
  <c r="S48" i="25" s="1"/>
  <c r="Q48" i="25" a="1"/>
  <c r="Q48" i="25" s="1"/>
  <c r="P48" i="25" a="1"/>
  <c r="P48" i="25" s="1"/>
  <c r="O48" i="25" a="1"/>
  <c r="O48" i="25" s="1"/>
  <c r="AF47" i="25" a="1"/>
  <c r="AF47" i="25" s="1"/>
  <c r="AE47" i="25" a="1"/>
  <c r="AE47" i="25" s="1"/>
  <c r="AD47" i="25" a="1"/>
  <c r="AD47" i="25" s="1"/>
  <c r="AB47" i="25" a="1"/>
  <c r="AB47" i="25" s="1"/>
  <c r="AA47" i="25" a="1"/>
  <c r="AA47" i="25" s="1"/>
  <c r="Z47" i="25" a="1"/>
  <c r="Z47" i="25" s="1"/>
  <c r="U47" i="25" a="1"/>
  <c r="U47" i="25" s="1"/>
  <c r="T47" i="25" a="1"/>
  <c r="T47" i="25" s="1"/>
  <c r="S47" i="25" a="1"/>
  <c r="S47" i="25" s="1"/>
  <c r="Q47" i="25" a="1"/>
  <c r="Q47" i="25" s="1"/>
  <c r="P47" i="25" a="1"/>
  <c r="P47" i="25" s="1"/>
  <c r="O47" i="25" a="1"/>
  <c r="O47" i="25" s="1"/>
  <c r="AF46" i="25" a="1"/>
  <c r="AF46" i="25" s="1"/>
  <c r="AE46" i="25" a="1"/>
  <c r="AE46" i="25" s="1"/>
  <c r="AD46" i="25" a="1"/>
  <c r="AD46" i="25" s="1"/>
  <c r="AC46" i="25" a="1"/>
  <c r="AC46" i="25" s="1"/>
  <c r="AB46" i="25" a="1"/>
  <c r="AB46" i="25" s="1"/>
  <c r="AA46" i="25" a="1"/>
  <c r="AA46" i="25" s="1"/>
  <c r="Z46" i="25" a="1"/>
  <c r="Z46" i="25" s="1"/>
  <c r="U46" i="25" a="1"/>
  <c r="U46" i="25" s="1"/>
  <c r="T46" i="25" a="1"/>
  <c r="T46" i="25" s="1"/>
  <c r="S46" i="25" a="1"/>
  <c r="S46" i="25" s="1"/>
  <c r="Q46" i="25" a="1"/>
  <c r="Q46" i="25" s="1"/>
  <c r="P46" i="25" a="1"/>
  <c r="P46" i="25" s="1"/>
  <c r="O46" i="25" a="1"/>
  <c r="O46" i="25" s="1"/>
  <c r="AF45" i="25" a="1"/>
  <c r="AF45" i="25" s="1"/>
  <c r="AE45" i="25" a="1"/>
  <c r="AE45" i="25" s="1"/>
  <c r="AD45" i="25" a="1"/>
  <c r="AD45" i="25" s="1"/>
  <c r="AB45" i="25" a="1"/>
  <c r="AB45" i="25" s="1"/>
  <c r="AA45" i="25" a="1"/>
  <c r="AA45" i="25" s="1"/>
  <c r="Z45" i="25" a="1"/>
  <c r="Z45" i="25" s="1"/>
  <c r="U45" i="25" a="1"/>
  <c r="U45" i="25" s="1"/>
  <c r="T45" i="25" a="1"/>
  <c r="T45" i="25" s="1"/>
  <c r="S45" i="25" a="1"/>
  <c r="S45" i="25" s="1"/>
  <c r="Q45" i="25" a="1"/>
  <c r="Q45" i="25" s="1"/>
  <c r="P45" i="25" a="1"/>
  <c r="P45" i="25" s="1"/>
  <c r="O45" i="25" a="1"/>
  <c r="O45" i="25" s="1"/>
  <c r="AF44" i="25" a="1"/>
  <c r="AF44" i="25" s="1"/>
  <c r="AE44" i="25" a="1"/>
  <c r="AE44" i="25" s="1"/>
  <c r="AD44" i="25" a="1"/>
  <c r="AD44" i="25" s="1"/>
  <c r="AB44" i="25" a="1"/>
  <c r="AB44" i="25" s="1"/>
  <c r="AA44" i="25" a="1"/>
  <c r="AA44" i="25" s="1"/>
  <c r="Z44" i="25" a="1"/>
  <c r="Z44" i="25" s="1"/>
  <c r="U44" i="25" a="1"/>
  <c r="U44" i="25" s="1"/>
  <c r="T44" i="25" a="1"/>
  <c r="T44" i="25" s="1"/>
  <c r="S44" i="25" a="1"/>
  <c r="S44" i="25" s="1"/>
  <c r="Q44" i="25" a="1"/>
  <c r="Q44" i="25" s="1"/>
  <c r="P44" i="25" a="1"/>
  <c r="P44" i="25" s="1"/>
  <c r="O44" i="25" a="1"/>
  <c r="O44" i="25" s="1"/>
  <c r="AG43" i="25" a="1"/>
  <c r="AG43" i="25" s="1"/>
  <c r="AF43" i="25" a="1"/>
  <c r="AF43" i="25" s="1"/>
  <c r="AE43" i="25" a="1"/>
  <c r="AE43" i="25" s="1"/>
  <c r="AD43" i="25" a="1"/>
  <c r="AD43" i="25" s="1"/>
  <c r="AB43" i="25" a="1"/>
  <c r="AB43" i="25" s="1"/>
  <c r="AA43" i="25" a="1"/>
  <c r="AA43" i="25" s="1"/>
  <c r="Z43" i="25" a="1"/>
  <c r="Z43" i="25" s="1"/>
  <c r="U43" i="25" a="1"/>
  <c r="U43" i="25" s="1"/>
  <c r="T43" i="25" a="1"/>
  <c r="T43" i="25" s="1"/>
  <c r="S43" i="25" a="1"/>
  <c r="S43" i="25" s="1"/>
  <c r="Q43" i="25" a="1"/>
  <c r="Q43" i="25" s="1"/>
  <c r="P43" i="25" a="1"/>
  <c r="P43" i="25" s="1"/>
  <c r="O43" i="25" a="1"/>
  <c r="O43" i="25" s="1"/>
  <c r="AF42" i="25" a="1"/>
  <c r="AF42" i="25" s="1"/>
  <c r="AE42" i="25" a="1"/>
  <c r="AE42" i="25" s="1"/>
  <c r="AD42" i="25" a="1"/>
  <c r="AD42" i="25" s="1"/>
  <c r="AC42" i="25" a="1"/>
  <c r="AC42" i="25" s="1"/>
  <c r="AB42" i="25" a="1"/>
  <c r="AB42" i="25" s="1"/>
  <c r="AA42" i="25" a="1"/>
  <c r="AA42" i="25" s="1"/>
  <c r="Z42" i="25" a="1"/>
  <c r="Z42" i="25" s="1"/>
  <c r="U42" i="25" a="1"/>
  <c r="U42" i="25" s="1"/>
  <c r="T42" i="25" a="1"/>
  <c r="T42" i="25" s="1"/>
  <c r="S42" i="25" a="1"/>
  <c r="S42" i="25" s="1"/>
  <c r="Q42" i="25" a="1"/>
  <c r="Q42" i="25" s="1"/>
  <c r="P42" i="25" a="1"/>
  <c r="P42" i="25" s="1"/>
  <c r="O42" i="25" a="1"/>
  <c r="O42" i="25" s="1"/>
  <c r="AF41" i="25" a="1"/>
  <c r="AF41" i="25" s="1"/>
  <c r="AE41" i="25" a="1"/>
  <c r="AE41" i="25" s="1"/>
  <c r="AD41" i="25" a="1"/>
  <c r="AD41" i="25" s="1"/>
  <c r="AB41" i="25" a="1"/>
  <c r="AB41" i="25" s="1"/>
  <c r="AA41" i="25" a="1"/>
  <c r="AA41" i="25" s="1"/>
  <c r="Z41" i="25" a="1"/>
  <c r="Z41" i="25" s="1"/>
  <c r="U41" i="25" a="1"/>
  <c r="U41" i="25" s="1"/>
  <c r="T41" i="25" a="1"/>
  <c r="T41" i="25" s="1"/>
  <c r="S41" i="25" a="1"/>
  <c r="S41" i="25" s="1"/>
  <c r="Q41" i="25" a="1"/>
  <c r="Q41" i="25" s="1"/>
  <c r="P41" i="25" a="1"/>
  <c r="P41" i="25" s="1"/>
  <c r="O41" i="25" a="1"/>
  <c r="O41" i="25" s="1"/>
  <c r="AF40" i="25" a="1"/>
  <c r="AF40" i="25" s="1"/>
  <c r="AE40" i="25" a="1"/>
  <c r="AE40" i="25" s="1"/>
  <c r="AD40" i="25" a="1"/>
  <c r="AD40" i="25" s="1"/>
  <c r="AB40" i="25" a="1"/>
  <c r="AB40" i="25" s="1"/>
  <c r="AA40" i="25" a="1"/>
  <c r="AA40" i="25" s="1"/>
  <c r="Z40" i="25" a="1"/>
  <c r="Z40" i="25" s="1"/>
  <c r="U40" i="25" a="1"/>
  <c r="U40" i="25" s="1"/>
  <c r="T40" i="25" a="1"/>
  <c r="T40" i="25" s="1"/>
  <c r="S40" i="25" a="1"/>
  <c r="S40" i="25" s="1"/>
  <c r="Q40" i="25" a="1"/>
  <c r="Q40" i="25" s="1"/>
  <c r="P40" i="25" a="1"/>
  <c r="P40" i="25" s="1"/>
  <c r="O40" i="25" a="1"/>
  <c r="O40" i="25" s="1"/>
  <c r="AF39" i="25" a="1"/>
  <c r="AF39" i="25" s="1"/>
  <c r="AE39" i="25" a="1"/>
  <c r="AE39" i="25" s="1"/>
  <c r="AD39" i="25" a="1"/>
  <c r="AD39" i="25" s="1"/>
  <c r="AB39" i="25" a="1"/>
  <c r="AB39" i="25" s="1"/>
  <c r="AA39" i="25" a="1"/>
  <c r="AA39" i="25" s="1"/>
  <c r="Z39" i="25" a="1"/>
  <c r="Z39" i="25" s="1"/>
  <c r="U39" i="25" a="1"/>
  <c r="U39" i="25" s="1"/>
  <c r="T39" i="25" a="1"/>
  <c r="T39" i="25" s="1"/>
  <c r="S39" i="25" a="1"/>
  <c r="S39" i="25" s="1"/>
  <c r="Q39" i="25" a="1"/>
  <c r="Q39" i="25" s="1"/>
  <c r="P39" i="25" a="1"/>
  <c r="P39" i="25" s="1"/>
  <c r="O39" i="25" a="1"/>
  <c r="O39" i="25" s="1"/>
  <c r="AF38" i="25" a="1"/>
  <c r="AF38" i="25" s="1"/>
  <c r="AE38" i="25" a="1"/>
  <c r="AE38" i="25" s="1"/>
  <c r="AD38" i="25" a="1"/>
  <c r="AD38" i="25" s="1"/>
  <c r="AB38" i="25" a="1"/>
  <c r="AB38" i="25" s="1"/>
  <c r="AA38" i="25" a="1"/>
  <c r="AA38" i="25" s="1"/>
  <c r="Z38" i="25" a="1"/>
  <c r="Z38" i="25" s="1"/>
  <c r="U38" i="25" a="1"/>
  <c r="U38" i="25" s="1"/>
  <c r="T38" i="25" a="1"/>
  <c r="T38" i="25" s="1"/>
  <c r="S38" i="25" a="1"/>
  <c r="S38" i="25" s="1"/>
  <c r="Q38" i="25" a="1"/>
  <c r="Q38" i="25" s="1"/>
  <c r="P38" i="25" a="1"/>
  <c r="P38" i="25" s="1"/>
  <c r="O38" i="25" a="1"/>
  <c r="O38" i="25" s="1"/>
  <c r="AG37" i="25" a="1"/>
  <c r="AG37" i="25" s="1"/>
  <c r="AF37" i="25" a="1"/>
  <c r="AF37" i="25" s="1"/>
  <c r="AE37" i="25" a="1"/>
  <c r="AE37" i="25" s="1"/>
  <c r="AD37" i="25" a="1"/>
  <c r="AD37" i="25" s="1"/>
  <c r="AB37" i="25" a="1"/>
  <c r="AB37" i="25" s="1"/>
  <c r="AA37" i="25" a="1"/>
  <c r="AA37" i="25" s="1"/>
  <c r="Z37" i="25" a="1"/>
  <c r="Z37" i="25" s="1"/>
  <c r="U37" i="25" a="1"/>
  <c r="U37" i="25" s="1"/>
  <c r="T37" i="25" a="1"/>
  <c r="T37" i="25" s="1"/>
  <c r="S37" i="25" a="1"/>
  <c r="S37" i="25" s="1"/>
  <c r="Q37" i="25" a="1"/>
  <c r="Q37" i="25" s="1"/>
  <c r="P37" i="25" a="1"/>
  <c r="P37" i="25" s="1"/>
  <c r="O37" i="25" a="1"/>
  <c r="O37" i="25" s="1"/>
  <c r="AF36" i="25" a="1"/>
  <c r="AF36" i="25" s="1"/>
  <c r="AE36" i="25" a="1"/>
  <c r="AE36" i="25" s="1"/>
  <c r="AD36" i="25" a="1"/>
  <c r="AD36" i="25" s="1"/>
  <c r="AB36" i="25" a="1"/>
  <c r="AB36" i="25" s="1"/>
  <c r="AA36" i="25" a="1"/>
  <c r="AA36" i="25" s="1"/>
  <c r="Z36" i="25" a="1"/>
  <c r="Z36" i="25" s="1"/>
  <c r="U36" i="25" a="1"/>
  <c r="U36" i="25" s="1"/>
  <c r="T36" i="25" a="1"/>
  <c r="T36" i="25" s="1"/>
  <c r="S36" i="25" a="1"/>
  <c r="S36" i="25" s="1"/>
  <c r="Q36" i="25" a="1"/>
  <c r="Q36" i="25" s="1"/>
  <c r="P36" i="25" a="1"/>
  <c r="P36" i="25" s="1"/>
  <c r="O36" i="25" a="1"/>
  <c r="O36" i="25" s="1"/>
  <c r="AF35" i="25" a="1"/>
  <c r="AF35" i="25" s="1"/>
  <c r="AE35" i="25" a="1"/>
  <c r="AE35" i="25" s="1"/>
  <c r="AD35" i="25" a="1"/>
  <c r="AD35" i="25" s="1"/>
  <c r="AB35" i="25" a="1"/>
  <c r="AB35" i="25" s="1"/>
  <c r="AA35" i="25" a="1"/>
  <c r="AA35" i="25" s="1"/>
  <c r="Z35" i="25" a="1"/>
  <c r="Z35" i="25" s="1"/>
  <c r="U35" i="25" a="1"/>
  <c r="U35" i="25" s="1"/>
  <c r="T35" i="25" a="1"/>
  <c r="T35" i="25" s="1"/>
  <c r="S35" i="25" a="1"/>
  <c r="S35" i="25" s="1"/>
  <c r="Q35" i="25" a="1"/>
  <c r="Q35" i="25" s="1"/>
  <c r="P35" i="25" a="1"/>
  <c r="P35" i="25" s="1"/>
  <c r="O35" i="25" a="1"/>
  <c r="O35" i="25" s="1"/>
  <c r="AF34" i="25" a="1"/>
  <c r="AF34" i="25" s="1"/>
  <c r="AE34" i="25" a="1"/>
  <c r="AE34" i="25" s="1"/>
  <c r="AD34" i="25" a="1"/>
  <c r="AD34" i="25" s="1"/>
  <c r="AB34" i="25" a="1"/>
  <c r="AB34" i="25" s="1"/>
  <c r="AA34" i="25" a="1"/>
  <c r="AA34" i="25" s="1"/>
  <c r="Z34" i="25" a="1"/>
  <c r="Z34" i="25" s="1"/>
  <c r="U34" i="25" a="1"/>
  <c r="U34" i="25" s="1"/>
  <c r="T34" i="25" a="1"/>
  <c r="T34" i="25" s="1"/>
  <c r="S34" i="25" a="1"/>
  <c r="S34" i="25" s="1"/>
  <c r="Q34" i="25" a="1"/>
  <c r="Q34" i="25" s="1"/>
  <c r="P34" i="25" a="1"/>
  <c r="P34" i="25" s="1"/>
  <c r="O34" i="25" a="1"/>
  <c r="O34" i="25" s="1"/>
  <c r="AF33" i="25" a="1"/>
  <c r="AF33" i="25" s="1"/>
  <c r="AE33" i="25" a="1"/>
  <c r="AE33" i="25" s="1"/>
  <c r="AD33" i="25" a="1"/>
  <c r="AD33" i="25" s="1"/>
  <c r="AB33" i="25" a="1"/>
  <c r="AB33" i="25" s="1"/>
  <c r="AA33" i="25" a="1"/>
  <c r="AA33" i="25" s="1"/>
  <c r="Z33" i="25" a="1"/>
  <c r="Z33" i="25" s="1"/>
  <c r="U33" i="25" a="1"/>
  <c r="U33" i="25" s="1"/>
  <c r="T33" i="25" a="1"/>
  <c r="T33" i="25" s="1"/>
  <c r="S33" i="25" a="1"/>
  <c r="S33" i="25" s="1"/>
  <c r="Q33" i="25" a="1"/>
  <c r="Q33" i="25" s="1"/>
  <c r="P33" i="25" a="1"/>
  <c r="P33" i="25" s="1"/>
  <c r="O33" i="25" a="1"/>
  <c r="O33" i="25" s="1"/>
  <c r="AG32" i="25" a="1"/>
  <c r="AG32" i="25" s="1"/>
  <c r="AF32" i="25" a="1"/>
  <c r="AF32" i="25" s="1"/>
  <c r="AE32" i="25" a="1"/>
  <c r="AE32" i="25" s="1"/>
  <c r="AD32" i="25" a="1"/>
  <c r="AD32" i="25" s="1"/>
  <c r="AB32" i="25" a="1"/>
  <c r="AB32" i="25" s="1"/>
  <c r="AA32" i="25" a="1"/>
  <c r="AA32" i="25" s="1"/>
  <c r="Z32" i="25" a="1"/>
  <c r="Z32" i="25" s="1"/>
  <c r="U32" i="25" a="1"/>
  <c r="U32" i="25" s="1"/>
  <c r="T32" i="25" a="1"/>
  <c r="T32" i="25" s="1"/>
  <c r="S32" i="25" a="1"/>
  <c r="S32" i="25" s="1"/>
  <c r="Q32" i="25" a="1"/>
  <c r="Q32" i="25" s="1"/>
  <c r="P32" i="25" a="1"/>
  <c r="P32" i="25" s="1"/>
  <c r="O32" i="25" a="1"/>
  <c r="O32" i="25" s="1"/>
  <c r="AF31" i="25" a="1"/>
  <c r="AF31" i="25" s="1"/>
  <c r="AE31" i="25" a="1"/>
  <c r="AE31" i="25" s="1"/>
  <c r="AD31" i="25" a="1"/>
  <c r="AD31" i="25" s="1"/>
  <c r="AC31" i="25" a="1"/>
  <c r="AC31" i="25" s="1"/>
  <c r="AB31" i="25" a="1"/>
  <c r="AB31" i="25" s="1"/>
  <c r="AA31" i="25" a="1"/>
  <c r="AA31" i="25" s="1"/>
  <c r="Z31" i="25" a="1"/>
  <c r="Z31" i="25" s="1"/>
  <c r="U31" i="25" a="1"/>
  <c r="U31" i="25" s="1"/>
  <c r="T31" i="25" a="1"/>
  <c r="T31" i="25" s="1"/>
  <c r="S31" i="25" a="1"/>
  <c r="S31" i="25" s="1"/>
  <c r="Q31" i="25" a="1"/>
  <c r="Q31" i="25" s="1"/>
  <c r="P31" i="25" a="1"/>
  <c r="P31" i="25" s="1"/>
  <c r="O31" i="25" a="1"/>
  <c r="O31" i="25" s="1"/>
  <c r="AF30" i="25" a="1"/>
  <c r="AF30" i="25" s="1"/>
  <c r="AE30" i="25" a="1"/>
  <c r="AE30" i="25" s="1"/>
  <c r="AD30" i="25" a="1"/>
  <c r="AD30" i="25" s="1"/>
  <c r="AB30" i="25" a="1"/>
  <c r="AB30" i="25" s="1"/>
  <c r="AA30" i="25" a="1"/>
  <c r="AA30" i="25" s="1"/>
  <c r="Z30" i="25" a="1"/>
  <c r="Z30" i="25" s="1"/>
  <c r="V30" i="25" a="1"/>
  <c r="V30" i="25" s="1"/>
  <c r="U30" i="25" a="1"/>
  <c r="U30" i="25" s="1"/>
  <c r="T30" i="25" a="1"/>
  <c r="T30" i="25" s="1"/>
  <c r="S30" i="25" a="1"/>
  <c r="S30" i="25" s="1"/>
  <c r="Q30" i="25" a="1"/>
  <c r="Q30" i="25" s="1"/>
  <c r="P30" i="25" a="1"/>
  <c r="P30" i="25" s="1"/>
  <c r="O30" i="25" a="1"/>
  <c r="O30" i="25" s="1"/>
  <c r="AF29" i="25" a="1"/>
  <c r="AF29" i="25" s="1"/>
  <c r="AE29" i="25" a="1"/>
  <c r="AE29" i="25" s="1"/>
  <c r="AD29" i="25" a="1"/>
  <c r="AD29" i="25" s="1"/>
  <c r="AC29" i="25" a="1"/>
  <c r="AC29" i="25" s="1"/>
  <c r="AB29" i="25" a="1"/>
  <c r="AB29" i="25" s="1"/>
  <c r="AA29" i="25" a="1"/>
  <c r="AA29" i="25" s="1"/>
  <c r="Z29" i="25" a="1"/>
  <c r="Z29" i="25" s="1"/>
  <c r="U29" i="25" a="1"/>
  <c r="U29" i="25" s="1"/>
  <c r="T29" i="25" a="1"/>
  <c r="T29" i="25" s="1"/>
  <c r="S29" i="25" a="1"/>
  <c r="S29" i="25" s="1"/>
  <c r="R29" i="25" a="1"/>
  <c r="R29" i="25" s="1"/>
  <c r="Q29" i="25" a="1"/>
  <c r="Q29" i="25" s="1"/>
  <c r="P29" i="25" a="1"/>
  <c r="P29" i="25" s="1"/>
  <c r="O29" i="25" a="1"/>
  <c r="O29" i="25" s="1"/>
  <c r="AF28" i="25" a="1"/>
  <c r="AF28" i="25" s="1"/>
  <c r="AE28" i="25" a="1"/>
  <c r="AE28" i="25" s="1"/>
  <c r="AD28" i="25" a="1"/>
  <c r="AD28" i="25" s="1"/>
  <c r="AC28" i="25" a="1"/>
  <c r="AC28" i="25" s="1"/>
  <c r="AB28" i="25" a="1"/>
  <c r="AB28" i="25" s="1"/>
  <c r="AA28" i="25" a="1"/>
  <c r="AA28" i="25" s="1"/>
  <c r="Z28" i="25" a="1"/>
  <c r="Z28" i="25" s="1"/>
  <c r="U28" i="25" a="1"/>
  <c r="U28" i="25" s="1"/>
  <c r="T28" i="25" a="1"/>
  <c r="T28" i="25" s="1"/>
  <c r="S28" i="25" a="1"/>
  <c r="S28" i="25" s="1"/>
  <c r="Q28" i="25" a="1"/>
  <c r="Q28" i="25" s="1"/>
  <c r="P28" i="25" a="1"/>
  <c r="P28" i="25" s="1"/>
  <c r="O28" i="25" a="1"/>
  <c r="O28" i="25" s="1"/>
  <c r="AG27" i="25" a="1"/>
  <c r="AG27" i="25" s="1"/>
  <c r="AF27" i="25" a="1"/>
  <c r="AF27" i="25" s="1"/>
  <c r="AE27" i="25" a="1"/>
  <c r="AE27" i="25" s="1"/>
  <c r="AD27" i="25" a="1"/>
  <c r="AD27" i="25" s="1"/>
  <c r="AB27" i="25" a="1"/>
  <c r="AB27" i="25" s="1"/>
  <c r="AA27" i="25" a="1"/>
  <c r="AA27" i="25" s="1"/>
  <c r="Z27" i="25" a="1"/>
  <c r="Z27" i="25" s="1"/>
  <c r="U27" i="25" a="1"/>
  <c r="U27" i="25" s="1"/>
  <c r="T27" i="25" a="1"/>
  <c r="T27" i="25" s="1"/>
  <c r="S27" i="25" a="1"/>
  <c r="S27" i="25" s="1"/>
  <c r="Q27" i="25" a="1"/>
  <c r="Q27" i="25" s="1"/>
  <c r="P27" i="25" a="1"/>
  <c r="P27" i="25" s="1"/>
  <c r="O27" i="25" a="1"/>
  <c r="O27" i="25" s="1"/>
  <c r="AF26" i="25" a="1"/>
  <c r="AF26" i="25" s="1"/>
  <c r="AE26" i="25" a="1"/>
  <c r="AE26" i="25" s="1"/>
  <c r="AD26" i="25" a="1"/>
  <c r="AD26" i="25" s="1"/>
  <c r="AB26" i="25" a="1"/>
  <c r="AB26" i="25" s="1"/>
  <c r="AA26" i="25" a="1"/>
  <c r="AA26" i="25" s="1"/>
  <c r="Z26" i="25" a="1"/>
  <c r="Z26" i="25" s="1"/>
  <c r="U26" i="25" a="1"/>
  <c r="U26" i="25" s="1"/>
  <c r="T26" i="25" a="1"/>
  <c r="T26" i="25" s="1"/>
  <c r="S26" i="25" a="1"/>
  <c r="S26" i="25" s="1"/>
  <c r="R26" i="25" a="1"/>
  <c r="R26" i="25" s="1"/>
  <c r="Q26" i="25" a="1"/>
  <c r="Q26" i="25" s="1"/>
  <c r="P26" i="25" a="1"/>
  <c r="P26" i="25" s="1"/>
  <c r="O26" i="25" a="1"/>
  <c r="O26" i="25" s="1"/>
  <c r="AF25" i="25" a="1"/>
  <c r="AF25" i="25" s="1"/>
  <c r="AE25" i="25" a="1"/>
  <c r="AE25" i="25" s="1"/>
  <c r="AD25" i="25" a="1"/>
  <c r="AD25" i="25" s="1"/>
  <c r="AC25" i="25" a="1"/>
  <c r="AC25" i="25" s="1"/>
  <c r="AB25" i="25" a="1"/>
  <c r="AB25" i="25" s="1"/>
  <c r="AA25" i="25" a="1"/>
  <c r="AA25" i="25" s="1"/>
  <c r="Z25" i="25" a="1"/>
  <c r="Z25" i="25" s="1"/>
  <c r="U25" i="25" a="1"/>
  <c r="U25" i="25" s="1"/>
  <c r="T25" i="25" a="1"/>
  <c r="T25" i="25" s="1"/>
  <c r="S25" i="25" a="1"/>
  <c r="S25" i="25" s="1"/>
  <c r="Q25" i="25" a="1"/>
  <c r="Q25" i="25" s="1"/>
  <c r="P25" i="25" a="1"/>
  <c r="P25" i="25" s="1"/>
  <c r="O25" i="25" a="1"/>
  <c r="O25" i="25" s="1"/>
  <c r="AF24" i="25" a="1"/>
  <c r="AF24" i="25" s="1"/>
  <c r="AE24" i="25" a="1"/>
  <c r="AE24" i="25" s="1"/>
  <c r="AD24" i="25" a="1"/>
  <c r="AD24" i="25" s="1"/>
  <c r="AB24" i="25" a="1"/>
  <c r="AB24" i="25" s="1"/>
  <c r="AA24" i="25" a="1"/>
  <c r="AA24" i="25" s="1"/>
  <c r="Z24" i="25" a="1"/>
  <c r="Z24" i="25" s="1"/>
  <c r="V24" i="25" a="1"/>
  <c r="V24" i="25" s="1"/>
  <c r="U24" i="25" a="1"/>
  <c r="U24" i="25" s="1"/>
  <c r="T24" i="25" a="1"/>
  <c r="T24" i="25" s="1"/>
  <c r="S24" i="25" a="1"/>
  <c r="S24" i="25" s="1"/>
  <c r="Q24" i="25" a="1"/>
  <c r="Q24" i="25" s="1"/>
  <c r="P24" i="25" a="1"/>
  <c r="P24" i="25" s="1"/>
  <c r="O24" i="25" a="1"/>
  <c r="O24" i="25" s="1"/>
  <c r="AG23" i="25" a="1"/>
  <c r="AG23" i="25" s="1"/>
  <c r="AF23" i="25" a="1"/>
  <c r="AF23" i="25" s="1"/>
  <c r="AE23" i="25" a="1"/>
  <c r="AE23" i="25" s="1"/>
  <c r="AD23" i="25" a="1"/>
  <c r="AD23" i="25" s="1"/>
  <c r="AB23" i="25" a="1"/>
  <c r="AB23" i="25" s="1"/>
  <c r="AA23" i="25" a="1"/>
  <c r="AA23" i="25" s="1"/>
  <c r="Z23" i="25" a="1"/>
  <c r="Z23" i="25" s="1"/>
  <c r="U23" i="25" a="1"/>
  <c r="U23" i="25" s="1"/>
  <c r="T23" i="25" a="1"/>
  <c r="T23" i="25" s="1"/>
  <c r="S23" i="25" a="1"/>
  <c r="S23" i="25" s="1"/>
  <c r="Q23" i="25" a="1"/>
  <c r="Q23" i="25" s="1"/>
  <c r="P23" i="25" a="1"/>
  <c r="P23" i="25" s="1"/>
  <c r="O23" i="25" a="1"/>
  <c r="O23" i="25" s="1"/>
  <c r="AF22" i="25" a="1"/>
  <c r="AF22" i="25" s="1"/>
  <c r="AE22" i="25" a="1"/>
  <c r="AE22" i="25" s="1"/>
  <c r="AD22" i="25" a="1"/>
  <c r="AD22" i="25" s="1"/>
  <c r="AB22" i="25" a="1"/>
  <c r="AB22" i="25" s="1"/>
  <c r="AA22" i="25" a="1"/>
  <c r="AA22" i="25" s="1"/>
  <c r="Z22" i="25" a="1"/>
  <c r="Z22" i="25" s="1"/>
  <c r="U22" i="25" a="1"/>
  <c r="U22" i="25" s="1"/>
  <c r="T22" i="25" a="1"/>
  <c r="T22" i="25" s="1"/>
  <c r="S22" i="25" a="1"/>
  <c r="S22" i="25" s="1"/>
  <c r="Q22" i="25" a="1"/>
  <c r="Q22" i="25" s="1"/>
  <c r="P22" i="25" a="1"/>
  <c r="P22" i="25" s="1"/>
  <c r="O22" i="25" a="1"/>
  <c r="O22" i="25" s="1"/>
  <c r="AF21" i="25" a="1"/>
  <c r="AF21" i="25" s="1"/>
  <c r="AE21" i="25" a="1"/>
  <c r="AE21" i="25" s="1"/>
  <c r="AD21" i="25" a="1"/>
  <c r="AD21" i="25" s="1"/>
  <c r="AB21" i="25" a="1"/>
  <c r="AB21" i="25" s="1"/>
  <c r="AA21" i="25" a="1"/>
  <c r="AA21" i="25" s="1"/>
  <c r="Z21" i="25" a="1"/>
  <c r="Z21" i="25" s="1"/>
  <c r="U21" i="25" a="1"/>
  <c r="U21" i="25" s="1"/>
  <c r="T21" i="25" a="1"/>
  <c r="T21" i="25" s="1"/>
  <c r="S21" i="25" a="1"/>
  <c r="S21" i="25" s="1"/>
  <c r="Q21" i="25" a="1"/>
  <c r="Q21" i="25" s="1"/>
  <c r="P21" i="25" a="1"/>
  <c r="P21" i="25" s="1"/>
  <c r="O21" i="25" a="1"/>
  <c r="O21" i="25" s="1"/>
  <c r="AF20" i="25" a="1"/>
  <c r="AF20" i="25" s="1"/>
  <c r="AE20" i="25" a="1"/>
  <c r="AE20" i="25" s="1"/>
  <c r="AD20" i="25" a="1"/>
  <c r="AD20" i="25" s="1"/>
  <c r="AB20" i="25" a="1"/>
  <c r="AB20" i="25" s="1"/>
  <c r="AA20" i="25" a="1"/>
  <c r="AA20" i="25" s="1"/>
  <c r="Z20" i="25" a="1"/>
  <c r="Z20" i="25" s="1"/>
  <c r="U20" i="25" a="1"/>
  <c r="U20" i="25" s="1"/>
  <c r="T20" i="25" a="1"/>
  <c r="T20" i="25" s="1"/>
  <c r="S20" i="25" a="1"/>
  <c r="S20" i="25" s="1"/>
  <c r="Q20" i="25" a="1"/>
  <c r="Q20" i="25" s="1"/>
  <c r="P20" i="25" a="1"/>
  <c r="P20" i="25" s="1"/>
  <c r="O20" i="25" a="1"/>
  <c r="O20" i="25" s="1"/>
  <c r="AG19" i="25" a="1"/>
  <c r="AG19" i="25" s="1"/>
  <c r="AF19" i="25" a="1"/>
  <c r="AF19" i="25" s="1"/>
  <c r="AE19" i="25" a="1"/>
  <c r="AE19" i="25" s="1"/>
  <c r="AD19" i="25" a="1"/>
  <c r="AD19" i="25" s="1"/>
  <c r="AB19" i="25" a="1"/>
  <c r="AB19" i="25" s="1"/>
  <c r="AA19" i="25" a="1"/>
  <c r="AA19" i="25" s="1"/>
  <c r="Z19" i="25" a="1"/>
  <c r="Z19" i="25" s="1"/>
  <c r="V19" i="25" a="1"/>
  <c r="V19" i="25" s="1"/>
  <c r="U19" i="25" a="1"/>
  <c r="U19" i="25" s="1"/>
  <c r="T19" i="25" a="1"/>
  <c r="T19" i="25" s="1"/>
  <c r="S19" i="25" a="1"/>
  <c r="S19" i="25" s="1"/>
  <c r="Q19" i="25" a="1"/>
  <c r="Q19" i="25" s="1"/>
  <c r="P19" i="25" a="1"/>
  <c r="P19" i="25" s="1"/>
  <c r="O19" i="25" a="1"/>
  <c r="O19" i="25" s="1"/>
  <c r="AF18" i="25" a="1"/>
  <c r="AF18" i="25" s="1"/>
  <c r="AE18" i="25" a="1"/>
  <c r="AE18" i="25" s="1"/>
  <c r="AD18" i="25" a="1"/>
  <c r="AD18" i="25" s="1"/>
  <c r="AC18" i="25" a="1"/>
  <c r="AC18" i="25" s="1"/>
  <c r="AB18" i="25" a="1"/>
  <c r="AB18" i="25" s="1"/>
  <c r="AA18" i="25" a="1"/>
  <c r="AA18" i="25" s="1"/>
  <c r="Z18" i="25" a="1"/>
  <c r="Z18" i="25" s="1"/>
  <c r="U18" i="25" a="1"/>
  <c r="U18" i="25" s="1"/>
  <c r="T18" i="25" a="1"/>
  <c r="T18" i="25" s="1"/>
  <c r="S18" i="25" a="1"/>
  <c r="S18" i="25" s="1"/>
  <c r="Q18" i="25" a="1"/>
  <c r="Q18" i="25" s="1"/>
  <c r="P18" i="25" a="1"/>
  <c r="P18" i="25" s="1"/>
  <c r="O18" i="25" a="1"/>
  <c r="O18" i="25" s="1"/>
  <c r="AF17" i="25" a="1"/>
  <c r="AF17" i="25" s="1"/>
  <c r="AE17" i="25" a="1"/>
  <c r="AE17" i="25" s="1"/>
  <c r="AD17" i="25" a="1"/>
  <c r="AD17" i="25" s="1"/>
  <c r="AC17" i="25" a="1"/>
  <c r="AC17" i="25" s="1"/>
  <c r="AB17" i="25" a="1"/>
  <c r="AB17" i="25" s="1"/>
  <c r="AA17" i="25" a="1"/>
  <c r="AA17" i="25" s="1"/>
  <c r="Z17" i="25" a="1"/>
  <c r="Z17" i="25" s="1"/>
  <c r="U17" i="25" a="1"/>
  <c r="U17" i="25" s="1"/>
  <c r="T17" i="25" a="1"/>
  <c r="T17" i="25" s="1"/>
  <c r="S17" i="25" a="1"/>
  <c r="S17" i="25" s="1"/>
  <c r="R17" i="25" a="1"/>
  <c r="R17" i="25" s="1"/>
  <c r="Q17" i="25" a="1"/>
  <c r="Q17" i="25" s="1"/>
  <c r="P17" i="25" a="1"/>
  <c r="P17" i="25" s="1"/>
  <c r="O17" i="25" a="1"/>
  <c r="O17" i="25" s="1"/>
  <c r="AG16" i="25" a="1"/>
  <c r="AG16" i="25" s="1"/>
  <c r="AF16" i="25" a="1"/>
  <c r="AF16" i="25" s="1"/>
  <c r="AE16" i="25" a="1"/>
  <c r="AE16" i="25" s="1"/>
  <c r="AD16" i="25" a="1"/>
  <c r="AD16" i="25" s="1"/>
  <c r="AB16" i="25" a="1"/>
  <c r="AB16" i="25" s="1"/>
  <c r="AA16" i="25" a="1"/>
  <c r="AA16" i="25" s="1"/>
  <c r="Z16" i="25" a="1"/>
  <c r="Z16" i="25" s="1"/>
  <c r="U16" i="25" a="1"/>
  <c r="U16" i="25" s="1"/>
  <c r="T16" i="25" a="1"/>
  <c r="T16" i="25" s="1"/>
  <c r="S16" i="25" a="1"/>
  <c r="S16" i="25" s="1"/>
  <c r="Q16" i="25" a="1"/>
  <c r="Q16" i="25" s="1"/>
  <c r="P16" i="25" a="1"/>
  <c r="P16" i="25" s="1"/>
  <c r="O16" i="25" a="1"/>
  <c r="O16" i="25" s="1"/>
  <c r="AG15" i="25" a="1"/>
  <c r="AG15" i="25" s="1"/>
  <c r="AF15" i="25" a="1"/>
  <c r="AF15" i="25" s="1"/>
  <c r="AE15" i="25" a="1"/>
  <c r="AE15" i="25" s="1"/>
  <c r="AD15" i="25" a="1"/>
  <c r="AD15" i="25" s="1"/>
  <c r="AC15" i="25" a="1"/>
  <c r="AC15" i="25" s="1"/>
  <c r="AB15" i="25" a="1"/>
  <c r="AB15" i="25" s="1"/>
  <c r="AA15" i="25" a="1"/>
  <c r="AA15" i="25" s="1"/>
  <c r="Z15" i="25" a="1"/>
  <c r="Z15" i="25" s="1"/>
  <c r="V15" i="25" a="1"/>
  <c r="V15" i="25" s="1"/>
  <c r="U15" i="25" a="1"/>
  <c r="U15" i="25" s="1"/>
  <c r="T15" i="25" a="1"/>
  <c r="T15" i="25" s="1"/>
  <c r="S15" i="25" a="1"/>
  <c r="S15" i="25" s="1"/>
  <c r="Q15" i="25" a="1"/>
  <c r="Q15" i="25" s="1"/>
  <c r="P15" i="25" a="1"/>
  <c r="P15" i="25" s="1"/>
  <c r="O15" i="25" a="1"/>
  <c r="O15" i="25" s="1"/>
  <c r="AG14" i="25" a="1"/>
  <c r="AG14" i="25" s="1"/>
  <c r="AF14" i="25" a="1"/>
  <c r="AF14" i="25" s="1"/>
  <c r="AE14" i="25" a="1"/>
  <c r="AE14" i="25" s="1"/>
  <c r="AD14" i="25" a="1"/>
  <c r="AD14" i="25" s="1"/>
  <c r="AC14" i="25" a="1"/>
  <c r="AC14" i="25" s="1"/>
  <c r="AB14" i="25" a="1"/>
  <c r="AB14" i="25" s="1"/>
  <c r="AA14" i="25" a="1"/>
  <c r="AA14" i="25" s="1"/>
  <c r="Z14" i="25" a="1"/>
  <c r="Z14" i="25" s="1"/>
  <c r="U14" i="25" a="1"/>
  <c r="U14" i="25" s="1"/>
  <c r="T14" i="25" a="1"/>
  <c r="T14" i="25" s="1"/>
  <c r="S14" i="25" a="1"/>
  <c r="S14" i="25" s="1"/>
  <c r="Q14" i="25" a="1"/>
  <c r="Q14" i="25" s="1"/>
  <c r="P14" i="25" a="1"/>
  <c r="P14" i="25" s="1"/>
  <c r="O14" i="25" a="1"/>
  <c r="O14" i="25" s="1"/>
  <c r="AF13" i="25" a="1"/>
  <c r="AF13" i="25" s="1"/>
  <c r="AE13" i="25" a="1"/>
  <c r="AE13" i="25" s="1"/>
  <c r="AD13" i="25" a="1"/>
  <c r="AD13" i="25" s="1"/>
  <c r="AC13" i="25" a="1"/>
  <c r="AC13" i="25" s="1"/>
  <c r="AB13" i="25" a="1"/>
  <c r="AB13" i="25" s="1"/>
  <c r="AA13" i="25" a="1"/>
  <c r="AA13" i="25" s="1"/>
  <c r="Z13" i="25" a="1"/>
  <c r="Z13" i="25" s="1"/>
  <c r="U13" i="25" a="1"/>
  <c r="U13" i="25" s="1"/>
  <c r="T13" i="25" a="1"/>
  <c r="T13" i="25" s="1"/>
  <c r="S13" i="25" a="1"/>
  <c r="S13" i="25" s="1"/>
  <c r="R13" i="25" a="1"/>
  <c r="R13" i="25" s="1"/>
  <c r="Q13" i="25" a="1"/>
  <c r="Q13" i="25" s="1"/>
  <c r="P13" i="25" a="1"/>
  <c r="P13" i="25" s="1"/>
  <c r="O13" i="25" a="1"/>
  <c r="O13" i="25" s="1"/>
  <c r="AF12" i="25" a="1"/>
  <c r="AF12" i="25" s="1"/>
  <c r="AE12" i="25" a="1"/>
  <c r="AE12" i="25" s="1"/>
  <c r="AD12" i="25" a="1"/>
  <c r="AD12" i="25" s="1"/>
  <c r="AC12" i="25" a="1"/>
  <c r="AC12" i="25" s="1"/>
  <c r="AB12" i="25" a="1"/>
  <c r="AB12" i="25" s="1"/>
  <c r="AA12" i="25" a="1"/>
  <c r="AA12" i="25" s="1"/>
  <c r="Z12" i="25" a="1"/>
  <c r="Z12" i="25" s="1"/>
  <c r="U12" i="25" a="1"/>
  <c r="U12" i="25" s="1"/>
  <c r="T12" i="25" a="1"/>
  <c r="T12" i="25" s="1"/>
  <c r="S12" i="25" a="1"/>
  <c r="S12" i="25" s="1"/>
  <c r="Q12" i="25" a="1"/>
  <c r="Q12" i="25" s="1"/>
  <c r="P12" i="25" a="1"/>
  <c r="P12" i="25" s="1"/>
  <c r="O12" i="25" a="1"/>
  <c r="O12" i="25" s="1"/>
  <c r="AG11" i="25" a="1"/>
  <c r="AG11" i="25" s="1"/>
  <c r="AF11" i="25" a="1"/>
  <c r="AF11" i="25" s="1"/>
  <c r="AE11" i="25" a="1"/>
  <c r="AE11" i="25" s="1"/>
  <c r="AD11" i="25" a="1"/>
  <c r="AD11" i="25" s="1"/>
  <c r="AB11" i="25" a="1"/>
  <c r="AB11" i="25" s="1"/>
  <c r="AA11" i="25" a="1"/>
  <c r="AA11" i="25" s="1"/>
  <c r="Z11" i="25" a="1"/>
  <c r="Z11" i="25" s="1"/>
  <c r="V11" i="25" a="1"/>
  <c r="V11" i="25" s="1"/>
  <c r="U11" i="25" a="1"/>
  <c r="U11" i="25" s="1"/>
  <c r="T11" i="25" a="1"/>
  <c r="T11" i="25" s="1"/>
  <c r="S11" i="25" a="1"/>
  <c r="S11" i="25" s="1"/>
  <c r="Q11" i="25" a="1"/>
  <c r="Q11" i="25" s="1"/>
  <c r="P11" i="25" a="1"/>
  <c r="P11" i="25" s="1"/>
  <c r="O11" i="25" a="1"/>
  <c r="O11" i="25" s="1"/>
  <c r="AG10" i="25" a="1"/>
  <c r="AG10" i="25" s="1"/>
  <c r="AF10" i="25" a="1"/>
  <c r="AF10" i="25" s="1"/>
  <c r="AE10" i="25" a="1"/>
  <c r="AE10" i="25" s="1"/>
  <c r="AD10" i="25" a="1"/>
  <c r="AD10" i="25" s="1"/>
  <c r="AB10" i="25" a="1"/>
  <c r="AB10" i="25" s="1"/>
  <c r="AA10" i="25" a="1"/>
  <c r="AA10" i="25" s="1"/>
  <c r="Z10" i="25" a="1"/>
  <c r="Z10" i="25" s="1"/>
  <c r="V10" i="25" a="1"/>
  <c r="V10" i="25" s="1"/>
  <c r="U10" i="25" a="1"/>
  <c r="U10" i="25" s="1"/>
  <c r="T10" i="25" a="1"/>
  <c r="T10" i="25" s="1"/>
  <c r="S10" i="25" a="1"/>
  <c r="S10" i="25" s="1"/>
  <c r="Q10" i="25" a="1"/>
  <c r="Q10" i="25" s="1"/>
  <c r="P10" i="25" a="1"/>
  <c r="P10" i="25" s="1"/>
  <c r="O10" i="25" a="1"/>
  <c r="O10" i="25" s="1"/>
  <c r="AF9" i="25" a="1"/>
  <c r="AF9" i="25" s="1"/>
  <c r="AE9" i="25" a="1"/>
  <c r="AE9" i="25" s="1"/>
  <c r="AD9" i="25" a="1"/>
  <c r="AD9" i="25" s="1"/>
  <c r="AC9" i="25" a="1"/>
  <c r="AC9" i="25" s="1"/>
  <c r="AB9" i="25" a="1"/>
  <c r="AB9" i="25" s="1"/>
  <c r="AA9" i="25" a="1"/>
  <c r="AA9" i="25" s="1"/>
  <c r="Z9" i="25" a="1"/>
  <c r="Z9" i="25" s="1"/>
  <c r="U9" i="25" a="1"/>
  <c r="U9" i="25" s="1"/>
  <c r="T9" i="25" a="1"/>
  <c r="T9" i="25" s="1"/>
  <c r="S9" i="25" a="1"/>
  <c r="S9" i="25" s="1"/>
  <c r="R9" i="25" a="1"/>
  <c r="R9" i="25" s="1"/>
  <c r="Q9" i="25" a="1"/>
  <c r="Q9" i="25" s="1"/>
  <c r="P9" i="25" a="1"/>
  <c r="P9" i="25" s="1"/>
  <c r="O9" i="25" a="1"/>
  <c r="O9" i="25" s="1"/>
  <c r="AG8" i="25" a="1"/>
  <c r="AG8" i="25" s="1"/>
  <c r="AF8" i="25" a="1"/>
  <c r="AF8" i="25" s="1"/>
  <c r="AE8" i="25" a="1"/>
  <c r="AE8" i="25" s="1"/>
  <c r="AD8" i="25" a="1"/>
  <c r="AD8" i="25" s="1"/>
  <c r="AC8" i="25" a="1"/>
  <c r="AC8" i="25" s="1"/>
  <c r="AB8" i="25" a="1"/>
  <c r="AB8" i="25" s="1"/>
  <c r="AA8" i="25" a="1"/>
  <c r="AA8" i="25" s="1"/>
  <c r="Z8" i="25" a="1"/>
  <c r="Z8" i="25" s="1"/>
  <c r="V8" i="25" a="1"/>
  <c r="V8" i="25" s="1"/>
  <c r="U8" i="25" a="1"/>
  <c r="U8" i="25" s="1"/>
  <c r="T8" i="25" a="1"/>
  <c r="T8" i="25" s="1"/>
  <c r="S8" i="25" a="1"/>
  <c r="S8" i="25" s="1"/>
  <c r="Q8" i="25" a="1"/>
  <c r="Q8" i="25" s="1"/>
  <c r="P8" i="25" a="1"/>
  <c r="P8" i="25" s="1"/>
  <c r="O8" i="25" a="1"/>
  <c r="O8" i="25" s="1"/>
  <c r="AF7" i="25" a="1"/>
  <c r="AF7" i="25" s="1"/>
  <c r="AE7" i="25" a="1"/>
  <c r="AE7" i="25" s="1"/>
  <c r="AD7" i="25" a="1"/>
  <c r="AD7" i="25" s="1"/>
  <c r="AC7" i="25" a="1"/>
  <c r="AC7" i="25" s="1"/>
  <c r="AB7" i="25" a="1"/>
  <c r="AB7" i="25" s="1"/>
  <c r="AA7" i="25" a="1"/>
  <c r="AA7" i="25" s="1"/>
  <c r="Z7" i="25" a="1"/>
  <c r="Z7" i="25" s="1"/>
  <c r="U7" i="25" a="1"/>
  <c r="U7" i="25" s="1"/>
  <c r="T7" i="25" a="1"/>
  <c r="T7" i="25" s="1"/>
  <c r="S7" i="25" a="1"/>
  <c r="S7" i="25" s="1"/>
  <c r="R7" i="25" a="1"/>
  <c r="R7" i="25" s="1"/>
  <c r="Q7" i="25" a="1"/>
  <c r="Q7" i="25" s="1"/>
  <c r="P7" i="25" a="1"/>
  <c r="P7" i="25" s="1"/>
  <c r="O7" i="25" a="1"/>
  <c r="O7" i="25" s="1"/>
  <c r="AG6" i="25" a="1"/>
  <c r="AG6" i="25" s="1"/>
  <c r="AF6" i="25" a="1"/>
  <c r="AF6" i="25" s="1"/>
  <c r="AE6" i="25" a="1"/>
  <c r="AE6" i="25" s="1"/>
  <c r="AD6" i="25" a="1"/>
  <c r="AD6" i="25" s="1"/>
  <c r="AB6" i="25" a="1"/>
  <c r="AB6" i="25" s="1"/>
  <c r="AA6" i="25" a="1"/>
  <c r="AA6" i="25" s="1"/>
  <c r="Z6" i="25" a="1"/>
  <c r="Z6" i="25" s="1"/>
  <c r="V6" i="25" a="1"/>
  <c r="V6" i="25" s="1"/>
  <c r="U6" i="25" a="1"/>
  <c r="U6" i="25" s="1"/>
  <c r="T6" i="25" a="1"/>
  <c r="T6" i="25" s="1"/>
  <c r="S6" i="25" a="1"/>
  <c r="S6" i="25" s="1"/>
  <c r="Q6" i="25" a="1"/>
  <c r="Q6" i="25" s="1"/>
  <c r="P6" i="25" a="1"/>
  <c r="P6" i="25" s="1"/>
  <c r="O6" i="25" a="1"/>
  <c r="O6" i="25" s="1"/>
  <c r="AG5" i="25" a="1"/>
  <c r="AG5" i="25" s="1"/>
  <c r="AF5" i="25" a="1"/>
  <c r="AF5" i="25" s="1"/>
  <c r="AE5" i="25" a="1"/>
  <c r="AE5" i="25" s="1"/>
  <c r="AD5" i="25" a="1"/>
  <c r="AD5" i="25" s="1"/>
  <c r="AC5" i="25" a="1"/>
  <c r="AC5" i="25" s="1"/>
  <c r="AB5" i="25" a="1"/>
  <c r="AB5" i="25" s="1"/>
  <c r="AA5" i="25" a="1"/>
  <c r="AA5" i="25" s="1"/>
  <c r="Z5" i="25" a="1"/>
  <c r="Z5" i="25" s="1"/>
  <c r="U5" i="25" a="1"/>
  <c r="U5" i="25" s="1"/>
  <c r="T5" i="25" a="1"/>
  <c r="T5" i="25" s="1"/>
  <c r="S5" i="25" a="1"/>
  <c r="S5" i="25" s="1"/>
  <c r="R5" i="25" a="1"/>
  <c r="R5" i="25" s="1"/>
  <c r="Q5" i="25" a="1"/>
  <c r="Q5" i="25" s="1"/>
  <c r="P5" i="25" a="1"/>
  <c r="P5" i="25" s="1"/>
  <c r="O5" i="25" a="1"/>
  <c r="O5" i="25" s="1"/>
  <c r="AC1" i="25"/>
  <c r="AG39" i="25" s="1" a="1"/>
  <c r="AG39" i="25" s="1"/>
  <c r="R1" i="25"/>
  <c r="V40" i="25" s="1" a="1"/>
  <c r="V40" i="25" s="1"/>
  <c r="K1" i="25"/>
  <c r="J1" i="25"/>
  <c r="I1" i="25"/>
  <c r="H1" i="25"/>
  <c r="G1" i="25"/>
  <c r="F1" i="25"/>
  <c r="E1" i="25"/>
  <c r="D1" i="25"/>
  <c r="C1" i="25"/>
  <c r="B1" i="25"/>
  <c r="AF84" i="24"/>
  <c r="AG84" i="24" s="1" a="1"/>
  <c r="AG84" i="24" s="1"/>
  <c r="AF82" i="24"/>
  <c r="AG82" i="24" s="1" a="1"/>
  <c r="AG82" i="24" s="1"/>
  <c r="AF80" i="24"/>
  <c r="AG80" i="24" s="1" a="1"/>
  <c r="AG80" i="24" s="1"/>
  <c r="AF78" i="24"/>
  <c r="AG78" i="24" s="1" a="1"/>
  <c r="AG78" i="24" s="1"/>
  <c r="AF76" i="24"/>
  <c r="AG76" i="24" s="1" a="1"/>
  <c r="AG76" i="24" s="1"/>
  <c r="AF74" i="24"/>
  <c r="AG74" i="24" s="1" a="1"/>
  <c r="AG74" i="24" s="1"/>
  <c r="AF72" i="24"/>
  <c r="AG72" i="24" s="1" a="1"/>
  <c r="AG72" i="24" s="1"/>
  <c r="AF70" i="24"/>
  <c r="AG70" i="24" s="1" a="1"/>
  <c r="AG70" i="24" s="1"/>
  <c r="AF68" i="24"/>
  <c r="AG68" i="24" s="1" a="1"/>
  <c r="AG68" i="24" s="1"/>
  <c r="AF66" i="24"/>
  <c r="AG66" i="24" s="1" a="1"/>
  <c r="AG66" i="24" s="1"/>
  <c r="AF64" i="24"/>
  <c r="AG64" i="24" s="1" a="1"/>
  <c r="AG64" i="24" s="1"/>
  <c r="AF62" i="24"/>
  <c r="AG62" i="24" s="1" a="1"/>
  <c r="AG62" i="24" s="1"/>
  <c r="AF60" i="24"/>
  <c r="AG60" i="24" s="1" a="1"/>
  <c r="AG60" i="24" s="1"/>
  <c r="AF58" i="24"/>
  <c r="AG58" i="24" s="1" a="1"/>
  <c r="AG58" i="24" s="1"/>
  <c r="AF56" i="24"/>
  <c r="AG56" i="24" s="1" a="1"/>
  <c r="AG56" i="24" s="1"/>
  <c r="AF54" i="24"/>
  <c r="AG54" i="24" s="1" a="1"/>
  <c r="AG54" i="24" s="1"/>
  <c r="AF52" i="24"/>
  <c r="AG52" i="24" s="1" a="1"/>
  <c r="AG52" i="24" s="1"/>
  <c r="AF50" i="24"/>
  <c r="AG50" i="24" s="1" a="1"/>
  <c r="AG50" i="24" s="1"/>
  <c r="AF48" i="24"/>
  <c r="AG48" i="24" s="1" a="1"/>
  <c r="AG48" i="24" s="1"/>
  <c r="AF47" i="24"/>
  <c r="AG47" i="24" s="1" a="1"/>
  <c r="AG47" i="24" s="1"/>
  <c r="AF46" i="24"/>
  <c r="AG46" i="24" s="1" a="1"/>
  <c r="AG46" i="24" s="1"/>
  <c r="AF45" i="24"/>
  <c r="AG45" i="24" s="1" a="1"/>
  <c r="AG45" i="24" s="1"/>
  <c r="AF44" i="24"/>
  <c r="AG44" i="24" s="1" a="1"/>
  <c r="AG44" i="24" s="1"/>
  <c r="AF41" i="24"/>
  <c r="AG41" i="24" s="1" a="1"/>
  <c r="AG41" i="24" s="1"/>
  <c r="AF39" i="24"/>
  <c r="AG39" i="24" s="1" a="1"/>
  <c r="AG39" i="24" s="1"/>
  <c r="AF37" i="24"/>
  <c r="AG37" i="24" s="1" a="1"/>
  <c r="AG37" i="24" s="1"/>
  <c r="AF35" i="24"/>
  <c r="AG35" i="24" s="1" a="1"/>
  <c r="AG35" i="24" s="1"/>
  <c r="AF33" i="24"/>
  <c r="AG33" i="24" s="1" a="1"/>
  <c r="AG33" i="24" s="1"/>
  <c r="AF31" i="24"/>
  <c r="AG31" i="24" s="1" a="1"/>
  <c r="AG31" i="24" s="1"/>
  <c r="AF30" i="24"/>
  <c r="AG30" i="24" s="1" a="1"/>
  <c r="AG30" i="24" s="1"/>
  <c r="AF29" i="24"/>
  <c r="AG29" i="24" s="1" a="1"/>
  <c r="AG29" i="24" s="1"/>
  <c r="AF27" i="24"/>
  <c r="AG27" i="24" s="1" a="1"/>
  <c r="AG27" i="24" s="1"/>
  <c r="AF25" i="24"/>
  <c r="AG25" i="24" s="1" a="1"/>
  <c r="AG25" i="24" s="1"/>
  <c r="AF23" i="24"/>
  <c r="AG23" i="24" s="1" a="1"/>
  <c r="AG23" i="24" s="1"/>
  <c r="AF21" i="24"/>
  <c r="AG21" i="24" s="1" a="1"/>
  <c r="AG21" i="24" s="1"/>
  <c r="AF19" i="24"/>
  <c r="AG19" i="24" s="1" a="1"/>
  <c r="AG19" i="24" s="1"/>
  <c r="Z19" i="24"/>
  <c r="AA19" i="24" s="1" a="1"/>
  <c r="AA19" i="24" s="1"/>
  <c r="Z18" i="24"/>
  <c r="AA18" i="24" s="1" a="1"/>
  <c r="AA18" i="24" s="1"/>
  <c r="Z17" i="24"/>
  <c r="AA17" i="24" s="1" a="1"/>
  <c r="AA17" i="24" s="1"/>
  <c r="AF16" i="24"/>
  <c r="AG16" i="24" s="1" a="1"/>
  <c r="AG16" i="24" s="1"/>
  <c r="Z16" i="24"/>
  <c r="AA16" i="24" s="1" a="1"/>
  <c r="AA16" i="24" s="1"/>
  <c r="Z15" i="24"/>
  <c r="AA15" i="24" s="1" a="1"/>
  <c r="AA15" i="24" s="1"/>
  <c r="AF14" i="24"/>
  <c r="AG14" i="24" s="1" a="1"/>
  <c r="AG14" i="24" s="1"/>
  <c r="Z14" i="24"/>
  <c r="AA14" i="24" s="1" a="1"/>
  <c r="AA14" i="24" s="1"/>
  <c r="AF13" i="24"/>
  <c r="AG13" i="24" s="1" a="1"/>
  <c r="AG13" i="24" s="1"/>
  <c r="Z13" i="24"/>
  <c r="AA13" i="24" s="1" a="1"/>
  <c r="AA13" i="24" s="1"/>
  <c r="Z12" i="24"/>
  <c r="AA12" i="24" s="1" a="1"/>
  <c r="AA12" i="24" s="1"/>
  <c r="AF11" i="24"/>
  <c r="AG11" i="24" s="1" a="1"/>
  <c r="AG11" i="24" s="1"/>
  <c r="Z11" i="24"/>
  <c r="AA11" i="24" s="1" a="1"/>
  <c r="AA11" i="24" s="1"/>
  <c r="Z10" i="24"/>
  <c r="AA10" i="24" s="1" a="1"/>
  <c r="AA10" i="24" s="1"/>
  <c r="AF9" i="24"/>
  <c r="AG9" i="24" s="1" a="1"/>
  <c r="AG9" i="24" s="1"/>
  <c r="Z9" i="24"/>
  <c r="AA9" i="24" s="1" a="1"/>
  <c r="AA9" i="24" s="1"/>
  <c r="Z8" i="24"/>
  <c r="AA8" i="24" s="1" a="1"/>
  <c r="AA8" i="24" s="1"/>
  <c r="AF7" i="24"/>
  <c r="AG7" i="24" s="1" a="1"/>
  <c r="AG7" i="24" s="1"/>
  <c r="Z7" i="24"/>
  <c r="AA7" i="24" s="1" a="1"/>
  <c r="AA7" i="24" s="1"/>
  <c r="U11" i="23"/>
  <c r="R11" i="23"/>
  <c r="U10" i="23"/>
  <c r="R10" i="23"/>
  <c r="U9" i="23"/>
  <c r="R9" i="23"/>
  <c r="U8" i="23"/>
  <c r="R8" i="23"/>
  <c r="U7" i="23"/>
  <c r="R7" i="23"/>
  <c r="U6" i="23"/>
  <c r="R6" i="23"/>
  <c r="U5" i="23"/>
  <c r="R5" i="23"/>
  <c r="U4" i="23"/>
  <c r="R4" i="23"/>
  <c r="AT54" i="22"/>
  <c r="AR54" i="22"/>
  <c r="AP54" i="22"/>
  <c r="AN54" i="22"/>
  <c r="AM54" i="22"/>
  <c r="AA54" i="22" a="1"/>
  <c r="AA54" i="22" s="1"/>
  <c r="AF54" i="22" s="1"/>
  <c r="Z54" i="22" a="1"/>
  <c r="Z54" i="22" s="1"/>
  <c r="AE54" i="22" s="1"/>
  <c r="AN53" i="22"/>
  <c r="AM53" i="22"/>
  <c r="AS53" i="22" s="1"/>
  <c r="AU52" i="22"/>
  <c r="AR52" i="22"/>
  <c r="AO52" i="22"/>
  <c r="AN52" i="22"/>
  <c r="AM52" i="22"/>
  <c r="AA52" i="22" a="1"/>
  <c r="AA52" i="22" s="1"/>
  <c r="AJ52" i="22" s="1"/>
  <c r="Z52" i="22" a="1"/>
  <c r="Z52" i="22" s="1"/>
  <c r="AL52" i="22" s="1"/>
  <c r="AN51" i="22"/>
  <c r="AM51" i="22"/>
  <c r="AA51" i="22" a="1"/>
  <c r="AA51" i="22" s="1"/>
  <c r="Z51" i="22" a="1"/>
  <c r="Z51" i="22" s="1"/>
  <c r="AM50" i="22"/>
  <c r="AP50" i="22" s="1"/>
  <c r="AA50" i="22" a="1"/>
  <c r="AA50" i="22" s="1"/>
  <c r="Z50" i="22" a="1"/>
  <c r="Z50" i="22" s="1"/>
  <c r="AL50" i="22" s="1"/>
  <c r="AU49" i="22"/>
  <c r="AT49" i="22"/>
  <c r="AS49" i="22"/>
  <c r="AR49" i="22"/>
  <c r="AP49" i="22"/>
  <c r="AM49" i="22"/>
  <c r="AN49" i="22" s="1"/>
  <c r="AA49" i="22" a="1"/>
  <c r="AA49" i="22" s="1"/>
  <c r="AJ49" i="22" s="1"/>
  <c r="Z49" i="22" a="1"/>
  <c r="Z49" i="22" s="1"/>
  <c r="AU48" i="22"/>
  <c r="AT48" i="22"/>
  <c r="AR48" i="22"/>
  <c r="AQ48" i="22"/>
  <c r="AP48" i="22"/>
  <c r="AO48" i="22"/>
  <c r="AN48" i="22"/>
  <c r="AM48" i="22"/>
  <c r="AS48" i="22" s="1"/>
  <c r="AA48" i="22" a="1"/>
  <c r="AA48" i="22" s="1"/>
  <c r="Z48" i="22" a="1"/>
  <c r="Z48" i="22" s="1"/>
  <c r="AT47" i="22"/>
  <c r="AQ47" i="22"/>
  <c r="AN47" i="22"/>
  <c r="AM47" i="22"/>
  <c r="AU47" i="22" s="1"/>
  <c r="AA47" i="22" a="1"/>
  <c r="AA47" i="22" s="1"/>
  <c r="Z47" i="22" a="1"/>
  <c r="Z47" i="22" s="1"/>
  <c r="AC47" i="22" s="1"/>
  <c r="AM46" i="22"/>
  <c r="AA46" i="22" a="1"/>
  <c r="AA46" i="22" s="1"/>
  <c r="Z46" i="22" a="1"/>
  <c r="Z46" i="22" s="1"/>
  <c r="AU45" i="22"/>
  <c r="AS45" i="22"/>
  <c r="AQ45" i="22"/>
  <c r="AP45" i="22"/>
  <c r="AO45" i="22"/>
  <c r="AN45" i="22"/>
  <c r="AM45" i="22"/>
  <c r="AR45" i="22" s="1"/>
  <c r="AA45" i="22" a="1"/>
  <c r="AA45" i="22" s="1"/>
  <c r="Z45" i="22" a="1"/>
  <c r="Z45" i="22" s="1"/>
  <c r="AU44" i="22"/>
  <c r="AR44" i="22"/>
  <c r="AN44" i="22"/>
  <c r="AM44" i="22"/>
  <c r="AP44" i="22" s="1"/>
  <c r="AA44" i="22" a="1"/>
  <c r="AA44" i="22" s="1"/>
  <c r="AF44" i="22" s="1"/>
  <c r="Z44" i="22" a="1"/>
  <c r="Z44" i="22" s="1"/>
  <c r="AS43" i="22"/>
  <c r="AM43" i="22"/>
  <c r="AA43" i="22" a="1"/>
  <c r="AA43" i="22" s="1"/>
  <c r="AF43" i="22" s="1"/>
  <c r="Z43" i="22" a="1"/>
  <c r="Z43" i="22" s="1"/>
  <c r="AS42" i="22"/>
  <c r="AQ42" i="22"/>
  <c r="AP42" i="22"/>
  <c r="AO42" i="22"/>
  <c r="AM42" i="22"/>
  <c r="AN42" i="22" s="1"/>
  <c r="AA42" i="22" a="1"/>
  <c r="AA42" i="22" s="1"/>
  <c r="Z42" i="22" a="1"/>
  <c r="Z42" i="22" s="1"/>
  <c r="AL42" i="22" s="1"/>
  <c r="AR41" i="22"/>
  <c r="AO41" i="22"/>
  <c r="AM41" i="22"/>
  <c r="AU41" i="22" s="1"/>
  <c r="AA41" i="22" a="1"/>
  <c r="AA41" i="22" s="1"/>
  <c r="Z41" i="22" a="1"/>
  <c r="Z41" i="22" s="1"/>
  <c r="AL41" i="22" s="1"/>
  <c r="AU40" i="22"/>
  <c r="AS40" i="22"/>
  <c r="AR40" i="22"/>
  <c r="AQ40" i="22"/>
  <c r="AO40" i="22"/>
  <c r="AN40" i="22"/>
  <c r="AM40" i="22"/>
  <c r="AT40" i="22" s="1"/>
  <c r="AA40" i="22" a="1"/>
  <c r="AA40" i="22" s="1"/>
  <c r="AF40" i="22" s="1"/>
  <c r="Z40" i="22" a="1"/>
  <c r="Z40" i="22" s="1"/>
  <c r="AD40" i="22" s="1"/>
  <c r="AT39" i="22"/>
  <c r="AQ39" i="22"/>
  <c r="AP39" i="22"/>
  <c r="AO39" i="22"/>
  <c r="AN39" i="22"/>
  <c r="AM39" i="22"/>
  <c r="AR39" i="22" s="1"/>
  <c r="AA39" i="22" a="1"/>
  <c r="AA39" i="22" s="1"/>
  <c r="Z39" i="22" a="1"/>
  <c r="Z39" i="22" s="1"/>
  <c r="AS38" i="22"/>
  <c r="AO38" i="22"/>
  <c r="AM38" i="22"/>
  <c r="AP38" i="22" s="1"/>
  <c r="AA38" i="22" a="1"/>
  <c r="AA38" i="22" s="1"/>
  <c r="AF38" i="22" s="1"/>
  <c r="Z38" i="22" a="1"/>
  <c r="Z38" i="22" s="1"/>
  <c r="AU37" i="22"/>
  <c r="AT37" i="22"/>
  <c r="AS37" i="22"/>
  <c r="AR37" i="22"/>
  <c r="AP37" i="22"/>
  <c r="AO37" i="22"/>
  <c r="AM37" i="22"/>
  <c r="AN37" i="22" s="1"/>
  <c r="AA37" i="22" a="1"/>
  <c r="AA37" i="22" s="1"/>
  <c r="AF37" i="22" s="1"/>
  <c r="Z37" i="22" a="1"/>
  <c r="Z37" i="22" s="1"/>
  <c r="AU36" i="22"/>
  <c r="AT36" i="22"/>
  <c r="AS36" i="22"/>
  <c r="AR36" i="22"/>
  <c r="AQ36" i="22"/>
  <c r="AP36" i="22"/>
  <c r="AO36" i="22"/>
  <c r="AN36" i="22"/>
  <c r="AM36" i="22"/>
  <c r="AA36" i="22" a="1"/>
  <c r="AA36" i="22" s="1"/>
  <c r="Z36" i="22" a="1"/>
  <c r="Z36" i="22" s="1"/>
  <c r="AL36" i="22" s="1"/>
  <c r="AM35" i="22"/>
  <c r="AA35" i="22" a="1"/>
  <c r="AA35" i="22" s="1"/>
  <c r="AF35" i="22" s="1"/>
  <c r="Z35" i="22" a="1"/>
  <c r="Z35" i="22" s="1"/>
  <c r="AL35" i="22" s="1"/>
  <c r="AU34" i="22"/>
  <c r="AS34" i="22"/>
  <c r="AR34" i="22"/>
  <c r="AP34" i="22"/>
  <c r="AO34" i="22"/>
  <c r="AN34" i="22"/>
  <c r="AM34" i="22"/>
  <c r="AT34" i="22" s="1"/>
  <c r="AA34" i="22" a="1"/>
  <c r="AA34" i="22" s="1"/>
  <c r="AJ34" i="22" s="1"/>
  <c r="Z34" i="22" a="1"/>
  <c r="Z34" i="22" s="1"/>
  <c r="AU33" i="22"/>
  <c r="AT33" i="22"/>
  <c r="AS33" i="22"/>
  <c r="AQ33" i="22"/>
  <c r="AP33" i="22"/>
  <c r="AO33" i="22"/>
  <c r="AN33" i="22"/>
  <c r="AM33" i="22"/>
  <c r="AR33" i="22" s="1"/>
  <c r="AA33" i="22" a="1"/>
  <c r="AA33" i="22" s="1"/>
  <c r="Z33" i="22" a="1"/>
  <c r="Z33" i="22" s="1"/>
  <c r="AC33" i="22" s="1"/>
  <c r="AM32" i="22"/>
  <c r="AA32" i="22" a="1"/>
  <c r="AA32" i="22" s="1"/>
  <c r="Z32" i="22" a="1"/>
  <c r="Z32" i="22" s="1"/>
  <c r="AL32" i="22" s="1"/>
  <c r="AU31" i="22"/>
  <c r="AT31" i="22"/>
  <c r="AS31" i="22"/>
  <c r="AQ31" i="22"/>
  <c r="AP31" i="22"/>
  <c r="AO31" i="22"/>
  <c r="AM31" i="22"/>
  <c r="AN31" i="22" s="1"/>
  <c r="AA31" i="22" a="1"/>
  <c r="AA31" i="22" s="1"/>
  <c r="AJ31" i="22" s="1"/>
  <c r="Z31" i="22" a="1"/>
  <c r="Z31" i="22" s="1"/>
  <c r="AU30" i="22"/>
  <c r="AT30" i="22"/>
  <c r="AS30" i="22"/>
  <c r="AR30" i="22"/>
  <c r="AQ30" i="22"/>
  <c r="AP30" i="22"/>
  <c r="AO30" i="22"/>
  <c r="AM30" i="22"/>
  <c r="AN30" i="22" s="1"/>
  <c r="AA30" i="22" a="1"/>
  <c r="AA30" i="22" s="1"/>
  <c r="AF30" i="22" s="1"/>
  <c r="Z30" i="22" a="1"/>
  <c r="Z30" i="22" s="1"/>
  <c r="AL30" i="22" s="1"/>
  <c r="AT29" i="22"/>
  <c r="AM29" i="22"/>
  <c r="AA29" i="22" a="1"/>
  <c r="AA29" i="22" s="1"/>
  <c r="AF29" i="22" s="1"/>
  <c r="Z29" i="22" a="1"/>
  <c r="Z29" i="22" s="1"/>
  <c r="AP28" i="22"/>
  <c r="AM28" i="22"/>
  <c r="AA28" i="22" a="1"/>
  <c r="AA28" i="22" s="1"/>
  <c r="Z28" i="22" a="1"/>
  <c r="Z28" i="22" s="1"/>
  <c r="AU27" i="22"/>
  <c r="AT27" i="22"/>
  <c r="AS27" i="22"/>
  <c r="AQ27" i="22"/>
  <c r="AP27" i="22"/>
  <c r="AO27" i="22"/>
  <c r="AN27" i="22"/>
  <c r="AM27" i="22"/>
  <c r="AR27" i="22" s="1"/>
  <c r="AA27" i="22" a="1"/>
  <c r="AA27" i="22" s="1"/>
  <c r="Z27" i="22" a="1"/>
  <c r="Z27" i="22" s="1"/>
  <c r="AL27" i="22" s="1"/>
  <c r="AN26" i="22"/>
  <c r="AM26" i="22"/>
  <c r="AA26" i="22" a="1"/>
  <c r="AA26" i="22" s="1"/>
  <c r="AF26" i="22" s="1"/>
  <c r="Z26" i="22" a="1"/>
  <c r="Z26" i="22" s="1"/>
  <c r="AT25" i="22"/>
  <c r="AS25" i="22"/>
  <c r="AM25" i="22"/>
  <c r="AA25" i="22" a="1"/>
  <c r="AA25" i="22" s="1"/>
  <c r="AF25" i="22" s="1"/>
  <c r="Z25" i="22" a="1"/>
  <c r="Z25" i="22" s="1"/>
  <c r="AS24" i="22"/>
  <c r="AR24" i="22"/>
  <c r="AQ24" i="22"/>
  <c r="AP24" i="22"/>
  <c r="AO24" i="22"/>
  <c r="AM24" i="22"/>
  <c r="AA24" i="22" a="1"/>
  <c r="AA24" i="22" s="1"/>
  <c r="Z24" i="22" a="1"/>
  <c r="Z24" i="22" s="1"/>
  <c r="AL24" i="22" s="1"/>
  <c r="AU23" i="22"/>
  <c r="AR23" i="22"/>
  <c r="AO23" i="22"/>
  <c r="AN23" i="22"/>
  <c r="AM23" i="22"/>
  <c r="AA23" i="22" a="1"/>
  <c r="AA23" i="22" s="1"/>
  <c r="AF23" i="22" s="1"/>
  <c r="Z23" i="22" a="1"/>
  <c r="Z23" i="22" s="1"/>
  <c r="AU22" i="22"/>
  <c r="AS22" i="22"/>
  <c r="AR22" i="22"/>
  <c r="AQ22" i="22"/>
  <c r="AN22" i="22"/>
  <c r="AM22" i="22"/>
  <c r="AT22" i="22" s="1"/>
  <c r="AA22" i="22" a="1"/>
  <c r="AA22" i="22" s="1"/>
  <c r="Z22" i="22" a="1"/>
  <c r="Z22" i="22" s="1"/>
  <c r="AH22" i="22" s="1"/>
  <c r="AN21" i="22"/>
  <c r="AM21" i="22"/>
  <c r="AA21" i="22" a="1"/>
  <c r="AA21" i="22" s="1"/>
  <c r="AF21" i="22" s="1"/>
  <c r="Z21" i="22" a="1"/>
  <c r="Z21" i="22" s="1"/>
  <c r="AC21" i="22" s="1"/>
  <c r="AN20" i="22"/>
  <c r="AM20" i="22"/>
  <c r="AA20" i="22" a="1"/>
  <c r="AA20" i="22" s="1"/>
  <c r="AF20" i="22" s="1"/>
  <c r="Z20" i="22" a="1"/>
  <c r="Z20" i="22" s="1"/>
  <c r="AU19" i="22"/>
  <c r="AT19" i="22"/>
  <c r="AS19" i="22"/>
  <c r="AR19" i="22"/>
  <c r="AO19" i="22"/>
  <c r="AM19" i="22"/>
  <c r="AN19" i="22" s="1"/>
  <c r="AA19" i="22" a="1"/>
  <c r="AA19" i="22" s="1"/>
  <c r="AF19" i="22" s="1"/>
  <c r="Z19" i="22" a="1"/>
  <c r="Z19" i="22" s="1"/>
  <c r="AU18" i="22"/>
  <c r="AT18" i="22"/>
  <c r="AS18" i="22"/>
  <c r="AR18" i="22"/>
  <c r="AQ18" i="22"/>
  <c r="AP18" i="22"/>
  <c r="AO18" i="22"/>
  <c r="AN18" i="22"/>
  <c r="AM18" i="22"/>
  <c r="AA18" i="22" a="1"/>
  <c r="AA18" i="22" s="1"/>
  <c r="AJ18" i="22" s="1"/>
  <c r="Z18" i="22" a="1"/>
  <c r="Z18" i="22" s="1"/>
  <c r="AD18" i="22" s="1"/>
  <c r="AM17" i="22"/>
  <c r="AA17" i="22" a="1"/>
  <c r="AA17" i="22" s="1"/>
  <c r="Z17" i="22" a="1"/>
  <c r="Z17" i="22" s="1"/>
  <c r="AL17" i="22" s="1"/>
  <c r="AU16" i="22"/>
  <c r="AS16" i="22"/>
  <c r="AR16" i="22"/>
  <c r="AO16" i="22"/>
  <c r="AN16" i="22"/>
  <c r="AM16" i="22"/>
  <c r="AT16" i="22" s="1"/>
  <c r="AA16" i="22" a="1"/>
  <c r="AA16" i="22" s="1"/>
  <c r="AF16" i="22" s="1"/>
  <c r="Z16" i="22" a="1"/>
  <c r="Z16" i="22" s="1"/>
  <c r="AL16" i="22" s="1"/>
  <c r="AU15" i="22"/>
  <c r="AT15" i="22"/>
  <c r="AS15" i="22"/>
  <c r="AQ15" i="22"/>
  <c r="AP15" i="22"/>
  <c r="AO15" i="22"/>
  <c r="AN15" i="22"/>
  <c r="AM15" i="22"/>
  <c r="AR15" i="22" s="1"/>
  <c r="AA15" i="22" a="1"/>
  <c r="AA15" i="22" s="1"/>
  <c r="Z15" i="22" a="1"/>
  <c r="Z15" i="22" s="1"/>
  <c r="AT14" i="22"/>
  <c r="AQ14" i="22"/>
  <c r="AM14" i="22"/>
  <c r="AA14" i="22" a="1"/>
  <c r="AA14" i="22" s="1"/>
  <c r="Z14" i="22" a="1"/>
  <c r="Z14" i="22" s="1"/>
  <c r="AU13" i="22"/>
  <c r="AT13" i="22"/>
  <c r="AS13" i="22"/>
  <c r="AP13" i="22"/>
  <c r="AM13" i="22"/>
  <c r="AN13" i="22" s="1"/>
  <c r="AA13" i="22" a="1"/>
  <c r="AA13" i="22" s="1"/>
  <c r="Z13" i="22" a="1"/>
  <c r="Z13" i="22" s="1"/>
  <c r="AU12" i="22"/>
  <c r="AT12" i="22"/>
  <c r="AS12" i="22"/>
  <c r="AR12" i="22"/>
  <c r="AQ12" i="22"/>
  <c r="AP12" i="22"/>
  <c r="AO12" i="22"/>
  <c r="AN12" i="22"/>
  <c r="AM12" i="22"/>
  <c r="AA12" i="22" a="1"/>
  <c r="AA12" i="22" s="1"/>
  <c r="AF12" i="22" s="1"/>
  <c r="Z12" i="22" a="1"/>
  <c r="Z12" i="22" s="1"/>
  <c r="AL12" i="22" s="1"/>
  <c r="AT11" i="22"/>
  <c r="AQ11" i="22"/>
  <c r="AP11" i="22"/>
  <c r="AO11" i="22"/>
  <c r="AM11" i="22"/>
  <c r="AA11" i="22" a="1"/>
  <c r="AA11" i="22" s="1"/>
  <c r="Z11" i="22" a="1"/>
  <c r="Z11" i="22" s="1"/>
  <c r="AU10" i="22"/>
  <c r="AM10" i="22"/>
  <c r="AA10" i="22" a="1"/>
  <c r="AA10" i="22" s="1"/>
  <c r="Z10" i="22" a="1"/>
  <c r="Z10" i="22" s="1"/>
  <c r="AL10" i="22" s="1"/>
  <c r="AU9" i="22"/>
  <c r="AT9" i="22"/>
  <c r="AS9" i="22"/>
  <c r="AQ9" i="22"/>
  <c r="AP9" i="22"/>
  <c r="AO9" i="22"/>
  <c r="AN9" i="22"/>
  <c r="AM9" i="22"/>
  <c r="AR9" i="22" s="1"/>
  <c r="AA9" i="22" a="1"/>
  <c r="AA9" i="22" s="1"/>
  <c r="AJ9" i="22" s="1"/>
  <c r="Z9" i="22" a="1"/>
  <c r="Z9" i="22" s="1"/>
  <c r="AU8" i="22"/>
  <c r="AR8" i="22"/>
  <c r="AQ8" i="22"/>
  <c r="AO8" i="22"/>
  <c r="AN8" i="22"/>
  <c r="AM8" i="22"/>
  <c r="AA8" i="22" a="1"/>
  <c r="AA8" i="22" s="1"/>
  <c r="Z8" i="22" a="1"/>
  <c r="Z8" i="22" s="1"/>
  <c r="AU7" i="22"/>
  <c r="AT7" i="22"/>
  <c r="AM7" i="22"/>
  <c r="AA7" i="22" a="1"/>
  <c r="AA7" i="22" s="1"/>
  <c r="AF7" i="22" s="1"/>
  <c r="Z7" i="22" a="1"/>
  <c r="Z7" i="22" s="1"/>
  <c r="AM6" i="22"/>
  <c r="AA6" i="22" a="1"/>
  <c r="AA6" i="22" s="1"/>
  <c r="Z6" i="22" a="1"/>
  <c r="Z6" i="22" s="1"/>
  <c r="AL6" i="22" s="1"/>
  <c r="AU5" i="22"/>
  <c r="AR5" i="22"/>
  <c r="AQ5" i="22"/>
  <c r="AP5" i="22"/>
  <c r="AO5" i="22"/>
  <c r="AM5" i="22"/>
  <c r="AA5" i="22" a="1"/>
  <c r="AA5" i="22" s="1"/>
  <c r="Z5" i="22" a="1"/>
  <c r="Z5" i="22" s="1"/>
  <c r="AF1" i="22"/>
  <c r="K1" i="22"/>
  <c r="J1" i="22"/>
  <c r="I1" i="22"/>
  <c r="H1" i="22"/>
  <c r="G1" i="22"/>
  <c r="F1" i="22"/>
  <c r="E1" i="22"/>
  <c r="D1" i="22"/>
  <c r="C1" i="22"/>
  <c r="B1" i="22"/>
  <c r="L90" i="20"/>
  <c r="M90" i="20" s="1"/>
  <c r="L89" i="20"/>
  <c r="L88" i="20"/>
  <c r="M88" i="20" s="1"/>
  <c r="L87" i="20"/>
  <c r="L86" i="20"/>
  <c r="M86" i="20" s="1"/>
  <c r="O86" i="20" s="1"/>
  <c r="L85" i="20"/>
  <c r="L84" i="20"/>
  <c r="M84" i="20" s="1"/>
  <c r="E84" i="20"/>
  <c r="F84" i="20" s="1" a="1"/>
  <c r="F84" i="20" s="1"/>
  <c r="L83" i="20"/>
  <c r="M83" i="20" s="1"/>
  <c r="O83" i="20" s="1"/>
  <c r="L82" i="20"/>
  <c r="E82" i="20"/>
  <c r="F82" i="20" s="1" a="1"/>
  <c r="F82" i="20" s="1"/>
  <c r="L81" i="20"/>
  <c r="M81" i="20" s="1"/>
  <c r="L80" i="20"/>
  <c r="M80" i="20" s="1"/>
  <c r="O80" i="20" s="1"/>
  <c r="E80" i="20"/>
  <c r="F80" i="20" s="1" a="1"/>
  <c r="F80" i="20" s="1"/>
  <c r="L79" i="20"/>
  <c r="L78" i="20"/>
  <c r="E78" i="20"/>
  <c r="F78" i="20" s="1" a="1"/>
  <c r="F78" i="20" s="1"/>
  <c r="L77" i="20"/>
  <c r="M77" i="20" s="1"/>
  <c r="O77" i="20" s="1"/>
  <c r="L76" i="20"/>
  <c r="M76" i="20" s="1"/>
  <c r="E76" i="20"/>
  <c r="F76" i="20" s="1" a="1"/>
  <c r="F76" i="20" s="1"/>
  <c r="L75" i="20"/>
  <c r="L74" i="20"/>
  <c r="E74" i="20"/>
  <c r="F74" i="20" s="1" a="1"/>
  <c r="F74" i="20" s="1"/>
  <c r="L73" i="20"/>
  <c r="M73" i="20" s="1"/>
  <c r="L72" i="20"/>
  <c r="E72" i="20"/>
  <c r="F72" i="20" s="1" a="1"/>
  <c r="F72" i="20" s="1"/>
  <c r="L71" i="20"/>
  <c r="L70" i="20"/>
  <c r="M70" i="20" s="1"/>
  <c r="E70" i="20"/>
  <c r="F70" i="20" s="1" a="1"/>
  <c r="F70" i="20" s="1"/>
  <c r="L69" i="20"/>
  <c r="N69" i="20" s="1"/>
  <c r="L68" i="20"/>
  <c r="M68" i="20" s="1"/>
  <c r="O68" i="20" s="1"/>
  <c r="E68" i="20"/>
  <c r="F68" i="20" s="1" a="1"/>
  <c r="F68" i="20" s="1"/>
  <c r="L67" i="20"/>
  <c r="L66" i="20"/>
  <c r="M66" i="20" s="1"/>
  <c r="E66" i="20"/>
  <c r="F66" i="20" s="1" a="1"/>
  <c r="F66" i="20" s="1"/>
  <c r="L65" i="20"/>
  <c r="L64" i="20"/>
  <c r="M64" i="20" s="1"/>
  <c r="E64" i="20"/>
  <c r="F64" i="20" s="1" a="1"/>
  <c r="F64" i="20" s="1"/>
  <c r="L63" i="20"/>
  <c r="L62" i="20"/>
  <c r="M62" i="20" s="1"/>
  <c r="O62" i="20" s="1"/>
  <c r="E62" i="20"/>
  <c r="F62" i="20" s="1" a="1"/>
  <c r="F62" i="20" s="1"/>
  <c r="L61" i="20"/>
  <c r="L60" i="20"/>
  <c r="M60" i="20" s="1"/>
  <c r="E60" i="20"/>
  <c r="F60" i="20" s="1" a="1"/>
  <c r="F60" i="20" s="1"/>
  <c r="L59" i="20"/>
  <c r="L58" i="20"/>
  <c r="E58" i="20"/>
  <c r="F58" i="20" s="1" a="1"/>
  <c r="F58" i="20" s="1"/>
  <c r="L57" i="20"/>
  <c r="L56" i="20"/>
  <c r="E56" i="20"/>
  <c r="F56" i="20" s="1" a="1"/>
  <c r="F56" i="20" s="1"/>
  <c r="L55" i="20"/>
  <c r="M55" i="20" s="1"/>
  <c r="L54" i="20"/>
  <c r="M54" i="20" s="1"/>
  <c r="E54" i="20"/>
  <c r="F54" i="20" s="1" a="1"/>
  <c r="F54" i="20" s="1"/>
  <c r="L53" i="20"/>
  <c r="L52" i="20"/>
  <c r="E52" i="20"/>
  <c r="F52" i="20" s="1" a="1"/>
  <c r="F52" i="20" s="1"/>
  <c r="L51" i="20"/>
  <c r="M51" i="20" s="1"/>
  <c r="L50" i="20"/>
  <c r="E50" i="20"/>
  <c r="F50" i="20" s="1" a="1"/>
  <c r="F50" i="20" s="1"/>
  <c r="L49" i="20"/>
  <c r="M49" i="20" s="1"/>
  <c r="L48" i="20"/>
  <c r="M48" i="20" s="1"/>
  <c r="E48" i="20"/>
  <c r="F48" i="20" s="1" a="1"/>
  <c r="F48" i="20" s="1"/>
  <c r="L47" i="20"/>
  <c r="E47" i="20"/>
  <c r="F47" i="20" s="1" a="1"/>
  <c r="F47" i="20" s="1"/>
  <c r="L46" i="20"/>
  <c r="E46" i="20"/>
  <c r="F46" i="20" s="1" a="1"/>
  <c r="F46" i="20" s="1"/>
  <c r="L45" i="20"/>
  <c r="M45" i="20" s="1"/>
  <c r="E45" i="20"/>
  <c r="F45" i="20" s="1" a="1"/>
  <c r="F45" i="20" s="1"/>
  <c r="L44" i="20"/>
  <c r="M44" i="20" s="1"/>
  <c r="O44" i="20" s="1"/>
  <c r="E44" i="20"/>
  <c r="F44" i="20" s="1" a="1"/>
  <c r="F44" i="20" s="1"/>
  <c r="L43" i="20"/>
  <c r="L42" i="20"/>
  <c r="L41" i="20"/>
  <c r="M41" i="20" s="1"/>
  <c r="O41" i="20" s="1"/>
  <c r="E41" i="20"/>
  <c r="F41" i="20" s="1" a="1"/>
  <c r="F41" i="20" s="1"/>
  <c r="L40" i="20"/>
  <c r="M40" i="20" s="1"/>
  <c r="L39" i="20"/>
  <c r="E39" i="20"/>
  <c r="F39" i="20" s="1" a="1"/>
  <c r="F39" i="20" s="1"/>
  <c r="L38" i="20"/>
  <c r="L37" i="20"/>
  <c r="E37" i="20"/>
  <c r="F37" i="20" s="1" a="1"/>
  <c r="F37" i="20" s="1"/>
  <c r="L36" i="20"/>
  <c r="M36" i="20" s="1"/>
  <c r="L35" i="20"/>
  <c r="E35" i="20"/>
  <c r="F35" i="20" s="1" a="1"/>
  <c r="F35" i="20" s="1"/>
  <c r="L34" i="20"/>
  <c r="M34" i="20" s="1"/>
  <c r="L33" i="20"/>
  <c r="N33" i="20" s="1"/>
  <c r="E33" i="20"/>
  <c r="F33" i="20" s="1" a="1"/>
  <c r="F33" i="20" s="1"/>
  <c r="L32" i="20"/>
  <c r="M32" i="20" s="1"/>
  <c r="O32" i="20" s="1"/>
  <c r="L31" i="20"/>
  <c r="E31" i="20"/>
  <c r="F31" i="20" s="1" a="1"/>
  <c r="F31" i="20" s="1"/>
  <c r="L30" i="20"/>
  <c r="M30" i="20" s="1"/>
  <c r="E30" i="20"/>
  <c r="F30" i="20" s="1" a="1"/>
  <c r="F30" i="20" s="1"/>
  <c r="L29" i="20"/>
  <c r="E29" i="20"/>
  <c r="F29" i="20" s="1" a="1"/>
  <c r="F29" i="20" s="1"/>
  <c r="L28" i="20"/>
  <c r="M28" i="20" s="1"/>
  <c r="L27" i="20"/>
  <c r="E27" i="20"/>
  <c r="F27" i="20" s="1" a="1"/>
  <c r="F27" i="20" s="1"/>
  <c r="L26" i="20"/>
  <c r="L25" i="20"/>
  <c r="M25" i="20" s="1"/>
  <c r="E25" i="20"/>
  <c r="F25" i="20" s="1" a="1"/>
  <c r="F25" i="20" s="1"/>
  <c r="L24" i="20"/>
  <c r="M24" i="20" s="1"/>
  <c r="L23" i="20"/>
  <c r="E23" i="20"/>
  <c r="F23" i="20" s="1" a="1"/>
  <c r="F23" i="20" s="1"/>
  <c r="L22" i="20"/>
  <c r="L21" i="20"/>
  <c r="M21" i="20" s="1"/>
  <c r="E21" i="20"/>
  <c r="F21" i="20" s="1" a="1"/>
  <c r="F21" i="20" s="1"/>
  <c r="L20" i="20"/>
  <c r="M20" i="20" s="1"/>
  <c r="O20" i="20" s="1"/>
  <c r="L19" i="20"/>
  <c r="E19" i="20"/>
  <c r="F19" i="20" s="1" a="1"/>
  <c r="F19" i="20" s="1"/>
  <c r="L18" i="20"/>
  <c r="M18" i="20" s="1"/>
  <c r="L17" i="20"/>
  <c r="M17" i="20" s="1"/>
  <c r="O17" i="20" s="1"/>
  <c r="L16" i="20"/>
  <c r="E16" i="20"/>
  <c r="F16" i="20" s="1" a="1"/>
  <c r="F16" i="20" s="1"/>
  <c r="L15" i="20"/>
  <c r="M15" i="20" s="1"/>
  <c r="L14" i="20"/>
  <c r="E14" i="20"/>
  <c r="F14" i="20" s="1" a="1"/>
  <c r="F14" i="20" s="1"/>
  <c r="L13" i="20"/>
  <c r="E13" i="20"/>
  <c r="F13" i="20" s="1" a="1"/>
  <c r="F13" i="20" s="1"/>
  <c r="L12" i="20"/>
  <c r="M12" i="20" s="1"/>
  <c r="L11" i="20"/>
  <c r="M11" i="20" s="1"/>
  <c r="E11" i="20"/>
  <c r="F11" i="20" s="1" a="1"/>
  <c r="F11" i="20" s="1"/>
  <c r="L10" i="20"/>
  <c r="L9" i="20"/>
  <c r="E9" i="20"/>
  <c r="F9" i="20" s="1" a="1"/>
  <c r="F9" i="20" s="1"/>
  <c r="L8" i="20"/>
  <c r="M8" i="20" s="1"/>
  <c r="O8" i="20" s="1"/>
  <c r="M7" i="20"/>
  <c r="Q7" i="20" s="1"/>
  <c r="L7" i="20"/>
  <c r="E7" i="20"/>
  <c r="F7" i="20" s="1" a="1"/>
  <c r="F7" i="20" s="1"/>
  <c r="R4" i="20"/>
  <c r="Q4" i="20"/>
  <c r="P4" i="20"/>
  <c r="O4" i="20"/>
  <c r="N4" i="20"/>
  <c r="M4" i="20"/>
  <c r="L4" i="20"/>
  <c r="W42" i="19" a="1"/>
  <c r="W42" i="19" s="1"/>
  <c r="W41" i="19" a="1"/>
  <c r="W41" i="19" s="1"/>
  <c r="W40" i="19" a="1"/>
  <c r="W40" i="19" s="1"/>
  <c r="W39" i="19" a="1"/>
  <c r="W39" i="19" s="1"/>
  <c r="W38" i="19" a="1"/>
  <c r="W38" i="19" s="1"/>
  <c r="W37" i="19" a="1"/>
  <c r="W37" i="19" s="1"/>
  <c r="W36" i="19" a="1"/>
  <c r="W36" i="19" s="1"/>
  <c r="W35" i="19" a="1"/>
  <c r="W35" i="19" s="1"/>
  <c r="W34" i="19" a="1"/>
  <c r="W34" i="19" s="1"/>
  <c r="W33" i="19" a="1"/>
  <c r="W33" i="19" s="1"/>
  <c r="W32" i="19" a="1"/>
  <c r="W32" i="19" s="1"/>
  <c r="W31" i="19" a="1"/>
  <c r="W31" i="19" s="1"/>
  <c r="W30" i="19" a="1"/>
  <c r="W30" i="19" s="1"/>
  <c r="V29" i="19"/>
  <c r="Y29" i="19" s="1" a="1"/>
  <c r="Y29" i="19" s="1"/>
  <c r="E29" i="19"/>
  <c r="V28" i="19"/>
  <c r="Y28" i="19" s="1" a="1"/>
  <c r="Y28" i="19" s="1"/>
  <c r="E28" i="19"/>
  <c r="C28" i="19"/>
  <c r="V27" i="19"/>
  <c r="X27" i="19" s="1" a="1"/>
  <c r="X27" i="19" s="1"/>
  <c r="E27" i="19"/>
  <c r="C27" i="19"/>
  <c r="V26" i="19"/>
  <c r="X26" i="19" s="1" a="1"/>
  <c r="X26" i="19" s="1"/>
  <c r="C26" i="19"/>
  <c r="V25" i="19"/>
  <c r="AA25" i="19" s="1" a="1"/>
  <c r="AA25" i="19" s="1"/>
  <c r="E25" i="19"/>
  <c r="C25" i="19"/>
  <c r="V24" i="19"/>
  <c r="X24" i="19" s="1" a="1"/>
  <c r="X24" i="19" s="1"/>
  <c r="E24" i="19"/>
  <c r="C24" i="19"/>
  <c r="V23" i="19"/>
  <c r="Y23" i="19" s="1" a="1"/>
  <c r="Y23" i="19" s="1"/>
  <c r="E23" i="19"/>
  <c r="C23" i="19"/>
  <c r="V22" i="19"/>
  <c r="Z22" i="19" s="1" a="1"/>
  <c r="Z22" i="19" s="1"/>
  <c r="E22" i="19"/>
  <c r="C22" i="19"/>
  <c r="V21" i="19"/>
  <c r="Y21" i="19" s="1" a="1"/>
  <c r="Y21" i="19" s="1"/>
  <c r="E21" i="19"/>
  <c r="C21" i="19"/>
  <c r="V20" i="19"/>
  <c r="E20" i="19"/>
  <c r="C20" i="19"/>
  <c r="V19" i="19"/>
  <c r="X19" i="19" s="1" a="1"/>
  <c r="X19" i="19" s="1"/>
  <c r="I19" i="19"/>
  <c r="J19" i="19" s="1" a="1"/>
  <c r="J19" i="19" s="1"/>
  <c r="E19" i="19"/>
  <c r="C19" i="19"/>
  <c r="V18" i="19"/>
  <c r="Y18" i="19" s="1" a="1"/>
  <c r="Y18" i="19" s="1"/>
  <c r="I18" i="19"/>
  <c r="J18" i="19" s="1" a="1"/>
  <c r="J18" i="19" s="1"/>
  <c r="E18" i="19"/>
  <c r="C18" i="19"/>
  <c r="V17" i="19"/>
  <c r="AA17" i="19" s="1" a="1"/>
  <c r="AA17" i="19" s="1"/>
  <c r="I17" i="19"/>
  <c r="J17" i="19" s="1" a="1"/>
  <c r="J17" i="19" s="1"/>
  <c r="E17" i="19"/>
  <c r="C17" i="19"/>
  <c r="V16" i="19"/>
  <c r="X16" i="19" s="1" a="1"/>
  <c r="X16" i="19" s="1"/>
  <c r="I16" i="19"/>
  <c r="J16" i="19" s="1" a="1"/>
  <c r="J16" i="19" s="1"/>
  <c r="E16" i="19"/>
  <c r="C16" i="19"/>
  <c r="V15" i="19"/>
  <c r="I15" i="19"/>
  <c r="J15" i="19" s="1" a="1"/>
  <c r="J15" i="19" s="1"/>
  <c r="E15" i="19"/>
  <c r="C15" i="19"/>
  <c r="V14" i="19"/>
  <c r="I14" i="19"/>
  <c r="J14" i="19" s="1" a="1"/>
  <c r="J14" i="19" s="1"/>
  <c r="E14" i="19"/>
  <c r="C14" i="19"/>
  <c r="V13" i="19"/>
  <c r="X13" i="19" s="1" a="1"/>
  <c r="X13" i="19" s="1"/>
  <c r="I13" i="19"/>
  <c r="J13" i="19" s="1" a="1"/>
  <c r="J13" i="19" s="1"/>
  <c r="E13" i="19"/>
  <c r="C13" i="19"/>
  <c r="V12" i="19"/>
  <c r="I12" i="19"/>
  <c r="J12" i="19" s="1" a="1"/>
  <c r="J12" i="19" s="1"/>
  <c r="E12" i="19"/>
  <c r="C12" i="19"/>
  <c r="V11" i="19"/>
  <c r="I11" i="19"/>
  <c r="J11" i="19" s="1" a="1"/>
  <c r="J11" i="19" s="1"/>
  <c r="E11" i="19"/>
  <c r="C11" i="19"/>
  <c r="V10" i="19"/>
  <c r="I10" i="19"/>
  <c r="J10" i="19" s="1" a="1"/>
  <c r="J10" i="19" s="1"/>
  <c r="E10" i="19"/>
  <c r="C10" i="19"/>
  <c r="V9" i="19"/>
  <c r="Z9" i="19" s="1" a="1"/>
  <c r="Z9" i="19" s="1"/>
  <c r="I9" i="19"/>
  <c r="J9" i="19" s="1" a="1"/>
  <c r="J9" i="19" s="1"/>
  <c r="E9" i="19"/>
  <c r="C9" i="19"/>
  <c r="V8" i="19"/>
  <c r="W8" i="19" s="1" a="1"/>
  <c r="W8" i="19" s="1"/>
  <c r="I8" i="19"/>
  <c r="J8" i="19" s="1" a="1"/>
  <c r="J8" i="19" s="1"/>
  <c r="E8" i="19"/>
  <c r="C8" i="19"/>
  <c r="V7" i="19"/>
  <c r="X7" i="19" s="1" a="1"/>
  <c r="X7" i="19" s="1"/>
  <c r="I7" i="19"/>
  <c r="J7" i="19" s="1" a="1"/>
  <c r="J7" i="19" s="1"/>
  <c r="E7" i="19"/>
  <c r="C7" i="19"/>
  <c r="J55" i="18" a="1"/>
  <c r="J55" i="18" s="1"/>
  <c r="I55" i="18" a="1"/>
  <c r="I55" i="18" s="1"/>
  <c r="H55" i="18" a="1"/>
  <c r="H55" i="18" s="1"/>
  <c r="F55" i="18" a="1"/>
  <c r="F55" i="18" s="1"/>
  <c r="E55" i="18" a="1"/>
  <c r="E55" i="18" s="1"/>
  <c r="D55" i="18" a="1"/>
  <c r="D55" i="18" s="1"/>
  <c r="J53" i="18" a="1"/>
  <c r="J53" i="18" s="1"/>
  <c r="I53" i="18" a="1"/>
  <c r="I53" i="18" s="1"/>
  <c r="H53" i="18" a="1"/>
  <c r="H53" i="18" s="1"/>
  <c r="F53" i="18" a="1"/>
  <c r="F53" i="18" s="1"/>
  <c r="E53" i="18" a="1"/>
  <c r="E53" i="18" s="1"/>
  <c r="D53" i="18" a="1"/>
  <c r="D53" i="18" s="1"/>
  <c r="J52" i="18" a="1"/>
  <c r="J52" i="18" s="1"/>
  <c r="I52" i="18" a="1"/>
  <c r="I52" i="18" s="1"/>
  <c r="H52" i="18" a="1"/>
  <c r="H52" i="18" s="1"/>
  <c r="F52" i="18" a="1"/>
  <c r="F52" i="18" s="1"/>
  <c r="E52" i="18" a="1"/>
  <c r="E52" i="18" s="1"/>
  <c r="D52" i="18" a="1"/>
  <c r="D52" i="18" s="1"/>
  <c r="J51" i="18" a="1"/>
  <c r="J51" i="18" s="1"/>
  <c r="I51" i="18" a="1"/>
  <c r="I51" i="18" s="1"/>
  <c r="H51" i="18" a="1"/>
  <c r="H51" i="18" s="1"/>
  <c r="F51" i="18" a="1"/>
  <c r="F51" i="18" s="1"/>
  <c r="E51" i="18" a="1"/>
  <c r="E51" i="18" s="1"/>
  <c r="D51" i="18" a="1"/>
  <c r="D51" i="18" s="1"/>
  <c r="J50" i="18" a="1"/>
  <c r="J50" i="18" s="1"/>
  <c r="I50" i="18" a="1"/>
  <c r="I50" i="18" s="1"/>
  <c r="H50" i="18" a="1"/>
  <c r="H50" i="18" s="1"/>
  <c r="F50" i="18" a="1"/>
  <c r="F50" i="18" s="1"/>
  <c r="E50" i="18" a="1"/>
  <c r="E50" i="18" s="1"/>
  <c r="D50" i="18" a="1"/>
  <c r="D50" i="18" s="1"/>
  <c r="J49" i="18" a="1"/>
  <c r="J49" i="18" s="1"/>
  <c r="I49" i="18" a="1"/>
  <c r="I49" i="18" s="1"/>
  <c r="H49" i="18" a="1"/>
  <c r="H49" i="18" s="1"/>
  <c r="F49" i="18" a="1"/>
  <c r="F49" i="18" s="1"/>
  <c r="E49" i="18" a="1"/>
  <c r="E49" i="18" s="1"/>
  <c r="D49" i="18" a="1"/>
  <c r="D49" i="18" s="1"/>
  <c r="J48" i="18" a="1"/>
  <c r="J48" i="18" s="1"/>
  <c r="I48" i="18" a="1"/>
  <c r="I48" i="18" s="1"/>
  <c r="H48" i="18" a="1"/>
  <c r="H48" i="18" s="1"/>
  <c r="F48" i="18" a="1"/>
  <c r="F48" i="18" s="1"/>
  <c r="E48" i="18" a="1"/>
  <c r="E48" i="18" s="1"/>
  <c r="D48" i="18" a="1"/>
  <c r="D48" i="18" s="1"/>
  <c r="J47" i="18" a="1"/>
  <c r="J47" i="18" s="1"/>
  <c r="I47" i="18" a="1"/>
  <c r="I47" i="18" s="1"/>
  <c r="H47" i="18" a="1"/>
  <c r="H47" i="18" s="1"/>
  <c r="F47" i="18" a="1"/>
  <c r="F47" i="18" s="1"/>
  <c r="E47" i="18" a="1"/>
  <c r="E47" i="18" s="1"/>
  <c r="D47" i="18" a="1"/>
  <c r="D47" i="18" s="1"/>
  <c r="J46" i="18" a="1"/>
  <c r="J46" i="18" s="1"/>
  <c r="I46" i="18" a="1"/>
  <c r="I46" i="18" s="1"/>
  <c r="H46" i="18" a="1"/>
  <c r="H46" i="18" s="1"/>
  <c r="F46" i="18" a="1"/>
  <c r="F46" i="18" s="1"/>
  <c r="E46" i="18" a="1"/>
  <c r="E46" i="18" s="1"/>
  <c r="D46" i="18" a="1"/>
  <c r="D46" i="18" s="1"/>
  <c r="J45" i="18" a="1"/>
  <c r="J45" i="18" s="1"/>
  <c r="I45" i="18" a="1"/>
  <c r="I45" i="18" s="1"/>
  <c r="H45" i="18" a="1"/>
  <c r="H45" i="18" s="1"/>
  <c r="F45" i="18" a="1"/>
  <c r="F45" i="18" s="1"/>
  <c r="E45" i="18" a="1"/>
  <c r="E45" i="18" s="1"/>
  <c r="D45" i="18" a="1"/>
  <c r="D45" i="18" s="1"/>
  <c r="J44" i="18" a="1"/>
  <c r="J44" i="18" s="1"/>
  <c r="I44" i="18" a="1"/>
  <c r="I44" i="18" s="1"/>
  <c r="H44" i="18" a="1"/>
  <c r="H44" i="18" s="1"/>
  <c r="F44" i="18" a="1"/>
  <c r="F44" i="18" s="1"/>
  <c r="E44" i="18" a="1"/>
  <c r="E44" i="18" s="1"/>
  <c r="D44" i="18" a="1"/>
  <c r="D44" i="18" s="1"/>
  <c r="J43" i="18" a="1"/>
  <c r="J43" i="18" s="1"/>
  <c r="I43" i="18" a="1"/>
  <c r="I43" i="18" s="1"/>
  <c r="H43" i="18" a="1"/>
  <c r="H43" i="18" s="1"/>
  <c r="F43" i="18" a="1"/>
  <c r="F43" i="18" s="1"/>
  <c r="E43" i="18" a="1"/>
  <c r="E43" i="18" s="1"/>
  <c r="D43" i="18" a="1"/>
  <c r="D43" i="18" s="1"/>
  <c r="J42" i="18" a="1"/>
  <c r="J42" i="18" s="1"/>
  <c r="I42" i="18" a="1"/>
  <c r="I42" i="18" s="1"/>
  <c r="H42" i="18" a="1"/>
  <c r="H42" i="18" s="1"/>
  <c r="F42" i="18" a="1"/>
  <c r="F42" i="18" s="1"/>
  <c r="E42" i="18" a="1"/>
  <c r="E42" i="18" s="1"/>
  <c r="D42" i="18" a="1"/>
  <c r="D42" i="18" s="1"/>
  <c r="J41" i="18" a="1"/>
  <c r="J41" i="18" s="1"/>
  <c r="I41" i="18" a="1"/>
  <c r="I41" i="18" s="1"/>
  <c r="H41" i="18" a="1"/>
  <c r="H41" i="18" s="1"/>
  <c r="F41" i="18" a="1"/>
  <c r="F41" i="18" s="1"/>
  <c r="E41" i="18" a="1"/>
  <c r="E41" i="18" s="1"/>
  <c r="D41" i="18" a="1"/>
  <c r="D41" i="18" s="1"/>
  <c r="J40" i="18" a="1"/>
  <c r="J40" i="18" s="1"/>
  <c r="I40" i="18" a="1"/>
  <c r="I40" i="18" s="1"/>
  <c r="H40" i="18" a="1"/>
  <c r="H40" i="18" s="1"/>
  <c r="F40" i="18" a="1"/>
  <c r="F40" i="18" s="1"/>
  <c r="E40" i="18" a="1"/>
  <c r="E40" i="18" s="1"/>
  <c r="D40" i="18" a="1"/>
  <c r="D40" i="18" s="1"/>
  <c r="J39" i="18" a="1"/>
  <c r="J39" i="18" s="1"/>
  <c r="I39" i="18" a="1"/>
  <c r="I39" i="18" s="1"/>
  <c r="H39" i="18" a="1"/>
  <c r="H39" i="18" s="1"/>
  <c r="F39" i="18" a="1"/>
  <c r="F39" i="18" s="1"/>
  <c r="E39" i="18" a="1"/>
  <c r="E39" i="18" s="1"/>
  <c r="D39" i="18" a="1"/>
  <c r="D39" i="18" s="1"/>
  <c r="J38" i="18" a="1"/>
  <c r="J38" i="18" s="1"/>
  <c r="I38" i="18" a="1"/>
  <c r="I38" i="18" s="1"/>
  <c r="H38" i="18" a="1"/>
  <c r="H38" i="18" s="1"/>
  <c r="F38" i="18" a="1"/>
  <c r="F38" i="18" s="1"/>
  <c r="E38" i="18" a="1"/>
  <c r="E38" i="18" s="1"/>
  <c r="D38" i="18" a="1"/>
  <c r="D38" i="18" s="1"/>
  <c r="J37" i="18" a="1"/>
  <c r="J37" i="18" s="1"/>
  <c r="I37" i="18" a="1"/>
  <c r="I37" i="18" s="1"/>
  <c r="H37" i="18" a="1"/>
  <c r="H37" i="18" s="1"/>
  <c r="F37" i="18" a="1"/>
  <c r="F37" i="18" s="1"/>
  <c r="E37" i="18" a="1"/>
  <c r="E37" i="18" s="1"/>
  <c r="D37" i="18" a="1"/>
  <c r="D37" i="18" s="1"/>
  <c r="J36" i="18" a="1"/>
  <c r="J36" i="18" s="1"/>
  <c r="I36" i="18" a="1"/>
  <c r="I36" i="18" s="1"/>
  <c r="H36" i="18" a="1"/>
  <c r="H36" i="18" s="1"/>
  <c r="F36" i="18" a="1"/>
  <c r="F36" i="18" s="1"/>
  <c r="E36" i="18" a="1"/>
  <c r="E36" i="18" s="1"/>
  <c r="D36" i="18" a="1"/>
  <c r="D36" i="18" s="1"/>
  <c r="J35" i="18" a="1"/>
  <c r="J35" i="18" s="1"/>
  <c r="I35" i="18" a="1"/>
  <c r="I35" i="18" s="1"/>
  <c r="H35" i="18" a="1"/>
  <c r="H35" i="18" s="1"/>
  <c r="F35" i="18" a="1"/>
  <c r="F35" i="18" s="1"/>
  <c r="E35" i="18" a="1"/>
  <c r="E35" i="18" s="1"/>
  <c r="D35" i="18" a="1"/>
  <c r="D35" i="18" s="1"/>
  <c r="J34" i="18" a="1"/>
  <c r="J34" i="18" s="1"/>
  <c r="I34" i="18" a="1"/>
  <c r="I34" i="18" s="1"/>
  <c r="H34" i="18" a="1"/>
  <c r="H34" i="18" s="1"/>
  <c r="F34" i="18" a="1"/>
  <c r="F34" i="18" s="1"/>
  <c r="E34" i="18" a="1"/>
  <c r="E34" i="18" s="1"/>
  <c r="D34" i="18" a="1"/>
  <c r="D34" i="18" s="1"/>
  <c r="J33" i="18" a="1"/>
  <c r="J33" i="18" s="1"/>
  <c r="I33" i="18" a="1"/>
  <c r="I33" i="18" s="1"/>
  <c r="H33" i="18" a="1"/>
  <c r="H33" i="18" s="1"/>
  <c r="F33" i="18" a="1"/>
  <c r="F33" i="18" s="1"/>
  <c r="E33" i="18" a="1"/>
  <c r="E33" i="18" s="1"/>
  <c r="D33" i="18" a="1"/>
  <c r="D33" i="18" s="1"/>
  <c r="J32" i="18" a="1"/>
  <c r="J32" i="18" s="1"/>
  <c r="I32" i="18" a="1"/>
  <c r="I32" i="18" s="1"/>
  <c r="H32" i="18" a="1"/>
  <c r="H32" i="18" s="1"/>
  <c r="F32" i="18" a="1"/>
  <c r="F32" i="18" s="1"/>
  <c r="E32" i="18" a="1"/>
  <c r="E32" i="18" s="1"/>
  <c r="D32" i="18" a="1"/>
  <c r="D32" i="18" s="1"/>
  <c r="J31" i="18" a="1"/>
  <c r="J31" i="18" s="1"/>
  <c r="I31" i="18" a="1"/>
  <c r="I31" i="18" s="1"/>
  <c r="H31" i="18" a="1"/>
  <c r="H31" i="18" s="1"/>
  <c r="F31" i="18" a="1"/>
  <c r="F31" i="18" s="1"/>
  <c r="E31" i="18" a="1"/>
  <c r="E31" i="18" s="1"/>
  <c r="D31" i="18" a="1"/>
  <c r="D31" i="18" s="1"/>
  <c r="J30" i="18" a="1"/>
  <c r="J30" i="18" s="1"/>
  <c r="I30" i="18" a="1"/>
  <c r="I30" i="18" s="1"/>
  <c r="H30" i="18" a="1"/>
  <c r="H30" i="18" s="1"/>
  <c r="F30" i="18" a="1"/>
  <c r="F30" i="18" s="1"/>
  <c r="E30" i="18" a="1"/>
  <c r="E30" i="18" s="1"/>
  <c r="D30" i="18" a="1"/>
  <c r="D30" i="18" s="1"/>
  <c r="J29" i="18" a="1"/>
  <c r="J29" i="18" s="1"/>
  <c r="I29" i="18" a="1"/>
  <c r="I29" i="18" s="1"/>
  <c r="H29" i="18" a="1"/>
  <c r="H29" i="18" s="1"/>
  <c r="F29" i="18" a="1"/>
  <c r="F29" i="18" s="1"/>
  <c r="E29" i="18" a="1"/>
  <c r="E29" i="18" s="1"/>
  <c r="D29" i="18" a="1"/>
  <c r="D29" i="18" s="1"/>
  <c r="J28" i="18" a="1"/>
  <c r="J28" i="18" s="1"/>
  <c r="I28" i="18" a="1"/>
  <c r="I28" i="18" s="1"/>
  <c r="H28" i="18" a="1"/>
  <c r="H28" i="18" s="1"/>
  <c r="F28" i="18" a="1"/>
  <c r="F28" i="18" s="1"/>
  <c r="E28" i="18" a="1"/>
  <c r="E28" i="18" s="1"/>
  <c r="D28" i="18" a="1"/>
  <c r="D28" i="18" s="1"/>
  <c r="J27" i="18" a="1"/>
  <c r="J27" i="18" s="1"/>
  <c r="I27" i="18" a="1"/>
  <c r="I27" i="18" s="1"/>
  <c r="H27" i="18" a="1"/>
  <c r="H27" i="18" s="1"/>
  <c r="F27" i="18" a="1"/>
  <c r="F27" i="18" s="1"/>
  <c r="E27" i="18" a="1"/>
  <c r="E27" i="18" s="1"/>
  <c r="D27" i="18" a="1"/>
  <c r="D27" i="18" s="1"/>
  <c r="J26" i="18" a="1"/>
  <c r="J26" i="18" s="1"/>
  <c r="I26" i="18" a="1"/>
  <c r="I26" i="18" s="1"/>
  <c r="H26" i="18" a="1"/>
  <c r="H26" i="18" s="1"/>
  <c r="F26" i="18" a="1"/>
  <c r="F26" i="18" s="1"/>
  <c r="E26" i="18" a="1"/>
  <c r="E26" i="18" s="1"/>
  <c r="D26" i="18" a="1"/>
  <c r="D26" i="18" s="1"/>
  <c r="J25" i="18" a="1"/>
  <c r="J25" i="18" s="1"/>
  <c r="I25" i="18" a="1"/>
  <c r="I25" i="18" s="1"/>
  <c r="H25" i="18" a="1"/>
  <c r="H25" i="18" s="1"/>
  <c r="F25" i="18" a="1"/>
  <c r="F25" i="18" s="1"/>
  <c r="E25" i="18" a="1"/>
  <c r="E25" i="18" s="1"/>
  <c r="D25" i="18" a="1"/>
  <c r="D25" i="18" s="1"/>
  <c r="J24" i="18" a="1"/>
  <c r="J24" i="18" s="1"/>
  <c r="I24" i="18" a="1"/>
  <c r="I24" i="18" s="1"/>
  <c r="H24" i="18" a="1"/>
  <c r="H24" i="18" s="1"/>
  <c r="F24" i="18" a="1"/>
  <c r="F24" i="18" s="1"/>
  <c r="E24" i="18" a="1"/>
  <c r="E24" i="18" s="1"/>
  <c r="D24" i="18" a="1"/>
  <c r="D24" i="18" s="1"/>
  <c r="J23" i="18" a="1"/>
  <c r="J23" i="18" s="1"/>
  <c r="I23" i="18" a="1"/>
  <c r="I23" i="18" s="1"/>
  <c r="H23" i="18" a="1"/>
  <c r="H23" i="18" s="1"/>
  <c r="F23" i="18" a="1"/>
  <c r="F23" i="18" s="1"/>
  <c r="E23" i="18" a="1"/>
  <c r="E23" i="18" s="1"/>
  <c r="D23" i="18" a="1"/>
  <c r="D23" i="18" s="1"/>
  <c r="J22" i="18" a="1"/>
  <c r="J22" i="18" s="1"/>
  <c r="I22" i="18" a="1"/>
  <c r="I22" i="18" s="1"/>
  <c r="H22" i="18" a="1"/>
  <c r="H22" i="18" s="1"/>
  <c r="F22" i="18" a="1"/>
  <c r="F22" i="18" s="1"/>
  <c r="E22" i="18" a="1"/>
  <c r="E22" i="18" s="1"/>
  <c r="D22" i="18" a="1"/>
  <c r="D22" i="18" s="1"/>
  <c r="J21" i="18" a="1"/>
  <c r="J21" i="18" s="1"/>
  <c r="I21" i="18" a="1"/>
  <c r="I21" i="18" s="1"/>
  <c r="H21" i="18" a="1"/>
  <c r="H21" i="18" s="1"/>
  <c r="F21" i="18" a="1"/>
  <c r="F21" i="18" s="1"/>
  <c r="E21" i="18" a="1"/>
  <c r="E21" i="18" s="1"/>
  <c r="D21" i="18" a="1"/>
  <c r="D21" i="18" s="1"/>
  <c r="J20" i="18" a="1"/>
  <c r="J20" i="18" s="1"/>
  <c r="I20" i="18" a="1"/>
  <c r="I20" i="18" s="1"/>
  <c r="H20" i="18" a="1"/>
  <c r="H20" i="18" s="1"/>
  <c r="F20" i="18" a="1"/>
  <c r="F20" i="18" s="1"/>
  <c r="E20" i="18" a="1"/>
  <c r="E20" i="18" s="1"/>
  <c r="D20" i="18" a="1"/>
  <c r="D20" i="18" s="1"/>
  <c r="W19" i="18"/>
  <c r="J19" i="18" a="1"/>
  <c r="J19" i="18" s="1"/>
  <c r="I19" i="18" a="1"/>
  <c r="I19" i="18" s="1"/>
  <c r="H19" i="18" a="1"/>
  <c r="H19" i="18" s="1"/>
  <c r="F19" i="18" a="1"/>
  <c r="F19" i="18" s="1"/>
  <c r="E19" i="18" a="1"/>
  <c r="E19" i="18" s="1"/>
  <c r="D19" i="18" a="1"/>
  <c r="D19" i="18" s="1"/>
  <c r="W18" i="18"/>
  <c r="J18" i="18" a="1"/>
  <c r="J18" i="18" s="1"/>
  <c r="I18" i="18" a="1"/>
  <c r="I18" i="18" s="1"/>
  <c r="H18" i="18" a="1"/>
  <c r="H18" i="18" s="1"/>
  <c r="F18" i="18" a="1"/>
  <c r="F18" i="18" s="1"/>
  <c r="E18" i="18" a="1"/>
  <c r="E18" i="18" s="1"/>
  <c r="D18" i="18" a="1"/>
  <c r="D18" i="18" s="1"/>
  <c r="J17" i="18" a="1"/>
  <c r="J17" i="18" s="1"/>
  <c r="I17" i="18" a="1"/>
  <c r="I17" i="18" s="1"/>
  <c r="H17" i="18" a="1"/>
  <c r="H17" i="18" s="1"/>
  <c r="F17" i="18" a="1"/>
  <c r="F17" i="18" s="1"/>
  <c r="E17" i="18" a="1"/>
  <c r="E17" i="18" s="1"/>
  <c r="D17" i="18" a="1"/>
  <c r="D17" i="18" s="1"/>
  <c r="W16" i="18"/>
  <c r="J16" i="18" a="1"/>
  <c r="J16" i="18" s="1"/>
  <c r="I16" i="18" a="1"/>
  <c r="I16" i="18" s="1"/>
  <c r="H16" i="18" a="1"/>
  <c r="H16" i="18" s="1"/>
  <c r="F16" i="18" a="1"/>
  <c r="F16" i="18" s="1"/>
  <c r="E16" i="18" a="1"/>
  <c r="E16" i="18" s="1"/>
  <c r="D16" i="18" a="1"/>
  <c r="D16" i="18" s="1"/>
  <c r="M15" i="18" a="1"/>
  <c r="M15" i="18" s="1"/>
  <c r="N15" i="18" s="1"/>
  <c r="J15" i="18" a="1"/>
  <c r="J15" i="18" s="1"/>
  <c r="I15" i="18" a="1"/>
  <c r="I15" i="18" s="1"/>
  <c r="H15" i="18" a="1"/>
  <c r="H15" i="18" s="1"/>
  <c r="F15" i="18" a="1"/>
  <c r="F15" i="18" s="1"/>
  <c r="E15" i="18" a="1"/>
  <c r="E15" i="18" s="1"/>
  <c r="D15" i="18" a="1"/>
  <c r="D15" i="18" s="1"/>
  <c r="W14" i="18"/>
  <c r="J14" i="18" a="1"/>
  <c r="J14" i="18" s="1"/>
  <c r="I14" i="18" a="1"/>
  <c r="I14" i="18" s="1"/>
  <c r="H14" i="18" a="1"/>
  <c r="H14" i="18" s="1"/>
  <c r="F14" i="18" a="1"/>
  <c r="F14" i="18" s="1"/>
  <c r="E14" i="18" a="1"/>
  <c r="E14" i="18" s="1"/>
  <c r="D14" i="18" a="1"/>
  <c r="D14" i="18" s="1"/>
  <c r="W13" i="18"/>
  <c r="J13" i="18" a="1"/>
  <c r="J13" i="18" s="1"/>
  <c r="I13" i="18" a="1"/>
  <c r="I13" i="18" s="1"/>
  <c r="H13" i="18" a="1"/>
  <c r="H13" i="18" s="1"/>
  <c r="F13" i="18" a="1"/>
  <c r="F13" i="18" s="1"/>
  <c r="E13" i="18" a="1"/>
  <c r="E13" i="18" s="1"/>
  <c r="D13" i="18" a="1"/>
  <c r="D13" i="18" s="1"/>
  <c r="J12" i="18" a="1"/>
  <c r="J12" i="18" s="1"/>
  <c r="I12" i="18" a="1"/>
  <c r="I12" i="18" s="1"/>
  <c r="H12" i="18" a="1"/>
  <c r="H12" i="18" s="1"/>
  <c r="F12" i="18" a="1"/>
  <c r="F12" i="18" s="1"/>
  <c r="E12" i="18" a="1"/>
  <c r="E12" i="18" s="1"/>
  <c r="D12" i="18" a="1"/>
  <c r="D12" i="18" s="1"/>
  <c r="W11" i="18"/>
  <c r="J11" i="18" a="1"/>
  <c r="J11" i="18" s="1"/>
  <c r="I11" i="18" a="1"/>
  <c r="I11" i="18" s="1"/>
  <c r="H11" i="18" a="1"/>
  <c r="H11" i="18" s="1"/>
  <c r="F11" i="18" a="1"/>
  <c r="F11" i="18" s="1"/>
  <c r="E11" i="18" a="1"/>
  <c r="E11" i="18" s="1"/>
  <c r="D11" i="18" a="1"/>
  <c r="D11" i="18" s="1"/>
  <c r="J10" i="18" a="1"/>
  <c r="J10" i="18" s="1"/>
  <c r="I10" i="18" a="1"/>
  <c r="I10" i="18" s="1"/>
  <c r="H10" i="18" a="1"/>
  <c r="H10" i="18" s="1"/>
  <c r="F10" i="18" a="1"/>
  <c r="F10" i="18" s="1"/>
  <c r="E10" i="18" a="1"/>
  <c r="E10" i="18" s="1"/>
  <c r="D10" i="18" a="1"/>
  <c r="D10" i="18" s="1"/>
  <c r="Y9" i="18"/>
  <c r="V9" i="18"/>
  <c r="J9" i="18" a="1"/>
  <c r="J9" i="18" s="1"/>
  <c r="I9" i="18" a="1"/>
  <c r="I9" i="18" s="1"/>
  <c r="H9" i="18" a="1"/>
  <c r="H9" i="18" s="1"/>
  <c r="F9" i="18" a="1"/>
  <c r="F9" i="18" s="1"/>
  <c r="E9" i="18" a="1"/>
  <c r="E9" i="18" s="1"/>
  <c r="D9" i="18" a="1"/>
  <c r="D9" i="18" s="1"/>
  <c r="Y8" i="18"/>
  <c r="V8" i="18"/>
  <c r="J8" i="18" a="1"/>
  <c r="J8" i="18" s="1"/>
  <c r="I8" i="18" a="1"/>
  <c r="I8" i="18" s="1"/>
  <c r="H8" i="18" a="1"/>
  <c r="H8" i="18" s="1"/>
  <c r="G8" i="18" a="1"/>
  <c r="G8" i="18" s="1"/>
  <c r="O8" i="18" s="1"/>
  <c r="P8" i="18" s="1"/>
  <c r="F8" i="18" a="1"/>
  <c r="F8" i="18" s="1"/>
  <c r="E8" i="18" a="1"/>
  <c r="E8" i="18" s="1"/>
  <c r="D8" i="18" a="1"/>
  <c r="D8" i="18" s="1"/>
  <c r="Y7" i="18"/>
  <c r="V7" i="18"/>
  <c r="J7" i="18" a="1"/>
  <c r="J7" i="18" s="1"/>
  <c r="I7" i="18" a="1"/>
  <c r="I7" i="18" s="1"/>
  <c r="H7" i="18" a="1"/>
  <c r="H7" i="18" s="1"/>
  <c r="F7" i="18" a="1"/>
  <c r="F7" i="18" s="1"/>
  <c r="E7" i="18" a="1"/>
  <c r="E7" i="18" s="1"/>
  <c r="D7" i="18" a="1"/>
  <c r="D7" i="18" s="1"/>
  <c r="Y6" i="18"/>
  <c r="V6" i="18"/>
  <c r="J6" i="18" a="1"/>
  <c r="J6" i="18" s="1"/>
  <c r="I6" i="18" a="1"/>
  <c r="I6" i="18" s="1"/>
  <c r="H6" i="18" a="1"/>
  <c r="H6" i="18" s="1"/>
  <c r="F6" i="18" a="1"/>
  <c r="F6" i="18" s="1"/>
  <c r="E6" i="18" a="1"/>
  <c r="E6" i="18" s="1"/>
  <c r="D6" i="18" a="1"/>
  <c r="D6" i="18" s="1"/>
  <c r="Y5" i="18"/>
  <c r="G1" i="18"/>
  <c r="G49" i="18" s="1" a="1"/>
  <c r="G49" i="18" s="1"/>
  <c r="O49" i="18" s="1"/>
  <c r="P49" i="18" s="1"/>
  <c r="Q49" i="18" s="1"/>
  <c r="L104" i="16"/>
  <c r="K104" i="16"/>
  <c r="L103" i="16"/>
  <c r="K103" i="16"/>
  <c r="L102" i="16"/>
  <c r="K102" i="16"/>
  <c r="L101" i="16"/>
  <c r="K101" i="16"/>
  <c r="L100" i="16"/>
  <c r="K100" i="16"/>
  <c r="L99" i="16"/>
  <c r="K99" i="16"/>
  <c r="L98" i="16"/>
  <c r="K98" i="16"/>
  <c r="L97" i="16"/>
  <c r="K97" i="16"/>
  <c r="L96" i="16"/>
  <c r="K96" i="16"/>
  <c r="L95" i="16"/>
  <c r="K95" i="16"/>
  <c r="L94" i="16"/>
  <c r="K94" i="16"/>
  <c r="L93" i="16"/>
  <c r="K93" i="16"/>
  <c r="L92" i="16"/>
  <c r="K92" i="16"/>
  <c r="L91" i="16"/>
  <c r="K91" i="16"/>
  <c r="L90" i="16"/>
  <c r="K90" i="16"/>
  <c r="L89" i="16"/>
  <c r="K89" i="16"/>
  <c r="L88" i="16"/>
  <c r="K88" i="16"/>
  <c r="L87" i="16"/>
  <c r="K87" i="16"/>
  <c r="N87" i="16" s="1"/>
  <c r="L86" i="16"/>
  <c r="K86" i="16"/>
  <c r="N86" i="16" s="1"/>
  <c r="L85" i="16"/>
  <c r="K85" i="16"/>
  <c r="L84" i="16"/>
  <c r="K84" i="16"/>
  <c r="L83" i="16"/>
  <c r="K83" i="16"/>
  <c r="N83" i="16" s="1"/>
  <c r="L82" i="16"/>
  <c r="K82" i="16"/>
  <c r="L81" i="16"/>
  <c r="K81" i="16"/>
  <c r="L80" i="16"/>
  <c r="K80" i="16"/>
  <c r="N80" i="16" s="1"/>
  <c r="L79" i="16"/>
  <c r="K79" i="16"/>
  <c r="N79" i="16" s="1"/>
  <c r="L78" i="16"/>
  <c r="K78" i="16"/>
  <c r="L77" i="16"/>
  <c r="K77" i="16"/>
  <c r="L76" i="16"/>
  <c r="K76" i="16"/>
  <c r="L75" i="16"/>
  <c r="K75" i="16"/>
  <c r="L74" i="16"/>
  <c r="K74" i="16"/>
  <c r="L73" i="16"/>
  <c r="K73" i="16"/>
  <c r="N73" i="16" s="1"/>
  <c r="L72" i="16"/>
  <c r="K72" i="16"/>
  <c r="L71" i="16"/>
  <c r="K71" i="16"/>
  <c r="L70" i="16"/>
  <c r="K70" i="16"/>
  <c r="N70" i="16" s="1"/>
  <c r="L69" i="16"/>
  <c r="K69" i="16"/>
  <c r="L68" i="16"/>
  <c r="K68" i="16"/>
  <c r="N68" i="16" s="1"/>
  <c r="L67" i="16"/>
  <c r="K67" i="16"/>
  <c r="N67" i="16" s="1"/>
  <c r="L66" i="16"/>
  <c r="K66" i="16"/>
  <c r="L65" i="16"/>
  <c r="K65" i="16"/>
  <c r="L64" i="16"/>
  <c r="K64" i="16"/>
  <c r="N64" i="16" s="1"/>
  <c r="L63" i="16"/>
  <c r="K63" i="16"/>
  <c r="L62" i="16"/>
  <c r="K62" i="16"/>
  <c r="L61" i="16"/>
  <c r="K61" i="16"/>
  <c r="N61" i="16" s="1"/>
  <c r="L60" i="16"/>
  <c r="K60" i="16"/>
  <c r="L59" i="16"/>
  <c r="K59" i="16"/>
  <c r="L58" i="16"/>
  <c r="K58" i="16"/>
  <c r="N58" i="16" s="1"/>
  <c r="L57" i="16"/>
  <c r="K57" i="16"/>
  <c r="L56" i="16"/>
  <c r="K56" i="16"/>
  <c r="L55" i="16"/>
  <c r="K55" i="16"/>
  <c r="N55" i="16" s="1"/>
  <c r="L54" i="16"/>
  <c r="K54" i="16"/>
  <c r="D54" i="16"/>
  <c r="C54" i="16"/>
  <c r="L53" i="16"/>
  <c r="K53" i="16"/>
  <c r="N53" i="16" s="1"/>
  <c r="D53" i="16"/>
  <c r="C53" i="16"/>
  <c r="L52" i="16"/>
  <c r="K52" i="16"/>
  <c r="N52" i="16" s="1"/>
  <c r="D52" i="16"/>
  <c r="C52" i="16"/>
  <c r="L51" i="16"/>
  <c r="K51" i="16"/>
  <c r="D51" i="16"/>
  <c r="C51" i="16"/>
  <c r="L50" i="16"/>
  <c r="K50" i="16"/>
  <c r="N50" i="16" s="1"/>
  <c r="D50" i="16"/>
  <c r="C50" i="16"/>
  <c r="L49" i="16"/>
  <c r="K49" i="16"/>
  <c r="N49" i="16" s="1"/>
  <c r="D49" i="16"/>
  <c r="C49" i="16"/>
  <c r="L48" i="16"/>
  <c r="K48" i="16"/>
  <c r="D48" i="16"/>
  <c r="C48" i="16"/>
  <c r="L47" i="16"/>
  <c r="K47" i="16"/>
  <c r="N47" i="16" s="1"/>
  <c r="D47" i="16"/>
  <c r="C47" i="16"/>
  <c r="L46" i="16"/>
  <c r="K46" i="16"/>
  <c r="N46" i="16" s="1"/>
  <c r="D46" i="16"/>
  <c r="C46" i="16"/>
  <c r="L45" i="16"/>
  <c r="K45" i="16"/>
  <c r="N45" i="16" s="1"/>
  <c r="D45" i="16"/>
  <c r="C45" i="16"/>
  <c r="L44" i="16"/>
  <c r="K44" i="16"/>
  <c r="D44" i="16"/>
  <c r="C44" i="16"/>
  <c r="L43" i="16"/>
  <c r="K43" i="16"/>
  <c r="D43" i="16"/>
  <c r="C43" i="16"/>
  <c r="L42" i="16"/>
  <c r="K42" i="16"/>
  <c r="D42" i="16"/>
  <c r="C42" i="16"/>
  <c r="L41" i="16"/>
  <c r="K41" i="16"/>
  <c r="N41" i="16" s="1"/>
  <c r="D41" i="16"/>
  <c r="C41" i="16"/>
  <c r="L40" i="16"/>
  <c r="K40" i="16"/>
  <c r="N40" i="16" s="1"/>
  <c r="D40" i="16"/>
  <c r="C40" i="16"/>
  <c r="L39" i="16"/>
  <c r="K39" i="16"/>
  <c r="N39" i="16" s="1"/>
  <c r="D39" i="16"/>
  <c r="C39" i="16"/>
  <c r="L38" i="16"/>
  <c r="K38" i="16"/>
  <c r="D38" i="16"/>
  <c r="C38" i="16"/>
  <c r="L37" i="16"/>
  <c r="K37" i="16"/>
  <c r="D37" i="16"/>
  <c r="C37" i="16"/>
  <c r="L36" i="16"/>
  <c r="K36" i="16"/>
  <c r="D36" i="16"/>
  <c r="C36" i="16"/>
  <c r="L35" i="16"/>
  <c r="K35" i="16"/>
  <c r="D35" i="16"/>
  <c r="C35" i="16"/>
  <c r="L34" i="16"/>
  <c r="K34" i="16"/>
  <c r="D34" i="16"/>
  <c r="C34" i="16"/>
  <c r="L33" i="16"/>
  <c r="K33" i="16"/>
  <c r="D33" i="16"/>
  <c r="C33" i="16"/>
  <c r="L32" i="16"/>
  <c r="K32" i="16"/>
  <c r="N32" i="16" s="1"/>
  <c r="D32" i="16"/>
  <c r="C32" i="16"/>
  <c r="L31" i="16"/>
  <c r="K31" i="16"/>
  <c r="D31" i="16"/>
  <c r="C31" i="16"/>
  <c r="L30" i="16"/>
  <c r="K30" i="16"/>
  <c r="D30" i="16"/>
  <c r="C30" i="16"/>
  <c r="L29" i="16"/>
  <c r="K29" i="16"/>
  <c r="D29" i="16"/>
  <c r="C29" i="16"/>
  <c r="L28" i="16"/>
  <c r="K28" i="16"/>
  <c r="N28" i="16" s="1"/>
  <c r="D28" i="16"/>
  <c r="C28" i="16"/>
  <c r="L27" i="16"/>
  <c r="K27" i="16"/>
  <c r="N27" i="16" s="1"/>
  <c r="D27" i="16"/>
  <c r="C27" i="16"/>
  <c r="L26" i="16"/>
  <c r="K26" i="16"/>
  <c r="D26" i="16"/>
  <c r="C26" i="16"/>
  <c r="L25" i="16"/>
  <c r="K25" i="16"/>
  <c r="D25" i="16"/>
  <c r="C25" i="16"/>
  <c r="K24" i="16"/>
  <c r="D24" i="16"/>
  <c r="C24" i="16"/>
  <c r="L23" i="16"/>
  <c r="K23" i="16"/>
  <c r="D23" i="16"/>
  <c r="C23" i="16"/>
  <c r="N22" i="16"/>
  <c r="L22" i="16"/>
  <c r="D22" i="16"/>
  <c r="C22" i="16"/>
  <c r="L21" i="16"/>
  <c r="K21" i="16"/>
  <c r="D21" i="16"/>
  <c r="C21" i="16"/>
  <c r="L20" i="16"/>
  <c r="K20" i="16"/>
  <c r="D20" i="16"/>
  <c r="C20" i="16"/>
  <c r="L19" i="16"/>
  <c r="K19" i="16"/>
  <c r="D19" i="16"/>
  <c r="C19" i="16"/>
  <c r="L18" i="16"/>
  <c r="K18" i="16"/>
  <c r="N18" i="16" s="1"/>
  <c r="D18" i="16"/>
  <c r="C18" i="16"/>
  <c r="L17" i="16"/>
  <c r="K17" i="16"/>
  <c r="N17" i="16" s="1"/>
  <c r="D17" i="16"/>
  <c r="C17" i="16"/>
  <c r="L16" i="16"/>
  <c r="K16" i="16"/>
  <c r="D16" i="16"/>
  <c r="C16" i="16"/>
  <c r="L15" i="16"/>
  <c r="K15" i="16"/>
  <c r="N15" i="16" s="1"/>
  <c r="D15" i="16"/>
  <c r="C15" i="16"/>
  <c r="L14" i="16"/>
  <c r="K14" i="16"/>
  <c r="N14" i="16" s="1"/>
  <c r="D14" i="16"/>
  <c r="C14" i="16"/>
  <c r="L13" i="16"/>
  <c r="K13" i="16"/>
  <c r="N13" i="16" s="1"/>
  <c r="D13" i="16"/>
  <c r="C13" i="16"/>
  <c r="L12" i="16"/>
  <c r="K12" i="16"/>
  <c r="D12" i="16"/>
  <c r="C12" i="16"/>
  <c r="L11" i="16"/>
  <c r="K11" i="16"/>
  <c r="D11" i="16"/>
  <c r="C11" i="16"/>
  <c r="L10" i="16"/>
  <c r="K10" i="16"/>
  <c r="D10" i="16"/>
  <c r="C10" i="16"/>
  <c r="L9" i="16"/>
  <c r="K9" i="16"/>
  <c r="D9" i="16"/>
  <c r="C9" i="16"/>
  <c r="L8" i="16"/>
  <c r="K8" i="16"/>
  <c r="D8" i="16"/>
  <c r="C8" i="16"/>
  <c r="L7" i="16"/>
  <c r="K7" i="16"/>
  <c r="D7" i="16"/>
  <c r="C7" i="16"/>
  <c r="L6" i="16"/>
  <c r="K6" i="16"/>
  <c r="N6" i="16" s="1"/>
  <c r="D6" i="16"/>
  <c r="C6" i="16"/>
  <c r="L5" i="16"/>
  <c r="K5" i="16"/>
  <c r="D5" i="16"/>
  <c r="C5" i="16"/>
  <c r="AM54" i="15"/>
  <c r="Z54" i="15" a="1"/>
  <c r="Z54" i="15" s="1"/>
  <c r="AM53" i="15"/>
  <c r="AR53" i="15" s="1"/>
  <c r="Z53" i="15" a="1"/>
  <c r="Z53" i="15" s="1"/>
  <c r="AL53" i="15" s="1"/>
  <c r="AM52" i="15"/>
  <c r="AP52" i="15" s="1"/>
  <c r="Z52" i="15" a="1"/>
  <c r="Z52" i="15" s="1"/>
  <c r="AM51" i="15"/>
  <c r="AT51" i="15" s="1"/>
  <c r="Z51" i="15" a="1"/>
  <c r="Z51" i="15" s="1"/>
  <c r="AL51" i="15" s="1"/>
  <c r="AM50" i="15"/>
  <c r="AR50" i="15" s="1"/>
  <c r="Z50" i="15" a="1"/>
  <c r="Z50" i="15" s="1"/>
  <c r="AM49" i="15"/>
  <c r="Z49" i="15" a="1"/>
  <c r="Z49" i="15" s="1"/>
  <c r="AM48" i="15"/>
  <c r="Z48" i="15" a="1"/>
  <c r="Z48" i="15" s="1"/>
  <c r="AL48" i="15" s="1"/>
  <c r="AM47" i="15"/>
  <c r="AR47" i="15" s="1"/>
  <c r="Z47" i="15" a="1"/>
  <c r="Z47" i="15" s="1"/>
  <c r="AM46" i="15"/>
  <c r="AP46" i="15" s="1"/>
  <c r="Z46" i="15" a="1"/>
  <c r="Z46" i="15" s="1"/>
  <c r="AL46" i="15" s="1"/>
  <c r="AM45" i="15"/>
  <c r="AO45" i="15" s="1"/>
  <c r="AA45" i="15" a="1"/>
  <c r="AA45" i="15" s="1"/>
  <c r="Z45" i="15" a="1"/>
  <c r="Z45" i="15" s="1"/>
  <c r="AL45" i="15" s="1"/>
  <c r="AM44" i="15"/>
  <c r="AN44" i="15" s="1"/>
  <c r="AA44" i="15" a="1"/>
  <c r="AA44" i="15" s="1"/>
  <c r="Z44" i="15" a="1"/>
  <c r="Z44" i="15" s="1"/>
  <c r="AM43" i="15"/>
  <c r="AO43" i="15" s="1"/>
  <c r="AA43" i="15" a="1"/>
  <c r="AA43" i="15" s="1"/>
  <c r="Z43" i="15" a="1"/>
  <c r="Z43" i="15" s="1"/>
  <c r="AM42" i="15"/>
  <c r="AP42" i="15" s="1"/>
  <c r="Z42" i="15" a="1"/>
  <c r="Z42" i="15" s="1"/>
  <c r="AM41" i="15"/>
  <c r="AR41" i="15" s="1"/>
  <c r="Z41" i="15" a="1"/>
  <c r="Z41" i="15" s="1"/>
  <c r="AL41" i="15" s="1"/>
  <c r="AM40" i="15"/>
  <c r="AP40" i="15" s="1"/>
  <c r="Z40" i="15" a="1"/>
  <c r="Z40" i="15" s="1"/>
  <c r="AM39" i="15"/>
  <c r="AT39" i="15" s="1"/>
  <c r="Z39" i="15" a="1"/>
  <c r="Z39" i="15" s="1"/>
  <c r="AL39" i="15" s="1"/>
  <c r="AM38" i="15"/>
  <c r="AP38" i="15" s="1"/>
  <c r="AA38" i="15" a="1"/>
  <c r="AA38" i="15" s="1"/>
  <c r="Z38" i="15" a="1"/>
  <c r="Z38" i="15" s="1"/>
  <c r="AM37" i="15"/>
  <c r="AP37" i="15" s="1"/>
  <c r="AA37" i="15" a="1"/>
  <c r="AA37" i="15" s="1"/>
  <c r="Z37" i="15" a="1"/>
  <c r="Z37" i="15" s="1"/>
  <c r="AM36" i="15"/>
  <c r="AR36" i="15" s="1"/>
  <c r="Z36" i="15" a="1"/>
  <c r="Z36" i="15" s="1"/>
  <c r="AM35" i="15"/>
  <c r="AR35" i="15" s="1"/>
  <c r="Z35" i="15" a="1"/>
  <c r="Z35" i="15" s="1"/>
  <c r="AL35" i="15" s="1"/>
  <c r="AM34" i="15"/>
  <c r="AP34" i="15" s="1"/>
  <c r="Z34" i="15" a="1"/>
  <c r="Z34" i="15" s="1"/>
  <c r="AM33" i="15"/>
  <c r="AN33" i="15" s="1"/>
  <c r="Z33" i="15" a="1"/>
  <c r="Z33" i="15" s="1"/>
  <c r="AL33" i="15" s="1"/>
  <c r="AM32" i="15"/>
  <c r="Z32" i="15" a="1"/>
  <c r="Z32" i="15" s="1"/>
  <c r="AM31" i="15"/>
  <c r="AS31" i="15" s="1"/>
  <c r="Z31" i="15" a="1"/>
  <c r="Z31" i="15" s="1"/>
  <c r="AL31" i="15" s="1"/>
  <c r="AM30" i="15"/>
  <c r="AP30" i="15" s="1"/>
  <c r="Z30" i="15" a="1"/>
  <c r="Z30" i="15" s="1"/>
  <c r="AM29" i="15"/>
  <c r="AR29" i="15" s="1"/>
  <c r="AA29" i="15" a="1"/>
  <c r="AA29" i="15" s="1"/>
  <c r="Z29" i="15" a="1"/>
  <c r="Z29" i="15" s="1"/>
  <c r="AM28" i="15"/>
  <c r="AN28" i="15" s="1"/>
  <c r="Z28" i="15" a="1"/>
  <c r="Z28" i="15" s="1"/>
  <c r="AL28" i="15" s="1"/>
  <c r="AM27" i="15"/>
  <c r="AN27" i="15" s="1"/>
  <c r="Z27" i="15" a="1"/>
  <c r="Z27" i="15" s="1"/>
  <c r="AL27" i="15" s="1"/>
  <c r="AM26" i="15"/>
  <c r="AT26" i="15" s="1"/>
  <c r="Z26" i="15" a="1"/>
  <c r="Z26" i="15" s="1"/>
  <c r="AM25" i="15"/>
  <c r="AT25" i="15" s="1"/>
  <c r="AA25" i="15" a="1"/>
  <c r="AA25" i="15" s="1"/>
  <c r="Z25" i="15" a="1"/>
  <c r="Z25" i="15" s="1"/>
  <c r="AL25" i="15" s="1"/>
  <c r="AM24" i="15"/>
  <c r="AR24" i="15" s="1"/>
  <c r="Z24" i="15" a="1"/>
  <c r="Z24" i="15" s="1"/>
  <c r="AL24" i="15" s="1"/>
  <c r="AM23" i="15"/>
  <c r="AT23" i="15" s="1"/>
  <c r="AA23" i="15" a="1"/>
  <c r="AA23" i="15" s="1"/>
  <c r="Z23" i="15" a="1"/>
  <c r="Z23" i="15" s="1"/>
  <c r="AM22" i="15"/>
  <c r="AR22" i="15" s="1"/>
  <c r="Z22" i="15" a="1"/>
  <c r="Z22" i="15" s="1"/>
  <c r="AL22" i="15" s="1"/>
  <c r="AM21" i="15"/>
  <c r="AN21" i="15" s="1"/>
  <c r="AA21" i="15" a="1"/>
  <c r="AA21" i="15" s="1"/>
  <c r="Z21" i="15" a="1"/>
  <c r="Z21" i="15" s="1"/>
  <c r="AM20" i="15"/>
  <c r="AS20" i="15" s="1"/>
  <c r="Z20" i="15" a="1"/>
  <c r="Z20" i="15" s="1"/>
  <c r="AM19" i="15"/>
  <c r="AT19" i="15" s="1"/>
  <c r="AA19" i="15" a="1"/>
  <c r="AA19" i="15" s="1"/>
  <c r="Z19" i="15" a="1"/>
  <c r="Z19" i="15" s="1"/>
  <c r="AM18" i="15"/>
  <c r="AO18" i="15" s="1"/>
  <c r="Z18" i="15" a="1"/>
  <c r="Z18" i="15" s="1"/>
  <c r="AL18" i="15" s="1"/>
  <c r="AM17" i="15"/>
  <c r="AO17" i="15" s="1"/>
  <c r="Z17" i="15" a="1"/>
  <c r="Z17" i="15" s="1"/>
  <c r="AM16" i="15"/>
  <c r="AT16" i="15" s="1"/>
  <c r="Z16" i="15" a="1"/>
  <c r="Z16" i="15" s="1"/>
  <c r="AL16" i="15" s="1"/>
  <c r="AM15" i="15"/>
  <c r="AN15" i="15" s="1"/>
  <c r="Z15" i="15" a="1"/>
  <c r="Z15" i="15" s="1"/>
  <c r="AM14" i="15"/>
  <c r="AR14" i="15" s="1"/>
  <c r="Z14" i="15" a="1"/>
  <c r="Z14" i="15" s="1"/>
  <c r="AM13" i="15"/>
  <c r="AN13" i="15" s="1"/>
  <c r="Z13" i="15" a="1"/>
  <c r="Z13" i="15" s="1"/>
  <c r="AL13" i="15" s="1"/>
  <c r="AM12" i="15"/>
  <c r="Z12" i="15" a="1"/>
  <c r="Z12" i="15" s="1"/>
  <c r="AL12" i="15" s="1"/>
  <c r="AM11" i="15"/>
  <c r="AS11" i="15" s="1"/>
  <c r="Z11" i="15" a="1"/>
  <c r="Z11" i="15" s="1"/>
  <c r="AU46" i="15"/>
  <c r="AT46" i="15"/>
  <c r="AR46" i="15"/>
  <c r="AM10" i="15"/>
  <c r="AN10" i="15" s="1"/>
  <c r="Z10" i="15" a="1"/>
  <c r="Z10" i="15" s="1"/>
  <c r="R10" i="15"/>
  <c r="AM9" i="15"/>
  <c r="Z9" i="15" a="1"/>
  <c r="Z9" i="15" s="1"/>
  <c r="AL9" i="15" s="1"/>
  <c r="U9" i="15"/>
  <c r="S9" i="15"/>
  <c r="Q9" i="15"/>
  <c r="P9" i="15"/>
  <c r="AM8" i="15"/>
  <c r="AA8" i="15" a="1"/>
  <c r="AA8" i="15" s="1"/>
  <c r="Z8" i="15" a="1"/>
  <c r="Z8" i="15" s="1"/>
  <c r="R8" i="15"/>
  <c r="AM7" i="15"/>
  <c r="Z7" i="15" a="1"/>
  <c r="Z7" i="15" s="1"/>
  <c r="AL7" i="15" s="1"/>
  <c r="R7" i="15"/>
  <c r="AM6" i="15"/>
  <c r="AN6" i="15" s="1"/>
  <c r="Z6" i="15" a="1"/>
  <c r="Z6" i="15" s="1"/>
  <c r="R6" i="15"/>
  <c r="AM5" i="15"/>
  <c r="AN5" i="15" s="1"/>
  <c r="Z5" i="15" a="1"/>
  <c r="Z5" i="15" s="1"/>
  <c r="R5" i="15"/>
  <c r="AA1" i="15"/>
  <c r="K1" i="15"/>
  <c r="J1" i="15"/>
  <c r="I1" i="15"/>
  <c r="H1" i="15"/>
  <c r="G1" i="15"/>
  <c r="F1" i="15"/>
  <c r="E1" i="15"/>
  <c r="D1" i="15"/>
  <c r="C1" i="15"/>
  <c r="B1" i="15"/>
  <c r="E81" i="14"/>
  <c r="D81" i="14"/>
  <c r="E80" i="14"/>
  <c r="D80" i="14"/>
  <c r="E79" i="14"/>
  <c r="D79" i="14"/>
  <c r="E78" i="14"/>
  <c r="D78" i="14"/>
  <c r="E77" i="14"/>
  <c r="D77" i="14"/>
  <c r="E76" i="14"/>
  <c r="D76" i="14"/>
  <c r="E75" i="14"/>
  <c r="D75" i="14"/>
  <c r="E74" i="14"/>
  <c r="D74" i="14"/>
  <c r="E73" i="14"/>
  <c r="D73" i="14"/>
  <c r="E72" i="14"/>
  <c r="D72" i="14"/>
  <c r="E71" i="14"/>
  <c r="D71" i="14"/>
  <c r="E70" i="14"/>
  <c r="D70" i="14"/>
  <c r="E69" i="14"/>
  <c r="D69" i="14"/>
  <c r="E68" i="14"/>
  <c r="D68" i="14"/>
  <c r="E67" i="14"/>
  <c r="D67" i="14"/>
  <c r="E66" i="14"/>
  <c r="D66" i="14"/>
  <c r="E65" i="14"/>
  <c r="D65" i="14"/>
  <c r="E64" i="14"/>
  <c r="D64" i="14"/>
  <c r="E63" i="14"/>
  <c r="D63" i="14"/>
  <c r="E62" i="14"/>
  <c r="D62" i="14"/>
  <c r="E61" i="14"/>
  <c r="D61" i="14"/>
  <c r="E60" i="14"/>
  <c r="D60" i="14"/>
  <c r="E59" i="14"/>
  <c r="D59" i="14"/>
  <c r="E58" i="14"/>
  <c r="D58" i="14"/>
  <c r="E57" i="14"/>
  <c r="D57" i="14"/>
  <c r="E56" i="14"/>
  <c r="D56" i="14"/>
  <c r="E55" i="14"/>
  <c r="D55" i="14"/>
  <c r="E54" i="14"/>
  <c r="D54" i="14"/>
  <c r="E53" i="14"/>
  <c r="D53" i="14"/>
  <c r="E52" i="14"/>
  <c r="D52" i="14"/>
  <c r="E51" i="14"/>
  <c r="D51" i="14"/>
  <c r="E50" i="14"/>
  <c r="D50" i="14"/>
  <c r="E49" i="14"/>
  <c r="D49" i="14"/>
  <c r="E48" i="14"/>
  <c r="D48" i="14"/>
  <c r="E47" i="14"/>
  <c r="D47" i="14"/>
  <c r="E46" i="14"/>
  <c r="D46" i="14"/>
  <c r="E45" i="14"/>
  <c r="D45" i="14"/>
  <c r="E44" i="14"/>
  <c r="D44" i="14"/>
  <c r="E43" i="14"/>
  <c r="D43" i="14"/>
  <c r="E42" i="14"/>
  <c r="D42" i="14"/>
  <c r="E41" i="14"/>
  <c r="D41" i="14"/>
  <c r="E40" i="14"/>
  <c r="D40" i="14"/>
  <c r="E39" i="14"/>
  <c r="D39" i="14"/>
  <c r="E38" i="14"/>
  <c r="D38" i="14"/>
  <c r="E37" i="14"/>
  <c r="D37" i="14"/>
  <c r="E36" i="14"/>
  <c r="D36" i="14"/>
  <c r="E35" i="14"/>
  <c r="D35" i="14"/>
  <c r="E34" i="14"/>
  <c r="D34" i="14"/>
  <c r="E33" i="14"/>
  <c r="D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D14" i="14"/>
  <c r="E13" i="14"/>
  <c r="D13" i="14"/>
  <c r="E12" i="14"/>
  <c r="D12" i="14"/>
  <c r="E11" i="14"/>
  <c r="D11" i="14"/>
  <c r="E10" i="14"/>
  <c r="D10" i="14"/>
  <c r="E9" i="14"/>
  <c r="D9" i="14"/>
  <c r="E8" i="14"/>
  <c r="D8" i="14"/>
  <c r="E7" i="14"/>
  <c r="D7" i="14"/>
  <c r="F4" i="14"/>
  <c r="E4" i="14"/>
  <c r="D4" i="14"/>
  <c r="AM54" i="13"/>
  <c r="AU54" i="13" s="1"/>
  <c r="AA54" i="13" a="1"/>
  <c r="AA54" i="13" s="1"/>
  <c r="Z54" i="13" a="1"/>
  <c r="Z54" i="13" s="1"/>
  <c r="AM53" i="13"/>
  <c r="AA53" i="13" a="1"/>
  <c r="AA53" i="13" s="1"/>
  <c r="AF53" i="13" s="1"/>
  <c r="Z53" i="13" a="1"/>
  <c r="Z53" i="13" s="1"/>
  <c r="AM52" i="13"/>
  <c r="AU52" i="13" s="1"/>
  <c r="AA52" i="13" a="1"/>
  <c r="AA52" i="13" s="1"/>
  <c r="Z52" i="13" a="1"/>
  <c r="Z52" i="13" s="1"/>
  <c r="AM51" i="13"/>
  <c r="AU51" i="13" s="1"/>
  <c r="Z51" i="13" a="1"/>
  <c r="Z51" i="13" s="1"/>
  <c r="AM50" i="13"/>
  <c r="AA50" i="13" a="1"/>
  <c r="AA50" i="13" s="1"/>
  <c r="AF50" i="13" s="1"/>
  <c r="Z50" i="13" a="1"/>
  <c r="Z50" i="13" s="1"/>
  <c r="AM49" i="13"/>
  <c r="AO49" i="13" s="1"/>
  <c r="Z49" i="13" a="1"/>
  <c r="Z49" i="13" s="1"/>
  <c r="AL49" i="13" s="1"/>
  <c r="AM48" i="13"/>
  <c r="AT48" i="13" s="1"/>
  <c r="AA48" i="13" a="1"/>
  <c r="AA48" i="13" s="1"/>
  <c r="AF48" i="13" s="1"/>
  <c r="Z48" i="13" a="1"/>
  <c r="Z48" i="13" s="1"/>
  <c r="AL48" i="13" s="1"/>
  <c r="AM47" i="13"/>
  <c r="AR47" i="13" s="1"/>
  <c r="AA47" i="13" a="1"/>
  <c r="AA47" i="13" s="1"/>
  <c r="Z47" i="13" a="1"/>
  <c r="Z47" i="13" s="1"/>
  <c r="AL47" i="13" s="1"/>
  <c r="AM46" i="13"/>
  <c r="Z46" i="13" a="1"/>
  <c r="Z46" i="13" s="1"/>
  <c r="AM45" i="13"/>
  <c r="AQ45" i="13" s="1"/>
  <c r="AA45" i="13" a="1"/>
  <c r="AA45" i="13" s="1"/>
  <c r="Z45" i="13" a="1"/>
  <c r="Z45" i="13" s="1"/>
  <c r="AM44" i="13"/>
  <c r="AA44" i="13" a="1"/>
  <c r="AA44" i="13" s="1"/>
  <c r="AF44" i="13" s="1"/>
  <c r="Z44" i="13" a="1"/>
  <c r="Z44" i="13" s="1"/>
  <c r="AL44" i="13" s="1"/>
  <c r="AM43" i="13"/>
  <c r="AO43" i="13" s="1"/>
  <c r="Z43" i="13" a="1"/>
  <c r="Z43" i="13" s="1"/>
  <c r="AL43" i="13" s="1"/>
  <c r="AM42" i="13"/>
  <c r="AO42" i="13" s="1"/>
  <c r="AA42" i="13" a="1"/>
  <c r="AA42" i="13" s="1"/>
  <c r="Z42" i="13" a="1"/>
  <c r="Z42" i="13" s="1"/>
  <c r="AM41" i="13"/>
  <c r="AR41" i="13" s="1"/>
  <c r="AA41" i="13" a="1"/>
  <c r="AA41" i="13" s="1"/>
  <c r="AF41" i="13" s="1"/>
  <c r="Z41" i="13" a="1"/>
  <c r="Z41" i="13" s="1"/>
  <c r="AM40" i="13"/>
  <c r="AA40" i="13" a="1"/>
  <c r="AA40" i="13" s="1"/>
  <c r="Z40" i="13" a="1"/>
  <c r="Z40" i="13" s="1"/>
  <c r="AM39" i="13"/>
  <c r="AR39" i="13" s="1"/>
  <c r="AA39" i="13" a="1"/>
  <c r="AA39" i="13" s="1"/>
  <c r="AF39" i="13" s="1"/>
  <c r="Z39" i="13" a="1"/>
  <c r="Z39" i="13" s="1"/>
  <c r="AL39" i="13" s="1"/>
  <c r="AM38" i="13"/>
  <c r="AP38" i="13" s="1"/>
  <c r="AA38" i="13" a="1"/>
  <c r="AA38" i="13" s="1"/>
  <c r="AF38" i="13" s="1"/>
  <c r="Z38" i="13" a="1"/>
  <c r="Z38" i="13" s="1"/>
  <c r="AL38" i="13" s="1"/>
  <c r="AM37" i="13"/>
  <c r="Z37" i="13" a="1"/>
  <c r="Z37" i="13" s="1"/>
  <c r="AM36" i="13"/>
  <c r="AU36" i="13" s="1"/>
  <c r="AA36" i="13" a="1"/>
  <c r="AA36" i="13" s="1"/>
  <c r="Z36" i="13" a="1"/>
  <c r="Z36" i="13" s="1"/>
  <c r="AL36" i="13" s="1"/>
  <c r="AM35" i="13"/>
  <c r="AU35" i="13" s="1"/>
  <c r="AA35" i="13" a="1"/>
  <c r="AA35" i="13" s="1"/>
  <c r="Z35" i="13" a="1"/>
  <c r="Z35" i="13" s="1"/>
  <c r="AM34" i="13"/>
  <c r="AR34" i="13" s="1"/>
  <c r="AA34" i="13" a="1"/>
  <c r="AA34" i="13" s="1"/>
  <c r="AF34" i="13" s="1"/>
  <c r="Z34" i="13" a="1"/>
  <c r="Z34" i="13" s="1"/>
  <c r="AL34" i="13" s="1"/>
  <c r="AM33" i="13"/>
  <c r="AU33" i="13" s="1"/>
  <c r="AA33" i="13" a="1"/>
  <c r="AA33" i="13" s="1"/>
  <c r="Z33" i="13" a="1"/>
  <c r="Z33" i="13" s="1"/>
  <c r="AL33" i="13" s="1"/>
  <c r="AM32" i="13"/>
  <c r="AT32" i="13" s="1"/>
  <c r="AA32" i="13" a="1"/>
  <c r="AA32" i="13" s="1"/>
  <c r="AF32" i="13" s="1"/>
  <c r="Z32" i="13" a="1"/>
  <c r="Z32" i="13" s="1"/>
  <c r="AM31" i="13"/>
  <c r="AU31" i="13" s="1"/>
  <c r="Z31" i="13" a="1"/>
  <c r="Z31" i="13" s="1"/>
  <c r="AL31" i="13" s="1"/>
  <c r="AM30" i="13"/>
  <c r="AU30" i="13" s="1"/>
  <c r="AA30" i="13" a="1"/>
  <c r="AA30" i="13" s="1"/>
  <c r="Z30" i="13" a="1"/>
  <c r="Z30" i="13" s="1"/>
  <c r="AM29" i="13"/>
  <c r="AA29" i="13" a="1"/>
  <c r="AA29" i="13" s="1"/>
  <c r="Z29" i="13" a="1"/>
  <c r="Z29" i="13" s="1"/>
  <c r="AM28" i="13"/>
  <c r="AR28" i="13" s="1"/>
  <c r="AA28" i="13" a="1"/>
  <c r="AA28" i="13" s="1"/>
  <c r="Z28" i="13" a="1"/>
  <c r="Z28" i="13" s="1"/>
  <c r="AM27" i="13"/>
  <c r="Z27" i="13" a="1"/>
  <c r="Z27" i="13" s="1"/>
  <c r="AM26" i="13"/>
  <c r="AA26" i="13" a="1"/>
  <c r="AA26" i="13" s="1"/>
  <c r="Z26" i="13" a="1"/>
  <c r="Z26" i="13" s="1"/>
  <c r="AL26" i="13" s="1"/>
  <c r="AM25" i="13"/>
  <c r="AA25" i="13" a="1"/>
  <c r="AA25" i="13" s="1"/>
  <c r="Z25" i="13" a="1"/>
  <c r="Z25" i="13" s="1"/>
  <c r="AL25" i="13" s="1"/>
  <c r="AM24" i="13"/>
  <c r="AT24" i="13" s="1"/>
  <c r="AA24" i="13" a="1"/>
  <c r="AA24" i="13" s="1"/>
  <c r="AF24" i="13" s="1"/>
  <c r="Z24" i="13" a="1"/>
  <c r="Z24" i="13" s="1"/>
  <c r="AL24" i="13" s="1"/>
  <c r="AM23" i="13"/>
  <c r="AQ23" i="13" s="1"/>
  <c r="AA23" i="13" a="1"/>
  <c r="AA23" i="13" s="1"/>
  <c r="Z23" i="13" a="1"/>
  <c r="Z23" i="13" s="1"/>
  <c r="AM22" i="13"/>
  <c r="AN22" i="13" s="1"/>
  <c r="AA22" i="13" a="1"/>
  <c r="AA22" i="13" s="1"/>
  <c r="Z22" i="13" a="1"/>
  <c r="Z22" i="13" s="1"/>
  <c r="AL22" i="13" s="1"/>
  <c r="AM21" i="13"/>
  <c r="AN21" i="13" s="1"/>
  <c r="AA21" i="13" a="1"/>
  <c r="AA21" i="13" s="1"/>
  <c r="AF21" i="13" s="1"/>
  <c r="Z21" i="13" a="1"/>
  <c r="Z21" i="13" s="1"/>
  <c r="AL21" i="13" s="1"/>
  <c r="AM20" i="13"/>
  <c r="AP20" i="13" s="1"/>
  <c r="Z20" i="13" a="1"/>
  <c r="Z20" i="13" s="1"/>
  <c r="AM19" i="13"/>
  <c r="AA19" i="13" a="1"/>
  <c r="AA19" i="13" s="1"/>
  <c r="Z19" i="13" a="1"/>
  <c r="Z19" i="13" s="1"/>
  <c r="AM18" i="13"/>
  <c r="AR18" i="13" s="1"/>
  <c r="AA18" i="13" a="1"/>
  <c r="AA18" i="13" s="1"/>
  <c r="AF18" i="13" s="1"/>
  <c r="Z18" i="13" a="1"/>
  <c r="Z18" i="13" s="1"/>
  <c r="AL18" i="13" s="1"/>
  <c r="AM17" i="13"/>
  <c r="AR17" i="13" s="1"/>
  <c r="Z17" i="13" a="1"/>
  <c r="Z17" i="13" s="1"/>
  <c r="AM16" i="13"/>
  <c r="AQ16" i="13" s="1"/>
  <c r="AA16" i="13" a="1"/>
  <c r="AA16" i="13" s="1"/>
  <c r="Z16" i="13" a="1"/>
  <c r="Z16" i="13" s="1"/>
  <c r="AM15" i="13"/>
  <c r="AL15" i="13"/>
  <c r="AF15" i="13"/>
  <c r="AM14" i="13"/>
  <c r="AT14" i="13" s="1"/>
  <c r="AA14" i="13" a="1"/>
  <c r="AA14" i="13" s="1"/>
  <c r="Z14" i="13" a="1"/>
  <c r="Z14" i="13" s="1"/>
  <c r="AM13" i="13"/>
  <c r="AT13" i="13" s="1"/>
  <c r="AA13" i="13" a="1"/>
  <c r="AA13" i="13" s="1"/>
  <c r="AF13" i="13" s="1"/>
  <c r="Z13" i="13" a="1"/>
  <c r="Z13" i="13" s="1"/>
  <c r="AM12" i="13"/>
  <c r="AO12" i="13" s="1"/>
  <c r="AA12" i="13" a="1"/>
  <c r="AA12" i="13" s="1"/>
  <c r="Z12" i="13" a="1"/>
  <c r="Z12" i="13" s="1"/>
  <c r="R12" i="13"/>
  <c r="AM11" i="13"/>
  <c r="AN11" i="13" s="1"/>
  <c r="AA11" i="13" a="1"/>
  <c r="AA11" i="13" s="1"/>
  <c r="AF11" i="13" s="1"/>
  <c r="Z11" i="13" a="1"/>
  <c r="Z11" i="13" s="1"/>
  <c r="AL11" i="13" s="1"/>
  <c r="T11" i="13"/>
  <c r="R11" i="13"/>
  <c r="AM10" i="13"/>
  <c r="AN10" i="13" s="1"/>
  <c r="AA10" i="13" a="1"/>
  <c r="AA10" i="13" s="1"/>
  <c r="AF10" i="13" s="1"/>
  <c r="Z10" i="13" a="1"/>
  <c r="Z10" i="13" s="1"/>
  <c r="AL10" i="13" s="1"/>
  <c r="T10" i="13"/>
  <c r="AS54" i="13" s="1"/>
  <c r="R10" i="13"/>
  <c r="AM9" i="13"/>
  <c r="AR9" i="13" s="1"/>
  <c r="AA9" i="13" a="1"/>
  <c r="AA9" i="13" s="1"/>
  <c r="AF9" i="13" s="1"/>
  <c r="Z9" i="13" a="1"/>
  <c r="Z9" i="13" s="1"/>
  <c r="AL9" i="13" s="1"/>
  <c r="AM8" i="13"/>
  <c r="AT8" i="13" s="1"/>
  <c r="Z8" i="13" a="1"/>
  <c r="Z8" i="13" s="1"/>
  <c r="T8" i="13"/>
  <c r="R8" i="13"/>
  <c r="AM7" i="13"/>
  <c r="AT7" i="13" s="1"/>
  <c r="AA7" i="13" a="1"/>
  <c r="AA7" i="13" s="1"/>
  <c r="Z7" i="13" a="1"/>
  <c r="Z7" i="13" s="1"/>
  <c r="AL7" i="13" s="1"/>
  <c r="T7" i="13"/>
  <c r="R7" i="13"/>
  <c r="AM6" i="13"/>
  <c r="AA6" i="13" a="1"/>
  <c r="AA6" i="13" s="1"/>
  <c r="Z6" i="13" a="1"/>
  <c r="Z6" i="13" s="1"/>
  <c r="T6" i="13"/>
  <c r="R6" i="13"/>
  <c r="AM5" i="13"/>
  <c r="AA5" i="13" a="1"/>
  <c r="AA5" i="13" s="1"/>
  <c r="Z5" i="13" a="1"/>
  <c r="Z5" i="13" s="1"/>
  <c r="T5" i="13"/>
  <c r="R5" i="13"/>
  <c r="AF1" i="13"/>
  <c r="K1" i="13"/>
  <c r="J1" i="13"/>
  <c r="I1" i="13"/>
  <c r="H1" i="13"/>
  <c r="G1" i="13"/>
  <c r="F1" i="13"/>
  <c r="E1" i="13"/>
  <c r="D1" i="13"/>
  <c r="C1" i="13"/>
  <c r="B1" i="13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Q52" i="8"/>
  <c r="J54" i="18" s="1" a="1"/>
  <c r="J54" i="18" s="1"/>
  <c r="X1" i="8"/>
  <c r="W1" i="8"/>
  <c r="R1" i="8"/>
  <c r="Q1" i="8"/>
  <c r="T1" i="8"/>
  <c r="S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B16" i="7"/>
  <c r="B19" i="7"/>
  <c r="B23" i="7"/>
  <c r="B15" i="7"/>
  <c r="B13" i="7"/>
  <c r="B7" i="7"/>
  <c r="B5" i="7"/>
  <c r="B25" i="7"/>
  <c r="B20" i="7"/>
  <c r="B24" i="7"/>
  <c r="B18" i="7"/>
  <c r="B22" i="7"/>
  <c r="B17" i="7"/>
  <c r="B21" i="7"/>
  <c r="B9" i="7"/>
  <c r="B6" i="7"/>
  <c r="B8" i="7"/>
  <c r="B14" i="7"/>
  <c r="B12" i="7"/>
  <c r="B4" i="7"/>
  <c r="B10" i="7"/>
  <c r="B11" i="7"/>
  <c r="P1" i="7"/>
  <c r="J1" i="7"/>
  <c r="K1" i="7"/>
  <c r="I1" i="7"/>
  <c r="H1" i="7"/>
  <c r="G1" i="7"/>
  <c r="F1" i="7"/>
  <c r="C1" i="7"/>
  <c r="D1" i="7"/>
  <c r="B1" i="7"/>
  <c r="M28" i="5" a="1"/>
  <c r="M28" i="5" s="1"/>
  <c r="J28" i="5"/>
  <c r="F28" i="5" s="1"/>
  <c r="J27" i="5"/>
  <c r="J26" i="5"/>
  <c r="J25" i="5"/>
  <c r="N25" i="5" s="1"/>
  <c r="O25" i="5" s="1" a="1"/>
  <c r="O25" i="5" s="1"/>
  <c r="J24" i="5"/>
  <c r="K24" i="5" s="1"/>
  <c r="J23" i="5"/>
  <c r="P23" i="5" s="1" a="1"/>
  <c r="P23" i="5" s="1"/>
  <c r="J22" i="5"/>
  <c r="P22" i="5" s="1" a="1"/>
  <c r="P22" i="5" s="1"/>
  <c r="J21" i="5"/>
  <c r="J20" i="5"/>
  <c r="K20" i="5" s="1"/>
  <c r="M19" i="5" a="1"/>
  <c r="M19" i="5" s="1"/>
  <c r="J19" i="5"/>
  <c r="H19" i="5" s="1"/>
  <c r="J18" i="5"/>
  <c r="J17" i="5"/>
  <c r="N17" i="5" s="1"/>
  <c r="O17" i="5" s="1" a="1"/>
  <c r="O17" i="5" s="1"/>
  <c r="J16" i="5"/>
  <c r="N16" i="5" s="1"/>
  <c r="O16" i="5" s="1" a="1"/>
  <c r="O16" i="5" s="1"/>
  <c r="J15" i="5"/>
  <c r="K15" i="5" s="1"/>
  <c r="M14" i="5" a="1"/>
  <c r="M14" i="5" s="1"/>
  <c r="J14" i="5"/>
  <c r="G14" i="5" s="1"/>
  <c r="J13" i="5"/>
  <c r="J12" i="5"/>
  <c r="N12" i="5" s="1"/>
  <c r="O12" i="5" s="1" a="1"/>
  <c r="O12" i="5" s="1"/>
  <c r="M11" i="5" a="1"/>
  <c r="M11" i="5" s="1"/>
  <c r="J11" i="5"/>
  <c r="H11" i="5" s="1"/>
  <c r="J10" i="5"/>
  <c r="P10" i="5" s="1" a="1"/>
  <c r="P10" i="5" s="1"/>
  <c r="J9" i="5"/>
  <c r="K9" i="5" s="1"/>
  <c r="J8" i="5"/>
  <c r="K8" i="5" s="1"/>
  <c r="J7" i="5"/>
  <c r="N7" i="5" s="1"/>
  <c r="O7" i="5" s="1" a="1"/>
  <c r="O7" i="5" s="1"/>
  <c r="M28" i="4" a="1"/>
  <c r="M28" i="4" s="1"/>
  <c r="J28" i="4"/>
  <c r="G28" i="4" s="1"/>
  <c r="J27" i="4"/>
  <c r="J26" i="4"/>
  <c r="J25" i="4"/>
  <c r="J24" i="4"/>
  <c r="J23" i="4"/>
  <c r="N23" i="4" s="1"/>
  <c r="O23" i="4" s="1" a="1"/>
  <c r="O23" i="4" s="1"/>
  <c r="J22" i="4"/>
  <c r="J21" i="4"/>
  <c r="J20" i="4"/>
  <c r="M19" i="4" a="1"/>
  <c r="M19" i="4" s="1"/>
  <c r="J19" i="4"/>
  <c r="J18" i="4"/>
  <c r="N18" i="4" s="1"/>
  <c r="O18" i="4" s="1" a="1"/>
  <c r="O18" i="4" s="1"/>
  <c r="J17" i="4"/>
  <c r="J16" i="4"/>
  <c r="N16" i="4" s="1"/>
  <c r="O16" i="4" s="1" a="1"/>
  <c r="O16" i="4" s="1"/>
  <c r="J15" i="4"/>
  <c r="N15" i="4" s="1"/>
  <c r="O15" i="4" s="1" a="1"/>
  <c r="O15" i="4" s="1"/>
  <c r="M14" i="4" a="1"/>
  <c r="M14" i="4" s="1"/>
  <c r="J14" i="4"/>
  <c r="F14" i="4" s="1"/>
  <c r="J13" i="4"/>
  <c r="J12" i="4"/>
  <c r="M11" i="4" a="1"/>
  <c r="M11" i="4" s="1"/>
  <c r="J11" i="4"/>
  <c r="P11" i="4" s="1" a="1"/>
  <c r="P11" i="4" s="1"/>
  <c r="J10" i="4"/>
  <c r="N10" i="4" s="1"/>
  <c r="O10" i="4" s="1" a="1"/>
  <c r="O10" i="4" s="1"/>
  <c r="J9" i="4"/>
  <c r="N9" i="4" s="1"/>
  <c r="O9" i="4" s="1" a="1"/>
  <c r="O9" i="4" s="1"/>
  <c r="J8" i="4"/>
  <c r="J7" i="4"/>
  <c r="M28" i="3" a="1"/>
  <c r="M28" i="3" s="1"/>
  <c r="J28" i="3"/>
  <c r="K28" i="3" s="1"/>
  <c r="J27" i="3"/>
  <c r="J26" i="3"/>
  <c r="N26" i="3" s="1"/>
  <c r="O26" i="3" s="1" a="1"/>
  <c r="O26" i="3" s="1"/>
  <c r="J25" i="3"/>
  <c r="J24" i="3"/>
  <c r="N24" i="3" s="1"/>
  <c r="O24" i="3" s="1" a="1"/>
  <c r="O24" i="3" s="1"/>
  <c r="J23" i="3"/>
  <c r="N23" i="3" s="1"/>
  <c r="O23" i="3" s="1" a="1"/>
  <c r="O23" i="3" s="1"/>
  <c r="J22" i="3"/>
  <c r="N22" i="3" s="1"/>
  <c r="O22" i="3" s="1" a="1"/>
  <c r="O22" i="3" s="1"/>
  <c r="J21" i="3"/>
  <c r="J20" i="3"/>
  <c r="N20" i="3" s="1"/>
  <c r="O20" i="3" s="1" a="1"/>
  <c r="O20" i="3" s="1"/>
  <c r="M19" i="3" a="1"/>
  <c r="M19" i="3" s="1"/>
  <c r="J19" i="3"/>
  <c r="J18" i="3"/>
  <c r="J17" i="3"/>
  <c r="N17" i="3" s="1"/>
  <c r="O17" i="3" s="1" a="1"/>
  <c r="O17" i="3" s="1"/>
  <c r="J16" i="3"/>
  <c r="N16" i="3" s="1"/>
  <c r="O16" i="3" s="1" a="1"/>
  <c r="O16" i="3" s="1"/>
  <c r="J15" i="3"/>
  <c r="M14" i="3" a="1"/>
  <c r="M14" i="3" s="1"/>
  <c r="J14" i="3"/>
  <c r="K14" i="3" s="1"/>
  <c r="J13" i="3"/>
  <c r="N13" i="3" s="1"/>
  <c r="O13" i="3" s="1" a="1"/>
  <c r="O13" i="3" s="1"/>
  <c r="J12" i="3"/>
  <c r="N12" i="3" s="1"/>
  <c r="O12" i="3" s="1" a="1"/>
  <c r="O12" i="3" s="1"/>
  <c r="M11" i="3" a="1"/>
  <c r="M11" i="3" s="1"/>
  <c r="J11" i="3"/>
  <c r="N11" i="3" s="1"/>
  <c r="O11" i="3" s="1" a="1"/>
  <c r="O11" i="3" s="1"/>
  <c r="J10" i="3"/>
  <c r="N10" i="3" s="1"/>
  <c r="O10" i="3" s="1" a="1"/>
  <c r="O10" i="3" s="1"/>
  <c r="J9" i="3"/>
  <c r="N9" i="3" s="1"/>
  <c r="O9" i="3" s="1" a="1"/>
  <c r="O9" i="3" s="1"/>
  <c r="J8" i="3"/>
  <c r="J7" i="3"/>
  <c r="N7" i="3" s="1"/>
  <c r="O7" i="3" s="1" a="1"/>
  <c r="O7" i="3" s="1"/>
  <c r="B1587" i="2"/>
  <c r="C1587" i="2" s="1"/>
  <c r="U1587" i="2" s="1"/>
  <c r="M1587" i="2" s="1"/>
  <c r="B1586" i="2"/>
  <c r="C1586" i="2" s="1"/>
  <c r="U1586" i="2" s="1"/>
  <c r="M1586" i="2" s="1"/>
  <c r="B1585" i="2"/>
  <c r="C1585" i="2" s="1"/>
  <c r="U1585" i="2" s="1"/>
  <c r="M1585" i="2" s="1"/>
  <c r="B1584" i="2"/>
  <c r="C1584" i="2" s="1"/>
  <c r="U1584" i="2" s="1"/>
  <c r="M1584" i="2" s="1"/>
  <c r="B1583" i="2"/>
  <c r="C1583" i="2" s="1"/>
  <c r="U1583" i="2" s="1"/>
  <c r="M1583" i="2" s="1"/>
  <c r="B1582" i="2"/>
  <c r="C1582" i="2" s="1"/>
  <c r="U1582" i="2" s="1"/>
  <c r="M1582" i="2" s="1"/>
  <c r="B1581" i="2"/>
  <c r="C1581" i="2" s="1"/>
  <c r="U1581" i="2" s="1"/>
  <c r="M1581" i="2" s="1"/>
  <c r="B1580" i="2"/>
  <c r="C1580" i="2" s="1"/>
  <c r="U1580" i="2" s="1"/>
  <c r="M1580" i="2" s="1"/>
  <c r="B1579" i="2"/>
  <c r="C1579" i="2" s="1"/>
  <c r="U1579" i="2" s="1"/>
  <c r="M1579" i="2" s="1"/>
  <c r="B1578" i="2"/>
  <c r="C1578" i="2" s="1"/>
  <c r="U1578" i="2" s="1"/>
  <c r="M1578" i="2" s="1"/>
  <c r="B1577" i="2"/>
  <c r="C1577" i="2" s="1"/>
  <c r="U1577" i="2" s="1"/>
  <c r="M1577" i="2" s="1"/>
  <c r="B1576" i="2"/>
  <c r="C1576" i="2" s="1"/>
  <c r="U1576" i="2" s="1"/>
  <c r="M1576" i="2" s="1"/>
  <c r="B1575" i="2"/>
  <c r="C1575" i="2" s="1"/>
  <c r="U1575" i="2" s="1"/>
  <c r="M1575" i="2" s="1"/>
  <c r="B1574" i="2"/>
  <c r="C1574" i="2" s="1"/>
  <c r="U1574" i="2" s="1"/>
  <c r="M1574" i="2" s="1"/>
  <c r="B1573" i="2"/>
  <c r="C1573" i="2" s="1"/>
  <c r="U1573" i="2" s="1"/>
  <c r="M1573" i="2" s="1"/>
  <c r="B1572" i="2"/>
  <c r="C1572" i="2" s="1"/>
  <c r="U1572" i="2" s="1"/>
  <c r="M1572" i="2" s="1"/>
  <c r="B1571" i="2"/>
  <c r="C1571" i="2" s="1"/>
  <c r="U1571" i="2" s="1"/>
  <c r="M1571" i="2" s="1"/>
  <c r="B1570" i="2"/>
  <c r="C1570" i="2" s="1"/>
  <c r="U1570" i="2" s="1"/>
  <c r="M1570" i="2" s="1"/>
  <c r="B1569" i="2"/>
  <c r="C1569" i="2" s="1"/>
  <c r="U1569" i="2" s="1"/>
  <c r="M1569" i="2" s="1"/>
  <c r="B1568" i="2"/>
  <c r="C1568" i="2" s="1"/>
  <c r="U1568" i="2" s="1"/>
  <c r="M1568" i="2" s="1"/>
  <c r="B1567" i="2"/>
  <c r="C1567" i="2" s="1"/>
  <c r="U1567" i="2" s="1"/>
  <c r="M1567" i="2" s="1"/>
  <c r="B1566" i="2"/>
  <c r="C1566" i="2" s="1"/>
  <c r="U1566" i="2" s="1"/>
  <c r="M1566" i="2" s="1"/>
  <c r="B1565" i="2"/>
  <c r="C1565" i="2" s="1"/>
  <c r="U1565" i="2" s="1"/>
  <c r="M1565" i="2" s="1"/>
  <c r="B1564" i="2"/>
  <c r="C1564" i="2" s="1"/>
  <c r="U1564" i="2" s="1"/>
  <c r="M1564" i="2" s="1"/>
  <c r="B1563" i="2"/>
  <c r="C1563" i="2" s="1"/>
  <c r="U1563" i="2" s="1"/>
  <c r="M1563" i="2" s="1"/>
  <c r="B1562" i="2"/>
  <c r="C1562" i="2" s="1"/>
  <c r="U1562" i="2" s="1"/>
  <c r="M1562" i="2" s="1"/>
  <c r="B1561" i="2"/>
  <c r="C1561" i="2" s="1"/>
  <c r="U1561" i="2" s="1"/>
  <c r="M1561" i="2" s="1"/>
  <c r="B1560" i="2"/>
  <c r="C1560" i="2" s="1"/>
  <c r="U1560" i="2" s="1"/>
  <c r="M1560" i="2" s="1"/>
  <c r="B1559" i="2"/>
  <c r="C1559" i="2" s="1"/>
  <c r="U1559" i="2" s="1"/>
  <c r="M1559" i="2" s="1"/>
  <c r="B1558" i="2"/>
  <c r="C1558" i="2" s="1"/>
  <c r="U1558" i="2" s="1"/>
  <c r="M1558" i="2" s="1"/>
  <c r="B1557" i="2"/>
  <c r="C1557" i="2" s="1"/>
  <c r="U1557" i="2" s="1"/>
  <c r="M1557" i="2" s="1"/>
  <c r="B1556" i="2"/>
  <c r="C1556" i="2" s="1"/>
  <c r="U1556" i="2" s="1"/>
  <c r="M1556" i="2" s="1"/>
  <c r="B1555" i="2"/>
  <c r="C1555" i="2" s="1"/>
  <c r="U1555" i="2" s="1"/>
  <c r="M1555" i="2" s="1"/>
  <c r="B1554" i="2"/>
  <c r="C1554" i="2" s="1"/>
  <c r="U1554" i="2" s="1"/>
  <c r="M1554" i="2" s="1"/>
  <c r="B1553" i="2"/>
  <c r="C1553" i="2" s="1"/>
  <c r="U1553" i="2" s="1"/>
  <c r="M1553" i="2" s="1"/>
  <c r="B1552" i="2"/>
  <c r="C1552" i="2" s="1"/>
  <c r="U1552" i="2" s="1"/>
  <c r="M1552" i="2" s="1"/>
  <c r="B1551" i="2"/>
  <c r="C1551" i="2" s="1"/>
  <c r="U1551" i="2" s="1"/>
  <c r="M1551" i="2" s="1"/>
  <c r="B1550" i="2"/>
  <c r="C1550" i="2" s="1"/>
  <c r="U1550" i="2" s="1"/>
  <c r="M1550" i="2" s="1"/>
  <c r="B1549" i="2"/>
  <c r="C1549" i="2" s="1"/>
  <c r="U1549" i="2" s="1"/>
  <c r="M1549" i="2" s="1"/>
  <c r="B1548" i="2"/>
  <c r="C1548" i="2" s="1"/>
  <c r="U1548" i="2" s="1"/>
  <c r="M1548" i="2" s="1"/>
  <c r="B1547" i="2"/>
  <c r="C1547" i="2" s="1"/>
  <c r="U1547" i="2" s="1"/>
  <c r="M1547" i="2" s="1"/>
  <c r="B1546" i="2"/>
  <c r="C1546" i="2" s="1"/>
  <c r="U1546" i="2" s="1"/>
  <c r="M1546" i="2" s="1"/>
  <c r="B1545" i="2"/>
  <c r="C1545" i="2" s="1"/>
  <c r="U1545" i="2" s="1"/>
  <c r="M1545" i="2" s="1"/>
  <c r="B1544" i="2"/>
  <c r="C1544" i="2" s="1"/>
  <c r="U1544" i="2" s="1"/>
  <c r="M1544" i="2" s="1"/>
  <c r="B1543" i="2"/>
  <c r="C1543" i="2" s="1"/>
  <c r="U1543" i="2" s="1"/>
  <c r="M1543" i="2" s="1"/>
  <c r="B1542" i="2"/>
  <c r="C1542" i="2" s="1"/>
  <c r="U1542" i="2" s="1"/>
  <c r="M1542" i="2" s="1"/>
  <c r="B1541" i="2"/>
  <c r="C1541" i="2" s="1"/>
  <c r="U1541" i="2" s="1"/>
  <c r="M1541" i="2" s="1"/>
  <c r="B1540" i="2"/>
  <c r="C1540" i="2" s="1"/>
  <c r="U1540" i="2" s="1"/>
  <c r="M1540" i="2" s="1"/>
  <c r="B1539" i="2"/>
  <c r="C1539" i="2" s="1"/>
  <c r="U1539" i="2" s="1"/>
  <c r="M1539" i="2" s="1"/>
  <c r="B1538" i="2"/>
  <c r="C1538" i="2" s="1"/>
  <c r="U1538" i="2" s="1"/>
  <c r="M1538" i="2" s="1"/>
  <c r="B1537" i="2"/>
  <c r="C1537" i="2" s="1"/>
  <c r="U1537" i="2" s="1"/>
  <c r="M1537" i="2" s="1"/>
  <c r="B1536" i="2"/>
  <c r="C1536" i="2" s="1"/>
  <c r="U1536" i="2" s="1"/>
  <c r="M1536" i="2" s="1"/>
  <c r="B1535" i="2"/>
  <c r="C1535" i="2" s="1"/>
  <c r="U1535" i="2" s="1"/>
  <c r="M1535" i="2" s="1"/>
  <c r="B1534" i="2"/>
  <c r="C1534" i="2" s="1"/>
  <c r="U1534" i="2" s="1"/>
  <c r="M1534" i="2" s="1"/>
  <c r="B1533" i="2"/>
  <c r="C1533" i="2" s="1"/>
  <c r="U1533" i="2" s="1"/>
  <c r="M1533" i="2" s="1"/>
  <c r="B1532" i="2"/>
  <c r="C1532" i="2" s="1"/>
  <c r="U1532" i="2" s="1"/>
  <c r="M1532" i="2" s="1"/>
  <c r="B1531" i="2"/>
  <c r="C1531" i="2" s="1"/>
  <c r="U1531" i="2" s="1"/>
  <c r="M1531" i="2" s="1"/>
  <c r="B1530" i="2"/>
  <c r="C1530" i="2" s="1"/>
  <c r="U1530" i="2" s="1"/>
  <c r="M1530" i="2" s="1"/>
  <c r="B1529" i="2"/>
  <c r="C1529" i="2" s="1"/>
  <c r="U1529" i="2" s="1"/>
  <c r="M1529" i="2" s="1"/>
  <c r="B1528" i="2"/>
  <c r="C1528" i="2" s="1"/>
  <c r="U1528" i="2" s="1"/>
  <c r="M1528" i="2" s="1"/>
  <c r="B1527" i="2"/>
  <c r="C1527" i="2" s="1"/>
  <c r="U1527" i="2" s="1"/>
  <c r="M1527" i="2" s="1"/>
  <c r="B1526" i="2"/>
  <c r="C1526" i="2" s="1"/>
  <c r="U1526" i="2" s="1"/>
  <c r="M1526" i="2" s="1"/>
  <c r="B1525" i="2"/>
  <c r="C1525" i="2" s="1"/>
  <c r="U1525" i="2" s="1"/>
  <c r="M1525" i="2" s="1"/>
  <c r="B1524" i="2"/>
  <c r="C1524" i="2" s="1"/>
  <c r="U1524" i="2" s="1"/>
  <c r="M1524" i="2" s="1"/>
  <c r="B1523" i="2"/>
  <c r="C1523" i="2" s="1"/>
  <c r="U1523" i="2" s="1"/>
  <c r="M1523" i="2" s="1"/>
  <c r="B1522" i="2"/>
  <c r="C1522" i="2" s="1"/>
  <c r="U1522" i="2" s="1"/>
  <c r="M1522" i="2" s="1"/>
  <c r="B1521" i="2"/>
  <c r="C1521" i="2" s="1"/>
  <c r="U1521" i="2" s="1"/>
  <c r="M1521" i="2" s="1"/>
  <c r="B1520" i="2"/>
  <c r="C1520" i="2" s="1"/>
  <c r="U1520" i="2" s="1"/>
  <c r="M1520" i="2" s="1"/>
  <c r="B1519" i="2"/>
  <c r="C1519" i="2" s="1"/>
  <c r="U1519" i="2" s="1"/>
  <c r="M1519" i="2" s="1"/>
  <c r="B1518" i="2"/>
  <c r="C1518" i="2" s="1"/>
  <c r="U1518" i="2" s="1"/>
  <c r="M1518" i="2" s="1"/>
  <c r="B1517" i="2"/>
  <c r="C1517" i="2" s="1"/>
  <c r="U1517" i="2" s="1"/>
  <c r="M1517" i="2" s="1"/>
  <c r="B1516" i="2"/>
  <c r="C1516" i="2" s="1"/>
  <c r="U1516" i="2" s="1"/>
  <c r="M1516" i="2" s="1"/>
  <c r="B1515" i="2"/>
  <c r="C1515" i="2" s="1"/>
  <c r="U1515" i="2" s="1"/>
  <c r="M1515" i="2" s="1"/>
  <c r="B1514" i="2"/>
  <c r="C1514" i="2" s="1"/>
  <c r="U1514" i="2" s="1"/>
  <c r="M1514" i="2" s="1"/>
  <c r="B1513" i="2"/>
  <c r="C1513" i="2" s="1"/>
  <c r="U1513" i="2" s="1"/>
  <c r="M1513" i="2" s="1"/>
  <c r="B1512" i="2"/>
  <c r="C1512" i="2" s="1"/>
  <c r="U1512" i="2" s="1"/>
  <c r="M1512" i="2" s="1"/>
  <c r="B1511" i="2"/>
  <c r="C1511" i="2" s="1"/>
  <c r="U1511" i="2" s="1"/>
  <c r="M1511" i="2" s="1"/>
  <c r="B1510" i="2"/>
  <c r="C1510" i="2" s="1"/>
  <c r="U1510" i="2" s="1"/>
  <c r="M1510" i="2" s="1"/>
  <c r="B1509" i="2"/>
  <c r="C1509" i="2" s="1"/>
  <c r="U1509" i="2" s="1"/>
  <c r="M1509" i="2" s="1"/>
  <c r="B1508" i="2"/>
  <c r="C1508" i="2" s="1"/>
  <c r="U1508" i="2" s="1"/>
  <c r="M1508" i="2" s="1"/>
  <c r="B1507" i="2"/>
  <c r="C1507" i="2" s="1"/>
  <c r="U1507" i="2" s="1"/>
  <c r="M1507" i="2" s="1"/>
  <c r="B1506" i="2"/>
  <c r="C1506" i="2" s="1"/>
  <c r="U1506" i="2" s="1"/>
  <c r="M1506" i="2" s="1"/>
  <c r="B1505" i="2"/>
  <c r="C1505" i="2" s="1"/>
  <c r="U1505" i="2" s="1"/>
  <c r="M1505" i="2" s="1"/>
  <c r="B1504" i="2"/>
  <c r="C1504" i="2" s="1"/>
  <c r="U1504" i="2" s="1"/>
  <c r="M1504" i="2" s="1"/>
  <c r="B1503" i="2"/>
  <c r="C1503" i="2" s="1"/>
  <c r="U1503" i="2" s="1"/>
  <c r="M1503" i="2" s="1"/>
  <c r="B1502" i="2"/>
  <c r="C1502" i="2" s="1"/>
  <c r="U1502" i="2" s="1"/>
  <c r="M1502" i="2" s="1"/>
  <c r="B1501" i="2"/>
  <c r="C1501" i="2" s="1"/>
  <c r="U1501" i="2" s="1"/>
  <c r="M1501" i="2" s="1"/>
  <c r="B1500" i="2"/>
  <c r="C1500" i="2" s="1"/>
  <c r="U1500" i="2" s="1"/>
  <c r="M1500" i="2" s="1"/>
  <c r="B1499" i="2"/>
  <c r="C1499" i="2" s="1"/>
  <c r="U1499" i="2" s="1"/>
  <c r="M1499" i="2" s="1"/>
  <c r="B1498" i="2"/>
  <c r="C1498" i="2" s="1"/>
  <c r="U1498" i="2" s="1"/>
  <c r="M1498" i="2" s="1"/>
  <c r="B1497" i="2"/>
  <c r="C1497" i="2" s="1"/>
  <c r="U1497" i="2" s="1"/>
  <c r="M1497" i="2" s="1"/>
  <c r="B1496" i="2"/>
  <c r="C1496" i="2" s="1"/>
  <c r="U1496" i="2" s="1"/>
  <c r="M1496" i="2" s="1"/>
  <c r="B1495" i="2"/>
  <c r="C1495" i="2" s="1"/>
  <c r="U1495" i="2" s="1"/>
  <c r="M1495" i="2" s="1"/>
  <c r="B1494" i="2"/>
  <c r="C1494" i="2" s="1"/>
  <c r="U1494" i="2" s="1"/>
  <c r="M1494" i="2" s="1"/>
  <c r="B1493" i="2"/>
  <c r="C1493" i="2" s="1"/>
  <c r="U1493" i="2" s="1"/>
  <c r="M1493" i="2" s="1"/>
  <c r="B1492" i="2"/>
  <c r="C1492" i="2" s="1"/>
  <c r="U1492" i="2" s="1"/>
  <c r="M1492" i="2" s="1"/>
  <c r="B1491" i="2"/>
  <c r="C1491" i="2" s="1"/>
  <c r="U1491" i="2" s="1"/>
  <c r="M1491" i="2" s="1"/>
  <c r="B1490" i="2"/>
  <c r="C1490" i="2" s="1"/>
  <c r="U1490" i="2" s="1"/>
  <c r="M1490" i="2" s="1"/>
  <c r="B1489" i="2"/>
  <c r="C1489" i="2" s="1"/>
  <c r="U1489" i="2" s="1"/>
  <c r="M1489" i="2" s="1"/>
  <c r="B1488" i="2"/>
  <c r="C1488" i="2" s="1"/>
  <c r="U1488" i="2" s="1"/>
  <c r="M1488" i="2" s="1"/>
  <c r="B1487" i="2"/>
  <c r="C1487" i="2" s="1"/>
  <c r="U1487" i="2" s="1"/>
  <c r="M1487" i="2" s="1"/>
  <c r="B1486" i="2"/>
  <c r="C1486" i="2" s="1"/>
  <c r="U1486" i="2" s="1"/>
  <c r="M1486" i="2" s="1"/>
  <c r="B1485" i="2"/>
  <c r="C1485" i="2" s="1"/>
  <c r="U1485" i="2" s="1"/>
  <c r="M1485" i="2" s="1"/>
  <c r="B1484" i="2"/>
  <c r="C1484" i="2" s="1"/>
  <c r="U1484" i="2" s="1"/>
  <c r="M1484" i="2" s="1"/>
  <c r="B1483" i="2"/>
  <c r="C1483" i="2" s="1"/>
  <c r="U1483" i="2" s="1"/>
  <c r="M1483" i="2" s="1"/>
  <c r="B1482" i="2"/>
  <c r="C1482" i="2" s="1"/>
  <c r="U1482" i="2" s="1"/>
  <c r="M1482" i="2" s="1"/>
  <c r="B1481" i="2"/>
  <c r="C1481" i="2" s="1"/>
  <c r="U1481" i="2" s="1"/>
  <c r="M1481" i="2" s="1"/>
  <c r="B1480" i="2"/>
  <c r="C1480" i="2" s="1"/>
  <c r="U1480" i="2" s="1"/>
  <c r="M1480" i="2" s="1"/>
  <c r="B1479" i="2"/>
  <c r="C1479" i="2" s="1"/>
  <c r="U1479" i="2" s="1"/>
  <c r="M1479" i="2" s="1"/>
  <c r="B1478" i="2"/>
  <c r="C1478" i="2" s="1"/>
  <c r="U1478" i="2" s="1"/>
  <c r="M1478" i="2" s="1"/>
  <c r="B1477" i="2"/>
  <c r="C1477" i="2" s="1"/>
  <c r="U1477" i="2" s="1"/>
  <c r="M1477" i="2" s="1"/>
  <c r="B1476" i="2"/>
  <c r="C1476" i="2" s="1"/>
  <c r="U1476" i="2" s="1"/>
  <c r="M1476" i="2" s="1"/>
  <c r="B1475" i="2"/>
  <c r="C1475" i="2" s="1"/>
  <c r="U1475" i="2" s="1"/>
  <c r="M1475" i="2" s="1"/>
  <c r="B1474" i="2"/>
  <c r="C1474" i="2" s="1"/>
  <c r="U1474" i="2" s="1"/>
  <c r="M1474" i="2" s="1"/>
  <c r="B1473" i="2"/>
  <c r="C1473" i="2" s="1"/>
  <c r="U1473" i="2" s="1"/>
  <c r="M1473" i="2" s="1"/>
  <c r="B1472" i="2"/>
  <c r="C1472" i="2" s="1"/>
  <c r="U1472" i="2" s="1"/>
  <c r="M1472" i="2" s="1"/>
  <c r="B1471" i="2"/>
  <c r="C1471" i="2" s="1"/>
  <c r="U1471" i="2" s="1"/>
  <c r="M1471" i="2" s="1"/>
  <c r="B1470" i="2"/>
  <c r="C1470" i="2" s="1"/>
  <c r="U1470" i="2" s="1"/>
  <c r="M1470" i="2" s="1"/>
  <c r="B1469" i="2"/>
  <c r="C1469" i="2" s="1"/>
  <c r="U1469" i="2" s="1"/>
  <c r="M1469" i="2" s="1"/>
  <c r="B1468" i="2"/>
  <c r="C1468" i="2" s="1"/>
  <c r="U1468" i="2" s="1"/>
  <c r="M1468" i="2" s="1"/>
  <c r="B1467" i="2"/>
  <c r="C1467" i="2" s="1"/>
  <c r="U1467" i="2" s="1"/>
  <c r="M1467" i="2" s="1"/>
  <c r="B1466" i="2"/>
  <c r="C1466" i="2" s="1"/>
  <c r="U1466" i="2" s="1"/>
  <c r="M1466" i="2" s="1"/>
  <c r="B1465" i="2"/>
  <c r="C1465" i="2" s="1"/>
  <c r="U1465" i="2" s="1"/>
  <c r="M1465" i="2" s="1"/>
  <c r="B1464" i="2"/>
  <c r="C1464" i="2" s="1"/>
  <c r="U1464" i="2" s="1"/>
  <c r="M1464" i="2" s="1"/>
  <c r="B1463" i="2"/>
  <c r="C1463" i="2" s="1"/>
  <c r="U1463" i="2" s="1"/>
  <c r="M1463" i="2" s="1"/>
  <c r="B1462" i="2"/>
  <c r="C1462" i="2" s="1"/>
  <c r="U1462" i="2" s="1"/>
  <c r="M1462" i="2" s="1"/>
  <c r="B1461" i="2"/>
  <c r="C1461" i="2" s="1"/>
  <c r="U1461" i="2" s="1"/>
  <c r="M1461" i="2" s="1"/>
  <c r="B1460" i="2"/>
  <c r="C1460" i="2" s="1"/>
  <c r="U1460" i="2" s="1"/>
  <c r="M1460" i="2" s="1"/>
  <c r="B1459" i="2"/>
  <c r="C1459" i="2" s="1"/>
  <c r="U1459" i="2" s="1"/>
  <c r="M1459" i="2" s="1"/>
  <c r="B1458" i="2"/>
  <c r="C1458" i="2" s="1"/>
  <c r="U1458" i="2" s="1"/>
  <c r="M1458" i="2" s="1"/>
  <c r="B1457" i="2"/>
  <c r="C1457" i="2" s="1"/>
  <c r="U1457" i="2" s="1"/>
  <c r="M1457" i="2" s="1"/>
  <c r="B1456" i="2"/>
  <c r="C1456" i="2" s="1"/>
  <c r="U1456" i="2" s="1"/>
  <c r="M1456" i="2" s="1"/>
  <c r="B1455" i="2"/>
  <c r="C1455" i="2" s="1"/>
  <c r="U1455" i="2" s="1"/>
  <c r="M1455" i="2" s="1"/>
  <c r="B1454" i="2"/>
  <c r="C1454" i="2" s="1"/>
  <c r="U1454" i="2" s="1"/>
  <c r="M1454" i="2" s="1"/>
  <c r="B1453" i="2"/>
  <c r="C1453" i="2" s="1"/>
  <c r="U1453" i="2" s="1"/>
  <c r="M1453" i="2" s="1"/>
  <c r="B1452" i="2"/>
  <c r="C1452" i="2" s="1"/>
  <c r="U1452" i="2" s="1"/>
  <c r="M1452" i="2" s="1"/>
  <c r="B1451" i="2"/>
  <c r="C1451" i="2" s="1"/>
  <c r="U1451" i="2" s="1"/>
  <c r="M1451" i="2" s="1"/>
  <c r="B1450" i="2"/>
  <c r="C1450" i="2" s="1"/>
  <c r="U1450" i="2" s="1"/>
  <c r="M1450" i="2" s="1"/>
  <c r="B1449" i="2"/>
  <c r="C1449" i="2" s="1"/>
  <c r="U1449" i="2" s="1"/>
  <c r="M1449" i="2" s="1"/>
  <c r="B1448" i="2"/>
  <c r="C1448" i="2" s="1"/>
  <c r="U1448" i="2" s="1"/>
  <c r="M1448" i="2" s="1"/>
  <c r="B1447" i="2"/>
  <c r="C1447" i="2" s="1"/>
  <c r="U1447" i="2" s="1"/>
  <c r="M1447" i="2" s="1"/>
  <c r="B1446" i="2"/>
  <c r="C1446" i="2" s="1"/>
  <c r="U1446" i="2" s="1"/>
  <c r="M1446" i="2" s="1"/>
  <c r="B1445" i="2"/>
  <c r="C1445" i="2" s="1"/>
  <c r="U1445" i="2" s="1"/>
  <c r="M1445" i="2" s="1"/>
  <c r="B1444" i="2"/>
  <c r="C1444" i="2" s="1"/>
  <c r="U1444" i="2" s="1"/>
  <c r="M1444" i="2" s="1"/>
  <c r="B1443" i="2"/>
  <c r="C1443" i="2" s="1"/>
  <c r="U1443" i="2" s="1"/>
  <c r="M1443" i="2" s="1"/>
  <c r="B1442" i="2"/>
  <c r="C1442" i="2" s="1"/>
  <c r="U1442" i="2" s="1"/>
  <c r="M1442" i="2" s="1"/>
  <c r="B1441" i="2"/>
  <c r="C1441" i="2" s="1"/>
  <c r="U1441" i="2" s="1"/>
  <c r="M1441" i="2" s="1"/>
  <c r="B1440" i="2"/>
  <c r="C1440" i="2" s="1"/>
  <c r="U1440" i="2" s="1"/>
  <c r="M1440" i="2" s="1"/>
  <c r="B1439" i="2"/>
  <c r="C1439" i="2" s="1"/>
  <c r="U1439" i="2" s="1"/>
  <c r="M1439" i="2" s="1"/>
  <c r="B1438" i="2"/>
  <c r="C1438" i="2" s="1"/>
  <c r="U1438" i="2" s="1"/>
  <c r="M1438" i="2" s="1"/>
  <c r="B1437" i="2"/>
  <c r="C1437" i="2" s="1"/>
  <c r="U1437" i="2" s="1"/>
  <c r="M1437" i="2" s="1"/>
  <c r="B1436" i="2"/>
  <c r="C1436" i="2" s="1"/>
  <c r="U1436" i="2" s="1"/>
  <c r="M1436" i="2" s="1"/>
  <c r="B1435" i="2"/>
  <c r="C1435" i="2" s="1"/>
  <c r="U1435" i="2" s="1"/>
  <c r="M1435" i="2" s="1"/>
  <c r="B1434" i="2"/>
  <c r="C1434" i="2" s="1"/>
  <c r="U1434" i="2" s="1"/>
  <c r="M1434" i="2" s="1"/>
  <c r="B1433" i="2"/>
  <c r="C1433" i="2" s="1"/>
  <c r="U1433" i="2" s="1"/>
  <c r="M1433" i="2" s="1"/>
  <c r="B1432" i="2"/>
  <c r="C1432" i="2" s="1"/>
  <c r="U1432" i="2" s="1"/>
  <c r="M1432" i="2" s="1"/>
  <c r="B1431" i="2"/>
  <c r="C1431" i="2" s="1"/>
  <c r="U1431" i="2" s="1"/>
  <c r="M1431" i="2" s="1"/>
  <c r="B1430" i="2"/>
  <c r="C1430" i="2" s="1"/>
  <c r="U1430" i="2" s="1"/>
  <c r="M1430" i="2" s="1"/>
  <c r="B1429" i="2"/>
  <c r="C1429" i="2" s="1"/>
  <c r="U1429" i="2" s="1"/>
  <c r="M1429" i="2" s="1"/>
  <c r="B1428" i="2"/>
  <c r="C1428" i="2" s="1"/>
  <c r="U1428" i="2" s="1"/>
  <c r="M1428" i="2" s="1"/>
  <c r="B1427" i="2"/>
  <c r="C1427" i="2" s="1"/>
  <c r="U1427" i="2" s="1"/>
  <c r="M1427" i="2" s="1"/>
  <c r="B1426" i="2"/>
  <c r="C1426" i="2" s="1"/>
  <c r="U1426" i="2" s="1"/>
  <c r="M1426" i="2" s="1"/>
  <c r="B1425" i="2"/>
  <c r="C1425" i="2" s="1"/>
  <c r="U1425" i="2" s="1"/>
  <c r="M1425" i="2" s="1"/>
  <c r="B1424" i="2"/>
  <c r="C1424" i="2" s="1"/>
  <c r="U1424" i="2" s="1"/>
  <c r="M1424" i="2" s="1"/>
  <c r="B1423" i="2"/>
  <c r="C1423" i="2" s="1"/>
  <c r="U1423" i="2" s="1"/>
  <c r="M1423" i="2" s="1"/>
  <c r="B1422" i="2"/>
  <c r="C1422" i="2" s="1"/>
  <c r="U1422" i="2" s="1"/>
  <c r="M1422" i="2" s="1"/>
  <c r="B1421" i="2"/>
  <c r="C1421" i="2" s="1"/>
  <c r="U1421" i="2" s="1"/>
  <c r="M1421" i="2" s="1"/>
  <c r="B1420" i="2"/>
  <c r="C1420" i="2" s="1"/>
  <c r="U1420" i="2" s="1"/>
  <c r="M1420" i="2" s="1"/>
  <c r="B1419" i="2"/>
  <c r="C1419" i="2" s="1"/>
  <c r="U1419" i="2" s="1"/>
  <c r="M1419" i="2" s="1"/>
  <c r="B1418" i="2"/>
  <c r="C1418" i="2" s="1"/>
  <c r="U1418" i="2" s="1"/>
  <c r="M1418" i="2" s="1"/>
  <c r="B1417" i="2"/>
  <c r="C1417" i="2" s="1"/>
  <c r="U1417" i="2" s="1"/>
  <c r="M1417" i="2" s="1"/>
  <c r="B1416" i="2"/>
  <c r="C1416" i="2" s="1"/>
  <c r="U1416" i="2" s="1"/>
  <c r="M1416" i="2" s="1"/>
  <c r="B1415" i="2"/>
  <c r="C1415" i="2" s="1"/>
  <c r="U1415" i="2" s="1"/>
  <c r="M1415" i="2" s="1"/>
  <c r="B1414" i="2"/>
  <c r="C1414" i="2" s="1"/>
  <c r="U1414" i="2" s="1"/>
  <c r="M1414" i="2" s="1"/>
  <c r="B1413" i="2"/>
  <c r="C1413" i="2" s="1"/>
  <c r="U1413" i="2" s="1"/>
  <c r="M1413" i="2" s="1"/>
  <c r="B1412" i="2"/>
  <c r="C1412" i="2" s="1"/>
  <c r="U1412" i="2" s="1"/>
  <c r="M1412" i="2" s="1"/>
  <c r="B1411" i="2"/>
  <c r="C1411" i="2" s="1"/>
  <c r="U1411" i="2" s="1"/>
  <c r="M1411" i="2" s="1"/>
  <c r="B1410" i="2"/>
  <c r="C1410" i="2" s="1"/>
  <c r="U1410" i="2" s="1"/>
  <c r="M1410" i="2" s="1"/>
  <c r="B1409" i="2"/>
  <c r="C1409" i="2" s="1"/>
  <c r="U1409" i="2" s="1"/>
  <c r="M1409" i="2" s="1"/>
  <c r="B1408" i="2"/>
  <c r="C1408" i="2" s="1"/>
  <c r="U1408" i="2" s="1"/>
  <c r="M1408" i="2" s="1"/>
  <c r="B1407" i="2"/>
  <c r="C1407" i="2" s="1"/>
  <c r="U1407" i="2" s="1"/>
  <c r="M1407" i="2" s="1"/>
  <c r="B1406" i="2"/>
  <c r="C1406" i="2" s="1"/>
  <c r="U1406" i="2" s="1"/>
  <c r="M1406" i="2" s="1"/>
  <c r="B1405" i="2"/>
  <c r="C1405" i="2" s="1"/>
  <c r="U1405" i="2" s="1"/>
  <c r="M1405" i="2" s="1"/>
  <c r="B1404" i="2"/>
  <c r="C1404" i="2" s="1"/>
  <c r="U1404" i="2" s="1"/>
  <c r="M1404" i="2" s="1"/>
  <c r="B1403" i="2"/>
  <c r="C1403" i="2" s="1"/>
  <c r="U1403" i="2" s="1"/>
  <c r="M1403" i="2" s="1"/>
  <c r="B1402" i="2"/>
  <c r="C1402" i="2" s="1"/>
  <c r="U1402" i="2" s="1"/>
  <c r="M1402" i="2" s="1"/>
  <c r="B1401" i="2"/>
  <c r="C1401" i="2" s="1"/>
  <c r="U1401" i="2" s="1"/>
  <c r="M1401" i="2" s="1"/>
  <c r="B1400" i="2"/>
  <c r="C1400" i="2" s="1"/>
  <c r="U1400" i="2" s="1"/>
  <c r="M1400" i="2" s="1"/>
  <c r="B1399" i="2"/>
  <c r="C1399" i="2" s="1"/>
  <c r="U1399" i="2" s="1"/>
  <c r="M1399" i="2" s="1"/>
  <c r="B1398" i="2"/>
  <c r="C1398" i="2" s="1"/>
  <c r="U1398" i="2" s="1"/>
  <c r="M1398" i="2" s="1"/>
  <c r="B1397" i="2"/>
  <c r="C1397" i="2" s="1"/>
  <c r="U1397" i="2" s="1"/>
  <c r="M1397" i="2" s="1"/>
  <c r="B1396" i="2"/>
  <c r="C1396" i="2" s="1"/>
  <c r="U1396" i="2" s="1"/>
  <c r="M1396" i="2" s="1"/>
  <c r="B1395" i="2"/>
  <c r="C1395" i="2" s="1"/>
  <c r="U1395" i="2" s="1"/>
  <c r="M1395" i="2" s="1"/>
  <c r="B1394" i="2"/>
  <c r="C1394" i="2" s="1"/>
  <c r="U1394" i="2" s="1"/>
  <c r="M1394" i="2" s="1"/>
  <c r="B1393" i="2"/>
  <c r="C1393" i="2" s="1"/>
  <c r="U1393" i="2" s="1"/>
  <c r="M1393" i="2" s="1"/>
  <c r="B1392" i="2"/>
  <c r="C1392" i="2" s="1"/>
  <c r="U1392" i="2" s="1"/>
  <c r="M1392" i="2" s="1"/>
  <c r="B1391" i="2"/>
  <c r="C1391" i="2" s="1"/>
  <c r="U1391" i="2" s="1"/>
  <c r="M1391" i="2" s="1"/>
  <c r="B1390" i="2"/>
  <c r="C1390" i="2" s="1"/>
  <c r="U1390" i="2" s="1"/>
  <c r="M1390" i="2" s="1"/>
  <c r="B1389" i="2"/>
  <c r="C1389" i="2" s="1"/>
  <c r="U1389" i="2" s="1"/>
  <c r="M1389" i="2" s="1"/>
  <c r="B1388" i="2"/>
  <c r="C1388" i="2" s="1"/>
  <c r="U1388" i="2" s="1"/>
  <c r="M1388" i="2" s="1"/>
  <c r="B1387" i="2"/>
  <c r="C1387" i="2" s="1"/>
  <c r="U1387" i="2" s="1"/>
  <c r="M1387" i="2" s="1"/>
  <c r="B1386" i="2"/>
  <c r="C1386" i="2" s="1"/>
  <c r="U1386" i="2" s="1"/>
  <c r="M1386" i="2" s="1"/>
  <c r="B1385" i="2"/>
  <c r="C1385" i="2" s="1"/>
  <c r="U1385" i="2" s="1"/>
  <c r="M1385" i="2" s="1"/>
  <c r="B1384" i="2"/>
  <c r="C1384" i="2" s="1"/>
  <c r="U1384" i="2" s="1"/>
  <c r="M1384" i="2" s="1"/>
  <c r="B1383" i="2"/>
  <c r="C1383" i="2" s="1"/>
  <c r="U1383" i="2" s="1"/>
  <c r="M1383" i="2" s="1"/>
  <c r="B1382" i="2"/>
  <c r="C1382" i="2" s="1"/>
  <c r="U1382" i="2" s="1"/>
  <c r="M1382" i="2" s="1"/>
  <c r="B1381" i="2"/>
  <c r="C1381" i="2" s="1"/>
  <c r="U1381" i="2" s="1"/>
  <c r="M1381" i="2" s="1"/>
  <c r="B1380" i="2"/>
  <c r="C1380" i="2" s="1"/>
  <c r="U1380" i="2" s="1"/>
  <c r="M1380" i="2" s="1"/>
  <c r="B1379" i="2"/>
  <c r="C1379" i="2" s="1"/>
  <c r="U1379" i="2" s="1"/>
  <c r="M1379" i="2" s="1"/>
  <c r="B1378" i="2"/>
  <c r="C1378" i="2" s="1"/>
  <c r="U1378" i="2" s="1"/>
  <c r="M1378" i="2" s="1"/>
  <c r="B1377" i="2"/>
  <c r="C1377" i="2" s="1"/>
  <c r="U1377" i="2" s="1"/>
  <c r="M1377" i="2" s="1"/>
  <c r="B1376" i="2"/>
  <c r="C1376" i="2" s="1"/>
  <c r="U1376" i="2" s="1"/>
  <c r="M1376" i="2" s="1"/>
  <c r="B1375" i="2"/>
  <c r="C1375" i="2" s="1"/>
  <c r="U1375" i="2" s="1"/>
  <c r="M1375" i="2" s="1"/>
  <c r="B1374" i="2"/>
  <c r="C1374" i="2" s="1"/>
  <c r="U1374" i="2" s="1"/>
  <c r="M1374" i="2" s="1"/>
  <c r="B1373" i="2"/>
  <c r="C1373" i="2" s="1"/>
  <c r="U1373" i="2" s="1"/>
  <c r="M1373" i="2" s="1"/>
  <c r="B1372" i="2"/>
  <c r="C1372" i="2" s="1"/>
  <c r="U1372" i="2" s="1"/>
  <c r="M1372" i="2" s="1"/>
  <c r="B1371" i="2"/>
  <c r="C1371" i="2" s="1"/>
  <c r="U1371" i="2" s="1"/>
  <c r="M1371" i="2" s="1"/>
  <c r="B1370" i="2"/>
  <c r="C1370" i="2" s="1"/>
  <c r="U1370" i="2" s="1"/>
  <c r="M1370" i="2" s="1"/>
  <c r="B1369" i="2"/>
  <c r="C1369" i="2" s="1"/>
  <c r="U1369" i="2" s="1"/>
  <c r="M1369" i="2" s="1"/>
  <c r="B1368" i="2"/>
  <c r="C1368" i="2" s="1"/>
  <c r="U1368" i="2" s="1"/>
  <c r="M1368" i="2" s="1"/>
  <c r="B1367" i="2"/>
  <c r="C1367" i="2" s="1"/>
  <c r="U1367" i="2" s="1"/>
  <c r="M1367" i="2" s="1"/>
  <c r="B1366" i="2"/>
  <c r="C1366" i="2" s="1"/>
  <c r="U1366" i="2" s="1"/>
  <c r="M1366" i="2" s="1"/>
  <c r="B1365" i="2"/>
  <c r="C1365" i="2" s="1"/>
  <c r="U1365" i="2" s="1"/>
  <c r="M1365" i="2" s="1"/>
  <c r="B1364" i="2"/>
  <c r="C1364" i="2" s="1"/>
  <c r="U1364" i="2" s="1"/>
  <c r="M1364" i="2" s="1"/>
  <c r="B1363" i="2"/>
  <c r="C1363" i="2" s="1"/>
  <c r="U1363" i="2" s="1"/>
  <c r="M1363" i="2" s="1"/>
  <c r="B1362" i="2"/>
  <c r="C1362" i="2" s="1"/>
  <c r="U1362" i="2" s="1"/>
  <c r="M1362" i="2" s="1"/>
  <c r="B1361" i="2"/>
  <c r="C1361" i="2" s="1"/>
  <c r="U1361" i="2" s="1"/>
  <c r="M1361" i="2" s="1"/>
  <c r="B1360" i="2"/>
  <c r="C1360" i="2" s="1"/>
  <c r="U1360" i="2" s="1"/>
  <c r="M1360" i="2" s="1"/>
  <c r="B1359" i="2"/>
  <c r="C1359" i="2" s="1"/>
  <c r="U1359" i="2" s="1"/>
  <c r="M1359" i="2" s="1"/>
  <c r="B1358" i="2"/>
  <c r="C1358" i="2" s="1"/>
  <c r="U1358" i="2" s="1"/>
  <c r="M1358" i="2" s="1"/>
  <c r="B1357" i="2"/>
  <c r="C1357" i="2" s="1"/>
  <c r="U1357" i="2" s="1"/>
  <c r="M1357" i="2" s="1"/>
  <c r="B1356" i="2"/>
  <c r="C1356" i="2" s="1"/>
  <c r="U1356" i="2" s="1"/>
  <c r="M1356" i="2" s="1"/>
  <c r="B1355" i="2"/>
  <c r="C1355" i="2" s="1"/>
  <c r="U1355" i="2" s="1"/>
  <c r="M1355" i="2" s="1"/>
  <c r="B1354" i="2"/>
  <c r="C1354" i="2" s="1"/>
  <c r="U1354" i="2" s="1"/>
  <c r="M1354" i="2" s="1"/>
  <c r="B1353" i="2"/>
  <c r="C1353" i="2" s="1"/>
  <c r="U1353" i="2" s="1"/>
  <c r="M1353" i="2" s="1"/>
  <c r="B1352" i="2"/>
  <c r="C1352" i="2" s="1"/>
  <c r="U1352" i="2" s="1"/>
  <c r="M1352" i="2" s="1"/>
  <c r="B1351" i="2"/>
  <c r="C1351" i="2" s="1"/>
  <c r="U1351" i="2" s="1"/>
  <c r="M1351" i="2" s="1"/>
  <c r="B1350" i="2"/>
  <c r="C1350" i="2" s="1"/>
  <c r="U1350" i="2" s="1"/>
  <c r="M1350" i="2" s="1"/>
  <c r="B1349" i="2"/>
  <c r="C1349" i="2" s="1"/>
  <c r="U1349" i="2" s="1"/>
  <c r="M1349" i="2" s="1"/>
  <c r="B1348" i="2"/>
  <c r="C1348" i="2" s="1"/>
  <c r="U1348" i="2" s="1"/>
  <c r="M1348" i="2" s="1"/>
  <c r="B1347" i="2"/>
  <c r="C1347" i="2" s="1"/>
  <c r="U1347" i="2" s="1"/>
  <c r="M1347" i="2" s="1"/>
  <c r="B1346" i="2"/>
  <c r="C1346" i="2" s="1"/>
  <c r="U1346" i="2" s="1"/>
  <c r="M1346" i="2" s="1"/>
  <c r="B1345" i="2"/>
  <c r="C1345" i="2" s="1"/>
  <c r="U1345" i="2" s="1"/>
  <c r="M1345" i="2" s="1"/>
  <c r="B1344" i="2"/>
  <c r="C1344" i="2" s="1"/>
  <c r="U1344" i="2" s="1"/>
  <c r="M1344" i="2" s="1"/>
  <c r="B1343" i="2"/>
  <c r="C1343" i="2" s="1"/>
  <c r="U1343" i="2" s="1"/>
  <c r="M1343" i="2" s="1"/>
  <c r="B1342" i="2"/>
  <c r="C1342" i="2" s="1"/>
  <c r="U1342" i="2" s="1"/>
  <c r="M1342" i="2" s="1"/>
  <c r="B1341" i="2"/>
  <c r="C1341" i="2" s="1"/>
  <c r="U1341" i="2" s="1"/>
  <c r="M1341" i="2" s="1"/>
  <c r="B1340" i="2"/>
  <c r="C1340" i="2" s="1"/>
  <c r="U1340" i="2" s="1"/>
  <c r="M1340" i="2" s="1"/>
  <c r="B1339" i="2"/>
  <c r="C1339" i="2" s="1"/>
  <c r="U1339" i="2" s="1"/>
  <c r="M1339" i="2" s="1"/>
  <c r="B1338" i="2"/>
  <c r="C1338" i="2" s="1"/>
  <c r="U1338" i="2" s="1"/>
  <c r="M1338" i="2" s="1"/>
  <c r="B1337" i="2"/>
  <c r="C1337" i="2" s="1"/>
  <c r="U1337" i="2" s="1"/>
  <c r="M1337" i="2" s="1"/>
  <c r="B1336" i="2"/>
  <c r="C1336" i="2" s="1"/>
  <c r="U1336" i="2" s="1"/>
  <c r="M1336" i="2" s="1"/>
  <c r="B1335" i="2"/>
  <c r="C1335" i="2" s="1"/>
  <c r="U1335" i="2" s="1"/>
  <c r="M1335" i="2" s="1"/>
  <c r="B1334" i="2"/>
  <c r="C1334" i="2" s="1"/>
  <c r="U1334" i="2" s="1"/>
  <c r="M1334" i="2" s="1"/>
  <c r="B1333" i="2"/>
  <c r="C1333" i="2" s="1"/>
  <c r="U1333" i="2" s="1"/>
  <c r="M1333" i="2" s="1"/>
  <c r="B1332" i="2"/>
  <c r="C1332" i="2" s="1"/>
  <c r="U1332" i="2" s="1"/>
  <c r="M1332" i="2" s="1"/>
  <c r="B1331" i="2"/>
  <c r="C1331" i="2" s="1"/>
  <c r="U1331" i="2" s="1"/>
  <c r="M1331" i="2" s="1"/>
  <c r="B1330" i="2"/>
  <c r="C1330" i="2" s="1"/>
  <c r="U1330" i="2" s="1"/>
  <c r="M1330" i="2" s="1"/>
  <c r="B1329" i="2"/>
  <c r="C1329" i="2" s="1"/>
  <c r="U1329" i="2" s="1"/>
  <c r="M1329" i="2" s="1"/>
  <c r="B1328" i="2"/>
  <c r="C1328" i="2" s="1"/>
  <c r="U1328" i="2" s="1"/>
  <c r="M1328" i="2" s="1"/>
  <c r="B1327" i="2"/>
  <c r="C1327" i="2" s="1"/>
  <c r="U1327" i="2" s="1"/>
  <c r="M1327" i="2" s="1"/>
  <c r="B1326" i="2"/>
  <c r="C1326" i="2" s="1"/>
  <c r="U1326" i="2" s="1"/>
  <c r="M1326" i="2" s="1"/>
  <c r="B1325" i="2"/>
  <c r="C1325" i="2" s="1"/>
  <c r="U1325" i="2" s="1"/>
  <c r="M1325" i="2" s="1"/>
  <c r="B1324" i="2"/>
  <c r="C1324" i="2" s="1"/>
  <c r="U1324" i="2" s="1"/>
  <c r="M1324" i="2" s="1"/>
  <c r="B1323" i="2"/>
  <c r="C1323" i="2" s="1"/>
  <c r="U1323" i="2" s="1"/>
  <c r="M1323" i="2" s="1"/>
  <c r="B1322" i="2"/>
  <c r="C1322" i="2" s="1"/>
  <c r="U1322" i="2" s="1"/>
  <c r="M1322" i="2" s="1"/>
  <c r="B1321" i="2"/>
  <c r="C1321" i="2" s="1"/>
  <c r="U1321" i="2" s="1"/>
  <c r="M1321" i="2" s="1"/>
  <c r="B1320" i="2"/>
  <c r="C1320" i="2" s="1"/>
  <c r="U1320" i="2" s="1"/>
  <c r="M1320" i="2" s="1"/>
  <c r="B1319" i="2"/>
  <c r="C1319" i="2" s="1"/>
  <c r="U1319" i="2" s="1"/>
  <c r="M1319" i="2" s="1"/>
  <c r="B1318" i="2"/>
  <c r="C1318" i="2" s="1"/>
  <c r="U1318" i="2" s="1"/>
  <c r="M1318" i="2" s="1"/>
  <c r="B1317" i="2"/>
  <c r="C1317" i="2" s="1"/>
  <c r="U1317" i="2" s="1"/>
  <c r="M1317" i="2" s="1"/>
  <c r="B1316" i="2"/>
  <c r="C1316" i="2" s="1"/>
  <c r="U1316" i="2" s="1"/>
  <c r="M1316" i="2" s="1"/>
  <c r="B1315" i="2"/>
  <c r="C1315" i="2" s="1"/>
  <c r="U1315" i="2" s="1"/>
  <c r="M1315" i="2" s="1"/>
  <c r="B1314" i="2"/>
  <c r="C1314" i="2" s="1"/>
  <c r="U1314" i="2" s="1"/>
  <c r="M1314" i="2" s="1"/>
  <c r="B1313" i="2"/>
  <c r="C1313" i="2" s="1"/>
  <c r="U1313" i="2" s="1"/>
  <c r="M1313" i="2" s="1"/>
  <c r="B1312" i="2"/>
  <c r="C1312" i="2" s="1"/>
  <c r="U1312" i="2" s="1"/>
  <c r="M1312" i="2" s="1"/>
  <c r="B1311" i="2"/>
  <c r="C1311" i="2" s="1"/>
  <c r="U1311" i="2" s="1"/>
  <c r="M1311" i="2" s="1"/>
  <c r="B1310" i="2"/>
  <c r="C1310" i="2" s="1"/>
  <c r="U1310" i="2" s="1"/>
  <c r="M1310" i="2" s="1"/>
  <c r="B1309" i="2"/>
  <c r="C1309" i="2" s="1"/>
  <c r="U1309" i="2" s="1"/>
  <c r="M1309" i="2" s="1"/>
  <c r="B1308" i="2"/>
  <c r="C1308" i="2" s="1"/>
  <c r="U1308" i="2" s="1"/>
  <c r="M1308" i="2" s="1"/>
  <c r="B1307" i="2"/>
  <c r="C1307" i="2" s="1"/>
  <c r="U1307" i="2" s="1"/>
  <c r="M1307" i="2" s="1"/>
  <c r="B1306" i="2"/>
  <c r="C1306" i="2" s="1"/>
  <c r="U1306" i="2" s="1"/>
  <c r="M1306" i="2" s="1"/>
  <c r="B1305" i="2"/>
  <c r="C1305" i="2" s="1"/>
  <c r="U1305" i="2" s="1"/>
  <c r="M1305" i="2" s="1"/>
  <c r="B1304" i="2"/>
  <c r="C1304" i="2" s="1"/>
  <c r="U1304" i="2" s="1"/>
  <c r="M1304" i="2" s="1"/>
  <c r="B1303" i="2"/>
  <c r="C1303" i="2" s="1"/>
  <c r="U1303" i="2" s="1"/>
  <c r="M1303" i="2" s="1"/>
  <c r="B1302" i="2"/>
  <c r="C1302" i="2" s="1"/>
  <c r="U1302" i="2" s="1"/>
  <c r="M1302" i="2" s="1"/>
  <c r="B1301" i="2"/>
  <c r="C1301" i="2" s="1"/>
  <c r="U1301" i="2" s="1"/>
  <c r="M1301" i="2" s="1"/>
  <c r="B1300" i="2"/>
  <c r="C1300" i="2" s="1"/>
  <c r="U1300" i="2" s="1"/>
  <c r="M1300" i="2" s="1"/>
  <c r="B1299" i="2"/>
  <c r="C1299" i="2" s="1"/>
  <c r="U1299" i="2" s="1"/>
  <c r="M1299" i="2" s="1"/>
  <c r="B1298" i="2"/>
  <c r="C1298" i="2" s="1"/>
  <c r="U1298" i="2" s="1"/>
  <c r="M1298" i="2" s="1"/>
  <c r="B1297" i="2"/>
  <c r="C1297" i="2" s="1"/>
  <c r="U1297" i="2" s="1"/>
  <c r="M1297" i="2" s="1"/>
  <c r="B1296" i="2"/>
  <c r="C1296" i="2" s="1"/>
  <c r="U1296" i="2" s="1"/>
  <c r="M1296" i="2" s="1"/>
  <c r="B1295" i="2"/>
  <c r="C1295" i="2" s="1"/>
  <c r="U1295" i="2" s="1"/>
  <c r="M1295" i="2" s="1"/>
  <c r="B1294" i="2"/>
  <c r="C1294" i="2" s="1"/>
  <c r="U1294" i="2" s="1"/>
  <c r="M1294" i="2" s="1"/>
  <c r="B1293" i="2"/>
  <c r="C1293" i="2" s="1"/>
  <c r="U1293" i="2" s="1"/>
  <c r="M1293" i="2" s="1"/>
  <c r="B1292" i="2"/>
  <c r="C1292" i="2" s="1"/>
  <c r="U1292" i="2" s="1"/>
  <c r="M1292" i="2" s="1"/>
  <c r="B1291" i="2"/>
  <c r="C1291" i="2" s="1"/>
  <c r="U1291" i="2" s="1"/>
  <c r="M1291" i="2" s="1"/>
  <c r="B1290" i="2"/>
  <c r="C1290" i="2" s="1"/>
  <c r="U1290" i="2" s="1"/>
  <c r="M1290" i="2" s="1"/>
  <c r="B1289" i="2"/>
  <c r="C1289" i="2" s="1"/>
  <c r="U1289" i="2" s="1"/>
  <c r="M1289" i="2" s="1"/>
  <c r="B1288" i="2"/>
  <c r="C1288" i="2" s="1"/>
  <c r="U1288" i="2" s="1"/>
  <c r="M1288" i="2" s="1"/>
  <c r="B1287" i="2"/>
  <c r="C1287" i="2" s="1"/>
  <c r="U1287" i="2" s="1"/>
  <c r="M1287" i="2" s="1"/>
  <c r="B1286" i="2"/>
  <c r="C1286" i="2" s="1"/>
  <c r="U1286" i="2" s="1"/>
  <c r="M1286" i="2" s="1"/>
  <c r="B1285" i="2"/>
  <c r="C1285" i="2" s="1"/>
  <c r="U1285" i="2" s="1"/>
  <c r="M1285" i="2" s="1"/>
  <c r="B1284" i="2"/>
  <c r="C1284" i="2" s="1"/>
  <c r="U1284" i="2" s="1"/>
  <c r="M1284" i="2" s="1"/>
  <c r="B1283" i="2"/>
  <c r="C1283" i="2" s="1"/>
  <c r="U1283" i="2" s="1"/>
  <c r="M1283" i="2" s="1"/>
  <c r="B1282" i="2"/>
  <c r="C1282" i="2" s="1"/>
  <c r="U1282" i="2" s="1"/>
  <c r="M1282" i="2" s="1"/>
  <c r="B1281" i="2"/>
  <c r="C1281" i="2" s="1"/>
  <c r="U1281" i="2" s="1"/>
  <c r="M1281" i="2" s="1"/>
  <c r="B1280" i="2"/>
  <c r="C1280" i="2" s="1"/>
  <c r="U1280" i="2" s="1"/>
  <c r="M1280" i="2" s="1"/>
  <c r="B1279" i="2"/>
  <c r="C1279" i="2" s="1"/>
  <c r="U1279" i="2" s="1"/>
  <c r="M1279" i="2" s="1"/>
  <c r="B1278" i="2"/>
  <c r="C1278" i="2" s="1"/>
  <c r="U1278" i="2" s="1"/>
  <c r="M1278" i="2" s="1"/>
  <c r="B1277" i="2"/>
  <c r="C1277" i="2" s="1"/>
  <c r="U1277" i="2" s="1"/>
  <c r="M1277" i="2" s="1"/>
  <c r="B1276" i="2"/>
  <c r="C1276" i="2" s="1"/>
  <c r="U1276" i="2" s="1"/>
  <c r="M1276" i="2" s="1"/>
  <c r="B1275" i="2"/>
  <c r="C1275" i="2" s="1"/>
  <c r="U1275" i="2" s="1"/>
  <c r="M1275" i="2" s="1"/>
  <c r="B1274" i="2"/>
  <c r="C1274" i="2" s="1"/>
  <c r="U1274" i="2" s="1"/>
  <c r="M1274" i="2" s="1"/>
  <c r="B1273" i="2"/>
  <c r="C1273" i="2" s="1"/>
  <c r="U1273" i="2" s="1"/>
  <c r="M1273" i="2" s="1"/>
  <c r="B1272" i="2"/>
  <c r="C1272" i="2" s="1"/>
  <c r="U1272" i="2" s="1"/>
  <c r="M1272" i="2" s="1"/>
  <c r="B1271" i="2"/>
  <c r="C1271" i="2" s="1"/>
  <c r="U1271" i="2" s="1"/>
  <c r="M1271" i="2" s="1"/>
  <c r="B1270" i="2"/>
  <c r="C1270" i="2" s="1"/>
  <c r="U1270" i="2" s="1"/>
  <c r="M1270" i="2" s="1"/>
  <c r="B1269" i="2"/>
  <c r="C1269" i="2" s="1"/>
  <c r="U1269" i="2" s="1"/>
  <c r="M1269" i="2" s="1"/>
  <c r="B1268" i="2"/>
  <c r="C1268" i="2" s="1"/>
  <c r="U1268" i="2" s="1"/>
  <c r="M1268" i="2" s="1"/>
  <c r="B1267" i="2"/>
  <c r="C1267" i="2" s="1"/>
  <c r="U1267" i="2" s="1"/>
  <c r="M1267" i="2" s="1"/>
  <c r="B1266" i="2"/>
  <c r="C1266" i="2" s="1"/>
  <c r="U1266" i="2" s="1"/>
  <c r="M1266" i="2" s="1"/>
  <c r="B1265" i="2"/>
  <c r="C1265" i="2" s="1"/>
  <c r="U1265" i="2" s="1"/>
  <c r="M1265" i="2" s="1"/>
  <c r="B1264" i="2"/>
  <c r="C1264" i="2" s="1"/>
  <c r="U1264" i="2" s="1"/>
  <c r="M1264" i="2" s="1"/>
  <c r="B1263" i="2"/>
  <c r="C1263" i="2" s="1"/>
  <c r="U1263" i="2" s="1"/>
  <c r="M1263" i="2" s="1"/>
  <c r="B1262" i="2"/>
  <c r="C1262" i="2" s="1"/>
  <c r="U1262" i="2" s="1"/>
  <c r="M1262" i="2" s="1"/>
  <c r="B1261" i="2"/>
  <c r="C1261" i="2" s="1"/>
  <c r="U1261" i="2" s="1"/>
  <c r="M1261" i="2" s="1"/>
  <c r="B1260" i="2"/>
  <c r="C1260" i="2" s="1"/>
  <c r="U1260" i="2" s="1"/>
  <c r="M1260" i="2" s="1"/>
  <c r="B1259" i="2"/>
  <c r="C1259" i="2" s="1"/>
  <c r="U1259" i="2" s="1"/>
  <c r="M1259" i="2" s="1"/>
  <c r="B1258" i="2"/>
  <c r="C1258" i="2" s="1"/>
  <c r="U1258" i="2" s="1"/>
  <c r="M1258" i="2" s="1"/>
  <c r="B1257" i="2"/>
  <c r="C1257" i="2" s="1"/>
  <c r="U1257" i="2" s="1"/>
  <c r="M1257" i="2" s="1"/>
  <c r="B1256" i="2"/>
  <c r="C1256" i="2" s="1"/>
  <c r="U1256" i="2" s="1"/>
  <c r="M1256" i="2" s="1"/>
  <c r="B1255" i="2"/>
  <c r="C1255" i="2" s="1"/>
  <c r="U1255" i="2" s="1"/>
  <c r="M1255" i="2" s="1"/>
  <c r="B1254" i="2"/>
  <c r="C1254" i="2" s="1"/>
  <c r="U1254" i="2" s="1"/>
  <c r="M1254" i="2" s="1"/>
  <c r="B1253" i="2"/>
  <c r="C1253" i="2" s="1"/>
  <c r="U1253" i="2" s="1"/>
  <c r="M1253" i="2" s="1"/>
  <c r="B1252" i="2"/>
  <c r="C1252" i="2" s="1"/>
  <c r="U1252" i="2" s="1"/>
  <c r="M1252" i="2" s="1"/>
  <c r="B1251" i="2"/>
  <c r="C1251" i="2" s="1"/>
  <c r="U1251" i="2" s="1"/>
  <c r="M1251" i="2" s="1"/>
  <c r="B1250" i="2"/>
  <c r="C1250" i="2" s="1"/>
  <c r="U1250" i="2" s="1"/>
  <c r="M1250" i="2" s="1"/>
  <c r="B1249" i="2"/>
  <c r="C1249" i="2" s="1"/>
  <c r="U1249" i="2" s="1"/>
  <c r="M1249" i="2" s="1"/>
  <c r="B1248" i="2"/>
  <c r="C1248" i="2" s="1"/>
  <c r="U1248" i="2" s="1"/>
  <c r="M1248" i="2" s="1"/>
  <c r="B1247" i="2"/>
  <c r="C1247" i="2" s="1"/>
  <c r="U1247" i="2" s="1"/>
  <c r="M1247" i="2" s="1"/>
  <c r="B1246" i="2"/>
  <c r="C1246" i="2" s="1"/>
  <c r="U1246" i="2" s="1"/>
  <c r="M1246" i="2" s="1"/>
  <c r="B1245" i="2"/>
  <c r="C1245" i="2" s="1"/>
  <c r="U1245" i="2" s="1"/>
  <c r="M1245" i="2" s="1"/>
  <c r="B1244" i="2"/>
  <c r="C1244" i="2" s="1"/>
  <c r="U1244" i="2" s="1"/>
  <c r="M1244" i="2" s="1"/>
  <c r="B1243" i="2"/>
  <c r="C1243" i="2" s="1"/>
  <c r="U1243" i="2" s="1"/>
  <c r="M1243" i="2" s="1"/>
  <c r="B1242" i="2"/>
  <c r="C1242" i="2" s="1"/>
  <c r="U1242" i="2" s="1"/>
  <c r="M1242" i="2" s="1"/>
  <c r="B1241" i="2"/>
  <c r="C1241" i="2" s="1"/>
  <c r="U1241" i="2" s="1"/>
  <c r="M1241" i="2" s="1"/>
  <c r="B1240" i="2"/>
  <c r="C1240" i="2" s="1"/>
  <c r="U1240" i="2" s="1"/>
  <c r="M1240" i="2" s="1"/>
  <c r="B1239" i="2"/>
  <c r="C1239" i="2" s="1"/>
  <c r="U1239" i="2" s="1"/>
  <c r="M1239" i="2" s="1"/>
  <c r="B1238" i="2"/>
  <c r="C1238" i="2" s="1"/>
  <c r="U1238" i="2" s="1"/>
  <c r="M1238" i="2" s="1"/>
  <c r="B1237" i="2"/>
  <c r="C1237" i="2" s="1"/>
  <c r="U1237" i="2" s="1"/>
  <c r="M1237" i="2" s="1"/>
  <c r="B1236" i="2"/>
  <c r="C1236" i="2" s="1"/>
  <c r="U1236" i="2" s="1"/>
  <c r="M1236" i="2" s="1"/>
  <c r="B1235" i="2"/>
  <c r="C1235" i="2" s="1"/>
  <c r="U1235" i="2" s="1"/>
  <c r="M1235" i="2" s="1"/>
  <c r="B1234" i="2"/>
  <c r="C1234" i="2" s="1"/>
  <c r="U1234" i="2" s="1"/>
  <c r="M1234" i="2" s="1"/>
  <c r="B1233" i="2"/>
  <c r="C1233" i="2" s="1"/>
  <c r="U1233" i="2" s="1"/>
  <c r="M1233" i="2" s="1"/>
  <c r="B1232" i="2"/>
  <c r="C1232" i="2" s="1"/>
  <c r="U1232" i="2" s="1"/>
  <c r="M1232" i="2" s="1"/>
  <c r="B1231" i="2"/>
  <c r="C1231" i="2" s="1"/>
  <c r="U1231" i="2" s="1"/>
  <c r="M1231" i="2" s="1"/>
  <c r="B1230" i="2"/>
  <c r="C1230" i="2" s="1"/>
  <c r="U1230" i="2" s="1"/>
  <c r="M1230" i="2" s="1"/>
  <c r="B1229" i="2"/>
  <c r="C1229" i="2" s="1"/>
  <c r="U1229" i="2" s="1"/>
  <c r="M1229" i="2" s="1"/>
  <c r="B1228" i="2"/>
  <c r="C1228" i="2" s="1"/>
  <c r="U1228" i="2" s="1"/>
  <c r="M1228" i="2" s="1"/>
  <c r="B1227" i="2"/>
  <c r="C1227" i="2" s="1"/>
  <c r="U1227" i="2" s="1"/>
  <c r="M1227" i="2" s="1"/>
  <c r="B1226" i="2"/>
  <c r="C1226" i="2" s="1"/>
  <c r="U1226" i="2" s="1"/>
  <c r="M1226" i="2" s="1"/>
  <c r="B1225" i="2"/>
  <c r="C1225" i="2" s="1"/>
  <c r="U1225" i="2" s="1"/>
  <c r="M1225" i="2" s="1"/>
  <c r="B1224" i="2"/>
  <c r="C1224" i="2" s="1"/>
  <c r="U1224" i="2" s="1"/>
  <c r="M1224" i="2" s="1"/>
  <c r="B1223" i="2"/>
  <c r="C1223" i="2" s="1"/>
  <c r="U1223" i="2" s="1"/>
  <c r="M1223" i="2" s="1"/>
  <c r="B1222" i="2"/>
  <c r="C1222" i="2" s="1"/>
  <c r="U1222" i="2" s="1"/>
  <c r="M1222" i="2" s="1"/>
  <c r="B1221" i="2"/>
  <c r="C1221" i="2" s="1"/>
  <c r="U1221" i="2" s="1"/>
  <c r="M1221" i="2" s="1"/>
  <c r="B1220" i="2"/>
  <c r="C1220" i="2" s="1"/>
  <c r="U1220" i="2" s="1"/>
  <c r="M1220" i="2" s="1"/>
  <c r="B1219" i="2"/>
  <c r="C1219" i="2" s="1"/>
  <c r="U1219" i="2" s="1"/>
  <c r="M1219" i="2" s="1"/>
  <c r="B1218" i="2"/>
  <c r="C1218" i="2" s="1"/>
  <c r="U1218" i="2" s="1"/>
  <c r="M1218" i="2" s="1"/>
  <c r="B1217" i="2"/>
  <c r="C1217" i="2" s="1"/>
  <c r="U1217" i="2" s="1"/>
  <c r="M1217" i="2" s="1"/>
  <c r="B1216" i="2"/>
  <c r="C1216" i="2" s="1"/>
  <c r="U1216" i="2" s="1"/>
  <c r="M1216" i="2" s="1"/>
  <c r="B1215" i="2"/>
  <c r="C1215" i="2" s="1"/>
  <c r="U1215" i="2" s="1"/>
  <c r="M1215" i="2" s="1"/>
  <c r="B1214" i="2"/>
  <c r="C1214" i="2" s="1"/>
  <c r="U1214" i="2" s="1"/>
  <c r="M1214" i="2" s="1"/>
  <c r="B1213" i="2"/>
  <c r="C1213" i="2" s="1"/>
  <c r="U1213" i="2" s="1"/>
  <c r="M1213" i="2" s="1"/>
  <c r="B1212" i="2"/>
  <c r="C1212" i="2" s="1"/>
  <c r="U1212" i="2" s="1"/>
  <c r="M1212" i="2" s="1"/>
  <c r="B1211" i="2"/>
  <c r="C1211" i="2" s="1"/>
  <c r="U1211" i="2" s="1"/>
  <c r="M1211" i="2" s="1"/>
  <c r="B1210" i="2"/>
  <c r="C1210" i="2" s="1"/>
  <c r="U1210" i="2" s="1"/>
  <c r="M1210" i="2" s="1"/>
  <c r="B1209" i="2"/>
  <c r="C1209" i="2" s="1"/>
  <c r="U1209" i="2" s="1"/>
  <c r="M1209" i="2" s="1"/>
  <c r="B1208" i="2"/>
  <c r="C1208" i="2" s="1"/>
  <c r="U1208" i="2" s="1"/>
  <c r="M1208" i="2" s="1"/>
  <c r="B1207" i="2"/>
  <c r="C1207" i="2" s="1"/>
  <c r="U1207" i="2" s="1"/>
  <c r="M1207" i="2" s="1"/>
  <c r="B1206" i="2"/>
  <c r="C1206" i="2" s="1"/>
  <c r="U1206" i="2" s="1"/>
  <c r="M1206" i="2" s="1"/>
  <c r="B1205" i="2"/>
  <c r="C1205" i="2" s="1"/>
  <c r="U1205" i="2" s="1"/>
  <c r="M1205" i="2" s="1"/>
  <c r="B1204" i="2"/>
  <c r="C1204" i="2" s="1"/>
  <c r="U1204" i="2" s="1"/>
  <c r="M1204" i="2" s="1"/>
  <c r="B1203" i="2"/>
  <c r="C1203" i="2" s="1"/>
  <c r="U1203" i="2" s="1"/>
  <c r="M1203" i="2" s="1"/>
  <c r="B1202" i="2"/>
  <c r="C1202" i="2" s="1"/>
  <c r="U1202" i="2" s="1"/>
  <c r="M1202" i="2" s="1"/>
  <c r="B1201" i="2"/>
  <c r="C1201" i="2" s="1"/>
  <c r="U1201" i="2" s="1"/>
  <c r="M1201" i="2" s="1"/>
  <c r="B1200" i="2"/>
  <c r="C1200" i="2" s="1"/>
  <c r="U1200" i="2" s="1"/>
  <c r="M1200" i="2" s="1"/>
  <c r="B1199" i="2"/>
  <c r="C1199" i="2" s="1"/>
  <c r="U1199" i="2" s="1"/>
  <c r="M1199" i="2" s="1"/>
  <c r="B1198" i="2"/>
  <c r="C1198" i="2" s="1"/>
  <c r="U1198" i="2" s="1"/>
  <c r="M1198" i="2" s="1"/>
  <c r="B1197" i="2"/>
  <c r="C1197" i="2" s="1"/>
  <c r="U1197" i="2" s="1"/>
  <c r="M1197" i="2" s="1"/>
  <c r="B1196" i="2"/>
  <c r="C1196" i="2" s="1"/>
  <c r="U1196" i="2" s="1"/>
  <c r="M1196" i="2" s="1"/>
  <c r="B1195" i="2"/>
  <c r="C1195" i="2" s="1"/>
  <c r="U1195" i="2" s="1"/>
  <c r="M1195" i="2" s="1"/>
  <c r="B1194" i="2"/>
  <c r="C1194" i="2" s="1"/>
  <c r="U1194" i="2" s="1"/>
  <c r="M1194" i="2" s="1"/>
  <c r="B1193" i="2"/>
  <c r="C1193" i="2" s="1"/>
  <c r="U1193" i="2" s="1"/>
  <c r="M1193" i="2" s="1"/>
  <c r="B1192" i="2"/>
  <c r="C1192" i="2" s="1"/>
  <c r="U1192" i="2" s="1"/>
  <c r="M1192" i="2" s="1"/>
  <c r="B1191" i="2"/>
  <c r="C1191" i="2" s="1"/>
  <c r="U1191" i="2" s="1"/>
  <c r="M1191" i="2" s="1"/>
  <c r="B1190" i="2"/>
  <c r="C1190" i="2" s="1"/>
  <c r="U1190" i="2" s="1"/>
  <c r="M1190" i="2" s="1"/>
  <c r="B1189" i="2"/>
  <c r="C1189" i="2" s="1"/>
  <c r="U1189" i="2" s="1"/>
  <c r="M1189" i="2" s="1"/>
  <c r="B1188" i="2"/>
  <c r="C1188" i="2" s="1"/>
  <c r="U1188" i="2" s="1"/>
  <c r="M1188" i="2" s="1"/>
  <c r="B1187" i="2"/>
  <c r="C1187" i="2" s="1"/>
  <c r="U1187" i="2" s="1"/>
  <c r="M1187" i="2" s="1"/>
  <c r="B1186" i="2"/>
  <c r="C1186" i="2" s="1"/>
  <c r="U1186" i="2" s="1"/>
  <c r="M1186" i="2" s="1"/>
  <c r="B1185" i="2"/>
  <c r="C1185" i="2" s="1"/>
  <c r="U1185" i="2" s="1"/>
  <c r="M1185" i="2" s="1"/>
  <c r="B1184" i="2"/>
  <c r="C1184" i="2" s="1"/>
  <c r="U1184" i="2" s="1"/>
  <c r="M1184" i="2" s="1"/>
  <c r="B1183" i="2"/>
  <c r="C1183" i="2" s="1"/>
  <c r="U1183" i="2" s="1"/>
  <c r="M1183" i="2" s="1"/>
  <c r="B1182" i="2"/>
  <c r="C1182" i="2" s="1"/>
  <c r="U1182" i="2" s="1"/>
  <c r="M1182" i="2" s="1"/>
  <c r="B1181" i="2"/>
  <c r="C1181" i="2" s="1"/>
  <c r="U1181" i="2" s="1"/>
  <c r="M1181" i="2" s="1"/>
  <c r="B1180" i="2"/>
  <c r="C1180" i="2" s="1"/>
  <c r="U1180" i="2" s="1"/>
  <c r="M1180" i="2" s="1"/>
  <c r="B1179" i="2"/>
  <c r="C1179" i="2" s="1"/>
  <c r="U1179" i="2" s="1"/>
  <c r="M1179" i="2" s="1"/>
  <c r="B1178" i="2"/>
  <c r="C1178" i="2" s="1"/>
  <c r="U1178" i="2" s="1"/>
  <c r="M1178" i="2" s="1"/>
  <c r="B1177" i="2"/>
  <c r="C1177" i="2" s="1"/>
  <c r="U1177" i="2" s="1"/>
  <c r="M1177" i="2" s="1"/>
  <c r="B1176" i="2"/>
  <c r="C1176" i="2" s="1"/>
  <c r="U1176" i="2" s="1"/>
  <c r="M1176" i="2" s="1"/>
  <c r="B1175" i="2"/>
  <c r="C1175" i="2" s="1"/>
  <c r="U1175" i="2" s="1"/>
  <c r="M1175" i="2" s="1"/>
  <c r="B1174" i="2"/>
  <c r="C1174" i="2" s="1"/>
  <c r="U1174" i="2" s="1"/>
  <c r="M1174" i="2" s="1"/>
  <c r="B1173" i="2"/>
  <c r="C1173" i="2" s="1"/>
  <c r="U1173" i="2" s="1"/>
  <c r="M1173" i="2" s="1"/>
  <c r="B1172" i="2"/>
  <c r="C1172" i="2" s="1"/>
  <c r="U1172" i="2" s="1"/>
  <c r="M1172" i="2" s="1"/>
  <c r="B1171" i="2"/>
  <c r="C1171" i="2" s="1"/>
  <c r="U1171" i="2" s="1"/>
  <c r="M1171" i="2" s="1"/>
  <c r="B1170" i="2"/>
  <c r="C1170" i="2" s="1"/>
  <c r="U1170" i="2" s="1"/>
  <c r="M1170" i="2" s="1"/>
  <c r="B1169" i="2"/>
  <c r="C1169" i="2" s="1"/>
  <c r="U1169" i="2" s="1"/>
  <c r="M1169" i="2" s="1"/>
  <c r="B1168" i="2"/>
  <c r="C1168" i="2" s="1"/>
  <c r="U1168" i="2" s="1"/>
  <c r="M1168" i="2" s="1"/>
  <c r="B1167" i="2"/>
  <c r="C1167" i="2" s="1"/>
  <c r="U1167" i="2" s="1"/>
  <c r="M1167" i="2" s="1"/>
  <c r="B1166" i="2"/>
  <c r="C1166" i="2" s="1"/>
  <c r="U1166" i="2" s="1"/>
  <c r="M1166" i="2" s="1"/>
  <c r="B1165" i="2"/>
  <c r="C1165" i="2" s="1"/>
  <c r="U1165" i="2" s="1"/>
  <c r="M1165" i="2" s="1"/>
  <c r="B1164" i="2"/>
  <c r="C1164" i="2" s="1"/>
  <c r="U1164" i="2" s="1"/>
  <c r="M1164" i="2" s="1"/>
  <c r="B1163" i="2"/>
  <c r="C1163" i="2" s="1"/>
  <c r="U1163" i="2" s="1"/>
  <c r="M1163" i="2" s="1"/>
  <c r="B1162" i="2"/>
  <c r="C1162" i="2" s="1"/>
  <c r="U1162" i="2" s="1"/>
  <c r="M1162" i="2" s="1"/>
  <c r="B1161" i="2"/>
  <c r="C1161" i="2" s="1"/>
  <c r="U1161" i="2" s="1"/>
  <c r="M1161" i="2" s="1"/>
  <c r="B1160" i="2"/>
  <c r="C1160" i="2" s="1"/>
  <c r="U1160" i="2" s="1"/>
  <c r="M1160" i="2" s="1"/>
  <c r="B1159" i="2"/>
  <c r="C1159" i="2" s="1"/>
  <c r="U1159" i="2" s="1"/>
  <c r="M1159" i="2" s="1"/>
  <c r="B1158" i="2"/>
  <c r="C1158" i="2" s="1"/>
  <c r="U1158" i="2" s="1"/>
  <c r="M1158" i="2" s="1"/>
  <c r="B1157" i="2"/>
  <c r="C1157" i="2" s="1"/>
  <c r="U1157" i="2" s="1"/>
  <c r="M1157" i="2" s="1"/>
  <c r="B1156" i="2"/>
  <c r="C1156" i="2" s="1"/>
  <c r="U1156" i="2" s="1"/>
  <c r="M1156" i="2" s="1"/>
  <c r="B1155" i="2"/>
  <c r="C1155" i="2" s="1"/>
  <c r="U1155" i="2" s="1"/>
  <c r="M1155" i="2" s="1"/>
  <c r="B1154" i="2"/>
  <c r="C1154" i="2" s="1"/>
  <c r="U1154" i="2" s="1"/>
  <c r="M1154" i="2" s="1"/>
  <c r="B1153" i="2"/>
  <c r="C1153" i="2" s="1"/>
  <c r="U1153" i="2" s="1"/>
  <c r="M1153" i="2" s="1"/>
  <c r="B1152" i="2"/>
  <c r="C1152" i="2" s="1"/>
  <c r="U1152" i="2" s="1"/>
  <c r="M1152" i="2" s="1"/>
  <c r="B1151" i="2"/>
  <c r="C1151" i="2" s="1"/>
  <c r="U1151" i="2" s="1"/>
  <c r="M1151" i="2" s="1"/>
  <c r="B1150" i="2"/>
  <c r="C1150" i="2" s="1"/>
  <c r="U1150" i="2" s="1"/>
  <c r="M1150" i="2" s="1"/>
  <c r="B1149" i="2"/>
  <c r="C1149" i="2" s="1"/>
  <c r="U1149" i="2" s="1"/>
  <c r="M1149" i="2" s="1"/>
  <c r="B1148" i="2"/>
  <c r="C1148" i="2" s="1"/>
  <c r="U1148" i="2" s="1"/>
  <c r="M1148" i="2" s="1"/>
  <c r="B1147" i="2"/>
  <c r="C1147" i="2" s="1"/>
  <c r="U1147" i="2" s="1"/>
  <c r="M1147" i="2" s="1"/>
  <c r="B1146" i="2"/>
  <c r="C1146" i="2" s="1"/>
  <c r="U1146" i="2" s="1"/>
  <c r="M1146" i="2" s="1"/>
  <c r="B1145" i="2"/>
  <c r="C1145" i="2" s="1"/>
  <c r="U1145" i="2" s="1"/>
  <c r="M1145" i="2" s="1"/>
  <c r="B1144" i="2"/>
  <c r="C1144" i="2" s="1"/>
  <c r="U1144" i="2" s="1"/>
  <c r="M1144" i="2" s="1"/>
  <c r="B1143" i="2"/>
  <c r="C1143" i="2" s="1"/>
  <c r="U1143" i="2" s="1"/>
  <c r="M1143" i="2" s="1"/>
  <c r="B1142" i="2"/>
  <c r="C1142" i="2" s="1"/>
  <c r="U1142" i="2" s="1"/>
  <c r="M1142" i="2" s="1"/>
  <c r="B1141" i="2"/>
  <c r="C1141" i="2" s="1"/>
  <c r="U1141" i="2" s="1"/>
  <c r="M1141" i="2" s="1"/>
  <c r="B1140" i="2"/>
  <c r="C1140" i="2" s="1"/>
  <c r="U1140" i="2" s="1"/>
  <c r="M1140" i="2" s="1"/>
  <c r="B1139" i="2"/>
  <c r="C1139" i="2" s="1"/>
  <c r="U1139" i="2" s="1"/>
  <c r="M1139" i="2" s="1"/>
  <c r="B1138" i="2"/>
  <c r="C1138" i="2" s="1"/>
  <c r="U1138" i="2" s="1"/>
  <c r="M1138" i="2" s="1"/>
  <c r="B1137" i="2"/>
  <c r="C1137" i="2" s="1"/>
  <c r="U1137" i="2" s="1"/>
  <c r="M1137" i="2" s="1"/>
  <c r="B1136" i="2"/>
  <c r="C1136" i="2" s="1"/>
  <c r="U1136" i="2" s="1"/>
  <c r="M1136" i="2" s="1"/>
  <c r="B1135" i="2"/>
  <c r="C1135" i="2" s="1"/>
  <c r="U1135" i="2" s="1"/>
  <c r="M1135" i="2" s="1"/>
  <c r="B1134" i="2"/>
  <c r="C1134" i="2" s="1"/>
  <c r="U1134" i="2" s="1"/>
  <c r="M1134" i="2" s="1"/>
  <c r="B1133" i="2"/>
  <c r="C1133" i="2" s="1"/>
  <c r="U1133" i="2" s="1"/>
  <c r="M1133" i="2" s="1"/>
  <c r="B1132" i="2"/>
  <c r="C1132" i="2" s="1"/>
  <c r="U1132" i="2" s="1"/>
  <c r="M1132" i="2" s="1"/>
  <c r="B1131" i="2"/>
  <c r="C1131" i="2" s="1"/>
  <c r="U1131" i="2" s="1"/>
  <c r="M1131" i="2" s="1"/>
  <c r="B1130" i="2"/>
  <c r="C1130" i="2" s="1"/>
  <c r="U1130" i="2" s="1"/>
  <c r="M1130" i="2" s="1"/>
  <c r="B1129" i="2"/>
  <c r="C1129" i="2" s="1"/>
  <c r="U1129" i="2" s="1"/>
  <c r="M1129" i="2" s="1"/>
  <c r="B1128" i="2"/>
  <c r="C1128" i="2" s="1"/>
  <c r="U1128" i="2" s="1"/>
  <c r="M1128" i="2" s="1"/>
  <c r="B1127" i="2"/>
  <c r="C1127" i="2" s="1"/>
  <c r="U1127" i="2" s="1"/>
  <c r="M1127" i="2" s="1"/>
  <c r="B1126" i="2"/>
  <c r="C1126" i="2" s="1"/>
  <c r="U1126" i="2" s="1"/>
  <c r="M1126" i="2" s="1"/>
  <c r="B1125" i="2"/>
  <c r="C1125" i="2" s="1"/>
  <c r="U1125" i="2" s="1"/>
  <c r="M1125" i="2" s="1"/>
  <c r="B1124" i="2"/>
  <c r="C1124" i="2" s="1"/>
  <c r="U1124" i="2" s="1"/>
  <c r="M1124" i="2" s="1"/>
  <c r="B1123" i="2"/>
  <c r="C1123" i="2" s="1"/>
  <c r="U1123" i="2" s="1"/>
  <c r="M1123" i="2" s="1"/>
  <c r="B1122" i="2"/>
  <c r="C1122" i="2" s="1"/>
  <c r="U1122" i="2" s="1"/>
  <c r="M1122" i="2" s="1"/>
  <c r="B1121" i="2"/>
  <c r="C1121" i="2" s="1"/>
  <c r="U1121" i="2" s="1"/>
  <c r="M1121" i="2" s="1"/>
  <c r="B1120" i="2"/>
  <c r="C1120" i="2" s="1"/>
  <c r="U1120" i="2" s="1"/>
  <c r="M1120" i="2" s="1"/>
  <c r="B1119" i="2"/>
  <c r="C1119" i="2" s="1"/>
  <c r="U1119" i="2" s="1"/>
  <c r="M1119" i="2" s="1"/>
  <c r="B1118" i="2"/>
  <c r="C1118" i="2" s="1"/>
  <c r="U1118" i="2" s="1"/>
  <c r="M1118" i="2" s="1"/>
  <c r="B1117" i="2"/>
  <c r="C1117" i="2" s="1"/>
  <c r="U1117" i="2" s="1"/>
  <c r="M1117" i="2" s="1"/>
  <c r="B1116" i="2"/>
  <c r="C1116" i="2" s="1"/>
  <c r="U1116" i="2" s="1"/>
  <c r="M1116" i="2" s="1"/>
  <c r="B1115" i="2"/>
  <c r="C1115" i="2" s="1"/>
  <c r="U1115" i="2" s="1"/>
  <c r="M1115" i="2" s="1"/>
  <c r="B1114" i="2"/>
  <c r="C1114" i="2" s="1"/>
  <c r="U1114" i="2" s="1"/>
  <c r="M1114" i="2" s="1"/>
  <c r="B1113" i="2"/>
  <c r="C1113" i="2" s="1"/>
  <c r="U1113" i="2" s="1"/>
  <c r="M1113" i="2" s="1"/>
  <c r="B1112" i="2"/>
  <c r="C1112" i="2" s="1"/>
  <c r="U1112" i="2" s="1"/>
  <c r="M1112" i="2" s="1"/>
  <c r="B1111" i="2"/>
  <c r="C1111" i="2" s="1"/>
  <c r="U1111" i="2" s="1"/>
  <c r="M1111" i="2" s="1"/>
  <c r="B1110" i="2"/>
  <c r="C1110" i="2" s="1"/>
  <c r="U1110" i="2" s="1"/>
  <c r="M1110" i="2" s="1"/>
  <c r="B1109" i="2"/>
  <c r="C1109" i="2" s="1"/>
  <c r="U1109" i="2" s="1"/>
  <c r="M1109" i="2" s="1"/>
  <c r="B1108" i="2"/>
  <c r="C1108" i="2" s="1"/>
  <c r="U1108" i="2" s="1"/>
  <c r="M1108" i="2" s="1"/>
  <c r="B1107" i="2"/>
  <c r="C1107" i="2" s="1"/>
  <c r="U1107" i="2" s="1"/>
  <c r="M1107" i="2" s="1"/>
  <c r="B1106" i="2"/>
  <c r="C1106" i="2" s="1"/>
  <c r="U1106" i="2" s="1"/>
  <c r="M1106" i="2" s="1"/>
  <c r="B1105" i="2"/>
  <c r="C1105" i="2" s="1"/>
  <c r="U1105" i="2" s="1"/>
  <c r="M1105" i="2" s="1"/>
  <c r="B1104" i="2"/>
  <c r="C1104" i="2" s="1"/>
  <c r="U1104" i="2" s="1"/>
  <c r="M1104" i="2" s="1"/>
  <c r="B1103" i="2"/>
  <c r="C1103" i="2" s="1"/>
  <c r="U1103" i="2" s="1"/>
  <c r="M1103" i="2" s="1"/>
  <c r="B1102" i="2"/>
  <c r="C1102" i="2" s="1"/>
  <c r="U1102" i="2" s="1"/>
  <c r="M1102" i="2" s="1"/>
  <c r="B1101" i="2"/>
  <c r="C1101" i="2" s="1"/>
  <c r="U1101" i="2" s="1"/>
  <c r="M1101" i="2" s="1"/>
  <c r="B1100" i="2"/>
  <c r="C1100" i="2" s="1"/>
  <c r="U1100" i="2" s="1"/>
  <c r="M1100" i="2" s="1"/>
  <c r="B1099" i="2"/>
  <c r="C1099" i="2" s="1"/>
  <c r="U1099" i="2" s="1"/>
  <c r="M1099" i="2" s="1"/>
  <c r="B1098" i="2"/>
  <c r="C1098" i="2" s="1"/>
  <c r="U1098" i="2" s="1"/>
  <c r="M1098" i="2" s="1"/>
  <c r="B1097" i="2"/>
  <c r="C1097" i="2" s="1"/>
  <c r="U1097" i="2" s="1"/>
  <c r="M1097" i="2" s="1"/>
  <c r="B1096" i="2"/>
  <c r="C1096" i="2" s="1"/>
  <c r="U1096" i="2" s="1"/>
  <c r="M1096" i="2" s="1"/>
  <c r="B1095" i="2"/>
  <c r="C1095" i="2" s="1"/>
  <c r="U1095" i="2" s="1"/>
  <c r="M1095" i="2" s="1"/>
  <c r="B1094" i="2"/>
  <c r="C1094" i="2" s="1"/>
  <c r="U1094" i="2" s="1"/>
  <c r="M1094" i="2" s="1"/>
  <c r="B1093" i="2"/>
  <c r="C1093" i="2" s="1"/>
  <c r="U1093" i="2" s="1"/>
  <c r="M1093" i="2" s="1"/>
  <c r="B1092" i="2"/>
  <c r="C1092" i="2" s="1"/>
  <c r="U1092" i="2" s="1"/>
  <c r="M1092" i="2" s="1"/>
  <c r="B1091" i="2"/>
  <c r="C1091" i="2" s="1"/>
  <c r="U1091" i="2" s="1"/>
  <c r="M1091" i="2" s="1"/>
  <c r="B1090" i="2"/>
  <c r="C1090" i="2" s="1"/>
  <c r="U1090" i="2" s="1"/>
  <c r="M1090" i="2" s="1"/>
  <c r="B1089" i="2"/>
  <c r="C1089" i="2" s="1"/>
  <c r="U1089" i="2" s="1"/>
  <c r="M1089" i="2" s="1"/>
  <c r="B1088" i="2"/>
  <c r="C1088" i="2" s="1"/>
  <c r="U1088" i="2" s="1"/>
  <c r="M1088" i="2" s="1"/>
  <c r="B1087" i="2"/>
  <c r="C1087" i="2" s="1"/>
  <c r="U1087" i="2" s="1"/>
  <c r="M1087" i="2" s="1"/>
  <c r="B1086" i="2"/>
  <c r="C1086" i="2" s="1"/>
  <c r="U1086" i="2" s="1"/>
  <c r="M1086" i="2" s="1"/>
  <c r="B1085" i="2"/>
  <c r="C1085" i="2" s="1"/>
  <c r="U1085" i="2" s="1"/>
  <c r="M1085" i="2" s="1"/>
  <c r="B1084" i="2"/>
  <c r="C1084" i="2" s="1"/>
  <c r="U1084" i="2" s="1"/>
  <c r="M1084" i="2" s="1"/>
  <c r="B1083" i="2"/>
  <c r="C1083" i="2" s="1"/>
  <c r="U1083" i="2" s="1"/>
  <c r="M1083" i="2" s="1"/>
  <c r="B1082" i="2"/>
  <c r="C1082" i="2" s="1"/>
  <c r="U1082" i="2" s="1"/>
  <c r="M1082" i="2" s="1"/>
  <c r="B1081" i="2"/>
  <c r="C1081" i="2" s="1"/>
  <c r="U1081" i="2" s="1"/>
  <c r="M1081" i="2" s="1"/>
  <c r="B1080" i="2"/>
  <c r="C1080" i="2" s="1"/>
  <c r="U1080" i="2" s="1"/>
  <c r="M1080" i="2" s="1"/>
  <c r="B1079" i="2"/>
  <c r="C1079" i="2" s="1"/>
  <c r="U1079" i="2" s="1"/>
  <c r="M1079" i="2" s="1"/>
  <c r="B1078" i="2"/>
  <c r="C1078" i="2" s="1"/>
  <c r="U1078" i="2" s="1"/>
  <c r="M1078" i="2" s="1"/>
  <c r="B1077" i="2"/>
  <c r="C1077" i="2" s="1"/>
  <c r="U1077" i="2" s="1"/>
  <c r="M1077" i="2" s="1"/>
  <c r="B1076" i="2"/>
  <c r="C1076" i="2" s="1"/>
  <c r="U1076" i="2" s="1"/>
  <c r="M1076" i="2" s="1"/>
  <c r="B1075" i="2"/>
  <c r="C1075" i="2" s="1"/>
  <c r="U1075" i="2" s="1"/>
  <c r="M1075" i="2" s="1"/>
  <c r="B1074" i="2"/>
  <c r="C1074" i="2" s="1"/>
  <c r="U1074" i="2" s="1"/>
  <c r="M1074" i="2" s="1"/>
  <c r="B1073" i="2"/>
  <c r="C1073" i="2" s="1"/>
  <c r="U1073" i="2" s="1"/>
  <c r="M1073" i="2" s="1"/>
  <c r="B1072" i="2"/>
  <c r="C1072" i="2" s="1"/>
  <c r="U1072" i="2" s="1"/>
  <c r="M1072" i="2" s="1"/>
  <c r="B1071" i="2"/>
  <c r="C1071" i="2" s="1"/>
  <c r="U1071" i="2" s="1"/>
  <c r="M1071" i="2" s="1"/>
  <c r="B1070" i="2"/>
  <c r="C1070" i="2" s="1"/>
  <c r="U1070" i="2" s="1"/>
  <c r="M1070" i="2" s="1"/>
  <c r="B1069" i="2"/>
  <c r="C1069" i="2" s="1"/>
  <c r="U1069" i="2" s="1"/>
  <c r="M1069" i="2" s="1"/>
  <c r="B1068" i="2"/>
  <c r="C1068" i="2" s="1"/>
  <c r="U1068" i="2" s="1"/>
  <c r="M1068" i="2" s="1"/>
  <c r="B1067" i="2"/>
  <c r="C1067" i="2" s="1"/>
  <c r="U1067" i="2" s="1"/>
  <c r="M1067" i="2" s="1"/>
  <c r="B1066" i="2"/>
  <c r="C1066" i="2" s="1"/>
  <c r="U1066" i="2" s="1"/>
  <c r="M1066" i="2" s="1"/>
  <c r="B1065" i="2"/>
  <c r="C1065" i="2" s="1"/>
  <c r="U1065" i="2" s="1"/>
  <c r="M1065" i="2" s="1"/>
  <c r="B1064" i="2"/>
  <c r="C1064" i="2" s="1"/>
  <c r="U1064" i="2" s="1"/>
  <c r="M1064" i="2" s="1"/>
  <c r="B1063" i="2"/>
  <c r="C1063" i="2" s="1"/>
  <c r="U1063" i="2" s="1"/>
  <c r="M1063" i="2" s="1"/>
  <c r="B1062" i="2"/>
  <c r="C1062" i="2" s="1"/>
  <c r="U1062" i="2" s="1"/>
  <c r="M1062" i="2" s="1"/>
  <c r="B1061" i="2"/>
  <c r="C1061" i="2" s="1"/>
  <c r="U1061" i="2" s="1"/>
  <c r="M1061" i="2" s="1"/>
  <c r="B1060" i="2"/>
  <c r="C1060" i="2" s="1"/>
  <c r="U1060" i="2" s="1"/>
  <c r="M1060" i="2" s="1"/>
  <c r="B1059" i="2"/>
  <c r="C1059" i="2" s="1"/>
  <c r="U1059" i="2" s="1"/>
  <c r="M1059" i="2" s="1"/>
  <c r="B1058" i="2"/>
  <c r="C1058" i="2" s="1"/>
  <c r="U1058" i="2" s="1"/>
  <c r="M1058" i="2" s="1"/>
  <c r="B1057" i="2"/>
  <c r="C1057" i="2" s="1"/>
  <c r="U1057" i="2" s="1"/>
  <c r="M1057" i="2" s="1"/>
  <c r="B1056" i="2"/>
  <c r="C1056" i="2" s="1"/>
  <c r="U1056" i="2" s="1"/>
  <c r="M1056" i="2" s="1"/>
  <c r="B1055" i="2"/>
  <c r="C1055" i="2" s="1"/>
  <c r="U1055" i="2" s="1"/>
  <c r="M1055" i="2" s="1"/>
  <c r="B1054" i="2"/>
  <c r="C1054" i="2" s="1"/>
  <c r="U1054" i="2" s="1"/>
  <c r="M1054" i="2" s="1"/>
  <c r="B1053" i="2"/>
  <c r="C1053" i="2" s="1"/>
  <c r="U1053" i="2" s="1"/>
  <c r="M1053" i="2" s="1"/>
  <c r="B1052" i="2"/>
  <c r="C1052" i="2" s="1"/>
  <c r="U1052" i="2" s="1"/>
  <c r="M1052" i="2" s="1"/>
  <c r="B1051" i="2"/>
  <c r="C1051" i="2" s="1"/>
  <c r="U1051" i="2" s="1"/>
  <c r="M1051" i="2" s="1"/>
  <c r="B1050" i="2"/>
  <c r="C1050" i="2" s="1"/>
  <c r="U1050" i="2" s="1"/>
  <c r="M1050" i="2" s="1"/>
  <c r="B1049" i="2"/>
  <c r="C1049" i="2" s="1"/>
  <c r="U1049" i="2" s="1"/>
  <c r="M1049" i="2" s="1"/>
  <c r="B1048" i="2"/>
  <c r="C1048" i="2" s="1"/>
  <c r="U1048" i="2" s="1"/>
  <c r="M1048" i="2" s="1"/>
  <c r="B1047" i="2"/>
  <c r="C1047" i="2" s="1"/>
  <c r="U1047" i="2" s="1"/>
  <c r="M1047" i="2" s="1"/>
  <c r="B1046" i="2"/>
  <c r="C1046" i="2" s="1"/>
  <c r="U1046" i="2" s="1"/>
  <c r="M1046" i="2" s="1"/>
  <c r="B1045" i="2"/>
  <c r="C1045" i="2" s="1"/>
  <c r="U1045" i="2" s="1"/>
  <c r="M1045" i="2" s="1"/>
  <c r="B1044" i="2"/>
  <c r="C1044" i="2" s="1"/>
  <c r="U1044" i="2" s="1"/>
  <c r="M1044" i="2" s="1"/>
  <c r="B1043" i="2"/>
  <c r="C1043" i="2" s="1"/>
  <c r="U1043" i="2" s="1"/>
  <c r="M1043" i="2" s="1"/>
  <c r="B1042" i="2"/>
  <c r="C1042" i="2" s="1"/>
  <c r="U1042" i="2" s="1"/>
  <c r="M1042" i="2" s="1"/>
  <c r="B1041" i="2"/>
  <c r="C1041" i="2" s="1"/>
  <c r="U1041" i="2" s="1"/>
  <c r="M1041" i="2" s="1"/>
  <c r="B1040" i="2"/>
  <c r="C1040" i="2" s="1"/>
  <c r="U1040" i="2" s="1"/>
  <c r="M1040" i="2" s="1"/>
  <c r="B1039" i="2"/>
  <c r="C1039" i="2" s="1"/>
  <c r="U1039" i="2" s="1"/>
  <c r="M1039" i="2" s="1"/>
  <c r="B1038" i="2"/>
  <c r="C1038" i="2" s="1"/>
  <c r="U1038" i="2" s="1"/>
  <c r="M1038" i="2" s="1"/>
  <c r="B1037" i="2"/>
  <c r="C1037" i="2" s="1"/>
  <c r="U1037" i="2" s="1"/>
  <c r="M1037" i="2" s="1"/>
  <c r="B1036" i="2"/>
  <c r="C1036" i="2" s="1"/>
  <c r="U1036" i="2" s="1"/>
  <c r="M1036" i="2" s="1"/>
  <c r="B1035" i="2"/>
  <c r="C1035" i="2" s="1"/>
  <c r="U1035" i="2" s="1"/>
  <c r="M1035" i="2" s="1"/>
  <c r="B1034" i="2"/>
  <c r="C1034" i="2" s="1"/>
  <c r="U1034" i="2" s="1"/>
  <c r="M1034" i="2" s="1"/>
  <c r="B1033" i="2"/>
  <c r="C1033" i="2" s="1"/>
  <c r="U1033" i="2" s="1"/>
  <c r="M1033" i="2" s="1"/>
  <c r="B1032" i="2"/>
  <c r="C1032" i="2" s="1"/>
  <c r="U1032" i="2" s="1"/>
  <c r="M1032" i="2" s="1"/>
  <c r="B1031" i="2"/>
  <c r="C1031" i="2" s="1"/>
  <c r="U1031" i="2" s="1"/>
  <c r="M1031" i="2" s="1"/>
  <c r="B1030" i="2"/>
  <c r="C1030" i="2" s="1"/>
  <c r="U1030" i="2" s="1"/>
  <c r="M1030" i="2" s="1"/>
  <c r="B1029" i="2"/>
  <c r="C1029" i="2" s="1"/>
  <c r="U1029" i="2" s="1"/>
  <c r="M1029" i="2" s="1"/>
  <c r="B1028" i="2"/>
  <c r="C1028" i="2" s="1"/>
  <c r="U1028" i="2" s="1"/>
  <c r="M1028" i="2" s="1"/>
  <c r="B1027" i="2"/>
  <c r="C1027" i="2" s="1"/>
  <c r="U1027" i="2" s="1"/>
  <c r="M1027" i="2" s="1"/>
  <c r="B1026" i="2"/>
  <c r="C1026" i="2" s="1"/>
  <c r="U1026" i="2" s="1"/>
  <c r="M1026" i="2" s="1"/>
  <c r="B1025" i="2"/>
  <c r="C1025" i="2" s="1"/>
  <c r="U1025" i="2" s="1"/>
  <c r="M1025" i="2" s="1"/>
  <c r="B1024" i="2"/>
  <c r="C1024" i="2" s="1"/>
  <c r="U1024" i="2" s="1"/>
  <c r="M1024" i="2" s="1"/>
  <c r="B1023" i="2"/>
  <c r="C1023" i="2" s="1"/>
  <c r="U1023" i="2" s="1"/>
  <c r="M1023" i="2" s="1"/>
  <c r="B1022" i="2"/>
  <c r="C1022" i="2" s="1"/>
  <c r="U1022" i="2" s="1"/>
  <c r="M1022" i="2" s="1"/>
  <c r="B1021" i="2"/>
  <c r="C1021" i="2" s="1"/>
  <c r="U1021" i="2" s="1"/>
  <c r="M1021" i="2" s="1"/>
  <c r="B1020" i="2"/>
  <c r="C1020" i="2" s="1"/>
  <c r="U1020" i="2" s="1"/>
  <c r="M1020" i="2" s="1"/>
  <c r="B1019" i="2"/>
  <c r="C1019" i="2" s="1"/>
  <c r="U1019" i="2" s="1"/>
  <c r="M1019" i="2" s="1"/>
  <c r="B1018" i="2"/>
  <c r="C1018" i="2" s="1"/>
  <c r="U1018" i="2" s="1"/>
  <c r="M1018" i="2" s="1"/>
  <c r="B1017" i="2"/>
  <c r="C1017" i="2" s="1"/>
  <c r="U1017" i="2" s="1"/>
  <c r="M1017" i="2" s="1"/>
  <c r="B1016" i="2"/>
  <c r="C1016" i="2" s="1"/>
  <c r="U1016" i="2" s="1"/>
  <c r="M1016" i="2" s="1"/>
  <c r="B1015" i="2"/>
  <c r="C1015" i="2" s="1"/>
  <c r="U1015" i="2" s="1"/>
  <c r="M1015" i="2" s="1"/>
  <c r="B1014" i="2"/>
  <c r="C1014" i="2" s="1"/>
  <c r="U1014" i="2" s="1"/>
  <c r="M1014" i="2" s="1"/>
  <c r="B1013" i="2"/>
  <c r="C1013" i="2" s="1"/>
  <c r="U1013" i="2" s="1"/>
  <c r="M1013" i="2" s="1"/>
  <c r="B1012" i="2"/>
  <c r="C1012" i="2" s="1"/>
  <c r="U1012" i="2" s="1"/>
  <c r="M1012" i="2" s="1"/>
  <c r="B1011" i="2"/>
  <c r="C1011" i="2" s="1"/>
  <c r="U1011" i="2" s="1"/>
  <c r="M1011" i="2" s="1"/>
  <c r="B1010" i="2"/>
  <c r="C1010" i="2" s="1"/>
  <c r="U1010" i="2" s="1"/>
  <c r="M1010" i="2" s="1"/>
  <c r="B1009" i="2"/>
  <c r="C1009" i="2" s="1"/>
  <c r="U1009" i="2" s="1"/>
  <c r="M1009" i="2" s="1"/>
  <c r="B1008" i="2"/>
  <c r="C1008" i="2" s="1"/>
  <c r="U1008" i="2" s="1"/>
  <c r="M1008" i="2" s="1"/>
  <c r="B1007" i="2"/>
  <c r="C1007" i="2" s="1"/>
  <c r="U1007" i="2" s="1"/>
  <c r="M1007" i="2" s="1"/>
  <c r="B1006" i="2"/>
  <c r="C1006" i="2" s="1"/>
  <c r="U1006" i="2" s="1"/>
  <c r="M1006" i="2" s="1"/>
  <c r="B1005" i="2"/>
  <c r="C1005" i="2" s="1"/>
  <c r="U1005" i="2" s="1"/>
  <c r="M1005" i="2" s="1"/>
  <c r="B1004" i="2"/>
  <c r="C1004" i="2" s="1"/>
  <c r="U1004" i="2" s="1"/>
  <c r="M1004" i="2" s="1"/>
  <c r="B1003" i="2"/>
  <c r="C1003" i="2" s="1"/>
  <c r="U1003" i="2" s="1"/>
  <c r="M1003" i="2" s="1"/>
  <c r="B1002" i="2"/>
  <c r="C1002" i="2" s="1"/>
  <c r="U1002" i="2" s="1"/>
  <c r="M1002" i="2" s="1"/>
  <c r="B1001" i="2"/>
  <c r="C1001" i="2" s="1"/>
  <c r="U1001" i="2" s="1"/>
  <c r="M1001" i="2" s="1"/>
  <c r="B1000" i="2"/>
  <c r="C1000" i="2" s="1"/>
  <c r="U1000" i="2" s="1"/>
  <c r="M1000" i="2" s="1"/>
  <c r="B999" i="2"/>
  <c r="C999" i="2" s="1"/>
  <c r="U999" i="2" s="1"/>
  <c r="M999" i="2" s="1"/>
  <c r="B998" i="2"/>
  <c r="C998" i="2" s="1"/>
  <c r="U998" i="2" s="1"/>
  <c r="M998" i="2" s="1"/>
  <c r="B997" i="2"/>
  <c r="C997" i="2" s="1"/>
  <c r="U997" i="2" s="1"/>
  <c r="M997" i="2" s="1"/>
  <c r="B996" i="2"/>
  <c r="C996" i="2" s="1"/>
  <c r="U996" i="2" s="1"/>
  <c r="M996" i="2" s="1"/>
  <c r="B995" i="2"/>
  <c r="C995" i="2" s="1"/>
  <c r="U995" i="2" s="1"/>
  <c r="M995" i="2" s="1"/>
  <c r="B994" i="2"/>
  <c r="C994" i="2" s="1"/>
  <c r="U994" i="2" s="1"/>
  <c r="M994" i="2" s="1"/>
  <c r="B993" i="2"/>
  <c r="C993" i="2" s="1"/>
  <c r="U993" i="2" s="1"/>
  <c r="M993" i="2" s="1"/>
  <c r="B992" i="2"/>
  <c r="C992" i="2" s="1"/>
  <c r="U992" i="2" s="1"/>
  <c r="M992" i="2" s="1"/>
  <c r="B991" i="2"/>
  <c r="C991" i="2" s="1"/>
  <c r="U991" i="2" s="1"/>
  <c r="M991" i="2" s="1"/>
  <c r="B990" i="2"/>
  <c r="C990" i="2" s="1"/>
  <c r="U990" i="2" s="1"/>
  <c r="M990" i="2" s="1"/>
  <c r="B989" i="2"/>
  <c r="C989" i="2" s="1"/>
  <c r="U989" i="2" s="1"/>
  <c r="M989" i="2" s="1"/>
  <c r="B988" i="2"/>
  <c r="C988" i="2" s="1"/>
  <c r="U988" i="2" s="1"/>
  <c r="M988" i="2" s="1"/>
  <c r="B987" i="2"/>
  <c r="C987" i="2" s="1"/>
  <c r="U987" i="2" s="1"/>
  <c r="M987" i="2" s="1"/>
  <c r="B986" i="2"/>
  <c r="C986" i="2" s="1"/>
  <c r="U986" i="2" s="1"/>
  <c r="M986" i="2" s="1"/>
  <c r="B985" i="2"/>
  <c r="C985" i="2" s="1"/>
  <c r="U985" i="2" s="1"/>
  <c r="M985" i="2" s="1"/>
  <c r="B984" i="2"/>
  <c r="C984" i="2" s="1"/>
  <c r="U984" i="2" s="1"/>
  <c r="M984" i="2" s="1"/>
  <c r="B983" i="2"/>
  <c r="C983" i="2" s="1"/>
  <c r="U983" i="2" s="1"/>
  <c r="M983" i="2" s="1"/>
  <c r="B982" i="2"/>
  <c r="C982" i="2" s="1"/>
  <c r="U982" i="2" s="1"/>
  <c r="M982" i="2" s="1"/>
  <c r="B981" i="2"/>
  <c r="C981" i="2" s="1"/>
  <c r="U981" i="2" s="1"/>
  <c r="M981" i="2" s="1"/>
  <c r="B980" i="2"/>
  <c r="C980" i="2" s="1"/>
  <c r="U980" i="2" s="1"/>
  <c r="M980" i="2" s="1"/>
  <c r="B979" i="2"/>
  <c r="C979" i="2" s="1"/>
  <c r="U979" i="2" s="1"/>
  <c r="M979" i="2" s="1"/>
  <c r="B978" i="2"/>
  <c r="C978" i="2" s="1"/>
  <c r="U978" i="2" s="1"/>
  <c r="M978" i="2" s="1"/>
  <c r="B977" i="2"/>
  <c r="C977" i="2" s="1"/>
  <c r="U977" i="2" s="1"/>
  <c r="M977" i="2" s="1"/>
  <c r="B976" i="2"/>
  <c r="C976" i="2" s="1"/>
  <c r="U976" i="2" s="1"/>
  <c r="M976" i="2" s="1"/>
  <c r="B975" i="2"/>
  <c r="C975" i="2" s="1"/>
  <c r="U975" i="2" s="1"/>
  <c r="M975" i="2" s="1"/>
  <c r="B974" i="2"/>
  <c r="C974" i="2" s="1"/>
  <c r="U974" i="2" s="1"/>
  <c r="M974" i="2" s="1"/>
  <c r="B973" i="2"/>
  <c r="C973" i="2" s="1"/>
  <c r="U973" i="2" s="1"/>
  <c r="M973" i="2" s="1"/>
  <c r="B972" i="2"/>
  <c r="C972" i="2" s="1"/>
  <c r="U972" i="2" s="1"/>
  <c r="M972" i="2" s="1"/>
  <c r="B971" i="2"/>
  <c r="C971" i="2" s="1"/>
  <c r="U971" i="2" s="1"/>
  <c r="M971" i="2" s="1"/>
  <c r="B970" i="2"/>
  <c r="C970" i="2" s="1"/>
  <c r="U970" i="2" s="1"/>
  <c r="M970" i="2" s="1"/>
  <c r="B969" i="2"/>
  <c r="C969" i="2" s="1"/>
  <c r="U969" i="2" s="1"/>
  <c r="M969" i="2" s="1"/>
  <c r="B968" i="2"/>
  <c r="C968" i="2" s="1"/>
  <c r="U968" i="2" s="1"/>
  <c r="M968" i="2" s="1"/>
  <c r="B967" i="2"/>
  <c r="C967" i="2" s="1"/>
  <c r="U967" i="2" s="1"/>
  <c r="M967" i="2" s="1"/>
  <c r="B966" i="2"/>
  <c r="C966" i="2" s="1"/>
  <c r="U966" i="2" s="1"/>
  <c r="M966" i="2" s="1"/>
  <c r="B965" i="2"/>
  <c r="C965" i="2" s="1"/>
  <c r="U965" i="2" s="1"/>
  <c r="M965" i="2" s="1"/>
  <c r="B964" i="2"/>
  <c r="C964" i="2" s="1"/>
  <c r="U964" i="2" s="1"/>
  <c r="M964" i="2" s="1"/>
  <c r="B963" i="2"/>
  <c r="C963" i="2" s="1"/>
  <c r="U963" i="2" s="1"/>
  <c r="M963" i="2" s="1"/>
  <c r="B962" i="2"/>
  <c r="C962" i="2" s="1"/>
  <c r="U962" i="2" s="1"/>
  <c r="M962" i="2" s="1"/>
  <c r="B961" i="2"/>
  <c r="C961" i="2" s="1"/>
  <c r="U961" i="2" s="1"/>
  <c r="M961" i="2" s="1"/>
  <c r="B960" i="2"/>
  <c r="C960" i="2" s="1"/>
  <c r="U960" i="2" s="1"/>
  <c r="M960" i="2" s="1"/>
  <c r="B959" i="2"/>
  <c r="C959" i="2" s="1"/>
  <c r="U959" i="2" s="1"/>
  <c r="M959" i="2" s="1"/>
  <c r="B958" i="2"/>
  <c r="C958" i="2" s="1"/>
  <c r="U958" i="2" s="1"/>
  <c r="M958" i="2" s="1"/>
  <c r="B957" i="2"/>
  <c r="C957" i="2" s="1"/>
  <c r="U957" i="2" s="1"/>
  <c r="M957" i="2" s="1"/>
  <c r="B956" i="2"/>
  <c r="C956" i="2" s="1"/>
  <c r="U956" i="2" s="1"/>
  <c r="M956" i="2" s="1"/>
  <c r="B955" i="2"/>
  <c r="C955" i="2" s="1"/>
  <c r="U955" i="2" s="1"/>
  <c r="M955" i="2" s="1"/>
  <c r="B954" i="2"/>
  <c r="C954" i="2" s="1"/>
  <c r="U954" i="2" s="1"/>
  <c r="M954" i="2" s="1"/>
  <c r="B953" i="2"/>
  <c r="C953" i="2" s="1"/>
  <c r="U953" i="2" s="1"/>
  <c r="M953" i="2" s="1"/>
  <c r="B952" i="2"/>
  <c r="C952" i="2" s="1"/>
  <c r="U952" i="2" s="1"/>
  <c r="M952" i="2" s="1"/>
  <c r="B951" i="2"/>
  <c r="C951" i="2" s="1"/>
  <c r="U951" i="2" s="1"/>
  <c r="M951" i="2" s="1"/>
  <c r="B950" i="2"/>
  <c r="C950" i="2" s="1"/>
  <c r="U950" i="2" s="1"/>
  <c r="M950" i="2" s="1"/>
  <c r="B949" i="2"/>
  <c r="C949" i="2" s="1"/>
  <c r="U949" i="2" s="1"/>
  <c r="M949" i="2" s="1"/>
  <c r="B948" i="2"/>
  <c r="C948" i="2" s="1"/>
  <c r="U948" i="2" s="1"/>
  <c r="M948" i="2" s="1"/>
  <c r="B947" i="2"/>
  <c r="C947" i="2" s="1"/>
  <c r="U947" i="2" s="1"/>
  <c r="M947" i="2" s="1"/>
  <c r="B946" i="2"/>
  <c r="C946" i="2" s="1"/>
  <c r="U946" i="2" s="1"/>
  <c r="M946" i="2" s="1"/>
  <c r="B945" i="2"/>
  <c r="C945" i="2" s="1"/>
  <c r="U945" i="2" s="1"/>
  <c r="M945" i="2" s="1"/>
  <c r="B944" i="2"/>
  <c r="C944" i="2" s="1"/>
  <c r="U944" i="2" s="1"/>
  <c r="M944" i="2" s="1"/>
  <c r="B943" i="2"/>
  <c r="C943" i="2" s="1"/>
  <c r="U943" i="2" s="1"/>
  <c r="M943" i="2" s="1"/>
  <c r="B942" i="2"/>
  <c r="C942" i="2" s="1"/>
  <c r="U942" i="2" s="1"/>
  <c r="M942" i="2" s="1"/>
  <c r="B941" i="2"/>
  <c r="C941" i="2" s="1"/>
  <c r="U941" i="2" s="1"/>
  <c r="M941" i="2" s="1"/>
  <c r="B940" i="2"/>
  <c r="C940" i="2" s="1"/>
  <c r="U940" i="2" s="1"/>
  <c r="M940" i="2" s="1"/>
  <c r="B939" i="2"/>
  <c r="C939" i="2" s="1"/>
  <c r="U939" i="2" s="1"/>
  <c r="M939" i="2" s="1"/>
  <c r="B938" i="2"/>
  <c r="C938" i="2" s="1"/>
  <c r="U938" i="2" s="1"/>
  <c r="M938" i="2" s="1"/>
  <c r="B937" i="2"/>
  <c r="C937" i="2" s="1"/>
  <c r="U937" i="2" s="1"/>
  <c r="M937" i="2" s="1"/>
  <c r="B936" i="2"/>
  <c r="C936" i="2" s="1"/>
  <c r="U936" i="2" s="1"/>
  <c r="M936" i="2" s="1"/>
  <c r="B935" i="2"/>
  <c r="C935" i="2" s="1"/>
  <c r="U935" i="2" s="1"/>
  <c r="M935" i="2" s="1"/>
  <c r="B934" i="2"/>
  <c r="C934" i="2" s="1"/>
  <c r="U934" i="2" s="1"/>
  <c r="M934" i="2" s="1"/>
  <c r="B933" i="2"/>
  <c r="C933" i="2" s="1"/>
  <c r="U933" i="2" s="1"/>
  <c r="M933" i="2" s="1"/>
  <c r="B932" i="2"/>
  <c r="C932" i="2" s="1"/>
  <c r="U932" i="2" s="1"/>
  <c r="M932" i="2" s="1"/>
  <c r="B931" i="2"/>
  <c r="C931" i="2" s="1"/>
  <c r="U931" i="2" s="1"/>
  <c r="M931" i="2" s="1"/>
  <c r="B930" i="2"/>
  <c r="C930" i="2" s="1"/>
  <c r="U930" i="2" s="1"/>
  <c r="M930" i="2" s="1"/>
  <c r="B929" i="2"/>
  <c r="C929" i="2" s="1"/>
  <c r="U929" i="2" s="1"/>
  <c r="M929" i="2" s="1"/>
  <c r="B928" i="2"/>
  <c r="C928" i="2" s="1"/>
  <c r="U928" i="2" s="1"/>
  <c r="M928" i="2" s="1"/>
  <c r="B927" i="2"/>
  <c r="C927" i="2" s="1"/>
  <c r="U927" i="2" s="1"/>
  <c r="M927" i="2" s="1"/>
  <c r="B926" i="2"/>
  <c r="C926" i="2" s="1"/>
  <c r="U926" i="2" s="1"/>
  <c r="M926" i="2" s="1"/>
  <c r="B925" i="2"/>
  <c r="C925" i="2" s="1"/>
  <c r="U925" i="2" s="1"/>
  <c r="M925" i="2" s="1"/>
  <c r="B924" i="2"/>
  <c r="C924" i="2" s="1"/>
  <c r="U924" i="2" s="1"/>
  <c r="M924" i="2" s="1"/>
  <c r="B923" i="2"/>
  <c r="C923" i="2" s="1"/>
  <c r="U923" i="2" s="1"/>
  <c r="M923" i="2" s="1"/>
  <c r="B922" i="2"/>
  <c r="C922" i="2" s="1"/>
  <c r="U922" i="2" s="1"/>
  <c r="M922" i="2" s="1"/>
  <c r="B921" i="2"/>
  <c r="C921" i="2" s="1"/>
  <c r="U921" i="2" s="1"/>
  <c r="M921" i="2" s="1"/>
  <c r="B920" i="2"/>
  <c r="C920" i="2" s="1"/>
  <c r="U920" i="2" s="1"/>
  <c r="M920" i="2" s="1"/>
  <c r="B919" i="2"/>
  <c r="C919" i="2" s="1"/>
  <c r="U919" i="2" s="1"/>
  <c r="M919" i="2" s="1"/>
  <c r="B918" i="2"/>
  <c r="C918" i="2" s="1"/>
  <c r="U918" i="2" s="1"/>
  <c r="M918" i="2" s="1"/>
  <c r="B917" i="2"/>
  <c r="C917" i="2" s="1"/>
  <c r="U917" i="2" s="1"/>
  <c r="M917" i="2" s="1"/>
  <c r="B916" i="2"/>
  <c r="C916" i="2" s="1"/>
  <c r="U916" i="2" s="1"/>
  <c r="M916" i="2" s="1"/>
  <c r="B915" i="2"/>
  <c r="C915" i="2" s="1"/>
  <c r="U915" i="2" s="1"/>
  <c r="M915" i="2" s="1"/>
  <c r="B914" i="2"/>
  <c r="C914" i="2" s="1"/>
  <c r="U914" i="2" s="1"/>
  <c r="M914" i="2" s="1"/>
  <c r="B913" i="2"/>
  <c r="C913" i="2" s="1"/>
  <c r="U913" i="2" s="1"/>
  <c r="M913" i="2" s="1"/>
  <c r="B912" i="2"/>
  <c r="C912" i="2" s="1"/>
  <c r="U912" i="2" s="1"/>
  <c r="M912" i="2" s="1"/>
  <c r="B911" i="2"/>
  <c r="C911" i="2" s="1"/>
  <c r="U911" i="2" s="1"/>
  <c r="M911" i="2" s="1"/>
  <c r="B910" i="2"/>
  <c r="C910" i="2" s="1"/>
  <c r="U910" i="2" s="1"/>
  <c r="M910" i="2" s="1"/>
  <c r="B909" i="2"/>
  <c r="C909" i="2" s="1"/>
  <c r="U909" i="2" s="1"/>
  <c r="M909" i="2" s="1"/>
  <c r="B908" i="2"/>
  <c r="C908" i="2" s="1"/>
  <c r="U908" i="2" s="1"/>
  <c r="M908" i="2" s="1"/>
  <c r="B907" i="2"/>
  <c r="C907" i="2" s="1"/>
  <c r="U907" i="2" s="1"/>
  <c r="M907" i="2" s="1"/>
  <c r="B906" i="2"/>
  <c r="C906" i="2" s="1"/>
  <c r="U906" i="2" s="1"/>
  <c r="M906" i="2" s="1"/>
  <c r="B905" i="2"/>
  <c r="C905" i="2" s="1"/>
  <c r="U905" i="2" s="1"/>
  <c r="M905" i="2" s="1"/>
  <c r="B904" i="2"/>
  <c r="C904" i="2" s="1"/>
  <c r="U904" i="2" s="1"/>
  <c r="M904" i="2" s="1"/>
  <c r="B903" i="2"/>
  <c r="C903" i="2" s="1"/>
  <c r="U903" i="2" s="1"/>
  <c r="M903" i="2" s="1"/>
  <c r="B902" i="2"/>
  <c r="C902" i="2" s="1"/>
  <c r="U902" i="2" s="1"/>
  <c r="M902" i="2" s="1"/>
  <c r="B901" i="2"/>
  <c r="C901" i="2" s="1"/>
  <c r="U901" i="2" s="1"/>
  <c r="M901" i="2" s="1"/>
  <c r="B900" i="2"/>
  <c r="C900" i="2" s="1"/>
  <c r="U900" i="2" s="1"/>
  <c r="M900" i="2" s="1"/>
  <c r="B899" i="2"/>
  <c r="C899" i="2" s="1"/>
  <c r="U899" i="2" s="1"/>
  <c r="M899" i="2" s="1"/>
  <c r="B898" i="2"/>
  <c r="C898" i="2" s="1"/>
  <c r="U898" i="2" s="1"/>
  <c r="M898" i="2" s="1"/>
  <c r="B897" i="2"/>
  <c r="C897" i="2" s="1"/>
  <c r="U897" i="2" s="1"/>
  <c r="M897" i="2" s="1"/>
  <c r="B896" i="2"/>
  <c r="C896" i="2" s="1"/>
  <c r="U896" i="2" s="1"/>
  <c r="M896" i="2" s="1"/>
  <c r="B895" i="2"/>
  <c r="C895" i="2" s="1"/>
  <c r="U895" i="2" s="1"/>
  <c r="M895" i="2" s="1"/>
  <c r="B894" i="2"/>
  <c r="C894" i="2" s="1"/>
  <c r="U894" i="2" s="1"/>
  <c r="M894" i="2" s="1"/>
  <c r="B893" i="2"/>
  <c r="C893" i="2" s="1"/>
  <c r="U893" i="2" s="1"/>
  <c r="M893" i="2" s="1"/>
  <c r="B892" i="2"/>
  <c r="C892" i="2" s="1"/>
  <c r="U892" i="2" s="1"/>
  <c r="M892" i="2" s="1"/>
  <c r="B891" i="2"/>
  <c r="C891" i="2" s="1"/>
  <c r="U891" i="2" s="1"/>
  <c r="M891" i="2" s="1"/>
  <c r="B890" i="2"/>
  <c r="C890" i="2" s="1"/>
  <c r="U890" i="2" s="1"/>
  <c r="M890" i="2" s="1"/>
  <c r="B889" i="2"/>
  <c r="C889" i="2" s="1"/>
  <c r="U889" i="2" s="1"/>
  <c r="M889" i="2" s="1"/>
  <c r="B888" i="2"/>
  <c r="C888" i="2" s="1"/>
  <c r="U888" i="2" s="1"/>
  <c r="M888" i="2" s="1"/>
  <c r="B887" i="2"/>
  <c r="C887" i="2" s="1"/>
  <c r="U887" i="2" s="1"/>
  <c r="M887" i="2" s="1"/>
  <c r="B886" i="2"/>
  <c r="C886" i="2" s="1"/>
  <c r="U886" i="2" s="1"/>
  <c r="M886" i="2" s="1"/>
  <c r="B885" i="2"/>
  <c r="C885" i="2" s="1"/>
  <c r="U885" i="2" s="1"/>
  <c r="M885" i="2" s="1"/>
  <c r="B884" i="2"/>
  <c r="C884" i="2" s="1"/>
  <c r="U884" i="2" s="1"/>
  <c r="M884" i="2" s="1"/>
  <c r="B883" i="2"/>
  <c r="C883" i="2" s="1"/>
  <c r="U883" i="2" s="1"/>
  <c r="M883" i="2" s="1"/>
  <c r="B882" i="2"/>
  <c r="C882" i="2" s="1"/>
  <c r="U882" i="2" s="1"/>
  <c r="M882" i="2" s="1"/>
  <c r="B881" i="2"/>
  <c r="C881" i="2" s="1"/>
  <c r="U881" i="2" s="1"/>
  <c r="M881" i="2" s="1"/>
  <c r="B880" i="2"/>
  <c r="C880" i="2" s="1"/>
  <c r="U880" i="2" s="1"/>
  <c r="M880" i="2" s="1"/>
  <c r="B879" i="2"/>
  <c r="C879" i="2" s="1"/>
  <c r="U879" i="2" s="1"/>
  <c r="M879" i="2" s="1"/>
  <c r="B878" i="2"/>
  <c r="C878" i="2" s="1"/>
  <c r="U878" i="2" s="1"/>
  <c r="M878" i="2" s="1"/>
  <c r="B877" i="2"/>
  <c r="C877" i="2" s="1"/>
  <c r="U877" i="2" s="1"/>
  <c r="M877" i="2" s="1"/>
  <c r="B876" i="2"/>
  <c r="C876" i="2" s="1"/>
  <c r="U876" i="2" s="1"/>
  <c r="M876" i="2" s="1"/>
  <c r="B875" i="2"/>
  <c r="C875" i="2" s="1"/>
  <c r="U875" i="2" s="1"/>
  <c r="M875" i="2" s="1"/>
  <c r="B874" i="2"/>
  <c r="C874" i="2" s="1"/>
  <c r="U874" i="2" s="1"/>
  <c r="M874" i="2" s="1"/>
  <c r="B873" i="2"/>
  <c r="C873" i="2" s="1"/>
  <c r="U873" i="2" s="1"/>
  <c r="M873" i="2" s="1"/>
  <c r="B872" i="2"/>
  <c r="C872" i="2" s="1"/>
  <c r="U872" i="2" s="1"/>
  <c r="M872" i="2" s="1"/>
  <c r="B871" i="2"/>
  <c r="C871" i="2" s="1"/>
  <c r="U871" i="2" s="1"/>
  <c r="M871" i="2" s="1"/>
  <c r="B870" i="2"/>
  <c r="C870" i="2" s="1"/>
  <c r="U870" i="2" s="1"/>
  <c r="M870" i="2" s="1"/>
  <c r="B869" i="2"/>
  <c r="C869" i="2" s="1"/>
  <c r="U869" i="2" s="1"/>
  <c r="M869" i="2" s="1"/>
  <c r="B868" i="2"/>
  <c r="C868" i="2" s="1"/>
  <c r="U868" i="2" s="1"/>
  <c r="M868" i="2" s="1"/>
  <c r="B867" i="2"/>
  <c r="C867" i="2" s="1"/>
  <c r="U867" i="2" s="1"/>
  <c r="M867" i="2" s="1"/>
  <c r="B866" i="2"/>
  <c r="C866" i="2" s="1"/>
  <c r="U866" i="2" s="1"/>
  <c r="M866" i="2" s="1"/>
  <c r="B865" i="2"/>
  <c r="C865" i="2" s="1"/>
  <c r="U865" i="2" s="1"/>
  <c r="M865" i="2" s="1"/>
  <c r="B864" i="2"/>
  <c r="C864" i="2" s="1"/>
  <c r="U864" i="2" s="1"/>
  <c r="M864" i="2" s="1"/>
  <c r="B863" i="2"/>
  <c r="C863" i="2" s="1"/>
  <c r="U863" i="2" s="1"/>
  <c r="M863" i="2" s="1"/>
  <c r="B862" i="2"/>
  <c r="C862" i="2" s="1"/>
  <c r="U862" i="2" s="1"/>
  <c r="M862" i="2" s="1"/>
  <c r="B861" i="2"/>
  <c r="C861" i="2" s="1"/>
  <c r="U861" i="2" s="1"/>
  <c r="M861" i="2" s="1"/>
  <c r="B860" i="2"/>
  <c r="C860" i="2" s="1"/>
  <c r="U860" i="2" s="1"/>
  <c r="M860" i="2" s="1"/>
  <c r="B859" i="2"/>
  <c r="C859" i="2" s="1"/>
  <c r="U859" i="2" s="1"/>
  <c r="M859" i="2" s="1"/>
  <c r="B858" i="2"/>
  <c r="C858" i="2" s="1"/>
  <c r="U858" i="2" s="1"/>
  <c r="M858" i="2" s="1"/>
  <c r="B857" i="2"/>
  <c r="C857" i="2" s="1"/>
  <c r="U857" i="2" s="1"/>
  <c r="M857" i="2" s="1"/>
  <c r="B856" i="2"/>
  <c r="C856" i="2" s="1"/>
  <c r="U856" i="2" s="1"/>
  <c r="M856" i="2" s="1"/>
  <c r="B855" i="2"/>
  <c r="C855" i="2" s="1"/>
  <c r="U855" i="2" s="1"/>
  <c r="M855" i="2" s="1"/>
  <c r="B854" i="2"/>
  <c r="C854" i="2" s="1"/>
  <c r="U854" i="2" s="1"/>
  <c r="M854" i="2" s="1"/>
  <c r="B853" i="2"/>
  <c r="C853" i="2" s="1"/>
  <c r="U853" i="2" s="1"/>
  <c r="M853" i="2" s="1"/>
  <c r="B852" i="2"/>
  <c r="C852" i="2" s="1"/>
  <c r="U852" i="2" s="1"/>
  <c r="M852" i="2" s="1"/>
  <c r="B851" i="2"/>
  <c r="C851" i="2" s="1"/>
  <c r="U851" i="2" s="1"/>
  <c r="M851" i="2" s="1"/>
  <c r="B850" i="2"/>
  <c r="C850" i="2" s="1"/>
  <c r="U850" i="2" s="1"/>
  <c r="M850" i="2" s="1"/>
  <c r="B849" i="2"/>
  <c r="C849" i="2" s="1"/>
  <c r="U849" i="2" s="1"/>
  <c r="M849" i="2" s="1"/>
  <c r="B848" i="2"/>
  <c r="C848" i="2" s="1"/>
  <c r="U848" i="2" s="1"/>
  <c r="M848" i="2" s="1"/>
  <c r="B847" i="2"/>
  <c r="C847" i="2" s="1"/>
  <c r="U847" i="2" s="1"/>
  <c r="M847" i="2" s="1"/>
  <c r="B846" i="2"/>
  <c r="C846" i="2" s="1"/>
  <c r="U846" i="2" s="1"/>
  <c r="M846" i="2" s="1"/>
  <c r="B845" i="2"/>
  <c r="C845" i="2" s="1"/>
  <c r="U845" i="2" s="1"/>
  <c r="M845" i="2" s="1"/>
  <c r="B844" i="2"/>
  <c r="C844" i="2" s="1"/>
  <c r="U844" i="2" s="1"/>
  <c r="M844" i="2" s="1"/>
  <c r="B843" i="2"/>
  <c r="C843" i="2" s="1"/>
  <c r="U843" i="2" s="1"/>
  <c r="M843" i="2" s="1"/>
  <c r="B842" i="2"/>
  <c r="C842" i="2" s="1"/>
  <c r="U842" i="2" s="1"/>
  <c r="M842" i="2" s="1"/>
  <c r="B841" i="2"/>
  <c r="C841" i="2" s="1"/>
  <c r="U841" i="2" s="1"/>
  <c r="M841" i="2" s="1"/>
  <c r="B840" i="2"/>
  <c r="C840" i="2" s="1"/>
  <c r="U840" i="2" s="1"/>
  <c r="M840" i="2" s="1"/>
  <c r="B839" i="2"/>
  <c r="C839" i="2" s="1"/>
  <c r="U839" i="2" s="1"/>
  <c r="M839" i="2" s="1"/>
  <c r="B838" i="2"/>
  <c r="C838" i="2" s="1"/>
  <c r="U838" i="2" s="1"/>
  <c r="M838" i="2" s="1"/>
  <c r="B837" i="2"/>
  <c r="C837" i="2" s="1"/>
  <c r="U837" i="2" s="1"/>
  <c r="M837" i="2" s="1"/>
  <c r="B836" i="2"/>
  <c r="C836" i="2" s="1"/>
  <c r="U836" i="2" s="1"/>
  <c r="M836" i="2" s="1"/>
  <c r="B835" i="2"/>
  <c r="C835" i="2" s="1"/>
  <c r="U835" i="2" s="1"/>
  <c r="M835" i="2" s="1"/>
  <c r="B834" i="2"/>
  <c r="C834" i="2" s="1"/>
  <c r="U834" i="2" s="1"/>
  <c r="M834" i="2" s="1"/>
  <c r="B833" i="2"/>
  <c r="C833" i="2" s="1"/>
  <c r="U833" i="2" s="1"/>
  <c r="M833" i="2" s="1"/>
  <c r="B832" i="2"/>
  <c r="C832" i="2" s="1"/>
  <c r="U832" i="2" s="1"/>
  <c r="M832" i="2" s="1"/>
  <c r="B831" i="2"/>
  <c r="C831" i="2" s="1"/>
  <c r="U831" i="2" s="1"/>
  <c r="M831" i="2" s="1"/>
  <c r="B830" i="2"/>
  <c r="C830" i="2" s="1"/>
  <c r="U830" i="2" s="1"/>
  <c r="M830" i="2" s="1"/>
  <c r="B829" i="2"/>
  <c r="C829" i="2" s="1"/>
  <c r="U829" i="2" s="1"/>
  <c r="M829" i="2" s="1"/>
  <c r="B828" i="2"/>
  <c r="C828" i="2" s="1"/>
  <c r="U828" i="2" s="1"/>
  <c r="M828" i="2" s="1"/>
  <c r="B827" i="2"/>
  <c r="C827" i="2" s="1"/>
  <c r="U827" i="2" s="1"/>
  <c r="M827" i="2" s="1"/>
  <c r="B826" i="2"/>
  <c r="C826" i="2" s="1"/>
  <c r="U826" i="2" s="1"/>
  <c r="M826" i="2" s="1"/>
  <c r="B825" i="2"/>
  <c r="C825" i="2" s="1"/>
  <c r="U825" i="2" s="1"/>
  <c r="M825" i="2" s="1"/>
  <c r="B824" i="2"/>
  <c r="C824" i="2" s="1"/>
  <c r="U824" i="2" s="1"/>
  <c r="M824" i="2" s="1"/>
  <c r="B823" i="2"/>
  <c r="C823" i="2" s="1"/>
  <c r="U823" i="2" s="1"/>
  <c r="M823" i="2" s="1"/>
  <c r="B822" i="2"/>
  <c r="C822" i="2" s="1"/>
  <c r="U822" i="2" s="1"/>
  <c r="M822" i="2" s="1"/>
  <c r="B821" i="2"/>
  <c r="C821" i="2" s="1"/>
  <c r="U821" i="2" s="1"/>
  <c r="M821" i="2" s="1"/>
  <c r="B820" i="2"/>
  <c r="C820" i="2" s="1"/>
  <c r="U820" i="2" s="1"/>
  <c r="M820" i="2" s="1"/>
  <c r="B819" i="2"/>
  <c r="C819" i="2" s="1"/>
  <c r="U819" i="2" s="1"/>
  <c r="M819" i="2" s="1"/>
  <c r="B818" i="2"/>
  <c r="C818" i="2" s="1"/>
  <c r="U818" i="2" s="1"/>
  <c r="M818" i="2" s="1"/>
  <c r="B817" i="2"/>
  <c r="C817" i="2" s="1"/>
  <c r="U817" i="2" s="1"/>
  <c r="M817" i="2" s="1"/>
  <c r="B816" i="2"/>
  <c r="C816" i="2" s="1"/>
  <c r="U816" i="2" s="1"/>
  <c r="M816" i="2" s="1"/>
  <c r="B815" i="2"/>
  <c r="C815" i="2" s="1"/>
  <c r="U815" i="2" s="1"/>
  <c r="M815" i="2" s="1"/>
  <c r="B814" i="2"/>
  <c r="C814" i="2" s="1"/>
  <c r="U814" i="2" s="1"/>
  <c r="M814" i="2" s="1"/>
  <c r="B813" i="2"/>
  <c r="C813" i="2" s="1"/>
  <c r="U813" i="2" s="1"/>
  <c r="M813" i="2" s="1"/>
  <c r="B812" i="2"/>
  <c r="C812" i="2" s="1"/>
  <c r="U812" i="2" s="1"/>
  <c r="M812" i="2" s="1"/>
  <c r="B811" i="2"/>
  <c r="C811" i="2" s="1"/>
  <c r="U811" i="2" s="1"/>
  <c r="M811" i="2" s="1"/>
  <c r="B810" i="2"/>
  <c r="C810" i="2" s="1"/>
  <c r="U810" i="2" s="1"/>
  <c r="M810" i="2" s="1"/>
  <c r="B809" i="2"/>
  <c r="C809" i="2" s="1"/>
  <c r="U809" i="2" s="1"/>
  <c r="M809" i="2" s="1"/>
  <c r="B808" i="2"/>
  <c r="C808" i="2" s="1"/>
  <c r="U808" i="2" s="1"/>
  <c r="M808" i="2" s="1"/>
  <c r="B807" i="2"/>
  <c r="C807" i="2" s="1"/>
  <c r="U807" i="2" s="1"/>
  <c r="M807" i="2" s="1"/>
  <c r="B806" i="2"/>
  <c r="C806" i="2" s="1"/>
  <c r="U806" i="2" s="1"/>
  <c r="M806" i="2" s="1"/>
  <c r="B805" i="2"/>
  <c r="C805" i="2" s="1"/>
  <c r="U805" i="2" s="1"/>
  <c r="M805" i="2" s="1"/>
  <c r="B804" i="2"/>
  <c r="C804" i="2" s="1"/>
  <c r="U804" i="2" s="1"/>
  <c r="M804" i="2" s="1"/>
  <c r="B803" i="2"/>
  <c r="C803" i="2" s="1"/>
  <c r="U803" i="2" s="1"/>
  <c r="M803" i="2" s="1"/>
  <c r="B802" i="2"/>
  <c r="C802" i="2" s="1"/>
  <c r="U802" i="2" s="1"/>
  <c r="M802" i="2" s="1"/>
  <c r="B801" i="2"/>
  <c r="C801" i="2" s="1"/>
  <c r="U801" i="2" s="1"/>
  <c r="M801" i="2" s="1"/>
  <c r="B800" i="2"/>
  <c r="C800" i="2" s="1"/>
  <c r="U800" i="2" s="1"/>
  <c r="M800" i="2" s="1"/>
  <c r="B799" i="2"/>
  <c r="C799" i="2" s="1"/>
  <c r="U799" i="2" s="1"/>
  <c r="M799" i="2" s="1"/>
  <c r="B798" i="2"/>
  <c r="C798" i="2" s="1"/>
  <c r="U798" i="2" s="1"/>
  <c r="M798" i="2" s="1"/>
  <c r="B797" i="2"/>
  <c r="C797" i="2" s="1"/>
  <c r="U797" i="2" s="1"/>
  <c r="M797" i="2" s="1"/>
  <c r="B796" i="2"/>
  <c r="C796" i="2" s="1"/>
  <c r="U796" i="2" s="1"/>
  <c r="M796" i="2" s="1"/>
  <c r="B795" i="2"/>
  <c r="C795" i="2" s="1"/>
  <c r="U795" i="2" s="1"/>
  <c r="M795" i="2" s="1"/>
  <c r="B794" i="2"/>
  <c r="C794" i="2" s="1"/>
  <c r="U794" i="2" s="1"/>
  <c r="M794" i="2" s="1"/>
  <c r="B793" i="2"/>
  <c r="C793" i="2" s="1"/>
  <c r="U793" i="2" s="1"/>
  <c r="M793" i="2" s="1"/>
  <c r="B792" i="2"/>
  <c r="C792" i="2" s="1"/>
  <c r="U792" i="2" s="1"/>
  <c r="M792" i="2" s="1"/>
  <c r="B791" i="2"/>
  <c r="C791" i="2" s="1"/>
  <c r="U791" i="2" s="1"/>
  <c r="M791" i="2" s="1"/>
  <c r="B790" i="2"/>
  <c r="C790" i="2" s="1"/>
  <c r="U790" i="2" s="1"/>
  <c r="M790" i="2" s="1"/>
  <c r="B789" i="2"/>
  <c r="C789" i="2" s="1"/>
  <c r="U789" i="2" s="1"/>
  <c r="M789" i="2" s="1"/>
  <c r="B788" i="2"/>
  <c r="C788" i="2" s="1"/>
  <c r="U788" i="2" s="1"/>
  <c r="M788" i="2" s="1"/>
  <c r="B787" i="2"/>
  <c r="C787" i="2" s="1"/>
  <c r="U787" i="2" s="1"/>
  <c r="M787" i="2" s="1"/>
  <c r="B786" i="2"/>
  <c r="C786" i="2" s="1"/>
  <c r="U786" i="2" s="1"/>
  <c r="M786" i="2" s="1"/>
  <c r="B785" i="2"/>
  <c r="C785" i="2" s="1"/>
  <c r="U785" i="2" s="1"/>
  <c r="M785" i="2" s="1"/>
  <c r="B784" i="2"/>
  <c r="C784" i="2" s="1"/>
  <c r="U784" i="2" s="1"/>
  <c r="M784" i="2" s="1"/>
  <c r="B783" i="2"/>
  <c r="C783" i="2" s="1"/>
  <c r="U783" i="2" s="1"/>
  <c r="M783" i="2" s="1"/>
  <c r="B782" i="2"/>
  <c r="C782" i="2" s="1"/>
  <c r="U782" i="2" s="1"/>
  <c r="M782" i="2" s="1"/>
  <c r="B781" i="2"/>
  <c r="C781" i="2" s="1"/>
  <c r="U781" i="2" s="1"/>
  <c r="M781" i="2" s="1"/>
  <c r="B780" i="2"/>
  <c r="C780" i="2" s="1"/>
  <c r="U780" i="2" s="1"/>
  <c r="M780" i="2" s="1"/>
  <c r="B779" i="2"/>
  <c r="C779" i="2" s="1"/>
  <c r="U779" i="2" s="1"/>
  <c r="M779" i="2" s="1"/>
  <c r="B778" i="2"/>
  <c r="C778" i="2" s="1"/>
  <c r="U778" i="2" s="1"/>
  <c r="M778" i="2" s="1"/>
  <c r="B777" i="2"/>
  <c r="C777" i="2" s="1"/>
  <c r="U777" i="2" s="1"/>
  <c r="M777" i="2" s="1"/>
  <c r="B776" i="2"/>
  <c r="C776" i="2" s="1"/>
  <c r="U776" i="2" s="1"/>
  <c r="M776" i="2" s="1"/>
  <c r="B775" i="2"/>
  <c r="C775" i="2" s="1"/>
  <c r="U775" i="2" s="1"/>
  <c r="M775" i="2" s="1"/>
  <c r="B774" i="2"/>
  <c r="C774" i="2" s="1"/>
  <c r="U774" i="2" s="1"/>
  <c r="M774" i="2" s="1"/>
  <c r="B773" i="2"/>
  <c r="C773" i="2" s="1"/>
  <c r="U773" i="2" s="1"/>
  <c r="M773" i="2" s="1"/>
  <c r="B772" i="2"/>
  <c r="C772" i="2" s="1"/>
  <c r="U772" i="2" s="1"/>
  <c r="M772" i="2" s="1"/>
  <c r="B771" i="2"/>
  <c r="C771" i="2" s="1"/>
  <c r="U771" i="2" s="1"/>
  <c r="M771" i="2" s="1"/>
  <c r="B770" i="2"/>
  <c r="C770" i="2" s="1"/>
  <c r="U770" i="2" s="1"/>
  <c r="M770" i="2" s="1"/>
  <c r="B769" i="2"/>
  <c r="C769" i="2" s="1"/>
  <c r="U769" i="2" s="1"/>
  <c r="M769" i="2" s="1"/>
  <c r="B768" i="2"/>
  <c r="C768" i="2" s="1"/>
  <c r="U768" i="2" s="1"/>
  <c r="M768" i="2" s="1"/>
  <c r="B767" i="2"/>
  <c r="C767" i="2" s="1"/>
  <c r="U767" i="2" s="1"/>
  <c r="M767" i="2" s="1"/>
  <c r="B766" i="2"/>
  <c r="C766" i="2" s="1"/>
  <c r="U766" i="2" s="1"/>
  <c r="M766" i="2" s="1"/>
  <c r="B765" i="2"/>
  <c r="C765" i="2" s="1"/>
  <c r="U765" i="2" s="1"/>
  <c r="M765" i="2" s="1"/>
  <c r="B764" i="2"/>
  <c r="C764" i="2" s="1"/>
  <c r="U764" i="2" s="1"/>
  <c r="M764" i="2" s="1"/>
  <c r="B763" i="2"/>
  <c r="C763" i="2" s="1"/>
  <c r="U763" i="2" s="1"/>
  <c r="M763" i="2" s="1"/>
  <c r="B762" i="2"/>
  <c r="C762" i="2" s="1"/>
  <c r="U762" i="2" s="1"/>
  <c r="M762" i="2" s="1"/>
  <c r="B761" i="2"/>
  <c r="C761" i="2" s="1"/>
  <c r="U761" i="2" s="1"/>
  <c r="M761" i="2" s="1"/>
  <c r="B760" i="2"/>
  <c r="C760" i="2" s="1"/>
  <c r="U760" i="2" s="1"/>
  <c r="M760" i="2" s="1"/>
  <c r="B759" i="2"/>
  <c r="C759" i="2" s="1"/>
  <c r="U759" i="2" s="1"/>
  <c r="M759" i="2" s="1"/>
  <c r="B758" i="2"/>
  <c r="C758" i="2" s="1"/>
  <c r="U758" i="2" s="1"/>
  <c r="M758" i="2" s="1"/>
  <c r="B757" i="2"/>
  <c r="C757" i="2" s="1"/>
  <c r="U757" i="2" s="1"/>
  <c r="M757" i="2" s="1"/>
  <c r="B756" i="2"/>
  <c r="C756" i="2" s="1"/>
  <c r="U756" i="2" s="1"/>
  <c r="M756" i="2" s="1"/>
  <c r="B755" i="2"/>
  <c r="C755" i="2" s="1"/>
  <c r="U755" i="2" s="1"/>
  <c r="M755" i="2" s="1"/>
  <c r="B754" i="2"/>
  <c r="C754" i="2" s="1"/>
  <c r="U754" i="2" s="1"/>
  <c r="M754" i="2" s="1"/>
  <c r="B753" i="2"/>
  <c r="C753" i="2" s="1"/>
  <c r="U753" i="2" s="1"/>
  <c r="M753" i="2" s="1"/>
  <c r="B752" i="2"/>
  <c r="C752" i="2" s="1"/>
  <c r="U752" i="2" s="1"/>
  <c r="M752" i="2" s="1"/>
  <c r="B751" i="2"/>
  <c r="C751" i="2" s="1"/>
  <c r="U751" i="2" s="1"/>
  <c r="M751" i="2" s="1"/>
  <c r="B750" i="2"/>
  <c r="C750" i="2" s="1"/>
  <c r="U750" i="2" s="1"/>
  <c r="M750" i="2" s="1"/>
  <c r="B749" i="2"/>
  <c r="C749" i="2" s="1"/>
  <c r="U749" i="2" s="1"/>
  <c r="M749" i="2" s="1"/>
  <c r="B748" i="2"/>
  <c r="C748" i="2" s="1"/>
  <c r="U748" i="2" s="1"/>
  <c r="M748" i="2" s="1"/>
  <c r="B747" i="2"/>
  <c r="C747" i="2" s="1"/>
  <c r="U747" i="2" s="1"/>
  <c r="M747" i="2" s="1"/>
  <c r="B746" i="2"/>
  <c r="C746" i="2" s="1"/>
  <c r="U746" i="2" s="1"/>
  <c r="M746" i="2" s="1"/>
  <c r="B745" i="2"/>
  <c r="C745" i="2" s="1"/>
  <c r="U745" i="2" s="1"/>
  <c r="M745" i="2" s="1"/>
  <c r="B744" i="2"/>
  <c r="C744" i="2" s="1"/>
  <c r="U744" i="2" s="1"/>
  <c r="M744" i="2" s="1"/>
  <c r="B743" i="2"/>
  <c r="C743" i="2" s="1"/>
  <c r="U743" i="2" s="1"/>
  <c r="M743" i="2" s="1"/>
  <c r="B742" i="2"/>
  <c r="C742" i="2" s="1"/>
  <c r="U742" i="2" s="1"/>
  <c r="M742" i="2" s="1"/>
  <c r="B741" i="2"/>
  <c r="C741" i="2" s="1"/>
  <c r="U741" i="2" s="1"/>
  <c r="M741" i="2" s="1"/>
  <c r="B740" i="2"/>
  <c r="C740" i="2" s="1"/>
  <c r="U740" i="2" s="1"/>
  <c r="M740" i="2" s="1"/>
  <c r="B739" i="2"/>
  <c r="C739" i="2" s="1"/>
  <c r="U739" i="2" s="1"/>
  <c r="M739" i="2" s="1"/>
  <c r="B738" i="2"/>
  <c r="C738" i="2" s="1"/>
  <c r="U738" i="2" s="1"/>
  <c r="M738" i="2" s="1"/>
  <c r="B737" i="2"/>
  <c r="C737" i="2" s="1"/>
  <c r="U737" i="2" s="1"/>
  <c r="M737" i="2" s="1"/>
  <c r="B736" i="2"/>
  <c r="C736" i="2" s="1"/>
  <c r="U736" i="2" s="1"/>
  <c r="M736" i="2" s="1"/>
  <c r="B735" i="2"/>
  <c r="C735" i="2" s="1"/>
  <c r="U735" i="2" s="1"/>
  <c r="M735" i="2" s="1"/>
  <c r="B734" i="2"/>
  <c r="C734" i="2" s="1"/>
  <c r="U734" i="2" s="1"/>
  <c r="M734" i="2" s="1"/>
  <c r="B733" i="2"/>
  <c r="C733" i="2" s="1"/>
  <c r="U733" i="2" s="1"/>
  <c r="M733" i="2" s="1"/>
  <c r="B732" i="2"/>
  <c r="C732" i="2" s="1"/>
  <c r="U732" i="2" s="1"/>
  <c r="M732" i="2" s="1"/>
  <c r="B731" i="2"/>
  <c r="C731" i="2" s="1"/>
  <c r="U731" i="2" s="1"/>
  <c r="M731" i="2" s="1"/>
  <c r="B730" i="2"/>
  <c r="C730" i="2" s="1"/>
  <c r="U730" i="2" s="1"/>
  <c r="M730" i="2" s="1"/>
  <c r="B729" i="2"/>
  <c r="C729" i="2" s="1"/>
  <c r="U729" i="2" s="1"/>
  <c r="M729" i="2" s="1"/>
  <c r="B728" i="2"/>
  <c r="C728" i="2" s="1"/>
  <c r="U728" i="2" s="1"/>
  <c r="M728" i="2" s="1"/>
  <c r="B727" i="2"/>
  <c r="C727" i="2" s="1"/>
  <c r="U727" i="2" s="1"/>
  <c r="M727" i="2" s="1"/>
  <c r="B726" i="2"/>
  <c r="C726" i="2" s="1"/>
  <c r="U726" i="2" s="1"/>
  <c r="M726" i="2" s="1"/>
  <c r="B725" i="2"/>
  <c r="C725" i="2" s="1"/>
  <c r="U725" i="2" s="1"/>
  <c r="M725" i="2" s="1"/>
  <c r="B724" i="2"/>
  <c r="C724" i="2" s="1"/>
  <c r="U724" i="2" s="1"/>
  <c r="M724" i="2" s="1"/>
  <c r="B723" i="2"/>
  <c r="C723" i="2" s="1"/>
  <c r="U723" i="2" s="1"/>
  <c r="M723" i="2" s="1"/>
  <c r="B722" i="2"/>
  <c r="C722" i="2" s="1"/>
  <c r="U722" i="2" s="1"/>
  <c r="M722" i="2" s="1"/>
  <c r="B721" i="2"/>
  <c r="C721" i="2" s="1"/>
  <c r="U721" i="2" s="1"/>
  <c r="M721" i="2" s="1"/>
  <c r="B720" i="2"/>
  <c r="C720" i="2" s="1"/>
  <c r="U720" i="2" s="1"/>
  <c r="M720" i="2" s="1"/>
  <c r="B719" i="2"/>
  <c r="C719" i="2" s="1"/>
  <c r="U719" i="2" s="1"/>
  <c r="M719" i="2" s="1"/>
  <c r="B718" i="2"/>
  <c r="C718" i="2" s="1"/>
  <c r="U718" i="2" s="1"/>
  <c r="M718" i="2" s="1"/>
  <c r="B717" i="2"/>
  <c r="C717" i="2" s="1"/>
  <c r="U717" i="2" s="1"/>
  <c r="M717" i="2" s="1"/>
  <c r="B716" i="2"/>
  <c r="C716" i="2" s="1"/>
  <c r="U716" i="2" s="1"/>
  <c r="M716" i="2" s="1"/>
  <c r="B715" i="2"/>
  <c r="C715" i="2" s="1"/>
  <c r="U715" i="2" s="1"/>
  <c r="M715" i="2" s="1"/>
  <c r="B714" i="2"/>
  <c r="C714" i="2" s="1"/>
  <c r="U714" i="2" s="1"/>
  <c r="M714" i="2" s="1"/>
  <c r="B713" i="2"/>
  <c r="C713" i="2" s="1"/>
  <c r="U713" i="2" s="1"/>
  <c r="M713" i="2" s="1"/>
  <c r="B712" i="2"/>
  <c r="C712" i="2" s="1"/>
  <c r="U712" i="2" s="1"/>
  <c r="M712" i="2" s="1"/>
  <c r="B711" i="2"/>
  <c r="C711" i="2" s="1"/>
  <c r="U711" i="2" s="1"/>
  <c r="M711" i="2" s="1"/>
  <c r="B710" i="2"/>
  <c r="C710" i="2" s="1"/>
  <c r="U710" i="2" s="1"/>
  <c r="M710" i="2" s="1"/>
  <c r="B709" i="2"/>
  <c r="C709" i="2" s="1"/>
  <c r="U709" i="2" s="1"/>
  <c r="M709" i="2" s="1"/>
  <c r="B708" i="2"/>
  <c r="C708" i="2" s="1"/>
  <c r="U708" i="2" s="1"/>
  <c r="M708" i="2" s="1"/>
  <c r="B707" i="2"/>
  <c r="C707" i="2" s="1"/>
  <c r="U707" i="2" s="1"/>
  <c r="M707" i="2" s="1"/>
  <c r="B706" i="2"/>
  <c r="C706" i="2" s="1"/>
  <c r="U706" i="2" s="1"/>
  <c r="M706" i="2" s="1"/>
  <c r="B705" i="2"/>
  <c r="C705" i="2" s="1"/>
  <c r="U705" i="2" s="1"/>
  <c r="M705" i="2" s="1"/>
  <c r="B704" i="2"/>
  <c r="C704" i="2" s="1"/>
  <c r="U704" i="2" s="1"/>
  <c r="M704" i="2" s="1"/>
  <c r="B703" i="2"/>
  <c r="C703" i="2" s="1"/>
  <c r="U703" i="2" s="1"/>
  <c r="M703" i="2" s="1"/>
  <c r="B702" i="2"/>
  <c r="C702" i="2" s="1"/>
  <c r="U702" i="2" s="1"/>
  <c r="M702" i="2" s="1"/>
  <c r="B701" i="2"/>
  <c r="C701" i="2" s="1"/>
  <c r="U701" i="2" s="1"/>
  <c r="M701" i="2" s="1"/>
  <c r="B700" i="2"/>
  <c r="C700" i="2" s="1"/>
  <c r="U700" i="2" s="1"/>
  <c r="M700" i="2" s="1"/>
  <c r="B699" i="2"/>
  <c r="C699" i="2" s="1"/>
  <c r="U699" i="2" s="1"/>
  <c r="M699" i="2" s="1"/>
  <c r="B698" i="2"/>
  <c r="C698" i="2" s="1"/>
  <c r="U698" i="2" s="1"/>
  <c r="M698" i="2" s="1"/>
  <c r="B697" i="2"/>
  <c r="C697" i="2" s="1"/>
  <c r="U697" i="2" s="1"/>
  <c r="M697" i="2" s="1"/>
  <c r="B696" i="2"/>
  <c r="C696" i="2" s="1"/>
  <c r="U696" i="2" s="1"/>
  <c r="M696" i="2" s="1"/>
  <c r="B695" i="2"/>
  <c r="C695" i="2" s="1"/>
  <c r="U695" i="2" s="1"/>
  <c r="M695" i="2" s="1"/>
  <c r="B694" i="2"/>
  <c r="C694" i="2" s="1"/>
  <c r="U694" i="2" s="1"/>
  <c r="M694" i="2" s="1"/>
  <c r="B693" i="2"/>
  <c r="C693" i="2" s="1"/>
  <c r="U693" i="2" s="1"/>
  <c r="M693" i="2" s="1"/>
  <c r="B692" i="2"/>
  <c r="C692" i="2" s="1"/>
  <c r="U692" i="2" s="1"/>
  <c r="M692" i="2" s="1"/>
  <c r="B691" i="2"/>
  <c r="C691" i="2" s="1"/>
  <c r="U691" i="2" s="1"/>
  <c r="M691" i="2" s="1"/>
  <c r="B690" i="2"/>
  <c r="C690" i="2" s="1"/>
  <c r="U690" i="2" s="1"/>
  <c r="M690" i="2" s="1"/>
  <c r="B689" i="2"/>
  <c r="C689" i="2" s="1"/>
  <c r="U689" i="2" s="1"/>
  <c r="M689" i="2" s="1"/>
  <c r="B688" i="2"/>
  <c r="C688" i="2" s="1"/>
  <c r="U688" i="2" s="1"/>
  <c r="M688" i="2" s="1"/>
  <c r="B687" i="2"/>
  <c r="C687" i="2" s="1"/>
  <c r="U687" i="2" s="1"/>
  <c r="M687" i="2" s="1"/>
  <c r="B686" i="2"/>
  <c r="C686" i="2" s="1"/>
  <c r="U686" i="2" s="1"/>
  <c r="M686" i="2" s="1"/>
  <c r="B685" i="2"/>
  <c r="C685" i="2" s="1"/>
  <c r="U685" i="2" s="1"/>
  <c r="M685" i="2" s="1"/>
  <c r="B684" i="2"/>
  <c r="C684" i="2" s="1"/>
  <c r="U684" i="2" s="1"/>
  <c r="M684" i="2" s="1"/>
  <c r="B683" i="2"/>
  <c r="C683" i="2" s="1"/>
  <c r="U683" i="2" s="1"/>
  <c r="M683" i="2" s="1"/>
  <c r="B682" i="2"/>
  <c r="C682" i="2" s="1"/>
  <c r="U682" i="2" s="1"/>
  <c r="M682" i="2" s="1"/>
  <c r="B681" i="2"/>
  <c r="C681" i="2" s="1"/>
  <c r="U681" i="2" s="1"/>
  <c r="M681" i="2" s="1"/>
  <c r="B680" i="2"/>
  <c r="C680" i="2" s="1"/>
  <c r="U680" i="2" s="1"/>
  <c r="M680" i="2" s="1"/>
  <c r="B679" i="2"/>
  <c r="C679" i="2" s="1"/>
  <c r="U679" i="2" s="1"/>
  <c r="M679" i="2" s="1"/>
  <c r="B678" i="2"/>
  <c r="C678" i="2" s="1"/>
  <c r="U678" i="2" s="1"/>
  <c r="M678" i="2" s="1"/>
  <c r="B677" i="2"/>
  <c r="C677" i="2" s="1"/>
  <c r="U677" i="2" s="1"/>
  <c r="M677" i="2" s="1"/>
  <c r="B676" i="2"/>
  <c r="C676" i="2" s="1"/>
  <c r="U676" i="2" s="1"/>
  <c r="M676" i="2" s="1"/>
  <c r="B675" i="2"/>
  <c r="C675" i="2" s="1"/>
  <c r="U675" i="2" s="1"/>
  <c r="M675" i="2" s="1"/>
  <c r="B674" i="2"/>
  <c r="C674" i="2" s="1"/>
  <c r="U674" i="2" s="1"/>
  <c r="M674" i="2" s="1"/>
  <c r="B673" i="2"/>
  <c r="C673" i="2" s="1"/>
  <c r="U673" i="2" s="1"/>
  <c r="M673" i="2" s="1"/>
  <c r="B672" i="2"/>
  <c r="C672" i="2" s="1"/>
  <c r="U672" i="2" s="1"/>
  <c r="M672" i="2" s="1"/>
  <c r="B671" i="2"/>
  <c r="C671" i="2" s="1"/>
  <c r="U671" i="2" s="1"/>
  <c r="M671" i="2" s="1"/>
  <c r="B670" i="2"/>
  <c r="C670" i="2" s="1"/>
  <c r="U670" i="2" s="1"/>
  <c r="M670" i="2" s="1"/>
  <c r="B669" i="2"/>
  <c r="C669" i="2" s="1"/>
  <c r="U669" i="2" s="1"/>
  <c r="M669" i="2" s="1"/>
  <c r="B668" i="2"/>
  <c r="C668" i="2" s="1"/>
  <c r="U668" i="2" s="1"/>
  <c r="M668" i="2" s="1"/>
  <c r="B667" i="2"/>
  <c r="C667" i="2" s="1"/>
  <c r="U667" i="2" s="1"/>
  <c r="M667" i="2" s="1"/>
  <c r="B666" i="2"/>
  <c r="C666" i="2" s="1"/>
  <c r="U666" i="2" s="1"/>
  <c r="M666" i="2" s="1"/>
  <c r="B665" i="2"/>
  <c r="C665" i="2" s="1"/>
  <c r="U665" i="2" s="1"/>
  <c r="M665" i="2" s="1"/>
  <c r="B664" i="2"/>
  <c r="C664" i="2" s="1"/>
  <c r="U664" i="2" s="1"/>
  <c r="M664" i="2" s="1"/>
  <c r="B663" i="2"/>
  <c r="C663" i="2" s="1"/>
  <c r="U663" i="2" s="1"/>
  <c r="M663" i="2" s="1"/>
  <c r="B662" i="2"/>
  <c r="U662" i="2" s="1"/>
  <c r="U661" i="2"/>
  <c r="B661" i="2"/>
  <c r="U660" i="2"/>
  <c r="B660" i="2"/>
  <c r="B659" i="2"/>
  <c r="U659" i="2" s="1"/>
  <c r="B658" i="2"/>
  <c r="U658" i="2" s="1"/>
  <c r="B657" i="2"/>
  <c r="U657" i="2" s="1"/>
  <c r="B656" i="2"/>
  <c r="U656" i="2" s="1"/>
  <c r="B655" i="2"/>
  <c r="U655" i="2" s="1"/>
  <c r="B654" i="2"/>
  <c r="U654" i="2" s="1"/>
  <c r="B653" i="2"/>
  <c r="U653" i="2" s="1"/>
  <c r="B652" i="2"/>
  <c r="U652" i="2" s="1"/>
  <c r="B651" i="2"/>
  <c r="U651" i="2" s="1"/>
  <c r="B650" i="2"/>
  <c r="U650" i="2" s="1"/>
  <c r="B649" i="2"/>
  <c r="U649" i="2" s="1"/>
  <c r="B648" i="2"/>
  <c r="U648" i="2" s="1"/>
  <c r="B647" i="2"/>
  <c r="U647" i="2" s="1"/>
  <c r="B646" i="2"/>
  <c r="B645" i="2"/>
  <c r="U645" i="2" s="1"/>
  <c r="B644" i="2"/>
  <c r="U644" i="2" s="1"/>
  <c r="B643" i="2"/>
  <c r="U643" i="2" s="1"/>
  <c r="U642" i="2"/>
  <c r="B642" i="2"/>
  <c r="B641" i="2"/>
  <c r="B640" i="2"/>
  <c r="U640" i="2" s="1"/>
  <c r="B639" i="2"/>
  <c r="U639" i="2" s="1"/>
  <c r="B638" i="2"/>
  <c r="U638" i="2" s="1"/>
  <c r="B637" i="2"/>
  <c r="U637" i="2" s="1"/>
  <c r="B636" i="2"/>
  <c r="U636" i="2" s="1"/>
  <c r="B635" i="2"/>
  <c r="U635" i="2" s="1"/>
  <c r="U634" i="2"/>
  <c r="B634" i="2"/>
  <c r="B633" i="2"/>
  <c r="U633" i="2" s="1"/>
  <c r="B632" i="2"/>
  <c r="U632" i="2" s="1"/>
  <c r="B631" i="2"/>
  <c r="U631" i="2" s="1"/>
  <c r="B630" i="2"/>
  <c r="U630" i="2" s="1"/>
  <c r="U629" i="2"/>
  <c r="B629" i="2"/>
  <c r="B628" i="2"/>
  <c r="U628" i="2" s="1"/>
  <c r="U627" i="2"/>
  <c r="B627" i="2"/>
  <c r="B626" i="2"/>
  <c r="U626" i="2" s="1"/>
  <c r="B625" i="2"/>
  <c r="U625" i="2" s="1"/>
  <c r="B624" i="2"/>
  <c r="U624" i="2" s="1"/>
  <c r="B623" i="2"/>
  <c r="U623" i="2" s="1"/>
  <c r="B622" i="2"/>
  <c r="U622" i="2" s="1"/>
  <c r="B621" i="2"/>
  <c r="U621" i="2" s="1"/>
  <c r="B620" i="2"/>
  <c r="U620" i="2" s="1"/>
  <c r="B619" i="2"/>
  <c r="U619" i="2" s="1"/>
  <c r="B618" i="2"/>
  <c r="U618" i="2" s="1"/>
  <c r="B617" i="2"/>
  <c r="U617" i="2" s="1"/>
  <c r="B616" i="2"/>
  <c r="U616" i="2" s="1"/>
  <c r="B615" i="2"/>
  <c r="U615" i="2" s="1"/>
  <c r="B614" i="2"/>
  <c r="U614" i="2" s="1"/>
  <c r="U613" i="2"/>
  <c r="B613" i="2"/>
  <c r="B612" i="2"/>
  <c r="U612" i="2" s="1"/>
  <c r="U611" i="2"/>
  <c r="B611" i="2"/>
  <c r="B610" i="2"/>
  <c r="U610" i="2" s="1"/>
  <c r="B609" i="2"/>
  <c r="U609" i="2" s="1"/>
  <c r="B608" i="2"/>
  <c r="U608" i="2" s="1"/>
  <c r="B607" i="2"/>
  <c r="U607" i="2" s="1"/>
  <c r="B606" i="2"/>
  <c r="U606" i="2" s="1"/>
  <c r="B605" i="2"/>
  <c r="U605" i="2" s="1"/>
  <c r="B604" i="2"/>
  <c r="U604" i="2" s="1"/>
  <c r="B603" i="2"/>
  <c r="U603" i="2" s="1"/>
  <c r="B602" i="2"/>
  <c r="U602" i="2" s="1"/>
  <c r="B601" i="2"/>
  <c r="U601" i="2" s="1"/>
  <c r="B600" i="2"/>
  <c r="U600" i="2" s="1"/>
  <c r="B599" i="2"/>
  <c r="U599" i="2" s="1"/>
  <c r="B598" i="2"/>
  <c r="U598" i="2" s="1"/>
  <c r="B597" i="2"/>
  <c r="U597" i="2" s="1"/>
  <c r="B596" i="2"/>
  <c r="U596" i="2" s="1"/>
  <c r="B595" i="2"/>
  <c r="U595" i="2" s="1"/>
  <c r="B594" i="2"/>
  <c r="U594" i="2" s="1"/>
  <c r="B593" i="2"/>
  <c r="U593" i="2" s="1"/>
  <c r="B592" i="2"/>
  <c r="U592" i="2" s="1"/>
  <c r="B591" i="2"/>
  <c r="U591" i="2" s="1"/>
  <c r="U590" i="2"/>
  <c r="B590" i="2"/>
  <c r="U589" i="2"/>
  <c r="B589" i="2"/>
  <c r="B588" i="2"/>
  <c r="U588" i="2" s="1"/>
  <c r="U587" i="2"/>
  <c r="B587" i="2"/>
  <c r="B586" i="2"/>
  <c r="U586" i="2" s="1"/>
  <c r="B585" i="2"/>
  <c r="U585" i="2" s="1"/>
  <c r="B584" i="2"/>
  <c r="U584" i="2" s="1"/>
  <c r="B583" i="2"/>
  <c r="U583" i="2" s="1"/>
  <c r="B582" i="2"/>
  <c r="U582" i="2" s="1"/>
  <c r="B581" i="2"/>
  <c r="U581" i="2" s="1"/>
  <c r="B580" i="2"/>
  <c r="U580" i="2" s="1"/>
  <c r="B579" i="2"/>
  <c r="U579" i="2" s="1"/>
  <c r="U578" i="2"/>
  <c r="B578" i="2"/>
  <c r="B577" i="2"/>
  <c r="U577" i="2" s="1"/>
  <c r="B576" i="2"/>
  <c r="U576" i="2" s="1"/>
  <c r="B575" i="2"/>
  <c r="U575" i="2" s="1"/>
  <c r="B574" i="2"/>
  <c r="U574" i="2" s="1"/>
  <c r="B573" i="2"/>
  <c r="U573" i="2" s="1"/>
  <c r="U572" i="2"/>
  <c r="B572" i="2"/>
  <c r="B571" i="2"/>
  <c r="U571" i="2" s="1"/>
  <c r="B570" i="2"/>
  <c r="U570" i="2" s="1"/>
  <c r="B569" i="2"/>
  <c r="U569" i="2" s="1"/>
  <c r="B568" i="2"/>
  <c r="U568" i="2" s="1"/>
  <c r="B567" i="2"/>
  <c r="B566" i="2"/>
  <c r="U566" i="2" s="1"/>
  <c r="B565" i="2"/>
  <c r="U565" i="2" s="1"/>
  <c r="B564" i="2"/>
  <c r="U564" i="2" s="1"/>
  <c r="U563" i="2"/>
  <c r="B563" i="2"/>
  <c r="B562" i="2"/>
  <c r="U562" i="2" s="1"/>
  <c r="B561" i="2"/>
  <c r="U561" i="2" s="1"/>
  <c r="B560" i="2"/>
  <c r="U560" i="2" s="1"/>
  <c r="B559" i="2"/>
  <c r="U559" i="2" s="1"/>
  <c r="B558" i="2"/>
  <c r="U558" i="2" s="1"/>
  <c r="B557" i="2"/>
  <c r="U557" i="2" s="1"/>
  <c r="B556" i="2"/>
  <c r="U556" i="2" s="1"/>
  <c r="B555" i="2"/>
  <c r="U555" i="2" s="1"/>
  <c r="B554" i="2"/>
  <c r="U554" i="2" s="1"/>
  <c r="B553" i="2"/>
  <c r="U553" i="2" s="1"/>
  <c r="B552" i="2"/>
  <c r="U552" i="2" s="1"/>
  <c r="U551" i="2"/>
  <c r="B551" i="2"/>
  <c r="B550" i="2"/>
  <c r="U550" i="2" s="1"/>
  <c r="B549" i="2"/>
  <c r="U549" i="2" s="1"/>
  <c r="B548" i="2"/>
  <c r="U548" i="2" s="1"/>
  <c r="U547" i="2"/>
  <c r="B547" i="2"/>
  <c r="B546" i="2"/>
  <c r="U546" i="2" s="1"/>
  <c r="B545" i="2"/>
  <c r="U545" i="2" s="1"/>
  <c r="B544" i="2"/>
  <c r="U544" i="2" s="1"/>
  <c r="B543" i="2"/>
  <c r="U543" i="2" s="1"/>
  <c r="B542" i="2"/>
  <c r="U542" i="2" s="1"/>
  <c r="B541" i="2"/>
  <c r="U541" i="2" s="1"/>
  <c r="B540" i="2"/>
  <c r="U540" i="2" s="1"/>
  <c r="U539" i="2"/>
  <c r="B539" i="2"/>
  <c r="B538" i="2"/>
  <c r="U538" i="2" s="1"/>
  <c r="B537" i="2"/>
  <c r="U537" i="2" s="1"/>
  <c r="B536" i="2"/>
  <c r="U536" i="2" s="1"/>
  <c r="B535" i="2"/>
  <c r="U535" i="2" s="1"/>
  <c r="B534" i="2"/>
  <c r="U534" i="2" s="1"/>
  <c r="B533" i="2"/>
  <c r="U533" i="2" s="1"/>
  <c r="B532" i="2"/>
  <c r="U532" i="2" s="1"/>
  <c r="B531" i="2"/>
  <c r="U531" i="2" s="1"/>
  <c r="B530" i="2"/>
  <c r="U530" i="2" s="1"/>
  <c r="B529" i="2"/>
  <c r="U529" i="2" s="1"/>
  <c r="B528" i="2"/>
  <c r="U528" i="2" s="1"/>
  <c r="B527" i="2"/>
  <c r="U527" i="2" s="1"/>
  <c r="U526" i="2"/>
  <c r="B526" i="2"/>
  <c r="B525" i="2"/>
  <c r="U525" i="2" s="1"/>
  <c r="B524" i="2"/>
  <c r="U524" i="2" s="1"/>
  <c r="B523" i="2"/>
  <c r="U523" i="2" s="1"/>
  <c r="B522" i="2"/>
  <c r="U522" i="2" s="1"/>
  <c r="B521" i="2"/>
  <c r="U521" i="2" s="1"/>
  <c r="B520" i="2"/>
  <c r="U520" i="2" s="1"/>
  <c r="B519" i="2"/>
  <c r="U519" i="2" s="1"/>
  <c r="B518" i="2"/>
  <c r="U518" i="2" s="1"/>
  <c r="B517" i="2"/>
  <c r="U517" i="2" s="1"/>
  <c r="B516" i="2"/>
  <c r="U516" i="2" s="1"/>
  <c r="B515" i="2"/>
  <c r="U515" i="2" s="1"/>
  <c r="B514" i="2"/>
  <c r="U514" i="2" s="1"/>
  <c r="B513" i="2"/>
  <c r="U513" i="2" s="1"/>
  <c r="B512" i="2"/>
  <c r="U512" i="2" s="1"/>
  <c r="B511" i="2"/>
  <c r="U511" i="2" s="1"/>
  <c r="B510" i="2"/>
  <c r="U510" i="2" s="1"/>
  <c r="B509" i="2"/>
  <c r="U509" i="2" s="1"/>
  <c r="B508" i="2"/>
  <c r="U508" i="2" s="1"/>
  <c r="B507" i="2"/>
  <c r="U507" i="2" s="1"/>
  <c r="B506" i="2"/>
  <c r="U506" i="2" s="1"/>
  <c r="B505" i="2"/>
  <c r="U505" i="2" s="1"/>
  <c r="B504" i="2"/>
  <c r="U504" i="2" s="1"/>
  <c r="B503" i="2"/>
  <c r="U503" i="2" s="1"/>
  <c r="B502" i="2"/>
  <c r="U502" i="2" s="1"/>
  <c r="B501" i="2"/>
  <c r="U501" i="2" s="1"/>
  <c r="B500" i="2"/>
  <c r="U500" i="2" s="1"/>
  <c r="B499" i="2"/>
  <c r="U499" i="2" s="1"/>
  <c r="B498" i="2"/>
  <c r="U498" i="2" s="1"/>
  <c r="B497" i="2"/>
  <c r="B496" i="2"/>
  <c r="U496" i="2" s="1"/>
  <c r="B495" i="2"/>
  <c r="U495" i="2" s="1"/>
  <c r="B494" i="2"/>
  <c r="U494" i="2" s="1"/>
  <c r="B493" i="2"/>
  <c r="U493" i="2" s="1"/>
  <c r="B492" i="2"/>
  <c r="U492" i="2" s="1"/>
  <c r="U491" i="2"/>
  <c r="B491" i="2"/>
  <c r="B490" i="2"/>
  <c r="U490" i="2" s="1"/>
  <c r="B489" i="2"/>
  <c r="U489" i="2" s="1"/>
  <c r="B488" i="2"/>
  <c r="U488" i="2" s="1"/>
  <c r="B487" i="2"/>
  <c r="U487" i="2" s="1"/>
  <c r="B486" i="2"/>
  <c r="U486" i="2" s="1"/>
  <c r="B485" i="2"/>
  <c r="U485" i="2" s="1"/>
  <c r="U484" i="2"/>
  <c r="B484" i="2"/>
  <c r="B483" i="2"/>
  <c r="U483" i="2" s="1"/>
  <c r="B482" i="2"/>
  <c r="U482" i="2" s="1"/>
  <c r="B481" i="2"/>
  <c r="U481" i="2" s="1"/>
  <c r="B480" i="2"/>
  <c r="U480" i="2" s="1"/>
  <c r="B479" i="2"/>
  <c r="U479" i="2" s="1"/>
  <c r="B478" i="2"/>
  <c r="U478" i="2" s="1"/>
  <c r="B477" i="2"/>
  <c r="U477" i="2" s="1"/>
  <c r="B476" i="2"/>
  <c r="U476" i="2" s="1"/>
  <c r="B475" i="2"/>
  <c r="U475" i="2" s="1"/>
  <c r="B474" i="2"/>
  <c r="U474" i="2" s="1"/>
  <c r="B473" i="2"/>
  <c r="U473" i="2" s="1"/>
  <c r="B472" i="2"/>
  <c r="U472" i="2" s="1"/>
  <c r="U471" i="2"/>
  <c r="B471" i="2"/>
  <c r="B470" i="2"/>
  <c r="U470" i="2" s="1"/>
  <c r="B469" i="2"/>
  <c r="U469" i="2" s="1"/>
  <c r="B468" i="2"/>
  <c r="U468" i="2" s="1"/>
  <c r="B467" i="2"/>
  <c r="U467" i="2" s="1"/>
  <c r="B466" i="2"/>
  <c r="U466" i="2" s="1"/>
  <c r="B465" i="2"/>
  <c r="U465" i="2" s="1"/>
  <c r="B464" i="2"/>
  <c r="U464" i="2" s="1"/>
  <c r="U463" i="2"/>
  <c r="B463" i="2"/>
  <c r="B462" i="2"/>
  <c r="U462" i="2" s="1"/>
  <c r="U461" i="2"/>
  <c r="B461" i="2"/>
  <c r="B460" i="2"/>
  <c r="U460" i="2" s="1"/>
  <c r="B459" i="2"/>
  <c r="U459" i="2" s="1"/>
  <c r="B458" i="2"/>
  <c r="B457" i="2"/>
  <c r="B456" i="2"/>
  <c r="U456" i="2" s="1"/>
  <c r="B455" i="2"/>
  <c r="U455" i="2" s="1"/>
  <c r="B454" i="2"/>
  <c r="U454" i="2" s="1"/>
  <c r="M454" i="2" s="1"/>
  <c r="U453" i="2"/>
  <c r="B453" i="2"/>
  <c r="B452" i="2"/>
  <c r="U452" i="2" s="1"/>
  <c r="B451" i="2"/>
  <c r="U451" i="2" s="1"/>
  <c r="B450" i="2"/>
  <c r="U450" i="2" s="1"/>
  <c r="B449" i="2"/>
  <c r="U449" i="2" s="1"/>
  <c r="B448" i="2"/>
  <c r="U448" i="2" s="1"/>
  <c r="B447" i="2"/>
  <c r="U447" i="2" s="1"/>
  <c r="B446" i="2"/>
  <c r="U446" i="2" s="1"/>
  <c r="B445" i="2"/>
  <c r="U445" i="2" s="1"/>
  <c r="B444" i="2"/>
  <c r="U444" i="2" s="1"/>
  <c r="B443" i="2"/>
  <c r="U443" i="2" s="1"/>
  <c r="B442" i="2"/>
  <c r="U442" i="2" s="1"/>
  <c r="B441" i="2"/>
  <c r="U441" i="2" s="1"/>
  <c r="B440" i="2"/>
  <c r="U440" i="2" s="1"/>
  <c r="U439" i="2"/>
  <c r="B439" i="2"/>
  <c r="B438" i="2"/>
  <c r="U438" i="2" s="1"/>
  <c r="B437" i="2"/>
  <c r="U437" i="2" s="1"/>
  <c r="B436" i="2"/>
  <c r="U436" i="2" s="1"/>
  <c r="U435" i="2"/>
  <c r="B435" i="2"/>
  <c r="B434" i="2"/>
  <c r="U434" i="2" s="1"/>
  <c r="B433" i="2"/>
  <c r="U433" i="2" s="1"/>
  <c r="B432" i="2"/>
  <c r="U432" i="2" s="1"/>
  <c r="B431" i="2"/>
  <c r="U431" i="2" s="1"/>
  <c r="B430" i="2"/>
  <c r="U430" i="2" s="1"/>
  <c r="B429" i="2"/>
  <c r="U429" i="2" s="1"/>
  <c r="B428" i="2"/>
  <c r="U428" i="2" s="1"/>
  <c r="B427" i="2"/>
  <c r="U427" i="2" s="1"/>
  <c r="B426" i="2"/>
  <c r="U426" i="2" s="1"/>
  <c r="U425" i="2"/>
  <c r="B425" i="2"/>
  <c r="B424" i="2"/>
  <c r="U424" i="2" s="1"/>
  <c r="U423" i="2"/>
  <c r="B423" i="2"/>
  <c r="B422" i="2"/>
  <c r="U422" i="2" s="1"/>
  <c r="B421" i="2"/>
  <c r="U421" i="2" s="1"/>
  <c r="B420" i="2"/>
  <c r="U420" i="2" s="1"/>
  <c r="B419" i="2"/>
  <c r="U419" i="2" s="1"/>
  <c r="B418" i="2"/>
  <c r="U418" i="2" s="1"/>
  <c r="B417" i="2"/>
  <c r="U417" i="2" s="1"/>
  <c r="B416" i="2"/>
  <c r="U416" i="2" s="1"/>
  <c r="B415" i="2"/>
  <c r="U415" i="2" s="1"/>
  <c r="U414" i="2"/>
  <c r="B414" i="2"/>
  <c r="B413" i="2"/>
  <c r="U413" i="2" s="1"/>
  <c r="B412" i="2"/>
  <c r="U412" i="2" s="1"/>
  <c r="B411" i="2"/>
  <c r="U411" i="2" s="1"/>
  <c r="B410" i="2"/>
  <c r="U410" i="2" s="1"/>
  <c r="B409" i="2"/>
  <c r="U409" i="2" s="1"/>
  <c r="B408" i="2"/>
  <c r="U408" i="2" s="1"/>
  <c r="B407" i="2"/>
  <c r="U407" i="2" s="1"/>
  <c r="U406" i="2"/>
  <c r="B406" i="2"/>
  <c r="B405" i="2"/>
  <c r="U405" i="2" s="1"/>
  <c r="B404" i="2"/>
  <c r="U404" i="2" s="1"/>
  <c r="U403" i="2"/>
  <c r="B403" i="2"/>
  <c r="B402" i="2"/>
  <c r="U402" i="2" s="1"/>
  <c r="B401" i="2"/>
  <c r="U401" i="2" s="1"/>
  <c r="B400" i="2"/>
  <c r="U400" i="2" s="1"/>
  <c r="B399" i="2"/>
  <c r="U399" i="2" s="1"/>
  <c r="B398" i="2"/>
  <c r="U398" i="2" s="1"/>
  <c r="B397" i="2"/>
  <c r="U397" i="2" s="1"/>
  <c r="B396" i="2"/>
  <c r="U396" i="2" s="1"/>
  <c r="B395" i="2"/>
  <c r="U395" i="2" s="1"/>
  <c r="B394" i="2"/>
  <c r="U394" i="2" s="1"/>
  <c r="U393" i="2"/>
  <c r="B393" i="2"/>
  <c r="B392" i="2"/>
  <c r="U392" i="2" s="1"/>
  <c r="B391" i="2"/>
  <c r="U391" i="2" s="1"/>
  <c r="B390" i="2"/>
  <c r="U390" i="2" s="1"/>
  <c r="B389" i="2"/>
  <c r="U389" i="2" s="1"/>
  <c r="B388" i="2"/>
  <c r="U388" i="2" s="1"/>
  <c r="B387" i="2"/>
  <c r="U387" i="2" s="1"/>
  <c r="B386" i="2"/>
  <c r="U386" i="2" s="1"/>
  <c r="U385" i="2"/>
  <c r="B385" i="2"/>
  <c r="B384" i="2"/>
  <c r="U384" i="2" s="1"/>
  <c r="B383" i="2"/>
  <c r="U383" i="2" s="1"/>
  <c r="B382" i="2"/>
  <c r="U382" i="2" s="1"/>
  <c r="B381" i="2"/>
  <c r="U381" i="2" s="1"/>
  <c r="B380" i="2"/>
  <c r="U380" i="2" s="1"/>
  <c r="B379" i="2"/>
  <c r="U379" i="2" s="1"/>
  <c r="B378" i="2"/>
  <c r="U378" i="2" s="1"/>
  <c r="B377" i="2"/>
  <c r="U377" i="2" s="1"/>
  <c r="B376" i="2"/>
  <c r="U376" i="2" s="1"/>
  <c r="U375" i="2"/>
  <c r="B375" i="2"/>
  <c r="B374" i="2"/>
  <c r="U374" i="2" s="1"/>
  <c r="U373" i="2"/>
  <c r="B373" i="2"/>
  <c r="B372" i="2"/>
  <c r="U372" i="2" s="1"/>
  <c r="B371" i="2"/>
  <c r="U371" i="2" s="1"/>
  <c r="B370" i="2"/>
  <c r="U370" i="2" s="1"/>
  <c r="B369" i="2"/>
  <c r="U369" i="2" s="1"/>
  <c r="B368" i="2"/>
  <c r="U368" i="2" s="1"/>
  <c r="B367" i="2"/>
  <c r="U367" i="2" s="1"/>
  <c r="B366" i="2"/>
  <c r="U366" i="2" s="1"/>
  <c r="B365" i="2"/>
  <c r="U365" i="2" s="1"/>
  <c r="B364" i="2"/>
  <c r="U364" i="2" s="1"/>
  <c r="B363" i="2"/>
  <c r="U363" i="2" s="1"/>
  <c r="B362" i="2"/>
  <c r="U362" i="2" s="1"/>
  <c r="B361" i="2"/>
  <c r="U361" i="2" s="1"/>
  <c r="U360" i="2"/>
  <c r="B360" i="2"/>
  <c r="B359" i="2"/>
  <c r="U359" i="2" s="1"/>
  <c r="B358" i="2"/>
  <c r="U358" i="2" s="1"/>
  <c r="B357" i="2"/>
  <c r="U357" i="2" s="1"/>
  <c r="B356" i="2"/>
  <c r="U356" i="2" s="1"/>
  <c r="B355" i="2"/>
  <c r="U355" i="2" s="1"/>
  <c r="B354" i="2"/>
  <c r="U354" i="2" s="1"/>
  <c r="B353" i="2"/>
  <c r="U353" i="2" s="1"/>
  <c r="B352" i="2"/>
  <c r="U352" i="2" s="1"/>
  <c r="B351" i="2"/>
  <c r="U351" i="2" s="1"/>
  <c r="M351" i="2" s="1"/>
  <c r="B350" i="2"/>
  <c r="U350" i="2" s="1"/>
  <c r="B349" i="2"/>
  <c r="U349" i="2" s="1"/>
  <c r="B348" i="2"/>
  <c r="U348" i="2" s="1"/>
  <c r="B347" i="2"/>
  <c r="U347" i="2" s="1"/>
  <c r="B346" i="2"/>
  <c r="U346" i="2" s="1"/>
  <c r="B345" i="2"/>
  <c r="U345" i="2" s="1"/>
  <c r="B344" i="2"/>
  <c r="U344" i="2" s="1"/>
  <c r="B343" i="2"/>
  <c r="U343" i="2" s="1"/>
  <c r="B342" i="2"/>
  <c r="U342" i="2" s="1"/>
  <c r="U341" i="2"/>
  <c r="B341" i="2"/>
  <c r="B340" i="2"/>
  <c r="U340" i="2" s="1"/>
  <c r="B339" i="2"/>
  <c r="U339" i="2" s="1"/>
  <c r="B338" i="2"/>
  <c r="U338" i="2" s="1"/>
  <c r="B337" i="2"/>
  <c r="U337" i="2" s="1"/>
  <c r="B336" i="2"/>
  <c r="U336" i="2" s="1"/>
  <c r="B335" i="2"/>
  <c r="U335" i="2" s="1"/>
  <c r="B334" i="2"/>
  <c r="U333" i="2"/>
  <c r="B333" i="2"/>
  <c r="B332" i="2"/>
  <c r="U332" i="2" s="1"/>
  <c r="B331" i="2"/>
  <c r="U331" i="2" s="1"/>
  <c r="B330" i="2"/>
  <c r="U330" i="2" s="1"/>
  <c r="B329" i="2"/>
  <c r="U329" i="2" s="1"/>
  <c r="B328" i="2"/>
  <c r="B327" i="2"/>
  <c r="U327" i="2" s="1"/>
  <c r="B326" i="2"/>
  <c r="U326" i="2" s="1"/>
  <c r="U325" i="2"/>
  <c r="B325" i="2"/>
  <c r="B324" i="2"/>
  <c r="U324" i="2" s="1"/>
  <c r="B323" i="2"/>
  <c r="U323" i="2" s="1"/>
  <c r="B322" i="2"/>
  <c r="U322" i="2" s="1"/>
  <c r="B321" i="2"/>
  <c r="U321" i="2" s="1"/>
  <c r="B320" i="2"/>
  <c r="U320" i="2" s="1"/>
  <c r="B319" i="2"/>
  <c r="U319" i="2" s="1"/>
  <c r="B318" i="2"/>
  <c r="B317" i="2"/>
  <c r="U317" i="2" s="1"/>
  <c r="B316" i="2"/>
  <c r="U316" i="2" s="1"/>
  <c r="B315" i="2"/>
  <c r="U315" i="2" s="1"/>
  <c r="B314" i="2"/>
  <c r="U314" i="2" s="1"/>
  <c r="B313" i="2"/>
  <c r="U313" i="2" s="1"/>
  <c r="U312" i="2"/>
  <c r="B312" i="2"/>
  <c r="B311" i="2"/>
  <c r="U311" i="2" s="1"/>
  <c r="B310" i="2"/>
  <c r="U310" i="2" s="1"/>
  <c r="B309" i="2"/>
  <c r="U309" i="2" s="1"/>
  <c r="B308" i="2"/>
  <c r="U308" i="2" s="1"/>
  <c r="B307" i="2"/>
  <c r="U307" i="2" s="1"/>
  <c r="B306" i="2"/>
  <c r="B305" i="2"/>
  <c r="U305" i="2" s="1"/>
  <c r="B304" i="2"/>
  <c r="U304" i="2" s="1"/>
  <c r="U303" i="2"/>
  <c r="B303" i="2"/>
  <c r="B302" i="2"/>
  <c r="U302" i="2" s="1"/>
  <c r="B301" i="2"/>
  <c r="U301" i="2" s="1"/>
  <c r="B300" i="2"/>
  <c r="U300" i="2" s="1"/>
  <c r="B299" i="2"/>
  <c r="U299" i="2" s="1"/>
  <c r="B298" i="2"/>
  <c r="U298" i="2" s="1"/>
  <c r="B297" i="2"/>
  <c r="U297" i="2" s="1"/>
  <c r="B296" i="2"/>
  <c r="U296" i="2" s="1"/>
  <c r="B295" i="2"/>
  <c r="U295" i="2" s="1"/>
  <c r="B294" i="2"/>
  <c r="U294" i="2" s="1"/>
  <c r="B293" i="2"/>
  <c r="U293" i="2" s="1"/>
  <c r="B292" i="2"/>
  <c r="U292" i="2" s="1"/>
  <c r="U291" i="2"/>
  <c r="B291" i="2"/>
  <c r="B290" i="2"/>
  <c r="U290" i="2" s="1"/>
  <c r="B289" i="2"/>
  <c r="U289" i="2" s="1"/>
  <c r="B288" i="2"/>
  <c r="U288" i="2" s="1"/>
  <c r="B287" i="2"/>
  <c r="U287" i="2" s="1"/>
  <c r="B286" i="2"/>
  <c r="U286" i="2" s="1"/>
  <c r="B285" i="2"/>
  <c r="U285" i="2" s="1"/>
  <c r="B284" i="2"/>
  <c r="U284" i="2" s="1"/>
  <c r="B283" i="2"/>
  <c r="U283" i="2" s="1"/>
  <c r="U282" i="2"/>
  <c r="B282" i="2"/>
  <c r="B281" i="2"/>
  <c r="U281" i="2" s="1"/>
  <c r="B280" i="2"/>
  <c r="U280" i="2" s="1"/>
  <c r="U279" i="2"/>
  <c r="B279" i="2"/>
  <c r="B278" i="2"/>
  <c r="U278" i="2" s="1"/>
  <c r="B277" i="2"/>
  <c r="U277" i="2" s="1"/>
  <c r="B276" i="2"/>
  <c r="U276" i="2" s="1"/>
  <c r="B275" i="2"/>
  <c r="U275" i="2" s="1"/>
  <c r="B274" i="2"/>
  <c r="U274" i="2" s="1"/>
  <c r="B273" i="2"/>
  <c r="U273" i="2" s="1"/>
  <c r="B272" i="2"/>
  <c r="U272" i="2" s="1"/>
  <c r="B271" i="2"/>
  <c r="U271" i="2" s="1"/>
  <c r="B270" i="2"/>
  <c r="U270" i="2" s="1"/>
  <c r="B269" i="2"/>
  <c r="U269" i="2" s="1"/>
  <c r="B268" i="2"/>
  <c r="U268" i="2" s="1"/>
  <c r="B267" i="2"/>
  <c r="U267" i="2" s="1"/>
  <c r="B266" i="2"/>
  <c r="U266" i="2" s="1"/>
  <c r="B265" i="2"/>
  <c r="B264" i="2"/>
  <c r="U264" i="2" s="1"/>
  <c r="B263" i="2"/>
  <c r="U263" i="2" s="1"/>
  <c r="B262" i="2"/>
  <c r="U262" i="2" s="1"/>
  <c r="U261" i="2"/>
  <c r="B261" i="2"/>
  <c r="B260" i="2"/>
  <c r="U260" i="2" s="1"/>
  <c r="B259" i="2"/>
  <c r="U259" i="2" s="1"/>
  <c r="B258" i="2"/>
  <c r="U258" i="2" s="1"/>
  <c r="B257" i="2"/>
  <c r="U257" i="2" s="1"/>
  <c r="B256" i="2"/>
  <c r="U256" i="2" s="1"/>
  <c r="U255" i="2"/>
  <c r="B255" i="2"/>
  <c r="B254" i="2"/>
  <c r="U253" i="2"/>
  <c r="B253" i="2"/>
  <c r="U252" i="2"/>
  <c r="B252" i="2"/>
  <c r="B251" i="2"/>
  <c r="U251" i="2" s="1"/>
  <c r="B250" i="2"/>
  <c r="U250" i="2" s="1"/>
  <c r="B249" i="2"/>
  <c r="U249" i="2" s="1"/>
  <c r="B248" i="2"/>
  <c r="U248" i="2" s="1"/>
  <c r="B247" i="2"/>
  <c r="U247" i="2" s="1"/>
  <c r="M247" i="2" s="1"/>
  <c r="B246" i="2"/>
  <c r="U246" i="2" s="1"/>
  <c r="B245" i="2"/>
  <c r="U245" i="2" s="1"/>
  <c r="B244" i="2"/>
  <c r="U244" i="2" s="1"/>
  <c r="B243" i="2"/>
  <c r="U243" i="2" s="1"/>
  <c r="B242" i="2"/>
  <c r="U242" i="2" s="1"/>
  <c r="B241" i="2"/>
  <c r="U241" i="2" s="1"/>
  <c r="B240" i="2"/>
  <c r="U240" i="2" s="1"/>
  <c r="B239" i="2"/>
  <c r="B238" i="2"/>
  <c r="U238" i="2" s="1"/>
  <c r="B237" i="2"/>
  <c r="U237" i="2" s="1"/>
  <c r="U236" i="2"/>
  <c r="B236" i="2"/>
  <c r="B235" i="2"/>
  <c r="U235" i="2" s="1"/>
  <c r="B234" i="2"/>
  <c r="U234" i="2" s="1"/>
  <c r="B233" i="2"/>
  <c r="U233" i="2" s="1"/>
  <c r="B232" i="2"/>
  <c r="U232" i="2" s="1"/>
  <c r="B231" i="2"/>
  <c r="B230" i="2"/>
  <c r="U230" i="2" s="1"/>
  <c r="B229" i="2"/>
  <c r="U229" i="2" s="1"/>
  <c r="U228" i="2"/>
  <c r="B228" i="2"/>
  <c r="B227" i="2"/>
  <c r="U227" i="2" s="1"/>
  <c r="B226" i="2"/>
  <c r="U226" i="2" s="1"/>
  <c r="B225" i="2"/>
  <c r="U225" i="2" s="1"/>
  <c r="B224" i="2"/>
  <c r="U224" i="2" s="1"/>
  <c r="B223" i="2"/>
  <c r="U223" i="2" s="1"/>
  <c r="B222" i="2"/>
  <c r="U222" i="2" s="1"/>
  <c r="B221" i="2"/>
  <c r="U221" i="2" s="1"/>
  <c r="B220" i="2"/>
  <c r="U220" i="2" s="1"/>
  <c r="B219" i="2"/>
  <c r="U219" i="2" s="1"/>
  <c r="B218" i="2"/>
  <c r="U218" i="2" s="1"/>
  <c r="B217" i="2"/>
  <c r="U217" i="2" s="1"/>
  <c r="B216" i="2"/>
  <c r="U216" i="2" s="1"/>
  <c r="B215" i="2"/>
  <c r="U215" i="2" s="1"/>
  <c r="B214" i="2"/>
  <c r="U214" i="2" s="1"/>
  <c r="B213" i="2"/>
  <c r="U213" i="2" s="1"/>
  <c r="B212" i="2"/>
  <c r="U212" i="2" s="1"/>
  <c r="B211" i="2"/>
  <c r="U211" i="2" s="1"/>
  <c r="U210" i="2"/>
  <c r="B210" i="2"/>
  <c r="B209" i="2"/>
  <c r="U209" i="2" s="1"/>
  <c r="B208" i="2"/>
  <c r="U208" i="2" s="1"/>
  <c r="B207" i="2"/>
  <c r="U207" i="2" s="1"/>
  <c r="B206" i="2"/>
  <c r="U206" i="2" s="1"/>
  <c r="B205" i="2"/>
  <c r="U205" i="2" s="1"/>
  <c r="B204" i="2"/>
  <c r="U204" i="2" s="1"/>
  <c r="B203" i="2"/>
  <c r="U203" i="2" s="1"/>
  <c r="B202" i="2"/>
  <c r="U202" i="2" s="1"/>
  <c r="B201" i="2"/>
  <c r="U201" i="2" s="1"/>
  <c r="B200" i="2"/>
  <c r="U200" i="2" s="1"/>
  <c r="B199" i="2"/>
  <c r="U199" i="2" s="1"/>
  <c r="B198" i="2"/>
  <c r="U198" i="2" s="1"/>
  <c r="B197" i="2"/>
  <c r="U197" i="2" s="1"/>
  <c r="B196" i="2"/>
  <c r="U196" i="2" s="1"/>
  <c r="B195" i="2"/>
  <c r="U195" i="2" s="1"/>
  <c r="B194" i="2"/>
  <c r="U194" i="2" s="1"/>
  <c r="B193" i="2"/>
  <c r="U193" i="2" s="1"/>
  <c r="B192" i="2"/>
  <c r="U192" i="2" s="1"/>
  <c r="B191" i="2"/>
  <c r="U191" i="2" s="1"/>
  <c r="B190" i="2"/>
  <c r="U190" i="2" s="1"/>
  <c r="B189" i="2"/>
  <c r="U189" i="2" s="1"/>
  <c r="B188" i="2"/>
  <c r="U188" i="2" s="1"/>
  <c r="B187" i="2"/>
  <c r="U187" i="2" s="1"/>
  <c r="B186" i="2"/>
  <c r="U186" i="2" s="1"/>
  <c r="B185" i="2"/>
  <c r="B184" i="2"/>
  <c r="U184" i="2" s="1"/>
  <c r="B183" i="2"/>
  <c r="U183" i="2" s="1"/>
  <c r="B182" i="2"/>
  <c r="U182" i="2" s="1"/>
  <c r="B181" i="2"/>
  <c r="U181" i="2" s="1"/>
  <c r="B180" i="2"/>
  <c r="U180" i="2" s="1"/>
  <c r="B179" i="2"/>
  <c r="U179" i="2" s="1"/>
  <c r="B178" i="2"/>
  <c r="U178" i="2" s="1"/>
  <c r="B177" i="2"/>
  <c r="U177" i="2" s="1"/>
  <c r="B176" i="2"/>
  <c r="B175" i="2"/>
  <c r="U175" i="2" s="1"/>
  <c r="B174" i="2"/>
  <c r="U174" i="2" s="1"/>
  <c r="B173" i="2"/>
  <c r="U173" i="2" s="1"/>
  <c r="B172" i="2"/>
  <c r="U172" i="2" s="1"/>
  <c r="B171" i="2"/>
  <c r="U171" i="2" s="1"/>
  <c r="B170" i="2"/>
  <c r="U170" i="2" s="1"/>
  <c r="B169" i="2"/>
  <c r="U169" i="2" s="1"/>
  <c r="B168" i="2"/>
  <c r="U168" i="2" s="1"/>
  <c r="B167" i="2"/>
  <c r="U167" i="2" s="1"/>
  <c r="B166" i="2"/>
  <c r="U166" i="2" s="1"/>
  <c r="B165" i="2"/>
  <c r="U165" i="2" s="1"/>
  <c r="M165" i="2" s="1"/>
  <c r="B164" i="2"/>
  <c r="U164" i="2" s="1"/>
  <c r="B163" i="2"/>
  <c r="U163" i="2" s="1"/>
  <c r="B162" i="2"/>
  <c r="U162" i="2" s="1"/>
  <c r="B161" i="2"/>
  <c r="U161" i="2" s="1"/>
  <c r="B160" i="2"/>
  <c r="U160" i="2" s="1"/>
  <c r="B159" i="2"/>
  <c r="U159" i="2" s="1"/>
  <c r="B158" i="2"/>
  <c r="U158" i="2" s="1"/>
  <c r="B157" i="2"/>
  <c r="U157" i="2" s="1"/>
  <c r="B156" i="2"/>
  <c r="U156" i="2" s="1"/>
  <c r="B155" i="2"/>
  <c r="U155" i="2" s="1"/>
  <c r="B154" i="2"/>
  <c r="U154" i="2" s="1"/>
  <c r="B153" i="2"/>
  <c r="U153" i="2" s="1"/>
  <c r="B152" i="2"/>
  <c r="U152" i="2" s="1"/>
  <c r="B151" i="2"/>
  <c r="U151" i="2" s="1"/>
  <c r="B150" i="2"/>
  <c r="U150" i="2" s="1"/>
  <c r="B149" i="2"/>
  <c r="U149" i="2" s="1"/>
  <c r="B148" i="2"/>
  <c r="U148" i="2" s="1"/>
  <c r="B147" i="2"/>
  <c r="U147" i="2" s="1"/>
  <c r="B146" i="2"/>
  <c r="U146" i="2" s="1"/>
  <c r="B145" i="2"/>
  <c r="U145" i="2" s="1"/>
  <c r="B144" i="2"/>
  <c r="U144" i="2" s="1"/>
  <c r="B143" i="2"/>
  <c r="U143" i="2" s="1"/>
  <c r="B142" i="2"/>
  <c r="U142" i="2" s="1"/>
  <c r="B141" i="2"/>
  <c r="U141" i="2" s="1"/>
  <c r="B140" i="2"/>
  <c r="U140" i="2" s="1"/>
  <c r="B139" i="2"/>
  <c r="U139" i="2" s="1"/>
  <c r="B138" i="2"/>
  <c r="U138" i="2" s="1"/>
  <c r="B137" i="2"/>
  <c r="U137" i="2" s="1"/>
  <c r="B136" i="2"/>
  <c r="U136" i="2" s="1"/>
  <c r="B135" i="2"/>
  <c r="U135" i="2" s="1"/>
  <c r="B134" i="2"/>
  <c r="U134" i="2" s="1"/>
  <c r="B133" i="2"/>
  <c r="U133" i="2" s="1"/>
  <c r="B132" i="2"/>
  <c r="B131" i="2"/>
  <c r="U131" i="2" s="1"/>
  <c r="B130" i="2"/>
  <c r="U130" i="2" s="1"/>
  <c r="B129" i="2"/>
  <c r="U129" i="2" s="1"/>
  <c r="B128" i="2"/>
  <c r="U128" i="2" s="1"/>
  <c r="B127" i="2"/>
  <c r="U127" i="2" s="1"/>
  <c r="B126" i="2"/>
  <c r="U126" i="2" s="1"/>
  <c r="B125" i="2"/>
  <c r="U125" i="2" s="1"/>
  <c r="B124" i="2"/>
  <c r="U124" i="2" s="1"/>
  <c r="B123" i="2"/>
  <c r="U123" i="2" s="1"/>
  <c r="B122" i="2"/>
  <c r="U122" i="2" s="1"/>
  <c r="U121" i="2"/>
  <c r="B121" i="2"/>
  <c r="B120" i="2"/>
  <c r="U120" i="2" s="1"/>
  <c r="B119" i="2"/>
  <c r="U119" i="2" s="1"/>
  <c r="B118" i="2"/>
  <c r="U118" i="2" s="1"/>
  <c r="B117" i="2"/>
  <c r="U117" i="2" s="1"/>
  <c r="U116" i="2"/>
  <c r="B116" i="2"/>
  <c r="B115" i="2"/>
  <c r="U115" i="2" s="1"/>
  <c r="U114" i="2"/>
  <c r="B114" i="2"/>
  <c r="B113" i="2"/>
  <c r="U113" i="2" s="1"/>
  <c r="B112" i="2"/>
  <c r="U112" i="2" s="1"/>
  <c r="B111" i="2"/>
  <c r="U111" i="2" s="1"/>
  <c r="B110" i="2"/>
  <c r="U110" i="2" s="1"/>
  <c r="B109" i="2"/>
  <c r="U109" i="2" s="1"/>
  <c r="B108" i="2"/>
  <c r="U108" i="2" s="1"/>
  <c r="B107" i="2"/>
  <c r="B106" i="2"/>
  <c r="U106" i="2" s="1"/>
  <c r="B105" i="2"/>
  <c r="U105" i="2" s="1"/>
  <c r="B104" i="2"/>
  <c r="U104" i="2" s="1"/>
  <c r="B103" i="2"/>
  <c r="U103" i="2" s="1"/>
  <c r="B102" i="2"/>
  <c r="U102" i="2" s="1"/>
  <c r="B101" i="2"/>
  <c r="U101" i="2" s="1"/>
  <c r="B100" i="2"/>
  <c r="U100" i="2" s="1"/>
  <c r="B99" i="2"/>
  <c r="U99" i="2" s="1"/>
  <c r="U98" i="2"/>
  <c r="B98" i="2"/>
  <c r="B97" i="2"/>
  <c r="U97" i="2" s="1"/>
  <c r="B96" i="2"/>
  <c r="U96" i="2" s="1"/>
  <c r="B95" i="2"/>
  <c r="U95" i="2" s="1"/>
  <c r="B94" i="2"/>
  <c r="U94" i="2" s="1"/>
  <c r="B93" i="2"/>
  <c r="B92" i="2"/>
  <c r="U92" i="2" s="1"/>
  <c r="B91" i="2"/>
  <c r="U91" i="2" s="1"/>
  <c r="B90" i="2"/>
  <c r="U90" i="2" s="1"/>
  <c r="B89" i="2"/>
  <c r="U89" i="2" s="1"/>
  <c r="U88" i="2"/>
  <c r="B88" i="2"/>
  <c r="B87" i="2"/>
  <c r="U87" i="2" s="1"/>
  <c r="B86" i="2"/>
  <c r="U86" i="2" s="1"/>
  <c r="B85" i="2"/>
  <c r="U85" i="2" s="1"/>
  <c r="B84" i="2"/>
  <c r="U84" i="2" s="1"/>
  <c r="B83" i="2"/>
  <c r="B82" i="2"/>
  <c r="U82" i="2" s="1"/>
  <c r="B81" i="2"/>
  <c r="U81" i="2" s="1"/>
  <c r="B80" i="2"/>
  <c r="U80" i="2" s="1"/>
  <c r="B79" i="2"/>
  <c r="U79" i="2" s="1"/>
  <c r="B78" i="2"/>
  <c r="U78" i="2" s="1"/>
  <c r="B77" i="2"/>
  <c r="U77" i="2" s="1"/>
  <c r="B76" i="2"/>
  <c r="U76" i="2" s="1"/>
  <c r="B75" i="2"/>
  <c r="B74" i="2"/>
  <c r="U74" i="2" s="1"/>
  <c r="B73" i="2"/>
  <c r="U73" i="2" s="1"/>
  <c r="M73" i="2" s="1"/>
  <c r="B72" i="2"/>
  <c r="U72" i="2" s="1"/>
  <c r="B71" i="2"/>
  <c r="U71" i="2" s="1"/>
  <c r="B70" i="2"/>
  <c r="U70" i="2" s="1"/>
  <c r="B69" i="2"/>
  <c r="U69" i="2" s="1"/>
  <c r="B68" i="2"/>
  <c r="U68" i="2" s="1"/>
  <c r="B67" i="2"/>
  <c r="U67" i="2" s="1"/>
  <c r="B66" i="2"/>
  <c r="U66" i="2" s="1"/>
  <c r="B65" i="2"/>
  <c r="U65" i="2" s="1"/>
  <c r="B64" i="2"/>
  <c r="U64" i="2" s="1"/>
  <c r="B63" i="2"/>
  <c r="U63" i="2" s="1"/>
  <c r="B62" i="2"/>
  <c r="U62" i="2" s="1"/>
  <c r="B61" i="2"/>
  <c r="U61" i="2" s="1"/>
  <c r="B60" i="2"/>
  <c r="U60" i="2" s="1"/>
  <c r="B59" i="2"/>
  <c r="U59" i="2" s="1"/>
  <c r="B58" i="2"/>
  <c r="U58" i="2" s="1"/>
  <c r="B57" i="2"/>
  <c r="U57" i="2" s="1"/>
  <c r="B56" i="2"/>
  <c r="U56" i="2" s="1"/>
  <c r="B55" i="2"/>
  <c r="U55" i="2" s="1"/>
  <c r="B54" i="2"/>
  <c r="U54" i="2" s="1"/>
  <c r="B53" i="2"/>
  <c r="U53" i="2" s="1"/>
  <c r="B52" i="2"/>
  <c r="U52" i="2" s="1"/>
  <c r="B51" i="2"/>
  <c r="U51" i="2" s="1"/>
  <c r="U50" i="2"/>
  <c r="B50" i="2"/>
  <c r="B49" i="2"/>
  <c r="U49" i="2" s="1"/>
  <c r="B48" i="2"/>
  <c r="U48" i="2" s="1"/>
  <c r="B47" i="2"/>
  <c r="B46" i="2"/>
  <c r="U46" i="2" s="1"/>
  <c r="B45" i="2"/>
  <c r="U45" i="2" s="1"/>
  <c r="B44" i="2"/>
  <c r="U44" i="2" s="1"/>
  <c r="U43" i="2"/>
  <c r="B43" i="2"/>
  <c r="B42" i="2"/>
  <c r="U42" i="2" s="1"/>
  <c r="B41" i="2"/>
  <c r="U41" i="2" s="1"/>
  <c r="B40" i="2"/>
  <c r="U40" i="2" s="1"/>
  <c r="B39" i="2"/>
  <c r="U39" i="2" s="1"/>
  <c r="B38" i="2"/>
  <c r="U38" i="2" s="1"/>
  <c r="B37" i="2"/>
  <c r="B36" i="2"/>
  <c r="U36" i="2" s="1"/>
  <c r="B35" i="2"/>
  <c r="U35" i="2" s="1"/>
  <c r="B34" i="2"/>
  <c r="U34" i="2" s="1"/>
  <c r="B33" i="2"/>
  <c r="U33" i="2" s="1"/>
  <c r="B32" i="2"/>
  <c r="U32" i="2" s="1"/>
  <c r="B31" i="2"/>
  <c r="U31" i="2" s="1"/>
  <c r="B30" i="2"/>
  <c r="U30" i="2" s="1"/>
  <c r="U29" i="2"/>
  <c r="B29" i="2"/>
  <c r="B28" i="2"/>
  <c r="U28" i="2" s="1"/>
  <c r="U27" i="2"/>
  <c r="B27" i="2"/>
  <c r="B26" i="2"/>
  <c r="U26" i="2" s="1"/>
  <c r="B25" i="2"/>
  <c r="U25" i="2" s="1"/>
  <c r="B24" i="2"/>
  <c r="B23" i="2"/>
  <c r="U23" i="2" s="1"/>
  <c r="B22" i="2"/>
  <c r="U22" i="2" s="1"/>
  <c r="B21" i="2"/>
  <c r="U21" i="2" s="1"/>
  <c r="B20" i="2"/>
  <c r="U20" i="2" s="1"/>
  <c r="B19" i="2"/>
  <c r="U19" i="2" s="1"/>
  <c r="B18" i="2"/>
  <c r="U18" i="2" s="1"/>
  <c r="B17" i="2"/>
  <c r="B16" i="2"/>
  <c r="B15" i="2"/>
  <c r="B14" i="2"/>
  <c r="B13" i="2"/>
  <c r="B12" i="2"/>
  <c r="B11" i="2"/>
  <c r="B10" i="2"/>
  <c r="B9" i="2"/>
  <c r="B8" i="2"/>
  <c r="R6" i="16" l="1" a="1"/>
  <c r="R6" i="16" s="1"/>
  <c r="T14" i="16" a="1"/>
  <c r="T14" i="16" s="1"/>
  <c r="S26" i="16" a="1"/>
  <c r="S26" i="16" s="1"/>
  <c r="S33" i="16" a="1"/>
  <c r="S33" i="16" s="1"/>
  <c r="R35" i="16" a="1"/>
  <c r="R35" i="16" s="1"/>
  <c r="U37" i="16" a="1"/>
  <c r="U37" i="16" s="1"/>
  <c r="U40" i="16" a="1"/>
  <c r="U40" i="16" s="1"/>
  <c r="S49" i="16" a="1"/>
  <c r="S49" i="16" s="1"/>
  <c r="Q53" i="16" a="1"/>
  <c r="Q53" i="16" s="1"/>
  <c r="S56" i="16" a="1"/>
  <c r="S56" i="16" s="1"/>
  <c r="S57" i="16" a="1"/>
  <c r="S57" i="16" s="1"/>
  <c r="S59" i="16" a="1"/>
  <c r="S59" i="16" s="1"/>
  <c r="S60" i="16" a="1"/>
  <c r="S60" i="16" s="1"/>
  <c r="Q65" i="16" a="1"/>
  <c r="Q65" i="16" s="1"/>
  <c r="Q67" i="16" a="1"/>
  <c r="Q67" i="16" s="1"/>
  <c r="Q72" i="16" a="1"/>
  <c r="Q72" i="16" s="1"/>
  <c r="R75" i="16" a="1"/>
  <c r="R75" i="16" s="1"/>
  <c r="T79" i="16" a="1"/>
  <c r="T79" i="16" s="1"/>
  <c r="R88" i="16" a="1"/>
  <c r="R88" i="16" s="1"/>
  <c r="S89" i="16" a="1"/>
  <c r="S89" i="16" s="1"/>
  <c r="S92" i="16" a="1"/>
  <c r="S92" i="16" s="1"/>
  <c r="U93" i="16" a="1"/>
  <c r="U93" i="16" s="1"/>
  <c r="T95" i="16" a="1"/>
  <c r="T95" i="16" s="1"/>
  <c r="T98" i="16" a="1"/>
  <c r="T98" i="16" s="1"/>
  <c r="R99" i="16" a="1"/>
  <c r="R99" i="16" s="1"/>
  <c r="S101" i="16" a="1"/>
  <c r="S101" i="16" s="1"/>
  <c r="T104" i="16" a="1"/>
  <c r="T104" i="16" s="1"/>
  <c r="M14" i="20"/>
  <c r="M53" i="20"/>
  <c r="M61" i="20"/>
  <c r="M85" i="20"/>
  <c r="L23" i="14" a="1"/>
  <c r="L23" i="14" s="1"/>
  <c r="P23" i="14" a="1"/>
  <c r="P23" i="14" s="1"/>
  <c r="Q23" i="14" a="1"/>
  <c r="Q23" i="14" s="1"/>
  <c r="Q26" i="14" a="1"/>
  <c r="Q26" i="14" s="1"/>
  <c r="M26" i="14" a="1"/>
  <c r="M26" i="14" s="1"/>
  <c r="N26" i="14" a="1"/>
  <c r="N26" i="14" s="1"/>
  <c r="AA11" i="2"/>
  <c r="G11" i="2"/>
  <c r="AA17" i="2"/>
  <c r="G17" i="2"/>
  <c r="AA9" i="2"/>
  <c r="AC9" i="2" s="1" a="1"/>
  <c r="AC9" i="2" s="1"/>
  <c r="G9" i="2"/>
  <c r="AA14" i="2"/>
  <c r="G14" i="2"/>
  <c r="AA15" i="2"/>
  <c r="AB15" i="2" s="1" a="1"/>
  <c r="AB15" i="2" s="1"/>
  <c r="G15" i="2"/>
  <c r="AA13" i="2"/>
  <c r="AB13" i="2" s="1" a="1"/>
  <c r="AB13" i="2" s="1"/>
  <c r="G13" i="2"/>
  <c r="AA16" i="2"/>
  <c r="G16" i="2"/>
  <c r="AA10" i="2"/>
  <c r="G10" i="2"/>
  <c r="AJ79" i="2"/>
  <c r="AJ359" i="2"/>
  <c r="AJ113" i="2"/>
  <c r="AJ326" i="2"/>
  <c r="M326" i="2"/>
  <c r="AJ102" i="2"/>
  <c r="AJ159" i="2"/>
  <c r="M159" i="2"/>
  <c r="AJ304" i="2"/>
  <c r="AJ455" i="2"/>
  <c r="AJ124" i="2"/>
  <c r="AJ241" i="2"/>
  <c r="AJ372" i="2"/>
  <c r="AJ206" i="2"/>
  <c r="AJ303" i="2"/>
  <c r="AJ135" i="2"/>
  <c r="AJ282" i="2"/>
  <c r="AJ371" i="2"/>
  <c r="AJ92" i="2"/>
  <c r="AJ172" i="2"/>
  <c r="M172" i="2"/>
  <c r="AJ294" i="2"/>
  <c r="AJ424" i="2"/>
  <c r="M424" i="2"/>
  <c r="AJ161" i="2"/>
  <c r="AJ317" i="2"/>
  <c r="AJ383" i="2"/>
  <c r="M383" i="2"/>
  <c r="AJ23" i="2"/>
  <c r="AJ101" i="2"/>
  <c r="AJ194" i="2"/>
  <c r="AJ292" i="2"/>
  <c r="AJ380" i="2"/>
  <c r="AJ412" i="2"/>
  <c r="M412" i="2"/>
  <c r="AJ45" i="2"/>
  <c r="AJ91" i="2"/>
  <c r="M91" i="2"/>
  <c r="AJ272" i="2"/>
  <c r="AJ392" i="2"/>
  <c r="AJ148" i="2"/>
  <c r="AJ261" i="2"/>
  <c r="AJ382" i="2"/>
  <c r="AJ70" i="2"/>
  <c r="AJ209" i="2"/>
  <c r="AJ274" i="2"/>
  <c r="M274" i="2"/>
  <c r="AJ414" i="2"/>
  <c r="AJ94" i="2"/>
  <c r="AJ232" i="2"/>
  <c r="AJ373" i="2"/>
  <c r="M373" i="2"/>
  <c r="AJ80" i="2"/>
  <c r="AJ240" i="2"/>
  <c r="AJ413" i="2"/>
  <c r="AJ114" i="2"/>
  <c r="AJ230" i="2"/>
  <c r="AJ349" i="2"/>
  <c r="AJ82" i="2"/>
  <c r="AJ48" i="2"/>
  <c r="M48" i="2"/>
  <c r="AJ126" i="2"/>
  <c r="AJ174" i="2"/>
  <c r="AJ243" i="2"/>
  <c r="AJ285" i="2"/>
  <c r="AJ362" i="2"/>
  <c r="AJ447" i="2"/>
  <c r="AJ90" i="2"/>
  <c r="AJ170" i="2"/>
  <c r="AJ217" i="2"/>
  <c r="M217" i="2"/>
  <c r="AJ336" i="2"/>
  <c r="AJ443" i="2"/>
  <c r="AJ68" i="2"/>
  <c r="AJ218" i="2"/>
  <c r="AJ337" i="2"/>
  <c r="AJ103" i="2"/>
  <c r="AJ219" i="2"/>
  <c r="AJ327" i="2"/>
  <c r="AJ403" i="2"/>
  <c r="M403" i="2"/>
  <c r="AJ173" i="2"/>
  <c r="AJ339" i="2"/>
  <c r="AJ350" i="2"/>
  <c r="M350" i="2"/>
  <c r="AJ138" i="2"/>
  <c r="AJ253" i="2"/>
  <c r="AJ296" i="2"/>
  <c r="M296" i="2"/>
  <c r="AJ405" i="2"/>
  <c r="AJ60" i="2"/>
  <c r="AJ95" i="2"/>
  <c r="M95" i="2"/>
  <c r="AJ175" i="2"/>
  <c r="AJ276" i="2"/>
  <c r="AJ352" i="2"/>
  <c r="AJ426" i="2"/>
  <c r="AJ200" i="2"/>
  <c r="AJ309" i="2"/>
  <c r="AJ320" i="2"/>
  <c r="AJ331" i="2"/>
  <c r="AJ341" i="2"/>
  <c r="AJ353" i="2"/>
  <c r="AJ364" i="2"/>
  <c r="AJ385" i="2"/>
  <c r="AJ396" i="2"/>
  <c r="AJ406" i="2"/>
  <c r="AJ417" i="2"/>
  <c r="AJ427" i="2"/>
  <c r="AJ438" i="2"/>
  <c r="AJ449" i="2"/>
  <c r="AJ460" i="2"/>
  <c r="AJ44" i="2"/>
  <c r="AJ134" i="2"/>
  <c r="AJ251" i="2"/>
  <c r="AJ325" i="2"/>
  <c r="AJ433" i="2"/>
  <c r="AJ147" i="2"/>
  <c r="AJ207" i="2"/>
  <c r="M207" i="2"/>
  <c r="AJ348" i="2"/>
  <c r="AJ46" i="2"/>
  <c r="AJ81" i="2"/>
  <c r="M81" i="2"/>
  <c r="AJ196" i="2"/>
  <c r="AJ305" i="2"/>
  <c r="AJ456" i="2"/>
  <c r="AJ58" i="2"/>
  <c r="AJ242" i="2"/>
  <c r="AJ361" i="2"/>
  <c r="AJ186" i="2"/>
  <c r="AJ307" i="2"/>
  <c r="AJ394" i="2"/>
  <c r="AJ27" i="2"/>
  <c r="M27" i="2"/>
  <c r="AJ72" i="2"/>
  <c r="M72" i="2"/>
  <c r="AJ151" i="2"/>
  <c r="AJ244" i="2"/>
  <c r="AJ319" i="2"/>
  <c r="AJ395" i="2"/>
  <c r="AJ448" i="2"/>
  <c r="M448" i="2"/>
  <c r="AJ128" i="2"/>
  <c r="AJ287" i="2"/>
  <c r="AJ118" i="2"/>
  <c r="AJ177" i="2"/>
  <c r="M177" i="2"/>
  <c r="AJ278" i="2"/>
  <c r="AJ332" i="2"/>
  <c r="AJ342" i="2"/>
  <c r="AJ354" i="2"/>
  <c r="M354" i="2"/>
  <c r="AJ365" i="2"/>
  <c r="AJ375" i="2"/>
  <c r="AJ386" i="2"/>
  <c r="AJ397" i="2"/>
  <c r="AJ407" i="2"/>
  <c r="AJ418" i="2"/>
  <c r="AJ428" i="2"/>
  <c r="AJ450" i="2"/>
  <c r="AJ67" i="2"/>
  <c r="AJ158" i="2"/>
  <c r="AJ182" i="2"/>
  <c r="M182" i="2"/>
  <c r="AJ271" i="2"/>
  <c r="AJ370" i="2"/>
  <c r="M370" i="2"/>
  <c r="AJ123" i="2"/>
  <c r="AJ293" i="2"/>
  <c r="AJ423" i="2"/>
  <c r="AJ35" i="2"/>
  <c r="AJ160" i="2"/>
  <c r="AJ252" i="2"/>
  <c r="AJ360" i="2"/>
  <c r="AJ104" i="2"/>
  <c r="AJ149" i="2"/>
  <c r="M149" i="2"/>
  <c r="AJ295" i="2"/>
  <c r="AJ393" i="2"/>
  <c r="M393" i="2"/>
  <c r="AJ150" i="2"/>
  <c r="AJ340" i="2"/>
  <c r="AJ436" i="2"/>
  <c r="AJ84" i="2"/>
  <c r="AJ163" i="2"/>
  <c r="AJ187" i="2"/>
  <c r="M187" i="2"/>
  <c r="AJ222" i="2"/>
  <c r="M222" i="2"/>
  <c r="AJ264" i="2"/>
  <c r="M264" i="2"/>
  <c r="AJ330" i="2"/>
  <c r="AJ363" i="2"/>
  <c r="M363" i="2"/>
  <c r="AJ437" i="2"/>
  <c r="AJ85" i="2"/>
  <c r="AJ140" i="2"/>
  <c r="AJ211" i="2"/>
  <c r="AJ298" i="2"/>
  <c r="AJ18" i="2"/>
  <c r="M18" i="2"/>
  <c r="AJ74" i="2"/>
  <c r="AJ129" i="2"/>
  <c r="AJ189" i="2"/>
  <c r="AJ255" i="2"/>
  <c r="AJ299" i="2"/>
  <c r="AJ321" i="2"/>
  <c r="M321" i="2"/>
  <c r="AJ19" i="2"/>
  <c r="AJ29" i="2"/>
  <c r="AJ41" i="2"/>
  <c r="M41" i="2"/>
  <c r="AJ51" i="2"/>
  <c r="AJ63" i="2"/>
  <c r="AJ87" i="2"/>
  <c r="M87" i="2"/>
  <c r="AJ109" i="2"/>
  <c r="AJ119" i="2"/>
  <c r="AJ130" i="2"/>
  <c r="AJ142" i="2"/>
  <c r="AJ154" i="2"/>
  <c r="M154" i="2"/>
  <c r="AJ166" i="2"/>
  <c r="AJ178" i="2"/>
  <c r="AJ190" i="2"/>
  <c r="AJ202" i="2"/>
  <c r="M202" i="2"/>
  <c r="AJ213" i="2"/>
  <c r="AJ225" i="2"/>
  <c r="AJ256" i="2"/>
  <c r="AJ267" i="2"/>
  <c r="AJ289" i="2"/>
  <c r="M289" i="2"/>
  <c r="AJ300" i="2"/>
  <c r="AJ311" i="2"/>
  <c r="M311" i="2"/>
  <c r="AJ322" i="2"/>
  <c r="AJ343" i="2"/>
  <c r="M343" i="2"/>
  <c r="AJ355" i="2"/>
  <c r="AJ366" i="2"/>
  <c r="AJ376" i="2"/>
  <c r="AJ387" i="2"/>
  <c r="AJ398" i="2"/>
  <c r="AJ408" i="2"/>
  <c r="M408" i="2"/>
  <c r="AJ419" i="2"/>
  <c r="AJ429" i="2"/>
  <c r="AJ439" i="2"/>
  <c r="AJ451" i="2"/>
  <c r="AJ461" i="2"/>
  <c r="AJ56" i="2"/>
  <c r="AJ183" i="2"/>
  <c r="AJ229" i="2"/>
  <c r="M229" i="2"/>
  <c r="AJ381" i="2"/>
  <c r="AJ25" i="2"/>
  <c r="AJ136" i="2"/>
  <c r="AJ283" i="2"/>
  <c r="AJ445" i="2"/>
  <c r="AJ137" i="2"/>
  <c r="AJ197" i="2"/>
  <c r="M197" i="2"/>
  <c r="AJ284" i="2"/>
  <c r="M284" i="2"/>
  <c r="AJ446" i="2"/>
  <c r="AJ105" i="2"/>
  <c r="M105" i="2"/>
  <c r="AJ221" i="2"/>
  <c r="AJ275" i="2"/>
  <c r="AJ384" i="2"/>
  <c r="AJ49" i="2"/>
  <c r="AJ116" i="2"/>
  <c r="AJ199" i="2"/>
  <c r="AJ286" i="2"/>
  <c r="AJ374" i="2"/>
  <c r="AJ459" i="2"/>
  <c r="AJ28" i="2"/>
  <c r="AJ96" i="2"/>
  <c r="AJ152" i="2"/>
  <c r="AJ223" i="2"/>
  <c r="AJ234" i="2"/>
  <c r="M234" i="2"/>
  <c r="AJ50" i="2"/>
  <c r="AJ86" i="2"/>
  <c r="AJ141" i="2"/>
  <c r="AJ201" i="2"/>
  <c r="AJ212" i="2"/>
  <c r="M212" i="2"/>
  <c r="AJ246" i="2"/>
  <c r="M246" i="2"/>
  <c r="AJ288" i="2"/>
  <c r="AJ20" i="2"/>
  <c r="AJ42" i="2"/>
  <c r="AJ52" i="2"/>
  <c r="AJ64" i="2"/>
  <c r="M64" i="2"/>
  <c r="AJ76" i="2"/>
  <c r="AJ98" i="2"/>
  <c r="AJ110" i="2"/>
  <c r="M110" i="2"/>
  <c r="AJ120" i="2"/>
  <c r="AJ131" i="2"/>
  <c r="AJ143" i="2"/>
  <c r="AJ155" i="2"/>
  <c r="AJ167" i="2"/>
  <c r="AJ179" i="2"/>
  <c r="AJ191" i="2"/>
  <c r="AJ203" i="2"/>
  <c r="AJ214" i="2"/>
  <c r="AJ226" i="2"/>
  <c r="AJ236" i="2"/>
  <c r="AJ248" i="2"/>
  <c r="AJ257" i="2"/>
  <c r="AJ268" i="2"/>
  <c r="AJ279" i="2"/>
  <c r="M279" i="2"/>
  <c r="AJ290" i="2"/>
  <c r="AJ301" i="2"/>
  <c r="M301" i="2"/>
  <c r="AJ323" i="2"/>
  <c r="AJ333" i="2"/>
  <c r="M333" i="2"/>
  <c r="AJ344" i="2"/>
  <c r="AJ356" i="2"/>
  <c r="AJ367" i="2"/>
  <c r="AJ377" i="2"/>
  <c r="AJ388" i="2"/>
  <c r="AJ399" i="2"/>
  <c r="AJ409" i="2"/>
  <c r="AJ420" i="2"/>
  <c r="M420" i="2"/>
  <c r="AJ430" i="2"/>
  <c r="AJ440" i="2"/>
  <c r="M440" i="2"/>
  <c r="AJ452" i="2"/>
  <c r="AJ462" i="2"/>
  <c r="AJ55" i="2"/>
  <c r="AJ146" i="2"/>
  <c r="AJ260" i="2"/>
  <c r="AJ347" i="2"/>
  <c r="AJ391" i="2"/>
  <c r="AJ34" i="2"/>
  <c r="AJ171" i="2"/>
  <c r="AJ315" i="2"/>
  <c r="AJ444" i="2"/>
  <c r="M444" i="2"/>
  <c r="AJ69" i="2"/>
  <c r="AJ208" i="2"/>
  <c r="AJ36" i="2"/>
  <c r="M36" i="2"/>
  <c r="AJ125" i="2"/>
  <c r="M125" i="2"/>
  <c r="AJ262" i="2"/>
  <c r="AJ435" i="2"/>
  <c r="AJ59" i="2"/>
  <c r="AJ162" i="2"/>
  <c r="AJ263" i="2"/>
  <c r="AJ425" i="2"/>
  <c r="AJ106" i="2"/>
  <c r="AJ139" i="2"/>
  <c r="M139" i="2"/>
  <c r="AJ233" i="2"/>
  <c r="AJ308" i="2"/>
  <c r="AJ416" i="2"/>
  <c r="AJ61" i="2"/>
  <c r="AJ164" i="2"/>
  <c r="M164" i="2"/>
  <c r="AJ245" i="2"/>
  <c r="AJ40" i="2"/>
  <c r="AJ97" i="2"/>
  <c r="AJ235" i="2"/>
  <c r="AJ266" i="2"/>
  <c r="AJ310" i="2"/>
  <c r="AJ30" i="2"/>
  <c r="AJ21" i="2"/>
  <c r="AJ31" i="2"/>
  <c r="M31" i="2"/>
  <c r="AJ53" i="2"/>
  <c r="M53" i="2"/>
  <c r="AJ65" i="2"/>
  <c r="AJ77" i="2"/>
  <c r="AJ88" i="2"/>
  <c r="AJ99" i="2"/>
  <c r="AJ111" i="2"/>
  <c r="AJ144" i="2"/>
  <c r="M144" i="2"/>
  <c r="AJ156" i="2"/>
  <c r="AJ168" i="2"/>
  <c r="AJ180" i="2"/>
  <c r="AJ192" i="2"/>
  <c r="M192" i="2"/>
  <c r="AJ204" i="2"/>
  <c r="AJ215" i="2"/>
  <c r="AJ227" i="2"/>
  <c r="AJ237" i="2"/>
  <c r="AJ249" i="2"/>
  <c r="AJ258" i="2"/>
  <c r="AJ269" i="2"/>
  <c r="M269" i="2"/>
  <c r="AJ280" i="2"/>
  <c r="AJ302" i="2"/>
  <c r="AJ312" i="2"/>
  <c r="AJ324" i="2"/>
  <c r="AJ345" i="2"/>
  <c r="AJ357" i="2"/>
  <c r="AJ368" i="2"/>
  <c r="AJ378" i="2"/>
  <c r="M378" i="2"/>
  <c r="AJ389" i="2"/>
  <c r="AJ400" i="2"/>
  <c r="AJ410" i="2"/>
  <c r="AJ421" i="2"/>
  <c r="AJ431" i="2"/>
  <c r="AJ441" i="2"/>
  <c r="AJ33" i="2"/>
  <c r="AJ122" i="2"/>
  <c r="AJ228" i="2"/>
  <c r="AJ314" i="2"/>
  <c r="AJ402" i="2"/>
  <c r="AJ195" i="2"/>
  <c r="AJ434" i="2"/>
  <c r="AJ57" i="2"/>
  <c r="AJ184" i="2"/>
  <c r="AJ273" i="2"/>
  <c r="AJ316" i="2"/>
  <c r="M316" i="2"/>
  <c r="AJ338" i="2"/>
  <c r="M338" i="2"/>
  <c r="AJ26" i="2"/>
  <c r="AJ115" i="2"/>
  <c r="M115" i="2"/>
  <c r="AJ220" i="2"/>
  <c r="AJ404" i="2"/>
  <c r="AJ71" i="2"/>
  <c r="AJ198" i="2"/>
  <c r="AJ329" i="2"/>
  <c r="AJ415" i="2"/>
  <c r="AJ38" i="2"/>
  <c r="AJ127" i="2"/>
  <c r="AJ210" i="2"/>
  <c r="AJ297" i="2"/>
  <c r="AJ39" i="2"/>
  <c r="AJ117" i="2"/>
  <c r="AJ188" i="2"/>
  <c r="AJ277" i="2"/>
  <c r="AJ62" i="2"/>
  <c r="AJ108" i="2"/>
  <c r="AJ153" i="2"/>
  <c r="AJ224" i="2"/>
  <c r="AJ22" i="2"/>
  <c r="AJ32" i="2"/>
  <c r="AJ43" i="2"/>
  <c r="AJ54" i="2"/>
  <c r="AJ66" i="2"/>
  <c r="AJ78" i="2"/>
  <c r="AJ89" i="2"/>
  <c r="AJ100" i="2"/>
  <c r="M100" i="2"/>
  <c r="AJ112" i="2"/>
  <c r="AJ121" i="2"/>
  <c r="AJ133" i="2"/>
  <c r="AJ145" i="2"/>
  <c r="AJ157" i="2"/>
  <c r="AJ169" i="2"/>
  <c r="AJ181" i="2"/>
  <c r="AJ193" i="2"/>
  <c r="AJ205" i="2"/>
  <c r="AJ216" i="2"/>
  <c r="AJ238" i="2"/>
  <c r="AJ250" i="2"/>
  <c r="AJ259" i="2"/>
  <c r="M259" i="2"/>
  <c r="AJ270" i="2"/>
  <c r="AJ281" i="2"/>
  <c r="AJ291" i="2"/>
  <c r="AJ313" i="2"/>
  <c r="AJ335" i="2"/>
  <c r="AJ346" i="2"/>
  <c r="AJ358" i="2"/>
  <c r="AJ369" i="2"/>
  <c r="AJ379" i="2"/>
  <c r="AJ390" i="2"/>
  <c r="AJ401" i="2"/>
  <c r="AJ411" i="2"/>
  <c r="AJ422" i="2"/>
  <c r="AJ432" i="2"/>
  <c r="M432" i="2"/>
  <c r="AJ442" i="2"/>
  <c r="M442" i="2"/>
  <c r="AJ453" i="2"/>
  <c r="M453" i="2"/>
  <c r="AJ463" i="2"/>
  <c r="M463" i="2"/>
  <c r="AC14" i="2" a="1"/>
  <c r="AC14" i="2" s="1"/>
  <c r="AB14" i="2" a="1"/>
  <c r="AB14" i="2" s="1"/>
  <c r="AC16" i="2" a="1"/>
  <c r="AC16" i="2" s="1"/>
  <c r="AB16" i="2" a="1"/>
  <c r="AB16" i="2" s="1"/>
  <c r="AB9" i="2" a="1"/>
  <c r="AB9" i="2" s="1"/>
  <c r="AI12" i="2"/>
  <c r="AJ12" i="2" s="1"/>
  <c r="AA12" i="2"/>
  <c r="AC10" i="2" a="1"/>
  <c r="AC10" i="2" s="1"/>
  <c r="AB10" i="2" a="1"/>
  <c r="AB10" i="2" s="1"/>
  <c r="AC17" i="2" a="1"/>
  <c r="AC17" i="2" s="1"/>
  <c r="AB17" i="2" a="1"/>
  <c r="AB17" i="2" s="1"/>
  <c r="AC11" i="2" a="1"/>
  <c r="AC11" i="2" s="1"/>
  <c r="AB11" i="2" a="1"/>
  <c r="AB11" i="2" s="1"/>
  <c r="G11" i="18" a="1"/>
  <c r="G11" i="18" s="1"/>
  <c r="O11" i="18" s="1"/>
  <c r="P11" i="18" s="1"/>
  <c r="Q11" i="18" s="1"/>
  <c r="G30" i="18" a="1"/>
  <c r="G30" i="18" s="1"/>
  <c r="O30" i="18" s="1"/>
  <c r="P30" i="18" s="1"/>
  <c r="Q30" i="18" s="1"/>
  <c r="M8" i="18" a="1"/>
  <c r="M8" i="18" s="1"/>
  <c r="N8" i="18" s="1"/>
  <c r="M19" i="18" a="1"/>
  <c r="M19" i="18" s="1"/>
  <c r="N19" i="18" s="1"/>
  <c r="G21" i="18" a="1"/>
  <c r="G21" i="18" s="1"/>
  <c r="O21" i="18" s="1"/>
  <c r="P21" i="18" s="1"/>
  <c r="Q21" i="18" s="1"/>
  <c r="G55" i="18" a="1"/>
  <c r="G55" i="18" s="1"/>
  <c r="O55" i="18" s="1"/>
  <c r="P55" i="18" s="1"/>
  <c r="G6" i="18" a="1"/>
  <c r="G6" i="18" s="1"/>
  <c r="O6" i="18" s="1"/>
  <c r="P6" i="18" s="1"/>
  <c r="Q6" i="18" s="1"/>
  <c r="M7" i="18" a="1"/>
  <c r="M7" i="18" s="1"/>
  <c r="N7" i="18" s="1"/>
  <c r="K11" i="18" a="1"/>
  <c r="K11" i="18" s="1"/>
  <c r="M13" i="18" a="1"/>
  <c r="M13" i="18" s="1"/>
  <c r="N13" i="18" s="1"/>
  <c r="K18" i="18" a="1"/>
  <c r="K18" i="18" s="1"/>
  <c r="G27" i="18" a="1"/>
  <c r="G27" i="18" s="1"/>
  <c r="O27" i="18" s="1"/>
  <c r="P27" i="18" s="1"/>
  <c r="Q27" i="18" s="1"/>
  <c r="M18" i="18" a="1"/>
  <c r="M18" i="18" s="1"/>
  <c r="N18" i="18" s="1"/>
  <c r="K23" i="18" a="1"/>
  <c r="K23" i="18" s="1"/>
  <c r="G9" i="18" a="1"/>
  <c r="G9" i="18" s="1"/>
  <c r="O9" i="18" s="1"/>
  <c r="P9" i="18" s="1"/>
  <c r="Q9" i="18" s="1"/>
  <c r="M10" i="18" a="1"/>
  <c r="M10" i="18" s="1"/>
  <c r="N10" i="18" s="1"/>
  <c r="G17" i="18" a="1"/>
  <c r="G17" i="18" s="1"/>
  <c r="O17" i="18" s="1"/>
  <c r="P17" i="18" s="1"/>
  <c r="Q17" i="18" s="1"/>
  <c r="G20" i="18" a="1"/>
  <c r="G20" i="18" s="1"/>
  <c r="O20" i="18" s="1"/>
  <c r="P20" i="18" s="1"/>
  <c r="Q20" i="18" s="1"/>
  <c r="M23" i="18" a="1"/>
  <c r="M23" i="18" s="1"/>
  <c r="N23" i="18" s="1"/>
  <c r="G53" i="18" a="1"/>
  <c r="G53" i="18" s="1"/>
  <c r="O53" i="18" s="1"/>
  <c r="P53" i="18" s="1"/>
  <c r="Q53" i="18" s="1"/>
  <c r="AX901" i="2" a="1"/>
  <c r="AX901" i="2" s="1"/>
  <c r="AX216" i="2" a="1"/>
  <c r="AX216" i="2" s="1"/>
  <c r="AX602" i="2" a="1"/>
  <c r="AX602" i="2" s="1"/>
  <c r="AX808" i="2" a="1"/>
  <c r="AX808" i="2" s="1"/>
  <c r="AX495" i="2" a="1"/>
  <c r="AX495" i="2" s="1"/>
  <c r="AX1004" i="2" a="1"/>
  <c r="AX1004" i="2" s="1"/>
  <c r="AX1348" i="2" a="1"/>
  <c r="AX1348" i="2" s="1"/>
  <c r="AX1303" i="2" a="1"/>
  <c r="AX1303" i="2" s="1"/>
  <c r="AX1020" i="2" a="1"/>
  <c r="AX1020" i="2" s="1"/>
  <c r="AX311" i="2" a="1"/>
  <c r="AX311" i="2" s="1"/>
  <c r="AX198" i="2" a="1"/>
  <c r="AX198" i="2" s="1"/>
  <c r="AX1418" i="2" a="1"/>
  <c r="AX1418" i="2" s="1"/>
  <c r="AX1127" i="2" a="1"/>
  <c r="AX1127" i="2" s="1"/>
  <c r="AX382" i="2" a="1"/>
  <c r="AX382" i="2" s="1"/>
  <c r="AX1064" i="2" a="1"/>
  <c r="AX1064" i="2" s="1"/>
  <c r="AX992" i="2" a="1"/>
  <c r="AX992" i="2" s="1"/>
  <c r="AX542" i="2" a="1"/>
  <c r="AX542" i="2" s="1"/>
  <c r="AX1558" i="2" a="1"/>
  <c r="AX1558" i="2" s="1"/>
  <c r="AX684" i="2" a="1"/>
  <c r="AX684" i="2" s="1"/>
  <c r="AX674" i="2" a="1"/>
  <c r="AX674" i="2" s="1"/>
  <c r="AX1536" i="2" a="1"/>
  <c r="AX1536" i="2" s="1"/>
  <c r="AW1341" i="2"/>
  <c r="AX1341" i="2" s="1" a="1"/>
  <c r="AX1341" i="2" s="1"/>
  <c r="AX223" i="2" a="1"/>
  <c r="AX223" i="2" s="1"/>
  <c r="AW1514" i="2"/>
  <c r="AX1514" i="2" s="1" a="1"/>
  <c r="AX1514" i="2" s="1"/>
  <c r="AW855" i="2"/>
  <c r="AX855" i="2" s="1" a="1"/>
  <c r="AX855" i="2" s="1"/>
  <c r="AW819" i="2"/>
  <c r="AX819" i="2" s="1" a="1"/>
  <c r="AX819" i="2" s="1"/>
  <c r="AW734" i="2"/>
  <c r="AX734" i="2" s="1" a="1"/>
  <c r="AX734" i="2" s="1"/>
  <c r="AW1357" i="2"/>
  <c r="AX1357" i="2" s="1" a="1"/>
  <c r="AX1357" i="2" s="1"/>
  <c r="AW291" i="2"/>
  <c r="AX291" i="2" s="1" a="1"/>
  <c r="AX291" i="2" s="1"/>
  <c r="AX1228" i="2" a="1"/>
  <c r="AX1228" i="2" s="1"/>
  <c r="AX90" i="2" a="1"/>
  <c r="AX90" i="2" s="1"/>
  <c r="AX26" i="2" a="1"/>
  <c r="AX26" i="2" s="1"/>
  <c r="AX1564" i="2" a="1"/>
  <c r="AX1564" i="2" s="1"/>
  <c r="AX1537" i="2" a="1"/>
  <c r="AX1537" i="2" s="1"/>
  <c r="AX1332" i="2" a="1"/>
  <c r="AX1332" i="2" s="1"/>
  <c r="AX848" i="2" a="1"/>
  <c r="AX848" i="2" s="1"/>
  <c r="AX175" i="2" a="1"/>
  <c r="AX175" i="2" s="1"/>
  <c r="AX130" i="2" a="1"/>
  <c r="AX130" i="2" s="1"/>
  <c r="AX110" i="2" a="1"/>
  <c r="AX110" i="2" s="1"/>
  <c r="AX1133" i="2" a="1"/>
  <c r="AX1133" i="2" s="1"/>
  <c r="AX1579" i="2" a="1"/>
  <c r="AX1579" i="2" s="1"/>
  <c r="AX1213" i="2" a="1"/>
  <c r="AX1213" i="2" s="1"/>
  <c r="AX1374" i="2" a="1"/>
  <c r="AX1374" i="2" s="1"/>
  <c r="AX1560" i="2" a="1"/>
  <c r="AX1560" i="2" s="1"/>
  <c r="AX1495" i="2" a="1"/>
  <c r="AX1495" i="2" s="1"/>
  <c r="AX1050" i="2" a="1"/>
  <c r="AX1050" i="2" s="1"/>
  <c r="AX985" i="2" a="1"/>
  <c r="AX985" i="2" s="1"/>
  <c r="AX720" i="2" a="1"/>
  <c r="AX720" i="2" s="1"/>
  <c r="AX691" i="2" a="1"/>
  <c r="AX691" i="2" s="1"/>
  <c r="AX403" i="2" a="1"/>
  <c r="AX403" i="2" s="1"/>
  <c r="AX1190" i="2" a="1"/>
  <c r="AX1190" i="2" s="1"/>
  <c r="AX1174" i="2" a="1"/>
  <c r="AX1174" i="2" s="1"/>
  <c r="AX1041" i="2" a="1"/>
  <c r="AX1041" i="2" s="1"/>
  <c r="AX967" i="2" a="1"/>
  <c r="AX967" i="2" s="1"/>
  <c r="AX936" i="2" a="1"/>
  <c r="AX936" i="2" s="1"/>
  <c r="AX874" i="2" a="1"/>
  <c r="AX874" i="2" s="1"/>
  <c r="AX700" i="2" a="1"/>
  <c r="AX700" i="2" s="1"/>
  <c r="AX550" i="2" a="1"/>
  <c r="AX550" i="2" s="1"/>
  <c r="AX540" i="2" a="1"/>
  <c r="AX540" i="2" s="1"/>
  <c r="AX204" i="2" a="1"/>
  <c r="AX204" i="2" s="1"/>
  <c r="AX106" i="2" a="1"/>
  <c r="AX106" i="2" s="1"/>
  <c r="AX1555" i="2" a="1"/>
  <c r="AX1555" i="2" s="1"/>
  <c r="AX1455" i="2" a="1"/>
  <c r="AX1455" i="2" s="1"/>
  <c r="AX784" i="2" a="1"/>
  <c r="AX784" i="2" s="1"/>
  <c r="AX745" i="2" a="1"/>
  <c r="AX745" i="2" s="1"/>
  <c r="AX283" i="2" a="1"/>
  <c r="AX283" i="2" s="1"/>
  <c r="AX1168" i="2" a="1"/>
  <c r="AX1168" i="2" s="1"/>
  <c r="AX1419" i="2" a="1"/>
  <c r="AX1419" i="2" s="1"/>
  <c r="AX1335" i="2" a="1"/>
  <c r="AX1335" i="2" s="1"/>
  <c r="AX1153" i="2" a="1"/>
  <c r="AX1153" i="2" s="1"/>
  <c r="AX310" i="2" a="1"/>
  <c r="AX310" i="2" s="1"/>
  <c r="AX94" i="2" a="1"/>
  <c r="AX94" i="2" s="1"/>
  <c r="AX1202" i="2" a="1"/>
  <c r="AX1202" i="2" s="1"/>
  <c r="AX1060" i="2" a="1"/>
  <c r="AX1060" i="2" s="1"/>
  <c r="AX763" i="2" a="1"/>
  <c r="AX763" i="2" s="1"/>
  <c r="AW272" i="2"/>
  <c r="AX272" i="2" s="1" a="1"/>
  <c r="AX272" i="2" s="1"/>
  <c r="AX84" i="2" a="1"/>
  <c r="AX84" i="2" s="1"/>
  <c r="L26" i="14" a="1"/>
  <c r="L26" i="14" s="1"/>
  <c r="O23" i="14" a="1"/>
  <c r="O23" i="14" s="1"/>
  <c r="P21" i="14" a="1"/>
  <c r="P21" i="14" s="1"/>
  <c r="P15" i="14" a="1"/>
  <c r="P15" i="14" s="1"/>
  <c r="O21" i="14" a="1"/>
  <c r="O21" i="14" s="1"/>
  <c r="O15" i="14" a="1"/>
  <c r="O15" i="14" s="1"/>
  <c r="N21" i="14" a="1"/>
  <c r="N21" i="14" s="1"/>
  <c r="N15" i="14" a="1"/>
  <c r="N15" i="14" s="1"/>
  <c r="Q29" i="14" a="1"/>
  <c r="Q29" i="14" s="1"/>
  <c r="M21" i="14" a="1"/>
  <c r="M21" i="14" s="1"/>
  <c r="M15" i="14" a="1"/>
  <c r="M15" i="14" s="1"/>
  <c r="N29" i="14" a="1"/>
  <c r="N29" i="14" s="1"/>
  <c r="L21" i="14" a="1"/>
  <c r="L21" i="14" s="1"/>
  <c r="Q15" i="14" a="1"/>
  <c r="Q15" i="14" s="1"/>
  <c r="Q31" i="14" a="1"/>
  <c r="Q31" i="14" s="1"/>
  <c r="L25" i="14" a="1"/>
  <c r="L25" i="14" s="1"/>
  <c r="P31" i="14" a="1"/>
  <c r="P31" i="14" s="1"/>
  <c r="N23" i="14" a="1"/>
  <c r="N23" i="14" s="1"/>
  <c r="Q25" i="14" a="1"/>
  <c r="Q25" i="14" s="1"/>
  <c r="P26" i="14" a="1"/>
  <c r="P26" i="14" s="1"/>
  <c r="M23" i="14" a="1"/>
  <c r="M23" i="14" s="1"/>
  <c r="P25" i="14" a="1"/>
  <c r="P25" i="14" s="1"/>
  <c r="O26" i="14" a="1"/>
  <c r="O26" i="14" s="1"/>
  <c r="O25" i="14" a="1"/>
  <c r="O25" i="14" s="1"/>
  <c r="O31" i="14" a="1"/>
  <c r="O31" i="14" s="1"/>
  <c r="L31" i="14" a="1"/>
  <c r="L31" i="14" s="1"/>
  <c r="N31" i="14" a="1"/>
  <c r="N31" i="14" s="1"/>
  <c r="N25" i="14" a="1"/>
  <c r="N25" i="14" s="1"/>
  <c r="P19" i="14" a="1"/>
  <c r="P19" i="14" s="1"/>
  <c r="M30" i="14" a="1"/>
  <c r="M30" i="14" s="1"/>
  <c r="Q19" i="14" a="1"/>
  <c r="Q19" i="14" s="1"/>
  <c r="L30" i="14" a="1"/>
  <c r="L30" i="14" s="1"/>
  <c r="P29" i="14" a="1"/>
  <c r="P29" i="14" s="1"/>
  <c r="L19" i="14" a="1"/>
  <c r="L19" i="14" s="1"/>
  <c r="Q30" i="14" a="1"/>
  <c r="Q30" i="14" s="1"/>
  <c r="O29" i="14" a="1"/>
  <c r="O29" i="14" s="1"/>
  <c r="O19" i="14" a="1"/>
  <c r="O19" i="14" s="1"/>
  <c r="P30" i="14" a="1"/>
  <c r="P30" i="14" s="1"/>
  <c r="M29" i="14" a="1"/>
  <c r="M29" i="14" s="1"/>
  <c r="N19" i="14" a="1"/>
  <c r="N19" i="14" s="1"/>
  <c r="O30" i="14" a="1"/>
  <c r="O30" i="14" s="1"/>
  <c r="AX358" i="2" a="1"/>
  <c r="AX358" i="2" s="1"/>
  <c r="AX345" i="2" a="1"/>
  <c r="AX345" i="2" s="1"/>
  <c r="AX336" i="2" a="1"/>
  <c r="AX336" i="2" s="1"/>
  <c r="AX660" i="2" a="1"/>
  <c r="AX660" i="2" s="1"/>
  <c r="AX910" i="2" a="1"/>
  <c r="AX910" i="2" s="1"/>
  <c r="AX880" i="2" a="1"/>
  <c r="AX880" i="2" s="1"/>
  <c r="AX327" i="2" a="1"/>
  <c r="AX327" i="2" s="1"/>
  <c r="AX312" i="2" a="1"/>
  <c r="AX312" i="2" s="1"/>
  <c r="AX676" i="2" a="1"/>
  <c r="AX676" i="2" s="1"/>
  <c r="AX849" i="2" a="1"/>
  <c r="AX849" i="2" s="1"/>
  <c r="AX1156" i="2" a="1"/>
  <c r="AX1156" i="2" s="1"/>
  <c r="AX831" i="2" a="1"/>
  <c r="AX831" i="2" s="1"/>
  <c r="AX658" i="2" a="1"/>
  <c r="AX658" i="2" s="1"/>
  <c r="AX465" i="2" a="1"/>
  <c r="AX465" i="2" s="1"/>
  <c r="AX357" i="2" a="1"/>
  <c r="AX357" i="2" s="1"/>
  <c r="AX1052" i="2" a="1"/>
  <c r="AX1052" i="2" s="1"/>
  <c r="AX1091" i="2" a="1"/>
  <c r="AX1091" i="2" s="1"/>
  <c r="AX1552" i="2" a="1"/>
  <c r="AX1552" i="2" s="1"/>
  <c r="AX1517" i="2" a="1"/>
  <c r="AX1517" i="2" s="1"/>
  <c r="AX1452" i="2" a="1"/>
  <c r="AX1452" i="2" s="1"/>
  <c r="AX1380" i="2" a="1"/>
  <c r="AX1380" i="2" s="1"/>
  <c r="AX1344" i="2" a="1"/>
  <c r="AX1344" i="2" s="1"/>
  <c r="AX1282" i="2" a="1"/>
  <c r="AX1282" i="2" s="1"/>
  <c r="AX1266" i="2" a="1"/>
  <c r="AX1266" i="2" s="1"/>
  <c r="AX1240" i="2" a="1"/>
  <c r="AX1240" i="2" s="1"/>
  <c r="AX1234" i="2" a="1"/>
  <c r="AX1234" i="2" s="1"/>
  <c r="AX1032" i="2" a="1"/>
  <c r="AX1032" i="2" s="1"/>
  <c r="AX998" i="2" a="1"/>
  <c r="AX998" i="2" s="1"/>
  <c r="AX600" i="2" a="1"/>
  <c r="AX600" i="2" s="1"/>
  <c r="AX582" i="2" a="1"/>
  <c r="AX582" i="2" s="1"/>
  <c r="AX411" i="2" a="1"/>
  <c r="AX411" i="2" s="1"/>
  <c r="AX317" i="2" a="1"/>
  <c r="AX317" i="2" s="1"/>
  <c r="AX250" i="2" a="1"/>
  <c r="AX250" i="2" s="1"/>
  <c r="AX149" i="2" a="1"/>
  <c r="AX149" i="2" s="1"/>
  <c r="AX1489" i="2" a="1"/>
  <c r="AX1489" i="2" s="1"/>
  <c r="AX1557" i="2" a="1"/>
  <c r="AX1557" i="2" s="1"/>
  <c r="AX1543" i="2" a="1"/>
  <c r="AX1543" i="2" s="1"/>
  <c r="AX1420" i="2" a="1"/>
  <c r="AX1420" i="2" s="1"/>
  <c r="AX1315" i="2" a="1"/>
  <c r="AX1315" i="2" s="1"/>
  <c r="AX1225" i="2" a="1"/>
  <c r="AX1225" i="2" s="1"/>
  <c r="AX1207" i="2" a="1"/>
  <c r="AX1207" i="2" s="1"/>
  <c r="AX1178" i="2" a="1"/>
  <c r="AX1178" i="2" s="1"/>
  <c r="AX868" i="2" a="1"/>
  <c r="AX868" i="2" s="1"/>
  <c r="AX664" i="2" a="1"/>
  <c r="AX664" i="2" s="1"/>
  <c r="AX649" i="2" a="1"/>
  <c r="AX649" i="2" s="1"/>
  <c r="AX641" i="2" a="1"/>
  <c r="AX641" i="2" s="1"/>
  <c r="AX566" i="2" a="1"/>
  <c r="AX566" i="2" s="1"/>
  <c r="AX474" i="2" a="1"/>
  <c r="AX474" i="2" s="1"/>
  <c r="AX258" i="2" a="1"/>
  <c r="AX258" i="2" s="1"/>
  <c r="AX231" i="2" a="1"/>
  <c r="AX231" i="2" s="1"/>
  <c r="AX1243" i="2" a="1"/>
  <c r="AX1243" i="2" s="1"/>
  <c r="AX1162" i="2" a="1"/>
  <c r="AX1162" i="2" s="1"/>
  <c r="AX531" i="2" a="1"/>
  <c r="AX531" i="2" s="1"/>
  <c r="AX385" i="2" a="1"/>
  <c r="AX385" i="2" s="1"/>
  <c r="AX122" i="2" a="1"/>
  <c r="AX122" i="2" s="1"/>
  <c r="AX172" i="2" a="1"/>
  <c r="AX172" i="2" s="1"/>
  <c r="AX1570" i="2" a="1"/>
  <c r="AX1570" i="2" s="1"/>
  <c r="AX1371" i="2" a="1"/>
  <c r="AX1371" i="2" s="1"/>
  <c r="AX1321" i="2" a="1"/>
  <c r="AX1321" i="2" s="1"/>
  <c r="AX1255" i="2" a="1"/>
  <c r="AX1255" i="2" s="1"/>
  <c r="AX1101" i="2" a="1"/>
  <c r="AX1101" i="2" s="1"/>
  <c r="AX1031" i="2" a="1"/>
  <c r="AX1031" i="2" s="1"/>
  <c r="AX913" i="2" a="1"/>
  <c r="AX913" i="2" s="1"/>
  <c r="AX688" i="2" a="1"/>
  <c r="AX688" i="2" s="1"/>
  <c r="AX417" i="2" a="1"/>
  <c r="AX417" i="2" s="1"/>
  <c r="AX348" i="2" a="1"/>
  <c r="AX348" i="2" s="1"/>
  <c r="AX210" i="2" a="1"/>
  <c r="AX210" i="2" s="1"/>
  <c r="AX70" i="2" a="1"/>
  <c r="AX70" i="2" s="1"/>
  <c r="AX844" i="2" a="1"/>
  <c r="AX844" i="2" s="1"/>
  <c r="AX736" i="2" a="1"/>
  <c r="AX736" i="2" s="1"/>
  <c r="AX622" i="2" a="1"/>
  <c r="AX622" i="2" s="1"/>
  <c r="AX543" i="2" a="1"/>
  <c r="AX543" i="2" s="1"/>
  <c r="AX408" i="2" a="1"/>
  <c r="AX408" i="2" s="1"/>
  <c r="AX376" i="2" a="1"/>
  <c r="AX376" i="2" s="1"/>
  <c r="AX322" i="2" a="1"/>
  <c r="AX322" i="2" s="1"/>
  <c r="AX314" i="2" a="1"/>
  <c r="AX314" i="2" s="1"/>
  <c r="AX237" i="2" a="1"/>
  <c r="AX237" i="2" s="1"/>
  <c r="M46" i="20"/>
  <c r="U16" i="16" a="1"/>
  <c r="U16" i="16" s="1"/>
  <c r="M23" i="20"/>
  <c r="R74" i="16" a="1"/>
  <c r="R74" i="16" s="1"/>
  <c r="M31" i="20"/>
  <c r="M39" i="20"/>
  <c r="M78" i="20"/>
  <c r="M87" i="20"/>
  <c r="S19" i="16" a="1"/>
  <c r="S19" i="16" s="1"/>
  <c r="T28" i="16" a="1"/>
  <c r="T28" i="16" s="1"/>
  <c r="S51" i="16" a="1"/>
  <c r="S51" i="16" s="1"/>
  <c r="S69" i="16" a="1"/>
  <c r="S69" i="16" s="1"/>
  <c r="M16" i="20"/>
  <c r="M47" i="20"/>
  <c r="M63" i="20"/>
  <c r="M71" i="20"/>
  <c r="M79" i="20"/>
  <c r="M89" i="20"/>
  <c r="T17" i="16" a="1"/>
  <c r="T17" i="16" s="1"/>
  <c r="R46" i="16" a="1"/>
  <c r="R46" i="16" s="1"/>
  <c r="U54" i="16" a="1"/>
  <c r="U54" i="16" s="1"/>
  <c r="T70" i="16" a="1"/>
  <c r="T70" i="16" s="1"/>
  <c r="R87" i="16" a="1"/>
  <c r="R87" i="16" s="1"/>
  <c r="M10" i="20"/>
  <c r="M26" i="20"/>
  <c r="M56" i="20"/>
  <c r="M72" i="20"/>
  <c r="D54" i="18" a="1"/>
  <c r="D54" i="18" s="1"/>
  <c r="M42" i="20"/>
  <c r="M57" i="20"/>
  <c r="M65" i="20"/>
  <c r="R9" i="16" a="1"/>
  <c r="R9" i="16" s="1"/>
  <c r="S12" i="16" a="1"/>
  <c r="S12" i="16" s="1"/>
  <c r="Q52" i="16" a="1"/>
  <c r="Q52" i="16" s="1"/>
  <c r="S82" i="16" a="1"/>
  <c r="S82" i="16" s="1"/>
  <c r="E54" i="18" a="1"/>
  <c r="E54" i="18" s="1"/>
  <c r="M19" i="20"/>
  <c r="M27" i="20"/>
  <c r="M43" i="20"/>
  <c r="Q77" i="16" a="1"/>
  <c r="Q77" i="16" s="1"/>
  <c r="S94" i="16" a="1"/>
  <c r="S94" i="16" s="1"/>
  <c r="S100" i="16" a="1"/>
  <c r="S100" i="16" s="1"/>
  <c r="F54" i="18" a="1"/>
  <c r="F54" i="18" s="1"/>
  <c r="M35" i="20"/>
  <c r="M50" i="20"/>
  <c r="M82" i="20"/>
  <c r="M9" i="20"/>
  <c r="H54" i="18" a="1"/>
  <c r="H54" i="18" s="1"/>
  <c r="M59" i="20"/>
  <c r="M67" i="20"/>
  <c r="M75" i="20"/>
  <c r="I54" i="18" a="1"/>
  <c r="I54" i="18" s="1"/>
  <c r="M13" i="20"/>
  <c r="M29" i="20"/>
  <c r="Q21" i="16" a="1"/>
  <c r="Q21" i="16" s="1"/>
  <c r="S62" i="16" a="1"/>
  <c r="S62" i="16" s="1"/>
  <c r="S84" i="16" a="1"/>
  <c r="S84" i="16" s="1"/>
  <c r="M37" i="20"/>
  <c r="M52" i="20"/>
  <c r="J27" i="14" a="1"/>
  <c r="J27" i="14" s="1"/>
  <c r="J18" i="14" a="1"/>
  <c r="J18" i="14" s="1"/>
  <c r="K22" i="14"/>
  <c r="J24" i="14" a="1"/>
  <c r="J24" i="14" s="1"/>
  <c r="F7" i="14"/>
  <c r="K7" i="14"/>
  <c r="J7" i="14" a="1"/>
  <c r="J7" i="14" s="1"/>
  <c r="F13" i="14"/>
  <c r="J13" i="14" a="1"/>
  <c r="J13" i="14" s="1"/>
  <c r="K13" i="14"/>
  <c r="K34" i="14"/>
  <c r="F34" i="14"/>
  <c r="F40" i="14"/>
  <c r="K40" i="14"/>
  <c r="N40" i="14" s="1" a="1"/>
  <c r="N40" i="14" s="1"/>
  <c r="F46" i="14"/>
  <c r="K46" i="14"/>
  <c r="K52" i="14"/>
  <c r="F52" i="14"/>
  <c r="K58" i="14"/>
  <c r="L58" i="14" s="1" a="1"/>
  <c r="L58" i="14" s="1"/>
  <c r="F58" i="14"/>
  <c r="K64" i="14"/>
  <c r="Q64" i="14" s="1" a="1"/>
  <c r="Q64" i="14" s="1"/>
  <c r="F64" i="14"/>
  <c r="F70" i="14"/>
  <c r="K70" i="14"/>
  <c r="L70" i="14" s="1" a="1"/>
  <c r="L70" i="14" s="1"/>
  <c r="K76" i="14"/>
  <c r="L76" i="14" s="1" a="1"/>
  <c r="L76" i="14" s="1"/>
  <c r="F76" i="14"/>
  <c r="P32" i="16" a="1"/>
  <c r="P32" i="16" s="1"/>
  <c r="S43" i="16" a="1"/>
  <c r="S43" i="16" s="1"/>
  <c r="U58" i="16" a="1"/>
  <c r="U58" i="16" s="1"/>
  <c r="P63" i="16" a="1"/>
  <c r="P63" i="16" s="1"/>
  <c r="P68" i="16" a="1"/>
  <c r="P68" i="16" s="1"/>
  <c r="K32" i="14"/>
  <c r="K8" i="14"/>
  <c r="L8" i="14" s="1" a="1"/>
  <c r="L8" i="14" s="1"/>
  <c r="F8" i="14"/>
  <c r="J8" i="14" a="1"/>
  <c r="J8" i="14" s="1"/>
  <c r="K14" i="14"/>
  <c r="Q14" i="14" s="1" a="1"/>
  <c r="Q14" i="14" s="1"/>
  <c r="F14" i="14"/>
  <c r="J14" i="14" a="1"/>
  <c r="J14" i="14" s="1"/>
  <c r="K35" i="14"/>
  <c r="O35" i="14" s="1" a="1"/>
  <c r="O35" i="14" s="1"/>
  <c r="F35" i="14"/>
  <c r="K41" i="14"/>
  <c r="O41" i="14" s="1" a="1"/>
  <c r="O41" i="14" s="1"/>
  <c r="F41" i="14"/>
  <c r="K47" i="14"/>
  <c r="Q47" i="14" s="1" a="1"/>
  <c r="Q47" i="14" s="1"/>
  <c r="F47" i="14"/>
  <c r="K53" i="14"/>
  <c r="F53" i="14"/>
  <c r="K59" i="14"/>
  <c r="Q59" i="14" s="1" a="1"/>
  <c r="Q59" i="14" s="1"/>
  <c r="F59" i="14"/>
  <c r="K65" i="14"/>
  <c r="Q65" i="14" s="1" a="1"/>
  <c r="Q65" i="14" s="1"/>
  <c r="F65" i="14"/>
  <c r="K71" i="14"/>
  <c r="Q71" i="14" s="1" a="1"/>
  <c r="Q71" i="14" s="1"/>
  <c r="F71" i="14"/>
  <c r="K77" i="14"/>
  <c r="Q77" i="14" s="1" a="1"/>
  <c r="Q77" i="14" s="1"/>
  <c r="F77" i="14"/>
  <c r="T13" i="16" a="1"/>
  <c r="T13" i="16" s="1"/>
  <c r="U18" i="16" a="1"/>
  <c r="U18" i="16" s="1"/>
  <c r="U27" i="16" a="1"/>
  <c r="U27" i="16" s="1"/>
  <c r="U64" i="16" a="1"/>
  <c r="U64" i="16" s="1"/>
  <c r="K27" i="14"/>
  <c r="J9" i="14" a="1"/>
  <c r="J9" i="14" s="1"/>
  <c r="K9" i="14"/>
  <c r="L9" i="14" s="1" a="1"/>
  <c r="L9" i="14" s="1"/>
  <c r="F9" i="14"/>
  <c r="K36" i="14"/>
  <c r="P36" i="14" s="1" a="1"/>
  <c r="P36" i="14" s="1"/>
  <c r="F36" i="14"/>
  <c r="K42" i="14"/>
  <c r="N42" i="14" s="1" a="1"/>
  <c r="N42" i="14" s="1"/>
  <c r="F42" i="14"/>
  <c r="K48" i="14"/>
  <c r="O48" i="14" s="1" a="1"/>
  <c r="O48" i="14" s="1"/>
  <c r="F48" i="14"/>
  <c r="K54" i="14"/>
  <c r="L54" i="14" s="1" a="1"/>
  <c r="L54" i="14" s="1"/>
  <c r="F54" i="14"/>
  <c r="F60" i="14"/>
  <c r="K60" i="14"/>
  <c r="K66" i="14"/>
  <c r="F66" i="14"/>
  <c r="F72" i="14"/>
  <c r="K72" i="14"/>
  <c r="O72" i="14" s="1" a="1"/>
  <c r="O72" i="14" s="1"/>
  <c r="F78" i="14"/>
  <c r="K78" i="14"/>
  <c r="L78" i="14" s="1" a="1"/>
  <c r="L78" i="14" s="1"/>
  <c r="P30" i="16" a="1"/>
  <c r="P30" i="16" s="1"/>
  <c r="T44" i="16" a="1"/>
  <c r="T44" i="16" s="1"/>
  <c r="U80" i="16" a="1"/>
  <c r="U80" i="16" s="1"/>
  <c r="Q85" i="16" a="1"/>
  <c r="Q85" i="16" s="1"/>
  <c r="T90" i="16" a="1"/>
  <c r="T90" i="16" s="1"/>
  <c r="T96" i="16" a="1"/>
  <c r="T96" i="16" s="1"/>
  <c r="U102" i="16" a="1"/>
  <c r="U102" i="16" s="1"/>
  <c r="K16" i="14"/>
  <c r="J16" i="14" a="1"/>
  <c r="J16" i="14" s="1"/>
  <c r="K37" i="14"/>
  <c r="M37" i="14" s="1" a="1"/>
  <c r="M37" i="14" s="1"/>
  <c r="F37" i="14"/>
  <c r="K43" i="14"/>
  <c r="L43" i="14" s="1" a="1"/>
  <c r="L43" i="14" s="1"/>
  <c r="F43" i="14"/>
  <c r="K49" i="14"/>
  <c r="F49" i="14"/>
  <c r="K55" i="14"/>
  <c r="N55" i="14" s="1" a="1"/>
  <c r="N55" i="14" s="1"/>
  <c r="F55" i="14"/>
  <c r="F61" i="14"/>
  <c r="K61" i="14"/>
  <c r="Q61" i="14" s="1" a="1"/>
  <c r="Q61" i="14" s="1"/>
  <c r="K67" i="14"/>
  <c r="N67" i="14" s="1" a="1"/>
  <c r="N67" i="14" s="1"/>
  <c r="F67" i="14"/>
  <c r="F73" i="14"/>
  <c r="K73" i="14"/>
  <c r="K79" i="14"/>
  <c r="N79" i="14" s="1" a="1"/>
  <c r="N79" i="14" s="1"/>
  <c r="F79" i="14"/>
  <c r="R11" i="16" a="1"/>
  <c r="R11" i="16" s="1"/>
  <c r="U25" i="16" a="1"/>
  <c r="U25" i="16" s="1"/>
  <c r="U47" i="16" a="1"/>
  <c r="U47" i="16" s="1"/>
  <c r="T86" i="16" a="1"/>
  <c r="T86" i="16" s="1"/>
  <c r="P91" i="16" a="1"/>
  <c r="P91" i="16" s="1"/>
  <c r="R97" i="16" a="1"/>
  <c r="R97" i="16" s="1"/>
  <c r="P103" i="16" a="1"/>
  <c r="P103" i="16" s="1"/>
  <c r="J22" i="14" a="1"/>
  <c r="J22" i="14" s="1"/>
  <c r="K18" i="14"/>
  <c r="K17" i="14"/>
  <c r="J17" i="14" a="1"/>
  <c r="J17" i="14" s="1"/>
  <c r="U61" i="16" a="1"/>
  <c r="U61" i="16" s="1"/>
  <c r="R81" i="16" a="1"/>
  <c r="R81" i="16" s="1"/>
  <c r="K11" i="14"/>
  <c r="P11" i="14" s="1" a="1"/>
  <c r="P11" i="14" s="1"/>
  <c r="F11" i="14"/>
  <c r="J11" i="14" a="1"/>
  <c r="J11" i="14" s="1"/>
  <c r="K38" i="14"/>
  <c r="Q38" i="14" s="1" a="1"/>
  <c r="Q38" i="14" s="1"/>
  <c r="F38" i="14"/>
  <c r="K44" i="14"/>
  <c r="F44" i="14"/>
  <c r="K50" i="14"/>
  <c r="O50" i="14" s="1" a="1"/>
  <c r="O50" i="14" s="1"/>
  <c r="F50" i="14"/>
  <c r="K56" i="14"/>
  <c r="L56" i="14" s="1" a="1"/>
  <c r="L56" i="14" s="1"/>
  <c r="F56" i="14"/>
  <c r="K62" i="14"/>
  <c r="F62" i="14"/>
  <c r="K68" i="14"/>
  <c r="F68" i="14"/>
  <c r="K74" i="14"/>
  <c r="M74" i="14" s="1" a="1"/>
  <c r="M74" i="14" s="1"/>
  <c r="F74" i="14"/>
  <c r="K80" i="14"/>
  <c r="O80" i="14" s="1" a="1"/>
  <c r="O80" i="14" s="1"/>
  <c r="F80" i="14"/>
  <c r="T31" i="16" a="1"/>
  <c r="T31" i="16" s="1"/>
  <c r="S42" i="16" a="1"/>
  <c r="S42" i="16" s="1"/>
  <c r="U45" i="16" a="1"/>
  <c r="U45" i="16" s="1"/>
  <c r="K10" i="14"/>
  <c r="N10" i="14" s="1" a="1"/>
  <c r="N10" i="14" s="1"/>
  <c r="F10" i="14"/>
  <c r="J10" i="14" a="1"/>
  <c r="J10" i="14" s="1"/>
  <c r="K20" i="14"/>
  <c r="J20" i="14" a="1"/>
  <c r="J20" i="14" s="1"/>
  <c r="K28" i="14"/>
  <c r="K12" i="14"/>
  <c r="Q12" i="14" s="1" a="1"/>
  <c r="Q12" i="14" s="1"/>
  <c r="F12" i="14"/>
  <c r="J12" i="14" a="1"/>
  <c r="J12" i="14" s="1"/>
  <c r="F33" i="14"/>
  <c r="K33" i="14"/>
  <c r="Q33" i="14" s="1" a="1"/>
  <c r="Q33" i="14" s="1"/>
  <c r="K39" i="14"/>
  <c r="F39" i="14"/>
  <c r="K45" i="14"/>
  <c r="Q45" i="14" s="1" a="1"/>
  <c r="Q45" i="14" s="1"/>
  <c r="F45" i="14"/>
  <c r="K51" i="14"/>
  <c r="O51" i="14" s="1" a="1"/>
  <c r="O51" i="14" s="1"/>
  <c r="F51" i="14"/>
  <c r="K57" i="14"/>
  <c r="Q57" i="14" s="1" a="1"/>
  <c r="Q57" i="14" s="1"/>
  <c r="F57" i="14"/>
  <c r="K63" i="14"/>
  <c r="F63" i="14"/>
  <c r="K69" i="14"/>
  <c r="Q69" i="14" s="1" a="1"/>
  <c r="Q69" i="14" s="1"/>
  <c r="F69" i="14"/>
  <c r="K75" i="14"/>
  <c r="O75" i="14" s="1" a="1"/>
  <c r="O75" i="14" s="1"/>
  <c r="F75" i="14"/>
  <c r="K81" i="14"/>
  <c r="F81" i="14"/>
  <c r="K24" i="14"/>
  <c r="S20" i="16" a="1"/>
  <c r="S20" i="16" s="1"/>
  <c r="U23" i="16" a="1"/>
  <c r="U23" i="16" s="1"/>
  <c r="S48" i="16" a="1"/>
  <c r="S48" i="16" s="1"/>
  <c r="T83" i="16" a="1"/>
  <c r="T83" i="16" s="1"/>
  <c r="AW1436" i="2"/>
  <c r="AX1436" i="2" s="1" a="1"/>
  <c r="AX1436" i="2" s="1"/>
  <c r="AW1210" i="2"/>
  <c r="AX1210" i="2" s="1" a="1"/>
  <c r="AX1210" i="2" s="1"/>
  <c r="AW1372" i="2"/>
  <c r="AX1372" i="2" s="1" a="1"/>
  <c r="AX1372" i="2" s="1"/>
  <c r="AX1441" i="2" a="1"/>
  <c r="AX1441" i="2" s="1"/>
  <c r="AX1460" i="2" a="1"/>
  <c r="AX1460" i="2" s="1"/>
  <c r="AX1535" i="2" a="1"/>
  <c r="AX1535" i="2" s="1"/>
  <c r="AW1134" i="2"/>
  <c r="AX1134" i="2" s="1" a="1"/>
  <c r="AX1134" i="2" s="1"/>
  <c r="AX1582" i="2" a="1"/>
  <c r="AX1582" i="2" s="1"/>
  <c r="AW1510" i="2"/>
  <c r="AX1510" i="2" s="1" a="1"/>
  <c r="AX1510" i="2" s="1"/>
  <c r="AW1479" i="2"/>
  <c r="AX1479" i="2" s="1" a="1"/>
  <c r="AX1479" i="2" s="1"/>
  <c r="AX1471" i="2" a="1"/>
  <c r="AX1471" i="2" s="1"/>
  <c r="AX1439" i="2" a="1"/>
  <c r="AX1439" i="2" s="1"/>
  <c r="AX1359" i="2" a="1"/>
  <c r="AX1359" i="2" s="1"/>
  <c r="AW1215" i="2"/>
  <c r="AX1215" i="2" s="1" a="1"/>
  <c r="AX1215" i="2" s="1"/>
  <c r="AW958" i="2"/>
  <c r="AX958" i="2" s="1" a="1"/>
  <c r="AX958" i="2" s="1"/>
  <c r="AX949" i="2" a="1"/>
  <c r="AX949" i="2" s="1"/>
  <c r="AW850" i="2"/>
  <c r="AX850" i="2" s="1" a="1"/>
  <c r="AX850" i="2" s="1"/>
  <c r="AX828" i="2" a="1"/>
  <c r="AX828" i="2" s="1"/>
  <c r="AX435" i="2" a="1"/>
  <c r="AX435" i="2" s="1"/>
  <c r="AX400" i="2" a="1"/>
  <c r="AX400" i="2" s="1"/>
  <c r="AW292" i="2"/>
  <c r="AX292" i="2" s="1" a="1"/>
  <c r="AX292" i="2" s="1"/>
  <c r="AW103" i="2"/>
  <c r="AX103" i="2" s="1" a="1"/>
  <c r="AX103" i="2" s="1"/>
  <c r="AX1042" i="2" a="1"/>
  <c r="AX1042" i="2" s="1"/>
  <c r="AX1445" i="2" a="1"/>
  <c r="AX1445" i="2" s="1"/>
  <c r="AX1167" i="2" a="1"/>
  <c r="AX1167" i="2" s="1"/>
  <c r="AX1458" i="2" a="1"/>
  <c r="AX1458" i="2" s="1"/>
  <c r="AX1438" i="2" a="1"/>
  <c r="AX1438" i="2" s="1"/>
  <c r="AX1375" i="2" a="1"/>
  <c r="AX1375" i="2" s="1"/>
  <c r="AX1298" i="2" a="1"/>
  <c r="AX1298" i="2" s="1"/>
  <c r="AX1246" i="2" a="1"/>
  <c r="AX1246" i="2" s="1"/>
  <c r="AX1186" i="2" a="1"/>
  <c r="AX1186" i="2" s="1"/>
  <c r="AW1151" i="2"/>
  <c r="AX1151" i="2" s="1" a="1"/>
  <c r="AX1151" i="2" s="1"/>
  <c r="AX1048" i="2" a="1"/>
  <c r="AX1048" i="2" s="1"/>
  <c r="AW821" i="2"/>
  <c r="AX821" i="2" s="1" a="1"/>
  <c r="AX821" i="2" s="1"/>
  <c r="AX570" i="2" a="1"/>
  <c r="AX570" i="2" s="1"/>
  <c r="AX470" i="2" a="1"/>
  <c r="AX470" i="2" s="1"/>
  <c r="AX1513" i="2" a="1"/>
  <c r="AX1513" i="2" s="1"/>
  <c r="AW1257" i="2"/>
  <c r="AX1257" i="2" s="1" a="1"/>
  <c r="AX1257" i="2" s="1"/>
  <c r="AX1175" i="2" a="1"/>
  <c r="AX1175" i="2" s="1"/>
  <c r="AX846" i="2" a="1"/>
  <c r="AX846" i="2" s="1"/>
  <c r="AW632" i="2"/>
  <c r="AX632" i="2" s="1" a="1"/>
  <c r="AX632" i="2" s="1"/>
  <c r="AX1010" i="2" a="1"/>
  <c r="AX1010" i="2" s="1"/>
  <c r="AX1470" i="2" a="1"/>
  <c r="AX1470" i="2" s="1"/>
  <c r="AX1430" i="2" a="1"/>
  <c r="AX1430" i="2" s="1"/>
  <c r="AX1165" i="2" a="1"/>
  <c r="AX1165" i="2" s="1"/>
  <c r="AX889" i="2" a="1"/>
  <c r="AX889" i="2" s="1"/>
  <c r="AW586" i="2"/>
  <c r="AX586" i="2" s="1" a="1"/>
  <c r="AX586" i="2" s="1"/>
  <c r="AW388" i="2"/>
  <c r="AX388" i="2" s="1" a="1"/>
  <c r="AX388" i="2" s="1"/>
  <c r="AX1474" i="2" a="1"/>
  <c r="AX1474" i="2" s="1"/>
  <c r="AX1366" i="2" a="1"/>
  <c r="AX1366" i="2" s="1"/>
  <c r="AX1249" i="2" a="1"/>
  <c r="AX1249" i="2" s="1"/>
  <c r="AW867" i="2"/>
  <c r="AX867" i="2" s="1" a="1"/>
  <c r="AX867" i="2" s="1"/>
  <c r="AW1360" i="2"/>
  <c r="AX1360" i="2" s="1" a="1"/>
  <c r="AX1360" i="2" s="1"/>
  <c r="AX1539" i="2" a="1"/>
  <c r="AX1539" i="2" s="1"/>
  <c r="AX1477" i="2" a="1"/>
  <c r="AX1477" i="2" s="1"/>
  <c r="AX1363" i="2" a="1"/>
  <c r="AX1363" i="2" s="1"/>
  <c r="AX1305" i="2" a="1"/>
  <c r="AX1305" i="2" s="1"/>
  <c r="AW1252" i="2"/>
  <c r="AX1252" i="2" s="1" a="1"/>
  <c r="AX1252" i="2" s="1"/>
  <c r="AX1192" i="2" a="1"/>
  <c r="AX1192" i="2" s="1"/>
  <c r="AW360" i="2"/>
  <c r="AX360" i="2" s="1" a="1"/>
  <c r="AX360" i="2" s="1"/>
  <c r="AW687" i="2"/>
  <c r="AX687" i="2" s="1" a="1"/>
  <c r="AX687" i="2" s="1"/>
  <c r="AW702" i="2"/>
  <c r="AX702" i="2" s="1" a="1"/>
  <c r="AX702" i="2" s="1"/>
  <c r="AX1159" i="2" a="1"/>
  <c r="AX1159" i="2" s="1"/>
  <c r="AX1483" i="2" a="1"/>
  <c r="AX1483" i="2" s="1"/>
  <c r="AX1421" i="2" a="1"/>
  <c r="AX1421" i="2" s="1"/>
  <c r="AX1394" i="2" a="1"/>
  <c r="AX1394" i="2" s="1"/>
  <c r="AW1368" i="2"/>
  <c r="AX1368" i="2" s="1" a="1"/>
  <c r="AX1368" i="2" s="1"/>
  <c r="AW1163" i="2"/>
  <c r="AX1163" i="2" s="1" a="1"/>
  <c r="AX1163" i="2" s="1"/>
  <c r="AX1022" i="2" a="1"/>
  <c r="AX1022" i="2" s="1"/>
  <c r="AW907" i="2"/>
  <c r="AX907" i="2" s="1" a="1"/>
  <c r="AX907" i="2" s="1"/>
  <c r="AX856" i="2" a="1"/>
  <c r="AX856" i="2" s="1"/>
  <c r="AW963" i="2"/>
  <c r="AX963" i="2" s="1" a="1"/>
  <c r="AX963" i="2" s="1"/>
  <c r="AX1482" i="2" a="1"/>
  <c r="AX1482" i="2" s="1"/>
  <c r="AW1473" i="2"/>
  <c r="AX1473" i="2" s="1" a="1"/>
  <c r="AX1473" i="2" s="1"/>
  <c r="AX1072" i="2" a="1"/>
  <c r="AX1072" i="2" s="1"/>
  <c r="AX614" i="2" a="1"/>
  <c r="AX614" i="2" s="1"/>
  <c r="AX394" i="2" a="1"/>
  <c r="AX394" i="2" s="1"/>
  <c r="AX1494" i="2" a="1"/>
  <c r="AX1494" i="2" s="1"/>
  <c r="AX1476" i="2" a="1"/>
  <c r="AX1476" i="2" s="1"/>
  <c r="AX1468" i="2" a="1"/>
  <c r="AX1468" i="2" s="1"/>
  <c r="AW1449" i="2"/>
  <c r="AX1449" i="2" s="1" a="1"/>
  <c r="AX1449" i="2" s="1"/>
  <c r="AX1437" i="2" a="1"/>
  <c r="AX1437" i="2" s="1"/>
  <c r="AX1350" i="2" a="1"/>
  <c r="AX1350" i="2" s="1"/>
  <c r="AX1297" i="2" a="1"/>
  <c r="AX1297" i="2" s="1"/>
  <c r="AW809" i="2"/>
  <c r="AX809" i="2" s="1" a="1"/>
  <c r="AX809" i="2" s="1"/>
  <c r="AW744" i="2"/>
  <c r="AX744" i="2" s="1" a="1"/>
  <c r="AX744" i="2" s="1"/>
  <c r="AX679" i="2" a="1"/>
  <c r="AX679" i="2" s="1"/>
  <c r="AW592" i="2"/>
  <c r="AX592" i="2" s="1" a="1"/>
  <c r="AX592" i="2" s="1"/>
  <c r="AW181" i="2"/>
  <c r="AX181" i="2" s="1" a="1"/>
  <c r="AX181" i="2" s="1"/>
  <c r="AX845" i="2" a="1"/>
  <c r="AX845" i="2" s="1"/>
  <c r="AX781" i="2" a="1"/>
  <c r="AX781" i="2" s="1"/>
  <c r="AX708" i="2" a="1"/>
  <c r="AX708" i="2" s="1"/>
  <c r="AX652" i="2" a="1"/>
  <c r="AX652" i="2" s="1"/>
  <c r="AX468" i="2" a="1"/>
  <c r="AX468" i="2" s="1"/>
  <c r="AW224" i="2"/>
  <c r="AX224" i="2" s="1" a="1"/>
  <c r="AX224" i="2" s="1"/>
  <c r="AX125" i="2" a="1"/>
  <c r="AX125" i="2" s="1"/>
  <c r="AW29" i="2"/>
  <c r="AX29" i="2" s="1" a="1"/>
  <c r="AX29" i="2" s="1"/>
  <c r="AW663" i="2"/>
  <c r="AX663" i="2" s="1" a="1"/>
  <c r="AX663" i="2" s="1"/>
  <c r="AX605" i="2" a="1"/>
  <c r="AX605" i="2" s="1"/>
  <c r="AW537" i="2"/>
  <c r="AX537" i="2" s="1" a="1"/>
  <c r="AX537" i="2" s="1"/>
  <c r="AX1488" i="2" a="1"/>
  <c r="AX1488" i="2" s="1"/>
  <c r="AX1309" i="2" a="1"/>
  <c r="AX1309" i="2" s="1"/>
  <c r="AX859" i="2" a="1"/>
  <c r="AX859" i="2" s="1"/>
  <c r="AX725" i="2" a="1"/>
  <c r="AX725" i="2" s="1"/>
  <c r="AX657" i="2" a="1"/>
  <c r="AX657" i="2" s="1"/>
  <c r="AX635" i="2" a="1"/>
  <c r="AX635" i="2" s="1"/>
  <c r="AX628" i="2" a="1"/>
  <c r="AX628" i="2" s="1"/>
  <c r="AX590" i="2" a="1"/>
  <c r="AX590" i="2" s="1"/>
  <c r="AX501" i="2" a="1"/>
  <c r="AX501" i="2" s="1"/>
  <c r="AW423" i="2"/>
  <c r="AX423" i="2" s="1" a="1"/>
  <c r="AX423" i="2" s="1"/>
  <c r="AW187" i="2"/>
  <c r="AX187" i="2" s="1" a="1"/>
  <c r="AX187" i="2" s="1"/>
  <c r="AW91" i="2"/>
  <c r="AX91" i="2" s="1" a="1"/>
  <c r="AX91" i="2" s="1"/>
  <c r="AX56" i="2" a="1"/>
  <c r="AX56" i="2" s="1"/>
  <c r="AX945" i="2" a="1"/>
  <c r="AX945" i="2" s="1"/>
  <c r="AX1356" i="2" a="1"/>
  <c r="AX1356" i="2" s="1"/>
  <c r="AX1351" i="2" a="1"/>
  <c r="AX1351" i="2" s="1"/>
  <c r="AX1338" i="2" a="1"/>
  <c r="AX1338" i="2" s="1"/>
  <c r="AX1150" i="2" a="1"/>
  <c r="AX1150" i="2" s="1"/>
  <c r="AX1075" i="2" a="1"/>
  <c r="AX1075" i="2" s="1"/>
  <c r="AX1063" i="2" a="1"/>
  <c r="AX1063" i="2" s="1"/>
  <c r="AX1019" i="2" a="1"/>
  <c r="AX1019" i="2" s="1"/>
  <c r="AX869" i="2" a="1"/>
  <c r="AX869" i="2" s="1"/>
  <c r="AX862" i="2" a="1"/>
  <c r="AX862" i="2" s="1"/>
  <c r="AX778" i="2" a="1"/>
  <c r="AX778" i="2" s="1"/>
  <c r="AX740" i="2" a="1"/>
  <c r="AX740" i="2" s="1"/>
  <c r="AX682" i="2" a="1"/>
  <c r="AX682" i="2" s="1"/>
  <c r="AX661" i="2" a="1"/>
  <c r="AX661" i="2" s="1"/>
  <c r="AX595" i="2" a="1"/>
  <c r="AX595" i="2" s="1"/>
  <c r="AX557" i="2" a="1"/>
  <c r="AX557" i="2" s="1"/>
  <c r="AX483" i="2" a="1"/>
  <c r="AX483" i="2" s="1"/>
  <c r="AX458" i="2" a="1"/>
  <c r="AX458" i="2" s="1"/>
  <c r="AX1550" i="2" a="1"/>
  <c r="AX1550" i="2" s="1"/>
  <c r="AX1463" i="2" a="1"/>
  <c r="AX1463" i="2" s="1"/>
  <c r="AX1216" i="2" a="1"/>
  <c r="AX1216" i="2" s="1"/>
  <c r="AX976" i="2" a="1"/>
  <c r="AX976" i="2" s="1"/>
  <c r="AX925" i="2" a="1"/>
  <c r="AX925" i="2" s="1"/>
  <c r="AX858" i="2" a="1"/>
  <c r="AX858" i="2" s="1"/>
  <c r="AX843" i="2" a="1"/>
  <c r="AX843" i="2" s="1"/>
  <c r="AX836" i="2" a="1"/>
  <c r="AX836" i="2" s="1"/>
  <c r="AX689" i="2" a="1"/>
  <c r="AX689" i="2" s="1"/>
  <c r="AX534" i="2" a="1"/>
  <c r="AX534" i="2" s="1"/>
  <c r="AX355" i="2" a="1"/>
  <c r="AX355" i="2" s="1"/>
  <c r="AX205" i="2" a="1"/>
  <c r="AX205" i="2" s="1"/>
  <c r="AW44" i="2"/>
  <c r="AX44" i="2" s="1" a="1"/>
  <c r="AX44" i="2" s="1"/>
  <c r="AX1327" i="2" a="1"/>
  <c r="AX1327" i="2" s="1"/>
  <c r="AX1130" i="2" a="1"/>
  <c r="AX1130" i="2" s="1"/>
  <c r="AX830" i="2" a="1"/>
  <c r="AX830" i="2" s="1"/>
  <c r="AW464" i="2"/>
  <c r="AX464" i="2" s="1" a="1"/>
  <c r="AX464" i="2" s="1"/>
  <c r="AX278" i="2" a="1"/>
  <c r="AX278" i="2" s="1"/>
  <c r="AW263" i="2"/>
  <c r="AX263" i="2" s="1" a="1"/>
  <c r="AX263" i="2" s="1"/>
  <c r="AX1095" i="2" a="1"/>
  <c r="AX1095" i="2" s="1"/>
  <c r="AX943" i="2" a="1"/>
  <c r="AX943" i="2" s="1"/>
  <c r="AX861" i="2" a="1"/>
  <c r="AX861" i="2" s="1"/>
  <c r="AX857" i="2" a="1"/>
  <c r="AX857" i="2" s="1"/>
  <c r="AX647" i="2" a="1"/>
  <c r="AX647" i="2" s="1"/>
  <c r="AW472" i="2"/>
  <c r="AX472" i="2" s="1" a="1"/>
  <c r="AX472" i="2" s="1"/>
  <c r="AW340" i="2"/>
  <c r="AX340" i="2" s="1" a="1"/>
  <c r="AX340" i="2" s="1"/>
  <c r="AX981" i="2" a="1"/>
  <c r="AX981" i="2" s="1"/>
  <c r="AX775" i="2" a="1"/>
  <c r="AX775" i="2" s="1"/>
  <c r="AX666" i="2" a="1"/>
  <c r="AX666" i="2" s="1"/>
  <c r="AX325" i="2" a="1"/>
  <c r="AX325" i="2" s="1"/>
  <c r="AX304" i="2" a="1"/>
  <c r="AX304" i="2" s="1"/>
  <c r="AX285" i="2" a="1"/>
  <c r="AX285" i="2" s="1"/>
  <c r="AX222" i="2" a="1"/>
  <c r="AX222" i="2" s="1"/>
  <c r="AX174" i="2" a="1"/>
  <c r="AX174" i="2" s="1"/>
  <c r="AX168" i="2" a="1"/>
  <c r="AX168" i="2" s="1"/>
  <c r="AX124" i="2" a="1"/>
  <c r="AX124" i="2" s="1"/>
  <c r="AX55" i="2" a="1"/>
  <c r="AX55" i="2" s="1"/>
  <c r="AX184" i="2" a="1"/>
  <c r="AX184" i="2" s="1"/>
  <c r="AX140" i="2" a="1"/>
  <c r="AX140" i="2" s="1"/>
  <c r="AX787" i="2" a="1"/>
  <c r="AX787" i="2" s="1"/>
  <c r="AX226" i="2" a="1"/>
  <c r="AX226" i="2" s="1"/>
  <c r="AX202" i="2" a="1"/>
  <c r="AX202" i="2" s="1"/>
  <c r="AX548" i="2" a="1"/>
  <c r="AX548" i="2" s="1"/>
  <c r="AX471" i="2" a="1"/>
  <c r="AX471" i="2" s="1"/>
  <c r="AX444" i="2" a="1"/>
  <c r="AX444" i="2" s="1"/>
  <c r="AX396" i="2" a="1"/>
  <c r="AX396" i="2" s="1"/>
  <c r="AX269" i="2" a="1"/>
  <c r="AX269" i="2" s="1"/>
  <c r="AX246" i="2" a="1"/>
  <c r="AX246" i="2" s="1"/>
  <c r="AX405" i="2" a="1"/>
  <c r="AX405" i="2" s="1"/>
  <c r="AX286" i="2" a="1"/>
  <c r="AX286" i="2" s="1"/>
  <c r="AX219" i="2" a="1"/>
  <c r="AX219" i="2" s="1"/>
  <c r="W9" i="2"/>
  <c r="AN9" i="2" s="1" a="1"/>
  <c r="AN9" i="2" s="1"/>
  <c r="Y17" i="2"/>
  <c r="X17" i="2"/>
  <c r="W17" i="2"/>
  <c r="AN17" i="2" s="1" a="1"/>
  <c r="AN17" i="2" s="1"/>
  <c r="Y16" i="2"/>
  <c r="X16" i="2"/>
  <c r="AD16" i="2" s="1"/>
  <c r="AE16" i="2" s="1" a="1"/>
  <c r="AE16" i="2" s="1"/>
  <c r="AF16" i="2" s="1" a="1"/>
  <c r="AF16" i="2" s="1"/>
  <c r="W16" i="2"/>
  <c r="AN16" i="2" s="1" a="1"/>
  <c r="AN16" i="2" s="1"/>
  <c r="Y15" i="2"/>
  <c r="X15" i="2"/>
  <c r="W15" i="2"/>
  <c r="Y14" i="2"/>
  <c r="X14" i="2"/>
  <c r="AD14" i="2" s="1"/>
  <c r="AE14" i="2" s="1" a="1"/>
  <c r="AE14" i="2" s="1"/>
  <c r="AF14" i="2" s="1" a="1"/>
  <c r="AF14" i="2" s="1"/>
  <c r="W14" i="2"/>
  <c r="AN14" i="2" s="1" a="1"/>
  <c r="AN14" i="2" s="1"/>
  <c r="Y13" i="2"/>
  <c r="X13" i="2"/>
  <c r="AD13" i="2" s="1"/>
  <c r="AE13" i="2" s="1" a="1"/>
  <c r="AE13" i="2" s="1"/>
  <c r="AF13" i="2" s="1" a="1"/>
  <c r="AF13" i="2" s="1"/>
  <c r="W13" i="2"/>
  <c r="Y12" i="2"/>
  <c r="X12" i="2"/>
  <c r="H12" i="2" s="1" a="1"/>
  <c r="H12" i="2" s="1"/>
  <c r="W12" i="2"/>
  <c r="AN12" i="2" s="1" a="1"/>
  <c r="AN12" i="2" s="1"/>
  <c r="Y11" i="2"/>
  <c r="X11" i="2"/>
  <c r="W11" i="2"/>
  <c r="AN11" i="2" s="1" a="1"/>
  <c r="AN11" i="2" s="1"/>
  <c r="Y10" i="2"/>
  <c r="X10" i="2"/>
  <c r="AD10" i="2" s="1"/>
  <c r="AE10" i="2" s="1" a="1"/>
  <c r="AE10" i="2" s="1"/>
  <c r="AF10" i="2" s="1" a="1"/>
  <c r="AF10" i="2" s="1"/>
  <c r="W10" i="2"/>
  <c r="AN10" i="2" s="1" a="1"/>
  <c r="AN10" i="2" s="1"/>
  <c r="Y9" i="2"/>
  <c r="X9" i="2"/>
  <c r="AX306" i="2" a="1"/>
  <c r="AX306" i="2" s="1"/>
  <c r="AX195" i="2" a="1"/>
  <c r="AX195" i="2" s="1"/>
  <c r="AX161" i="2" a="1"/>
  <c r="AX161" i="2" s="1"/>
  <c r="AX134" i="2" a="1"/>
  <c r="AX134" i="2" s="1"/>
  <c r="AX104" i="2" a="1"/>
  <c r="AX104" i="2" s="1"/>
  <c r="AX639" i="2" a="1"/>
  <c r="AX639" i="2" s="1"/>
  <c r="AX555" i="2" a="1"/>
  <c r="AX555" i="2" s="1"/>
  <c r="AX553" i="2" a="1"/>
  <c r="AX553" i="2" s="1"/>
  <c r="AX536" i="2" a="1"/>
  <c r="AX536" i="2" s="1"/>
  <c r="AX535" i="2" a="1"/>
  <c r="AX535" i="2" s="1"/>
  <c r="AX528" i="2" a="1"/>
  <c r="AX528" i="2" s="1"/>
  <c r="AX489" i="2" a="1"/>
  <c r="AX489" i="2" s="1"/>
  <c r="F11" i="5"/>
  <c r="P7" i="5" a="1"/>
  <c r="P7" i="5" s="1"/>
  <c r="N14" i="4"/>
  <c r="O14" i="4" s="1" a="1"/>
  <c r="O14" i="4" s="1"/>
  <c r="N8" i="5"/>
  <c r="O8" i="5" s="1" a="1"/>
  <c r="O8" i="5" s="1"/>
  <c r="P15" i="5" a="1"/>
  <c r="P15" i="5" s="1"/>
  <c r="P24" i="5" a="1"/>
  <c r="P24" i="5" s="1"/>
  <c r="G11" i="3"/>
  <c r="K17" i="3"/>
  <c r="K11" i="4"/>
  <c r="F28" i="4"/>
  <c r="G11" i="5"/>
  <c r="P16" i="5" a="1"/>
  <c r="P16" i="5" s="1"/>
  <c r="P25" i="5" a="1"/>
  <c r="P25" i="5" s="1"/>
  <c r="H11" i="3"/>
  <c r="P11" i="5" a="1"/>
  <c r="P11" i="5" s="1"/>
  <c r="V43" i="2"/>
  <c r="G43" i="2" s="1"/>
  <c r="V199" i="2"/>
  <c r="V279" i="2"/>
  <c r="G279" i="2" s="1"/>
  <c r="V349" i="2"/>
  <c r="V428" i="2"/>
  <c r="V539" i="2"/>
  <c r="G539" i="2" s="1"/>
  <c r="V616" i="2"/>
  <c r="G616" i="2" s="1"/>
  <c r="V687" i="2"/>
  <c r="G687" i="2" s="1"/>
  <c r="V749" i="2"/>
  <c r="G749" i="2" s="1"/>
  <c r="V841" i="2"/>
  <c r="G841" i="2" s="1"/>
  <c r="V880" i="2"/>
  <c r="G880" i="2" s="1"/>
  <c r="V973" i="2"/>
  <c r="G973" i="2" s="1"/>
  <c r="V1036" i="2"/>
  <c r="G1036" i="2" s="1"/>
  <c r="V1098" i="2"/>
  <c r="G1098" i="2" s="1"/>
  <c r="V1193" i="2"/>
  <c r="G1193" i="2" s="1"/>
  <c r="V1239" i="2"/>
  <c r="G1239" i="2" s="1"/>
  <c r="V1280" i="2"/>
  <c r="G1280" i="2" s="1"/>
  <c r="V1291" i="2"/>
  <c r="G1291" i="2" s="1"/>
  <c r="V1303" i="2"/>
  <c r="G1303" i="2" s="1"/>
  <c r="V1312" i="2"/>
  <c r="G1312" i="2" s="1"/>
  <c r="V1323" i="2"/>
  <c r="G1323" i="2" s="1"/>
  <c r="V1334" i="2"/>
  <c r="G1334" i="2" s="1"/>
  <c r="V1346" i="2"/>
  <c r="G1346" i="2" s="1"/>
  <c r="V1390" i="2"/>
  <c r="G1390" i="2" s="1"/>
  <c r="V1422" i="2"/>
  <c r="G1422" i="2" s="1"/>
  <c r="V1444" i="2"/>
  <c r="G1444" i="2" s="1"/>
  <c r="V1454" i="2"/>
  <c r="G1454" i="2" s="1"/>
  <c r="V1464" i="2"/>
  <c r="G1464" i="2" s="1"/>
  <c r="V1496" i="2"/>
  <c r="G1496" i="2" s="1"/>
  <c r="V1508" i="2"/>
  <c r="G1508" i="2" s="1"/>
  <c r="V1518" i="2"/>
  <c r="G1518" i="2" s="1"/>
  <c r="V1527" i="2"/>
  <c r="G1527" i="2" s="1"/>
  <c r="V1536" i="2"/>
  <c r="G1536" i="2" s="1"/>
  <c r="V1547" i="2"/>
  <c r="G1547" i="2" s="1"/>
  <c r="V1556" i="2"/>
  <c r="G1556" i="2" s="1"/>
  <c r="V1565" i="2"/>
  <c r="G1565" i="2" s="1"/>
  <c r="V1574" i="2"/>
  <c r="G1574" i="2" s="1"/>
  <c r="V1585" i="2"/>
  <c r="G1585" i="2" s="1"/>
  <c r="V290" i="2"/>
  <c r="V301" i="2"/>
  <c r="G301" i="2" s="1"/>
  <c r="S301" i="2"/>
  <c r="R301" i="2"/>
  <c r="Q301" i="2"/>
  <c r="P301" i="2"/>
  <c r="O301" i="2"/>
  <c r="N301" i="2"/>
  <c r="V311" i="2"/>
  <c r="G311" i="2" s="1"/>
  <c r="V340" i="2"/>
  <c r="V350" i="2"/>
  <c r="G350" i="2" s="1"/>
  <c r="V381" i="2"/>
  <c r="G381" i="2" s="1"/>
  <c r="V391" i="2"/>
  <c r="V401" i="2"/>
  <c r="G401" i="2" s="1"/>
  <c r="V410" i="2"/>
  <c r="V438" i="2"/>
  <c r="V449" i="2"/>
  <c r="G449" i="2" s="1"/>
  <c r="V460" i="2"/>
  <c r="G460" i="2" s="1"/>
  <c r="V480" i="2"/>
  <c r="G480" i="2" s="1"/>
  <c r="V509" i="2"/>
  <c r="G509" i="2" s="1"/>
  <c r="V520" i="2"/>
  <c r="G520" i="2" s="1"/>
  <c r="V550" i="2"/>
  <c r="G550" i="2" s="1"/>
  <c r="V569" i="2"/>
  <c r="G569" i="2" s="1"/>
  <c r="V597" i="2"/>
  <c r="G597" i="2" s="1"/>
  <c r="V628" i="2"/>
  <c r="G628" i="2" s="1"/>
  <c r="V638" i="2"/>
  <c r="G638" i="2" s="1"/>
  <c r="V659" i="2"/>
  <c r="G659" i="2" s="1"/>
  <c r="V669" i="2"/>
  <c r="G669" i="2" s="1"/>
  <c r="V679" i="2"/>
  <c r="G679" i="2" s="1"/>
  <c r="V698" i="2"/>
  <c r="G698" i="2" s="1"/>
  <c r="V708" i="2"/>
  <c r="G708" i="2" s="1"/>
  <c r="V717" i="2"/>
  <c r="G717" i="2" s="1"/>
  <c r="V739" i="2"/>
  <c r="G739" i="2" s="1"/>
  <c r="V750" i="2"/>
  <c r="G750" i="2" s="1"/>
  <c r="V760" i="2"/>
  <c r="G760" i="2" s="1"/>
  <c r="V778" i="2"/>
  <c r="G778" i="2" s="1"/>
  <c r="V789" i="2"/>
  <c r="G789" i="2" s="1"/>
  <c r="V801" i="2"/>
  <c r="G801" i="2" s="1"/>
  <c r="V812" i="2"/>
  <c r="G812" i="2" s="1"/>
  <c r="V832" i="2"/>
  <c r="G832" i="2" s="1"/>
  <c r="V842" i="2"/>
  <c r="G842" i="2" s="1"/>
  <c r="V851" i="2"/>
  <c r="G851" i="2" s="1"/>
  <c r="V861" i="2"/>
  <c r="G861" i="2" s="1"/>
  <c r="V870" i="2"/>
  <c r="G870" i="2" s="1"/>
  <c r="V881" i="2"/>
  <c r="G881" i="2" s="1"/>
  <c r="V893" i="2"/>
  <c r="G893" i="2" s="1"/>
  <c r="V903" i="2"/>
  <c r="G903" i="2" s="1"/>
  <c r="V913" i="2"/>
  <c r="G913" i="2" s="1"/>
  <c r="V921" i="2"/>
  <c r="G921" i="2" s="1"/>
  <c r="V932" i="2"/>
  <c r="G932" i="2" s="1"/>
  <c r="V943" i="2"/>
  <c r="G943" i="2" s="1"/>
  <c r="V953" i="2"/>
  <c r="G953" i="2" s="1"/>
  <c r="V963" i="2"/>
  <c r="G963" i="2" s="1"/>
  <c r="V974" i="2"/>
  <c r="G974" i="2" s="1"/>
  <c r="V985" i="2"/>
  <c r="G985" i="2" s="1"/>
  <c r="V993" i="2"/>
  <c r="G993" i="2" s="1"/>
  <c r="V1005" i="2"/>
  <c r="G1005" i="2" s="1"/>
  <c r="V1015" i="2"/>
  <c r="G1015" i="2" s="1"/>
  <c r="V1046" i="2"/>
  <c r="G1046" i="2" s="1"/>
  <c r="V1055" i="2"/>
  <c r="G1055" i="2" s="1"/>
  <c r="V1066" i="2"/>
  <c r="G1066" i="2" s="1"/>
  <c r="V1076" i="2"/>
  <c r="G1076" i="2" s="1"/>
  <c r="V1088" i="2"/>
  <c r="G1088" i="2" s="1"/>
  <c r="V1099" i="2"/>
  <c r="G1099" i="2" s="1"/>
  <c r="V1131" i="2"/>
  <c r="G1131" i="2" s="1"/>
  <c r="V1142" i="2"/>
  <c r="G1142" i="2" s="1"/>
  <c r="V1152" i="2"/>
  <c r="G1152" i="2" s="1"/>
  <c r="V1162" i="2"/>
  <c r="G1162" i="2" s="1"/>
  <c r="V1206" i="2"/>
  <c r="G1206" i="2" s="1"/>
  <c r="V1218" i="2"/>
  <c r="G1218" i="2" s="1"/>
  <c r="V1229" i="2"/>
  <c r="G1229" i="2" s="1"/>
  <c r="V1250" i="2"/>
  <c r="G1250" i="2" s="1"/>
  <c r="V1261" i="2"/>
  <c r="G1261" i="2" s="1"/>
  <c r="V1271" i="2"/>
  <c r="G1271" i="2" s="1"/>
  <c r="V1292" i="2"/>
  <c r="G1292" i="2" s="1"/>
  <c r="V1304" i="2"/>
  <c r="G1304" i="2" s="1"/>
  <c r="V1313" i="2"/>
  <c r="G1313" i="2" s="1"/>
  <c r="V1324" i="2"/>
  <c r="G1324" i="2" s="1"/>
  <c r="V1335" i="2"/>
  <c r="G1335" i="2" s="1"/>
  <c r="V1358" i="2"/>
  <c r="G1358" i="2" s="1"/>
  <c r="V1368" i="2"/>
  <c r="G1368" i="2" s="1"/>
  <c r="V1380" i="2"/>
  <c r="G1380" i="2" s="1"/>
  <c r="V1402" i="2"/>
  <c r="G1402" i="2" s="1"/>
  <c r="V1413" i="2"/>
  <c r="G1413" i="2" s="1"/>
  <c r="V1423" i="2"/>
  <c r="G1423" i="2" s="1"/>
  <c r="V1434" i="2"/>
  <c r="G1434" i="2" s="1"/>
  <c r="V1445" i="2"/>
  <c r="G1445" i="2" s="1"/>
  <c r="V1455" i="2"/>
  <c r="G1455" i="2" s="1"/>
  <c r="V1475" i="2"/>
  <c r="G1475" i="2" s="1"/>
  <c r="V1485" i="2"/>
  <c r="G1485" i="2" s="1"/>
  <c r="V1497" i="2"/>
  <c r="G1497" i="2" s="1"/>
  <c r="V1509" i="2"/>
  <c r="G1509" i="2" s="1"/>
  <c r="V1528" i="2"/>
  <c r="G1528" i="2" s="1"/>
  <c r="V1537" i="2"/>
  <c r="G1537" i="2" s="1"/>
  <c r="V1548" i="2"/>
  <c r="G1548" i="2" s="1"/>
  <c r="V1557" i="2"/>
  <c r="G1557" i="2" s="1"/>
  <c r="V1566" i="2"/>
  <c r="G1566" i="2" s="1"/>
  <c r="V1575" i="2"/>
  <c r="G1575" i="2" s="1"/>
  <c r="V1586" i="2"/>
  <c r="G1586" i="2" s="1"/>
  <c r="K14" i="5"/>
  <c r="V84" i="2"/>
  <c r="V228" i="2"/>
  <c r="G228" i="2" s="1"/>
  <c r="V419" i="2"/>
  <c r="G419" i="2" s="1"/>
  <c r="V519" i="2"/>
  <c r="G519" i="2" s="1"/>
  <c r="V697" i="2"/>
  <c r="G697" i="2" s="1"/>
  <c r="V800" i="2"/>
  <c r="G800" i="2" s="1"/>
  <c r="V869" i="2"/>
  <c r="G869" i="2" s="1"/>
  <c r="V942" i="2"/>
  <c r="G942" i="2" s="1"/>
  <c r="V1004" i="2"/>
  <c r="G1004" i="2" s="1"/>
  <c r="V1065" i="2"/>
  <c r="G1065" i="2" s="1"/>
  <c r="V1161" i="2"/>
  <c r="G1161" i="2" s="1"/>
  <c r="V1367" i="2"/>
  <c r="G1367" i="2" s="1"/>
  <c r="V26" i="2"/>
  <c r="V74" i="2"/>
  <c r="V115" i="2"/>
  <c r="G115" i="2" s="1"/>
  <c r="V157" i="2"/>
  <c r="V188" i="2"/>
  <c r="G188" i="2" s="1"/>
  <c r="V229" i="2"/>
  <c r="G229" i="2" s="1"/>
  <c r="V240" i="2"/>
  <c r="V250" i="2"/>
  <c r="V269" i="2"/>
  <c r="G269" i="2" s="1"/>
  <c r="V45" i="2"/>
  <c r="V53" i="2"/>
  <c r="G53" i="2" s="1"/>
  <c r="S64" i="2"/>
  <c r="R64" i="2"/>
  <c r="Q64" i="2"/>
  <c r="P64" i="2"/>
  <c r="O64" i="2"/>
  <c r="N64" i="2"/>
  <c r="V126" i="2"/>
  <c r="V136" i="2"/>
  <c r="V147" i="2"/>
  <c r="V169" i="2"/>
  <c r="V200" i="2"/>
  <c r="V220" i="2"/>
  <c r="V230" i="2"/>
  <c r="V241" i="2"/>
  <c r="V251" i="2"/>
  <c r="V270" i="2"/>
  <c r="V281" i="2"/>
  <c r="V302" i="2"/>
  <c r="V322" i="2"/>
  <c r="V332" i="2"/>
  <c r="G332" i="2" s="1"/>
  <c r="V361" i="2"/>
  <c r="V382" i="2"/>
  <c r="V402" i="2"/>
  <c r="V411" i="2"/>
  <c r="V420" i="2"/>
  <c r="G420" i="2" s="1"/>
  <c r="V429" i="2"/>
  <c r="V450" i="2"/>
  <c r="V510" i="2"/>
  <c r="G510" i="2" s="1"/>
  <c r="V521" i="2"/>
  <c r="G521" i="2" s="1"/>
  <c r="V531" i="2"/>
  <c r="G531" i="2" s="1"/>
  <c r="V561" i="2"/>
  <c r="G561" i="2" s="1"/>
  <c r="V579" i="2"/>
  <c r="G579" i="2" s="1"/>
  <c r="V639" i="2"/>
  <c r="G639" i="2" s="1"/>
  <c r="V680" i="2"/>
  <c r="G680" i="2" s="1"/>
  <c r="V689" i="2"/>
  <c r="G689" i="2" s="1"/>
  <c r="V699" i="2"/>
  <c r="G699" i="2" s="1"/>
  <c r="V718" i="2"/>
  <c r="G718" i="2" s="1"/>
  <c r="V728" i="2"/>
  <c r="G728" i="2" s="1"/>
  <c r="V740" i="2"/>
  <c r="G740" i="2" s="1"/>
  <c r="V761" i="2"/>
  <c r="G761" i="2" s="1"/>
  <c r="V770" i="2"/>
  <c r="G770" i="2" s="1"/>
  <c r="V779" i="2"/>
  <c r="G779" i="2" s="1"/>
  <c r="V790" i="2"/>
  <c r="G790" i="2" s="1"/>
  <c r="V802" i="2"/>
  <c r="G802" i="2" s="1"/>
  <c r="V813" i="2"/>
  <c r="G813" i="2" s="1"/>
  <c r="V833" i="2"/>
  <c r="G833" i="2" s="1"/>
  <c r="V843" i="2"/>
  <c r="G843" i="2" s="1"/>
  <c r="V852" i="2"/>
  <c r="G852" i="2" s="1"/>
  <c r="V862" i="2"/>
  <c r="G862" i="2" s="1"/>
  <c r="V871" i="2"/>
  <c r="G871" i="2" s="1"/>
  <c r="V882" i="2"/>
  <c r="G882" i="2" s="1"/>
  <c r="V904" i="2"/>
  <c r="G904" i="2" s="1"/>
  <c r="V914" i="2"/>
  <c r="G914" i="2" s="1"/>
  <c r="V922" i="2"/>
  <c r="G922" i="2" s="1"/>
  <c r="V933" i="2"/>
  <c r="G933" i="2" s="1"/>
  <c r="V954" i="2"/>
  <c r="G954" i="2" s="1"/>
  <c r="V964" i="2"/>
  <c r="G964" i="2" s="1"/>
  <c r="V975" i="2"/>
  <c r="G975" i="2" s="1"/>
  <c r="V986" i="2"/>
  <c r="G986" i="2" s="1"/>
  <c r="V994" i="2"/>
  <c r="G994" i="2" s="1"/>
  <c r="V1006" i="2"/>
  <c r="G1006" i="2" s="1"/>
  <c r="V1016" i="2"/>
  <c r="G1016" i="2" s="1"/>
  <c r="V1026" i="2"/>
  <c r="G1026" i="2" s="1"/>
  <c r="V1037" i="2"/>
  <c r="G1037" i="2" s="1"/>
  <c r="V1067" i="2"/>
  <c r="G1067" i="2" s="1"/>
  <c r="V1077" i="2"/>
  <c r="G1077" i="2" s="1"/>
  <c r="V1089" i="2"/>
  <c r="G1089" i="2" s="1"/>
  <c r="V1100" i="2"/>
  <c r="G1100" i="2" s="1"/>
  <c r="V1110" i="2"/>
  <c r="G1110" i="2" s="1"/>
  <c r="V1120" i="2"/>
  <c r="G1120" i="2" s="1"/>
  <c r="V1132" i="2"/>
  <c r="G1132" i="2" s="1"/>
  <c r="V1153" i="2"/>
  <c r="G1153" i="2" s="1"/>
  <c r="V1163" i="2"/>
  <c r="G1163" i="2" s="1"/>
  <c r="V1173" i="2"/>
  <c r="G1173" i="2" s="1"/>
  <c r="V1184" i="2"/>
  <c r="G1184" i="2" s="1"/>
  <c r="V1207" i="2"/>
  <c r="G1207" i="2" s="1"/>
  <c r="V1230" i="2"/>
  <c r="G1230" i="2" s="1"/>
  <c r="V1241" i="2"/>
  <c r="G1241" i="2" s="1"/>
  <c r="V1251" i="2"/>
  <c r="G1251" i="2" s="1"/>
  <c r="V1272" i="2"/>
  <c r="G1272" i="2" s="1"/>
  <c r="V1281" i="2"/>
  <c r="G1281" i="2" s="1"/>
  <c r="V1293" i="2"/>
  <c r="G1293" i="2" s="1"/>
  <c r="V1305" i="2"/>
  <c r="G1305" i="2" s="1"/>
  <c r="V1314" i="2"/>
  <c r="G1314" i="2" s="1"/>
  <c r="V1325" i="2"/>
  <c r="G1325" i="2" s="1"/>
  <c r="V1336" i="2"/>
  <c r="G1336" i="2" s="1"/>
  <c r="V1347" i="2"/>
  <c r="G1347" i="2" s="1"/>
  <c r="V1369" i="2"/>
  <c r="G1369" i="2" s="1"/>
  <c r="V1381" i="2"/>
  <c r="G1381" i="2" s="1"/>
  <c r="V1392" i="2"/>
  <c r="G1392" i="2" s="1"/>
  <c r="V1414" i="2"/>
  <c r="G1414" i="2" s="1"/>
  <c r="V1424" i="2"/>
  <c r="G1424" i="2" s="1"/>
  <c r="V1435" i="2"/>
  <c r="G1435" i="2" s="1"/>
  <c r="V1456" i="2"/>
  <c r="G1456" i="2" s="1"/>
  <c r="V1465" i="2"/>
  <c r="G1465" i="2" s="1"/>
  <c r="V1476" i="2"/>
  <c r="G1476" i="2" s="1"/>
  <c r="V1486" i="2"/>
  <c r="G1486" i="2" s="1"/>
  <c r="V1498" i="2"/>
  <c r="G1498" i="2" s="1"/>
  <c r="V1510" i="2"/>
  <c r="G1510" i="2" s="1"/>
  <c r="V1519" i="2"/>
  <c r="G1519" i="2" s="1"/>
  <c r="V1529" i="2"/>
  <c r="G1529" i="2" s="1"/>
  <c r="V1549" i="2"/>
  <c r="G1549" i="2" s="1"/>
  <c r="V1558" i="2"/>
  <c r="G1558" i="2" s="1"/>
  <c r="V1567" i="2"/>
  <c r="G1567" i="2" s="1"/>
  <c r="V1576" i="2"/>
  <c r="G1576" i="2" s="1"/>
  <c r="V1587" i="2"/>
  <c r="G1587" i="2" s="1"/>
  <c r="L11" i="3" a="1"/>
  <c r="L11" i="3" s="1"/>
  <c r="K17" i="5"/>
  <c r="V124" i="2"/>
  <c r="G124" i="2" s="1"/>
  <c r="V549" i="2"/>
  <c r="G549" i="2" s="1"/>
  <c r="V788" i="2"/>
  <c r="G788" i="2" s="1"/>
  <c r="V860" i="2"/>
  <c r="G860" i="2" s="1"/>
  <c r="V931" i="2"/>
  <c r="G931" i="2" s="1"/>
  <c r="V992" i="2"/>
  <c r="G992" i="2" s="1"/>
  <c r="V1045" i="2"/>
  <c r="G1045" i="2" s="1"/>
  <c r="V1109" i="2"/>
  <c r="G1109" i="2" s="1"/>
  <c r="V1172" i="2"/>
  <c r="G1172" i="2" s="1"/>
  <c r="V1217" i="2"/>
  <c r="G1217" i="2" s="1"/>
  <c r="V1260" i="2"/>
  <c r="G1260" i="2" s="1"/>
  <c r="V1412" i="2"/>
  <c r="G1412" i="2" s="1"/>
  <c r="V44" i="2"/>
  <c r="V125" i="2"/>
  <c r="G125" i="2" s="1"/>
  <c r="V209" i="2"/>
  <c r="V219" i="2"/>
  <c r="V27" i="2"/>
  <c r="G27" i="2" s="1"/>
  <c r="V46" i="2"/>
  <c r="V54" i="2"/>
  <c r="V116" i="2"/>
  <c r="V137" i="2"/>
  <c r="G137" i="2" s="1"/>
  <c r="V178" i="2"/>
  <c r="V190" i="2"/>
  <c r="V201" i="2"/>
  <c r="V210" i="2"/>
  <c r="V323" i="2"/>
  <c r="V352" i="2"/>
  <c r="V373" i="2"/>
  <c r="G373" i="2" s="1"/>
  <c r="V421" i="2"/>
  <c r="V430" i="2"/>
  <c r="V439" i="2"/>
  <c r="V451" i="2"/>
  <c r="V482" i="2"/>
  <c r="G482" i="2" s="1"/>
  <c r="V501" i="2"/>
  <c r="G501" i="2" s="1"/>
  <c r="V511" i="2"/>
  <c r="G511" i="2" s="1"/>
  <c r="V522" i="2"/>
  <c r="G522" i="2" s="1"/>
  <c r="V562" i="2"/>
  <c r="G562" i="2" s="1"/>
  <c r="V580" i="2"/>
  <c r="G580" i="2" s="1"/>
  <c r="V599" i="2"/>
  <c r="G599" i="2" s="1"/>
  <c r="V629" i="2"/>
  <c r="G629" i="2" s="1"/>
  <c r="V649" i="2"/>
  <c r="G649" i="2" s="1"/>
  <c r="V709" i="2"/>
  <c r="G709" i="2" s="1"/>
  <c r="V751" i="2"/>
  <c r="G751" i="2" s="1"/>
  <c r="V771" i="2"/>
  <c r="G771" i="2" s="1"/>
  <c r="V780" i="2"/>
  <c r="G780" i="2" s="1"/>
  <c r="V791" i="2"/>
  <c r="G791" i="2" s="1"/>
  <c r="V803" i="2"/>
  <c r="G803" i="2" s="1"/>
  <c r="V814" i="2"/>
  <c r="G814" i="2" s="1"/>
  <c r="V823" i="2"/>
  <c r="G823" i="2" s="1"/>
  <c r="V834" i="2"/>
  <c r="G834" i="2" s="1"/>
  <c r="V853" i="2"/>
  <c r="G853" i="2" s="1"/>
  <c r="V883" i="2"/>
  <c r="G883" i="2" s="1"/>
  <c r="V894" i="2"/>
  <c r="G894" i="2" s="1"/>
  <c r="V905" i="2"/>
  <c r="G905" i="2" s="1"/>
  <c r="V915" i="2"/>
  <c r="G915" i="2" s="1"/>
  <c r="V923" i="2"/>
  <c r="G923" i="2" s="1"/>
  <c r="V934" i="2"/>
  <c r="G934" i="2" s="1"/>
  <c r="V944" i="2"/>
  <c r="G944" i="2" s="1"/>
  <c r="V955" i="2"/>
  <c r="G955" i="2" s="1"/>
  <c r="V976" i="2"/>
  <c r="G976" i="2" s="1"/>
  <c r="V987" i="2"/>
  <c r="G987" i="2" s="1"/>
  <c r="V995" i="2"/>
  <c r="G995" i="2" s="1"/>
  <c r="V1007" i="2"/>
  <c r="G1007" i="2" s="1"/>
  <c r="V1017" i="2"/>
  <c r="G1017" i="2" s="1"/>
  <c r="V1027" i="2"/>
  <c r="G1027" i="2" s="1"/>
  <c r="V1038" i="2"/>
  <c r="G1038" i="2" s="1"/>
  <c r="V1047" i="2"/>
  <c r="G1047" i="2" s="1"/>
  <c r="V1056" i="2"/>
  <c r="G1056" i="2" s="1"/>
  <c r="V1090" i="2"/>
  <c r="G1090" i="2" s="1"/>
  <c r="V1101" i="2"/>
  <c r="G1101" i="2" s="1"/>
  <c r="V1111" i="2"/>
  <c r="G1111" i="2" s="1"/>
  <c r="V1121" i="2"/>
  <c r="G1121" i="2" s="1"/>
  <c r="V1133" i="2"/>
  <c r="G1133" i="2" s="1"/>
  <c r="V1143" i="2"/>
  <c r="G1143" i="2" s="1"/>
  <c r="V1154" i="2"/>
  <c r="G1154" i="2" s="1"/>
  <c r="V1164" i="2"/>
  <c r="G1164" i="2" s="1"/>
  <c r="V1174" i="2"/>
  <c r="G1174" i="2" s="1"/>
  <c r="V1185" i="2"/>
  <c r="G1185" i="2" s="1"/>
  <c r="V1196" i="2"/>
  <c r="G1196" i="2" s="1"/>
  <c r="V1208" i="2"/>
  <c r="G1208" i="2" s="1"/>
  <c r="V1220" i="2"/>
  <c r="G1220" i="2" s="1"/>
  <c r="V1242" i="2"/>
  <c r="G1242" i="2" s="1"/>
  <c r="V1252" i="2"/>
  <c r="G1252" i="2" s="1"/>
  <c r="V1262" i="2"/>
  <c r="G1262" i="2" s="1"/>
  <c r="V1282" i="2"/>
  <c r="G1282" i="2" s="1"/>
  <c r="V1294" i="2"/>
  <c r="G1294" i="2" s="1"/>
  <c r="V1315" i="2"/>
  <c r="G1315" i="2" s="1"/>
  <c r="V1326" i="2"/>
  <c r="G1326" i="2" s="1"/>
  <c r="V1337" i="2"/>
  <c r="G1337" i="2" s="1"/>
  <c r="V1348" i="2"/>
  <c r="G1348" i="2" s="1"/>
  <c r="V1359" i="2"/>
  <c r="G1359" i="2" s="1"/>
  <c r="V1370" i="2"/>
  <c r="G1370" i="2" s="1"/>
  <c r="V1393" i="2"/>
  <c r="G1393" i="2" s="1"/>
  <c r="V1403" i="2"/>
  <c r="G1403" i="2" s="1"/>
  <c r="V1415" i="2"/>
  <c r="G1415" i="2" s="1"/>
  <c r="V1425" i="2"/>
  <c r="G1425" i="2" s="1"/>
  <c r="V1436" i="2"/>
  <c r="G1436" i="2" s="1"/>
  <c r="V1446" i="2"/>
  <c r="G1446" i="2" s="1"/>
  <c r="V1457" i="2"/>
  <c r="G1457" i="2" s="1"/>
  <c r="V1466" i="2"/>
  <c r="G1466" i="2" s="1"/>
  <c r="V1477" i="2"/>
  <c r="G1477" i="2" s="1"/>
  <c r="V1487" i="2"/>
  <c r="G1487" i="2" s="1"/>
  <c r="V1499" i="2"/>
  <c r="G1499" i="2" s="1"/>
  <c r="V1538" i="2"/>
  <c r="G1538" i="2" s="1"/>
  <c r="V1550" i="2"/>
  <c r="G1550" i="2" s="1"/>
  <c r="V1577" i="2"/>
  <c r="G1577" i="2" s="1"/>
  <c r="K23" i="5"/>
  <c r="G28" i="5"/>
  <c r="V25" i="2"/>
  <c r="V187" i="2"/>
  <c r="G187" i="2" s="1"/>
  <c r="V400" i="2"/>
  <c r="V499" i="2"/>
  <c r="G499" i="2" s="1"/>
  <c r="V587" i="2"/>
  <c r="G587" i="2" s="1"/>
  <c r="V668" i="2"/>
  <c r="G668" i="2" s="1"/>
  <c r="V738" i="2"/>
  <c r="G738" i="2" s="1"/>
  <c r="V821" i="2"/>
  <c r="G821" i="2" s="1"/>
  <c r="V892" i="2"/>
  <c r="G892" i="2" s="1"/>
  <c r="V952" i="2"/>
  <c r="G952" i="2" s="1"/>
  <c r="V1014" i="2"/>
  <c r="G1014" i="2" s="1"/>
  <c r="V1054" i="2"/>
  <c r="G1054" i="2" s="1"/>
  <c r="V1087" i="2"/>
  <c r="G1087" i="2" s="1"/>
  <c r="V1183" i="2"/>
  <c r="G1183" i="2" s="1"/>
  <c r="V1401" i="2"/>
  <c r="G1401" i="2" s="1"/>
  <c r="V35" i="2"/>
  <c r="G35" i="2" s="1"/>
  <c r="V95" i="2"/>
  <c r="G95" i="2" s="1"/>
  <c r="V135" i="2"/>
  <c r="V28" i="2"/>
  <c r="V66" i="2"/>
  <c r="V87" i="2"/>
  <c r="G87" i="2" s="1"/>
  <c r="V97" i="2"/>
  <c r="V138" i="2"/>
  <c r="V202" i="2"/>
  <c r="G202" i="2" s="1"/>
  <c r="V211" i="2"/>
  <c r="V232" i="2"/>
  <c r="V252" i="2"/>
  <c r="V272" i="2"/>
  <c r="G272" i="2" s="1"/>
  <c r="V282" i="2"/>
  <c r="G282" i="2" s="1"/>
  <c r="V292" i="2"/>
  <c r="V353" i="2"/>
  <c r="V363" i="2"/>
  <c r="G363" i="2" s="1"/>
  <c r="V393" i="2"/>
  <c r="G393" i="2" s="1"/>
  <c r="V403" i="2"/>
  <c r="G403" i="2" s="1"/>
  <c r="V413" i="2"/>
  <c r="V422" i="2"/>
  <c r="V431" i="2"/>
  <c r="V440" i="2"/>
  <c r="G440" i="2" s="1"/>
  <c r="V452" i="2"/>
  <c r="V462" i="2"/>
  <c r="V483" i="2"/>
  <c r="G483" i="2" s="1"/>
  <c r="V492" i="2"/>
  <c r="G492" i="2" s="1"/>
  <c r="V502" i="2"/>
  <c r="G502" i="2" s="1"/>
  <c r="V523" i="2"/>
  <c r="G523" i="2" s="1"/>
  <c r="V543" i="2"/>
  <c r="G543" i="2" s="1"/>
  <c r="V581" i="2"/>
  <c r="G581" i="2" s="1"/>
  <c r="V610" i="2"/>
  <c r="G610" i="2" s="1"/>
  <c r="V620" i="2"/>
  <c r="V630" i="2"/>
  <c r="G630" i="2" s="1"/>
  <c r="V650" i="2"/>
  <c r="G650" i="2" s="1"/>
  <c r="V672" i="2"/>
  <c r="G672" i="2" s="1"/>
  <c r="V690" i="2"/>
  <c r="G690" i="2" s="1"/>
  <c r="V700" i="2"/>
  <c r="G700" i="2" s="1"/>
  <c r="V710" i="2"/>
  <c r="G710" i="2" s="1"/>
  <c r="V719" i="2"/>
  <c r="G719" i="2" s="1"/>
  <c r="V730" i="2"/>
  <c r="G730" i="2" s="1"/>
  <c r="V741" i="2"/>
  <c r="G741" i="2" s="1"/>
  <c r="V752" i="2"/>
  <c r="G752" i="2" s="1"/>
  <c r="V762" i="2"/>
  <c r="G762" i="2" s="1"/>
  <c r="V781" i="2"/>
  <c r="G781" i="2" s="1"/>
  <c r="V792" i="2"/>
  <c r="G792" i="2" s="1"/>
  <c r="V804" i="2"/>
  <c r="G804" i="2" s="1"/>
  <c r="V824" i="2"/>
  <c r="G824" i="2" s="1"/>
  <c r="V835" i="2"/>
  <c r="G835" i="2" s="1"/>
  <c r="V844" i="2"/>
  <c r="G844" i="2" s="1"/>
  <c r="V863" i="2"/>
  <c r="G863" i="2" s="1"/>
  <c r="V872" i="2"/>
  <c r="G872" i="2" s="1"/>
  <c r="V884" i="2"/>
  <c r="G884" i="2" s="1"/>
  <c r="V906" i="2"/>
  <c r="G906" i="2" s="1"/>
  <c r="V924" i="2"/>
  <c r="G924" i="2" s="1"/>
  <c r="V935" i="2"/>
  <c r="G935" i="2" s="1"/>
  <c r="V945" i="2"/>
  <c r="G945" i="2" s="1"/>
  <c r="V966" i="2"/>
  <c r="G966" i="2" s="1"/>
  <c r="V977" i="2"/>
  <c r="G977" i="2" s="1"/>
  <c r="V996" i="2"/>
  <c r="G996" i="2" s="1"/>
  <c r="V1008" i="2"/>
  <c r="G1008" i="2" s="1"/>
  <c r="V1018" i="2"/>
  <c r="G1018" i="2" s="1"/>
  <c r="V1028" i="2"/>
  <c r="G1028" i="2" s="1"/>
  <c r="V1039" i="2"/>
  <c r="G1039" i="2" s="1"/>
  <c r="V1048" i="2"/>
  <c r="G1048" i="2" s="1"/>
  <c r="V1057" i="2"/>
  <c r="G1057" i="2" s="1"/>
  <c r="V1069" i="2"/>
  <c r="G1069" i="2" s="1"/>
  <c r="V1079" i="2"/>
  <c r="G1079" i="2" s="1"/>
  <c r="V1091" i="2"/>
  <c r="G1091" i="2" s="1"/>
  <c r="V1112" i="2"/>
  <c r="G1112" i="2" s="1"/>
  <c r="V1122" i="2"/>
  <c r="G1122" i="2" s="1"/>
  <c r="V1144" i="2"/>
  <c r="G1144" i="2" s="1"/>
  <c r="V1155" i="2"/>
  <c r="G1155" i="2" s="1"/>
  <c r="V1165" i="2"/>
  <c r="G1165" i="2" s="1"/>
  <c r="V1175" i="2"/>
  <c r="G1175" i="2" s="1"/>
  <c r="V1186" i="2"/>
  <c r="G1186" i="2" s="1"/>
  <c r="V1197" i="2"/>
  <c r="G1197" i="2" s="1"/>
  <c r="V1209" i="2"/>
  <c r="G1209" i="2" s="1"/>
  <c r="V1221" i="2"/>
  <c r="G1221" i="2" s="1"/>
  <c r="V1232" i="2"/>
  <c r="G1232" i="2" s="1"/>
  <c r="V1253" i="2"/>
  <c r="G1253" i="2" s="1"/>
  <c r="V1263" i="2"/>
  <c r="G1263" i="2" s="1"/>
  <c r="V1273" i="2"/>
  <c r="G1273" i="2" s="1"/>
  <c r="V1283" i="2"/>
  <c r="G1283" i="2" s="1"/>
  <c r="V1295" i="2"/>
  <c r="G1295" i="2" s="1"/>
  <c r="V1306" i="2"/>
  <c r="G1306" i="2" s="1"/>
  <c r="V1316" i="2"/>
  <c r="G1316" i="2" s="1"/>
  <c r="V1327" i="2"/>
  <c r="G1327" i="2" s="1"/>
  <c r="V1338" i="2"/>
  <c r="G1338" i="2" s="1"/>
  <c r="V1349" i="2"/>
  <c r="G1349" i="2" s="1"/>
  <c r="V1360" i="2"/>
  <c r="G1360" i="2" s="1"/>
  <c r="V1371" i="2"/>
  <c r="G1371" i="2" s="1"/>
  <c r="V1383" i="2"/>
  <c r="G1383" i="2" s="1"/>
  <c r="V1394" i="2"/>
  <c r="G1394" i="2" s="1"/>
  <c r="V1404" i="2"/>
  <c r="G1404" i="2" s="1"/>
  <c r="V1426" i="2"/>
  <c r="G1426" i="2" s="1"/>
  <c r="V1437" i="2"/>
  <c r="G1437" i="2" s="1"/>
  <c r="V1467" i="2"/>
  <c r="G1467" i="2" s="1"/>
  <c r="V1478" i="2"/>
  <c r="G1478" i="2" s="1"/>
  <c r="V1488" i="2"/>
  <c r="G1488" i="2" s="1"/>
  <c r="V1500" i="2"/>
  <c r="G1500" i="2" s="1"/>
  <c r="V1511" i="2"/>
  <c r="G1511" i="2" s="1"/>
  <c r="V1520" i="2"/>
  <c r="G1520" i="2" s="1"/>
  <c r="V1530" i="2"/>
  <c r="G1530" i="2" s="1"/>
  <c r="V1539" i="2"/>
  <c r="G1539" i="2" s="1"/>
  <c r="V1551" i="2"/>
  <c r="G1551" i="2" s="1"/>
  <c r="V1559" i="2"/>
  <c r="G1559" i="2" s="1"/>
  <c r="V1568" i="2"/>
  <c r="G1568" i="2" s="1"/>
  <c r="V1578" i="2"/>
  <c r="G1578" i="2" s="1"/>
  <c r="P11" i="3" a="1"/>
  <c r="P11" i="3" s="1"/>
  <c r="P14" i="5" a="1"/>
  <c r="P14" i="5" s="1"/>
  <c r="H28" i="5"/>
  <c r="V678" i="2"/>
  <c r="G678" i="2" s="1"/>
  <c r="V759" i="2"/>
  <c r="G759" i="2" s="1"/>
  <c r="V831" i="2"/>
  <c r="G831" i="2" s="1"/>
  <c r="V902" i="2"/>
  <c r="G902" i="2" s="1"/>
  <c r="V984" i="2"/>
  <c r="G984" i="2" s="1"/>
  <c r="V1025" i="2"/>
  <c r="G1025" i="2" s="1"/>
  <c r="V1075" i="2"/>
  <c r="G1075" i="2" s="1"/>
  <c r="V1151" i="2"/>
  <c r="G1151" i="2" s="1"/>
  <c r="V1357" i="2"/>
  <c r="G1357" i="2" s="1"/>
  <c r="V63" i="2"/>
  <c r="V18" i="2"/>
  <c r="G18" i="2" s="1"/>
  <c r="V38" i="2"/>
  <c r="V118" i="2"/>
  <c r="V129" i="2"/>
  <c r="G129" i="2" s="1"/>
  <c r="V139" i="2"/>
  <c r="G139" i="2" s="1"/>
  <c r="S139" i="2"/>
  <c r="P139" i="2"/>
  <c r="R139" i="2"/>
  <c r="O139" i="2"/>
  <c r="N139" i="2"/>
  <c r="Q139" i="2"/>
  <c r="V150" i="2"/>
  <c r="V192" i="2"/>
  <c r="G192" i="2" s="1"/>
  <c r="Q192" i="2"/>
  <c r="P192" i="2"/>
  <c r="O192" i="2"/>
  <c r="N192" i="2"/>
  <c r="S192" i="2"/>
  <c r="R192" i="2"/>
  <c r="V223" i="2"/>
  <c r="V233" i="2"/>
  <c r="V244" i="2"/>
  <c r="V262" i="2"/>
  <c r="G262" i="2" s="1"/>
  <c r="V273" i="2"/>
  <c r="V283" i="2"/>
  <c r="V304" i="2"/>
  <c r="V314" i="2"/>
  <c r="V343" i="2"/>
  <c r="G343" i="2" s="1"/>
  <c r="V354" i="2"/>
  <c r="G354" i="2" s="1"/>
  <c r="S354" i="2"/>
  <c r="R354" i="2"/>
  <c r="Q354" i="2"/>
  <c r="P354" i="2"/>
  <c r="O354" i="2"/>
  <c r="N354" i="2"/>
  <c r="V364" i="2"/>
  <c r="V394" i="2"/>
  <c r="V432" i="2"/>
  <c r="G432" i="2" s="1"/>
  <c r="V441" i="2"/>
  <c r="V503" i="2"/>
  <c r="G503" i="2" s="1"/>
  <c r="V512" i="2"/>
  <c r="G512" i="2" s="1"/>
  <c r="V524" i="2"/>
  <c r="G524" i="2" s="1"/>
  <c r="V544" i="2"/>
  <c r="G544" i="2" s="1"/>
  <c r="V553" i="2"/>
  <c r="G553" i="2" s="1"/>
  <c r="V563" i="2"/>
  <c r="G563" i="2" s="1"/>
  <c r="V572" i="2"/>
  <c r="G572" i="2" s="1"/>
  <c r="V673" i="2"/>
  <c r="G673" i="2" s="1"/>
  <c r="V682" i="2"/>
  <c r="G682" i="2" s="1"/>
  <c r="V691" i="2"/>
  <c r="G691" i="2" s="1"/>
  <c r="V701" i="2"/>
  <c r="G701" i="2" s="1"/>
  <c r="V720" i="2"/>
  <c r="G720" i="2" s="1"/>
  <c r="V731" i="2"/>
  <c r="G731" i="2" s="1"/>
  <c r="V742" i="2"/>
  <c r="G742" i="2" s="1"/>
  <c r="V772" i="2"/>
  <c r="G772" i="2" s="1"/>
  <c r="V782" i="2"/>
  <c r="G782" i="2" s="1"/>
  <c r="V793" i="2"/>
  <c r="G793" i="2" s="1"/>
  <c r="V805" i="2"/>
  <c r="G805" i="2" s="1"/>
  <c r="V815" i="2"/>
  <c r="G815" i="2" s="1"/>
  <c r="V825" i="2"/>
  <c r="G825" i="2" s="1"/>
  <c r="V836" i="2"/>
  <c r="G836" i="2" s="1"/>
  <c r="V845" i="2"/>
  <c r="G845" i="2" s="1"/>
  <c r="V854" i="2"/>
  <c r="G854" i="2" s="1"/>
  <c r="V864" i="2"/>
  <c r="G864" i="2" s="1"/>
  <c r="V873" i="2"/>
  <c r="G873" i="2" s="1"/>
  <c r="V885" i="2"/>
  <c r="G885" i="2" s="1"/>
  <c r="V895" i="2"/>
  <c r="G895" i="2" s="1"/>
  <c r="V907" i="2"/>
  <c r="G907" i="2" s="1"/>
  <c r="V936" i="2"/>
  <c r="G936" i="2" s="1"/>
  <c r="V946" i="2"/>
  <c r="G946" i="2" s="1"/>
  <c r="V956" i="2"/>
  <c r="G956" i="2" s="1"/>
  <c r="V967" i="2"/>
  <c r="G967" i="2" s="1"/>
  <c r="V978" i="2"/>
  <c r="G978" i="2" s="1"/>
  <c r="V988" i="2"/>
  <c r="G988" i="2" s="1"/>
  <c r="V997" i="2"/>
  <c r="G997" i="2" s="1"/>
  <c r="V1009" i="2"/>
  <c r="G1009" i="2" s="1"/>
  <c r="V1019" i="2"/>
  <c r="G1019" i="2" s="1"/>
  <c r="V1040" i="2"/>
  <c r="G1040" i="2" s="1"/>
  <c r="V1049" i="2"/>
  <c r="G1049" i="2" s="1"/>
  <c r="V1058" i="2"/>
  <c r="G1058" i="2" s="1"/>
  <c r="V1070" i="2"/>
  <c r="G1070" i="2" s="1"/>
  <c r="V1080" i="2"/>
  <c r="G1080" i="2" s="1"/>
  <c r="V1092" i="2"/>
  <c r="G1092" i="2" s="1"/>
  <c r="V1102" i="2"/>
  <c r="G1102" i="2" s="1"/>
  <c r="V1123" i="2"/>
  <c r="G1123" i="2" s="1"/>
  <c r="V1134" i="2"/>
  <c r="G1134" i="2" s="1"/>
  <c r="V1145" i="2"/>
  <c r="G1145" i="2" s="1"/>
  <c r="V1156" i="2"/>
  <c r="G1156" i="2" s="1"/>
  <c r="V1166" i="2"/>
  <c r="G1166" i="2" s="1"/>
  <c r="V1176" i="2"/>
  <c r="G1176" i="2" s="1"/>
  <c r="V1187" i="2"/>
  <c r="G1187" i="2" s="1"/>
  <c r="V1198" i="2"/>
  <c r="G1198" i="2" s="1"/>
  <c r="V1210" i="2"/>
  <c r="G1210" i="2" s="1"/>
  <c r="V1233" i="2"/>
  <c r="G1233" i="2" s="1"/>
  <c r="V1244" i="2"/>
  <c r="G1244" i="2" s="1"/>
  <c r="V1254" i="2"/>
  <c r="G1254" i="2" s="1"/>
  <c r="V1264" i="2"/>
  <c r="G1264" i="2" s="1"/>
  <c r="V1274" i="2"/>
  <c r="G1274" i="2" s="1"/>
  <c r="V1284" i="2"/>
  <c r="G1284" i="2" s="1"/>
  <c r="V1296" i="2"/>
  <c r="G1296" i="2" s="1"/>
  <c r="V1307" i="2"/>
  <c r="G1307" i="2" s="1"/>
  <c r="V1317" i="2"/>
  <c r="G1317" i="2" s="1"/>
  <c r="V1328" i="2"/>
  <c r="G1328" i="2" s="1"/>
  <c r="V1339" i="2"/>
  <c r="G1339" i="2" s="1"/>
  <c r="V1350" i="2"/>
  <c r="G1350" i="2" s="1"/>
  <c r="V1372" i="2"/>
  <c r="G1372" i="2" s="1"/>
  <c r="V1384" i="2"/>
  <c r="G1384" i="2" s="1"/>
  <c r="V1395" i="2"/>
  <c r="G1395" i="2" s="1"/>
  <c r="V1405" i="2"/>
  <c r="G1405" i="2" s="1"/>
  <c r="V1427" i="2"/>
  <c r="G1427" i="2" s="1"/>
  <c r="V1438" i="2"/>
  <c r="G1438" i="2" s="1"/>
  <c r="V1447" i="2"/>
  <c r="G1447" i="2" s="1"/>
  <c r="V1458" i="2"/>
  <c r="G1458" i="2" s="1"/>
  <c r="V1468" i="2"/>
  <c r="G1468" i="2" s="1"/>
  <c r="V1489" i="2"/>
  <c r="G1489" i="2" s="1"/>
  <c r="V1501" i="2"/>
  <c r="G1501" i="2" s="1"/>
  <c r="V1512" i="2"/>
  <c r="G1512" i="2" s="1"/>
  <c r="V1521" i="2"/>
  <c r="G1521" i="2" s="1"/>
  <c r="V1540" i="2"/>
  <c r="G1540" i="2" s="1"/>
  <c r="V1552" i="2"/>
  <c r="G1552" i="2" s="1"/>
  <c r="V1560" i="2"/>
  <c r="G1560" i="2" s="1"/>
  <c r="V1579" i="2"/>
  <c r="G1579" i="2" s="1"/>
  <c r="Q14" i="5" a="1"/>
  <c r="Q14" i="5" s="1"/>
  <c r="V62" i="2"/>
  <c r="V208" i="2"/>
  <c r="V479" i="2"/>
  <c r="G479" i="2" s="1"/>
  <c r="V627" i="2"/>
  <c r="G627" i="2" s="1"/>
  <c r="V716" i="2"/>
  <c r="G716" i="2" s="1"/>
  <c r="V1130" i="2"/>
  <c r="G1130" i="2" s="1"/>
  <c r="V119" i="2"/>
  <c r="V181" i="2"/>
  <c r="V234" i="2"/>
  <c r="G234" i="2" s="1"/>
  <c r="V245" i="2"/>
  <c r="V274" i="2"/>
  <c r="G274" i="2" s="1"/>
  <c r="V284" i="2"/>
  <c r="G284" i="2" s="1"/>
  <c r="V305" i="2"/>
  <c r="V325" i="2"/>
  <c r="G325" i="2" s="1"/>
  <c r="V355" i="2"/>
  <c r="V375" i="2"/>
  <c r="G375" i="2" s="1"/>
  <c r="V385" i="2"/>
  <c r="V414" i="2"/>
  <c r="V423" i="2"/>
  <c r="V433" i="2"/>
  <c r="V442" i="2"/>
  <c r="G442" i="2" s="1"/>
  <c r="V453" i="2"/>
  <c r="G453" i="2" s="1"/>
  <c r="V463" i="2"/>
  <c r="G463" i="2" s="1"/>
  <c r="V484" i="2"/>
  <c r="G484" i="2" s="1"/>
  <c r="V494" i="2"/>
  <c r="G494" i="2" s="1"/>
  <c r="V504" i="2"/>
  <c r="G504" i="2" s="1"/>
  <c r="V513" i="2"/>
  <c r="G513" i="2" s="1"/>
  <c r="V573" i="2"/>
  <c r="G573" i="2" s="1"/>
  <c r="V583" i="2"/>
  <c r="G583" i="2" s="1"/>
  <c r="V602" i="2"/>
  <c r="G602" i="2" s="1"/>
  <c r="V632" i="2"/>
  <c r="G632" i="2" s="1"/>
  <c r="V642" i="2"/>
  <c r="G642" i="2" s="1"/>
  <c r="V692" i="2"/>
  <c r="G692" i="2" s="1"/>
  <c r="V702" i="2"/>
  <c r="G702" i="2" s="1"/>
  <c r="V711" i="2"/>
  <c r="G711" i="2" s="1"/>
  <c r="V732" i="2"/>
  <c r="G732" i="2" s="1"/>
  <c r="V753" i="2"/>
  <c r="G753" i="2" s="1"/>
  <c r="V763" i="2"/>
  <c r="G763" i="2" s="1"/>
  <c r="V773" i="2"/>
  <c r="G773" i="2" s="1"/>
  <c r="V783" i="2"/>
  <c r="G783" i="2" s="1"/>
  <c r="V794" i="2"/>
  <c r="G794" i="2" s="1"/>
  <c r="V806" i="2"/>
  <c r="G806" i="2" s="1"/>
  <c r="V816" i="2"/>
  <c r="G816" i="2" s="1"/>
  <c r="V826" i="2"/>
  <c r="G826" i="2" s="1"/>
  <c r="V837" i="2"/>
  <c r="G837" i="2" s="1"/>
  <c r="V846" i="2"/>
  <c r="G846" i="2" s="1"/>
  <c r="V855" i="2"/>
  <c r="G855" i="2" s="1"/>
  <c r="V865" i="2"/>
  <c r="G865" i="2" s="1"/>
  <c r="V886" i="2"/>
  <c r="G886" i="2" s="1"/>
  <c r="V896" i="2"/>
  <c r="G896" i="2" s="1"/>
  <c r="V908" i="2"/>
  <c r="G908" i="2" s="1"/>
  <c r="V917" i="2"/>
  <c r="G917" i="2" s="1"/>
  <c r="V926" i="2"/>
  <c r="G926" i="2" s="1"/>
  <c r="V937" i="2"/>
  <c r="G937" i="2" s="1"/>
  <c r="V957" i="2"/>
  <c r="G957" i="2" s="1"/>
  <c r="V979" i="2"/>
  <c r="G979" i="2" s="1"/>
  <c r="V998" i="2"/>
  <c r="G998" i="2" s="1"/>
  <c r="V1010" i="2"/>
  <c r="G1010" i="2" s="1"/>
  <c r="V1020" i="2"/>
  <c r="G1020" i="2" s="1"/>
  <c r="V1030" i="2"/>
  <c r="G1030" i="2" s="1"/>
  <c r="V1041" i="2"/>
  <c r="G1041" i="2" s="1"/>
  <c r="V1050" i="2"/>
  <c r="G1050" i="2" s="1"/>
  <c r="V1059" i="2"/>
  <c r="G1059" i="2" s="1"/>
  <c r="V1081" i="2"/>
  <c r="G1081" i="2" s="1"/>
  <c r="V1093" i="2"/>
  <c r="G1093" i="2" s="1"/>
  <c r="V1103" i="2"/>
  <c r="G1103" i="2" s="1"/>
  <c r="V1114" i="2"/>
  <c r="G1114" i="2" s="1"/>
  <c r="V1124" i="2"/>
  <c r="G1124" i="2" s="1"/>
  <c r="V1135" i="2"/>
  <c r="G1135" i="2" s="1"/>
  <c r="V1146" i="2"/>
  <c r="G1146" i="2" s="1"/>
  <c r="V1157" i="2"/>
  <c r="G1157" i="2" s="1"/>
  <c r="V1177" i="2"/>
  <c r="G1177" i="2" s="1"/>
  <c r="V1188" i="2"/>
  <c r="G1188" i="2" s="1"/>
  <c r="V1199" i="2"/>
  <c r="G1199" i="2" s="1"/>
  <c r="V1211" i="2"/>
  <c r="G1211" i="2" s="1"/>
  <c r="V1223" i="2"/>
  <c r="G1223" i="2" s="1"/>
  <c r="V1245" i="2"/>
  <c r="G1245" i="2" s="1"/>
  <c r="V1255" i="2"/>
  <c r="G1255" i="2" s="1"/>
  <c r="V1265" i="2"/>
  <c r="G1265" i="2" s="1"/>
  <c r="V1275" i="2"/>
  <c r="G1275" i="2" s="1"/>
  <c r="V1285" i="2"/>
  <c r="G1285" i="2" s="1"/>
  <c r="V1297" i="2"/>
  <c r="G1297" i="2" s="1"/>
  <c r="V1308" i="2"/>
  <c r="G1308" i="2" s="1"/>
  <c r="V1318" i="2"/>
  <c r="G1318" i="2" s="1"/>
  <c r="V1329" i="2"/>
  <c r="G1329" i="2" s="1"/>
  <c r="V1340" i="2"/>
  <c r="G1340" i="2" s="1"/>
  <c r="V1351" i="2"/>
  <c r="G1351" i="2" s="1"/>
  <c r="V1361" i="2"/>
  <c r="G1361" i="2" s="1"/>
  <c r="V1373" i="2"/>
  <c r="G1373" i="2" s="1"/>
  <c r="V1396" i="2"/>
  <c r="G1396" i="2" s="1"/>
  <c r="V1406" i="2"/>
  <c r="G1406" i="2" s="1"/>
  <c r="V1428" i="2"/>
  <c r="G1428" i="2" s="1"/>
  <c r="V1439" i="2"/>
  <c r="G1439" i="2" s="1"/>
  <c r="V1448" i="2"/>
  <c r="G1448" i="2" s="1"/>
  <c r="V1469" i="2"/>
  <c r="G1469" i="2" s="1"/>
  <c r="V1479" i="2"/>
  <c r="G1479" i="2" s="1"/>
  <c r="V1490" i="2"/>
  <c r="G1490" i="2" s="1"/>
  <c r="V1502" i="2"/>
  <c r="G1502" i="2" s="1"/>
  <c r="V1513" i="2"/>
  <c r="G1513" i="2" s="1"/>
  <c r="V1522" i="2"/>
  <c r="G1522" i="2" s="1"/>
  <c r="V1531" i="2"/>
  <c r="G1531" i="2" s="1"/>
  <c r="V1541" i="2"/>
  <c r="G1541" i="2" s="1"/>
  <c r="V1553" i="2"/>
  <c r="G1553" i="2" s="1"/>
  <c r="V1561" i="2"/>
  <c r="G1561" i="2" s="1"/>
  <c r="V1569" i="2"/>
  <c r="G1569" i="2" s="1"/>
  <c r="V1580" i="2"/>
  <c r="G1580" i="2" s="1"/>
  <c r="K19" i="5"/>
  <c r="N24" i="5"/>
  <c r="O24" i="5" s="1" a="1"/>
  <c r="O24" i="5" s="1"/>
  <c r="K28" i="5"/>
  <c r="V52" i="2"/>
  <c r="G52" i="2" s="1"/>
  <c r="V310" i="2"/>
  <c r="G310" i="2" s="1"/>
  <c r="V647" i="2"/>
  <c r="G647" i="2" s="1"/>
  <c r="V768" i="2"/>
  <c r="G768" i="2" s="1"/>
  <c r="V1141" i="2"/>
  <c r="G1141" i="2" s="1"/>
  <c r="V39" i="2"/>
  <c r="V56" i="2"/>
  <c r="V88" i="2"/>
  <c r="V110" i="2"/>
  <c r="G110" i="2" s="1"/>
  <c r="V130" i="2"/>
  <c r="V151" i="2"/>
  <c r="V224" i="2"/>
  <c r="G224" i="2" s="1"/>
  <c r="V253" i="2"/>
  <c r="V20" i="2"/>
  <c r="V49" i="2"/>
  <c r="G49" i="2" s="1"/>
  <c r="V57" i="2"/>
  <c r="V69" i="2"/>
  <c r="V141" i="2"/>
  <c r="V152" i="2"/>
  <c r="G152" i="2" s="1"/>
  <c r="V172" i="2"/>
  <c r="G172" i="2" s="1"/>
  <c r="V182" i="2"/>
  <c r="G182" i="2" s="1"/>
  <c r="V194" i="2"/>
  <c r="V214" i="2"/>
  <c r="V235" i="2"/>
  <c r="V264" i="2"/>
  <c r="G264" i="2" s="1"/>
  <c r="V275" i="2"/>
  <c r="V295" i="2"/>
  <c r="V326" i="2"/>
  <c r="G326" i="2" s="1"/>
  <c r="V356" i="2"/>
  <c r="V366" i="2"/>
  <c r="V405" i="2"/>
  <c r="V415" i="2"/>
  <c r="V424" i="2"/>
  <c r="G424" i="2" s="1"/>
  <c r="V505" i="2"/>
  <c r="G505" i="2" s="1"/>
  <c r="V514" i="2"/>
  <c r="G514" i="2" s="1"/>
  <c r="V525" i="2"/>
  <c r="G525" i="2" s="1"/>
  <c r="V546" i="2"/>
  <c r="G546" i="2" s="1"/>
  <c r="V555" i="2"/>
  <c r="G555" i="2" s="1"/>
  <c r="V592" i="2"/>
  <c r="G592" i="2" s="1"/>
  <c r="V603" i="2"/>
  <c r="G603" i="2" s="1"/>
  <c r="V612" i="2"/>
  <c r="G612" i="2" s="1"/>
  <c r="V623" i="2"/>
  <c r="G623" i="2" s="1"/>
  <c r="V653" i="2"/>
  <c r="G653" i="2" s="1"/>
  <c r="V663" i="2"/>
  <c r="G663" i="2" s="1"/>
  <c r="V674" i="2"/>
  <c r="G674" i="2" s="1"/>
  <c r="V684" i="2"/>
  <c r="G684" i="2" s="1"/>
  <c r="V693" i="2"/>
  <c r="G693" i="2" s="1"/>
  <c r="V712" i="2"/>
  <c r="G712" i="2" s="1"/>
  <c r="V722" i="2"/>
  <c r="G722" i="2" s="1"/>
  <c r="V733" i="2"/>
  <c r="G733" i="2" s="1"/>
  <c r="V744" i="2"/>
  <c r="G744" i="2" s="1"/>
  <c r="V754" i="2"/>
  <c r="G754" i="2" s="1"/>
  <c r="V764" i="2"/>
  <c r="G764" i="2" s="1"/>
  <c r="V774" i="2"/>
  <c r="G774" i="2" s="1"/>
  <c r="V784" i="2"/>
  <c r="G784" i="2" s="1"/>
  <c r="V795" i="2"/>
  <c r="G795" i="2" s="1"/>
  <c r="V807" i="2"/>
  <c r="G807" i="2" s="1"/>
  <c r="V817" i="2"/>
  <c r="G817" i="2" s="1"/>
  <c r="V827" i="2"/>
  <c r="G827" i="2" s="1"/>
  <c r="V838" i="2"/>
  <c r="G838" i="2" s="1"/>
  <c r="V847" i="2"/>
  <c r="G847" i="2" s="1"/>
  <c r="V856" i="2"/>
  <c r="G856" i="2" s="1"/>
  <c r="V875" i="2"/>
  <c r="G875" i="2" s="1"/>
  <c r="V887" i="2"/>
  <c r="G887" i="2" s="1"/>
  <c r="V897" i="2"/>
  <c r="G897" i="2" s="1"/>
  <c r="V938" i="2"/>
  <c r="G938" i="2" s="1"/>
  <c r="V958" i="2"/>
  <c r="G958" i="2" s="1"/>
  <c r="V968" i="2"/>
  <c r="G968" i="2" s="1"/>
  <c r="V980" i="2"/>
  <c r="G980" i="2" s="1"/>
  <c r="V989" i="2"/>
  <c r="G989" i="2" s="1"/>
  <c r="V999" i="2"/>
  <c r="G999" i="2" s="1"/>
  <c r="V1011" i="2"/>
  <c r="G1011" i="2" s="1"/>
  <c r="V1021" i="2"/>
  <c r="G1021" i="2" s="1"/>
  <c r="V1031" i="2"/>
  <c r="G1031" i="2" s="1"/>
  <c r="V1060" i="2"/>
  <c r="G1060" i="2" s="1"/>
  <c r="V1071" i="2"/>
  <c r="G1071" i="2" s="1"/>
  <c r="V1082" i="2"/>
  <c r="G1082" i="2" s="1"/>
  <c r="V1115" i="2"/>
  <c r="G1115" i="2" s="1"/>
  <c r="V1125" i="2"/>
  <c r="G1125" i="2" s="1"/>
  <c r="V1136" i="2"/>
  <c r="G1136" i="2" s="1"/>
  <c r="V1147" i="2"/>
  <c r="G1147" i="2" s="1"/>
  <c r="V1167" i="2"/>
  <c r="G1167" i="2" s="1"/>
  <c r="V1178" i="2"/>
  <c r="G1178" i="2" s="1"/>
  <c r="V1189" i="2"/>
  <c r="G1189" i="2" s="1"/>
  <c r="V1200" i="2"/>
  <c r="G1200" i="2" s="1"/>
  <c r="V1212" i="2"/>
  <c r="G1212" i="2" s="1"/>
  <c r="V1224" i="2"/>
  <c r="G1224" i="2" s="1"/>
  <c r="V1256" i="2"/>
  <c r="G1256" i="2" s="1"/>
  <c r="V1266" i="2"/>
  <c r="G1266" i="2" s="1"/>
  <c r="V1276" i="2"/>
  <c r="G1276" i="2" s="1"/>
  <c r="V1286" i="2"/>
  <c r="G1286" i="2" s="1"/>
  <c r="V1298" i="2"/>
  <c r="G1298" i="2" s="1"/>
  <c r="V1309" i="2"/>
  <c r="G1309" i="2" s="1"/>
  <c r="V1319" i="2"/>
  <c r="G1319" i="2" s="1"/>
  <c r="V1341" i="2"/>
  <c r="G1341" i="2" s="1"/>
  <c r="V1352" i="2"/>
  <c r="G1352" i="2" s="1"/>
  <c r="V1362" i="2"/>
  <c r="G1362" i="2" s="1"/>
  <c r="V1374" i="2"/>
  <c r="G1374" i="2" s="1"/>
  <c r="V1386" i="2"/>
  <c r="G1386" i="2" s="1"/>
  <c r="V1397" i="2"/>
  <c r="G1397" i="2" s="1"/>
  <c r="V1407" i="2"/>
  <c r="G1407" i="2" s="1"/>
  <c r="V1418" i="2"/>
  <c r="G1418" i="2" s="1"/>
  <c r="V1429" i="2"/>
  <c r="G1429" i="2" s="1"/>
  <c r="V1440" i="2"/>
  <c r="G1440" i="2" s="1"/>
  <c r="V1449" i="2"/>
  <c r="G1449" i="2" s="1"/>
  <c r="V1459" i="2"/>
  <c r="G1459" i="2" s="1"/>
  <c r="V1470" i="2"/>
  <c r="G1470" i="2" s="1"/>
  <c r="V1480" i="2"/>
  <c r="G1480" i="2" s="1"/>
  <c r="V1491" i="2"/>
  <c r="G1491" i="2" s="1"/>
  <c r="V1503" i="2"/>
  <c r="G1503" i="2" s="1"/>
  <c r="V1514" i="2"/>
  <c r="G1514" i="2" s="1"/>
  <c r="V1523" i="2"/>
  <c r="G1523" i="2" s="1"/>
  <c r="V1542" i="2"/>
  <c r="G1542" i="2" s="1"/>
  <c r="V1562" i="2"/>
  <c r="G1562" i="2" s="1"/>
  <c r="V1570" i="2"/>
  <c r="G1570" i="2" s="1"/>
  <c r="V1581" i="2"/>
  <c r="G1581" i="2" s="1"/>
  <c r="G11" i="4"/>
  <c r="N15" i="5"/>
  <c r="O15" i="5" s="1" a="1"/>
  <c r="O15" i="5" s="1"/>
  <c r="L28" i="5" a="1"/>
  <c r="L28" i="5" s="1"/>
  <c r="V114" i="2"/>
  <c r="V459" i="2"/>
  <c r="V578" i="2"/>
  <c r="G578" i="2" s="1"/>
  <c r="V658" i="2"/>
  <c r="G658" i="2" s="1"/>
  <c r="V727" i="2"/>
  <c r="G727" i="2" s="1"/>
  <c r="V811" i="2"/>
  <c r="G811" i="2" s="1"/>
  <c r="V912" i="2"/>
  <c r="G912" i="2" s="1"/>
  <c r="V19" i="2"/>
  <c r="V21" i="2"/>
  <c r="V30" i="2"/>
  <c r="V58" i="2"/>
  <c r="G58" i="2" s="1"/>
  <c r="V80" i="2"/>
  <c r="V90" i="2"/>
  <c r="V100" i="2"/>
  <c r="G100" i="2" s="1"/>
  <c r="S100" i="2"/>
  <c r="R100" i="2"/>
  <c r="O100" i="2"/>
  <c r="N100" i="2"/>
  <c r="Q100" i="2"/>
  <c r="P100" i="2"/>
  <c r="V153" i="2"/>
  <c r="V163" i="2"/>
  <c r="V183" i="2"/>
  <c r="G183" i="2" s="1"/>
  <c r="V195" i="2"/>
  <c r="V205" i="2"/>
  <c r="V246" i="2"/>
  <c r="G246" i="2" s="1"/>
  <c r="V276" i="2"/>
  <c r="R296" i="2"/>
  <c r="Q296" i="2"/>
  <c r="P296" i="2"/>
  <c r="N296" i="2"/>
  <c r="O296" i="2"/>
  <c r="S296" i="2"/>
  <c r="V345" i="2"/>
  <c r="V367" i="2"/>
  <c r="V376" i="2"/>
  <c r="V387" i="2"/>
  <c r="V397" i="2"/>
  <c r="V416" i="2"/>
  <c r="G416" i="2" s="1"/>
  <c r="V444" i="2"/>
  <c r="G444" i="2" s="1"/>
  <c r="V455" i="2"/>
  <c r="V465" i="2"/>
  <c r="G465" i="2" s="1"/>
  <c r="V486" i="2"/>
  <c r="G486" i="2" s="1"/>
  <c r="V495" i="2"/>
  <c r="G495" i="2" s="1"/>
  <c r="V506" i="2"/>
  <c r="G506" i="2" s="1"/>
  <c r="V515" i="2"/>
  <c r="G515" i="2" s="1"/>
  <c r="V536" i="2"/>
  <c r="G536" i="2" s="1"/>
  <c r="V565" i="2"/>
  <c r="G565" i="2" s="1"/>
  <c r="V584" i="2"/>
  <c r="G584" i="2" s="1"/>
  <c r="V593" i="2"/>
  <c r="G593" i="2" s="1"/>
  <c r="V624" i="2"/>
  <c r="G624" i="2" s="1"/>
  <c r="V664" i="2"/>
  <c r="G664" i="2" s="1"/>
  <c r="V675" i="2"/>
  <c r="G675" i="2" s="1"/>
  <c r="V694" i="2"/>
  <c r="G694" i="2" s="1"/>
  <c r="V703" i="2"/>
  <c r="G703" i="2" s="1"/>
  <c r="V713" i="2"/>
  <c r="G713" i="2" s="1"/>
  <c r="V723" i="2"/>
  <c r="G723" i="2" s="1"/>
  <c r="V734" i="2"/>
  <c r="G734" i="2" s="1"/>
  <c r="V745" i="2"/>
  <c r="G745" i="2" s="1"/>
  <c r="V755" i="2"/>
  <c r="G755" i="2" s="1"/>
  <c r="V765" i="2"/>
  <c r="G765" i="2" s="1"/>
  <c r="V775" i="2"/>
  <c r="G775" i="2" s="1"/>
  <c r="V785" i="2"/>
  <c r="G785" i="2" s="1"/>
  <c r="V796" i="2"/>
  <c r="G796" i="2" s="1"/>
  <c r="V808" i="2"/>
  <c r="G808" i="2" s="1"/>
  <c r="V818" i="2"/>
  <c r="G818" i="2" s="1"/>
  <c r="V828" i="2"/>
  <c r="G828" i="2" s="1"/>
  <c r="V857" i="2"/>
  <c r="G857" i="2" s="1"/>
  <c r="V866" i="2"/>
  <c r="G866" i="2" s="1"/>
  <c r="V876" i="2"/>
  <c r="G876" i="2" s="1"/>
  <c r="V888" i="2"/>
  <c r="G888" i="2" s="1"/>
  <c r="V898" i="2"/>
  <c r="G898" i="2" s="1"/>
  <c r="V909" i="2"/>
  <c r="G909" i="2" s="1"/>
  <c r="V918" i="2"/>
  <c r="G918" i="2" s="1"/>
  <c r="V927" i="2"/>
  <c r="G927" i="2" s="1"/>
  <c r="V939" i="2"/>
  <c r="G939" i="2" s="1"/>
  <c r="V948" i="2"/>
  <c r="G948" i="2" s="1"/>
  <c r="V959" i="2"/>
  <c r="G959" i="2" s="1"/>
  <c r="V969" i="2"/>
  <c r="G969" i="2" s="1"/>
  <c r="V1000" i="2"/>
  <c r="G1000" i="2" s="1"/>
  <c r="V1012" i="2"/>
  <c r="G1012" i="2" s="1"/>
  <c r="V1032" i="2"/>
  <c r="G1032" i="2" s="1"/>
  <c r="V1042" i="2"/>
  <c r="G1042" i="2" s="1"/>
  <c r="V1051" i="2"/>
  <c r="G1051" i="2" s="1"/>
  <c r="V1061" i="2"/>
  <c r="G1061" i="2" s="1"/>
  <c r="V1072" i="2"/>
  <c r="G1072" i="2" s="1"/>
  <c r="V1083" i="2"/>
  <c r="G1083" i="2" s="1"/>
  <c r="V1094" i="2"/>
  <c r="G1094" i="2" s="1"/>
  <c r="V1105" i="2"/>
  <c r="G1105" i="2" s="1"/>
  <c r="V1116" i="2"/>
  <c r="G1116" i="2" s="1"/>
  <c r="V1126" i="2"/>
  <c r="G1126" i="2" s="1"/>
  <c r="V1137" i="2"/>
  <c r="G1137" i="2" s="1"/>
  <c r="V1148" i="2"/>
  <c r="G1148" i="2" s="1"/>
  <c r="V1179" i="2"/>
  <c r="G1179" i="2" s="1"/>
  <c r="V1190" i="2"/>
  <c r="G1190" i="2" s="1"/>
  <c r="V1201" i="2"/>
  <c r="G1201" i="2" s="1"/>
  <c r="V1213" i="2"/>
  <c r="G1213" i="2" s="1"/>
  <c r="V1235" i="2"/>
  <c r="G1235" i="2" s="1"/>
  <c r="V1257" i="2"/>
  <c r="G1257" i="2" s="1"/>
  <c r="V1267" i="2"/>
  <c r="G1267" i="2" s="1"/>
  <c r="V1287" i="2"/>
  <c r="G1287" i="2" s="1"/>
  <c r="V1299" i="2"/>
  <c r="G1299" i="2" s="1"/>
  <c r="V1330" i="2"/>
  <c r="G1330" i="2" s="1"/>
  <c r="V1342" i="2"/>
  <c r="G1342" i="2" s="1"/>
  <c r="V1353" i="2"/>
  <c r="G1353" i="2" s="1"/>
  <c r="V1363" i="2"/>
  <c r="G1363" i="2" s="1"/>
  <c r="V1375" i="2"/>
  <c r="G1375" i="2" s="1"/>
  <c r="V1398" i="2"/>
  <c r="G1398" i="2" s="1"/>
  <c r="V1408" i="2"/>
  <c r="G1408" i="2" s="1"/>
  <c r="V1419" i="2"/>
  <c r="G1419" i="2" s="1"/>
  <c r="V1430" i="2"/>
  <c r="G1430" i="2" s="1"/>
  <c r="V1450" i="2"/>
  <c r="G1450" i="2" s="1"/>
  <c r="V1460" i="2"/>
  <c r="G1460" i="2" s="1"/>
  <c r="V1471" i="2"/>
  <c r="G1471" i="2" s="1"/>
  <c r="V1492" i="2"/>
  <c r="G1492" i="2" s="1"/>
  <c r="V1515" i="2"/>
  <c r="G1515" i="2" s="1"/>
  <c r="V1524" i="2"/>
  <c r="G1524" i="2" s="1"/>
  <c r="V1532" i="2"/>
  <c r="G1532" i="2" s="1"/>
  <c r="V1543" i="2"/>
  <c r="G1543" i="2" s="1"/>
  <c r="V1554" i="2"/>
  <c r="G1554" i="2" s="1"/>
  <c r="V1571" i="2"/>
  <c r="G1571" i="2" s="1"/>
  <c r="V1582" i="2"/>
  <c r="G1582" i="2" s="1"/>
  <c r="V34" i="2"/>
  <c r="G34" i="2" s="1"/>
  <c r="V50" i="2"/>
  <c r="V71" i="2"/>
  <c r="V91" i="2"/>
  <c r="G91" i="2" s="1"/>
  <c r="V112" i="2"/>
  <c r="V164" i="2"/>
  <c r="G164" i="2" s="1"/>
  <c r="V196" i="2"/>
  <c r="V226" i="2"/>
  <c r="V255" i="2"/>
  <c r="V287" i="2"/>
  <c r="V346" i="2"/>
  <c r="V358" i="2"/>
  <c r="V377" i="2"/>
  <c r="G377" i="2" s="1"/>
  <c r="V388" i="2"/>
  <c r="V425" i="2"/>
  <c r="G425" i="2" s="1"/>
  <c r="V435" i="2"/>
  <c r="V445" i="2"/>
  <c r="V456" i="2"/>
  <c r="V507" i="2"/>
  <c r="G507" i="2" s="1"/>
  <c r="V516" i="2"/>
  <c r="G516" i="2" s="1"/>
  <c r="V537" i="2"/>
  <c r="G537" i="2" s="1"/>
  <c r="V547" i="2"/>
  <c r="G547" i="2" s="1"/>
  <c r="V557" i="2"/>
  <c r="G557" i="2" s="1"/>
  <c r="V576" i="2"/>
  <c r="G576" i="2" s="1"/>
  <c r="V585" i="2"/>
  <c r="G585" i="2" s="1"/>
  <c r="V613" i="2"/>
  <c r="G613" i="2" s="1"/>
  <c r="V625" i="2"/>
  <c r="G625" i="2" s="1"/>
  <c r="V634" i="2"/>
  <c r="G634" i="2" s="1"/>
  <c r="V655" i="2"/>
  <c r="G655" i="2" s="1"/>
  <c r="V665" i="2"/>
  <c r="G665" i="2" s="1"/>
  <c r="V676" i="2"/>
  <c r="G676" i="2" s="1"/>
  <c r="V685" i="2"/>
  <c r="G685" i="2" s="1"/>
  <c r="V695" i="2"/>
  <c r="G695" i="2" s="1"/>
  <c r="V704" i="2"/>
  <c r="G704" i="2" s="1"/>
  <c r="V714" i="2"/>
  <c r="G714" i="2" s="1"/>
  <c r="V735" i="2"/>
  <c r="G735" i="2" s="1"/>
  <c r="V746" i="2"/>
  <c r="G746" i="2" s="1"/>
  <c r="V756" i="2"/>
  <c r="G756" i="2" s="1"/>
  <c r="V776" i="2"/>
  <c r="G776" i="2" s="1"/>
  <c r="V786" i="2"/>
  <c r="G786" i="2" s="1"/>
  <c r="V797" i="2"/>
  <c r="G797" i="2" s="1"/>
  <c r="V819" i="2"/>
  <c r="G819" i="2" s="1"/>
  <c r="V829" i="2"/>
  <c r="G829" i="2" s="1"/>
  <c r="V839" i="2"/>
  <c r="G839" i="2" s="1"/>
  <c r="V848" i="2"/>
  <c r="G848" i="2" s="1"/>
  <c r="V877" i="2"/>
  <c r="G877" i="2" s="1"/>
  <c r="V899" i="2"/>
  <c r="G899" i="2" s="1"/>
  <c r="V919" i="2"/>
  <c r="G919" i="2" s="1"/>
  <c r="V928" i="2"/>
  <c r="G928" i="2" s="1"/>
  <c r="V940" i="2"/>
  <c r="G940" i="2" s="1"/>
  <c r="V949" i="2"/>
  <c r="G949" i="2" s="1"/>
  <c r="V960" i="2"/>
  <c r="G960" i="2" s="1"/>
  <c r="V970" i="2"/>
  <c r="G970" i="2" s="1"/>
  <c r="V981" i="2"/>
  <c r="G981" i="2" s="1"/>
  <c r="V990" i="2"/>
  <c r="G990" i="2" s="1"/>
  <c r="V1001" i="2"/>
  <c r="G1001" i="2" s="1"/>
  <c r="V1022" i="2"/>
  <c r="G1022" i="2" s="1"/>
  <c r="V1033" i="2"/>
  <c r="G1033" i="2" s="1"/>
  <c r="V1043" i="2"/>
  <c r="G1043" i="2" s="1"/>
  <c r="V1052" i="2"/>
  <c r="G1052" i="2" s="1"/>
  <c r="V1062" i="2"/>
  <c r="G1062" i="2" s="1"/>
  <c r="V1084" i="2"/>
  <c r="G1084" i="2" s="1"/>
  <c r="V1106" i="2"/>
  <c r="G1106" i="2" s="1"/>
  <c r="V1117" i="2"/>
  <c r="G1117" i="2" s="1"/>
  <c r="V1127" i="2"/>
  <c r="G1127" i="2" s="1"/>
  <c r="V1138" i="2"/>
  <c r="G1138" i="2" s="1"/>
  <c r="V1191" i="2"/>
  <c r="G1191" i="2" s="1"/>
  <c r="V1202" i="2"/>
  <c r="G1202" i="2" s="1"/>
  <c r="V1214" i="2"/>
  <c r="G1214" i="2" s="1"/>
  <c r="V1226" i="2"/>
  <c r="G1226" i="2" s="1"/>
  <c r="V1236" i="2"/>
  <c r="G1236" i="2" s="1"/>
  <c r="V1247" i="2"/>
  <c r="G1247" i="2" s="1"/>
  <c r="V1258" i="2"/>
  <c r="G1258" i="2" s="1"/>
  <c r="V1268" i="2"/>
  <c r="G1268" i="2" s="1"/>
  <c r="V1277" i="2"/>
  <c r="G1277" i="2" s="1"/>
  <c r="V1288" i="2"/>
  <c r="G1288" i="2" s="1"/>
  <c r="V1300" i="2"/>
  <c r="G1300" i="2" s="1"/>
  <c r="V1310" i="2"/>
  <c r="G1310" i="2" s="1"/>
  <c r="V1320" i="2"/>
  <c r="G1320" i="2" s="1"/>
  <c r="V1331" i="2"/>
  <c r="G1331" i="2" s="1"/>
  <c r="V1343" i="2"/>
  <c r="G1343" i="2" s="1"/>
  <c r="V1354" i="2"/>
  <c r="G1354" i="2" s="1"/>
  <c r="V1364" i="2"/>
  <c r="G1364" i="2" s="1"/>
  <c r="V1376" i="2"/>
  <c r="G1376" i="2" s="1"/>
  <c r="V1387" i="2"/>
  <c r="G1387" i="2" s="1"/>
  <c r="V1409" i="2"/>
  <c r="G1409" i="2" s="1"/>
  <c r="V1420" i="2"/>
  <c r="G1420" i="2" s="1"/>
  <c r="V1431" i="2"/>
  <c r="G1431" i="2" s="1"/>
  <c r="V1441" i="2"/>
  <c r="G1441" i="2" s="1"/>
  <c r="V1451" i="2"/>
  <c r="G1451" i="2" s="1"/>
  <c r="V1461" i="2"/>
  <c r="G1461" i="2" s="1"/>
  <c r="V1472" i="2"/>
  <c r="G1472" i="2" s="1"/>
  <c r="V1482" i="2"/>
  <c r="G1482" i="2" s="1"/>
  <c r="V1493" i="2"/>
  <c r="G1493" i="2" s="1"/>
  <c r="V1505" i="2"/>
  <c r="G1505" i="2" s="1"/>
  <c r="V1516" i="2"/>
  <c r="G1516" i="2" s="1"/>
  <c r="V1525" i="2"/>
  <c r="G1525" i="2" s="1"/>
  <c r="V1533" i="2"/>
  <c r="G1533" i="2" s="1"/>
  <c r="V1544" i="2"/>
  <c r="G1544" i="2" s="1"/>
  <c r="V1563" i="2"/>
  <c r="G1563" i="2" s="1"/>
  <c r="N20" i="5"/>
  <c r="O20" i="5" s="1" a="1"/>
  <c r="O20" i="5" s="1"/>
  <c r="N28" i="5"/>
  <c r="O28" i="5" s="1" a="1"/>
  <c r="O28" i="5" s="1"/>
  <c r="V104" i="2"/>
  <c r="V22" i="2"/>
  <c r="V41" i="2"/>
  <c r="G41" i="2" s="1"/>
  <c r="V59" i="2"/>
  <c r="V121" i="2"/>
  <c r="V206" i="2"/>
  <c r="V236" i="2"/>
  <c r="G236" i="2" s="1"/>
  <c r="V247" i="2"/>
  <c r="G247" i="2" s="1"/>
  <c r="V297" i="2"/>
  <c r="V337" i="2"/>
  <c r="V32" i="2"/>
  <c r="V60" i="2"/>
  <c r="G60" i="2" s="1"/>
  <c r="V72" i="2"/>
  <c r="G72" i="2" s="1"/>
  <c r="V82" i="2"/>
  <c r="V92" i="2"/>
  <c r="V102" i="2"/>
  <c r="V113" i="2"/>
  <c r="V144" i="2"/>
  <c r="G144" i="2" s="1"/>
  <c r="V155" i="2"/>
  <c r="V174" i="2"/>
  <c r="V197" i="2"/>
  <c r="G197" i="2" s="1"/>
  <c r="V216" i="2"/>
  <c r="G216" i="2" s="1"/>
  <c r="V227" i="2"/>
  <c r="V266" i="2"/>
  <c r="V298" i="2"/>
  <c r="V308" i="2"/>
  <c r="V319" i="2"/>
  <c r="V359" i="2"/>
  <c r="G359" i="2" s="1"/>
  <c r="V369" i="2"/>
  <c r="G369" i="2" s="1"/>
  <c r="V407" i="2"/>
  <c r="G407" i="2" s="1"/>
  <c r="V417" i="2"/>
  <c r="V426" i="2"/>
  <c r="V436" i="2"/>
  <c r="V467" i="2"/>
  <c r="G467" i="2" s="1"/>
  <c r="V477" i="2"/>
  <c r="G477" i="2" s="1"/>
  <c r="V517" i="2"/>
  <c r="G517" i="2" s="1"/>
  <c r="V527" i="2"/>
  <c r="G527" i="2" s="1"/>
  <c r="V577" i="2"/>
  <c r="G577" i="2" s="1"/>
  <c r="V594" i="2"/>
  <c r="G594" i="2" s="1"/>
  <c r="V626" i="2"/>
  <c r="G626" i="2" s="1"/>
  <c r="V635" i="2"/>
  <c r="G635" i="2" s="1"/>
  <c r="V656" i="2"/>
  <c r="G656" i="2" s="1"/>
  <c r="V666" i="2"/>
  <c r="G666" i="2" s="1"/>
  <c r="V705" i="2"/>
  <c r="G705" i="2" s="1"/>
  <c r="V715" i="2"/>
  <c r="G715" i="2" s="1"/>
  <c r="V736" i="2"/>
  <c r="G736" i="2" s="1"/>
  <c r="V747" i="2"/>
  <c r="G747" i="2" s="1"/>
  <c r="V757" i="2"/>
  <c r="G757" i="2" s="1"/>
  <c r="V766" i="2"/>
  <c r="G766" i="2" s="1"/>
  <c r="V787" i="2"/>
  <c r="G787" i="2" s="1"/>
  <c r="V798" i="2"/>
  <c r="G798" i="2" s="1"/>
  <c r="V809" i="2"/>
  <c r="G809" i="2" s="1"/>
  <c r="V849" i="2"/>
  <c r="G849" i="2" s="1"/>
  <c r="V858" i="2"/>
  <c r="G858" i="2" s="1"/>
  <c r="V867" i="2"/>
  <c r="G867" i="2" s="1"/>
  <c r="V878" i="2"/>
  <c r="G878" i="2" s="1"/>
  <c r="V890" i="2"/>
  <c r="G890" i="2" s="1"/>
  <c r="V900" i="2"/>
  <c r="G900" i="2" s="1"/>
  <c r="V911" i="2"/>
  <c r="G911" i="2" s="1"/>
  <c r="V929" i="2"/>
  <c r="G929" i="2" s="1"/>
  <c r="V950" i="2"/>
  <c r="G950" i="2" s="1"/>
  <c r="V961" i="2"/>
  <c r="G961" i="2" s="1"/>
  <c r="V971" i="2"/>
  <c r="G971" i="2" s="1"/>
  <c r="V982" i="2"/>
  <c r="G982" i="2" s="1"/>
  <c r="V991" i="2"/>
  <c r="G991" i="2" s="1"/>
  <c r="V1002" i="2"/>
  <c r="G1002" i="2" s="1"/>
  <c r="V1013" i="2"/>
  <c r="G1013" i="2" s="1"/>
  <c r="V1034" i="2"/>
  <c r="G1034" i="2" s="1"/>
  <c r="V1063" i="2"/>
  <c r="G1063" i="2" s="1"/>
  <c r="V1073" i="2"/>
  <c r="G1073" i="2" s="1"/>
  <c r="V1085" i="2"/>
  <c r="G1085" i="2" s="1"/>
  <c r="V1096" i="2"/>
  <c r="G1096" i="2" s="1"/>
  <c r="V1128" i="2"/>
  <c r="G1128" i="2" s="1"/>
  <c r="V1139" i="2"/>
  <c r="G1139" i="2" s="1"/>
  <c r="V1149" i="2"/>
  <c r="G1149" i="2" s="1"/>
  <c r="V1192" i="2"/>
  <c r="G1192" i="2" s="1"/>
  <c r="V1203" i="2"/>
  <c r="G1203" i="2" s="1"/>
  <c r="V1215" i="2"/>
  <c r="G1215" i="2" s="1"/>
  <c r="V1227" i="2"/>
  <c r="G1227" i="2" s="1"/>
  <c r="V1248" i="2"/>
  <c r="G1248" i="2" s="1"/>
  <c r="V1259" i="2"/>
  <c r="G1259" i="2" s="1"/>
  <c r="V1269" i="2"/>
  <c r="G1269" i="2" s="1"/>
  <c r="V1278" i="2"/>
  <c r="G1278" i="2" s="1"/>
  <c r="V1289" i="2"/>
  <c r="G1289" i="2" s="1"/>
  <c r="V1301" i="2"/>
  <c r="G1301" i="2" s="1"/>
  <c r="V1321" i="2"/>
  <c r="G1321" i="2" s="1"/>
  <c r="V1332" i="2"/>
  <c r="G1332" i="2" s="1"/>
  <c r="V1344" i="2"/>
  <c r="G1344" i="2" s="1"/>
  <c r="V1355" i="2"/>
  <c r="G1355" i="2" s="1"/>
  <c r="V1365" i="2"/>
  <c r="G1365" i="2" s="1"/>
  <c r="V1377" i="2"/>
  <c r="G1377" i="2" s="1"/>
  <c r="V1388" i="2"/>
  <c r="G1388" i="2" s="1"/>
  <c r="V1399" i="2"/>
  <c r="G1399" i="2" s="1"/>
  <c r="V1410" i="2"/>
  <c r="G1410" i="2" s="1"/>
  <c r="V1432" i="2"/>
  <c r="G1432" i="2" s="1"/>
  <c r="V1442" i="2"/>
  <c r="G1442" i="2" s="1"/>
  <c r="V1452" i="2"/>
  <c r="G1452" i="2" s="1"/>
  <c r="V1462" i="2"/>
  <c r="G1462" i="2" s="1"/>
  <c r="V1473" i="2"/>
  <c r="G1473" i="2" s="1"/>
  <c r="V1483" i="2"/>
  <c r="G1483" i="2" s="1"/>
  <c r="V1494" i="2"/>
  <c r="G1494" i="2" s="1"/>
  <c r="V1506" i="2"/>
  <c r="G1506" i="2" s="1"/>
  <c r="V1517" i="2"/>
  <c r="G1517" i="2" s="1"/>
  <c r="V1526" i="2"/>
  <c r="G1526" i="2" s="1"/>
  <c r="V1534" i="2"/>
  <c r="G1534" i="2" s="1"/>
  <c r="V1545" i="2"/>
  <c r="G1545" i="2" s="1"/>
  <c r="V1555" i="2"/>
  <c r="G1555" i="2" s="1"/>
  <c r="V1564" i="2"/>
  <c r="G1564" i="2" s="1"/>
  <c r="V1572" i="2"/>
  <c r="G1572" i="2" s="1"/>
  <c r="V1583" i="2"/>
  <c r="G1583" i="2" s="1"/>
  <c r="F11" i="3"/>
  <c r="P9" i="5" a="1"/>
  <c r="P9" i="5" s="1"/>
  <c r="F14" i="5"/>
  <c r="K16" i="5"/>
  <c r="P20" i="5" a="1"/>
  <c r="P20" i="5" s="1"/>
  <c r="K25" i="5"/>
  <c r="L25" i="5" s="1" a="1"/>
  <c r="L25" i="5" s="1"/>
  <c r="P28" i="5" a="1"/>
  <c r="P28" i="5" s="1"/>
  <c r="V33" i="2"/>
  <c r="V51" i="2"/>
  <c r="V73" i="2"/>
  <c r="G73" i="2" s="1"/>
  <c r="V123" i="2"/>
  <c r="V166" i="2"/>
  <c r="V175" i="2"/>
  <c r="V186" i="2"/>
  <c r="V198" i="2"/>
  <c r="V217" i="2"/>
  <c r="G217" i="2" s="1"/>
  <c r="V238" i="2"/>
  <c r="V248" i="2"/>
  <c r="V267" i="2"/>
  <c r="V299" i="2"/>
  <c r="V309" i="2"/>
  <c r="V329" i="2"/>
  <c r="G329" i="2" s="1"/>
  <c r="V348" i="2"/>
  <c r="V370" i="2"/>
  <c r="G370" i="2" s="1"/>
  <c r="V379" i="2"/>
  <c r="V389" i="2"/>
  <c r="G389" i="2" s="1"/>
  <c r="V399" i="2"/>
  <c r="V408" i="2"/>
  <c r="G408" i="2" s="1"/>
  <c r="N408" i="2"/>
  <c r="S408" i="2"/>
  <c r="R408" i="2"/>
  <c r="Q408" i="2"/>
  <c r="P408" i="2"/>
  <c r="O408" i="2"/>
  <c r="V418" i="2"/>
  <c r="V427" i="2"/>
  <c r="V447" i="2"/>
  <c r="V468" i="2"/>
  <c r="G468" i="2" s="1"/>
  <c r="V489" i="2"/>
  <c r="G489" i="2" s="1"/>
  <c r="V498" i="2"/>
  <c r="G498" i="2" s="1"/>
  <c r="V508" i="2"/>
  <c r="G508" i="2" s="1"/>
  <c r="V518" i="2"/>
  <c r="G518" i="2" s="1"/>
  <c r="V528" i="2"/>
  <c r="G528" i="2" s="1"/>
  <c r="V548" i="2"/>
  <c r="G548" i="2" s="1"/>
  <c r="V615" i="2"/>
  <c r="G615" i="2" s="1"/>
  <c r="V657" i="2"/>
  <c r="G657" i="2" s="1"/>
  <c r="V667" i="2"/>
  <c r="G667" i="2" s="1"/>
  <c r="V677" i="2"/>
  <c r="G677" i="2" s="1"/>
  <c r="V686" i="2"/>
  <c r="G686" i="2" s="1"/>
  <c r="V696" i="2"/>
  <c r="G696" i="2" s="1"/>
  <c r="V726" i="2"/>
  <c r="G726" i="2" s="1"/>
  <c r="V737" i="2"/>
  <c r="G737" i="2" s="1"/>
  <c r="V748" i="2"/>
  <c r="G748" i="2" s="1"/>
  <c r="V758" i="2"/>
  <c r="G758" i="2" s="1"/>
  <c r="V767" i="2"/>
  <c r="G767" i="2" s="1"/>
  <c r="V777" i="2"/>
  <c r="G777" i="2" s="1"/>
  <c r="V799" i="2"/>
  <c r="G799" i="2" s="1"/>
  <c r="V810" i="2"/>
  <c r="G810" i="2" s="1"/>
  <c r="V820" i="2"/>
  <c r="G820" i="2" s="1"/>
  <c r="V830" i="2"/>
  <c r="G830" i="2" s="1"/>
  <c r="V840" i="2"/>
  <c r="G840" i="2" s="1"/>
  <c r="V850" i="2"/>
  <c r="G850" i="2" s="1"/>
  <c r="V859" i="2"/>
  <c r="G859" i="2" s="1"/>
  <c r="V868" i="2"/>
  <c r="G868" i="2" s="1"/>
  <c r="V879" i="2"/>
  <c r="G879" i="2" s="1"/>
  <c r="V891" i="2"/>
  <c r="G891" i="2" s="1"/>
  <c r="V901" i="2"/>
  <c r="G901" i="2" s="1"/>
  <c r="V920" i="2"/>
  <c r="G920" i="2" s="1"/>
  <c r="V930" i="2"/>
  <c r="G930" i="2" s="1"/>
  <c r="V941" i="2"/>
  <c r="G941" i="2" s="1"/>
  <c r="V951" i="2"/>
  <c r="G951" i="2" s="1"/>
  <c r="V962" i="2"/>
  <c r="G962" i="2" s="1"/>
  <c r="V972" i="2"/>
  <c r="G972" i="2" s="1"/>
  <c r="V1003" i="2"/>
  <c r="G1003" i="2" s="1"/>
  <c r="V1024" i="2"/>
  <c r="G1024" i="2" s="1"/>
  <c r="V1035" i="2"/>
  <c r="G1035" i="2" s="1"/>
  <c r="V1044" i="2"/>
  <c r="G1044" i="2" s="1"/>
  <c r="V1053" i="2"/>
  <c r="G1053" i="2" s="1"/>
  <c r="V1064" i="2"/>
  <c r="G1064" i="2" s="1"/>
  <c r="V1074" i="2"/>
  <c r="G1074" i="2" s="1"/>
  <c r="V1086" i="2"/>
  <c r="G1086" i="2" s="1"/>
  <c r="V1097" i="2"/>
  <c r="G1097" i="2" s="1"/>
  <c r="V1108" i="2"/>
  <c r="G1108" i="2" s="1"/>
  <c r="V1118" i="2"/>
  <c r="G1118" i="2" s="1"/>
  <c r="V1129" i="2"/>
  <c r="G1129" i="2" s="1"/>
  <c r="V1140" i="2"/>
  <c r="G1140" i="2" s="1"/>
  <c r="V1150" i="2"/>
  <c r="G1150" i="2" s="1"/>
  <c r="V1160" i="2"/>
  <c r="G1160" i="2" s="1"/>
  <c r="V1204" i="2"/>
  <c r="G1204" i="2" s="1"/>
  <c r="V1216" i="2"/>
  <c r="G1216" i="2" s="1"/>
  <c r="V1270" i="2"/>
  <c r="G1270" i="2" s="1"/>
  <c r="V1279" i="2"/>
  <c r="G1279" i="2" s="1"/>
  <c r="V1290" i="2"/>
  <c r="G1290" i="2" s="1"/>
  <c r="V1302" i="2"/>
  <c r="G1302" i="2" s="1"/>
  <c r="V1311" i="2"/>
  <c r="G1311" i="2" s="1"/>
  <c r="V1322" i="2"/>
  <c r="G1322" i="2" s="1"/>
  <c r="V1333" i="2"/>
  <c r="G1333" i="2" s="1"/>
  <c r="V1345" i="2"/>
  <c r="G1345" i="2" s="1"/>
  <c r="V1356" i="2"/>
  <c r="G1356" i="2" s="1"/>
  <c r="V1366" i="2"/>
  <c r="G1366" i="2" s="1"/>
  <c r="V1378" i="2"/>
  <c r="G1378" i="2" s="1"/>
  <c r="V1389" i="2"/>
  <c r="G1389" i="2" s="1"/>
  <c r="V1400" i="2"/>
  <c r="G1400" i="2" s="1"/>
  <c r="V1411" i="2"/>
  <c r="G1411" i="2" s="1"/>
  <c r="V1421" i="2"/>
  <c r="G1421" i="2" s="1"/>
  <c r="V1433" i="2"/>
  <c r="G1433" i="2" s="1"/>
  <c r="V1443" i="2"/>
  <c r="G1443" i="2" s="1"/>
  <c r="V1453" i="2"/>
  <c r="G1453" i="2" s="1"/>
  <c r="V1463" i="2"/>
  <c r="G1463" i="2" s="1"/>
  <c r="V1474" i="2"/>
  <c r="G1474" i="2" s="1"/>
  <c r="V1484" i="2"/>
  <c r="G1484" i="2" s="1"/>
  <c r="V1495" i="2"/>
  <c r="G1495" i="2" s="1"/>
  <c r="V1507" i="2"/>
  <c r="G1507" i="2" s="1"/>
  <c r="V1535" i="2"/>
  <c r="G1535" i="2" s="1"/>
  <c r="V1546" i="2"/>
  <c r="G1546" i="2" s="1"/>
  <c r="V1573" i="2"/>
  <c r="G1573" i="2" s="1"/>
  <c r="V1584" i="2"/>
  <c r="G1584" i="2" s="1"/>
  <c r="Q28" i="5" a="1"/>
  <c r="Q28" i="5" s="1"/>
  <c r="V1481" i="2"/>
  <c r="G1481" i="2" s="1"/>
  <c r="V1107" i="2"/>
  <c r="G1107" i="2" s="1"/>
  <c r="V40" i="2"/>
  <c r="V86" i="2"/>
  <c r="U107" i="2"/>
  <c r="V127" i="2"/>
  <c r="V158" i="2"/>
  <c r="V177" i="2"/>
  <c r="G177" i="2" s="1"/>
  <c r="V271" i="2"/>
  <c r="V288" i="2"/>
  <c r="V320" i="2"/>
  <c r="U334" i="2"/>
  <c r="V374" i="2"/>
  <c r="V383" i="2"/>
  <c r="G383" i="2" s="1"/>
  <c r="V412" i="2"/>
  <c r="G412" i="2" s="1"/>
  <c r="V437" i="2"/>
  <c r="V446" i="2"/>
  <c r="U457" i="2"/>
  <c r="V466" i="2"/>
  <c r="G466" i="2" s="1"/>
  <c r="V476" i="2"/>
  <c r="G476" i="2" s="1"/>
  <c r="V487" i="2"/>
  <c r="G487" i="2" s="1"/>
  <c r="V496" i="2"/>
  <c r="G496" i="2" s="1"/>
  <c r="V526" i="2"/>
  <c r="G526" i="2" s="1"/>
  <c r="V564" i="2"/>
  <c r="G564" i="2" s="1"/>
  <c r="V574" i="2"/>
  <c r="G574" i="2" s="1"/>
  <c r="V596" i="2"/>
  <c r="G596" i="2" s="1"/>
  <c r="V606" i="2"/>
  <c r="G606" i="2" s="1"/>
  <c r="V644" i="2"/>
  <c r="G644" i="2" s="1"/>
  <c r="V654" i="2"/>
  <c r="G654" i="2" s="1"/>
  <c r="V874" i="2"/>
  <c r="G874" i="2" s="1"/>
  <c r="V947" i="2"/>
  <c r="G947" i="2" s="1"/>
  <c r="V1385" i="2"/>
  <c r="G1385" i="2" s="1"/>
  <c r="V31" i="2"/>
  <c r="G31" i="2" s="1"/>
  <c r="V67" i="2"/>
  <c r="V76" i="2"/>
  <c r="G76" i="2" s="1"/>
  <c r="V108" i="2"/>
  <c r="V117" i="2"/>
  <c r="V128" i="2"/>
  <c r="V148" i="2"/>
  <c r="V159" i="2"/>
  <c r="G159" i="2" s="1"/>
  <c r="V170" i="2"/>
  <c r="G170" i="2" s="1"/>
  <c r="V215" i="2"/>
  <c r="G215" i="2" s="1"/>
  <c r="V225" i="2"/>
  <c r="U254" i="2"/>
  <c r="V280" i="2"/>
  <c r="V289" i="2"/>
  <c r="G289" i="2" s="1"/>
  <c r="V300" i="2"/>
  <c r="G300" i="2" s="1"/>
  <c r="V327" i="2"/>
  <c r="V344" i="2"/>
  <c r="V384" i="2"/>
  <c r="G384" i="2" s="1"/>
  <c r="U458" i="2"/>
  <c r="V488" i="2"/>
  <c r="G488" i="2" s="1"/>
  <c r="U497" i="2"/>
  <c r="V538" i="2"/>
  <c r="G538" i="2" s="1"/>
  <c r="V558" i="2"/>
  <c r="G558" i="2" s="1"/>
  <c r="V607" i="2"/>
  <c r="G607" i="2" s="1"/>
  <c r="V645" i="2"/>
  <c r="G645" i="2" s="1"/>
  <c r="V1104" i="2"/>
  <c r="G1104" i="2" s="1"/>
  <c r="V1234" i="2"/>
  <c r="G1234" i="2" s="1"/>
  <c r="V1246" i="2"/>
  <c r="G1246" i="2" s="1"/>
  <c r="V81" i="2"/>
  <c r="G81" i="2" s="1"/>
  <c r="V23" i="2"/>
  <c r="V42" i="2"/>
  <c r="V68" i="2"/>
  <c r="V77" i="2"/>
  <c r="V109" i="2"/>
  <c r="V149" i="2"/>
  <c r="G149" i="2" s="1"/>
  <c r="V160" i="2"/>
  <c r="G160" i="2" s="1"/>
  <c r="V179" i="2"/>
  <c r="V321" i="2"/>
  <c r="G321" i="2" s="1"/>
  <c r="U328" i="2"/>
  <c r="V335" i="2"/>
  <c r="G335" i="2" s="1"/>
  <c r="V365" i="2"/>
  <c r="G365" i="2" s="1"/>
  <c r="V404" i="2"/>
  <c r="G404" i="2" s="1"/>
  <c r="V448" i="2"/>
  <c r="G448" i="2" s="1"/>
  <c r="V478" i="2"/>
  <c r="G478" i="2" s="1"/>
  <c r="V559" i="2"/>
  <c r="G559" i="2" s="1"/>
  <c r="V566" i="2"/>
  <c r="G566" i="2" s="1"/>
  <c r="V582" i="2"/>
  <c r="G582" i="2" s="1"/>
  <c r="V598" i="2"/>
  <c r="G598" i="2" s="1"/>
  <c r="V617" i="2"/>
  <c r="G617" i="2" s="1"/>
  <c r="V724" i="2"/>
  <c r="G724" i="2" s="1"/>
  <c r="V1158" i="2"/>
  <c r="G1158" i="2" s="1"/>
  <c r="V1168" i="2"/>
  <c r="G1168" i="2" s="1"/>
  <c r="V1225" i="2"/>
  <c r="G1225" i="2" s="1"/>
  <c r="V1504" i="2"/>
  <c r="G1504" i="2" s="1"/>
  <c r="U24" i="2"/>
  <c r="V78" i="2"/>
  <c r="V98" i="2"/>
  <c r="V140" i="2"/>
  <c r="G140" i="2" s="1"/>
  <c r="V161" i="2"/>
  <c r="G161" i="2" s="1"/>
  <c r="V171" i="2"/>
  <c r="V180" i="2"/>
  <c r="G180" i="2" s="1"/>
  <c r="V237" i="2"/>
  <c r="V263" i="2"/>
  <c r="V336" i="2"/>
  <c r="V357" i="2"/>
  <c r="V395" i="2"/>
  <c r="V469" i="2"/>
  <c r="G469" i="2" s="1"/>
  <c r="V529" i="2"/>
  <c r="G529" i="2" s="1"/>
  <c r="V560" i="2"/>
  <c r="G560" i="2" s="1"/>
  <c r="U567" i="2"/>
  <c r="V589" i="2"/>
  <c r="G589" i="2" s="1"/>
  <c r="V608" i="2"/>
  <c r="G608" i="2" s="1"/>
  <c r="V618" i="2"/>
  <c r="G618" i="2" s="1"/>
  <c r="V636" i="2"/>
  <c r="G636" i="2" s="1"/>
  <c r="U646" i="2"/>
  <c r="V725" i="2"/>
  <c r="G725" i="2" s="1"/>
  <c r="V889" i="2"/>
  <c r="G889" i="2" s="1"/>
  <c r="V910" i="2"/>
  <c r="G910" i="2" s="1"/>
  <c r="V1095" i="2"/>
  <c r="G1095" i="2" s="1"/>
  <c r="V1169" i="2"/>
  <c r="G1169" i="2" s="1"/>
  <c r="V1180" i="2"/>
  <c r="G1180" i="2" s="1"/>
  <c r="V70" i="2"/>
  <c r="V79" i="2"/>
  <c r="V89" i="2"/>
  <c r="V99" i="2"/>
  <c r="V120" i="2"/>
  <c r="V131" i="2"/>
  <c r="G131" i="2" s="1"/>
  <c r="V207" i="2"/>
  <c r="G207" i="2" s="1"/>
  <c r="V256" i="2"/>
  <c r="V291" i="2"/>
  <c r="V312" i="2"/>
  <c r="V386" i="2"/>
  <c r="V396" i="2"/>
  <c r="G396" i="2" s="1"/>
  <c r="V470" i="2"/>
  <c r="G470" i="2" s="1"/>
  <c r="V490" i="2"/>
  <c r="G490" i="2" s="1"/>
  <c r="V530" i="2"/>
  <c r="G530" i="2" s="1"/>
  <c r="V540" i="2"/>
  <c r="G540" i="2" s="1"/>
  <c r="V568" i="2"/>
  <c r="G568" i="2" s="1"/>
  <c r="V600" i="2"/>
  <c r="G600" i="2" s="1"/>
  <c r="V609" i="2"/>
  <c r="G609" i="2" s="1"/>
  <c r="V619" i="2"/>
  <c r="G619" i="2" s="1"/>
  <c r="V637" i="2"/>
  <c r="G637" i="2" s="1"/>
  <c r="V706" i="2"/>
  <c r="G706" i="2" s="1"/>
  <c r="V1023" i="2"/>
  <c r="G1023" i="2" s="1"/>
  <c r="V1159" i="2"/>
  <c r="G1159" i="2" s="1"/>
  <c r="V1170" i="2"/>
  <c r="G1170" i="2" s="1"/>
  <c r="V1181" i="2"/>
  <c r="G1181" i="2" s="1"/>
  <c r="V1237" i="2"/>
  <c r="G1237" i="2" s="1"/>
  <c r="V111" i="2"/>
  <c r="V142" i="2"/>
  <c r="V162" i="2"/>
  <c r="V218" i="2"/>
  <c r="U239" i="2"/>
  <c r="V257" i="2"/>
  <c r="V303" i="2"/>
  <c r="V313" i="2"/>
  <c r="V324" i="2"/>
  <c r="V338" i="2"/>
  <c r="G338" i="2" s="1"/>
  <c r="V347" i="2"/>
  <c r="G347" i="2" s="1"/>
  <c r="V368" i="2"/>
  <c r="G368" i="2" s="1"/>
  <c r="V481" i="2"/>
  <c r="G481" i="2" s="1"/>
  <c r="V500" i="2"/>
  <c r="G500" i="2" s="1"/>
  <c r="V541" i="2"/>
  <c r="G541" i="2" s="1"/>
  <c r="V575" i="2"/>
  <c r="G575" i="2" s="1"/>
  <c r="V590" i="2"/>
  <c r="G590" i="2" s="1"/>
  <c r="V707" i="2"/>
  <c r="G707" i="2" s="1"/>
  <c r="V983" i="2"/>
  <c r="G983" i="2" s="1"/>
  <c r="V1171" i="2"/>
  <c r="G1171" i="2" s="1"/>
  <c r="V1182" i="2"/>
  <c r="G1182" i="2" s="1"/>
  <c r="V1228" i="2"/>
  <c r="G1228" i="2" s="1"/>
  <c r="V1238" i="2"/>
  <c r="G1238" i="2" s="1"/>
  <c r="V101" i="2"/>
  <c r="G101" i="2" s="1"/>
  <c r="U132" i="2"/>
  <c r="V143" i="2"/>
  <c r="V173" i="2"/>
  <c r="G173" i="2" s="1"/>
  <c r="V249" i="2"/>
  <c r="V258" i="2"/>
  <c r="U265" i="2"/>
  <c r="V293" i="2"/>
  <c r="V339" i="2"/>
  <c r="V378" i="2"/>
  <c r="G378" i="2" s="1"/>
  <c r="V398" i="2"/>
  <c r="G398" i="2" s="1"/>
  <c r="V406" i="2"/>
  <c r="G406" i="2" s="1"/>
  <c r="V461" i="2"/>
  <c r="V471" i="2"/>
  <c r="G471" i="2" s="1"/>
  <c r="V491" i="2"/>
  <c r="G491" i="2" s="1"/>
  <c r="V532" i="2"/>
  <c r="G532" i="2" s="1"/>
  <c r="V542" i="2"/>
  <c r="G542" i="2" s="1"/>
  <c r="V551" i="2"/>
  <c r="G551" i="2" s="1"/>
  <c r="V591" i="2"/>
  <c r="G591" i="2" s="1"/>
  <c r="V601" i="2"/>
  <c r="G601" i="2" s="1"/>
  <c r="V621" i="2"/>
  <c r="G621" i="2" s="1"/>
  <c r="V648" i="2"/>
  <c r="G648" i="2" s="1"/>
  <c r="V688" i="2"/>
  <c r="G688" i="2" s="1"/>
  <c r="V769" i="2"/>
  <c r="G769" i="2" s="1"/>
  <c r="V1205" i="2"/>
  <c r="G1205" i="2" s="1"/>
  <c r="V1249" i="2"/>
  <c r="G1249" i="2" s="1"/>
  <c r="V1379" i="2"/>
  <c r="G1379" i="2" s="1"/>
  <c r="V133" i="2"/>
  <c r="V154" i="2"/>
  <c r="G154" i="2" s="1"/>
  <c r="V184" i="2"/>
  <c r="V189" i="2"/>
  <c r="V259" i="2"/>
  <c r="G259" i="2" s="1"/>
  <c r="V285" i="2"/>
  <c r="G285" i="2" s="1"/>
  <c r="V294" i="2"/>
  <c r="V315" i="2"/>
  <c r="V330" i="2"/>
  <c r="V360" i="2"/>
  <c r="G360" i="2" s="1"/>
  <c r="V434" i="2"/>
  <c r="V472" i="2"/>
  <c r="G472" i="2" s="1"/>
  <c r="V533" i="2"/>
  <c r="G533" i="2" s="1"/>
  <c r="V552" i="2"/>
  <c r="G552" i="2" s="1"/>
  <c r="V570" i="2"/>
  <c r="G570" i="2" s="1"/>
  <c r="V586" i="2"/>
  <c r="G586" i="2" s="1"/>
  <c r="V611" i="2"/>
  <c r="G611" i="2" s="1"/>
  <c r="V622" i="2"/>
  <c r="G622" i="2" s="1"/>
  <c r="V640" i="2"/>
  <c r="G640" i="2" s="1"/>
  <c r="V670" i="2"/>
  <c r="G670" i="2" s="1"/>
  <c r="V1119" i="2"/>
  <c r="G1119" i="2" s="1"/>
  <c r="V1194" i="2"/>
  <c r="G1194" i="2" s="1"/>
  <c r="V1240" i="2"/>
  <c r="G1240" i="2" s="1"/>
  <c r="V1391" i="2"/>
  <c r="G1391" i="2" s="1"/>
  <c r="V122" i="2"/>
  <c r="U83" i="2"/>
  <c r="U93" i="2"/>
  <c r="V103" i="2"/>
  <c r="G103" i="2" s="1"/>
  <c r="V134" i="2"/>
  <c r="V145" i="2"/>
  <c r="G145" i="2" s="1"/>
  <c r="V165" i="2"/>
  <c r="G165" i="2" s="1"/>
  <c r="V221" i="2"/>
  <c r="U231" i="2"/>
  <c r="V260" i="2"/>
  <c r="V286" i="2"/>
  <c r="G286" i="2" s="1"/>
  <c r="V316" i="2"/>
  <c r="G316" i="2" s="1"/>
  <c r="V331" i="2"/>
  <c r="V371" i="2"/>
  <c r="V443" i="2"/>
  <c r="V473" i="2"/>
  <c r="G473" i="2" s="1"/>
  <c r="V493" i="2"/>
  <c r="G493" i="2" s="1"/>
  <c r="V534" i="2"/>
  <c r="G534" i="2" s="1"/>
  <c r="V571" i="2"/>
  <c r="G571" i="2" s="1"/>
  <c r="U641" i="2"/>
  <c r="V660" i="2"/>
  <c r="G660" i="2" s="1"/>
  <c r="V671" i="2"/>
  <c r="G671" i="2" s="1"/>
  <c r="V681" i="2"/>
  <c r="G681" i="2" s="1"/>
  <c r="V729" i="2"/>
  <c r="G729" i="2" s="1"/>
  <c r="V822" i="2"/>
  <c r="G822" i="2" s="1"/>
  <c r="V1195" i="2"/>
  <c r="G1195" i="2" s="1"/>
  <c r="V1219" i="2"/>
  <c r="G1219" i="2" s="1"/>
  <c r="U8" i="2"/>
  <c r="U47" i="2"/>
  <c r="V55" i="2"/>
  <c r="V94" i="2"/>
  <c r="V146" i="2"/>
  <c r="V156" i="2"/>
  <c r="V191" i="2"/>
  <c r="V222" i="2"/>
  <c r="G222" i="2" s="1"/>
  <c r="V242" i="2"/>
  <c r="V268" i="2"/>
  <c r="V277" i="2"/>
  <c r="V296" i="2"/>
  <c r="G296" i="2" s="1"/>
  <c r="U306" i="2"/>
  <c r="V317" i="2"/>
  <c r="V351" i="2"/>
  <c r="G351" i="2" s="1"/>
  <c r="V372" i="2"/>
  <c r="V380" i="2"/>
  <c r="G380" i="2" s="1"/>
  <c r="V390" i="2"/>
  <c r="V409" i="2"/>
  <c r="V454" i="2"/>
  <c r="G454" i="2" s="1"/>
  <c r="V474" i="2"/>
  <c r="G474" i="2" s="1"/>
  <c r="V535" i="2"/>
  <c r="G535" i="2" s="1"/>
  <c r="V545" i="2"/>
  <c r="G545" i="2" s="1"/>
  <c r="V554" i="2"/>
  <c r="G554" i="2" s="1"/>
  <c r="V604" i="2"/>
  <c r="G604" i="2" s="1"/>
  <c r="V631" i="2"/>
  <c r="G631" i="2" s="1"/>
  <c r="V651" i="2"/>
  <c r="G651" i="2" s="1"/>
  <c r="V965" i="2"/>
  <c r="G965" i="2" s="1"/>
  <c r="V1068" i="2"/>
  <c r="G1068" i="2" s="1"/>
  <c r="V1078" i="2"/>
  <c r="G1078" i="2" s="1"/>
  <c r="V1231" i="2"/>
  <c r="G1231" i="2" s="1"/>
  <c r="V1382" i="2"/>
  <c r="G1382" i="2" s="1"/>
  <c r="V36" i="2"/>
  <c r="G36" i="2" s="1"/>
  <c r="V61" i="2"/>
  <c r="G61" i="2" s="1"/>
  <c r="V29" i="2"/>
  <c r="V48" i="2"/>
  <c r="G48" i="2" s="1"/>
  <c r="V64" i="2"/>
  <c r="G64" i="2" s="1"/>
  <c r="U75" i="2"/>
  <c r="V105" i="2"/>
  <c r="G105" i="2" s="1"/>
  <c r="V167" i="2"/>
  <c r="U176" i="2"/>
  <c r="U185" i="2"/>
  <c r="V203" i="2"/>
  <c r="V212" i="2"/>
  <c r="G212" i="2" s="1"/>
  <c r="V243" i="2"/>
  <c r="V261" i="2"/>
  <c r="V278" i="2"/>
  <c r="G278" i="2" s="1"/>
  <c r="V307" i="2"/>
  <c r="U318" i="2"/>
  <c r="V341" i="2"/>
  <c r="V464" i="2"/>
  <c r="G464" i="2" s="1"/>
  <c r="V485" i="2"/>
  <c r="G485" i="2" s="1"/>
  <c r="V588" i="2"/>
  <c r="G588" i="2" s="1"/>
  <c r="V652" i="2"/>
  <c r="G652" i="2" s="1"/>
  <c r="V661" i="2"/>
  <c r="G661" i="2" s="1"/>
  <c r="V916" i="2"/>
  <c r="G916" i="2" s="1"/>
  <c r="V1243" i="2"/>
  <c r="G1243" i="2" s="1"/>
  <c r="V1416" i="2"/>
  <c r="G1416" i="2" s="1"/>
  <c r="U37" i="2"/>
  <c r="V65" i="2"/>
  <c r="V85" i="2"/>
  <c r="V96" i="2"/>
  <c r="V106" i="2"/>
  <c r="V168" i="2"/>
  <c r="V193" i="2"/>
  <c r="V204" i="2"/>
  <c r="V213" i="2"/>
  <c r="V333" i="2"/>
  <c r="G333" i="2" s="1"/>
  <c r="V342" i="2"/>
  <c r="V362" i="2"/>
  <c r="V392" i="2"/>
  <c r="V475" i="2"/>
  <c r="G475" i="2" s="1"/>
  <c r="V556" i="2"/>
  <c r="G556" i="2" s="1"/>
  <c r="V595" i="2"/>
  <c r="G595" i="2" s="1"/>
  <c r="V605" i="2"/>
  <c r="G605" i="2" s="1"/>
  <c r="V614" i="2"/>
  <c r="G614" i="2" s="1"/>
  <c r="V633" i="2"/>
  <c r="G633" i="2" s="1"/>
  <c r="V643" i="2"/>
  <c r="G643" i="2" s="1"/>
  <c r="V662" i="2"/>
  <c r="G662" i="2" s="1"/>
  <c r="V683" i="2"/>
  <c r="G683" i="2" s="1"/>
  <c r="V721" i="2"/>
  <c r="G721" i="2" s="1"/>
  <c r="V743" i="2"/>
  <c r="G743" i="2" s="1"/>
  <c r="V925" i="2"/>
  <c r="G925" i="2" s="1"/>
  <c r="V1029" i="2"/>
  <c r="G1029" i="2" s="1"/>
  <c r="V1113" i="2"/>
  <c r="G1113" i="2" s="1"/>
  <c r="V1222" i="2"/>
  <c r="G1222" i="2" s="1"/>
  <c r="V1417" i="2"/>
  <c r="G1417" i="2" s="1"/>
  <c r="X9" i="19" a="1"/>
  <c r="X9" i="19" s="1"/>
  <c r="X25" i="19" a="1"/>
  <c r="X25" i="19" s="1"/>
  <c r="AA26" i="19" a="1"/>
  <c r="AA26" i="19" s="1"/>
  <c r="X17" i="19" a="1"/>
  <c r="X17" i="19" s="1"/>
  <c r="Y7" i="19" a="1"/>
  <c r="Y7" i="19" s="1"/>
  <c r="AA27" i="19" a="1"/>
  <c r="AA27" i="19" s="1"/>
  <c r="Y16" i="19" a="1"/>
  <c r="Y16" i="19" s="1"/>
  <c r="W27" i="19" a="1"/>
  <c r="W27" i="19" s="1"/>
  <c r="W21" i="19" a="1"/>
  <c r="W21" i="19" s="1"/>
  <c r="W22" i="19" a="1"/>
  <c r="W22" i="19" s="1"/>
  <c r="X28" i="19" a="1"/>
  <c r="X28" i="19" s="1"/>
  <c r="AA21" i="19" a="1"/>
  <c r="AA21" i="19" s="1"/>
  <c r="X18" i="19" a="1"/>
  <c r="X18" i="19" s="1"/>
  <c r="Z16" i="19" a="1"/>
  <c r="Z16" i="19" s="1"/>
  <c r="X21" i="19" a="1"/>
  <c r="X21" i="19" s="1"/>
  <c r="AA22" i="19" a="1"/>
  <c r="AA22" i="19" s="1"/>
  <c r="AA28" i="19" a="1"/>
  <c r="AA28" i="19" s="1"/>
  <c r="Z21" i="19" a="1"/>
  <c r="Z21" i="19" s="1"/>
  <c r="W29" i="19" a="1"/>
  <c r="W29" i="19" s="1"/>
  <c r="W17" i="19" a="1"/>
  <c r="W17" i="19" s="1"/>
  <c r="X29" i="19" a="1"/>
  <c r="X29" i="19" s="1"/>
  <c r="W18" i="19" a="1"/>
  <c r="W18" i="19" s="1"/>
  <c r="W28" i="19" a="1"/>
  <c r="W28" i="19" s="1"/>
  <c r="Z29" i="19" a="1"/>
  <c r="Z29" i="19" s="1"/>
  <c r="Y17" i="19" a="1"/>
  <c r="Y17" i="19" s="1"/>
  <c r="Z18" i="19" a="1"/>
  <c r="Z18" i="19" s="1"/>
  <c r="X22" i="19" a="1"/>
  <c r="X22" i="19" s="1"/>
  <c r="Z17" i="19" a="1"/>
  <c r="Z17" i="19" s="1"/>
  <c r="AA18" i="19" a="1"/>
  <c r="AA18" i="19" s="1"/>
  <c r="Y22" i="19" a="1"/>
  <c r="Y22" i="19" s="1"/>
  <c r="Z28" i="19" a="1"/>
  <c r="Z28" i="19" s="1"/>
  <c r="N22" i="20"/>
  <c r="R18" i="16" a="1"/>
  <c r="R18" i="16" s="1"/>
  <c r="S45" i="16" a="1"/>
  <c r="S45" i="16" s="1"/>
  <c r="Q70" i="16" a="1"/>
  <c r="Q70" i="16" s="1"/>
  <c r="U92" i="16" a="1"/>
  <c r="U92" i="16" s="1"/>
  <c r="Q30" i="16" a="1"/>
  <c r="Q30" i="16" s="1"/>
  <c r="O83" i="16" a="1"/>
  <c r="O83" i="16" s="1"/>
  <c r="Q28" i="16" a="1"/>
  <c r="Q28" i="16" s="1"/>
  <c r="O70" i="16" a="1"/>
  <c r="O70" i="16" s="1"/>
  <c r="R63" i="16" a="1"/>
  <c r="R63" i="16" s="1"/>
  <c r="Q37" i="16" a="1"/>
  <c r="Q37" i="16" s="1"/>
  <c r="U86" i="16" a="1"/>
  <c r="U86" i="16" s="1"/>
  <c r="O6" i="16" a="1"/>
  <c r="O6" i="16" s="1"/>
  <c r="Q94" i="16" a="1"/>
  <c r="Q94" i="16" s="1"/>
  <c r="R19" i="16" a="1"/>
  <c r="R19" i="16" s="1"/>
  <c r="T49" i="16" a="1"/>
  <c r="T49" i="16" s="1"/>
  <c r="Q68" i="16" a="1"/>
  <c r="Q68" i="16" s="1"/>
  <c r="S95" i="16" a="1"/>
  <c r="S95" i="16" s="1"/>
  <c r="U100" i="16" a="1"/>
  <c r="U100" i="16" s="1"/>
  <c r="P16" i="16" a="1"/>
  <c r="P16" i="16" s="1"/>
  <c r="R94" i="16" a="1"/>
  <c r="R94" i="16" s="1"/>
  <c r="T27" i="16" a="1"/>
  <c r="T27" i="16" s="1"/>
  <c r="U65" i="16" a="1"/>
  <c r="U65" i="16" s="1"/>
  <c r="Q91" i="16" a="1"/>
  <c r="Q91" i="16" s="1"/>
  <c r="U44" i="16" a="1"/>
  <c r="U44" i="16" s="1"/>
  <c r="P86" i="16" a="1"/>
  <c r="P86" i="16" s="1"/>
  <c r="Q89" i="16" a="1"/>
  <c r="Q89" i="16" s="1"/>
  <c r="S46" i="16" a="1"/>
  <c r="S46" i="16" s="1"/>
  <c r="Q25" i="16" a="1"/>
  <c r="Q25" i="16" s="1"/>
  <c r="Q43" i="16" a="1"/>
  <c r="Q43" i="16" s="1"/>
  <c r="P65" i="16" a="1"/>
  <c r="P65" i="16" s="1"/>
  <c r="R96" i="16" a="1"/>
  <c r="R96" i="16" s="1"/>
  <c r="Q101" i="16" a="1"/>
  <c r="Q101" i="16" s="1"/>
  <c r="U11" i="16" a="1"/>
  <c r="U11" i="16" s="1"/>
  <c r="P23" i="16" a="1"/>
  <c r="P23" i="16" s="1"/>
  <c r="T89" i="16" a="1"/>
  <c r="T89" i="16" s="1"/>
  <c r="U6" i="16" a="1"/>
  <c r="U6" i="16" s="1"/>
  <c r="Q9" i="16" a="1"/>
  <c r="Q9" i="16" s="1"/>
  <c r="R21" i="16" a="1"/>
  <c r="R21" i="16" s="1"/>
  <c r="P9" i="16" a="1"/>
  <c r="P9" i="16" s="1"/>
  <c r="U14" i="16" a="1"/>
  <c r="U14" i="16" s="1"/>
  <c r="O25" i="16" a="1"/>
  <c r="O25" i="16" s="1"/>
  <c r="O43" i="16" a="1"/>
  <c r="O43" i="16" s="1"/>
  <c r="P49" i="16" a="1"/>
  <c r="P49" i="16" s="1"/>
  <c r="R57" i="16" a="1"/>
  <c r="R57" i="16" s="1"/>
  <c r="T87" i="16" a="1"/>
  <c r="T87" i="16" s="1"/>
  <c r="P94" i="16" a="1"/>
  <c r="P94" i="16" s="1"/>
  <c r="T99" i="16" a="1"/>
  <c r="T99" i="16" s="1"/>
  <c r="T101" i="16" a="1"/>
  <c r="T101" i="16" s="1"/>
  <c r="P25" i="16" a="1"/>
  <c r="P25" i="16" s="1"/>
  <c r="S32" i="16" a="1"/>
  <c r="S32" i="16" s="1"/>
  <c r="P43" i="16" a="1"/>
  <c r="P43" i="16" s="1"/>
  <c r="R52" i="16" a="1"/>
  <c r="R52" i="16" s="1"/>
  <c r="S58" i="16" a="1"/>
  <c r="S58" i="16" s="1"/>
  <c r="U77" i="16" a="1"/>
  <c r="U77" i="16" s="1"/>
  <c r="T100" i="16" a="1"/>
  <c r="T100" i="16" s="1"/>
  <c r="O97" i="16" a="1"/>
  <c r="O97" i="16" s="1"/>
  <c r="Q14" i="16" a="1"/>
  <c r="Q14" i="16" s="1"/>
  <c r="U21" i="16" a="1"/>
  <c r="U21" i="16" s="1"/>
  <c r="R25" i="16" a="1"/>
  <c r="R25" i="16" s="1"/>
  <c r="P70" i="16" a="1"/>
  <c r="P70" i="16" s="1"/>
  <c r="P74" i="16" a="1"/>
  <c r="P74" i="16" s="1"/>
  <c r="P77" i="16" a="1"/>
  <c r="P77" i="16" s="1"/>
  <c r="R85" i="16" a="1"/>
  <c r="R85" i="16" s="1"/>
  <c r="O88" i="16" a="1"/>
  <c r="O88" i="16" s="1"/>
  <c r="U94" i="16" a="1"/>
  <c r="U94" i="16" s="1"/>
  <c r="Q97" i="16" a="1"/>
  <c r="Q97" i="16" s="1"/>
  <c r="O100" i="16" a="1"/>
  <c r="O100" i="16" s="1"/>
  <c r="R14" i="16" a="1"/>
  <c r="R14" i="16" s="1"/>
  <c r="O32" i="16" a="1"/>
  <c r="O32" i="16" s="1"/>
  <c r="S52" i="16" a="1"/>
  <c r="S52" i="16" s="1"/>
  <c r="O58" i="16" a="1"/>
  <c r="O58" i="16" s="1"/>
  <c r="R64" i="16" a="1"/>
  <c r="R64" i="16" s="1"/>
  <c r="S88" i="16" a="1"/>
  <c r="S88" i="16" s="1"/>
  <c r="Q92" i="16" a="1"/>
  <c r="Q92" i="16" s="1"/>
  <c r="S97" i="16" a="1"/>
  <c r="S97" i="16" s="1"/>
  <c r="P100" i="16" a="1"/>
  <c r="P100" i="16" s="1"/>
  <c r="S6" i="16" a="1"/>
  <c r="S6" i="16" s="1"/>
  <c r="P21" i="16" a="1"/>
  <c r="P21" i="16" s="1"/>
  <c r="Q32" i="16" a="1"/>
  <c r="Q32" i="16" s="1"/>
  <c r="P58" i="16" a="1"/>
  <c r="P58" i="16" s="1"/>
  <c r="T61" i="16" a="1"/>
  <c r="T61" i="16" s="1"/>
  <c r="S64" i="16" a="1"/>
  <c r="S64" i="16" s="1"/>
  <c r="S68" i="16" a="1"/>
  <c r="S68" i="16" s="1"/>
  <c r="R70" i="16" a="1"/>
  <c r="R70" i="16" s="1"/>
  <c r="Q74" i="16" a="1"/>
  <c r="Q74" i="16" s="1"/>
  <c r="T92" i="16" a="1"/>
  <c r="T92" i="16" s="1"/>
  <c r="U97" i="16" a="1"/>
  <c r="U97" i="16" s="1"/>
  <c r="Q100" i="16" a="1"/>
  <c r="Q100" i="16" s="1"/>
  <c r="Q103" i="16" a="1"/>
  <c r="Q103" i="16" s="1"/>
  <c r="R32" i="16" a="1"/>
  <c r="R32" i="16" s="1"/>
  <c r="O37" i="16" a="1"/>
  <c r="O37" i="16" s="1"/>
  <c r="R48" i="16" a="1"/>
  <c r="R48" i="16" s="1"/>
  <c r="Q58" i="16" a="1"/>
  <c r="Q58" i="16" s="1"/>
  <c r="T64" i="16" a="1"/>
  <c r="T64" i="16" s="1"/>
  <c r="U70" i="16" a="1"/>
  <c r="U70" i="16" s="1"/>
  <c r="T75" i="16" a="1"/>
  <c r="T75" i="16" s="1"/>
  <c r="P95" i="16" a="1"/>
  <c r="P95" i="16" s="1"/>
  <c r="R100" i="16" a="1"/>
  <c r="R100" i="16" s="1"/>
  <c r="T32" i="16" a="1"/>
  <c r="T32" i="16" s="1"/>
  <c r="R58" i="16" a="1"/>
  <c r="R58" i="16" s="1"/>
  <c r="U32" i="16" a="1"/>
  <c r="U32" i="16" s="1"/>
  <c r="Q56" i="16" a="1"/>
  <c r="Q56" i="16" s="1"/>
  <c r="T58" i="16" a="1"/>
  <c r="T58" i="16" s="1"/>
  <c r="Q62" i="16" a="1"/>
  <c r="Q62" i="16" s="1"/>
  <c r="O75" i="16" a="1"/>
  <c r="O75" i="16" s="1"/>
  <c r="Q93" i="16" a="1"/>
  <c r="Q93" i="16" s="1"/>
  <c r="S98" i="16" a="1"/>
  <c r="S98" i="16" s="1"/>
  <c r="Q104" i="16" a="1"/>
  <c r="Q104" i="16" s="1"/>
  <c r="Q6" i="16" a="1"/>
  <c r="Q6" i="16" s="1"/>
  <c r="U13" i="16" a="1"/>
  <c r="U13" i="16" s="1"/>
  <c r="Q35" i="16" a="1"/>
  <c r="Q35" i="16" s="1"/>
  <c r="T56" i="16" a="1"/>
  <c r="T56" i="16" s="1"/>
  <c r="T62" i="16" a="1"/>
  <c r="T62" i="16" s="1"/>
  <c r="P75" i="16" a="1"/>
  <c r="P75" i="16" s="1"/>
  <c r="Q79" i="16" a="1"/>
  <c r="Q79" i="16" s="1"/>
  <c r="U83" i="16" a="1"/>
  <c r="U83" i="16" s="1"/>
  <c r="T94" i="16" a="1"/>
  <c r="T94" i="16" s="1"/>
  <c r="S104" i="16" a="1"/>
  <c r="S104" i="16" s="1"/>
  <c r="T6" i="16" a="1"/>
  <c r="T6" i="16" s="1"/>
  <c r="U9" i="16" a="1"/>
  <c r="U9" i="16" s="1"/>
  <c r="T25" i="16" a="1"/>
  <c r="T25" i="16" s="1"/>
  <c r="Q40" i="16" a="1"/>
  <c r="Q40" i="16" s="1"/>
  <c r="O53" i="16" a="1"/>
  <c r="O53" i="16" s="1"/>
  <c r="U75" i="16" a="1"/>
  <c r="U75" i="16" s="1"/>
  <c r="S70" i="16" a="1"/>
  <c r="S70" i="16" s="1"/>
  <c r="P72" i="16" a="1"/>
  <c r="P72" i="16" s="1"/>
  <c r="O94" i="16" a="1"/>
  <c r="O94" i="16" s="1"/>
  <c r="U96" i="16" a="1"/>
  <c r="U96" i="16" s="1"/>
  <c r="P6" i="16" a="1"/>
  <c r="P6" i="16" s="1"/>
  <c r="T16" i="16" a="1"/>
  <c r="T16" i="16" s="1"/>
  <c r="T23" i="16" a="1"/>
  <c r="T23" i="16" s="1"/>
  <c r="S27" i="16" a="1"/>
  <c r="S27" i="16" s="1"/>
  <c r="R28" i="16" a="1"/>
  <c r="R28" i="16" s="1"/>
  <c r="U30" i="16" a="1"/>
  <c r="U30" i="16" s="1"/>
  <c r="P40" i="16" a="1"/>
  <c r="P40" i="16" s="1"/>
  <c r="R42" i="16" a="1"/>
  <c r="R42" i="16" s="1"/>
  <c r="U52" i="16" a="1"/>
  <c r="U52" i="16" s="1"/>
  <c r="P59" i="16" a="1"/>
  <c r="P59" i="16" s="1"/>
  <c r="U63" i="16" a="1"/>
  <c r="U63" i="16" s="1"/>
  <c r="T68" i="16" a="1"/>
  <c r="T68" i="16" s="1"/>
  <c r="P82" i="16" a="1"/>
  <c r="P82" i="16" s="1"/>
  <c r="P85" i="16" a="1"/>
  <c r="P85" i="16" s="1"/>
  <c r="S87" i="16" a="1"/>
  <c r="S87" i="16" s="1"/>
  <c r="R91" i="16" a="1"/>
  <c r="R91" i="16" s="1"/>
  <c r="R93" i="16" a="1"/>
  <c r="R93" i="16" s="1"/>
  <c r="Q95" i="16" a="1"/>
  <c r="Q95" i="16" s="1"/>
  <c r="P97" i="16" a="1"/>
  <c r="P97" i="16" s="1"/>
  <c r="R103" i="16" a="1"/>
  <c r="R103" i="16" s="1"/>
  <c r="U68" i="16" a="1"/>
  <c r="U68" i="16" s="1"/>
  <c r="O80" i="16" a="1"/>
  <c r="O80" i="16" s="1"/>
  <c r="R82" i="16" a="1"/>
  <c r="R82" i="16" s="1"/>
  <c r="S91" i="16" a="1"/>
  <c r="S91" i="16" s="1"/>
  <c r="S103" i="16" a="1"/>
  <c r="S103" i="16" s="1"/>
  <c r="T11" i="16" a="1"/>
  <c r="T11" i="16" s="1"/>
  <c r="P14" i="16" a="1"/>
  <c r="P14" i="16" s="1"/>
  <c r="O16" i="16" a="1"/>
  <c r="O16" i="16" s="1"/>
  <c r="S18" i="16" a="1"/>
  <c r="S18" i="16" s="1"/>
  <c r="O23" i="16" a="1"/>
  <c r="O23" i="16" s="1"/>
  <c r="S40" i="16" a="1"/>
  <c r="S40" i="16" s="1"/>
  <c r="U60" i="16" a="1"/>
  <c r="U60" i="16" s="1"/>
  <c r="P62" i="16" a="1"/>
  <c r="P62" i="16" s="1"/>
  <c r="P80" i="16" a="1"/>
  <c r="P80" i="16" s="1"/>
  <c r="P90" i="16" a="1"/>
  <c r="P90" i="16" s="1"/>
  <c r="U91" i="16" a="1"/>
  <c r="U91" i="16" s="1"/>
  <c r="U103" i="16" a="1"/>
  <c r="U103" i="16" s="1"/>
  <c r="Q80" i="16" a="1"/>
  <c r="Q80" i="16" s="1"/>
  <c r="O11" i="16" a="1"/>
  <c r="O11" i="16" s="1"/>
  <c r="Q16" i="16" a="1"/>
  <c r="Q16" i="16" s="1"/>
  <c r="Q23" i="16" a="1"/>
  <c r="Q23" i="16" s="1"/>
  <c r="T37" i="16" a="1"/>
  <c r="T37" i="16" s="1"/>
  <c r="R43" i="16" a="1"/>
  <c r="R43" i="16" s="1"/>
  <c r="Q49" i="16" a="1"/>
  <c r="Q49" i="16" s="1"/>
  <c r="Q60" i="16" a="1"/>
  <c r="Q60" i="16" s="1"/>
  <c r="R62" i="16" a="1"/>
  <c r="R62" i="16" s="1"/>
  <c r="R69" i="16" a="1"/>
  <c r="R69" i="16" s="1"/>
  <c r="U72" i="16" a="1"/>
  <c r="U72" i="16" s="1"/>
  <c r="R80" i="16" a="1"/>
  <c r="R80" i="16" s="1"/>
  <c r="S86" i="16" a="1"/>
  <c r="S86" i="16" s="1"/>
  <c r="R90" i="16" a="1"/>
  <c r="R90" i="16" s="1"/>
  <c r="R102" i="16" a="1"/>
  <c r="R102" i="16" s="1"/>
  <c r="P11" i="16" a="1"/>
  <c r="P11" i="16" s="1"/>
  <c r="O18" i="16" a="1"/>
  <c r="O18" i="16" s="1"/>
  <c r="U35" i="16" a="1"/>
  <c r="U35" i="16" s="1"/>
  <c r="P46" i="16" a="1"/>
  <c r="P46" i="16" s="1"/>
  <c r="R60" i="16" a="1"/>
  <c r="R60" i="16" s="1"/>
  <c r="P79" i="16" a="1"/>
  <c r="P79" i="16" s="1"/>
  <c r="T80" i="16" a="1"/>
  <c r="T80" i="16" s="1"/>
  <c r="S90" i="16" a="1"/>
  <c r="S90" i="16" s="1"/>
  <c r="P92" i="16" a="1"/>
  <c r="P92" i="16" s="1"/>
  <c r="Q96" i="16" a="1"/>
  <c r="Q96" i="16" s="1"/>
  <c r="T102" i="16" a="1"/>
  <c r="T102" i="16" s="1"/>
  <c r="Q11" i="16" a="1"/>
  <c r="Q11" i="16" s="1"/>
  <c r="P18" i="16" a="1"/>
  <c r="P18" i="16" s="1"/>
  <c r="Q46" i="16" a="1"/>
  <c r="Q46" i="16" s="1"/>
  <c r="Q18" i="16" a="1"/>
  <c r="Q18" i="16" s="1"/>
  <c r="U28" i="16" a="1"/>
  <c r="U28" i="16" s="1"/>
  <c r="T30" i="16" a="1"/>
  <c r="T30" i="16" s="1"/>
  <c r="P35" i="16" a="1"/>
  <c r="P35" i="16" s="1"/>
  <c r="P37" i="16" a="1"/>
  <c r="P37" i="16" s="1"/>
  <c r="Q48" i="16" a="1"/>
  <c r="Q48" i="16" s="1"/>
  <c r="T63" i="16" a="1"/>
  <c r="T63" i="16" s="1"/>
  <c r="Q81" i="16" a="1"/>
  <c r="Q81" i="16" s="1"/>
  <c r="O86" i="16" a="1"/>
  <c r="O86" i="16" s="1"/>
  <c r="T91" i="16" a="1"/>
  <c r="T91" i="16" s="1"/>
  <c r="Q98" i="16" a="1"/>
  <c r="Q98" i="16" s="1"/>
  <c r="T103" i="16" a="1"/>
  <c r="T103" i="16" s="1"/>
  <c r="T18" i="16" a="1"/>
  <c r="T18" i="16" s="1"/>
  <c r="T20" i="16" a="1"/>
  <c r="T20" i="16" s="1"/>
  <c r="O30" i="16" a="1"/>
  <c r="O30" i="16" s="1"/>
  <c r="R33" i="16" a="1"/>
  <c r="R33" i="16" s="1"/>
  <c r="P45" i="16" a="1"/>
  <c r="P45" i="16" s="1"/>
  <c r="S50" i="16" a="1"/>
  <c r="S50" i="16" s="1"/>
  <c r="P52" i="16" a="1"/>
  <c r="P52" i="16" s="1"/>
  <c r="O63" i="16" a="1"/>
  <c r="O63" i="16" s="1"/>
  <c r="O68" i="16" a="1"/>
  <c r="O68" i="16" s="1"/>
  <c r="R79" i="16" a="1"/>
  <c r="R79" i="16" s="1"/>
  <c r="R84" i="16" a="1"/>
  <c r="R84" i="16" s="1"/>
  <c r="Q86" i="16" a="1"/>
  <c r="Q86" i="16" s="1"/>
  <c r="R89" i="16" a="1"/>
  <c r="R89" i="16" s="1"/>
  <c r="O91" i="16" a="1"/>
  <c r="O91" i="16" s="1"/>
  <c r="T93" i="16" a="1"/>
  <c r="T93" i="16" s="1"/>
  <c r="T97" i="16" a="1"/>
  <c r="T97" i="16" s="1"/>
  <c r="U99" i="16" a="1"/>
  <c r="U99" i="16" s="1"/>
  <c r="O103" i="16" a="1"/>
  <c r="O103" i="16" s="1"/>
  <c r="U20" i="16" a="1"/>
  <c r="U20" i="16" s="1"/>
  <c r="P28" i="16" a="1"/>
  <c r="P28" i="16" s="1"/>
  <c r="T42" i="16" a="1"/>
  <c r="T42" i="16" s="1"/>
  <c r="R45" i="16" a="1"/>
  <c r="R45" i="16" s="1"/>
  <c r="T59" i="16" a="1"/>
  <c r="T59" i="16" s="1"/>
  <c r="Q61" i="16" a="1"/>
  <c r="Q61" i="16" s="1"/>
  <c r="S80" i="16" a="1"/>
  <c r="S80" i="16" s="1"/>
  <c r="Q82" i="16" a="1"/>
  <c r="Q82" i="16" s="1"/>
  <c r="R86" i="16" a="1"/>
  <c r="R86" i="16" s="1"/>
  <c r="N38" i="20"/>
  <c r="N58" i="20"/>
  <c r="N74" i="20"/>
  <c r="AG30" i="22"/>
  <c r="AI30" i="22"/>
  <c r="AC22" i="22"/>
  <c r="AC44" i="15"/>
  <c r="AE18" i="22"/>
  <c r="AH25" i="22"/>
  <c r="AI25" i="22"/>
  <c r="AE30" i="22"/>
  <c r="AH30" i="22"/>
  <c r="AH11" i="15"/>
  <c r="AC36" i="22"/>
  <c r="AI7" i="22"/>
  <c r="AL7" i="22"/>
  <c r="AH20" i="15"/>
  <c r="AG17" i="13"/>
  <c r="AE12" i="22"/>
  <c r="AI24" i="13"/>
  <c r="AG22" i="15"/>
  <c r="AG12" i="22"/>
  <c r="AH24" i="22"/>
  <c r="AC30" i="22"/>
  <c r="AJ19" i="22"/>
  <c r="AF49" i="22"/>
  <c r="AG9" i="13"/>
  <c r="AH12" i="22"/>
  <c r="AD30" i="22"/>
  <c r="AJ40" i="22"/>
  <c r="AI12" i="22"/>
  <c r="AI22" i="22"/>
  <c r="AD27" i="22"/>
  <c r="AI36" i="22"/>
  <c r="AD12" i="22"/>
  <c r="AC49" i="22"/>
  <c r="AL49" i="22"/>
  <c r="AE49" i="22"/>
  <c r="AL13" i="22"/>
  <c r="AI13" i="22"/>
  <c r="AH13" i="22"/>
  <c r="AE13" i="22"/>
  <c r="AL38" i="22"/>
  <c r="AE38" i="22"/>
  <c r="AF41" i="22"/>
  <c r="AJ41" i="22"/>
  <c r="AG47" i="13"/>
  <c r="AI39" i="15"/>
  <c r="AE46" i="15"/>
  <c r="AI18" i="22"/>
  <c r="AH27" i="22"/>
  <c r="AD41" i="22"/>
  <c r="AC18" i="22"/>
  <c r="AD24" i="22"/>
  <c r="AJ37" i="22"/>
  <c r="AG34" i="13"/>
  <c r="AG39" i="13"/>
  <c r="AI16" i="15"/>
  <c r="AC33" i="15"/>
  <c r="AI51" i="15"/>
  <c r="AJ7" i="22"/>
  <c r="AE24" i="22"/>
  <c r="AE28" i="22"/>
  <c r="AG54" i="22"/>
  <c r="AE40" i="15"/>
  <c r="AI54" i="22"/>
  <c r="AC12" i="22"/>
  <c r="AF18" i="22"/>
  <c r="AG24" i="22"/>
  <c r="AE52" i="15"/>
  <c r="AG49" i="22"/>
  <c r="AH49" i="22"/>
  <c r="AE37" i="15"/>
  <c r="AG46" i="15"/>
  <c r="AC27" i="15"/>
  <c r="AD49" i="13"/>
  <c r="AC6" i="15"/>
  <c r="AD45" i="15"/>
  <c r="AH16" i="22"/>
  <c r="AH42" i="22"/>
  <c r="AI46" i="15"/>
  <c r="AG14" i="15"/>
  <c r="AD43" i="13"/>
  <c r="AD8" i="22"/>
  <c r="AI16" i="22"/>
  <c r="AD36" i="22"/>
  <c r="AC42" i="22"/>
  <c r="AJ16" i="22"/>
  <c r="AD42" i="22"/>
  <c r="AF52" i="22"/>
  <c r="AE42" i="22"/>
  <c r="AW1523" i="2"/>
  <c r="AX1523" i="2" s="1" a="1"/>
  <c r="AX1523" i="2" s="1"/>
  <c r="AW1492" i="2"/>
  <c r="AX1492" i="2" s="1" a="1"/>
  <c r="AX1492" i="2" s="1"/>
  <c r="AW1501" i="2"/>
  <c r="AX1501" i="2" s="1" a="1"/>
  <c r="AX1501" i="2" s="1"/>
  <c r="AX1551" i="2" a="1"/>
  <c r="AX1551" i="2" s="1"/>
  <c r="AX1540" i="2" a="1"/>
  <c r="AX1540" i="2" s="1"/>
  <c r="AX1521" i="2" a="1"/>
  <c r="AX1521" i="2" s="1"/>
  <c r="AW1498" i="2"/>
  <c r="AX1498" i="2" s="1" a="1"/>
  <c r="AX1498" i="2" s="1"/>
  <c r="AW1490" i="2"/>
  <c r="AX1490" i="2" s="1" a="1"/>
  <c r="AX1490" i="2" s="1"/>
  <c r="AX1530" i="2" a="1"/>
  <c r="AX1530" i="2" s="1"/>
  <c r="AX1547" i="2" a="1"/>
  <c r="AX1547" i="2" s="1"/>
  <c r="AX1541" i="2" a="1"/>
  <c r="AX1541" i="2" s="1"/>
  <c r="AX1509" i="2" a="1"/>
  <c r="AX1509" i="2" s="1"/>
  <c r="AX1546" i="2" a="1"/>
  <c r="AX1546" i="2" s="1"/>
  <c r="AX1545" i="2" a="1"/>
  <c r="AX1545" i="2" s="1"/>
  <c r="AW1496" i="2"/>
  <c r="AX1496" i="2" s="1" a="1"/>
  <c r="AX1496" i="2" s="1"/>
  <c r="AW1538" i="2"/>
  <c r="AX1538" i="2" s="1" a="1"/>
  <c r="AX1538" i="2" s="1"/>
  <c r="AX1528" i="2" a="1"/>
  <c r="AX1528" i="2" s="1"/>
  <c r="AX1532" i="2" a="1"/>
  <c r="AX1532" i="2" s="1"/>
  <c r="AW1529" i="2"/>
  <c r="AX1529" i="2" s="1" a="1"/>
  <c r="AX1529" i="2" s="1"/>
  <c r="AX1533" i="2" a="1"/>
  <c r="AX1533" i="2" s="1"/>
  <c r="AX1524" i="2" a="1"/>
  <c r="AX1524" i="2" s="1"/>
  <c r="AX1518" i="2" a="1"/>
  <c r="AX1518" i="2" s="1"/>
  <c r="AX1506" i="2" a="1"/>
  <c r="AX1506" i="2" s="1"/>
  <c r="AX1500" i="2" a="1"/>
  <c r="AX1500" i="2" s="1"/>
  <c r="AX1485" i="2" a="1"/>
  <c r="AX1485" i="2" s="1"/>
  <c r="AW1453" i="2"/>
  <c r="AX1453" i="2" s="1" a="1"/>
  <c r="AX1453" i="2" s="1"/>
  <c r="AX1451" i="2" a="1"/>
  <c r="AX1451" i="2" s="1"/>
  <c r="AX1505" i="2" a="1"/>
  <c r="AX1505" i="2" s="1"/>
  <c r="AX1531" i="2" a="1"/>
  <c r="AX1531" i="2" s="1"/>
  <c r="AX1522" i="2" a="1"/>
  <c r="AX1522" i="2" s="1"/>
  <c r="AX1520" i="2" a="1"/>
  <c r="AX1520" i="2" s="1"/>
  <c r="AW1502" i="2"/>
  <c r="AX1502" i="2" s="1" a="1"/>
  <c r="AX1502" i="2" s="1"/>
  <c r="AW1499" i="2"/>
  <c r="AX1499" i="2" s="1" a="1"/>
  <c r="AX1499" i="2" s="1"/>
  <c r="AW1493" i="2"/>
  <c r="AX1493" i="2" s="1" a="1"/>
  <c r="AX1493" i="2" s="1"/>
  <c r="AX1512" i="2" a="1"/>
  <c r="AX1512" i="2" s="1"/>
  <c r="AX1497" i="2" a="1"/>
  <c r="AX1497" i="2" s="1"/>
  <c r="AX1491" i="2" a="1"/>
  <c r="AX1491" i="2" s="1"/>
  <c r="AX1527" i="2" a="1"/>
  <c r="AX1527" i="2" s="1"/>
  <c r="AX1519" i="2" a="1"/>
  <c r="AX1519" i="2" s="1"/>
  <c r="AX1511" i="2" a="1"/>
  <c r="AX1511" i="2" s="1"/>
  <c r="AX1507" i="2" a="1"/>
  <c r="AX1507" i="2" s="1"/>
  <c r="AX1515" i="2" a="1"/>
  <c r="AX1515" i="2" s="1"/>
  <c r="AX1503" i="2" a="1"/>
  <c r="AX1503" i="2" s="1"/>
  <c r="AW1411" i="2"/>
  <c r="AX1411" i="2" s="1" a="1"/>
  <c r="AX1411" i="2" s="1"/>
  <c r="AX1464" i="2" a="1"/>
  <c r="AX1464" i="2" s="1"/>
  <c r="AW1408" i="2"/>
  <c r="AX1408" i="2" s="1" a="1"/>
  <c r="AX1408" i="2" s="1"/>
  <c r="AX1465" i="2" a="1"/>
  <c r="AX1465" i="2" s="1"/>
  <c r="AW1448" i="2"/>
  <c r="AX1448" i="2" s="1" a="1"/>
  <c r="AX1448" i="2" s="1"/>
  <c r="AX1435" i="2" a="1"/>
  <c r="AX1435" i="2" s="1"/>
  <c r="AW1405" i="2"/>
  <c r="AX1405" i="2" s="1" a="1"/>
  <c r="AX1405" i="2" s="1"/>
  <c r="AW1378" i="2"/>
  <c r="AX1378" i="2" s="1" a="1"/>
  <c r="AX1378" i="2" s="1"/>
  <c r="AX1456" i="2" a="1"/>
  <c r="AX1456" i="2" s="1"/>
  <c r="AW1427" i="2"/>
  <c r="AX1427" i="2" s="1" a="1"/>
  <c r="AX1427" i="2" s="1"/>
  <c r="AW1402" i="2"/>
  <c r="AX1402" i="2" s="1" a="1"/>
  <c r="AX1402" i="2" s="1"/>
  <c r="AX1462" i="2" a="1"/>
  <c r="AX1462" i="2" s="1"/>
  <c r="AW1399" i="2"/>
  <c r="AX1399" i="2" s="1" a="1"/>
  <c r="AX1399" i="2" s="1"/>
  <c r="AW1447" i="2"/>
  <c r="AX1447" i="2" s="1" a="1"/>
  <c r="AX1447" i="2" s="1"/>
  <c r="AX1487" i="2" a="1"/>
  <c r="AX1487" i="2" s="1"/>
  <c r="AX1484" i="2" a="1"/>
  <c r="AX1484" i="2" s="1"/>
  <c r="AX1481" i="2" a="1"/>
  <c r="AX1481" i="2" s="1"/>
  <c r="AX1478" i="2" a="1"/>
  <c r="AX1478" i="2" s="1"/>
  <c r="AX1475" i="2" a="1"/>
  <c r="AX1475" i="2" s="1"/>
  <c r="AX1472" i="2" a="1"/>
  <c r="AX1472" i="2" s="1"/>
  <c r="AX1469" i="2" a="1"/>
  <c r="AX1469" i="2" s="1"/>
  <c r="AX1459" i="2" a="1"/>
  <c r="AX1459" i="2" s="1"/>
  <c r="AX1457" i="2" a="1"/>
  <c r="AX1457" i="2" s="1"/>
  <c r="AX1433" i="2" a="1"/>
  <c r="AX1433" i="2" s="1"/>
  <c r="AX1446" i="2" a="1"/>
  <c r="AX1446" i="2" s="1"/>
  <c r="AW1426" i="2"/>
  <c r="AX1426" i="2" s="1" a="1"/>
  <c r="AX1426" i="2" s="1"/>
  <c r="AX1312" i="2" a="1"/>
  <c r="AX1312" i="2" s="1"/>
  <c r="AX1429" i="2" a="1"/>
  <c r="AX1429" i="2" s="1"/>
  <c r="AW1393" i="2"/>
  <c r="AX1393" i="2" s="1" a="1"/>
  <c r="AX1393" i="2" s="1"/>
  <c r="AX1432" i="2" a="1"/>
  <c r="AX1432" i="2" s="1"/>
  <c r="AX1424" i="2" a="1"/>
  <c r="AX1424" i="2" s="1"/>
  <c r="AX1290" i="2" a="1"/>
  <c r="AX1290" i="2" s="1"/>
  <c r="AX1417" i="2" a="1"/>
  <c r="AX1417" i="2" s="1"/>
  <c r="AX1387" i="2" a="1"/>
  <c r="AX1387" i="2" s="1"/>
  <c r="AX1381" i="2" a="1"/>
  <c r="AX1381" i="2" s="1"/>
  <c r="AW1224" i="2"/>
  <c r="AX1224" i="2" s="1" a="1"/>
  <c r="AX1224" i="2" s="1"/>
  <c r="AX1330" i="2" a="1"/>
  <c r="AX1330" i="2" s="1"/>
  <c r="AX1339" i="2" a="1"/>
  <c r="AX1339" i="2" s="1"/>
  <c r="AX1333" i="2" a="1"/>
  <c r="AX1333" i="2" s="1"/>
  <c r="AX1396" i="2" a="1"/>
  <c r="AX1396" i="2" s="1"/>
  <c r="AX1336" i="2" a="1"/>
  <c r="AX1336" i="2" s="1"/>
  <c r="AX1354" i="2" a="1"/>
  <c r="AX1354" i="2" s="1"/>
  <c r="AW1218" i="2"/>
  <c r="AX1218" i="2" s="1" a="1"/>
  <c r="AX1218" i="2" s="1"/>
  <c r="AX1345" i="2" a="1"/>
  <c r="AX1345" i="2" s="1"/>
  <c r="AW1239" i="2"/>
  <c r="AX1239" i="2" s="1" a="1"/>
  <c r="AX1239" i="2" s="1"/>
  <c r="AW879" i="2"/>
  <c r="AX879" i="2" s="1" a="1"/>
  <c r="AX879" i="2" s="1"/>
  <c r="AW1318" i="2"/>
  <c r="AX1318" i="2" s="1" a="1"/>
  <c r="AX1318" i="2" s="1"/>
  <c r="AX1288" i="2" a="1"/>
  <c r="AX1288" i="2" s="1"/>
  <c r="AW1269" i="2"/>
  <c r="AX1269" i="2" s="1" a="1"/>
  <c r="AX1269" i="2" s="1"/>
  <c r="AW1158" i="2"/>
  <c r="AX1158" i="2" s="1" a="1"/>
  <c r="AX1158" i="2" s="1"/>
  <c r="AW947" i="2"/>
  <c r="AX947" i="2" s="1" a="1"/>
  <c r="AX947" i="2" s="1"/>
  <c r="AW948" i="2"/>
  <c r="AX948" i="2" s="1" a="1"/>
  <c r="AX948" i="2" s="1"/>
  <c r="AW984" i="2"/>
  <c r="AX984" i="2" s="1" a="1"/>
  <c r="AX984" i="2" s="1"/>
  <c r="AW1209" i="2"/>
  <c r="AX1209" i="2" s="1" a="1"/>
  <c r="AX1209" i="2" s="1"/>
  <c r="AW937" i="2"/>
  <c r="AX937" i="2" s="1" a="1"/>
  <c r="AX937" i="2" s="1"/>
  <c r="AW839" i="2"/>
  <c r="AX839" i="2" s="1" a="1"/>
  <c r="AX839" i="2" s="1"/>
  <c r="AX1169" i="2" a="1"/>
  <c r="AX1169" i="2" s="1"/>
  <c r="AW979" i="2"/>
  <c r="AX979" i="2" s="1" a="1"/>
  <c r="AX979" i="2" s="1"/>
  <c r="AX1191" i="2" a="1"/>
  <c r="AX1191" i="2" s="1"/>
  <c r="AX1157" i="2" a="1"/>
  <c r="AX1157" i="2" s="1"/>
  <c r="AX1296" i="2" a="1"/>
  <c r="AX1296" i="2" s="1"/>
  <c r="AX1179" i="2" a="1"/>
  <c r="AX1179" i="2" s="1"/>
  <c r="AX1143" i="2" a="1"/>
  <c r="AX1143" i="2" s="1"/>
  <c r="AX865" i="2" a="1"/>
  <c r="AX865" i="2" s="1"/>
  <c r="AX1300" i="2" a="1"/>
  <c r="AX1300" i="2" s="1"/>
  <c r="AX1278" i="2" a="1"/>
  <c r="AX1278" i="2" s="1"/>
  <c r="AX1260" i="2" a="1"/>
  <c r="AX1260" i="2" s="1"/>
  <c r="AW1206" i="2"/>
  <c r="AX1206" i="2" s="1" a="1"/>
  <c r="AX1206" i="2" s="1"/>
  <c r="AX1155" i="2" a="1"/>
  <c r="AX1155" i="2" s="1"/>
  <c r="AX1128" i="2" a="1"/>
  <c r="AX1128" i="2" s="1"/>
  <c r="AW1067" i="2"/>
  <c r="AX1067" i="2" s="1" a="1"/>
  <c r="AX1067" i="2" s="1"/>
  <c r="AX1299" i="2" a="1"/>
  <c r="AX1299" i="2" s="1"/>
  <c r="AX1294" i="2" a="1"/>
  <c r="AX1294" i="2" s="1"/>
  <c r="AX1291" i="2" a="1"/>
  <c r="AX1291" i="2" s="1"/>
  <c r="AX1254" i="2" a="1"/>
  <c r="AX1254" i="2" s="1"/>
  <c r="AX1236" i="2" a="1"/>
  <c r="AX1236" i="2" s="1"/>
  <c r="AX1221" i="2" a="1"/>
  <c r="AX1221" i="2" s="1"/>
  <c r="AX1203" i="2" a="1"/>
  <c r="AX1203" i="2" s="1"/>
  <c r="AX1281" i="2" a="1"/>
  <c r="AX1281" i="2" s="1"/>
  <c r="AX1263" i="2" a="1"/>
  <c r="AX1263" i="2" s="1"/>
  <c r="AX1248" i="2" a="1"/>
  <c r="AX1248" i="2" s="1"/>
  <c r="AW1194" i="2"/>
  <c r="AX1194" i="2" s="1" a="1"/>
  <c r="AX1194" i="2" s="1"/>
  <c r="AW1125" i="2"/>
  <c r="AX1125" i="2" s="1" a="1"/>
  <c r="AX1125" i="2" s="1"/>
  <c r="AW1051" i="2"/>
  <c r="AX1051" i="2" s="1" a="1"/>
  <c r="AX1051" i="2" s="1"/>
  <c r="AW811" i="2"/>
  <c r="AX811" i="2" s="1" a="1"/>
  <c r="AX811" i="2" s="1"/>
  <c r="AX1193" i="2" a="1"/>
  <c r="AX1193" i="2" s="1"/>
  <c r="AW1182" i="2"/>
  <c r="AX1182" i="2" s="1" a="1"/>
  <c r="AX1182" i="2" s="1"/>
  <c r="AW912" i="2"/>
  <c r="AX912" i="2" s="1" a="1"/>
  <c r="AX912" i="2" s="1"/>
  <c r="AX1205" i="2" a="1"/>
  <c r="AX1205" i="2" s="1"/>
  <c r="AX1098" i="2" a="1"/>
  <c r="AX1098" i="2" s="1"/>
  <c r="AX1181" i="2" a="1"/>
  <c r="AX1181" i="2" s="1"/>
  <c r="AW1170" i="2"/>
  <c r="AX1170" i="2" s="1" a="1"/>
  <c r="AX1170" i="2" s="1"/>
  <c r="AX1212" i="2" a="1"/>
  <c r="AX1212" i="2" s="1"/>
  <c r="AX1200" i="2" a="1"/>
  <c r="AX1200" i="2" s="1"/>
  <c r="AX1188" i="2" a="1"/>
  <c r="AX1188" i="2" s="1"/>
  <c r="AX1176" i="2" a="1"/>
  <c r="AX1176" i="2" s="1"/>
  <c r="AX1164" i="2" a="1"/>
  <c r="AX1164" i="2" s="1"/>
  <c r="AX1152" i="2" a="1"/>
  <c r="AX1152" i="2" s="1"/>
  <c r="AX1145" i="2" a="1"/>
  <c r="AX1145" i="2" s="1"/>
  <c r="AX1140" i="2" a="1"/>
  <c r="AX1140" i="2" s="1"/>
  <c r="AX1124" i="2" a="1"/>
  <c r="AX1124" i="2" s="1"/>
  <c r="AX1119" i="2" a="1"/>
  <c r="AX1119" i="2" s="1"/>
  <c r="AX1079" i="2" a="1"/>
  <c r="AX1079" i="2" s="1"/>
  <c r="AW933" i="2"/>
  <c r="AX933" i="2" s="1" a="1"/>
  <c r="AX933" i="2" s="1"/>
  <c r="AW899" i="2"/>
  <c r="AX899" i="2" s="1" a="1"/>
  <c r="AX899" i="2" s="1"/>
  <c r="AX1146" i="2" a="1"/>
  <c r="AX1146" i="2" s="1"/>
  <c r="AX1122" i="2" a="1"/>
  <c r="AX1122" i="2" s="1"/>
  <c r="AX1043" i="2" a="1"/>
  <c r="AX1043" i="2" s="1"/>
  <c r="AX1197" i="2" a="1"/>
  <c r="AX1197" i="2" s="1"/>
  <c r="AX1185" i="2" a="1"/>
  <c r="AX1185" i="2" s="1"/>
  <c r="AX1173" i="2" a="1"/>
  <c r="AX1173" i="2" s="1"/>
  <c r="AX1161" i="2" a="1"/>
  <c r="AX1161" i="2" s="1"/>
  <c r="AX1149" i="2" a="1"/>
  <c r="AX1149" i="2" s="1"/>
  <c r="AX1136" i="2" a="1"/>
  <c r="AX1136" i="2" s="1"/>
  <c r="AX1131" i="2" a="1"/>
  <c r="AX1131" i="2" s="1"/>
  <c r="AX1094" i="2" a="1"/>
  <c r="AX1094" i="2" s="1"/>
  <c r="AX1078" i="2" a="1"/>
  <c r="AX1078" i="2" s="1"/>
  <c r="AW1059" i="2"/>
  <c r="AX1059" i="2" s="1" a="1"/>
  <c r="AX1059" i="2" s="1"/>
  <c r="AW1057" i="2"/>
  <c r="AX1057" i="2" s="1" a="1"/>
  <c r="AX1057" i="2" s="1"/>
  <c r="AW1055" i="2"/>
  <c r="AX1055" i="2" s="1" a="1"/>
  <c r="AX1055" i="2" s="1"/>
  <c r="AW829" i="2"/>
  <c r="AX829" i="2" s="1" a="1"/>
  <c r="AX829" i="2" s="1"/>
  <c r="AW1081" i="2"/>
  <c r="AX1081" i="2" s="1" a="1"/>
  <c r="AX1081" i="2" s="1"/>
  <c r="AX1013" i="2" a="1"/>
  <c r="AX1013" i="2" s="1"/>
  <c r="AW989" i="2"/>
  <c r="AX989" i="2" s="1" a="1"/>
  <c r="AX989" i="2" s="1"/>
  <c r="AW1076" i="2"/>
  <c r="AX1076" i="2" s="1" a="1"/>
  <c r="AX1076" i="2" s="1"/>
  <c r="AW995" i="2"/>
  <c r="AX995" i="2" s="1" a="1"/>
  <c r="AX995" i="2" s="1"/>
  <c r="AW908" i="2"/>
  <c r="AX908" i="2" s="1" a="1"/>
  <c r="AX908" i="2" s="1"/>
  <c r="AW906" i="2"/>
  <c r="AX906" i="2" s="1" a="1"/>
  <c r="AX906" i="2" s="1"/>
  <c r="AW1053" i="2"/>
  <c r="AX1053" i="2" s="1" a="1"/>
  <c r="AX1053" i="2" s="1"/>
  <c r="AW1001" i="2"/>
  <c r="AX1001" i="2" s="1" a="1"/>
  <c r="AX1001" i="2" s="1"/>
  <c r="AW962" i="2"/>
  <c r="AX962" i="2" s="1" a="1"/>
  <c r="AX962" i="2" s="1"/>
  <c r="AW1080" i="2"/>
  <c r="AX1080" i="2" s="1" a="1"/>
  <c r="AX1080" i="2" s="1"/>
  <c r="AW966" i="2"/>
  <c r="AX966" i="2" s="1" a="1"/>
  <c r="AX966" i="2" s="1"/>
  <c r="AX946" i="2" a="1"/>
  <c r="AX946" i="2" s="1"/>
  <c r="AW914" i="2"/>
  <c r="AX914" i="2" s="1" a="1"/>
  <c r="AX914" i="2" s="1"/>
  <c r="AW885" i="2"/>
  <c r="AX885" i="2" s="1" a="1"/>
  <c r="AX885" i="2" s="1"/>
  <c r="AW882" i="2"/>
  <c r="AX882" i="2" s="1" a="1"/>
  <c r="AX882" i="2" s="1"/>
  <c r="AX739" i="2" a="1"/>
  <c r="AX739" i="2" s="1"/>
  <c r="AX1087" i="2" a="1"/>
  <c r="AX1087" i="2" s="1"/>
  <c r="AX1086" i="2" a="1"/>
  <c r="AX1086" i="2" s="1"/>
  <c r="AX1070" i="2" a="1"/>
  <c r="AX1070" i="2" s="1"/>
  <c r="AX1061" i="2" a="1"/>
  <c r="AX1061" i="2" s="1"/>
  <c r="AX1054" i="2" a="1"/>
  <c r="AX1054" i="2" s="1"/>
  <c r="AW983" i="2"/>
  <c r="AX983" i="2" s="1" a="1"/>
  <c r="AX983" i="2" s="1"/>
  <c r="AW965" i="2"/>
  <c r="AX965" i="2" s="1" a="1"/>
  <c r="AX965" i="2" s="1"/>
  <c r="AX938" i="2" a="1"/>
  <c r="AX938" i="2" s="1"/>
  <c r="AW929" i="2"/>
  <c r="AX929" i="2" s="1" a="1"/>
  <c r="AX929" i="2" s="1"/>
  <c r="AW629" i="2"/>
  <c r="AX629" i="2" s="1" a="1"/>
  <c r="AX629" i="2" s="1"/>
  <c r="AX964" i="2" a="1"/>
  <c r="AX964" i="2" s="1"/>
  <c r="AX944" i="2" a="1"/>
  <c r="AX944" i="2" s="1"/>
  <c r="AX942" i="2" a="1"/>
  <c r="AX942" i="2" s="1"/>
  <c r="AW921" i="2"/>
  <c r="AX921" i="2" s="1" a="1"/>
  <c r="AX921" i="2" s="1"/>
  <c r="AX980" i="2" a="1"/>
  <c r="AX980" i="2" s="1"/>
  <c r="AW891" i="2"/>
  <c r="AX891" i="2" s="1" a="1"/>
  <c r="AX891" i="2" s="1"/>
  <c r="AW851" i="2"/>
  <c r="AX851" i="2" s="1" a="1"/>
  <c r="AX851" i="2" s="1"/>
  <c r="AW893" i="2"/>
  <c r="AX893" i="2" s="1" a="1"/>
  <c r="AX893" i="2" s="1"/>
  <c r="AX1045" i="2" a="1"/>
  <c r="AX1045" i="2" s="1"/>
  <c r="AX982" i="2" a="1"/>
  <c r="AX982" i="2" s="1"/>
  <c r="AW872" i="2"/>
  <c r="AX872" i="2" s="1" a="1"/>
  <c r="AX872" i="2" s="1"/>
  <c r="AW671" i="2"/>
  <c r="AX671" i="2" s="1" a="1"/>
  <c r="AX671" i="2" s="1"/>
  <c r="AX1039" i="2" a="1"/>
  <c r="AX1039" i="2" s="1"/>
  <c r="AX1036" i="2" a="1"/>
  <c r="AX1036" i="2" s="1"/>
  <c r="AX1033" i="2" a="1"/>
  <c r="AX1033" i="2" s="1"/>
  <c r="AX1030" i="2" a="1"/>
  <c r="AX1030" i="2" s="1"/>
  <c r="AX1027" i="2" a="1"/>
  <c r="AX1027" i="2" s="1"/>
  <c r="AX1024" i="2" a="1"/>
  <c r="AX1024" i="2" s="1"/>
  <c r="AX1021" i="2" a="1"/>
  <c r="AX1021" i="2" s="1"/>
  <c r="AX1018" i="2" a="1"/>
  <c r="AX1018" i="2" s="1"/>
  <c r="AX1015" i="2" a="1"/>
  <c r="AX1015" i="2" s="1"/>
  <c r="AX1012" i="2" a="1"/>
  <c r="AX1012" i="2" s="1"/>
  <c r="AX1009" i="2" a="1"/>
  <c r="AX1009" i="2" s="1"/>
  <c r="AX1006" i="2" a="1"/>
  <c r="AX1006" i="2" s="1"/>
  <c r="AX1003" i="2" a="1"/>
  <c r="AX1003" i="2" s="1"/>
  <c r="AX1000" i="2" a="1"/>
  <c r="AX1000" i="2" s="1"/>
  <c r="AX997" i="2" a="1"/>
  <c r="AX997" i="2" s="1"/>
  <c r="AX994" i="2" a="1"/>
  <c r="AX994" i="2" s="1"/>
  <c r="AX991" i="2" a="1"/>
  <c r="AX991" i="2" s="1"/>
  <c r="AX988" i="2" a="1"/>
  <c r="AX988" i="2" s="1"/>
  <c r="AX977" i="2" a="1"/>
  <c r="AX977" i="2" s="1"/>
  <c r="AX975" i="2" a="1"/>
  <c r="AX975" i="2" s="1"/>
  <c r="AX959" i="2" a="1"/>
  <c r="AX959" i="2" s="1"/>
  <c r="AX957" i="2" a="1"/>
  <c r="AX957" i="2" s="1"/>
  <c r="AW923" i="2"/>
  <c r="AX923" i="2" s="1" a="1"/>
  <c r="AX923" i="2" s="1"/>
  <c r="AW900" i="2"/>
  <c r="AX900" i="2" s="1" a="1"/>
  <c r="AX900" i="2" s="1"/>
  <c r="AW887" i="2"/>
  <c r="AX887" i="2" s="1" a="1"/>
  <c r="AX887" i="2" s="1"/>
  <c r="AW875" i="2"/>
  <c r="AX875" i="2" s="1" a="1"/>
  <c r="AX875" i="2" s="1"/>
  <c r="AX853" i="2" a="1"/>
  <c r="AX853" i="2" s="1"/>
  <c r="AX827" i="2" a="1"/>
  <c r="AX827" i="2" s="1"/>
  <c r="AX939" i="2" a="1"/>
  <c r="AX939" i="2" s="1"/>
  <c r="AW915" i="2"/>
  <c r="AX915" i="2" s="1" a="1"/>
  <c r="AX915" i="2" s="1"/>
  <c r="AW902" i="2"/>
  <c r="AX902" i="2" s="1" a="1"/>
  <c r="AX902" i="2" s="1"/>
  <c r="AX841" i="2" a="1"/>
  <c r="AX841" i="2" s="1"/>
  <c r="AW772" i="2"/>
  <c r="AX772" i="2" s="1" a="1"/>
  <c r="AX772" i="2" s="1"/>
  <c r="AX974" i="2" a="1"/>
  <c r="AX974" i="2" s="1"/>
  <c r="AX972" i="2" a="1"/>
  <c r="AX972" i="2" s="1"/>
  <c r="AX956" i="2" a="1"/>
  <c r="AX956" i="2" s="1"/>
  <c r="AX954" i="2" a="1"/>
  <c r="AX954" i="2" s="1"/>
  <c r="AW917" i="2"/>
  <c r="AX917" i="2" s="1" a="1"/>
  <c r="AX917" i="2" s="1"/>
  <c r="AW894" i="2"/>
  <c r="AX894" i="2" s="1" a="1"/>
  <c r="AX894" i="2" s="1"/>
  <c r="AW878" i="2"/>
  <c r="AX878" i="2" s="1" a="1"/>
  <c r="AX878" i="2" s="1"/>
  <c r="AX812" i="2" a="1"/>
  <c r="AX812" i="2" s="1"/>
  <c r="AW759" i="2"/>
  <c r="AX759" i="2" s="1" a="1"/>
  <c r="AX759" i="2" s="1"/>
  <c r="AX738" i="2" a="1"/>
  <c r="AX738" i="2" s="1"/>
  <c r="AW703" i="2"/>
  <c r="AX703" i="2" s="1" a="1"/>
  <c r="AX703" i="2" s="1"/>
  <c r="AX970" i="2" a="1"/>
  <c r="AX970" i="2" s="1"/>
  <c r="AX952" i="2" a="1"/>
  <c r="AX952" i="2" s="1"/>
  <c r="AX940" i="2" a="1"/>
  <c r="AX940" i="2" s="1"/>
  <c r="AX932" i="2" a="1"/>
  <c r="AX932" i="2" s="1"/>
  <c r="AW909" i="2"/>
  <c r="AX909" i="2" s="1" a="1"/>
  <c r="AX909" i="2" s="1"/>
  <c r="AW896" i="2"/>
  <c r="AX896" i="2" s="1" a="1"/>
  <c r="AX896" i="2" s="1"/>
  <c r="AW866" i="2"/>
  <c r="AX866" i="2" s="1" a="1"/>
  <c r="AX866" i="2" s="1"/>
  <c r="AW804" i="2"/>
  <c r="AX804" i="2" s="1" a="1"/>
  <c r="AX804" i="2" s="1"/>
  <c r="AW766" i="2"/>
  <c r="AX766" i="2" s="1" a="1"/>
  <c r="AX766" i="2" s="1"/>
  <c r="AX971" i="2" a="1"/>
  <c r="AX971" i="2" s="1"/>
  <c r="AX953" i="2" a="1"/>
  <c r="AX953" i="2" s="1"/>
  <c r="AX935" i="2" a="1"/>
  <c r="AX935" i="2" s="1"/>
  <c r="AW927" i="2"/>
  <c r="AX927" i="2" s="1" a="1"/>
  <c r="AX927" i="2" s="1"/>
  <c r="AX926" i="2" a="1"/>
  <c r="AX926" i="2" s="1"/>
  <c r="AW924" i="2"/>
  <c r="AX924" i="2" s="1" a="1"/>
  <c r="AX924" i="2" s="1"/>
  <c r="AW911" i="2"/>
  <c r="AX911" i="2" s="1" a="1"/>
  <c r="AX911" i="2" s="1"/>
  <c r="AW888" i="2"/>
  <c r="AX888" i="2" s="1" a="1"/>
  <c r="AX888" i="2" s="1"/>
  <c r="AW881" i="2"/>
  <c r="AX881" i="2" s="1" a="1"/>
  <c r="AX881" i="2" s="1"/>
  <c r="AW854" i="2"/>
  <c r="AX854" i="2" s="1" a="1"/>
  <c r="AX854" i="2" s="1"/>
  <c r="AW833" i="2"/>
  <c r="AX833" i="2" s="1" a="1"/>
  <c r="AX833" i="2" s="1"/>
  <c r="AW930" i="2"/>
  <c r="AX930" i="2" s="1" a="1"/>
  <c r="AX930" i="2" s="1"/>
  <c r="AW903" i="2"/>
  <c r="AX903" i="2" s="1" a="1"/>
  <c r="AX903" i="2" s="1"/>
  <c r="AW890" i="2"/>
  <c r="AX890" i="2" s="1" a="1"/>
  <c r="AX890" i="2" s="1"/>
  <c r="AW873" i="2"/>
  <c r="AX873" i="2" s="1" a="1"/>
  <c r="AX873" i="2" s="1"/>
  <c r="AW842" i="2"/>
  <c r="AX842" i="2" s="1" a="1"/>
  <c r="AX842" i="2" s="1"/>
  <c r="AX813" i="2" a="1"/>
  <c r="AX813" i="2" s="1"/>
  <c r="AW665" i="2"/>
  <c r="AX665" i="2" s="1" a="1"/>
  <c r="AX665" i="2" s="1"/>
  <c r="AX986" i="2" a="1"/>
  <c r="AX986" i="2" s="1"/>
  <c r="AX968" i="2" a="1"/>
  <c r="AX968" i="2" s="1"/>
  <c r="AX950" i="2" a="1"/>
  <c r="AX950" i="2" s="1"/>
  <c r="AX941" i="2" a="1"/>
  <c r="AX941" i="2" s="1"/>
  <c r="AW918" i="2"/>
  <c r="AX918" i="2" s="1" a="1"/>
  <c r="AX918" i="2" s="1"/>
  <c r="AW905" i="2"/>
  <c r="AX905" i="2" s="1" a="1"/>
  <c r="AX905" i="2" s="1"/>
  <c r="AW884" i="2"/>
  <c r="AX884" i="2" s="1" a="1"/>
  <c r="AX884" i="2" s="1"/>
  <c r="AX762" i="2" a="1"/>
  <c r="AX762" i="2" s="1"/>
  <c r="AW920" i="2"/>
  <c r="AX920" i="2" s="1" a="1"/>
  <c r="AX920" i="2" s="1"/>
  <c r="AW897" i="2"/>
  <c r="AX897" i="2" s="1" a="1"/>
  <c r="AX897" i="2" s="1"/>
  <c r="AW876" i="2"/>
  <c r="AX876" i="2" s="1" a="1"/>
  <c r="AX876" i="2" s="1"/>
  <c r="AW771" i="2"/>
  <c r="AX771" i="2" s="1" a="1"/>
  <c r="AX771" i="2" s="1"/>
  <c r="AX835" i="2" a="1"/>
  <c r="AX835" i="2" s="1"/>
  <c r="AW801" i="2"/>
  <c r="AX801" i="2" s="1" a="1"/>
  <c r="AX801" i="2" s="1"/>
  <c r="AX799" i="2" a="1"/>
  <c r="AX799" i="2" s="1"/>
  <c r="AW797" i="2"/>
  <c r="AX797" i="2" s="1" a="1"/>
  <c r="AX797" i="2" s="1"/>
  <c r="AW795" i="2"/>
  <c r="AX795" i="2" s="1" a="1"/>
  <c r="AX795" i="2" s="1"/>
  <c r="AX793" i="2" a="1"/>
  <c r="AX793" i="2" s="1"/>
  <c r="AX728" i="2" a="1"/>
  <c r="AX728" i="2" s="1"/>
  <c r="AX722" i="2" a="1"/>
  <c r="AX722" i="2" s="1"/>
  <c r="AW612" i="2"/>
  <c r="AX612" i="2" s="1" a="1"/>
  <c r="AX612" i="2" s="1"/>
  <c r="AW530" i="2"/>
  <c r="AX530" i="2" s="1" a="1"/>
  <c r="AX530" i="2" s="1"/>
  <c r="AW817" i="2"/>
  <c r="AX817" i="2" s="1" a="1"/>
  <c r="AX817" i="2" s="1"/>
  <c r="AW686" i="2"/>
  <c r="AX686" i="2" s="1" a="1"/>
  <c r="AX686" i="2" s="1"/>
  <c r="AW680" i="2"/>
  <c r="AX680" i="2" s="1" a="1"/>
  <c r="AX680" i="2" s="1"/>
  <c r="AX755" i="2" a="1"/>
  <c r="AX755" i="2" s="1"/>
  <c r="AW746" i="2"/>
  <c r="AX746" i="2" s="1" a="1"/>
  <c r="AX746" i="2" s="1"/>
  <c r="AW711" i="2"/>
  <c r="AX711" i="2" s="1" a="1"/>
  <c r="AX711" i="2" s="1"/>
  <c r="AX826" i="2" a="1"/>
  <c r="AX826" i="2" s="1"/>
  <c r="AW820" i="2"/>
  <c r="AX820" i="2" s="1" a="1"/>
  <c r="AX820" i="2" s="1"/>
  <c r="AX802" i="2" a="1"/>
  <c r="AX802" i="2" s="1"/>
  <c r="AW706" i="2"/>
  <c r="AX706" i="2" s="1" a="1"/>
  <c r="AX706" i="2" s="1"/>
  <c r="AX792" i="2" a="1"/>
  <c r="AX792" i="2" s="1"/>
  <c r="AX786" i="2" a="1"/>
  <c r="AX786" i="2" s="1"/>
  <c r="AX780" i="2" a="1"/>
  <c r="AX780" i="2" s="1"/>
  <c r="AX774" i="2" a="1"/>
  <c r="AX774" i="2" s="1"/>
  <c r="AX832" i="2" a="1"/>
  <c r="AX832" i="2" s="1"/>
  <c r="AW823" i="2"/>
  <c r="AX823" i="2" s="1" a="1"/>
  <c r="AX823" i="2" s="1"/>
  <c r="AW803" i="2"/>
  <c r="AX803" i="2" s="1" a="1"/>
  <c r="AX803" i="2" s="1"/>
  <c r="AX800" i="2" a="1"/>
  <c r="AX800" i="2" s="1"/>
  <c r="AX794" i="2" a="1"/>
  <c r="AX794" i="2" s="1"/>
  <c r="AX704" i="2" a="1"/>
  <c r="AX704" i="2" s="1"/>
  <c r="AX681" i="2" a="1"/>
  <c r="AX681" i="2" s="1"/>
  <c r="AW487" i="2"/>
  <c r="AX487" i="2" s="1" a="1"/>
  <c r="AX487" i="2" s="1"/>
  <c r="AX814" i="2" a="1"/>
  <c r="AX814" i="2" s="1"/>
  <c r="AX798" i="2" a="1"/>
  <c r="AX798" i="2" s="1"/>
  <c r="AW730" i="2"/>
  <c r="AX730" i="2" s="1" a="1"/>
  <c r="AX730" i="2" s="1"/>
  <c r="AX838" i="2" a="1"/>
  <c r="AX838" i="2" s="1"/>
  <c r="AX788" i="2" a="1"/>
  <c r="AX788" i="2" s="1"/>
  <c r="AX782" i="2" a="1"/>
  <c r="AX782" i="2" s="1"/>
  <c r="AX776" i="2" a="1"/>
  <c r="AX776" i="2" s="1"/>
  <c r="AX767" i="2" a="1"/>
  <c r="AX767" i="2" s="1"/>
  <c r="AX747" i="2" a="1"/>
  <c r="AX747" i="2" s="1"/>
  <c r="AW719" i="2"/>
  <c r="AX719" i="2" s="1" a="1"/>
  <c r="AX719" i="2" s="1"/>
  <c r="AX589" i="2" a="1"/>
  <c r="AX589" i="2" s="1"/>
  <c r="AX791" i="2" a="1"/>
  <c r="AX791" i="2" s="1"/>
  <c r="AX785" i="2" a="1"/>
  <c r="AX785" i="2" s="1"/>
  <c r="AX779" i="2" a="1"/>
  <c r="AX779" i="2" s="1"/>
  <c r="AX773" i="2" a="1"/>
  <c r="AX773" i="2" s="1"/>
  <c r="AX761" i="2" a="1"/>
  <c r="AX761" i="2" s="1"/>
  <c r="AW748" i="2"/>
  <c r="AX748" i="2" s="1" a="1"/>
  <c r="AX748" i="2" s="1"/>
  <c r="AX743" i="2" a="1"/>
  <c r="AX743" i="2" s="1"/>
  <c r="AX742" i="2" a="1"/>
  <c r="AX742" i="2" s="1"/>
  <c r="AW712" i="2"/>
  <c r="AX712" i="2" s="1" a="1"/>
  <c r="AX712" i="2" s="1"/>
  <c r="AX634" i="2" a="1"/>
  <c r="AX634" i="2" s="1"/>
  <c r="AX769" i="2" a="1"/>
  <c r="AX769" i="2" s="1"/>
  <c r="AX765" i="2" a="1"/>
  <c r="AX765" i="2" s="1"/>
  <c r="AX757" i="2" a="1"/>
  <c r="AX757" i="2" s="1"/>
  <c r="AX723" i="2" a="1"/>
  <c r="AX723" i="2" s="1"/>
  <c r="AX710" i="2" a="1"/>
  <c r="AX710" i="2" s="1"/>
  <c r="AW690" i="2"/>
  <c r="AX690" i="2" s="1" a="1"/>
  <c r="AX690" i="2" s="1"/>
  <c r="AW623" i="2"/>
  <c r="AX623" i="2" s="1" a="1"/>
  <c r="AX623" i="2" s="1"/>
  <c r="AX573" i="2" a="1"/>
  <c r="AX573" i="2" s="1"/>
  <c r="AX789" i="2" a="1"/>
  <c r="AX789" i="2" s="1"/>
  <c r="AX783" i="2" a="1"/>
  <c r="AX783" i="2" s="1"/>
  <c r="AX777" i="2" a="1"/>
  <c r="AX777" i="2" s="1"/>
  <c r="AX675" i="2" a="1"/>
  <c r="AX675" i="2" s="1"/>
  <c r="AW598" i="2"/>
  <c r="AX598" i="2" s="1" a="1"/>
  <c r="AX598" i="2" s="1"/>
  <c r="AX764" i="2" a="1"/>
  <c r="AX764" i="2" s="1"/>
  <c r="AX737" i="2" a="1"/>
  <c r="AX737" i="2" s="1"/>
  <c r="AX721" i="2" a="1"/>
  <c r="AX721" i="2" s="1"/>
  <c r="AX705" i="2" a="1"/>
  <c r="AX705" i="2" s="1"/>
  <c r="AX699" i="2" a="1"/>
  <c r="AX699" i="2" s="1"/>
  <c r="AX696" i="2" a="1"/>
  <c r="AX696" i="2" s="1"/>
  <c r="AW668" i="2"/>
  <c r="AX668" i="2" s="1" a="1"/>
  <c r="AX668" i="2" s="1"/>
  <c r="AW504" i="2"/>
  <c r="AX504" i="2" s="1" a="1"/>
  <c r="AX504" i="2" s="1"/>
  <c r="AX768" i="2" a="1"/>
  <c r="AX768" i="2" s="1"/>
  <c r="AX760" i="2" a="1"/>
  <c r="AX760" i="2" s="1"/>
  <c r="AX756" i="2" a="1"/>
  <c r="AX756" i="2" s="1"/>
  <c r="AX729" i="2" a="1"/>
  <c r="AX729" i="2" s="1"/>
  <c r="AW724" i="2"/>
  <c r="AX724" i="2" s="1" a="1"/>
  <c r="AX724" i="2" s="1"/>
  <c r="AW678" i="2"/>
  <c r="AX678" i="2" s="1" a="1"/>
  <c r="AX678" i="2" s="1"/>
  <c r="AX701" i="2" a="1"/>
  <c r="AX701" i="2" s="1"/>
  <c r="AX638" i="2" a="1"/>
  <c r="AX638" i="2" s="1"/>
  <c r="AX613" i="2" a="1"/>
  <c r="AX613" i="2" s="1"/>
  <c r="AW621" i="2"/>
  <c r="AX621" i="2" s="1" a="1"/>
  <c r="AX621" i="2" s="1"/>
  <c r="AX654" i="2" a="1"/>
  <c r="AX654" i="2" s="1"/>
  <c r="AX651" i="2" a="1"/>
  <c r="AX651" i="2" s="1"/>
  <c r="AX630" i="2" a="1"/>
  <c r="AX630" i="2" s="1"/>
  <c r="AX609" i="2" a="1"/>
  <c r="AX609" i="2" s="1"/>
  <c r="AX643" i="2" a="1"/>
  <c r="AX643" i="2" s="1"/>
  <c r="AW636" i="2"/>
  <c r="AX636" i="2" s="1" a="1"/>
  <c r="AX636" i="2" s="1"/>
  <c r="AW604" i="2"/>
  <c r="AX604" i="2" s="1" a="1"/>
  <c r="AX604" i="2" s="1"/>
  <c r="AX556" i="2" a="1"/>
  <c r="AX556" i="2" s="1"/>
  <c r="AX579" i="2" a="1"/>
  <c r="AX579" i="2" s="1"/>
  <c r="AX558" i="2" a="1"/>
  <c r="AX558" i="2" s="1"/>
  <c r="AW646" i="2"/>
  <c r="AX646" i="2" s="1" a="1"/>
  <c r="AX646" i="2" s="1"/>
  <c r="AW645" i="2"/>
  <c r="AX645" i="2" s="1" a="1"/>
  <c r="AX645" i="2" s="1"/>
  <c r="AX625" i="2" a="1"/>
  <c r="AX625" i="2" s="1"/>
  <c r="AW601" i="2"/>
  <c r="AX601" i="2" s="1" a="1"/>
  <c r="AX601" i="2" s="1"/>
  <c r="AX627" i="2" a="1"/>
  <c r="AX627" i="2" s="1"/>
  <c r="AW564" i="2"/>
  <c r="AX564" i="2" s="1" a="1"/>
  <c r="AX564" i="2" s="1"/>
  <c r="AW518" i="2"/>
  <c r="AX518" i="2" s="1" a="1"/>
  <c r="AX518" i="2" s="1"/>
  <c r="AW637" i="2"/>
  <c r="AX637" i="2" s="1" a="1"/>
  <c r="AX637" i="2" s="1"/>
  <c r="AX594" i="2" a="1"/>
  <c r="AX594" i="2" s="1"/>
  <c r="AW576" i="2"/>
  <c r="AX576" i="2" s="1" a="1"/>
  <c r="AX576" i="2" s="1"/>
  <c r="AW508" i="2"/>
  <c r="AX508" i="2" s="1" a="1"/>
  <c r="AX508" i="2" s="1"/>
  <c r="AW585" i="2"/>
  <c r="AX585" i="2" s="1" a="1"/>
  <c r="AX585" i="2" s="1"/>
  <c r="AW562" i="2"/>
  <c r="AX562" i="2" s="1" a="1"/>
  <c r="AX562" i="2" s="1"/>
  <c r="AX640" i="2" a="1"/>
  <c r="AX640" i="2" s="1"/>
  <c r="AX631" i="2" a="1"/>
  <c r="AX631" i="2" s="1"/>
  <c r="AX606" i="2" a="1"/>
  <c r="AX606" i="2" s="1"/>
  <c r="AX615" i="2" a="1"/>
  <c r="AX615" i="2" s="1"/>
  <c r="AX620" i="2" a="1"/>
  <c r="AX620" i="2" s="1"/>
  <c r="AX619" i="2" a="1"/>
  <c r="AX619" i="2" s="1"/>
  <c r="AW603" i="2"/>
  <c r="AX603" i="2" s="1" a="1"/>
  <c r="AX603" i="2" s="1"/>
  <c r="AW574" i="2"/>
  <c r="AX574" i="2" s="1" a="1"/>
  <c r="AX574" i="2" s="1"/>
  <c r="AW616" i="2"/>
  <c r="AX616" i="2" s="1" a="1"/>
  <c r="AX616" i="2" s="1"/>
  <c r="AW491" i="2"/>
  <c r="AX491" i="2" s="1" a="1"/>
  <c r="AX491" i="2" s="1"/>
  <c r="AX626" i="2" a="1"/>
  <c r="AX626" i="2" s="1"/>
  <c r="AW617" i="2"/>
  <c r="AX617" i="2" s="1" a="1"/>
  <c r="AX617" i="2" s="1"/>
  <c r="AX577" i="2" a="1"/>
  <c r="AX577" i="2" s="1"/>
  <c r="AW514" i="2"/>
  <c r="AX514" i="2" s="1" a="1"/>
  <c r="AX514" i="2" s="1"/>
  <c r="AX580" i="2" a="1"/>
  <c r="AX580" i="2" s="1"/>
  <c r="AX546" i="2" a="1"/>
  <c r="AX546" i="2" s="1"/>
  <c r="AW520" i="2"/>
  <c r="AX520" i="2" s="1" a="1"/>
  <c r="AX520" i="2" s="1"/>
  <c r="AW447" i="2"/>
  <c r="AX447" i="2" s="1" a="1"/>
  <c r="AX447" i="2" s="1"/>
  <c r="AX510" i="2" a="1"/>
  <c r="AX510" i="2" s="1"/>
  <c r="AX498" i="2" a="1"/>
  <c r="AX498" i="2" s="1"/>
  <c r="AX494" i="2" a="1"/>
  <c r="AX494" i="2" s="1"/>
  <c r="AW492" i="2"/>
  <c r="AX492" i="2" s="1" a="1"/>
  <c r="AX492" i="2" s="1"/>
  <c r="AW480" i="2"/>
  <c r="AX480" i="2" s="1" a="1"/>
  <c r="AX480" i="2" s="1"/>
  <c r="AX450" i="2" a="1"/>
  <c r="AX450" i="2" s="1"/>
  <c r="AX541" i="2" a="1"/>
  <c r="AX541" i="2" s="1"/>
  <c r="AX526" i="2" a="1"/>
  <c r="AX526" i="2" s="1"/>
  <c r="AX522" i="2" a="1"/>
  <c r="AX522" i="2" s="1"/>
  <c r="AW496" i="2"/>
  <c r="AX496" i="2" s="1" a="1"/>
  <c r="AX496" i="2" s="1"/>
  <c r="AX506" i="2" a="1"/>
  <c r="AX506" i="2" s="1"/>
  <c r="AX516" i="2" a="1"/>
  <c r="AX516" i="2" s="1"/>
  <c r="AX500" i="2" a="1"/>
  <c r="AX500" i="2" s="1"/>
  <c r="AX457" i="2" a="1"/>
  <c r="AX457" i="2" s="1"/>
  <c r="AX525" i="2" a="1"/>
  <c r="AX525" i="2" s="1"/>
  <c r="AX512" i="2" a="1"/>
  <c r="AX512" i="2" s="1"/>
  <c r="AW502" i="2"/>
  <c r="AX502" i="2" s="1" a="1"/>
  <c r="AX502" i="2" s="1"/>
  <c r="AW478" i="2"/>
  <c r="AX478" i="2" s="1" a="1"/>
  <c r="AX478" i="2" s="1"/>
  <c r="AX473" i="2" a="1"/>
  <c r="AX473" i="2" s="1"/>
  <c r="AW415" i="2"/>
  <c r="AX415" i="2" s="1" a="1"/>
  <c r="AX415" i="2" s="1"/>
  <c r="AW406" i="2"/>
  <c r="AX406" i="2" s="1" a="1"/>
  <c r="AX406" i="2" s="1"/>
  <c r="AX490" i="2" a="1"/>
  <c r="AX490" i="2" s="1"/>
  <c r="AW482" i="2"/>
  <c r="AX482" i="2" s="1" a="1"/>
  <c r="AX482" i="2" s="1"/>
  <c r="AW475" i="2"/>
  <c r="AX475" i="2" s="1" a="1"/>
  <c r="AX475" i="2" s="1"/>
  <c r="AW429" i="2"/>
  <c r="AX429" i="2" s="1" a="1"/>
  <c r="AX429" i="2" s="1"/>
  <c r="AX418" i="2" a="1"/>
  <c r="AX418" i="2" s="1"/>
  <c r="AX380" i="2" a="1"/>
  <c r="AX380" i="2" s="1"/>
  <c r="AX527" i="2" a="1"/>
  <c r="AX527" i="2" s="1"/>
  <c r="AX523" i="2" a="1"/>
  <c r="AX523" i="2" s="1"/>
  <c r="AX517" i="2" a="1"/>
  <c r="AX517" i="2" s="1"/>
  <c r="AX511" i="2" a="1"/>
  <c r="AX511" i="2" s="1"/>
  <c r="AX505" i="2" a="1"/>
  <c r="AX505" i="2" s="1"/>
  <c r="AX499" i="2" a="1"/>
  <c r="AX499" i="2" s="1"/>
  <c r="AX493" i="2" a="1"/>
  <c r="AX493" i="2" s="1"/>
  <c r="AX451" i="2" a="1"/>
  <c r="AX451" i="2" s="1"/>
  <c r="AX437" i="2" a="1"/>
  <c r="AX437" i="2" s="1"/>
  <c r="AX374" i="2" a="1"/>
  <c r="AX374" i="2" s="1"/>
  <c r="AX521" i="2" a="1"/>
  <c r="AX521" i="2" s="1"/>
  <c r="AX515" i="2" a="1"/>
  <c r="AX515" i="2" s="1"/>
  <c r="AX509" i="2" a="1"/>
  <c r="AX509" i="2" s="1"/>
  <c r="AX503" i="2" a="1"/>
  <c r="AX503" i="2" s="1"/>
  <c r="AX497" i="2" a="1"/>
  <c r="AX497" i="2" s="1"/>
  <c r="AX481" i="2" a="1"/>
  <c r="AX481" i="2" s="1"/>
  <c r="AW466" i="2"/>
  <c r="AX466" i="2" s="1" a="1"/>
  <c r="AX466" i="2" s="1"/>
  <c r="AW485" i="2"/>
  <c r="AX485" i="2" s="1" a="1"/>
  <c r="AX485" i="2" s="1"/>
  <c r="AW461" i="2"/>
  <c r="AX461" i="2" s="1" a="1"/>
  <c r="AX461" i="2" s="1"/>
  <c r="AX449" i="2" a="1"/>
  <c r="AX449" i="2" s="1"/>
  <c r="AX432" i="2" a="1"/>
  <c r="AX432" i="2" s="1"/>
  <c r="AX533" i="2" a="1"/>
  <c r="AX533" i="2" s="1"/>
  <c r="AX524" i="2" a="1"/>
  <c r="AX524" i="2" s="1"/>
  <c r="AX484" i="2" a="1"/>
  <c r="AX484" i="2" s="1"/>
  <c r="AW442" i="2"/>
  <c r="AX442" i="2" s="1" a="1"/>
  <c r="AX442" i="2" s="1"/>
  <c r="AW440" i="2"/>
  <c r="AX440" i="2" s="1" a="1"/>
  <c r="AX440" i="2" s="1"/>
  <c r="AW488" i="2"/>
  <c r="AX488" i="2" s="1" a="1"/>
  <c r="AX488" i="2" s="1"/>
  <c r="AX452" i="2" a="1"/>
  <c r="AX452" i="2" s="1"/>
  <c r="AW431" i="2"/>
  <c r="AX431" i="2" s="1" a="1"/>
  <c r="AX431" i="2" s="1"/>
  <c r="AW420" i="2"/>
  <c r="AX420" i="2" s="1" a="1"/>
  <c r="AX420" i="2" s="1"/>
  <c r="AX436" i="2" a="1"/>
  <c r="AX436" i="2" s="1"/>
  <c r="AX428" i="2" a="1"/>
  <c r="AX428" i="2" s="1"/>
  <c r="AW413" i="2"/>
  <c r="AX413" i="2" s="1" a="1"/>
  <c r="AX413" i="2" s="1"/>
  <c r="AX479" i="2" a="1"/>
  <c r="AX479" i="2" s="1"/>
  <c r="AX467" i="2" a="1"/>
  <c r="AX467" i="2" s="1"/>
  <c r="AX456" i="2" a="1"/>
  <c r="AX456" i="2" s="1"/>
  <c r="AW454" i="2"/>
  <c r="AX454" i="2" s="1" a="1"/>
  <c r="AX454" i="2" s="1"/>
  <c r="AX386" i="2" a="1"/>
  <c r="AX386" i="2" s="1"/>
  <c r="AX445" i="2" a="1"/>
  <c r="AX445" i="2" s="1"/>
  <c r="AW433" i="2"/>
  <c r="AX433" i="2" s="1" a="1"/>
  <c r="AX433" i="2" s="1"/>
  <c r="AW305" i="2"/>
  <c r="AX305" i="2" s="1" a="1"/>
  <c r="AX305" i="2" s="1"/>
  <c r="AX455" i="2" a="1"/>
  <c r="AX455" i="2" s="1"/>
  <c r="AW438" i="2"/>
  <c r="AX438" i="2" s="1" a="1"/>
  <c r="AX438" i="2" s="1"/>
  <c r="AW422" i="2"/>
  <c r="AX422" i="2" s="1" a="1"/>
  <c r="AX422" i="2" s="1"/>
  <c r="AX446" i="2" a="1"/>
  <c r="AX446" i="2" s="1"/>
  <c r="AX427" i="2" a="1"/>
  <c r="AX427" i="2" s="1"/>
  <c r="AX419" i="2" a="1"/>
  <c r="AX419" i="2" s="1"/>
  <c r="AX362" i="2" a="1"/>
  <c r="AX362" i="2" s="1"/>
  <c r="AW356" i="2"/>
  <c r="AX356" i="2" s="1" a="1"/>
  <c r="AX356" i="2" s="1"/>
  <c r="AW341" i="2"/>
  <c r="AX341" i="2" s="1" a="1"/>
  <c r="AX341" i="2" s="1"/>
  <c r="AW448" i="2"/>
  <c r="AX448" i="2" s="1" a="1"/>
  <c r="AX448" i="2" s="1"/>
  <c r="AW424" i="2"/>
  <c r="AX424" i="2" s="1" a="1"/>
  <c r="AX424" i="2" s="1"/>
  <c r="AX368" i="2" a="1"/>
  <c r="AX368" i="2" s="1"/>
  <c r="AX350" i="2" a="1"/>
  <c r="AX350" i="2" s="1"/>
  <c r="AX335" i="2" a="1"/>
  <c r="AX335" i="2" s="1"/>
  <c r="AX409" i="2" a="1"/>
  <c r="AX409" i="2" s="1"/>
  <c r="AW407" i="2"/>
  <c r="AX407" i="2" s="1" a="1"/>
  <c r="AX407" i="2" s="1"/>
  <c r="AX338" i="2" a="1"/>
  <c r="AX338" i="2" s="1"/>
  <c r="AX439" i="2" a="1"/>
  <c r="AX439" i="2" s="1"/>
  <c r="AX430" i="2" a="1"/>
  <c r="AX430" i="2" s="1"/>
  <c r="AX421" i="2" a="1"/>
  <c r="AX421" i="2" s="1"/>
  <c r="AX412" i="2" a="1"/>
  <c r="AX412" i="2" s="1"/>
  <c r="AW410" i="2"/>
  <c r="AX410" i="2" s="1" a="1"/>
  <c r="AX410" i="2" s="1"/>
  <c r="AX398" i="2" a="1"/>
  <c r="AX398" i="2" s="1"/>
  <c r="AW392" i="2"/>
  <c r="AX392" i="2" s="1" a="1"/>
  <c r="AX392" i="2" s="1"/>
  <c r="AW321" i="2"/>
  <c r="AX321" i="2" s="1" a="1"/>
  <c r="AX321" i="2" s="1"/>
  <c r="AX460" i="2" a="1"/>
  <c r="AX460" i="2" s="1"/>
  <c r="AX443" i="2" a="1"/>
  <c r="AX443" i="2" s="1"/>
  <c r="AX434" i="2" a="1"/>
  <c r="AX434" i="2" s="1"/>
  <c r="AX425" i="2" a="1"/>
  <c r="AX425" i="2" s="1"/>
  <c r="AX416" i="2" a="1"/>
  <c r="AX416" i="2" s="1"/>
  <c r="AX404" i="2" a="1"/>
  <c r="AX404" i="2" s="1"/>
  <c r="AX389" i="2" a="1"/>
  <c r="AX389" i="2" s="1"/>
  <c r="AX383" i="2" a="1"/>
  <c r="AX383" i="2" s="1"/>
  <c r="AX377" i="2" a="1"/>
  <c r="AX377" i="2" s="1"/>
  <c r="AX371" i="2" a="1"/>
  <c r="AX371" i="2" s="1"/>
  <c r="AX365" i="2" a="1"/>
  <c r="AX365" i="2" s="1"/>
  <c r="AX359" i="2" a="1"/>
  <c r="AX359" i="2" s="1"/>
  <c r="AX353" i="2" a="1"/>
  <c r="AX353" i="2" s="1"/>
  <c r="AW308" i="2"/>
  <c r="AX308" i="2" s="1" a="1"/>
  <c r="AX308" i="2" s="1"/>
  <c r="AW232" i="2"/>
  <c r="AX232" i="2" s="1" a="1"/>
  <c r="AX232" i="2" s="1"/>
  <c r="AX331" i="2" a="1"/>
  <c r="AX331" i="2" s="1"/>
  <c r="AX395" i="2" a="1"/>
  <c r="AX395" i="2" s="1"/>
  <c r="AW326" i="2"/>
  <c r="AX326" i="2" s="1" a="1"/>
  <c r="AX326" i="2" s="1"/>
  <c r="AW236" i="2"/>
  <c r="AX236" i="2" s="1" a="1"/>
  <c r="AX236" i="2" s="1"/>
  <c r="AX401" i="2" a="1"/>
  <c r="AX401" i="2" s="1"/>
  <c r="AW309" i="2"/>
  <c r="AX309" i="2" s="1" a="1"/>
  <c r="AX309" i="2" s="1"/>
  <c r="AX347" i="2" a="1"/>
  <c r="AX347" i="2" s="1"/>
  <c r="AX332" i="2" a="1"/>
  <c r="AX332" i="2" s="1"/>
  <c r="AX344" i="2" a="1"/>
  <c r="AX344" i="2" s="1"/>
  <c r="AW303" i="2"/>
  <c r="AX303" i="2" s="1" a="1"/>
  <c r="AX303" i="2" s="1"/>
  <c r="AX297" i="2" a="1"/>
  <c r="AX297" i="2" s="1"/>
  <c r="AX299" i="2" a="1"/>
  <c r="AX299" i="2" s="1"/>
  <c r="AX324" i="2" a="1"/>
  <c r="AX324" i="2" s="1"/>
  <c r="AW240" i="2"/>
  <c r="AX240" i="2" s="1" a="1"/>
  <c r="AX240" i="2" s="1"/>
  <c r="AX294" i="2" a="1"/>
  <c r="AX294" i="2" s="1"/>
  <c r="AW290" i="2"/>
  <c r="AX290" i="2" s="1" a="1"/>
  <c r="AX290" i="2" s="1"/>
  <c r="AX320" i="2" a="1"/>
  <c r="AX320" i="2" s="1"/>
  <c r="AX301" i="2" a="1"/>
  <c r="AX301" i="2" s="1"/>
  <c r="AW281" i="2"/>
  <c r="AX281" i="2" s="1" a="1"/>
  <c r="AX281" i="2" s="1"/>
  <c r="AX298" i="2" a="1"/>
  <c r="AX298" i="2" s="1"/>
  <c r="AX296" i="2" a="1"/>
  <c r="AX296" i="2" s="1"/>
  <c r="AX271" i="2" a="1"/>
  <c r="AX271" i="2" s="1"/>
  <c r="AX289" i="2" a="1"/>
  <c r="AX289" i="2" s="1"/>
  <c r="AX234" i="2" a="1"/>
  <c r="AX234" i="2" s="1"/>
  <c r="AX293" i="2" a="1"/>
  <c r="AX293" i="2" s="1"/>
  <c r="AW287" i="2"/>
  <c r="AX287" i="2" s="1" a="1"/>
  <c r="AX287" i="2" s="1"/>
  <c r="AW273" i="2"/>
  <c r="AX273" i="2" s="1" a="1"/>
  <c r="AX273" i="2" s="1"/>
  <c r="AX302" i="2" a="1"/>
  <c r="AX302" i="2" s="1"/>
  <c r="AW284" i="2"/>
  <c r="AX284" i="2" s="1" a="1"/>
  <c r="AX284" i="2" s="1"/>
  <c r="AX276" i="2" a="1"/>
  <c r="AX276" i="2" s="1"/>
  <c r="AW261" i="2"/>
  <c r="AX261" i="2" s="1" a="1"/>
  <c r="AX261" i="2" s="1"/>
  <c r="AW279" i="2"/>
  <c r="AX279" i="2" s="1" a="1"/>
  <c r="AX279" i="2" s="1"/>
  <c r="AX247" i="2" a="1"/>
  <c r="AX247" i="2" s="1"/>
  <c r="AX277" i="2" a="1"/>
  <c r="AX277" i="2" s="1"/>
  <c r="AX256" i="2" a="1"/>
  <c r="AX256" i="2" s="1"/>
  <c r="AW254" i="2"/>
  <c r="AX254" i="2" s="1" a="1"/>
  <c r="AX254" i="2" s="1"/>
  <c r="AX253" i="2" a="1"/>
  <c r="AX253" i="2" s="1"/>
  <c r="AX230" i="2" a="1"/>
  <c r="AX230" i="2" s="1"/>
  <c r="AX259" i="2" a="1"/>
  <c r="AX259" i="2" s="1"/>
  <c r="AX255" i="2" a="1"/>
  <c r="AX255" i="2" s="1"/>
  <c r="AX268" i="2" a="1"/>
  <c r="AX268" i="2" s="1"/>
  <c r="AX262" i="2" a="1"/>
  <c r="AX262" i="2" s="1"/>
  <c r="AW242" i="2"/>
  <c r="AX242" i="2" s="1" a="1"/>
  <c r="AX242" i="2" s="1"/>
  <c r="AX238" i="2" a="1"/>
  <c r="AX238" i="2" s="1"/>
  <c r="AX274" i="2" a="1"/>
  <c r="AX274" i="2" s="1"/>
  <c r="AX245" i="2" a="1"/>
  <c r="AX245" i="2" s="1"/>
  <c r="AW244" i="2"/>
  <c r="AX244" i="2" s="1" a="1"/>
  <c r="AX244" i="2" s="1"/>
  <c r="AX265" i="2" a="1"/>
  <c r="AX265" i="2" s="1"/>
  <c r="AW165" i="2"/>
  <c r="AX165" i="2" s="1" a="1"/>
  <c r="AX165" i="2" s="1"/>
  <c r="AW126" i="2"/>
  <c r="AX126" i="2" s="1" a="1"/>
  <c r="AX126" i="2" s="1"/>
  <c r="AX235" i="2" a="1"/>
  <c r="AX235" i="2" s="1"/>
  <c r="AX220" i="2" a="1"/>
  <c r="AX220" i="2" s="1"/>
  <c r="AX229" i="2" a="1"/>
  <c r="AX229" i="2" s="1"/>
  <c r="AW218" i="2"/>
  <c r="AX218" i="2" s="1" a="1"/>
  <c r="AX218" i="2" s="1"/>
  <c r="AX251" i="2" a="1"/>
  <c r="AX251" i="2" s="1"/>
  <c r="AX233" i="2" a="1"/>
  <c r="AX233" i="2" s="1"/>
  <c r="AX225" i="2" a="1"/>
  <c r="AX225" i="2" s="1"/>
  <c r="AX217" i="2" a="1"/>
  <c r="AX217" i="2" s="1"/>
  <c r="AX211" i="2" a="1"/>
  <c r="AX211" i="2" s="1"/>
  <c r="AX248" i="2" a="1"/>
  <c r="AX248" i="2" s="1"/>
  <c r="AX239" i="2" a="1"/>
  <c r="AX239" i="2" s="1"/>
  <c r="AX228" i="2" a="1"/>
  <c r="AX228" i="2" s="1"/>
  <c r="AX213" i="2" a="1"/>
  <c r="AX213" i="2" s="1"/>
  <c r="AW142" i="2"/>
  <c r="AX142" i="2" s="1" a="1"/>
  <c r="AX142" i="2" s="1"/>
  <c r="AW171" i="2"/>
  <c r="AX171" i="2" s="1" a="1"/>
  <c r="AX171" i="2" s="1"/>
  <c r="AW152" i="2"/>
  <c r="AX152" i="2" s="1" a="1"/>
  <c r="AX152" i="2" s="1"/>
  <c r="AX191" i="2" a="1"/>
  <c r="AX191" i="2" s="1"/>
  <c r="AW119" i="2"/>
  <c r="AX119" i="2" s="1" a="1"/>
  <c r="AX119" i="2" s="1"/>
  <c r="AX197" i="2" a="1"/>
  <c r="AX197" i="2" s="1"/>
  <c r="AW190" i="2"/>
  <c r="AX190" i="2" s="1" a="1"/>
  <c r="AX190" i="2" s="1"/>
  <c r="AX164" i="2" a="1"/>
  <c r="AX164" i="2" s="1"/>
  <c r="AW207" i="2"/>
  <c r="AX207" i="2" s="1" a="1"/>
  <c r="AX207" i="2" s="1"/>
  <c r="AW200" i="2"/>
  <c r="AX200" i="2" s="1" a="1"/>
  <c r="AX200" i="2" s="1"/>
  <c r="AX215" i="2" a="1"/>
  <c r="AX215" i="2" s="1"/>
  <c r="AX209" i="2" a="1"/>
  <c r="AX209" i="2" s="1"/>
  <c r="AX199" i="2" a="1"/>
  <c r="AX199" i="2" s="1"/>
  <c r="AX182" i="2" a="1"/>
  <c r="AX182" i="2" s="1"/>
  <c r="AW170" i="2"/>
  <c r="AX170" i="2" s="1" a="1"/>
  <c r="AX170" i="2" s="1"/>
  <c r="AX194" i="2" a="1"/>
  <c r="AX194" i="2" s="1"/>
  <c r="AX179" i="2" a="1"/>
  <c r="AX179" i="2" s="1"/>
  <c r="AX154" i="2" a="1"/>
  <c r="AX154" i="2" s="1"/>
  <c r="AX188" i="2" a="1"/>
  <c r="AX188" i="2" s="1"/>
  <c r="AX212" i="2" a="1"/>
  <c r="AX212" i="2" s="1"/>
  <c r="AX206" i="2" a="1"/>
  <c r="AX206" i="2" s="1"/>
  <c r="AX177" i="2" a="1"/>
  <c r="AX177" i="2" s="1"/>
  <c r="AX201" i="2" a="1"/>
  <c r="AX201" i="2" s="1"/>
  <c r="AX183" i="2" a="1"/>
  <c r="AX183" i="2" s="1"/>
  <c r="AW151" i="2"/>
  <c r="AX151" i="2" s="1" a="1"/>
  <c r="AX151" i="2" s="1"/>
  <c r="AX167" i="2" a="1"/>
  <c r="AX167" i="2" s="1"/>
  <c r="AX156" i="2" a="1"/>
  <c r="AX156" i="2" s="1"/>
  <c r="AW157" i="2"/>
  <c r="AX157" i="2" s="1" a="1"/>
  <c r="AX157" i="2" s="1"/>
  <c r="AW158" i="2"/>
  <c r="AX158" i="2" s="1" a="1"/>
  <c r="AX158" i="2" s="1"/>
  <c r="AX146" i="2" a="1"/>
  <c r="AX146" i="2" s="1"/>
  <c r="AW128" i="2"/>
  <c r="AX128" i="2" s="1" a="1"/>
  <c r="AX128" i="2" s="1"/>
  <c r="AX176" i="2" a="1"/>
  <c r="AX176" i="2" s="1"/>
  <c r="AX162" i="2" a="1"/>
  <c r="AX162" i="2" s="1"/>
  <c r="AW144" i="2"/>
  <c r="AX144" i="2" s="1" a="1"/>
  <c r="AX144" i="2" s="1"/>
  <c r="AX173" i="2" a="1"/>
  <c r="AX173" i="2" s="1"/>
  <c r="AX203" i="2" a="1"/>
  <c r="AX203" i="2" s="1"/>
  <c r="AX185" i="2" a="1"/>
  <c r="AX185" i="2" s="1"/>
  <c r="AX136" i="2" a="1"/>
  <c r="AX136" i="2" s="1"/>
  <c r="AX148" i="2" a="1"/>
  <c r="AX148" i="2" s="1"/>
  <c r="AX139" i="2" a="1"/>
  <c r="AX139" i="2" s="1"/>
  <c r="AX127" i="2" a="1"/>
  <c r="AX127" i="2" s="1"/>
  <c r="AX121" i="2" a="1"/>
  <c r="AX121" i="2" s="1"/>
  <c r="AX145" i="2" a="1"/>
  <c r="AX145" i="2" s="1"/>
  <c r="AW114" i="2"/>
  <c r="AX114" i="2" s="1" a="1"/>
  <c r="AX114" i="2" s="1"/>
  <c r="AX160" i="2" a="1"/>
  <c r="AX160" i="2" s="1"/>
  <c r="AW120" i="2"/>
  <c r="AX120" i="2" s="1" a="1"/>
  <c r="AX120" i="2" s="1"/>
  <c r="AX137" i="2" a="1"/>
  <c r="AX137" i="2" s="1"/>
  <c r="AX133" i="2" a="1"/>
  <c r="AX133" i="2" s="1"/>
  <c r="AX131" i="2" a="1"/>
  <c r="AX131" i="2" s="1"/>
  <c r="AX102" i="2" a="1"/>
  <c r="AX102" i="2" s="1"/>
  <c r="AX123" i="2" a="1"/>
  <c r="AX123" i="2" s="1"/>
  <c r="AW118" i="2"/>
  <c r="AX118" i="2" s="1" a="1"/>
  <c r="AX118" i="2" s="1"/>
  <c r="AX107" i="2" a="1"/>
  <c r="AX107" i="2" s="1"/>
  <c r="AX87" i="2" a="1"/>
  <c r="AX87" i="2" s="1"/>
  <c r="AX93" i="2" a="1"/>
  <c r="AX93" i="2" s="1"/>
  <c r="AX116" i="2" a="1"/>
  <c r="AX116" i="2" s="1"/>
  <c r="AW108" i="2"/>
  <c r="AX108" i="2" s="1" a="1"/>
  <c r="AX108" i="2" s="1"/>
  <c r="AX129" i="2" a="1"/>
  <c r="AX129" i="2" s="1"/>
  <c r="AX88" i="2" a="1"/>
  <c r="AX88" i="2" s="1"/>
  <c r="AW99" i="2"/>
  <c r="AX99" i="2" s="1" a="1"/>
  <c r="AX99" i="2" s="1"/>
  <c r="AX98" i="2" a="1"/>
  <c r="AX98" i="2" s="1"/>
  <c r="AX92" i="2" a="1"/>
  <c r="AX92" i="2" s="1"/>
  <c r="AW78" i="2"/>
  <c r="AX78" i="2" s="1" a="1"/>
  <c r="AX78" i="2" s="1"/>
  <c r="AX111" i="2" a="1"/>
  <c r="AX111" i="2" s="1"/>
  <c r="AX95" i="2" a="1"/>
  <c r="AX95" i="2" s="1"/>
  <c r="AW79" i="2"/>
  <c r="AX79" i="2" s="1" a="1"/>
  <c r="AX79" i="2" s="1"/>
  <c r="AX105" i="2" a="1"/>
  <c r="AX105" i="2" s="1"/>
  <c r="AX117" i="2" a="1"/>
  <c r="AX117" i="2" s="1"/>
  <c r="AX75" i="2" a="1"/>
  <c r="AX75" i="2" s="1"/>
  <c r="AW76" i="2"/>
  <c r="AX76" i="2" s="1" a="1"/>
  <c r="AX76" i="2" s="1"/>
  <c r="AW83" i="2"/>
  <c r="AX83" i="2" s="1" a="1"/>
  <c r="AX83" i="2" s="1"/>
  <c r="AW77" i="2"/>
  <c r="AX77" i="2" s="1" a="1"/>
  <c r="AX77" i="2" s="1"/>
  <c r="AW59" i="2"/>
  <c r="AX59" i="2" s="1" a="1"/>
  <c r="AX59" i="2" s="1"/>
  <c r="AW58" i="2"/>
  <c r="AX58" i="2" s="1" a="1"/>
  <c r="AX58" i="2" s="1"/>
  <c r="AX89" i="2" a="1"/>
  <c r="AX89" i="2" s="1"/>
  <c r="AW64" i="2"/>
  <c r="AX64" i="2" s="1" a="1"/>
  <c r="AX64" i="2" s="1"/>
  <c r="AX67" i="2" a="1"/>
  <c r="AX67" i="2" s="1"/>
  <c r="AX69" i="2" a="1"/>
  <c r="AX69" i="2" s="1"/>
  <c r="AX66" i="2" a="1"/>
  <c r="AX66" i="2" s="1"/>
  <c r="AW49" i="2"/>
  <c r="AX49" i="2" s="1" a="1"/>
  <c r="AX49" i="2" s="1"/>
  <c r="AX63" i="2" a="1"/>
  <c r="AX63" i="2" s="1"/>
  <c r="AX62" i="2" a="1"/>
  <c r="AX62" i="2" s="1"/>
  <c r="AW72" i="2"/>
  <c r="AX72" i="2" s="1" a="1"/>
  <c r="AX72" i="2" s="1"/>
  <c r="AW31" i="2"/>
  <c r="AX31" i="2" s="1" a="1"/>
  <c r="AX31" i="2" s="1"/>
  <c r="AX68" i="2" a="1"/>
  <c r="AX68" i="2" s="1"/>
  <c r="AW38" i="2"/>
  <c r="AX38" i="2" s="1" a="1"/>
  <c r="AX38" i="2" s="1"/>
  <c r="AX60" i="2" a="1"/>
  <c r="AX60" i="2" s="1"/>
  <c r="AX46" i="2" a="1"/>
  <c r="AX46" i="2" s="1"/>
  <c r="AX57" i="2" a="1"/>
  <c r="AX57" i="2" s="1"/>
  <c r="AX47" i="2" a="1"/>
  <c r="AX47" i="2" s="1"/>
  <c r="AW48" i="2"/>
  <c r="AX48" i="2" s="1" a="1"/>
  <c r="AX48" i="2" s="1"/>
  <c r="AX33" i="2" a="1"/>
  <c r="AX33" i="2" s="1"/>
  <c r="AX53" i="2" a="1"/>
  <c r="AX53" i="2" s="1"/>
  <c r="AX42" i="2" a="1"/>
  <c r="AX42" i="2" s="1"/>
  <c r="AX32" i="2" a="1"/>
  <c r="AX32" i="2" s="1"/>
  <c r="AX54" i="2" a="1"/>
  <c r="AX54" i="2" s="1"/>
  <c r="AX45" i="2" a="1"/>
  <c r="AX45" i="2" s="1"/>
  <c r="AX41" i="2" a="1"/>
  <c r="AX41" i="2" s="1"/>
  <c r="AX51" i="2" a="1"/>
  <c r="AX51" i="2" s="1"/>
  <c r="AW39" i="2"/>
  <c r="AX39" i="2" s="1" a="1"/>
  <c r="AX39" i="2" s="1"/>
  <c r="AW36" i="2"/>
  <c r="AX36" i="2" s="1" a="1"/>
  <c r="AX36" i="2" s="1"/>
  <c r="AW25" i="2"/>
  <c r="AX25" i="2" s="1" a="1"/>
  <c r="AX25" i="2" s="1"/>
  <c r="AX24" i="2" a="1"/>
  <c r="AX24" i="2" s="1"/>
  <c r="AX21" i="2" a="1"/>
  <c r="AX21" i="2" s="1"/>
  <c r="AX28" i="2" a="1"/>
  <c r="AX28" i="2" s="1"/>
  <c r="AX18" i="2" a="1"/>
  <c r="AX18" i="2" s="1"/>
  <c r="AX22" i="2" a="1"/>
  <c r="AX22" i="2" s="1"/>
  <c r="AX19" i="2" a="1"/>
  <c r="AX19" i="2" s="1"/>
  <c r="Q72" i="20"/>
  <c r="O28" i="20"/>
  <c r="P28" i="20" a="1"/>
  <c r="P28" i="20" s="1"/>
  <c r="Q28" i="20"/>
  <c r="Q43" i="20"/>
  <c r="O73" i="20"/>
  <c r="P73" i="20" a="1"/>
  <c r="P73" i="20" s="1"/>
  <c r="Q73" i="20"/>
  <c r="Q81" i="20"/>
  <c r="O81" i="20"/>
  <c r="P81" i="20" a="1"/>
  <c r="P81" i="20" s="1"/>
  <c r="Q13" i="20"/>
  <c r="Q21" i="20"/>
  <c r="O21" i="20"/>
  <c r="P21" i="20" a="1"/>
  <c r="P21" i="20" s="1"/>
  <c r="Q66" i="20"/>
  <c r="O66" i="20"/>
  <c r="P66" i="20" a="1"/>
  <c r="P66" i="20" s="1"/>
  <c r="Q36" i="20"/>
  <c r="O36" i="20"/>
  <c r="L8" i="5" s="1" a="1"/>
  <c r="L8" i="5" s="1"/>
  <c r="P36" i="20" a="1"/>
  <c r="P36" i="20" s="1"/>
  <c r="Q51" i="20"/>
  <c r="O51" i="20"/>
  <c r="P51" i="20" a="1"/>
  <c r="P51" i="20" s="1"/>
  <c r="Q67" i="20"/>
  <c r="Q82" i="20"/>
  <c r="Q75" i="20"/>
  <c r="O34" i="20"/>
  <c r="P34" i="20" a="1"/>
  <c r="P34" i="20" s="1"/>
  <c r="Q34" i="20"/>
  <c r="Q15" i="20"/>
  <c r="O15" i="20"/>
  <c r="P15" i="20" a="1"/>
  <c r="P15" i="20" s="1"/>
  <c r="Q37" i="20"/>
  <c r="Q45" i="20"/>
  <c r="O45" i="20"/>
  <c r="P45" i="20" a="1"/>
  <c r="P45" i="20" s="1"/>
  <c r="O52" i="20"/>
  <c r="Q52" i="20"/>
  <c r="P52" i="20" a="1"/>
  <c r="P52" i="20" s="1"/>
  <c r="Q60" i="20"/>
  <c r="O60" i="20"/>
  <c r="P60" i="20" a="1"/>
  <c r="P60" i="20" s="1"/>
  <c r="Q12" i="20"/>
  <c r="O12" i="20"/>
  <c r="P12" i="20" a="1"/>
  <c r="P12" i="20" s="1"/>
  <c r="Q57" i="20"/>
  <c r="Q24" i="20"/>
  <c r="O24" i="20"/>
  <c r="P24" i="20" a="1"/>
  <c r="P24" i="20" s="1"/>
  <c r="Q30" i="20"/>
  <c r="O30" i="20"/>
  <c r="P30" i="20" a="1"/>
  <c r="P30" i="20" s="1"/>
  <c r="Q61" i="20"/>
  <c r="O76" i="20"/>
  <c r="P76" i="20" a="1"/>
  <c r="P76" i="20" s="1"/>
  <c r="Q76" i="20"/>
  <c r="Q84" i="20"/>
  <c r="O84" i="20"/>
  <c r="P84" i="20" a="1"/>
  <c r="P84" i="20" s="1"/>
  <c r="Q27" i="20"/>
  <c r="O90" i="20"/>
  <c r="P90" i="20" a="1"/>
  <c r="P90" i="20" s="1"/>
  <c r="Q90" i="20"/>
  <c r="Q16" i="20"/>
  <c r="Q46" i="20"/>
  <c r="Q85" i="20"/>
  <c r="Q42" i="20"/>
  <c r="Q9" i="20"/>
  <c r="O25" i="20"/>
  <c r="P25" i="20" a="1"/>
  <c r="P25" i="20" s="1"/>
  <c r="Q25" i="20"/>
  <c r="Q31" i="20"/>
  <c r="Q39" i="20"/>
  <c r="Q54" i="20"/>
  <c r="O54" i="20"/>
  <c r="P54" i="20" a="1"/>
  <c r="P54" i="20" s="1"/>
  <c r="O49" i="20"/>
  <c r="Q49" i="20"/>
  <c r="P49" i="20" a="1"/>
  <c r="P49" i="20" s="1"/>
  <c r="Q18" i="20"/>
  <c r="O18" i="20"/>
  <c r="P18" i="20" a="1"/>
  <c r="P18" i="20" s="1"/>
  <c r="O40" i="20"/>
  <c r="P40" i="20" a="1"/>
  <c r="P40" i="20" s="1"/>
  <c r="Q40" i="20"/>
  <c r="O55" i="20"/>
  <c r="P55" i="20" a="1"/>
  <c r="P55" i="20" s="1"/>
  <c r="Q55" i="20"/>
  <c r="Q63" i="20"/>
  <c r="O70" i="20"/>
  <c r="L20" i="5" s="1" a="1"/>
  <c r="L20" i="5" s="1"/>
  <c r="P70" i="20" a="1"/>
  <c r="P70" i="20" s="1"/>
  <c r="Q70" i="20"/>
  <c r="Q78" i="20"/>
  <c r="Q87" i="20"/>
  <c r="Q10" i="20"/>
  <c r="Q79" i="20"/>
  <c r="O88" i="20"/>
  <c r="Q88" i="20"/>
  <c r="P88" i="20" a="1"/>
  <c r="P88" i="20" s="1"/>
  <c r="O11" i="20"/>
  <c r="Q11" i="20"/>
  <c r="Q19" i="20"/>
  <c r="Q48" i="20"/>
  <c r="O48" i="20"/>
  <c r="P48" i="20" a="1"/>
  <c r="P48" i="20" s="1"/>
  <c r="O64" i="20"/>
  <c r="L9" i="5" s="1" a="1"/>
  <c r="L9" i="5" s="1"/>
  <c r="P64" i="20" a="1"/>
  <c r="P64" i="20" s="1"/>
  <c r="Q64" i="20"/>
  <c r="M74" i="20"/>
  <c r="O74" i="20" s="1"/>
  <c r="N71" i="20"/>
  <c r="O71" i="20" s="1"/>
  <c r="M69" i="20"/>
  <c r="R69" i="20" s="1" a="1"/>
  <c r="R69" i="20" s="1"/>
  <c r="N66" i="20"/>
  <c r="R66" i="20" s="1" a="1"/>
  <c r="R66" i="20" s="1"/>
  <c r="M58" i="20"/>
  <c r="N55" i="20"/>
  <c r="R55" i="20" s="1" a="1"/>
  <c r="R55" i="20" s="1"/>
  <c r="M38" i="20"/>
  <c r="O38" i="20" s="1"/>
  <c r="N35" i="20"/>
  <c r="O35" i="20" s="1"/>
  <c r="M33" i="20"/>
  <c r="N30" i="20"/>
  <c r="R30" i="20" s="1" a="1"/>
  <c r="R30" i="20" s="1"/>
  <c r="M22" i="20"/>
  <c r="N19" i="20"/>
  <c r="O19" i="20" s="1"/>
  <c r="N88" i="20"/>
  <c r="R88" i="20" s="1" a="1"/>
  <c r="R88" i="20" s="1"/>
  <c r="N68" i="20"/>
  <c r="R68" i="20" s="1" a="1"/>
  <c r="R68" i="20" s="1"/>
  <c r="N63" i="20"/>
  <c r="P63" i="20" s="1" a="1"/>
  <c r="P63" i="20" s="1"/>
  <c r="N52" i="20"/>
  <c r="R52" i="20" s="1" a="1"/>
  <c r="R52" i="20" s="1"/>
  <c r="N32" i="20"/>
  <c r="R32" i="20" s="1" a="1"/>
  <c r="R32" i="20" s="1"/>
  <c r="N27" i="20"/>
  <c r="P27" i="20" s="1" a="1"/>
  <c r="P27" i="20" s="1"/>
  <c r="N16" i="20"/>
  <c r="O16" i="20" s="1"/>
  <c r="N85" i="20"/>
  <c r="O85" i="20" s="1"/>
  <c r="N65" i="20"/>
  <c r="O65" i="20" s="1"/>
  <c r="N60" i="20"/>
  <c r="R60" i="20" s="1" a="1"/>
  <c r="R60" i="20" s="1"/>
  <c r="N49" i="20"/>
  <c r="R49" i="20" s="1" a="1"/>
  <c r="R49" i="20" s="1"/>
  <c r="N29" i="20"/>
  <c r="O29" i="20" s="1"/>
  <c r="N24" i="20"/>
  <c r="R24" i="20" s="1" a="1"/>
  <c r="R24" i="20" s="1"/>
  <c r="N13" i="20"/>
  <c r="N82" i="20"/>
  <c r="O82" i="20" s="1"/>
  <c r="N62" i="20"/>
  <c r="R62" i="20" s="1" a="1"/>
  <c r="R62" i="20" s="1"/>
  <c r="N57" i="20"/>
  <c r="O57" i="20" s="1"/>
  <c r="N46" i="20"/>
  <c r="O46" i="20" s="1"/>
  <c r="N26" i="20"/>
  <c r="R26" i="20" s="1" a="1"/>
  <c r="R26" i="20" s="1"/>
  <c r="N21" i="20"/>
  <c r="R21" i="20" s="1" a="1"/>
  <c r="R21" i="20" s="1"/>
  <c r="N90" i="20"/>
  <c r="R90" i="20" s="1" a="1"/>
  <c r="R90" i="20" s="1"/>
  <c r="N79" i="20"/>
  <c r="O79" i="20" s="1"/>
  <c r="N59" i="20"/>
  <c r="O59" i="20" s="1"/>
  <c r="N54" i="20"/>
  <c r="R54" i="20" s="1" a="1"/>
  <c r="R54" i="20" s="1"/>
  <c r="N43" i="20"/>
  <c r="O43" i="20" s="1"/>
  <c r="N23" i="20"/>
  <c r="O23" i="20" s="1"/>
  <c r="N18" i="20"/>
  <c r="R18" i="20" s="1" a="1"/>
  <c r="R18" i="20" s="1"/>
  <c r="N10" i="20"/>
  <c r="R10" i="20" s="1" a="1"/>
  <c r="R10" i="20" s="1"/>
  <c r="N87" i="20"/>
  <c r="O87" i="20" s="1"/>
  <c r="N76" i="20"/>
  <c r="R76" i="20" s="1" a="1"/>
  <c r="R76" i="20" s="1"/>
  <c r="N56" i="20"/>
  <c r="R56" i="20" s="1" a="1"/>
  <c r="R56" i="20" s="1"/>
  <c r="N51" i="20"/>
  <c r="R51" i="20" s="1" a="1"/>
  <c r="R51" i="20" s="1"/>
  <c r="N40" i="20"/>
  <c r="R40" i="20" s="1" a="1"/>
  <c r="R40" i="20" s="1"/>
  <c r="N20" i="20"/>
  <c r="R20" i="20" s="1" a="1"/>
  <c r="R20" i="20" s="1"/>
  <c r="N15" i="20"/>
  <c r="R15" i="20" s="1" a="1"/>
  <c r="R15" i="20" s="1"/>
  <c r="N89" i="20"/>
  <c r="O89" i="20" s="1"/>
  <c r="N84" i="20"/>
  <c r="R84" i="20" s="1" a="1"/>
  <c r="R84" i="20" s="1"/>
  <c r="N73" i="20"/>
  <c r="R73" i="20" s="1" a="1"/>
  <c r="R73" i="20" s="1"/>
  <c r="N53" i="20"/>
  <c r="O53" i="20" s="1"/>
  <c r="N48" i="20"/>
  <c r="R48" i="20" s="1" a="1"/>
  <c r="R48" i="20" s="1"/>
  <c r="N37" i="20"/>
  <c r="P37" i="20" s="1" a="1"/>
  <c r="P37" i="20" s="1"/>
  <c r="N17" i="20"/>
  <c r="R17" i="20" s="1" a="1"/>
  <c r="R17" i="20" s="1"/>
  <c r="N12" i="20"/>
  <c r="R12" i="20" s="1" a="1"/>
  <c r="R12" i="20" s="1"/>
  <c r="N86" i="20"/>
  <c r="R86" i="20" s="1" a="1"/>
  <c r="R86" i="20" s="1"/>
  <c r="N81" i="20"/>
  <c r="R81" i="20" s="1" a="1"/>
  <c r="R81" i="20" s="1"/>
  <c r="N70" i="20"/>
  <c r="R70" i="20" s="1" a="1"/>
  <c r="R70" i="20" s="1"/>
  <c r="N50" i="20"/>
  <c r="O50" i="20" s="1"/>
  <c r="N45" i="20"/>
  <c r="R45" i="20" s="1" a="1"/>
  <c r="R45" i="20" s="1"/>
  <c r="N34" i="20"/>
  <c r="R34" i="20" s="1" a="1"/>
  <c r="R34" i="20" s="1"/>
  <c r="N14" i="20"/>
  <c r="O14" i="20" s="1"/>
  <c r="N83" i="20"/>
  <c r="R83" i="20" s="1" a="1"/>
  <c r="R83" i="20" s="1"/>
  <c r="N78" i="20"/>
  <c r="O78" i="20" s="1"/>
  <c r="N67" i="20"/>
  <c r="O67" i="20" s="1"/>
  <c r="N47" i="20"/>
  <c r="P47" i="20" s="1" a="1"/>
  <c r="P47" i="20" s="1"/>
  <c r="N42" i="20"/>
  <c r="R42" i="20" s="1" a="1"/>
  <c r="R42" i="20" s="1"/>
  <c r="N31" i="20"/>
  <c r="O31" i="20" s="1"/>
  <c r="N9" i="20"/>
  <c r="O9" i="20" s="1"/>
  <c r="N80" i="20"/>
  <c r="R80" i="20" s="1" a="1"/>
  <c r="R80" i="20" s="1"/>
  <c r="N75" i="20"/>
  <c r="O75" i="20" s="1"/>
  <c r="N64" i="20"/>
  <c r="R64" i="20" s="1" a="1"/>
  <c r="R64" i="20" s="1"/>
  <c r="N44" i="20"/>
  <c r="R44" i="20" s="1" a="1"/>
  <c r="R44" i="20" s="1"/>
  <c r="N39" i="20"/>
  <c r="P39" i="20" s="1" a="1"/>
  <c r="P39" i="20" s="1"/>
  <c r="N28" i="20"/>
  <c r="R28" i="20" s="1" a="1"/>
  <c r="R28" i="20" s="1"/>
  <c r="N11" i="20"/>
  <c r="R11" i="20" s="1" a="1"/>
  <c r="R11" i="20" s="1"/>
  <c r="O7" i="20"/>
  <c r="L17" i="5" s="1" a="1"/>
  <c r="L17" i="5" s="1"/>
  <c r="N77" i="20"/>
  <c r="R77" i="20" s="1" a="1"/>
  <c r="R77" i="20" s="1"/>
  <c r="N72" i="20"/>
  <c r="O72" i="20" s="1"/>
  <c r="N61" i="20"/>
  <c r="O61" i="20" s="1"/>
  <c r="N41" i="20"/>
  <c r="R41" i="20" s="1" a="1"/>
  <c r="R41" i="20" s="1"/>
  <c r="N36" i="20"/>
  <c r="R36" i="20" s="1" a="1"/>
  <c r="R36" i="20" s="1"/>
  <c r="N25" i="20"/>
  <c r="R25" i="20" s="1" a="1"/>
  <c r="R25" i="20" s="1"/>
  <c r="N8" i="20"/>
  <c r="R8" i="20" s="1" a="1"/>
  <c r="R8" i="20" s="1"/>
  <c r="Q89" i="20"/>
  <c r="Q86" i="20"/>
  <c r="Q83" i="20"/>
  <c r="Q80" i="20"/>
  <c r="Q77" i="20"/>
  <c r="Q74" i="20"/>
  <c r="Q71" i="20"/>
  <c r="Q68" i="20"/>
  <c r="Q65" i="20"/>
  <c r="Q62" i="20"/>
  <c r="Q59" i="20"/>
  <c r="Q56" i="20"/>
  <c r="Q53" i="20"/>
  <c r="Q50" i="20"/>
  <c r="Q47" i="20"/>
  <c r="Q44" i="20"/>
  <c r="Q41" i="20"/>
  <c r="Q35" i="20"/>
  <c r="Q32" i="20"/>
  <c r="Q29" i="20"/>
  <c r="Q26" i="20"/>
  <c r="Q23" i="20"/>
  <c r="Q20" i="20"/>
  <c r="Q17" i="20"/>
  <c r="Q14" i="20"/>
  <c r="Q8" i="20"/>
  <c r="P86" i="20" a="1"/>
  <c r="P86" i="20" s="1"/>
  <c r="P83" i="20" a="1"/>
  <c r="P83" i="20" s="1"/>
  <c r="P80" i="20" a="1"/>
  <c r="P80" i="20" s="1"/>
  <c r="P77" i="20" a="1"/>
  <c r="P77" i="20" s="1"/>
  <c r="P68" i="20" a="1"/>
  <c r="P68" i="20" s="1"/>
  <c r="P62" i="20" a="1"/>
  <c r="P62" i="20" s="1"/>
  <c r="P44" i="20" a="1"/>
  <c r="P44" i="20" s="1"/>
  <c r="P41" i="20" a="1"/>
  <c r="P41" i="20" s="1"/>
  <c r="P32" i="20" a="1"/>
  <c r="P32" i="20" s="1"/>
  <c r="P20" i="20" a="1"/>
  <c r="P20" i="20" s="1"/>
  <c r="P17" i="20" a="1"/>
  <c r="P17" i="20" s="1"/>
  <c r="P11" i="20" a="1"/>
  <c r="P11" i="20" s="1"/>
  <c r="P8" i="20" a="1"/>
  <c r="P8" i="20" s="1"/>
  <c r="AU27" i="15"/>
  <c r="AU6" i="15"/>
  <c r="AO15" i="15"/>
  <c r="AP31" i="15"/>
  <c r="AP44" i="15"/>
  <c r="AT31" i="15"/>
  <c r="AI31" i="15" s="1"/>
  <c r="AT44" i="15"/>
  <c r="AI44" i="15" s="1"/>
  <c r="AQ44" i="15"/>
  <c r="AR15" i="15"/>
  <c r="AU15" i="15"/>
  <c r="AS17" i="15"/>
  <c r="AT17" i="15"/>
  <c r="AI17" i="15" s="1"/>
  <c r="AR39" i="15"/>
  <c r="AG39" i="15" s="1"/>
  <c r="AT45" i="15"/>
  <c r="AI45" i="15" s="1"/>
  <c r="AN31" i="15"/>
  <c r="AC31" i="15" s="1"/>
  <c r="AO44" i="15"/>
  <c r="AD44" i="15" s="1"/>
  <c r="AO23" i="15"/>
  <c r="AN25" i="15"/>
  <c r="AC25" i="15" s="1"/>
  <c r="AR33" i="15"/>
  <c r="AG33" i="15" s="1"/>
  <c r="AR44" i="15"/>
  <c r="AG44" i="15" s="1"/>
  <c r="AP23" i="15"/>
  <c r="AS25" i="15"/>
  <c r="AS33" i="15"/>
  <c r="AS23" i="15"/>
  <c r="AH23" i="15" s="1"/>
  <c r="AT33" i="15"/>
  <c r="AI33" i="15" s="1"/>
  <c r="AN11" i="15"/>
  <c r="AN19" i="15"/>
  <c r="AN46" i="15"/>
  <c r="AC46" i="15" s="1"/>
  <c r="AQ6" i="15"/>
  <c r="AQ11" i="15"/>
  <c r="AP17" i="15"/>
  <c r="AE17" i="15" s="1"/>
  <c r="AO19" i="15"/>
  <c r="AD19" i="15" s="1"/>
  <c r="AR31" i="15"/>
  <c r="AP39" i="15"/>
  <c r="AE39" i="15" s="1"/>
  <c r="AP19" i="15"/>
  <c r="AQ33" i="15"/>
  <c r="AQ19" i="15"/>
  <c r="AR34" i="15"/>
  <c r="AG34" i="15" s="1"/>
  <c r="AP45" i="15"/>
  <c r="AE45" i="15" s="1"/>
  <c r="AR19" i="15"/>
  <c r="AG19" i="15" s="1"/>
  <c r="AP29" i="15"/>
  <c r="AS34" i="15"/>
  <c r="AH34" i="15" s="1"/>
  <c r="AQ45" i="15"/>
  <c r="AS15" i="15"/>
  <c r="AH15" i="15" s="1"/>
  <c r="AS19" i="15"/>
  <c r="AS29" i="15"/>
  <c r="AR45" i="15"/>
  <c r="AG45" i="15" s="1"/>
  <c r="AT15" i="15"/>
  <c r="AI15" i="15" s="1"/>
  <c r="AS45" i="15"/>
  <c r="AP43" i="15"/>
  <c r="AE43" i="15" s="1"/>
  <c r="AN24" i="15"/>
  <c r="AR43" i="15"/>
  <c r="AG43" i="15" s="1"/>
  <c r="AT5" i="15"/>
  <c r="AS14" i="15"/>
  <c r="AQ21" i="15"/>
  <c r="AO26" i="15"/>
  <c r="AD26" i="15" s="1"/>
  <c r="AR27" i="15"/>
  <c r="AG27" i="15" s="1"/>
  <c r="AO35" i="15"/>
  <c r="AR40" i="15"/>
  <c r="AG40" i="15" s="1"/>
  <c r="AS41" i="15"/>
  <c r="AH41" i="15" s="1"/>
  <c r="AO47" i="15"/>
  <c r="AN50" i="15"/>
  <c r="AC50" i="15" s="1"/>
  <c r="AN51" i="15"/>
  <c r="AC51" i="15" s="1"/>
  <c r="AN52" i="15"/>
  <c r="AP53" i="15"/>
  <c r="AN30" i="15"/>
  <c r="AC30" i="15" s="1"/>
  <c r="AO53" i="15"/>
  <c r="AD53" i="15" s="1"/>
  <c r="AT14" i="15"/>
  <c r="AI14" i="15" s="1"/>
  <c r="AS16" i="15"/>
  <c r="AH16" i="15" s="1"/>
  <c r="AR21" i="15"/>
  <c r="AG21" i="15" s="1"/>
  <c r="AP26" i="15"/>
  <c r="AS27" i="15"/>
  <c r="AH27" i="15" s="1"/>
  <c r="AN29" i="15"/>
  <c r="AN34" i="15"/>
  <c r="AP35" i="15"/>
  <c r="AN39" i="15"/>
  <c r="AC39" i="15" s="1"/>
  <c r="AS40" i="15"/>
  <c r="AT41" i="15"/>
  <c r="AI41" i="15" s="1"/>
  <c r="AP47" i="15"/>
  <c r="AE47" i="15" s="1"/>
  <c r="AO50" i="15"/>
  <c r="AD50" i="15" s="1"/>
  <c r="AO51" i="15"/>
  <c r="AD51" i="15" s="1"/>
  <c r="AR52" i="15"/>
  <c r="AG52" i="15" s="1"/>
  <c r="AS53" i="15"/>
  <c r="AH53" i="15" s="1"/>
  <c r="AN43" i="15"/>
  <c r="AC43" i="15" s="1"/>
  <c r="AO5" i="15"/>
  <c r="AD5" i="15" s="1"/>
  <c r="AO41" i="15"/>
  <c r="AD41" i="15" s="1"/>
  <c r="AN53" i="15"/>
  <c r="AP21" i="15"/>
  <c r="AP27" i="15"/>
  <c r="AQ30" i="15"/>
  <c r="AN35" i="15"/>
  <c r="AC35" i="15" s="1"/>
  <c r="AU35" i="15"/>
  <c r="AU14" i="15"/>
  <c r="AS21" i="15"/>
  <c r="AH21" i="15" s="1"/>
  <c r="AQ26" i="15"/>
  <c r="AT27" i="15"/>
  <c r="AI27" i="15" s="1"/>
  <c r="AO29" i="15"/>
  <c r="AD29" i="15" s="1"/>
  <c r="AQ34" i="15"/>
  <c r="AS35" i="15"/>
  <c r="AO39" i="15"/>
  <c r="AD39" i="15" s="1"/>
  <c r="AT40" i="15"/>
  <c r="AS47" i="15"/>
  <c r="AH47" i="15" s="1"/>
  <c r="AP50" i="15"/>
  <c r="AE50" i="15" s="1"/>
  <c r="AP51" i="15"/>
  <c r="AE51" i="15" s="1"/>
  <c r="AS52" i="15"/>
  <c r="AT53" i="15"/>
  <c r="AI53" i="15" s="1"/>
  <c r="AN41" i="15"/>
  <c r="AC41" i="15" s="1"/>
  <c r="AO21" i="15"/>
  <c r="AD21" i="15" s="1"/>
  <c r="AS5" i="15"/>
  <c r="AH5" i="15" s="1"/>
  <c r="AT21" i="15"/>
  <c r="AI21" i="15" s="1"/>
  <c r="AT35" i="15"/>
  <c r="AI35" i="15" s="1"/>
  <c r="AT47" i="15"/>
  <c r="AQ50" i="15"/>
  <c r="AR51" i="15"/>
  <c r="AG51" i="15" s="1"/>
  <c r="AT52" i="15"/>
  <c r="AI52" i="15" s="1"/>
  <c r="AS51" i="15"/>
  <c r="AH51" i="15" s="1"/>
  <c r="AO27" i="15"/>
  <c r="AQ40" i="15"/>
  <c r="AP41" i="15"/>
  <c r="AN47" i="15"/>
  <c r="AC47" i="15" s="1"/>
  <c r="AN17" i="15"/>
  <c r="AC17" i="15" s="1"/>
  <c r="AN20" i="15"/>
  <c r="AC20" i="15" s="1"/>
  <c r="AT29" i="15"/>
  <c r="AO33" i="15"/>
  <c r="AD33" i="15" s="1"/>
  <c r="AT34" i="15"/>
  <c r="AS39" i="15"/>
  <c r="AH39" i="15" s="1"/>
  <c r="AN45" i="15"/>
  <c r="AC45" i="15" s="1"/>
  <c r="AQ46" i="15"/>
  <c r="AN40" i="15"/>
  <c r="AO14" i="15"/>
  <c r="AD14" i="15" s="1"/>
  <c r="AP15" i="15"/>
  <c r="AE15" i="15" s="1"/>
  <c r="AU29" i="15"/>
  <c r="AJ29" i="15" s="1"/>
  <c r="AP33" i="15"/>
  <c r="AE33" i="15" s="1"/>
  <c r="AS46" i="15"/>
  <c r="AH46" i="15" s="1"/>
  <c r="AT38" i="13"/>
  <c r="AQ49" i="13"/>
  <c r="AS28" i="13"/>
  <c r="AN17" i="13"/>
  <c r="AR38" i="13"/>
  <c r="AT33" i="13"/>
  <c r="AI33" i="13" s="1"/>
  <c r="AR42" i="13"/>
  <c r="AR21" i="13"/>
  <c r="AG21" i="13" s="1"/>
  <c r="AU38" i="13"/>
  <c r="AT42" i="13"/>
  <c r="AU42" i="13"/>
  <c r="AJ42" i="13" s="1"/>
  <c r="AP30" i="13"/>
  <c r="AE30" i="13" s="1"/>
  <c r="AO33" i="13"/>
  <c r="AD33" i="13" s="1"/>
  <c r="AQ33" i="13"/>
  <c r="AP45" i="13"/>
  <c r="AU7" i="13"/>
  <c r="AT12" i="13"/>
  <c r="AO14" i="13"/>
  <c r="AD14" i="13" s="1"/>
  <c r="AR16" i="13"/>
  <c r="AN24" i="13"/>
  <c r="AC24" i="13" s="1"/>
  <c r="AP35" i="13"/>
  <c r="AN14" i="13"/>
  <c r="AO35" i="13"/>
  <c r="AP14" i="13"/>
  <c r="AE14" i="13" s="1"/>
  <c r="AQ24" i="13"/>
  <c r="AQ35" i="13"/>
  <c r="AN16" i="13"/>
  <c r="AC16" i="13" s="1"/>
  <c r="AN12" i="13"/>
  <c r="AU14" i="13"/>
  <c r="AU24" i="13"/>
  <c r="AJ24" i="13" s="1"/>
  <c r="AN30" i="13"/>
  <c r="AS35" i="13"/>
  <c r="AH35" i="13" s="1"/>
  <c r="AP52" i="13"/>
  <c r="AR7" i="13"/>
  <c r="AT17" i="13"/>
  <c r="AT30" i="13"/>
  <c r="AI30" i="13" s="1"/>
  <c r="AN34" i="13"/>
  <c r="AC34" i="13" s="1"/>
  <c r="AN47" i="13"/>
  <c r="AC47" i="13" s="1"/>
  <c r="AP49" i="13"/>
  <c r="AE49" i="13" s="1"/>
  <c r="AN35" i="13"/>
  <c r="AN8" i="13"/>
  <c r="AN42" i="13"/>
  <c r="AC42" i="13" s="1"/>
  <c r="AU47" i="13"/>
  <c r="AS49" i="13"/>
  <c r="AH49" i="13" s="1"/>
  <c r="AR48" i="13"/>
  <c r="AR8" i="13"/>
  <c r="AO38" i="13"/>
  <c r="AQ42" i="13"/>
  <c r="AT43" i="13"/>
  <c r="AI43" i="13" s="1"/>
  <c r="AP7" i="13"/>
  <c r="AE7" i="13" s="1"/>
  <c r="AT11" i="13"/>
  <c r="AI11" i="13" s="1"/>
  <c r="AU20" i="13"/>
  <c r="AP42" i="13"/>
  <c r="AR45" i="13"/>
  <c r="AG45" i="13" s="1"/>
  <c r="AS47" i="13"/>
  <c r="AH47" i="13" s="1"/>
  <c r="AU48" i="13"/>
  <c r="AO52" i="13"/>
  <c r="AU45" i="13"/>
  <c r="AQ17" i="13"/>
  <c r="AN36" i="13"/>
  <c r="AC36" i="13" s="1"/>
  <c r="AP41" i="13"/>
  <c r="AE41" i="13" s="1"/>
  <c r="AS42" i="13"/>
  <c r="AH42" i="13" s="1"/>
  <c r="AQ52" i="13"/>
  <c r="AN54" i="13"/>
  <c r="AC54" i="13" s="1"/>
  <c r="AS7" i="13"/>
  <c r="AH7" i="13" s="1"/>
  <c r="AS17" i="13"/>
  <c r="AH17" i="13" s="1"/>
  <c r="AO36" i="13"/>
  <c r="AD36" i="13" s="1"/>
  <c r="AT41" i="13"/>
  <c r="AI41" i="13" s="1"/>
  <c r="AR52" i="13"/>
  <c r="AO54" i="13"/>
  <c r="AD54" i="13" s="1"/>
  <c r="AT31" i="13"/>
  <c r="AI31" i="13" s="1"/>
  <c r="AP36" i="13"/>
  <c r="AE36" i="13" s="1"/>
  <c r="AU41" i="13"/>
  <c r="AJ41" i="13" s="1"/>
  <c r="AP54" i="13"/>
  <c r="AU17" i="13"/>
  <c r="AO21" i="13"/>
  <c r="AN33" i="13"/>
  <c r="AC33" i="13" s="1"/>
  <c r="AR35" i="13"/>
  <c r="AG35" i="13" s="1"/>
  <c r="AQ36" i="13"/>
  <c r="AQ51" i="13"/>
  <c r="AQ54" i="13"/>
  <c r="AR36" i="13"/>
  <c r="AG36" i="13" s="1"/>
  <c r="AR54" i="13"/>
  <c r="AQ8" i="13"/>
  <c r="AN20" i="13"/>
  <c r="AC20" i="13" s="1"/>
  <c r="AU21" i="13"/>
  <c r="AJ21" i="13" s="1"/>
  <c r="AP23" i="13"/>
  <c r="AE23" i="13" s="1"/>
  <c r="AO28" i="13"/>
  <c r="AO30" i="13"/>
  <c r="AP33" i="13"/>
  <c r="AE33" i="13" s="1"/>
  <c r="AT35" i="13"/>
  <c r="AT36" i="13"/>
  <c r="AI36" i="13" s="1"/>
  <c r="AQ43" i="13"/>
  <c r="AN48" i="13"/>
  <c r="AN49" i="13"/>
  <c r="AC49" i="13" s="1"/>
  <c r="AT54" i="13"/>
  <c r="AI54" i="13" s="1"/>
  <c r="AQ20" i="13"/>
  <c r="AP28" i="13"/>
  <c r="AE28" i="13" s="1"/>
  <c r="AR43" i="13"/>
  <c r="AG43" i="13" s="1"/>
  <c r="AO48" i="13"/>
  <c r="AO7" i="13"/>
  <c r="AD7" i="13" s="1"/>
  <c r="AU8" i="13"/>
  <c r="AR20" i="13"/>
  <c r="AG20" i="13" s="1"/>
  <c r="AR30" i="13"/>
  <c r="AG30" i="13" s="1"/>
  <c r="AR33" i="13"/>
  <c r="AG33" i="13" s="1"/>
  <c r="AS43" i="13"/>
  <c r="AH43" i="13" s="1"/>
  <c r="AO45" i="13"/>
  <c r="AD45" i="13" s="1"/>
  <c r="AP48" i="13"/>
  <c r="AE48" i="13" s="1"/>
  <c r="AR49" i="13"/>
  <c r="AS20" i="13"/>
  <c r="AH20" i="13" s="1"/>
  <c r="AJ36" i="13"/>
  <c r="AQ7" i="13"/>
  <c r="AR14" i="13"/>
  <c r="AT20" i="13"/>
  <c r="AI20" i="13" s="1"/>
  <c r="AU43" i="13"/>
  <c r="AT49" i="13"/>
  <c r="AI49" i="13" s="1"/>
  <c r="AN52" i="13"/>
  <c r="AC52" i="13" s="1"/>
  <c r="AI7" i="13"/>
  <c r="K8" i="3"/>
  <c r="K23" i="3"/>
  <c r="L23" i="3" s="1" a="1"/>
  <c r="L23" i="3" s="1"/>
  <c r="K26" i="4"/>
  <c r="K26" i="3"/>
  <c r="K23" i="4"/>
  <c r="K9" i="3"/>
  <c r="K12" i="3"/>
  <c r="K16" i="3"/>
  <c r="L192" i="2"/>
  <c r="J192" i="2"/>
  <c r="I64" i="2"/>
  <c r="J408" i="2"/>
  <c r="I408" i="2"/>
  <c r="L100" i="2"/>
  <c r="K100" i="2"/>
  <c r="J100" i="2"/>
  <c r="I100" i="2"/>
  <c r="L301" i="2"/>
  <c r="K301" i="2"/>
  <c r="J301" i="2"/>
  <c r="I301" i="2"/>
  <c r="L64" i="2"/>
  <c r="K64" i="2"/>
  <c r="J64" i="2"/>
  <c r="L296" i="2"/>
  <c r="K296" i="2"/>
  <c r="J296" i="2"/>
  <c r="I296" i="2"/>
  <c r="I354" i="2"/>
  <c r="L354" i="2"/>
  <c r="K354" i="2"/>
  <c r="J354" i="2"/>
  <c r="K192" i="2"/>
  <c r="I192" i="2"/>
  <c r="K408" i="2"/>
  <c r="L408" i="2"/>
  <c r="N20" i="4"/>
  <c r="O20" i="4" s="1" a="1"/>
  <c r="O20" i="4" s="1"/>
  <c r="K20" i="4"/>
  <c r="AF44" i="15"/>
  <c r="AF45" i="15"/>
  <c r="K13" i="4"/>
  <c r="AD43" i="15"/>
  <c r="AL43" i="15"/>
  <c r="K19" i="3"/>
  <c r="G19" i="3"/>
  <c r="N19" i="3"/>
  <c r="O19" i="3" s="1" a="1"/>
  <c r="O19" i="3" s="1"/>
  <c r="H19" i="3"/>
  <c r="F19" i="3"/>
  <c r="P19" i="3" a="1"/>
  <c r="P19" i="3" s="1"/>
  <c r="N13" i="4"/>
  <c r="O13" i="4" s="1" a="1"/>
  <c r="O13" i="4" s="1"/>
  <c r="G19" i="5"/>
  <c r="AL5" i="13"/>
  <c r="L19" i="3" a="1"/>
  <c r="L19" i="3" s="1"/>
  <c r="AF5" i="13"/>
  <c r="L28" i="3" a="1"/>
  <c r="L28" i="3" s="1"/>
  <c r="G28" i="3"/>
  <c r="P28" i="3" a="1"/>
  <c r="P28" i="3" s="1"/>
  <c r="F28" i="3"/>
  <c r="N28" i="3"/>
  <c r="O28" i="3" s="1" a="1"/>
  <c r="O28" i="3" s="1"/>
  <c r="H28" i="3"/>
  <c r="F19" i="5"/>
  <c r="P19" i="5" a="1"/>
  <c r="P19" i="5" s="1"/>
  <c r="L19" i="5" a="1"/>
  <c r="L19" i="5" s="1"/>
  <c r="N19" i="5"/>
  <c r="O19" i="5" s="1" a="1"/>
  <c r="O19" i="5" s="1"/>
  <c r="Q19" i="5" a="1"/>
  <c r="Q19" i="5" s="1"/>
  <c r="AJ7" i="13"/>
  <c r="AF7" i="13"/>
  <c r="K8" i="4"/>
  <c r="N8" i="4"/>
  <c r="O8" i="4" s="1" a="1"/>
  <c r="O8" i="4" s="1"/>
  <c r="AU40" i="13"/>
  <c r="AJ40" i="13" s="1"/>
  <c r="AN40" i="13"/>
  <c r="AC40" i="13" s="1"/>
  <c r="AT40" i="13"/>
  <c r="AI40" i="13" s="1"/>
  <c r="AS40" i="13"/>
  <c r="AH40" i="13" s="1"/>
  <c r="AR40" i="13"/>
  <c r="AQ40" i="13"/>
  <c r="AP40" i="13"/>
  <c r="AE40" i="13" s="1"/>
  <c r="AO40" i="13"/>
  <c r="AD40" i="13" s="1"/>
  <c r="AL32" i="13"/>
  <c r="AI32" i="13"/>
  <c r="N8" i="3"/>
  <c r="O8" i="3" s="1" a="1"/>
  <c r="O8" i="3" s="1"/>
  <c r="AN7" i="15"/>
  <c r="AC7" i="15" s="1"/>
  <c r="AU7" i="15"/>
  <c r="AT7" i="15"/>
  <c r="AS7" i="15"/>
  <c r="AR7" i="15"/>
  <c r="AQ7" i="15"/>
  <c r="AP7" i="15"/>
  <c r="AE7" i="15" s="1"/>
  <c r="AO7" i="15"/>
  <c r="AD7" i="15" s="1"/>
  <c r="K26" i="5"/>
  <c r="L26" i="5" s="1" a="1"/>
  <c r="L26" i="5" s="1"/>
  <c r="P26" i="5" a="1"/>
  <c r="P26" i="5" s="1"/>
  <c r="N26" i="5"/>
  <c r="O26" i="5" s="1" a="1"/>
  <c r="O26" i="5" s="1"/>
  <c r="K18" i="4"/>
  <c r="K10" i="4"/>
  <c r="K22" i="3"/>
  <c r="K27" i="3"/>
  <c r="K21" i="3"/>
  <c r="N21" i="3"/>
  <c r="O21" i="3" s="1" a="1"/>
  <c r="O21" i="3" s="1"/>
  <c r="P13" i="5" a="1"/>
  <c r="P13" i="5" s="1"/>
  <c r="K13" i="5"/>
  <c r="N13" i="5"/>
  <c r="O13" i="5" s="1" a="1"/>
  <c r="O13" i="5" s="1"/>
  <c r="K21" i="5"/>
  <c r="P21" i="5" a="1"/>
  <c r="P21" i="5" s="1"/>
  <c r="N21" i="5"/>
  <c r="O21" i="5" s="1" a="1"/>
  <c r="O21" i="5" s="1"/>
  <c r="AF14" i="13"/>
  <c r="AJ14" i="13"/>
  <c r="AF16" i="13"/>
  <c r="K10" i="3"/>
  <c r="N26" i="4"/>
  <c r="O26" i="4" s="1" a="1"/>
  <c r="O26" i="4" s="1"/>
  <c r="L11" i="5" a="1"/>
  <c r="L11" i="5" s="1"/>
  <c r="K11" i="5"/>
  <c r="Q11" i="5" a="1"/>
  <c r="Q11" i="5" s="1"/>
  <c r="N11" i="5"/>
  <c r="O11" i="5" s="1" a="1"/>
  <c r="O11" i="5" s="1"/>
  <c r="AF43" i="15"/>
  <c r="H19" i="4"/>
  <c r="P19" i="4" a="1"/>
  <c r="P19" i="4" s="1"/>
  <c r="G19" i="4"/>
  <c r="F19" i="4"/>
  <c r="K19" i="4"/>
  <c r="N24" i="4"/>
  <c r="O24" i="4" s="1" a="1"/>
  <c r="O24" i="4" s="1"/>
  <c r="H28" i="4"/>
  <c r="L28" i="4" a="1"/>
  <c r="L28" i="4" s="1"/>
  <c r="K28" i="4"/>
  <c r="P28" i="4" a="1"/>
  <c r="P28" i="4" s="1"/>
  <c r="N28" i="4"/>
  <c r="O28" i="4" s="1" a="1"/>
  <c r="O28" i="4" s="1"/>
  <c r="AQ50" i="13"/>
  <c r="AR50" i="13"/>
  <c r="AG50" i="13" s="1"/>
  <c r="AU50" i="13"/>
  <c r="AJ50" i="13" s="1"/>
  <c r="AT50" i="13"/>
  <c r="AI50" i="13" s="1"/>
  <c r="AS50" i="13"/>
  <c r="AH50" i="13" s="1"/>
  <c r="AP50" i="13"/>
  <c r="AE50" i="13" s="1"/>
  <c r="AO50" i="13"/>
  <c r="AD50" i="13" s="1"/>
  <c r="AN50" i="13"/>
  <c r="AC50" i="13" s="1"/>
  <c r="AF29" i="15"/>
  <c r="K7" i="3"/>
  <c r="L7" i="3" s="1" a="1"/>
  <c r="L7" i="3" s="1"/>
  <c r="K13" i="3"/>
  <c r="K15" i="3"/>
  <c r="N18" i="3"/>
  <c r="O18" i="3" s="1" a="1"/>
  <c r="O18" i="3" s="1"/>
  <c r="K18" i="3"/>
  <c r="L19" i="4" a="1"/>
  <c r="L19" i="4" s="1"/>
  <c r="K21" i="4"/>
  <c r="K24" i="4"/>
  <c r="AQ26" i="13"/>
  <c r="AO26" i="13"/>
  <c r="AD26" i="13" s="1"/>
  <c r="AN26" i="13"/>
  <c r="AC26" i="13" s="1"/>
  <c r="AU26" i="13"/>
  <c r="AJ26" i="13" s="1"/>
  <c r="AT26" i="13"/>
  <c r="AI26" i="13" s="1"/>
  <c r="L14" i="4" a="1"/>
  <c r="L14" i="4" s="1"/>
  <c r="K14" i="4"/>
  <c r="H14" i="4"/>
  <c r="G14" i="4"/>
  <c r="AP26" i="13"/>
  <c r="AE26" i="13" s="1"/>
  <c r="K7" i="4"/>
  <c r="L7" i="4" s="1" a="1"/>
  <c r="L7" i="4" s="1"/>
  <c r="K12" i="4"/>
  <c r="K27" i="5"/>
  <c r="P27" i="5" a="1"/>
  <c r="P27" i="5" s="1"/>
  <c r="AL13" i="13"/>
  <c r="AI13" i="13"/>
  <c r="AR26" i="13"/>
  <c r="AG26" i="13" s="1"/>
  <c r="AL29" i="13"/>
  <c r="K20" i="3"/>
  <c r="N19" i="4"/>
  <c r="O19" i="4" s="1" a="1"/>
  <c r="O19" i="4" s="1"/>
  <c r="K12" i="5"/>
  <c r="P12" i="5" a="1"/>
  <c r="P12" i="5" s="1"/>
  <c r="K18" i="5"/>
  <c r="N18" i="5"/>
  <c r="O18" i="5" s="1" a="1"/>
  <c r="O18" i="5" s="1"/>
  <c r="AS26" i="13"/>
  <c r="AH26" i="13" s="1"/>
  <c r="AF29" i="13"/>
  <c r="N15" i="3"/>
  <c r="O15" i="3" s="1" a="1"/>
  <c r="O15" i="3" s="1"/>
  <c r="N12" i="4"/>
  <c r="O12" i="4" s="1" a="1"/>
  <c r="O12" i="4" s="1"/>
  <c r="N21" i="4"/>
  <c r="O21" i="4" s="1" a="1"/>
  <c r="O21" i="4" s="1"/>
  <c r="N25" i="4"/>
  <c r="O25" i="4" s="1" a="1"/>
  <c r="O25" i="4" s="1"/>
  <c r="N10" i="5"/>
  <c r="O10" i="5" s="1" a="1"/>
  <c r="O10" i="5" s="1"/>
  <c r="K10" i="5"/>
  <c r="AF12" i="13"/>
  <c r="AR23" i="13"/>
  <c r="AG23" i="13" s="1"/>
  <c r="AO23" i="13"/>
  <c r="AD23" i="13" s="1"/>
  <c r="AN23" i="13"/>
  <c r="AC23" i="13" s="1"/>
  <c r="AU23" i="13"/>
  <c r="AJ23" i="13" s="1"/>
  <c r="AT23" i="13"/>
  <c r="AI23" i="13" s="1"/>
  <c r="AS23" i="13"/>
  <c r="AH23" i="13" s="1"/>
  <c r="H14" i="3"/>
  <c r="L14" i="3" a="1"/>
  <c r="L14" i="3" s="1"/>
  <c r="P14" i="3" a="1"/>
  <c r="P14" i="3" s="1"/>
  <c r="F14" i="3"/>
  <c r="G14" i="3"/>
  <c r="N14" i="3"/>
  <c r="O14" i="3" s="1" a="1"/>
  <c r="O14" i="3" s="1"/>
  <c r="N7" i="4"/>
  <c r="O7" i="4" s="1" a="1"/>
  <c r="O7" i="4" s="1"/>
  <c r="F11" i="4"/>
  <c r="H11" i="4"/>
  <c r="N11" i="4"/>
  <c r="O11" i="4" s="1" a="1"/>
  <c r="O11" i="4" s="1"/>
  <c r="L11" i="4" a="1"/>
  <c r="L11" i="4" s="1"/>
  <c r="P14" i="4" a="1"/>
  <c r="P14" i="4" s="1"/>
  <c r="K25" i="4"/>
  <c r="P18" i="5" a="1"/>
  <c r="P18" i="5" s="1"/>
  <c r="N27" i="5"/>
  <c r="O27" i="5" s="1" a="1"/>
  <c r="O27" i="5" s="1"/>
  <c r="AG14" i="13"/>
  <c r="AL14" i="13"/>
  <c r="AI14" i="13"/>
  <c r="AC14" i="13"/>
  <c r="AU19" i="13"/>
  <c r="AJ19" i="13" s="1"/>
  <c r="AT19" i="13"/>
  <c r="AI19" i="13" s="1"/>
  <c r="AS19" i="13"/>
  <c r="AH19" i="13" s="1"/>
  <c r="AR19" i="13"/>
  <c r="AG19" i="13" s="1"/>
  <c r="AQ19" i="13"/>
  <c r="AP19" i="13"/>
  <c r="AE19" i="13" s="1"/>
  <c r="AO19" i="13"/>
  <c r="AD19" i="13" s="1"/>
  <c r="AS27" i="13"/>
  <c r="AH27" i="13" s="1"/>
  <c r="AP27" i="13"/>
  <c r="AU27" i="13"/>
  <c r="AR27" i="13"/>
  <c r="AG27" i="13" s="1"/>
  <c r="AQ27" i="13"/>
  <c r="AO27" i="13"/>
  <c r="AD27" i="13" s="1"/>
  <c r="AN27" i="13"/>
  <c r="AL35" i="13"/>
  <c r="AE35" i="13"/>
  <c r="AD35" i="13"/>
  <c r="AI35" i="13"/>
  <c r="AC35" i="13"/>
  <c r="AL46" i="13"/>
  <c r="K27" i="4"/>
  <c r="P17" i="5" a="1"/>
  <c r="P17" i="5" s="1"/>
  <c r="N23" i="5"/>
  <c r="O23" i="5" s="1" a="1"/>
  <c r="O23" i="5" s="1"/>
  <c r="AN19" i="13"/>
  <c r="AC19" i="13" s="1"/>
  <c r="AT27" i="13"/>
  <c r="AI27" i="13" s="1"/>
  <c r="AD30" i="13"/>
  <c r="AL30" i="13"/>
  <c r="AQ44" i="13"/>
  <c r="AO44" i="13"/>
  <c r="AD44" i="13" s="1"/>
  <c r="AU44" i="13"/>
  <c r="AJ44" i="13" s="1"/>
  <c r="AT44" i="13"/>
  <c r="AI44" i="13" s="1"/>
  <c r="AS44" i="13"/>
  <c r="AH44" i="13" s="1"/>
  <c r="AR44" i="13"/>
  <c r="AG44" i="13" s="1"/>
  <c r="AP44" i="13"/>
  <c r="AE44" i="13" s="1"/>
  <c r="AN44" i="13"/>
  <c r="AC44" i="13" s="1"/>
  <c r="AL6" i="13"/>
  <c r="AT25" i="13"/>
  <c r="AI25" i="13" s="1"/>
  <c r="AS25" i="13"/>
  <c r="AH25" i="13" s="1"/>
  <c r="AR25" i="13"/>
  <c r="AG25" i="13" s="1"/>
  <c r="AQ25" i="13"/>
  <c r="AU25" i="13"/>
  <c r="AJ25" i="13" s="1"/>
  <c r="AP25" i="13"/>
  <c r="AE25" i="13" s="1"/>
  <c r="AH28" i="13"/>
  <c r="AG28" i="13"/>
  <c r="AL28" i="13"/>
  <c r="AD28" i="13"/>
  <c r="AF33" i="13"/>
  <c r="AJ33" i="13"/>
  <c r="R22" i="16" a="1"/>
  <c r="R22" i="16" s="1"/>
  <c r="Q22" i="16" a="1"/>
  <c r="Q22" i="16" s="1"/>
  <c r="P22" i="16" a="1"/>
  <c r="P22" i="16" s="1"/>
  <c r="O22" i="16" a="1"/>
  <c r="O22" i="16" s="1"/>
  <c r="U22" i="16" a="1"/>
  <c r="U22" i="16" s="1"/>
  <c r="T22" i="16" a="1"/>
  <c r="T22" i="16" s="1"/>
  <c r="S22" i="16" a="1"/>
  <c r="S22" i="16" s="1"/>
  <c r="K22" i="4"/>
  <c r="N22" i="4"/>
  <c r="O22" i="4" s="1" a="1"/>
  <c r="O22" i="4" s="1"/>
  <c r="N27" i="4"/>
  <c r="O27" i="4" s="1" a="1"/>
  <c r="O27" i="4" s="1"/>
  <c r="P8" i="5" a="1"/>
  <c r="P8" i="5" s="1"/>
  <c r="H14" i="5"/>
  <c r="N14" i="5"/>
  <c r="O14" i="5" s="1" a="1"/>
  <c r="O14" i="5" s="1"/>
  <c r="K22" i="5"/>
  <c r="N22" i="5"/>
  <c r="O22" i="5" s="1" a="1"/>
  <c r="O22" i="5" s="1"/>
  <c r="AP22" i="13"/>
  <c r="AE22" i="13" s="1"/>
  <c r="AU22" i="13"/>
  <c r="AJ22" i="13" s="1"/>
  <c r="AT22" i="13"/>
  <c r="AI22" i="13" s="1"/>
  <c r="AS22" i="13"/>
  <c r="AH22" i="13" s="1"/>
  <c r="AR22" i="13"/>
  <c r="AG22" i="13" s="1"/>
  <c r="AQ22" i="13"/>
  <c r="AO22" i="13"/>
  <c r="AD22" i="13" s="1"/>
  <c r="AN25" i="13"/>
  <c r="AC25" i="13" s="1"/>
  <c r="AF28" i="13"/>
  <c r="AJ30" i="13"/>
  <c r="AF30" i="13"/>
  <c r="AF6" i="13"/>
  <c r="AO25" i="13"/>
  <c r="AD25" i="13" s="1"/>
  <c r="AC30" i="13"/>
  <c r="AL50" i="13"/>
  <c r="AF19" i="15"/>
  <c r="AF25" i="15"/>
  <c r="AL37" i="13"/>
  <c r="N27" i="3"/>
  <c r="O27" i="3" s="1" a="1"/>
  <c r="O27" i="3" s="1"/>
  <c r="N9" i="5"/>
  <c r="O9" i="5" s="1" a="1"/>
  <c r="O9" i="5" s="1"/>
  <c r="L14" i="5" a="1"/>
  <c r="L14" i="5" s="1"/>
  <c r="AI12" i="13"/>
  <c r="AD12" i="13"/>
  <c r="AC12" i="13"/>
  <c r="AL12" i="13"/>
  <c r="AJ48" i="13"/>
  <c r="AF54" i="13"/>
  <c r="AJ54" i="13"/>
  <c r="K15" i="4"/>
  <c r="AF83" i="24"/>
  <c r="AG83" i="24" s="1" a="1"/>
  <c r="AG83" i="24" s="1"/>
  <c r="AF85" i="24"/>
  <c r="AG85" i="24" s="1" a="1"/>
  <c r="AG85" i="24" s="1"/>
  <c r="AF34" i="24"/>
  <c r="AG34" i="24" s="1" a="1"/>
  <c r="AG34" i="24" s="1"/>
  <c r="AF71" i="24"/>
  <c r="AG71" i="24" s="1" a="1"/>
  <c r="AG71" i="24" s="1"/>
  <c r="AF55" i="24"/>
  <c r="AG55" i="24" s="1" a="1"/>
  <c r="AG55" i="24" s="1"/>
  <c r="AF28" i="24"/>
  <c r="AG28" i="24" s="1" a="1"/>
  <c r="AG28" i="24" s="1"/>
  <c r="AF81" i="24"/>
  <c r="AG81" i="24" s="1" a="1"/>
  <c r="AG81" i="24" s="1"/>
  <c r="AF65" i="24"/>
  <c r="AG65" i="24" s="1" a="1"/>
  <c r="AG65" i="24" s="1"/>
  <c r="AF49" i="24"/>
  <c r="AG49" i="24" s="1" a="1"/>
  <c r="AG49" i="24" s="1"/>
  <c r="AF18" i="24"/>
  <c r="AG18" i="24" s="1" a="1"/>
  <c r="AG18" i="24" s="1"/>
  <c r="AF10" i="24"/>
  <c r="AG10" i="24" s="1" a="1"/>
  <c r="AG10" i="24" s="1"/>
  <c r="AF38" i="24"/>
  <c r="AG38" i="24" s="1" a="1"/>
  <c r="AG38" i="24" s="1"/>
  <c r="AF22" i="24"/>
  <c r="AG22" i="24" s="1" a="1"/>
  <c r="AG22" i="24" s="1"/>
  <c r="AF75" i="24"/>
  <c r="AG75" i="24" s="1" a="1"/>
  <c r="AG75" i="24" s="1"/>
  <c r="AF59" i="24"/>
  <c r="AG59" i="24" s="1" a="1"/>
  <c r="AG59" i="24" s="1"/>
  <c r="AF43" i="24"/>
  <c r="AG43" i="24" s="1" a="1"/>
  <c r="AG43" i="24" s="1"/>
  <c r="AF32" i="24"/>
  <c r="AG32" i="24" s="1" a="1"/>
  <c r="AG32" i="24" s="1"/>
  <c r="AF15" i="24"/>
  <c r="AG15" i="24" s="1" a="1"/>
  <c r="AG15" i="24" s="1"/>
  <c r="AF69" i="24"/>
  <c r="AG69" i="24" s="1" a="1"/>
  <c r="AG69" i="24" s="1"/>
  <c r="AF53" i="24"/>
  <c r="AG53" i="24" s="1" a="1"/>
  <c r="AG53" i="24" s="1"/>
  <c r="AF12" i="24"/>
  <c r="AG12" i="24" s="1" a="1"/>
  <c r="AG12" i="24" s="1"/>
  <c r="AF42" i="24"/>
  <c r="AG42" i="24" s="1" a="1"/>
  <c r="AG42" i="24" s="1"/>
  <c r="AF26" i="24"/>
  <c r="AG26" i="24" s="1" a="1"/>
  <c r="AG26" i="24" s="1"/>
  <c r="AF79" i="24"/>
  <c r="AG79" i="24" s="1" a="1"/>
  <c r="AG79" i="24" s="1"/>
  <c r="AF63" i="24"/>
  <c r="AG63" i="24" s="1" a="1"/>
  <c r="AG63" i="24" s="1"/>
  <c r="AF36" i="24"/>
  <c r="AG36" i="24" s="1" a="1"/>
  <c r="AG36" i="24" s="1"/>
  <c r="AF20" i="24"/>
  <c r="AG20" i="24" s="1" a="1"/>
  <c r="AG20" i="24" s="1"/>
  <c r="AF17" i="24"/>
  <c r="AG17" i="24" s="1" a="1"/>
  <c r="AG17" i="24" s="1"/>
  <c r="AF73" i="24"/>
  <c r="AG73" i="24" s="1" a="1"/>
  <c r="AG73" i="24" s="1"/>
  <c r="AF57" i="24"/>
  <c r="AG57" i="24" s="1" a="1"/>
  <c r="AG57" i="24" s="1"/>
  <c r="E85" i="20"/>
  <c r="F85" i="20" s="1" a="1"/>
  <c r="F85" i="20" s="1"/>
  <c r="Z53" i="22" a="1"/>
  <c r="Z53" i="22" s="1"/>
  <c r="AF67" i="24"/>
  <c r="AG67" i="24" s="1" a="1"/>
  <c r="AG67" i="24" s="1"/>
  <c r="AF51" i="24"/>
  <c r="AG51" i="24" s="1" a="1"/>
  <c r="AG51" i="24" s="1"/>
  <c r="AF40" i="24"/>
  <c r="AG40" i="24" s="1" a="1"/>
  <c r="AG40" i="24" s="1"/>
  <c r="AF24" i="24"/>
  <c r="AG24" i="24" s="1" a="1"/>
  <c r="AG24" i="24" s="1"/>
  <c r="AF77" i="24"/>
  <c r="AG77" i="24" s="1" a="1"/>
  <c r="AG77" i="24" s="1"/>
  <c r="AF61" i="24"/>
  <c r="AG61" i="24" s="1" a="1"/>
  <c r="AG61" i="24" s="1"/>
  <c r="AF8" i="24"/>
  <c r="AG8" i="24" s="1" a="1"/>
  <c r="AG8" i="24" s="1"/>
  <c r="E67" i="20"/>
  <c r="F67" i="20" s="1" a="1"/>
  <c r="F67" i="20" s="1"/>
  <c r="E55" i="20"/>
  <c r="F55" i="20" s="1" a="1"/>
  <c r="F55" i="20" s="1"/>
  <c r="E79" i="20"/>
  <c r="F79" i="20" s="1" a="1"/>
  <c r="F79" i="20" s="1"/>
  <c r="E73" i="20"/>
  <c r="F73" i="20" s="1" a="1"/>
  <c r="F73" i="20" s="1"/>
  <c r="E59" i="20"/>
  <c r="F59" i="20" s="1" a="1"/>
  <c r="F59" i="20" s="1"/>
  <c r="E53" i="20"/>
  <c r="F53" i="20" s="1" a="1"/>
  <c r="F53" i="20" s="1"/>
  <c r="E83" i="20"/>
  <c r="F83" i="20" s="1" a="1"/>
  <c r="F83" i="20" s="1"/>
  <c r="E34" i="20"/>
  <c r="F34" i="20" s="1" a="1"/>
  <c r="F34" i="20" s="1"/>
  <c r="E69" i="20"/>
  <c r="F69" i="20" s="1" a="1"/>
  <c r="F69" i="20" s="1"/>
  <c r="E77" i="20"/>
  <c r="F77" i="20" s="1" a="1"/>
  <c r="F77" i="20" s="1"/>
  <c r="E81" i="20"/>
  <c r="F81" i="20" s="1" a="1"/>
  <c r="F81" i="20" s="1"/>
  <c r="E49" i="20"/>
  <c r="F49" i="20" s="1" a="1"/>
  <c r="F49" i="20" s="1"/>
  <c r="E65" i="20"/>
  <c r="F65" i="20" s="1" a="1"/>
  <c r="F65" i="20" s="1"/>
  <c r="E61" i="20"/>
  <c r="F61" i="20" s="1" a="1"/>
  <c r="F61" i="20" s="1"/>
  <c r="E75" i="20"/>
  <c r="F75" i="20" s="1" a="1"/>
  <c r="F75" i="20" s="1"/>
  <c r="E71" i="20"/>
  <c r="F71" i="20" s="1" a="1"/>
  <c r="F71" i="20" s="1"/>
  <c r="E57" i="20"/>
  <c r="F57" i="20" s="1" a="1"/>
  <c r="F57" i="20" s="1"/>
  <c r="E51" i="20"/>
  <c r="F51" i="20" s="1" a="1"/>
  <c r="F51" i="20" s="1"/>
  <c r="E42" i="20"/>
  <c r="F42" i="20" s="1" a="1"/>
  <c r="F42" i="20" s="1"/>
  <c r="E63" i="20"/>
  <c r="F63" i="20" s="1" a="1"/>
  <c r="F63" i="20" s="1"/>
  <c r="E32" i="20"/>
  <c r="F32" i="20" s="1" a="1"/>
  <c r="F32" i="20" s="1"/>
  <c r="E24" i="20"/>
  <c r="F24" i="20" s="1" a="1"/>
  <c r="F24" i="20" s="1"/>
  <c r="E22" i="20"/>
  <c r="F22" i="20" s="1" a="1"/>
  <c r="F22" i="20" s="1"/>
  <c r="E43" i="20"/>
  <c r="F43" i="20" s="1" a="1"/>
  <c r="F43" i="20" s="1"/>
  <c r="E20" i="20"/>
  <c r="F20" i="20" s="1" a="1"/>
  <c r="F20" i="20" s="1"/>
  <c r="E15" i="20"/>
  <c r="F15" i="20" s="1" a="1"/>
  <c r="F15" i="20" s="1"/>
  <c r="E10" i="20"/>
  <c r="F10" i="20" s="1" a="1"/>
  <c r="F10" i="20" s="1"/>
  <c r="E8" i="20"/>
  <c r="F8" i="20" s="1" a="1"/>
  <c r="F8" i="20" s="1"/>
  <c r="E17" i="20"/>
  <c r="F17" i="20" s="1" a="1"/>
  <c r="F17" i="20" s="1"/>
  <c r="E38" i="20"/>
  <c r="F38" i="20" s="1" a="1"/>
  <c r="F38" i="20" s="1"/>
  <c r="E12" i="20"/>
  <c r="F12" i="20" s="1" a="1"/>
  <c r="F12" i="20" s="1"/>
  <c r="E40" i="20"/>
  <c r="F40" i="20" s="1" a="1"/>
  <c r="F40" i="20" s="1"/>
  <c r="E36" i="20"/>
  <c r="F36" i="20" s="1" a="1"/>
  <c r="F36" i="20" s="1"/>
  <c r="E28" i="20"/>
  <c r="F28" i="20" s="1" a="1"/>
  <c r="F28" i="20" s="1"/>
  <c r="E26" i="20"/>
  <c r="F26" i="20" s="1" a="1"/>
  <c r="F26" i="20" s="1"/>
  <c r="E18" i="20"/>
  <c r="F18" i="20" s="1" a="1"/>
  <c r="F18" i="20" s="1"/>
  <c r="AT9" i="13"/>
  <c r="AS9" i="13"/>
  <c r="AH9" i="13" s="1"/>
  <c r="AQ9" i="13"/>
  <c r="AP9" i="13"/>
  <c r="AE9" i="13" s="1"/>
  <c r="AO9" i="13"/>
  <c r="AD9" i="13" s="1"/>
  <c r="AN9" i="13"/>
  <c r="AC9" i="13" s="1"/>
  <c r="AU10" i="13"/>
  <c r="AJ10" i="13" s="1"/>
  <c r="AT10" i="13"/>
  <c r="AI10" i="13" s="1"/>
  <c r="AR10" i="13"/>
  <c r="AG10" i="13" s="1"/>
  <c r="AQ10" i="13"/>
  <c r="AP10" i="13"/>
  <c r="AE10" i="13" s="1"/>
  <c r="AO10" i="13"/>
  <c r="AD10" i="13" s="1"/>
  <c r="AU11" i="13"/>
  <c r="AJ11" i="13" s="1"/>
  <c r="AS11" i="13"/>
  <c r="AH11" i="13" s="1"/>
  <c r="AR11" i="13"/>
  <c r="AG11" i="13" s="1"/>
  <c r="AQ11" i="13"/>
  <c r="AP11" i="13"/>
  <c r="AE11" i="13" s="1"/>
  <c r="AP16" i="13"/>
  <c r="AE16" i="13" s="1"/>
  <c r="AU16" i="13"/>
  <c r="AJ16" i="13" s="1"/>
  <c r="AT16" i="13"/>
  <c r="AI16" i="13" s="1"/>
  <c r="AS16" i="13"/>
  <c r="AH16" i="13" s="1"/>
  <c r="AS39" i="13"/>
  <c r="AH39" i="13" s="1"/>
  <c r="AU39" i="13"/>
  <c r="AJ39" i="13" s="1"/>
  <c r="AT39" i="13"/>
  <c r="AI39" i="13" s="1"/>
  <c r="AQ39" i="13"/>
  <c r="AP39" i="13"/>
  <c r="AE39" i="13" s="1"/>
  <c r="AO39" i="13"/>
  <c r="AD39" i="13" s="1"/>
  <c r="AN39" i="13"/>
  <c r="AC39" i="13" s="1"/>
  <c r="AE45" i="13"/>
  <c r="AL45" i="13"/>
  <c r="AL52" i="13"/>
  <c r="AG52" i="13"/>
  <c r="AE52" i="13"/>
  <c r="AD52" i="13"/>
  <c r="K16" i="4"/>
  <c r="K7" i="5"/>
  <c r="AA53" i="22" a="1"/>
  <c r="AA53" i="22" s="1"/>
  <c r="AS8" i="13"/>
  <c r="AH8" i="13" s="1"/>
  <c r="AJ35" i="13"/>
  <c r="AF35" i="13"/>
  <c r="AL41" i="13"/>
  <c r="AG42" i="13"/>
  <c r="AI42" i="13"/>
  <c r="AE42" i="13"/>
  <c r="AD42" i="13"/>
  <c r="AF45" i="13"/>
  <c r="AJ45" i="13"/>
  <c r="AF52" i="13"/>
  <c r="AJ52" i="13"/>
  <c r="AU51" i="15"/>
  <c r="AU45" i="15"/>
  <c r="AJ45" i="15" s="1"/>
  <c r="AU39" i="15"/>
  <c r="AU53" i="15"/>
  <c r="AG15" i="15"/>
  <c r="AD15" i="15"/>
  <c r="AC15" i="15"/>
  <c r="AL15" i="15"/>
  <c r="K11" i="3"/>
  <c r="K24" i="3"/>
  <c r="L24" i="3" s="1" a="1"/>
  <c r="L24" i="3" s="1"/>
  <c r="K25" i="3"/>
  <c r="K17" i="4"/>
  <c r="AU9" i="13"/>
  <c r="AJ9" i="13" s="1"/>
  <c r="AS10" i="13"/>
  <c r="AH10" i="13" s="1"/>
  <c r="AO11" i="13"/>
  <c r="AD11" i="13" s="1"/>
  <c r="AU12" i="13"/>
  <c r="AJ12" i="13" s="1"/>
  <c r="AS12" i="13"/>
  <c r="AH12" i="13" s="1"/>
  <c r="AR12" i="13"/>
  <c r="AG12" i="13" s="1"/>
  <c r="AQ12" i="13"/>
  <c r="AP12" i="13"/>
  <c r="AE12" i="13" s="1"/>
  <c r="AO16" i="13"/>
  <c r="AD16" i="13" s="1"/>
  <c r="AT18" i="13"/>
  <c r="AI18" i="13" s="1"/>
  <c r="AU18" i="13"/>
  <c r="AJ18" i="13" s="1"/>
  <c r="AS18" i="13"/>
  <c r="AH18" i="13" s="1"/>
  <c r="AQ18" i="13"/>
  <c r="AP18" i="13"/>
  <c r="AE18" i="13" s="1"/>
  <c r="AO18" i="13"/>
  <c r="AD18" i="13" s="1"/>
  <c r="AN18" i="13"/>
  <c r="AC18" i="13" s="1"/>
  <c r="AL23" i="13"/>
  <c r="AE27" i="13"/>
  <c r="AC27" i="13"/>
  <c r="AL40" i="13"/>
  <c r="AG40" i="13"/>
  <c r="AL8" i="15"/>
  <c r="AF37" i="15"/>
  <c r="AT5" i="13"/>
  <c r="AI5" i="13" s="1"/>
  <c r="AS5" i="13"/>
  <c r="AH5" i="13" s="1"/>
  <c r="AR5" i="13"/>
  <c r="AG5" i="13" s="1"/>
  <c r="AQ5" i="13"/>
  <c r="AP5" i="13"/>
  <c r="AE5" i="13" s="1"/>
  <c r="AT6" i="13"/>
  <c r="AI6" i="13" s="1"/>
  <c r="AU6" i="13"/>
  <c r="AJ6" i="13" s="1"/>
  <c r="AS6" i="13"/>
  <c r="AH6" i="13" s="1"/>
  <c r="AR6" i="13"/>
  <c r="AG6" i="13" s="1"/>
  <c r="AG8" i="13"/>
  <c r="AL8" i="13"/>
  <c r="AI8" i="13"/>
  <c r="AI9" i="13"/>
  <c r="AL20" i="13"/>
  <c r="AO37" i="13"/>
  <c r="AD37" i="13" s="1"/>
  <c r="AN37" i="13"/>
  <c r="AC37" i="13" s="1"/>
  <c r="AU37" i="13"/>
  <c r="AS37" i="13"/>
  <c r="AH37" i="13" s="1"/>
  <c r="AR37" i="13"/>
  <c r="AG37" i="13" s="1"/>
  <c r="AQ37" i="13"/>
  <c r="AP37" i="13"/>
  <c r="AE37" i="13" s="1"/>
  <c r="AU46" i="13"/>
  <c r="AP46" i="13"/>
  <c r="AE46" i="13" s="1"/>
  <c r="AT46" i="13"/>
  <c r="AI46" i="13" s="1"/>
  <c r="AS46" i="13"/>
  <c r="AH46" i="13" s="1"/>
  <c r="AR46" i="13"/>
  <c r="AG46" i="13" s="1"/>
  <c r="AQ46" i="13"/>
  <c r="AO46" i="13"/>
  <c r="AD46" i="13" s="1"/>
  <c r="AL51" i="13"/>
  <c r="AU34" i="15"/>
  <c r="AU5" i="15"/>
  <c r="AC11" i="15"/>
  <c r="AU13" i="15"/>
  <c r="AQ13" i="15"/>
  <c r="AT13" i="15"/>
  <c r="AI13" i="15" s="1"/>
  <c r="AS13" i="15"/>
  <c r="AR13" i="15"/>
  <c r="AP13" i="15"/>
  <c r="AO13" i="15"/>
  <c r="AD13" i="15" s="1"/>
  <c r="R41" i="16" a="1"/>
  <c r="R41" i="16" s="1"/>
  <c r="Q41" i="16" a="1"/>
  <c r="Q41" i="16" s="1"/>
  <c r="U41" i="16" a="1"/>
  <c r="U41" i="16" s="1"/>
  <c r="T41" i="16" a="1"/>
  <c r="T41" i="16" s="1"/>
  <c r="P41" i="16" a="1"/>
  <c r="P41" i="16" s="1"/>
  <c r="AN5" i="13"/>
  <c r="AC5" i="13" s="1"/>
  <c r="AN6" i="13"/>
  <c r="AC6" i="13" s="1"/>
  <c r="AC8" i="13"/>
  <c r="AN15" i="13"/>
  <c r="AC15" i="13" s="1"/>
  <c r="AU15" i="13"/>
  <c r="AJ15" i="13" s="1"/>
  <c r="AT15" i="13"/>
  <c r="AI15" i="13" s="1"/>
  <c r="AR15" i="13"/>
  <c r="AG15" i="13" s="1"/>
  <c r="AQ15" i="13"/>
  <c r="AP15" i="13"/>
  <c r="AE15" i="13" s="1"/>
  <c r="AO15" i="13"/>
  <c r="AD15" i="13" s="1"/>
  <c r="AL19" i="13"/>
  <c r="AC21" i="13"/>
  <c r="AC22" i="13"/>
  <c r="AT37" i="13"/>
  <c r="AI37" i="13" s="1"/>
  <c r="AF40" i="13"/>
  <c r="AN46" i="13"/>
  <c r="AC46" i="13" s="1"/>
  <c r="AC10" i="15"/>
  <c r="AU49" i="15"/>
  <c r="AT49" i="15"/>
  <c r="AI49" i="15" s="1"/>
  <c r="AS49" i="15"/>
  <c r="AH49" i="15" s="1"/>
  <c r="AQ49" i="15"/>
  <c r="AR49" i="15"/>
  <c r="AG49" i="15" s="1"/>
  <c r="AP49" i="15"/>
  <c r="R34" i="16" a="1"/>
  <c r="R34" i="16" s="1"/>
  <c r="Q34" i="16" a="1"/>
  <c r="Q34" i="16" s="1"/>
  <c r="P34" i="16" a="1"/>
  <c r="P34" i="16" s="1"/>
  <c r="T34" i="16" a="1"/>
  <c r="T34" i="16" s="1"/>
  <c r="S34" i="16" a="1"/>
  <c r="S34" i="16" s="1"/>
  <c r="N34" i="16"/>
  <c r="U34" i="16" a="1"/>
  <c r="U34" i="16" s="1"/>
  <c r="O34" i="16" a="1"/>
  <c r="O34" i="16" s="1"/>
  <c r="AO5" i="13"/>
  <c r="AD5" i="13" s="1"/>
  <c r="AO6" i="13"/>
  <c r="AD6" i="13" s="1"/>
  <c r="AC10" i="13"/>
  <c r="AC11" i="13"/>
  <c r="AS15" i="13"/>
  <c r="AH15" i="13" s="1"/>
  <c r="AL17" i="13"/>
  <c r="AI17" i="13"/>
  <c r="AG18" i="13"/>
  <c r="AF25" i="13"/>
  <c r="AT29" i="13"/>
  <c r="AI29" i="13" s="1"/>
  <c r="AS29" i="13"/>
  <c r="AH29" i="13" s="1"/>
  <c r="AQ29" i="13"/>
  <c r="AP29" i="13"/>
  <c r="AE29" i="13" s="1"/>
  <c r="AO29" i="13"/>
  <c r="AD29" i="13" s="1"/>
  <c r="AN29" i="13"/>
  <c r="AC29" i="13" s="1"/>
  <c r="AO31" i="13"/>
  <c r="AD31" i="13" s="1"/>
  <c r="AR31" i="13"/>
  <c r="AG31" i="13" s="1"/>
  <c r="AP31" i="13"/>
  <c r="AE31" i="13" s="1"/>
  <c r="AN31" i="13"/>
  <c r="AC31" i="13" s="1"/>
  <c r="AS36" i="13"/>
  <c r="AH36" i="13" s="1"/>
  <c r="AD38" i="13"/>
  <c r="AE38" i="13"/>
  <c r="AI38" i="13"/>
  <c r="AG38" i="13"/>
  <c r="AF42" i="13"/>
  <c r="AQ53" i="13"/>
  <c r="AU53" i="13"/>
  <c r="AJ53" i="13" s="1"/>
  <c r="AT53" i="13"/>
  <c r="AI53" i="13" s="1"/>
  <c r="AS53" i="13"/>
  <c r="AH53" i="13" s="1"/>
  <c r="AR53" i="13"/>
  <c r="AG53" i="13" s="1"/>
  <c r="AP53" i="13"/>
  <c r="AE53" i="13" s="1"/>
  <c r="AO53" i="13"/>
  <c r="AD53" i="13" s="1"/>
  <c r="AN53" i="13"/>
  <c r="AC53" i="13" s="1"/>
  <c r="AE23" i="15"/>
  <c r="AD23" i="15"/>
  <c r="AL23" i="15"/>
  <c r="AI23" i="15"/>
  <c r="AN49" i="15"/>
  <c r="AC49" i="15" s="1"/>
  <c r="O41" i="16" a="1"/>
  <c r="O41" i="16" s="1"/>
  <c r="AQ48" i="13"/>
  <c r="AQ30" i="13"/>
  <c r="AU5" i="13"/>
  <c r="AJ5" i="13" s="1"/>
  <c r="AP6" i="13"/>
  <c r="AE6" i="13" s="1"/>
  <c r="AR13" i="13"/>
  <c r="AG13" i="13" s="1"/>
  <c r="AU13" i="13"/>
  <c r="AJ13" i="13" s="1"/>
  <c r="AS13" i="13"/>
  <c r="AH13" i="13" s="1"/>
  <c r="AQ13" i="13"/>
  <c r="AP13" i="13"/>
  <c r="AE13" i="13" s="1"/>
  <c r="AO13" i="13"/>
  <c r="AD13" i="13" s="1"/>
  <c r="AL16" i="13"/>
  <c r="AG16" i="13"/>
  <c r="AC17" i="13"/>
  <c r="AF19" i="13"/>
  <c r="AE20" i="13"/>
  <c r="AD21" i="13"/>
  <c r="AF22" i="13"/>
  <c r="AR29" i="13"/>
  <c r="AG29" i="13" s="1"/>
  <c r="AQ31" i="13"/>
  <c r="AQ32" i="13"/>
  <c r="AU32" i="13"/>
  <c r="AJ32" i="13" s="1"/>
  <c r="AS32" i="13"/>
  <c r="AH32" i="13" s="1"/>
  <c r="AR32" i="13"/>
  <c r="AG32" i="13" s="1"/>
  <c r="AP32" i="13"/>
  <c r="AE32" i="13" s="1"/>
  <c r="AO32" i="13"/>
  <c r="AD32" i="13" s="1"/>
  <c r="AJ38" i="13"/>
  <c r="AG41" i="13"/>
  <c r="AD48" i="13"/>
  <c r="AI48" i="13"/>
  <c r="AG48" i="13"/>
  <c r="AC48" i="13"/>
  <c r="AL54" i="13"/>
  <c r="AH54" i="13"/>
  <c r="AG54" i="13"/>
  <c r="AE54" i="13"/>
  <c r="AI19" i="15"/>
  <c r="AH19" i="15"/>
  <c r="AL19" i="15"/>
  <c r="AE19" i="15"/>
  <c r="AC19" i="15"/>
  <c r="AO49" i="15"/>
  <c r="N25" i="3"/>
  <c r="O25" i="3" s="1" a="1"/>
  <c r="O25" i="3" s="1"/>
  <c r="K9" i="4"/>
  <c r="N17" i="4"/>
  <c r="O17" i="4" s="1" a="1"/>
  <c r="O17" i="4" s="1"/>
  <c r="AS48" i="13"/>
  <c r="AH48" i="13" s="1"/>
  <c r="AS30" i="13"/>
  <c r="AH30" i="13" s="1"/>
  <c r="AS52" i="13"/>
  <c r="AH52" i="13" s="1"/>
  <c r="AS14" i="13"/>
  <c r="AH14" i="13" s="1"/>
  <c r="AQ6" i="13"/>
  <c r="AN13" i="13"/>
  <c r="AC13" i="13" s="1"/>
  <c r="AQ14" i="13"/>
  <c r="AF23" i="13"/>
  <c r="AF26" i="13"/>
  <c r="AL27" i="13"/>
  <c r="AQ28" i="13"/>
  <c r="AU29" i="13"/>
  <c r="AJ29" i="13" s="1"/>
  <c r="AS31" i="13"/>
  <c r="AH31" i="13" s="1"/>
  <c r="AN32" i="13"/>
  <c r="AC32" i="13" s="1"/>
  <c r="AF36" i="13"/>
  <c r="AL42" i="13"/>
  <c r="AJ47" i="13"/>
  <c r="AF47" i="13"/>
  <c r="AL10" i="15"/>
  <c r="AL11" i="15"/>
  <c r="AR12" i="15"/>
  <c r="AG12" i="15" s="1"/>
  <c r="AU12" i="15"/>
  <c r="AT12" i="15"/>
  <c r="AI12" i="15" s="1"/>
  <c r="AS12" i="15"/>
  <c r="AH12" i="15" s="1"/>
  <c r="AQ12" i="15"/>
  <c r="AP12" i="15"/>
  <c r="AE12" i="15" s="1"/>
  <c r="AO12" i="15"/>
  <c r="AD12" i="15" s="1"/>
  <c r="AN12" i="15"/>
  <c r="AC12" i="15" s="1"/>
  <c r="AD17" i="15"/>
  <c r="AH17" i="15"/>
  <c r="AL17" i="15"/>
  <c r="AE29" i="15"/>
  <c r="AL29" i="15"/>
  <c r="AI29" i="15"/>
  <c r="AH29" i="15"/>
  <c r="AG29" i="15"/>
  <c r="AC29" i="15"/>
  <c r="AT30" i="15"/>
  <c r="AI30" i="15" s="1"/>
  <c r="AS30" i="15"/>
  <c r="AH30" i="15" s="1"/>
  <c r="AO30" i="15"/>
  <c r="AD30" i="15" s="1"/>
  <c r="AR30" i="15"/>
  <c r="AG30" i="15" s="1"/>
  <c r="AU30" i="15"/>
  <c r="AU34" i="13"/>
  <c r="AJ34" i="13" s="1"/>
  <c r="AQ34" i="13"/>
  <c r="AU10" i="15"/>
  <c r="AT10" i="15"/>
  <c r="AI10" i="15" s="1"/>
  <c r="AS10" i="15"/>
  <c r="AH10" i="15" s="1"/>
  <c r="AR10" i="15"/>
  <c r="AG10" i="15" s="1"/>
  <c r="AQ10" i="15"/>
  <c r="AP10" i="15"/>
  <c r="AE10" i="15" s="1"/>
  <c r="AO10" i="15"/>
  <c r="AD10" i="15" s="1"/>
  <c r="AS32" i="15"/>
  <c r="AH32" i="15" s="1"/>
  <c r="AU32" i="15"/>
  <c r="AT32" i="15"/>
  <c r="AI32" i="15" s="1"/>
  <c r="AR32" i="15"/>
  <c r="AG32" i="15" s="1"/>
  <c r="AQ32" i="15"/>
  <c r="AP32" i="15"/>
  <c r="AE32" i="15" s="1"/>
  <c r="AO32" i="15"/>
  <c r="AD32" i="15" s="1"/>
  <c r="AN32" i="15"/>
  <c r="AC32" i="15" s="1"/>
  <c r="Q5" i="16" a="1"/>
  <c r="Q5" i="16" s="1"/>
  <c r="P5" i="16" a="1"/>
  <c r="P5" i="16" s="1"/>
  <c r="U5" i="16" a="1"/>
  <c r="U5" i="16" s="1"/>
  <c r="T5" i="16" a="1"/>
  <c r="T5" i="16" s="1"/>
  <c r="S5" i="16" a="1"/>
  <c r="S5" i="16" s="1"/>
  <c r="R5" i="16" a="1"/>
  <c r="R5" i="16" s="1"/>
  <c r="O5" i="16" a="1"/>
  <c r="O5" i="16" s="1"/>
  <c r="AS51" i="13"/>
  <c r="AH51" i="13" s="1"/>
  <c r="AP51" i="13"/>
  <c r="AE51" i="13" s="1"/>
  <c r="AL53" i="13"/>
  <c r="AF23" i="15"/>
  <c r="AC34" i="15"/>
  <c r="AI34" i="15"/>
  <c r="AL34" i="15"/>
  <c r="AE34" i="15"/>
  <c r="AF38" i="15"/>
  <c r="R8" i="16" a="1"/>
  <c r="R8" i="16" s="1"/>
  <c r="Q8" i="16" a="1"/>
  <c r="Q8" i="16" s="1"/>
  <c r="P8" i="16" a="1"/>
  <c r="P8" i="16" s="1"/>
  <c r="U8" i="16" a="1"/>
  <c r="U8" i="16" s="1"/>
  <c r="T8" i="16" a="1"/>
  <c r="T8" i="16" s="1"/>
  <c r="S8" i="16" a="1"/>
  <c r="S8" i="16" s="1"/>
  <c r="O8" i="16" a="1"/>
  <c r="O8" i="16" s="1"/>
  <c r="N8" i="16"/>
  <c r="R66" i="16" a="1"/>
  <c r="R66" i="16" s="1"/>
  <c r="Q66" i="16" a="1"/>
  <c r="Q66" i="16" s="1"/>
  <c r="T66" i="16" a="1"/>
  <c r="T66" i="16" s="1"/>
  <c r="S66" i="16" a="1"/>
  <c r="S66" i="16" s="1"/>
  <c r="P66" i="16" a="1"/>
  <c r="P66" i="16" s="1"/>
  <c r="O66" i="16" a="1"/>
  <c r="O66" i="16" s="1"/>
  <c r="U66" i="16" a="1"/>
  <c r="U66" i="16" s="1"/>
  <c r="N66" i="16"/>
  <c r="AP21" i="13"/>
  <c r="AE21" i="13" s="1"/>
  <c r="AO24" i="13"/>
  <c r="AD24" i="13" s="1"/>
  <c r="AO34" i="13"/>
  <c r="AD34" i="13" s="1"/>
  <c r="AN41" i="13"/>
  <c r="AC41" i="13" s="1"/>
  <c r="AN51" i="13"/>
  <c r="AC51" i="13" s="1"/>
  <c r="AF8" i="15"/>
  <c r="N5" i="16"/>
  <c r="AQ21" i="13"/>
  <c r="AP24" i="13"/>
  <c r="AE24" i="13" s="1"/>
  <c r="AP34" i="13"/>
  <c r="AO41" i="13"/>
  <c r="AD41" i="13" s="1"/>
  <c r="AO47" i="13"/>
  <c r="AD47" i="13" s="1"/>
  <c r="AT47" i="13"/>
  <c r="AI47" i="13" s="1"/>
  <c r="AO51" i="13"/>
  <c r="AD51" i="13" s="1"/>
  <c r="AU33" i="15"/>
  <c r="AU21" i="15"/>
  <c r="AJ21" i="15" s="1"/>
  <c r="AL21" i="15"/>
  <c r="AE21" i="15"/>
  <c r="AL42" i="15"/>
  <c r="Q10" i="16" a="1"/>
  <c r="Q10" i="16" s="1"/>
  <c r="P10" i="16" a="1"/>
  <c r="P10" i="16" s="1"/>
  <c r="U10" i="16" a="1"/>
  <c r="U10" i="16" s="1"/>
  <c r="O10" i="16" a="1"/>
  <c r="O10" i="16" s="1"/>
  <c r="T10" i="16" a="1"/>
  <c r="T10" i="16" s="1"/>
  <c r="S10" i="16" a="1"/>
  <c r="S10" i="16" s="1"/>
  <c r="AC5" i="15"/>
  <c r="AL5" i="15"/>
  <c r="AI5" i="15"/>
  <c r="AH7" i="15"/>
  <c r="AG7" i="15"/>
  <c r="AN8" i="15"/>
  <c r="AC8" i="15" s="1"/>
  <c r="AU8" i="15"/>
  <c r="AJ8" i="15" s="1"/>
  <c r="AT8" i="15"/>
  <c r="AI8" i="15" s="1"/>
  <c r="AS8" i="15"/>
  <c r="AH8" i="15" s="1"/>
  <c r="AR8" i="15"/>
  <c r="AG8" i="15" s="1"/>
  <c r="AQ8" i="15"/>
  <c r="AL26" i="15"/>
  <c r="AI26" i="15"/>
  <c r="AE26" i="15"/>
  <c r="AT48" i="15"/>
  <c r="AI48" i="15" s="1"/>
  <c r="AS48" i="15"/>
  <c r="AH48" i="15" s="1"/>
  <c r="AR48" i="15"/>
  <c r="AG48" i="15" s="1"/>
  <c r="AQ48" i="15"/>
  <c r="AO48" i="15"/>
  <c r="AU48" i="15"/>
  <c r="AP48" i="15"/>
  <c r="AE48" i="15" s="1"/>
  <c r="AN48" i="15"/>
  <c r="AC48" i="15" s="1"/>
  <c r="AG7" i="13"/>
  <c r="AO8" i="13"/>
  <c r="AD8" i="13" s="1"/>
  <c r="AO17" i="13"/>
  <c r="AD17" i="13" s="1"/>
  <c r="AO20" i="13"/>
  <c r="AD20" i="13" s="1"/>
  <c r="AS21" i="13"/>
  <c r="AH21" i="13" s="1"/>
  <c r="AR24" i="13"/>
  <c r="AG24" i="13" s="1"/>
  <c r="AU28" i="13"/>
  <c r="AJ28" i="13" s="1"/>
  <c r="AT28" i="13"/>
  <c r="AI28" i="13" s="1"/>
  <c r="AS34" i="13"/>
  <c r="AH34" i="13" s="1"/>
  <c r="AQ38" i="13"/>
  <c r="AS38" i="13"/>
  <c r="AH38" i="13" s="1"/>
  <c r="AQ41" i="13"/>
  <c r="AN43" i="13"/>
  <c r="AC43" i="13" s="1"/>
  <c r="AS45" i="13"/>
  <c r="AH45" i="13" s="1"/>
  <c r="AT45" i="13"/>
  <c r="AI45" i="13" s="1"/>
  <c r="AP47" i="13"/>
  <c r="AE47" i="13" s="1"/>
  <c r="AG49" i="13"/>
  <c r="AR51" i="13"/>
  <c r="AG51" i="13" s="1"/>
  <c r="AO8" i="15"/>
  <c r="AD8" i="15" s="1"/>
  <c r="AU9" i="15"/>
  <c r="AT9" i="15"/>
  <c r="AI9" i="15" s="1"/>
  <c r="AS9" i="15"/>
  <c r="AH9" i="15" s="1"/>
  <c r="AR9" i="15"/>
  <c r="AG9" i="15" s="1"/>
  <c r="AQ9" i="15"/>
  <c r="AP9" i="15"/>
  <c r="AE9" i="15" s="1"/>
  <c r="AO9" i="15"/>
  <c r="AD9" i="15" s="1"/>
  <c r="AN9" i="15"/>
  <c r="AC9" i="15" s="1"/>
  <c r="AH13" i="15"/>
  <c r="AG13" i="15"/>
  <c r="AE13" i="15"/>
  <c r="AC13" i="15"/>
  <c r="AF21" i="15"/>
  <c r="AD49" i="15"/>
  <c r="AE49" i="15"/>
  <c r="N10" i="16"/>
  <c r="AA49" i="13" a="1"/>
  <c r="AA49" i="13" s="1"/>
  <c r="AA43" i="13" a="1"/>
  <c r="AA43" i="13" s="1"/>
  <c r="AA37" i="13" a="1"/>
  <c r="AA37" i="13" s="1"/>
  <c r="AA31" i="13" a="1"/>
  <c r="AA31" i="13" s="1"/>
  <c r="AA51" i="13" a="1"/>
  <c r="AA51" i="13" s="1"/>
  <c r="AA27" i="13" a="1"/>
  <c r="AA27" i="13" s="1"/>
  <c r="AA46" i="13" a="1"/>
  <c r="AA46" i="13" s="1"/>
  <c r="AN7" i="13"/>
  <c r="AC7" i="13" s="1"/>
  <c r="AA8" i="13" a="1"/>
  <c r="AA8" i="13" s="1"/>
  <c r="AP8" i="13"/>
  <c r="AE8" i="13" s="1"/>
  <c r="AA17" i="13" a="1"/>
  <c r="AA17" i="13" s="1"/>
  <c r="AP17" i="13"/>
  <c r="AE17" i="13" s="1"/>
  <c r="AA20" i="13" a="1"/>
  <c r="AA20" i="13" s="1"/>
  <c r="AT21" i="13"/>
  <c r="AI21" i="13" s="1"/>
  <c r="AS24" i="13"/>
  <c r="AH24" i="13" s="1"/>
  <c r="AN28" i="13"/>
  <c r="AC28" i="13" s="1"/>
  <c r="AE34" i="13"/>
  <c r="AT34" i="13"/>
  <c r="AI34" i="13" s="1"/>
  <c r="AN38" i="13"/>
  <c r="AC38" i="13" s="1"/>
  <c r="AS41" i="13"/>
  <c r="AH41" i="13" s="1"/>
  <c r="AP43" i="13"/>
  <c r="AE43" i="13" s="1"/>
  <c r="AN45" i="13"/>
  <c r="AC45" i="13" s="1"/>
  <c r="AQ47" i="13"/>
  <c r="AT51" i="13"/>
  <c r="AI51" i="13" s="1"/>
  <c r="AI7" i="15"/>
  <c r="AP8" i="15"/>
  <c r="AE8" i="15" s="1"/>
  <c r="AC21" i="15"/>
  <c r="AL30" i="15"/>
  <c r="AE30" i="15"/>
  <c r="AE42" i="15"/>
  <c r="AL49" i="15"/>
  <c r="AL54" i="15"/>
  <c r="R10" i="16" a="1"/>
  <c r="R10" i="16" s="1"/>
  <c r="AA52" i="15" a="1"/>
  <c r="AA52" i="15" s="1"/>
  <c r="AA46" i="15" a="1"/>
  <c r="AA46" i="15" s="1"/>
  <c r="AA40" i="15" a="1"/>
  <c r="AA40" i="15" s="1"/>
  <c r="AA34" i="15" a="1"/>
  <c r="AA34" i="15" s="1"/>
  <c r="AA28" i="15" a="1"/>
  <c r="AA28" i="15" s="1"/>
  <c r="AA22" i="15" a="1"/>
  <c r="AA22" i="15" s="1"/>
  <c r="AA16" i="15" a="1"/>
  <c r="AA16" i="15" s="1"/>
  <c r="AA53" i="15" a="1"/>
  <c r="AA53" i="15" s="1"/>
  <c r="AA47" i="15" a="1"/>
  <c r="AA47" i="15" s="1"/>
  <c r="AA41" i="15" a="1"/>
  <c r="AA41" i="15" s="1"/>
  <c r="AA35" i="15" a="1"/>
  <c r="AA35" i="15" s="1"/>
  <c r="AA54" i="15" a="1"/>
  <c r="AA54" i="15" s="1"/>
  <c r="AA48" i="15" a="1"/>
  <c r="AA48" i="15" s="1"/>
  <c r="AA42" i="15" a="1"/>
  <c r="AA42" i="15" s="1"/>
  <c r="AA36" i="15" a="1"/>
  <c r="AA36" i="15" s="1"/>
  <c r="AA30" i="15" a="1"/>
  <c r="AA30" i="15" s="1"/>
  <c r="AA39" i="15" a="1"/>
  <c r="AA39" i="15" s="1"/>
  <c r="AA33" i="15" a="1"/>
  <c r="AA33" i="15" s="1"/>
  <c r="AA26" i="15" a="1"/>
  <c r="AA26" i="15" s="1"/>
  <c r="AA13" i="15" a="1"/>
  <c r="AA13" i="15" s="1"/>
  <c r="AL6" i="15"/>
  <c r="AU23" i="15"/>
  <c r="AJ23" i="15" s="1"/>
  <c r="AT24" i="15"/>
  <c r="AI24" i="15" s="1"/>
  <c r="AS24" i="15"/>
  <c r="AH24" i="15" s="1"/>
  <c r="AO24" i="15"/>
  <c r="AD24" i="15" s="1"/>
  <c r="AU26" i="15"/>
  <c r="AC40" i="15"/>
  <c r="AI40" i="15"/>
  <c r="P7" i="16" a="1"/>
  <c r="P7" i="16" s="1"/>
  <c r="U7" i="16" a="1"/>
  <c r="U7" i="16" s="1"/>
  <c r="O7" i="16" a="1"/>
  <c r="O7" i="16" s="1"/>
  <c r="R15" i="16" a="1"/>
  <c r="R15" i="16" s="1"/>
  <c r="Q15" i="16" a="1"/>
  <c r="Q15" i="16" s="1"/>
  <c r="P15" i="16" a="1"/>
  <c r="P15" i="16" s="1"/>
  <c r="S15" i="16" a="1"/>
  <c r="S15" i="16" s="1"/>
  <c r="O15" i="16" a="1"/>
  <c r="O15" i="16" s="1"/>
  <c r="R29" i="16" a="1"/>
  <c r="R29" i="16" s="1"/>
  <c r="Q29" i="16" a="1"/>
  <c r="Q29" i="16" s="1"/>
  <c r="P29" i="16" a="1"/>
  <c r="P29" i="16" s="1"/>
  <c r="S29" i="16" a="1"/>
  <c r="S29" i="16" s="1"/>
  <c r="O29" i="16" a="1"/>
  <c r="O29" i="16" s="1"/>
  <c r="N29" i="16"/>
  <c r="S39" i="16" a="1"/>
  <c r="S39" i="16" s="1"/>
  <c r="Y15" i="19" a="1"/>
  <c r="Y15" i="19" s="1"/>
  <c r="W15" i="19" a="1"/>
  <c r="W15" i="19" s="1"/>
  <c r="AA15" i="19" a="1"/>
  <c r="AA15" i="19" s="1"/>
  <c r="Z15" i="19" a="1"/>
  <c r="Z15" i="19" s="1"/>
  <c r="X15" i="19" a="1"/>
  <c r="X15" i="19" s="1"/>
  <c r="AA7" i="15" a="1"/>
  <c r="AA7" i="15" s="1"/>
  <c r="AA10" i="15" a="1"/>
  <c r="AA10" i="15" s="1"/>
  <c r="AA15" i="15" a="1"/>
  <c r="AA15" i="15" s="1"/>
  <c r="AA17" i="15" a="1"/>
  <c r="AA17" i="15" s="1"/>
  <c r="AG24" i="15"/>
  <c r="AH31" i="15"/>
  <c r="AU37" i="15"/>
  <c r="AJ37" i="15" s="1"/>
  <c r="AS37" i="15"/>
  <c r="AH37" i="15" s="1"/>
  <c r="AQ37" i="15"/>
  <c r="AU38" i="15"/>
  <c r="AJ38" i="15" s="1"/>
  <c r="AS38" i="15"/>
  <c r="AH38" i="15" s="1"/>
  <c r="R39" i="16" a="1"/>
  <c r="R39" i="16" s="1"/>
  <c r="Q39" i="16" a="1"/>
  <c r="Q39" i="16" s="1"/>
  <c r="T39" i="16" a="1"/>
  <c r="T39" i="16" s="1"/>
  <c r="P39" i="16" a="1"/>
  <c r="P39" i="16" s="1"/>
  <c r="O39" i="16" a="1"/>
  <c r="O39" i="16" s="1"/>
  <c r="P55" i="16" a="1"/>
  <c r="P55" i="16" s="1"/>
  <c r="S73" i="16" a="1"/>
  <c r="S73" i="16" s="1"/>
  <c r="R78" i="16" a="1"/>
  <c r="R78" i="16" s="1"/>
  <c r="Q78" i="16" a="1"/>
  <c r="Q78" i="16" s="1"/>
  <c r="P78" i="16" a="1"/>
  <c r="P78" i="16" s="1"/>
  <c r="U78" i="16" a="1"/>
  <c r="U78" i="16" s="1"/>
  <c r="O78" i="16" a="1"/>
  <c r="O78" i="16" s="1"/>
  <c r="T78" i="16" a="1"/>
  <c r="T78" i="16" s="1"/>
  <c r="S78" i="16" a="1"/>
  <c r="S78" i="16" s="1"/>
  <c r="N78" i="16"/>
  <c r="AO6" i="15"/>
  <c r="AD6" i="15" s="1"/>
  <c r="AA9" i="15" a="1"/>
  <c r="AA9" i="15" s="1"/>
  <c r="AO11" i="15"/>
  <c r="AD11" i="15" s="1"/>
  <c r="AA12" i="15" a="1"/>
  <c r="AA12" i="15" s="1"/>
  <c r="AT18" i="15"/>
  <c r="AI18" i="15" s="1"/>
  <c r="AS18" i="15"/>
  <c r="AH18" i="15" s="1"/>
  <c r="AU18" i="15"/>
  <c r="AO20" i="15"/>
  <c r="AD20" i="15" s="1"/>
  <c r="AP22" i="15"/>
  <c r="AE22" i="15" s="1"/>
  <c r="AO22" i="15"/>
  <c r="AD22" i="15" s="1"/>
  <c r="AQ22" i="15"/>
  <c r="AP24" i="15"/>
  <c r="AE24" i="15" s="1"/>
  <c r="AQ27" i="15"/>
  <c r="AE35" i="15"/>
  <c r="AD35" i="15"/>
  <c r="AT36" i="15"/>
  <c r="AI36" i="15" s="1"/>
  <c r="AS36" i="15"/>
  <c r="AH36" i="15" s="1"/>
  <c r="AQ36" i="15"/>
  <c r="AO36" i="15"/>
  <c r="AD36" i="15" s="1"/>
  <c r="AN36" i="15"/>
  <c r="AC36" i="15" s="1"/>
  <c r="AN37" i="15"/>
  <c r="AC37" i="15" s="1"/>
  <c r="AN38" i="15"/>
  <c r="AC38" i="15" s="1"/>
  <c r="AU40" i="15"/>
  <c r="AL50" i="15"/>
  <c r="AQ52" i="15"/>
  <c r="N7" i="16"/>
  <c r="Q55" i="16" a="1"/>
  <c r="Q55" i="16" s="1"/>
  <c r="O55" i="16" a="1"/>
  <c r="O55" i="16" s="1"/>
  <c r="U55" i="16" a="1"/>
  <c r="U55" i="16" s="1"/>
  <c r="T55" i="16" a="1"/>
  <c r="T55" i="16" s="1"/>
  <c r="R55" i="16" a="1"/>
  <c r="R55" i="16" s="1"/>
  <c r="R73" i="16" a="1"/>
  <c r="R73" i="16" s="1"/>
  <c r="Q73" i="16" a="1"/>
  <c r="Q73" i="16" s="1"/>
  <c r="P73" i="16" a="1"/>
  <c r="P73" i="16" s="1"/>
  <c r="T73" i="16" a="1"/>
  <c r="T73" i="16" s="1"/>
  <c r="O73" i="16" a="1"/>
  <c r="O73" i="16" s="1"/>
  <c r="U73" i="16" a="1"/>
  <c r="U73" i="16" s="1"/>
  <c r="AA6" i="15" a="1"/>
  <c r="AA6" i="15" s="1"/>
  <c r="AP6" i="15"/>
  <c r="AE6" i="15" s="1"/>
  <c r="AA11" i="15" a="1"/>
  <c r="AA11" i="15" s="1"/>
  <c r="AP11" i="15"/>
  <c r="AE11" i="15" s="1"/>
  <c r="AN14" i="15"/>
  <c r="AC14" i="15" s="1"/>
  <c r="AU17" i="15"/>
  <c r="AN18" i="15"/>
  <c r="AC18" i="15" s="1"/>
  <c r="AL20" i="15"/>
  <c r="AP20" i="15"/>
  <c r="AE20" i="15" s="1"/>
  <c r="AN22" i="15"/>
  <c r="AC22" i="15" s="1"/>
  <c r="AQ24" i="15"/>
  <c r="AU25" i="15"/>
  <c r="AJ25" i="15" s="1"/>
  <c r="AQ25" i="15"/>
  <c r="AA27" i="15" a="1"/>
  <c r="AA27" i="15" s="1"/>
  <c r="AP28" i="15"/>
  <c r="AE28" i="15" s="1"/>
  <c r="AO28" i="15"/>
  <c r="AD28" i="15" s="1"/>
  <c r="AT28" i="15"/>
  <c r="AI28" i="15" s="1"/>
  <c r="AR28" i="15"/>
  <c r="AG28" i="15" s="1"/>
  <c r="AA31" i="15" a="1"/>
  <c r="AA31" i="15" s="1"/>
  <c r="AP36" i="15"/>
  <c r="AE36" i="15" s="1"/>
  <c r="AO37" i="15"/>
  <c r="AD37" i="15" s="1"/>
  <c r="AO38" i="15"/>
  <c r="AD38" i="15" s="1"/>
  <c r="AE41" i="15"/>
  <c r="AT42" i="15"/>
  <c r="AI42" i="15" s="1"/>
  <c r="AS42" i="15"/>
  <c r="AH42" i="15" s="1"/>
  <c r="AQ42" i="15"/>
  <c r="AO42" i="15"/>
  <c r="AD42" i="15" s="1"/>
  <c r="AN42" i="15"/>
  <c r="AC42" i="15" s="1"/>
  <c r="AD47" i="15"/>
  <c r="AL47" i="15"/>
  <c r="AI47" i="15"/>
  <c r="AA50" i="15" a="1"/>
  <c r="AA50" i="15" s="1"/>
  <c r="AA51" i="15" a="1"/>
  <c r="AA51" i="15" s="1"/>
  <c r="Q7" i="16" a="1"/>
  <c r="Q7" i="16" s="1"/>
  <c r="S13" i="16" a="1"/>
  <c r="S13" i="16" s="1"/>
  <c r="Q36" i="16" a="1"/>
  <c r="Q36" i="16" s="1"/>
  <c r="P36" i="16" a="1"/>
  <c r="P36" i="16" s="1"/>
  <c r="U36" i="16" a="1"/>
  <c r="U36" i="16" s="1"/>
  <c r="O36" i="16" a="1"/>
  <c r="O36" i="16" s="1"/>
  <c r="S36" i="16" a="1"/>
  <c r="S36" i="16" s="1"/>
  <c r="R36" i="16" a="1"/>
  <c r="R36" i="16" s="1"/>
  <c r="N36" i="16"/>
  <c r="AP16" i="15"/>
  <c r="AE16" i="15" s="1"/>
  <c r="AO16" i="15"/>
  <c r="AD16" i="15" s="1"/>
  <c r="AU16" i="15"/>
  <c r="AD18" i="15"/>
  <c r="AQ20" i="15"/>
  <c r="AA24" i="15" a="1"/>
  <c r="AA24" i="15" s="1"/>
  <c r="AL32" i="15"/>
  <c r="AU47" i="15"/>
  <c r="AT54" i="15"/>
  <c r="AI54" i="15" s="1"/>
  <c r="AS54" i="15"/>
  <c r="AH54" i="15" s="1"/>
  <c r="AR54" i="15"/>
  <c r="AG54" i="15" s="1"/>
  <c r="AQ54" i="15"/>
  <c r="AO54" i="15"/>
  <c r="AD54" i="15" s="1"/>
  <c r="AP54" i="15"/>
  <c r="AE54" i="15" s="1"/>
  <c r="R7" i="16" a="1"/>
  <c r="R7" i="16" s="1"/>
  <c r="R13" i="16" a="1"/>
  <c r="R13" i="16" s="1"/>
  <c r="Q13" i="16" a="1"/>
  <c r="Q13" i="16" s="1"/>
  <c r="P13" i="16" a="1"/>
  <c r="P13" i="16" s="1"/>
  <c r="O13" i="16" a="1"/>
  <c r="O13" i="16" s="1"/>
  <c r="T29" i="16" a="1"/>
  <c r="T29" i="16" s="1"/>
  <c r="AA5" i="15" a="1"/>
  <c r="AA5" i="15" s="1"/>
  <c r="AP5" i="15"/>
  <c r="AE5" i="15" s="1"/>
  <c r="AR6" i="15"/>
  <c r="AG6" i="15" s="1"/>
  <c r="AR11" i="15"/>
  <c r="AG11" i="15" s="1"/>
  <c r="AL14" i="15"/>
  <c r="AH14" i="15"/>
  <c r="AP14" i="15"/>
  <c r="AE14" i="15" s="1"/>
  <c r="AN16" i="15"/>
  <c r="AC16" i="15" s="1"/>
  <c r="AP18" i="15"/>
  <c r="AE18" i="15" s="1"/>
  <c r="AA20" i="15" a="1"/>
  <c r="AA20" i="15" s="1"/>
  <c r="AR20" i="15"/>
  <c r="AG20" i="15" s="1"/>
  <c r="AS22" i="15"/>
  <c r="AH22" i="15" s="1"/>
  <c r="AC24" i="15"/>
  <c r="AU24" i="15"/>
  <c r="AO25" i="15"/>
  <c r="AD25" i="15" s="1"/>
  <c r="AD27" i="15"/>
  <c r="AQ28" i="15"/>
  <c r="AE31" i="15"/>
  <c r="AU36" i="15"/>
  <c r="AR37" i="15"/>
  <c r="AG37" i="15" s="1"/>
  <c r="AQ38" i="15"/>
  <c r="AR42" i="15"/>
  <c r="AG42" i="15" s="1"/>
  <c r="AD48" i="15"/>
  <c r="AA49" i="15" a="1"/>
  <c r="AA49" i="15" s="1"/>
  <c r="AC52" i="15"/>
  <c r="AL52" i="15"/>
  <c r="AH52" i="15"/>
  <c r="AN54" i="15"/>
  <c r="AC54" i="15" s="1"/>
  <c r="T15" i="16" a="1"/>
  <c r="T15" i="16" s="1"/>
  <c r="O20" i="16" a="1"/>
  <c r="O20" i="16" s="1"/>
  <c r="Q24" i="16" a="1"/>
  <c r="Q24" i="16" s="1"/>
  <c r="P24" i="16" a="1"/>
  <c r="P24" i="16" s="1"/>
  <c r="U24" i="16" a="1"/>
  <c r="U24" i="16" s="1"/>
  <c r="O24" i="16" a="1"/>
  <c r="O24" i="16" s="1"/>
  <c r="T24" i="16" a="1"/>
  <c r="T24" i="16" s="1"/>
  <c r="S24" i="16" a="1"/>
  <c r="S24" i="16" s="1"/>
  <c r="U29" i="16" a="1"/>
  <c r="U29" i="16" s="1"/>
  <c r="U39" i="16" a="1"/>
  <c r="U39" i="16" s="1"/>
  <c r="AQ5" i="15"/>
  <c r="AS6" i="15"/>
  <c r="AH6" i="15" s="1"/>
  <c r="AT11" i="15"/>
  <c r="AI11" i="15" s="1"/>
  <c r="AQ14" i="15"/>
  <c r="AQ16" i="15"/>
  <c r="AQ18" i="15"/>
  <c r="AT20" i="15"/>
  <c r="AI20" i="15" s="1"/>
  <c r="AT22" i="15"/>
  <c r="AI22" i="15" s="1"/>
  <c r="AR23" i="15"/>
  <c r="AG23" i="15" s="1"/>
  <c r="AQ23" i="15"/>
  <c r="AI25" i="15"/>
  <c r="AH25" i="15"/>
  <c r="AP25" i="15"/>
  <c r="AE25" i="15" s="1"/>
  <c r="AS26" i="15"/>
  <c r="AH26" i="15" s="1"/>
  <c r="AR26" i="15"/>
  <c r="AG26" i="15" s="1"/>
  <c r="AE27" i="15"/>
  <c r="AC28" i="15"/>
  <c r="AS28" i="15"/>
  <c r="AH28" i="15" s="1"/>
  <c r="AA32" i="15" a="1"/>
  <c r="AA32" i="15" s="1"/>
  <c r="AG35" i="15"/>
  <c r="AG36" i="15"/>
  <c r="AL36" i="15"/>
  <c r="AL37" i="15"/>
  <c r="AT37" i="15"/>
  <c r="AI37" i="15" s="1"/>
  <c r="AR38" i="15"/>
  <c r="AG38" i="15" s="1"/>
  <c r="AH40" i="15"/>
  <c r="AU41" i="15"/>
  <c r="AU42" i="15"/>
  <c r="AG50" i="15"/>
  <c r="AU52" i="15"/>
  <c r="AU54" i="15"/>
  <c r="S7" i="16" a="1"/>
  <c r="S7" i="16" s="1"/>
  <c r="N24" i="16"/>
  <c r="Q31" i="16" a="1"/>
  <c r="Q31" i="16" s="1"/>
  <c r="P31" i="16" a="1"/>
  <c r="P31" i="16" s="1"/>
  <c r="U31" i="16" a="1"/>
  <c r="U31" i="16" s="1"/>
  <c r="O31" i="16" a="1"/>
  <c r="O31" i="16" s="1"/>
  <c r="S31" i="16" a="1"/>
  <c r="S31" i="16" s="1"/>
  <c r="R31" i="16" a="1"/>
  <c r="R31" i="16" s="1"/>
  <c r="N31" i="16"/>
  <c r="T36" i="16" a="1"/>
  <c r="T36" i="16" s="1"/>
  <c r="AS33" i="13"/>
  <c r="AH33" i="13" s="1"/>
  <c r="AU49" i="13"/>
  <c r="AT52" i="13"/>
  <c r="AI52" i="13" s="1"/>
  <c r="AR5" i="15"/>
  <c r="AG5" i="15" s="1"/>
  <c r="AT6" i="15"/>
  <c r="AI6" i="15" s="1"/>
  <c r="AQ51" i="15"/>
  <c r="AQ39" i="15"/>
  <c r="R9" i="15"/>
  <c r="AQ15" i="15" s="1"/>
  <c r="AU11" i="15"/>
  <c r="AA14" i="15" a="1"/>
  <c r="AA14" i="15" s="1"/>
  <c r="AR16" i="15"/>
  <c r="AG16" i="15" s="1"/>
  <c r="AA18" i="15" a="1"/>
  <c r="AA18" i="15" s="1"/>
  <c r="AR18" i="15"/>
  <c r="AG18" i="15" s="1"/>
  <c r="AU20" i="15"/>
  <c r="AU22" i="15"/>
  <c r="AN23" i="15"/>
  <c r="AC23" i="15" s="1"/>
  <c r="AR25" i="15"/>
  <c r="AG25" i="15" s="1"/>
  <c r="AN26" i="15"/>
  <c r="AC26" i="15" s="1"/>
  <c r="AU28" i="15"/>
  <c r="AG31" i="15"/>
  <c r="AH35" i="15"/>
  <c r="AL38" i="15"/>
  <c r="AE38" i="15"/>
  <c r="AT38" i="15"/>
  <c r="AI38" i="15" s="1"/>
  <c r="AL40" i="15"/>
  <c r="AG41" i="15"/>
  <c r="AL44" i="15"/>
  <c r="AE44" i="15"/>
  <c r="AG47" i="15"/>
  <c r="AU50" i="15"/>
  <c r="AS50" i="15"/>
  <c r="AH50" i="15" s="1"/>
  <c r="AT50" i="15"/>
  <c r="AI50" i="15" s="1"/>
  <c r="AE53" i="15"/>
  <c r="AC53" i="15"/>
  <c r="AG53" i="15"/>
  <c r="T7" i="16" a="1"/>
  <c r="T7" i="16" s="1"/>
  <c r="P12" i="16" a="1"/>
  <c r="P12" i="16" s="1"/>
  <c r="U12" i="16" a="1"/>
  <c r="U12" i="16" s="1"/>
  <c r="O12" i="16" a="1"/>
  <c r="O12" i="16" s="1"/>
  <c r="T12" i="16" a="1"/>
  <c r="T12" i="16" s="1"/>
  <c r="N12" i="16"/>
  <c r="R12" i="16" a="1"/>
  <c r="R12" i="16" s="1"/>
  <c r="Q12" i="16" a="1"/>
  <c r="Q12" i="16" s="1"/>
  <c r="U15" i="16" a="1"/>
  <c r="U15" i="16" s="1"/>
  <c r="Q17" i="16" a="1"/>
  <c r="Q17" i="16" s="1"/>
  <c r="P17" i="16" a="1"/>
  <c r="P17" i="16" s="1"/>
  <c r="U17" i="16" a="1"/>
  <c r="U17" i="16" s="1"/>
  <c r="O17" i="16" a="1"/>
  <c r="O17" i="16" s="1"/>
  <c r="S17" i="16" a="1"/>
  <c r="S17" i="16" s="1"/>
  <c r="R17" i="16" a="1"/>
  <c r="R17" i="16" s="1"/>
  <c r="R24" i="16" a="1"/>
  <c r="R24" i="16" s="1"/>
  <c r="R27" i="16" a="1"/>
  <c r="R27" i="16" s="1"/>
  <c r="Q27" i="16" a="1"/>
  <c r="Q27" i="16" s="1"/>
  <c r="P27" i="16" a="1"/>
  <c r="P27" i="16" s="1"/>
  <c r="O27" i="16" a="1"/>
  <c r="O27" i="16" s="1"/>
  <c r="P38" i="16" a="1"/>
  <c r="P38" i="16" s="1"/>
  <c r="U38" i="16" a="1"/>
  <c r="U38" i="16" s="1"/>
  <c r="O38" i="16" a="1"/>
  <c r="O38" i="16" s="1"/>
  <c r="T38" i="16" a="1"/>
  <c r="T38" i="16" s="1"/>
  <c r="N38" i="16"/>
  <c r="S38" i="16" a="1"/>
  <c r="S38" i="16" s="1"/>
  <c r="R38" i="16" a="1"/>
  <c r="R38" i="16" s="1"/>
  <c r="Q38" i="16" a="1"/>
  <c r="Q38" i="16" s="1"/>
  <c r="S41" i="16" a="1"/>
  <c r="S41" i="16" s="1"/>
  <c r="Q51" i="16" a="1"/>
  <c r="Q51" i="16" s="1"/>
  <c r="T51" i="16" a="1"/>
  <c r="T51" i="16" s="1"/>
  <c r="N51" i="16"/>
  <c r="R51" i="16" a="1"/>
  <c r="R51" i="16" s="1"/>
  <c r="P51" i="16" a="1"/>
  <c r="P51" i="16" s="1"/>
  <c r="O51" i="16" a="1"/>
  <c r="O51" i="16" s="1"/>
  <c r="U51" i="16" a="1"/>
  <c r="U51" i="16" s="1"/>
  <c r="P26" i="16" a="1"/>
  <c r="P26" i="16" s="1"/>
  <c r="U26" i="16" a="1"/>
  <c r="U26" i="16" s="1"/>
  <c r="O26" i="16" a="1"/>
  <c r="O26" i="16" s="1"/>
  <c r="T26" i="16" a="1"/>
  <c r="T26" i="16" s="1"/>
  <c r="N26" i="16"/>
  <c r="R50" i="16" a="1"/>
  <c r="R50" i="16" s="1"/>
  <c r="Q50" i="16" a="1"/>
  <c r="Q50" i="16" s="1"/>
  <c r="P50" i="16" a="1"/>
  <c r="P50" i="16" s="1"/>
  <c r="R71" i="16" a="1"/>
  <c r="R71" i="16" s="1"/>
  <c r="Q71" i="16" a="1"/>
  <c r="Q71" i="16" s="1"/>
  <c r="P71" i="16" a="1"/>
  <c r="P71" i="16" s="1"/>
  <c r="U71" i="16" a="1"/>
  <c r="U71" i="16" s="1"/>
  <c r="O71" i="16" a="1"/>
  <c r="O71" i="16" s="1"/>
  <c r="T71" i="16" a="1"/>
  <c r="T71" i="16" s="1"/>
  <c r="S71" i="16" a="1"/>
  <c r="S71" i="16" s="1"/>
  <c r="P33" i="16" a="1"/>
  <c r="P33" i="16" s="1"/>
  <c r="U33" i="16" a="1"/>
  <c r="U33" i="16" s="1"/>
  <c r="O33" i="16" a="1"/>
  <c r="O33" i="16" s="1"/>
  <c r="T33" i="16" a="1"/>
  <c r="T33" i="16" s="1"/>
  <c r="N33" i="16"/>
  <c r="R20" i="16" a="1"/>
  <c r="R20" i="16" s="1"/>
  <c r="Q20" i="16" a="1"/>
  <c r="Q20" i="16" s="1"/>
  <c r="P20" i="16" a="1"/>
  <c r="P20" i="16" s="1"/>
  <c r="Q26" i="16" a="1"/>
  <c r="Q26" i="16" s="1"/>
  <c r="S47" i="16" a="1"/>
  <c r="S47" i="16" s="1"/>
  <c r="O50" i="16" a="1"/>
  <c r="O50" i="16" s="1"/>
  <c r="Q54" i="16" a="1"/>
  <c r="Q54" i="16" s="1"/>
  <c r="S54" i="16" a="1"/>
  <c r="S54" i="16" s="1"/>
  <c r="R54" i="16" a="1"/>
  <c r="R54" i="16" s="1"/>
  <c r="P54" i="16" a="1"/>
  <c r="P54" i="16" s="1"/>
  <c r="O54" i="16" a="1"/>
  <c r="O54" i="16" s="1"/>
  <c r="N71" i="16"/>
  <c r="P44" i="16" a="1"/>
  <c r="P44" i="16" s="1"/>
  <c r="R44" i="16" a="1"/>
  <c r="R44" i="16" s="1"/>
  <c r="Q44" i="16" a="1"/>
  <c r="Q44" i="16" s="1"/>
  <c r="R47" i="16" a="1"/>
  <c r="R47" i="16" s="1"/>
  <c r="Q47" i="16" a="1"/>
  <c r="Q47" i="16" s="1"/>
  <c r="O47" i="16" a="1"/>
  <c r="O47" i="16" s="1"/>
  <c r="Q76" i="16" a="1"/>
  <c r="Q76" i="16" s="1"/>
  <c r="P76" i="16" a="1"/>
  <c r="P76" i="16" s="1"/>
  <c r="U76" i="16" a="1"/>
  <c r="U76" i="16" s="1"/>
  <c r="O76" i="16" a="1"/>
  <c r="O76" i="16" s="1"/>
  <c r="T76" i="16" a="1"/>
  <c r="T76" i="16" s="1"/>
  <c r="N76" i="16"/>
  <c r="S76" i="16" a="1"/>
  <c r="S76" i="16" s="1"/>
  <c r="R76" i="16" a="1"/>
  <c r="R76" i="16" s="1"/>
  <c r="P19" i="16" a="1"/>
  <c r="P19" i="16" s="1"/>
  <c r="U19" i="16" a="1"/>
  <c r="U19" i="16" s="1"/>
  <c r="O19" i="16" a="1"/>
  <c r="O19" i="16" s="1"/>
  <c r="T19" i="16" a="1"/>
  <c r="T19" i="16" s="1"/>
  <c r="N19" i="16"/>
  <c r="N20" i="16"/>
  <c r="R26" i="16" a="1"/>
  <c r="R26" i="16" s="1"/>
  <c r="Q33" i="16" a="1"/>
  <c r="Q33" i="16" s="1"/>
  <c r="T50" i="16" a="1"/>
  <c r="T50" i="16" s="1"/>
  <c r="N54" i="16"/>
  <c r="P67" i="16" a="1"/>
  <c r="P67" i="16" s="1"/>
  <c r="AU31" i="15"/>
  <c r="AQ31" i="15"/>
  <c r="AH33" i="15"/>
  <c r="N44" i="16"/>
  <c r="U50" i="16" a="1"/>
  <c r="U50" i="16" s="1"/>
  <c r="U67" i="16" a="1"/>
  <c r="U67" i="16" s="1"/>
  <c r="O67" i="16" a="1"/>
  <c r="O67" i="16" s="1"/>
  <c r="T67" i="16" a="1"/>
  <c r="T67" i="16" s="1"/>
  <c r="R67" i="16" a="1"/>
  <c r="R67" i="16" s="1"/>
  <c r="Q42" i="16" a="1"/>
  <c r="Q42" i="16" s="1"/>
  <c r="P42" i="16" a="1"/>
  <c r="P42" i="16" s="1"/>
  <c r="O42" i="16" a="1"/>
  <c r="O42" i="16" s="1"/>
  <c r="U42" i="16" a="1"/>
  <c r="U42" i="16" s="1"/>
  <c r="N42" i="16"/>
  <c r="O44" i="16" a="1"/>
  <c r="O44" i="16" s="1"/>
  <c r="U53" i="16" a="1"/>
  <c r="U53" i="16" s="1"/>
  <c r="T53" i="16" a="1"/>
  <c r="T53" i="16" s="1"/>
  <c r="R53" i="16" a="1"/>
  <c r="R53" i="16" s="1"/>
  <c r="R56" i="16" a="1"/>
  <c r="R56" i="16" s="1"/>
  <c r="P56" i="16" a="1"/>
  <c r="P56" i="16" s="1"/>
  <c r="O56" i="16" a="1"/>
  <c r="O56" i="16" s="1"/>
  <c r="N56" i="16"/>
  <c r="U56" i="16" a="1"/>
  <c r="U56" i="16" s="1"/>
  <c r="AR17" i="15"/>
  <c r="AG17" i="15" s="1"/>
  <c r="AQ17" i="15"/>
  <c r="AU19" i="15"/>
  <c r="AJ19" i="15" s="1"/>
  <c r="AO31" i="15"/>
  <c r="AD31" i="15" s="1"/>
  <c r="AU43" i="15"/>
  <c r="AJ43" i="15" s="1"/>
  <c r="AT43" i="15"/>
  <c r="AI43" i="15" s="1"/>
  <c r="AS43" i="15"/>
  <c r="AH43" i="15" s="1"/>
  <c r="AQ43" i="15"/>
  <c r="AU44" i="15"/>
  <c r="AJ44" i="15" s="1"/>
  <c r="AS44" i="15"/>
  <c r="AH44" i="15" s="1"/>
  <c r="Q19" i="16" a="1"/>
  <c r="Q19" i="16" s="1"/>
  <c r="S44" i="16" a="1"/>
  <c r="S44" i="16" s="1"/>
  <c r="T47" i="16" a="1"/>
  <c r="T47" i="16" s="1"/>
  <c r="T54" i="16" a="1"/>
  <c r="T54" i="16" s="1"/>
  <c r="AH45" i="15"/>
  <c r="S14" i="16" a="1"/>
  <c r="S14" i="16" s="1"/>
  <c r="R16" i="16" a="1"/>
  <c r="R16" i="16" s="1"/>
  <c r="R23" i="16" a="1"/>
  <c r="R23" i="16" s="1"/>
  <c r="S28" i="16" a="1"/>
  <c r="S28" i="16" s="1"/>
  <c r="R30" i="16" a="1"/>
  <c r="R30" i="16" s="1"/>
  <c r="R40" i="16" a="1"/>
  <c r="R40" i="16" s="1"/>
  <c r="Q45" i="16" a="1"/>
  <c r="Q45" i="16" s="1"/>
  <c r="T45" i="16" a="1"/>
  <c r="T45" i="16" s="1"/>
  <c r="T52" i="16" a="1"/>
  <c r="T52" i="16" s="1"/>
  <c r="S9" i="16" a="1"/>
  <c r="S9" i="16" s="1"/>
  <c r="S21" i="16" a="1"/>
  <c r="S21" i="16" s="1"/>
  <c r="S35" i="16" a="1"/>
  <c r="S35" i="16" s="1"/>
  <c r="R37" i="16" a="1"/>
  <c r="R37" i="16" s="1"/>
  <c r="T40" i="16" a="1"/>
  <c r="T40" i="16" s="1"/>
  <c r="T48" i="16" a="1"/>
  <c r="T48" i="16" s="1"/>
  <c r="N48" i="16"/>
  <c r="U48" i="16" a="1"/>
  <c r="U48" i="16" s="1"/>
  <c r="Q57" i="16" a="1"/>
  <c r="Q57" i="16" s="1"/>
  <c r="T57" i="16" a="1"/>
  <c r="T57" i="16" s="1"/>
  <c r="N57" i="16"/>
  <c r="U57" i="16" a="1"/>
  <c r="U57" i="16" s="1"/>
  <c r="S61" i="16" a="1"/>
  <c r="S61" i="16" s="1"/>
  <c r="Q64" i="16" a="1"/>
  <c r="Q64" i="16" s="1"/>
  <c r="P64" i="16" a="1"/>
  <c r="P64" i="16" s="1"/>
  <c r="S16" i="16" a="1"/>
  <c r="S16" i="16" s="1"/>
  <c r="S23" i="16" a="1"/>
  <c r="S23" i="16" s="1"/>
  <c r="S30" i="16" a="1"/>
  <c r="S30" i="16" s="1"/>
  <c r="R59" i="16" a="1"/>
  <c r="R59" i="16" s="1"/>
  <c r="Q59" i="16" a="1"/>
  <c r="Q59" i="16" s="1"/>
  <c r="U59" i="16" a="1"/>
  <c r="U59" i="16" s="1"/>
  <c r="O59" i="16" a="1"/>
  <c r="O59" i="16" s="1"/>
  <c r="T60" i="16" a="1"/>
  <c r="T60" i="16" s="1"/>
  <c r="N60" i="16"/>
  <c r="R61" i="16" a="1"/>
  <c r="R61" i="16" s="1"/>
  <c r="P61" i="16" a="1"/>
  <c r="P61" i="16" s="1"/>
  <c r="U62" i="16" a="1"/>
  <c r="U62" i="16" s="1"/>
  <c r="O62" i="16" a="1"/>
  <c r="O62" i="16" s="1"/>
  <c r="N9" i="16"/>
  <c r="T9" i="16" a="1"/>
  <c r="T9" i="16" s="1"/>
  <c r="S11" i="16" a="1"/>
  <c r="S11" i="16" s="1"/>
  <c r="N21" i="16"/>
  <c r="T21" i="16" a="1"/>
  <c r="T21" i="16" s="1"/>
  <c r="S25" i="16" a="1"/>
  <c r="S25" i="16" s="1"/>
  <c r="N35" i="16"/>
  <c r="T35" i="16" a="1"/>
  <c r="T35" i="16" s="1"/>
  <c r="S37" i="16" a="1"/>
  <c r="S37" i="16" s="1"/>
  <c r="T43" i="16" a="1"/>
  <c r="T43" i="16" s="1"/>
  <c r="Q69" i="16" a="1"/>
  <c r="Q69" i="16" s="1"/>
  <c r="P69" i="16" a="1"/>
  <c r="P69" i="16" s="1"/>
  <c r="U69" i="16" a="1"/>
  <c r="U69" i="16" s="1"/>
  <c r="O69" i="16" a="1"/>
  <c r="O69" i="16" s="1"/>
  <c r="T69" i="16" a="1"/>
  <c r="T69" i="16" s="1"/>
  <c r="N69" i="16"/>
  <c r="AQ29" i="15"/>
  <c r="AO34" i="15"/>
  <c r="AD34" i="15" s="1"/>
  <c r="AQ35" i="15"/>
  <c r="AO40" i="15"/>
  <c r="AD40" i="15" s="1"/>
  <c r="AQ41" i="15"/>
  <c r="AO46" i="15"/>
  <c r="AD46" i="15" s="1"/>
  <c r="AQ47" i="15"/>
  <c r="AO52" i="15"/>
  <c r="AD52" i="15" s="1"/>
  <c r="AQ53" i="15"/>
  <c r="O14" i="16" a="1"/>
  <c r="O14" i="16" s="1"/>
  <c r="N16" i="16"/>
  <c r="N23" i="16"/>
  <c r="O28" i="16" a="1"/>
  <c r="O28" i="16" s="1"/>
  <c r="N30" i="16"/>
  <c r="O40" i="16" a="1"/>
  <c r="O40" i="16" s="1"/>
  <c r="O45" i="16" a="1"/>
  <c r="O45" i="16" s="1"/>
  <c r="O48" i="16" a="1"/>
  <c r="O48" i="16" s="1"/>
  <c r="R49" i="16" a="1"/>
  <c r="R49" i="16" s="1"/>
  <c r="U49" i="16" a="1"/>
  <c r="U49" i="16" s="1"/>
  <c r="O49" i="16" a="1"/>
  <c r="O49" i="16" s="1"/>
  <c r="O57" i="16" a="1"/>
  <c r="O57" i="16" s="1"/>
  <c r="N59" i="16"/>
  <c r="O60" i="16" a="1"/>
  <c r="O60" i="16" s="1"/>
  <c r="N62" i="16"/>
  <c r="O64" i="16" a="1"/>
  <c r="O64" i="16" s="1"/>
  <c r="O9" i="16" a="1"/>
  <c r="O9" i="16" s="1"/>
  <c r="N11" i="16"/>
  <c r="O21" i="16" a="1"/>
  <c r="O21" i="16" s="1"/>
  <c r="N25" i="16"/>
  <c r="O35" i="16" a="1"/>
  <c r="O35" i="16" s="1"/>
  <c r="N37" i="16"/>
  <c r="N43" i="16"/>
  <c r="U43" i="16" a="1"/>
  <c r="U43" i="16" s="1"/>
  <c r="U46" i="16" a="1"/>
  <c r="U46" i="16" s="1"/>
  <c r="O46" i="16" a="1"/>
  <c r="O46" i="16" s="1"/>
  <c r="T46" i="16" a="1"/>
  <c r="T46" i="16" s="1"/>
  <c r="P48" i="16" a="1"/>
  <c r="P48" i="16" s="1"/>
  <c r="O52" i="16" a="1"/>
  <c r="O52" i="16" s="1"/>
  <c r="P53" i="16" a="1"/>
  <c r="P53" i="16" s="1"/>
  <c r="P57" i="16" a="1"/>
  <c r="P57" i="16" s="1"/>
  <c r="P60" i="16" a="1"/>
  <c r="P60" i="16" s="1"/>
  <c r="O61" i="16" a="1"/>
  <c r="O61" i="16" s="1"/>
  <c r="S83" i="16" a="1"/>
  <c r="S83" i="16" s="1"/>
  <c r="R83" i="16" a="1"/>
  <c r="R83" i="16" s="1"/>
  <c r="Q83" i="16" a="1"/>
  <c r="Q83" i="16" s="1"/>
  <c r="P83" i="16" a="1"/>
  <c r="P83" i="16" s="1"/>
  <c r="Q8" i="18"/>
  <c r="Q55" i="18"/>
  <c r="S81" i="16" a="1"/>
  <c r="S81" i="16" s="1"/>
  <c r="T84" i="16" a="1"/>
  <c r="T84" i="16" s="1"/>
  <c r="R72" i="16" a="1"/>
  <c r="R72" i="16" s="1"/>
  <c r="S74" i="16" a="1"/>
  <c r="S74" i="16" s="1"/>
  <c r="T81" i="16" a="1"/>
  <c r="T81" i="16" s="1"/>
  <c r="N84" i="16"/>
  <c r="U87" i="16" a="1"/>
  <c r="U87" i="16" s="1"/>
  <c r="G36" i="18" a="1"/>
  <c r="G36" i="18" s="1"/>
  <c r="O36" i="18" s="1"/>
  <c r="P36" i="18" s="1"/>
  <c r="Q36" i="18" s="1"/>
  <c r="G47" i="18" a="1"/>
  <c r="G47" i="18" s="1"/>
  <c r="O47" i="18" s="1"/>
  <c r="P47" i="18" s="1"/>
  <c r="Q47" i="18" s="1"/>
  <c r="AA14" i="19" a="1"/>
  <c r="AA14" i="19" s="1"/>
  <c r="Y14" i="19" a="1"/>
  <c r="Y14" i="19" s="1"/>
  <c r="Z14" i="19" a="1"/>
  <c r="Z14" i="19" s="1"/>
  <c r="X14" i="19" a="1"/>
  <c r="X14" i="19" s="1"/>
  <c r="P47" i="16" a="1"/>
  <c r="P47" i="16" s="1"/>
  <c r="S53" i="16" a="1"/>
  <c r="S53" i="16" s="1"/>
  <c r="S55" i="16" a="1"/>
  <c r="S55" i="16" s="1"/>
  <c r="Q63" i="16" a="1"/>
  <c r="Q63" i="16" s="1"/>
  <c r="R65" i="16" a="1"/>
  <c r="R65" i="16" s="1"/>
  <c r="S67" i="16" a="1"/>
  <c r="S67" i="16" s="1"/>
  <c r="Q75" i="16" a="1"/>
  <c r="Q75" i="16" s="1"/>
  <c r="R77" i="16" a="1"/>
  <c r="R77" i="16" s="1"/>
  <c r="S79" i="16" a="1"/>
  <c r="S79" i="16" s="1"/>
  <c r="N81" i="16"/>
  <c r="U84" i="16" a="1"/>
  <c r="U84" i="16" s="1"/>
  <c r="S85" i="16" a="1"/>
  <c r="S85" i="16" s="1"/>
  <c r="T88" i="16" a="1"/>
  <c r="T88" i="16" s="1"/>
  <c r="N88" i="16"/>
  <c r="U88" i="16" a="1"/>
  <c r="U88" i="16" s="1"/>
  <c r="U89" i="16" a="1"/>
  <c r="U89" i="16" s="1"/>
  <c r="P102" i="16" a="1"/>
  <c r="P102" i="16" s="1"/>
  <c r="S102" i="16" a="1"/>
  <c r="S102" i="16" s="1"/>
  <c r="G19" i="18" a="1"/>
  <c r="G19" i="18" s="1"/>
  <c r="O19" i="18" s="1"/>
  <c r="P19" i="18" s="1"/>
  <c r="Q19" i="18" s="1"/>
  <c r="K16" i="18" a="1"/>
  <c r="K16" i="18" s="1"/>
  <c r="M55" i="18" a="1"/>
  <c r="M55" i="18" s="1"/>
  <c r="N55" i="18" s="1"/>
  <c r="G45" i="18" a="1"/>
  <c r="G45" i="18" s="1"/>
  <c r="O45" i="18" s="1"/>
  <c r="P45" i="18" s="1"/>
  <c r="Q45" i="18" s="1"/>
  <c r="K42" i="18" a="1"/>
  <c r="K42" i="18" s="1"/>
  <c r="M38" i="18" a="1"/>
  <c r="M38" i="18" s="1"/>
  <c r="N38" i="18" s="1"/>
  <c r="G28" i="18" a="1"/>
  <c r="G28" i="18" s="1"/>
  <c r="O28" i="18" s="1"/>
  <c r="P28" i="18" s="1"/>
  <c r="Q28" i="18" s="1"/>
  <c r="M24" i="18" a="1"/>
  <c r="M24" i="18" s="1"/>
  <c r="N24" i="18" s="1"/>
  <c r="M21" i="18" a="1"/>
  <c r="M21" i="18" s="1"/>
  <c r="N21" i="18" s="1"/>
  <c r="G18" i="18" a="1"/>
  <c r="G18" i="18" s="1"/>
  <c r="O18" i="18" s="1"/>
  <c r="P18" i="18" s="1"/>
  <c r="Q18" i="18" s="1"/>
  <c r="K17" i="18" a="1"/>
  <c r="K17" i="18" s="1"/>
  <c r="M11" i="18" a="1"/>
  <c r="M11" i="18" s="1"/>
  <c r="N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M53" i="18" a="1"/>
  <c r="M53" i="18" s="1"/>
  <c r="N53" i="18" s="1"/>
  <c r="M51" i="18" a="1"/>
  <c r="M51" i="18" s="1"/>
  <c r="N51" i="18" s="1"/>
  <c r="G43" i="18" a="1"/>
  <c r="G43" i="18" s="1"/>
  <c r="O43" i="18" s="1"/>
  <c r="P43" i="18" s="1"/>
  <c r="Q43" i="18" s="1"/>
  <c r="G41" i="18" a="1"/>
  <c r="G41" i="18" s="1"/>
  <c r="O41" i="18" s="1"/>
  <c r="P41" i="18" s="1"/>
  <c r="Q41" i="18" s="1"/>
  <c r="K40" i="18" a="1"/>
  <c r="K40" i="18" s="1"/>
  <c r="K38" i="18" a="1"/>
  <c r="K38" i="18" s="1"/>
  <c r="M36" i="18" a="1"/>
  <c r="M36" i="18" s="1"/>
  <c r="N36" i="18" s="1"/>
  <c r="M34" i="18" a="1"/>
  <c r="M34" i="18" s="1"/>
  <c r="N34" i="18" s="1"/>
  <c r="K27" i="18" a="1"/>
  <c r="K27" i="18" s="1"/>
  <c r="G25" i="18" a="1"/>
  <c r="G25" i="18" s="1"/>
  <c r="O25" i="18" s="1"/>
  <c r="P25" i="18" s="1"/>
  <c r="Q25" i="18" s="1"/>
  <c r="K24" i="18" a="1"/>
  <c r="K24" i="18" s="1"/>
  <c r="G22" i="18" a="1"/>
  <c r="G22" i="18" s="1"/>
  <c r="O22" i="18" s="1"/>
  <c r="P22" i="18" s="1"/>
  <c r="Q22" i="18" s="1"/>
  <c r="G13" i="18" a="1"/>
  <c r="G13" i="18" s="1"/>
  <c r="O13" i="18" s="1"/>
  <c r="P13" i="18" s="1"/>
  <c r="Q13" i="18" s="1"/>
  <c r="M12" i="18" a="1"/>
  <c r="M12" i="18" s="1"/>
  <c r="N12" i="18" s="1"/>
  <c r="K55" i="18" a="1"/>
  <c r="K55" i="18" s="1"/>
  <c r="G54" i="18" a="1"/>
  <c r="G54" i="18" s="1"/>
  <c r="O54" i="18" s="1"/>
  <c r="P54" i="18" s="1"/>
  <c r="Q54" i="18" s="1"/>
  <c r="K53" i="18" a="1"/>
  <c r="K53" i="18" s="1"/>
  <c r="G52" i="18" a="1"/>
  <c r="G52" i="18" s="1"/>
  <c r="O52" i="18" s="1"/>
  <c r="P52" i="18" s="1"/>
  <c r="Q52" i="18" s="1"/>
  <c r="K51" i="18" a="1"/>
  <c r="K51" i="18" s="1"/>
  <c r="M47" i="18" a="1"/>
  <c r="M47" i="18" s="1"/>
  <c r="N47" i="18" s="1"/>
  <c r="M45" i="18" a="1"/>
  <c r="M45" i="18" s="1"/>
  <c r="N45" i="18" s="1"/>
  <c r="G37" i="18" a="1"/>
  <c r="G37" i="18" s="1"/>
  <c r="O37" i="18" s="1"/>
  <c r="P37" i="18" s="1"/>
  <c r="Q37" i="18" s="1"/>
  <c r="G35" i="18" a="1"/>
  <c r="G35" i="18" s="1"/>
  <c r="O35" i="18" s="1"/>
  <c r="P35" i="18" s="1"/>
  <c r="Q35" i="18" s="1"/>
  <c r="K34" i="18" a="1"/>
  <c r="K34" i="18" s="1"/>
  <c r="K32" i="18" a="1"/>
  <c r="K32" i="18" s="1"/>
  <c r="M30" i="18" a="1"/>
  <c r="M30" i="18" s="1"/>
  <c r="N30" i="18" s="1"/>
  <c r="M28" i="18" a="1"/>
  <c r="M28" i="18" s="1"/>
  <c r="N28" i="18" s="1"/>
  <c r="M25" i="18" a="1"/>
  <c r="M25" i="18" s="1"/>
  <c r="N25" i="18" s="1"/>
  <c r="G50" i="18" a="1"/>
  <c r="G50" i="18" s="1"/>
  <c r="O50" i="18" s="1"/>
  <c r="P50" i="18" s="1"/>
  <c r="Q50" i="18" s="1"/>
  <c r="K49" i="18" a="1"/>
  <c r="K49" i="18" s="1"/>
  <c r="M43" i="18" a="1"/>
  <c r="M43" i="18" s="1"/>
  <c r="N43" i="18" s="1"/>
  <c r="G33" i="18" a="1"/>
  <c r="G33" i="18" s="1"/>
  <c r="O33" i="18" s="1"/>
  <c r="P33" i="18" s="1"/>
  <c r="Q33" i="18" s="1"/>
  <c r="K30" i="18" a="1"/>
  <c r="K30" i="18" s="1"/>
  <c r="G26" i="18" a="1"/>
  <c r="G26" i="18" s="1"/>
  <c r="O26" i="18" s="1"/>
  <c r="P26" i="18" s="1"/>
  <c r="Q26" i="18" s="1"/>
  <c r="M22" i="18" a="1"/>
  <c r="M22" i="18" s="1"/>
  <c r="N22" i="18" s="1"/>
  <c r="G48" i="18" a="1"/>
  <c r="G48" i="18" s="1"/>
  <c r="O48" i="18" s="1"/>
  <c r="P48" i="18" s="1"/>
  <c r="Q48" i="18" s="1"/>
  <c r="K47" i="18" a="1"/>
  <c r="K47" i="18" s="1"/>
  <c r="G46" i="18" a="1"/>
  <c r="G46" i="18" s="1"/>
  <c r="O46" i="18" s="1"/>
  <c r="P46" i="18" s="1"/>
  <c r="Q46" i="18" s="1"/>
  <c r="K45" i="18" a="1"/>
  <c r="K45" i="18" s="1"/>
  <c r="M41" i="18" a="1"/>
  <c r="M41" i="18" s="1"/>
  <c r="N41" i="18" s="1"/>
  <c r="M39" i="18" a="1"/>
  <c r="M39" i="18" s="1"/>
  <c r="N39" i="18" s="1"/>
  <c r="G31" i="18" a="1"/>
  <c r="G31" i="18" s="1"/>
  <c r="O31" i="18" s="1"/>
  <c r="P31" i="18" s="1"/>
  <c r="Q31" i="18" s="1"/>
  <c r="G29" i="18" a="1"/>
  <c r="G29" i="18" s="1"/>
  <c r="O29" i="18" s="1"/>
  <c r="P29" i="18" s="1"/>
  <c r="Q29" i="18" s="1"/>
  <c r="K28" i="18" a="1"/>
  <c r="K28" i="18" s="1"/>
  <c r="K25" i="18" a="1"/>
  <c r="K25" i="18" s="1"/>
  <c r="G44" i="18" a="1"/>
  <c r="G44" i="18" s="1"/>
  <c r="O44" i="18" s="1"/>
  <c r="P44" i="18" s="1"/>
  <c r="Q44" i="18" s="1"/>
  <c r="K43" i="18" a="1"/>
  <c r="K43" i="18" s="1"/>
  <c r="M37" i="18" a="1"/>
  <c r="M37" i="18" s="1"/>
  <c r="N37" i="18" s="1"/>
  <c r="K22" i="18" a="1"/>
  <c r="K22" i="18" s="1"/>
  <c r="K14" i="18" a="1"/>
  <c r="K14" i="18" s="1"/>
  <c r="M54" i="18" a="1"/>
  <c r="M54" i="18" s="1"/>
  <c r="N54" i="18" s="1"/>
  <c r="M52" i="18" a="1"/>
  <c r="M52" i="18" s="1"/>
  <c r="N52" i="18" s="1"/>
  <c r="G42" i="18" a="1"/>
  <c r="G42" i="18" s="1"/>
  <c r="O42" i="18" s="1"/>
  <c r="P42" i="18" s="1"/>
  <c r="Q42" i="18" s="1"/>
  <c r="K41" i="18" a="1"/>
  <c r="K41" i="18" s="1"/>
  <c r="G40" i="18" a="1"/>
  <c r="G40" i="18" s="1"/>
  <c r="O40" i="18" s="1"/>
  <c r="P40" i="18" s="1"/>
  <c r="Q40" i="18" s="1"/>
  <c r="K39" i="18" a="1"/>
  <c r="K39" i="18" s="1"/>
  <c r="M35" i="18" a="1"/>
  <c r="M35" i="18" s="1"/>
  <c r="N35" i="18" s="1"/>
  <c r="M33" i="18" a="1"/>
  <c r="M33" i="18" s="1"/>
  <c r="N33" i="18" s="1"/>
  <c r="M26" i="18" a="1"/>
  <c r="M26" i="18" s="1"/>
  <c r="N26" i="18" s="1"/>
  <c r="K19" i="18" a="1"/>
  <c r="K19" i="18" s="1"/>
  <c r="K15" i="18" a="1"/>
  <c r="K15" i="18" s="1"/>
  <c r="G15" i="18" a="1"/>
  <c r="G15" i="18" s="1"/>
  <c r="O15" i="18" s="1"/>
  <c r="P15" i="18" s="1"/>
  <c r="Q15" i="18" s="1"/>
  <c r="M16" i="18" a="1"/>
  <c r="M16" i="18" s="1"/>
  <c r="N16" i="18" s="1"/>
  <c r="G34" i="18" a="1"/>
  <c r="G34" i="18" s="1"/>
  <c r="O34" i="18" s="1"/>
  <c r="P34" i="18" s="1"/>
  <c r="Q34" i="18" s="1"/>
  <c r="G38" i="18" a="1"/>
  <c r="G38" i="18" s="1"/>
  <c r="O38" i="18" s="1"/>
  <c r="P38" i="18" s="1"/>
  <c r="Q38" i="18" s="1"/>
  <c r="G51" i="18" a="1"/>
  <c r="G51" i="18" s="1"/>
  <c r="O51" i="18" s="1"/>
  <c r="P51" i="18" s="1"/>
  <c r="Q51" i="18" s="1"/>
  <c r="S72" i="16" a="1"/>
  <c r="S72" i="16" s="1"/>
  <c r="N74" i="16"/>
  <c r="T74" i="16" a="1"/>
  <c r="T74" i="16" s="1"/>
  <c r="U81" i="16" a="1"/>
  <c r="U81" i="16" s="1"/>
  <c r="O84" i="16" a="1"/>
  <c r="O84" i="16" s="1"/>
  <c r="O87" i="16" a="1"/>
  <c r="O87" i="16" s="1"/>
  <c r="U90" i="16" a="1"/>
  <c r="U90" i="16" s="1"/>
  <c r="P99" i="16" a="1"/>
  <c r="P99" i="16" s="1"/>
  <c r="S99" i="16" a="1"/>
  <c r="S99" i="16" s="1"/>
  <c r="K12" i="18" a="1"/>
  <c r="K12" i="18" s="1"/>
  <c r="K20" i="18" a="1"/>
  <c r="K20" i="18" s="1"/>
  <c r="K26" i="18" a="1"/>
  <c r="K26" i="18" s="1"/>
  <c r="G32" i="18" a="1"/>
  <c r="G32" i="18" s="1"/>
  <c r="O32" i="18" s="1"/>
  <c r="P32" i="18" s="1"/>
  <c r="Q32" i="18" s="1"/>
  <c r="Y12" i="19" a="1"/>
  <c r="Y12" i="19" s="1"/>
  <c r="W12" i="19" a="1"/>
  <c r="W12" i="19" s="1"/>
  <c r="AA12" i="19" a="1"/>
  <c r="AA12" i="19" s="1"/>
  <c r="Z12" i="19" a="1"/>
  <c r="Z12" i="19" s="1"/>
  <c r="X12" i="19" a="1"/>
  <c r="X12" i="19" s="1"/>
  <c r="W14" i="19" a="1"/>
  <c r="W14" i="19" s="1"/>
  <c r="S65" i="16" a="1"/>
  <c r="S65" i="16" s="1"/>
  <c r="S77" i="16" a="1"/>
  <c r="S77" i="16" s="1"/>
  <c r="O81" i="16" a="1"/>
  <c r="O81" i="16" s="1"/>
  <c r="T85" i="16" a="1"/>
  <c r="T85" i="16" s="1"/>
  <c r="P96" i="16" a="1"/>
  <c r="P96" i="16" s="1"/>
  <c r="S96" i="16" a="1"/>
  <c r="S96" i="16" s="1"/>
  <c r="R101" i="16" a="1"/>
  <c r="R101" i="16" s="1"/>
  <c r="U101" i="16" a="1"/>
  <c r="U101" i="16" s="1"/>
  <c r="O101" i="16" a="1"/>
  <c r="O101" i="16" s="1"/>
  <c r="R104" i="16" a="1"/>
  <c r="R104" i="16" s="1"/>
  <c r="U104" i="16" a="1"/>
  <c r="U104" i="16" s="1"/>
  <c r="O104" i="16" a="1"/>
  <c r="O104" i="16" s="1"/>
  <c r="M14" i="18" a="1"/>
  <c r="M14" i="18" s="1"/>
  <c r="N14" i="18" s="1"/>
  <c r="G23" i="18" a="1"/>
  <c r="G23" i="18" s="1"/>
  <c r="O23" i="18" s="1"/>
  <c r="P23" i="18" s="1"/>
  <c r="Q23" i="18" s="1"/>
  <c r="G39" i="18" a="1"/>
  <c r="G39" i="18" s="1"/>
  <c r="O39" i="18" s="1"/>
  <c r="P39" i="18" s="1"/>
  <c r="Q39" i="18" s="1"/>
  <c r="K54" i="18" a="1"/>
  <c r="K54" i="18" s="1"/>
  <c r="W10" i="19" a="1"/>
  <c r="W10" i="19" s="1"/>
  <c r="AA10" i="19" a="1"/>
  <c r="AA10" i="19" s="1"/>
  <c r="Z10" i="19" a="1"/>
  <c r="Z10" i="19" s="1"/>
  <c r="Y10" i="19" a="1"/>
  <c r="Y10" i="19" s="1"/>
  <c r="X10" i="19" a="1"/>
  <c r="X10" i="19" s="1"/>
  <c r="R68" i="16" a="1"/>
  <c r="R68" i="16" s="1"/>
  <c r="N72" i="16"/>
  <c r="T72" i="16" a="1"/>
  <c r="T72" i="16" s="1"/>
  <c r="O74" i="16" a="1"/>
  <c r="O74" i="16" s="1"/>
  <c r="U74" i="16" a="1"/>
  <c r="U74" i="16" s="1"/>
  <c r="T82" i="16" a="1"/>
  <c r="T82" i="16" s="1"/>
  <c r="P84" i="16" a="1"/>
  <c r="P84" i="16" s="1"/>
  <c r="N85" i="16"/>
  <c r="P87" i="16" a="1"/>
  <c r="P87" i="16" s="1"/>
  <c r="O89" i="16" a="1"/>
  <c r="O89" i="16" s="1"/>
  <c r="R92" i="16" a="1"/>
  <c r="R92" i="16" s="1"/>
  <c r="P93" i="16" a="1"/>
  <c r="P93" i="16" s="1"/>
  <c r="S93" i="16" a="1"/>
  <c r="S93" i="16" s="1"/>
  <c r="R98" i="16" a="1"/>
  <c r="R98" i="16" s="1"/>
  <c r="U98" i="16" a="1"/>
  <c r="U98" i="16" s="1"/>
  <c r="O98" i="16" a="1"/>
  <c r="O98" i="16" s="1"/>
  <c r="O102" i="16" a="1"/>
  <c r="O102" i="16" s="1"/>
  <c r="M17" i="18" a="1"/>
  <c r="M17" i="18" s="1"/>
  <c r="N17" i="18" s="1"/>
  <c r="M20" i="18" a="1"/>
  <c r="M20" i="18" s="1"/>
  <c r="N20" i="18" s="1"/>
  <c r="M27" i="18" a="1"/>
  <c r="M27" i="18" s="1"/>
  <c r="N27" i="18" s="1"/>
  <c r="K29" i="18" a="1"/>
  <c r="K29" i="18" s="1"/>
  <c r="K46" i="18" a="1"/>
  <c r="K46" i="18" s="1"/>
  <c r="S63" i="16" a="1"/>
  <c r="S63" i="16" s="1"/>
  <c r="N65" i="16"/>
  <c r="T65" i="16" a="1"/>
  <c r="T65" i="16" s="1"/>
  <c r="S75" i="16" a="1"/>
  <c r="S75" i="16" s="1"/>
  <c r="N77" i="16"/>
  <c r="T77" i="16" a="1"/>
  <c r="T77" i="16" s="1"/>
  <c r="O79" i="16" a="1"/>
  <c r="O79" i="16" s="1"/>
  <c r="U79" i="16" a="1"/>
  <c r="U79" i="16" s="1"/>
  <c r="P81" i="16" a="1"/>
  <c r="P81" i="16" s="1"/>
  <c r="N82" i="16"/>
  <c r="U85" i="16" a="1"/>
  <c r="U85" i="16" s="1"/>
  <c r="Q87" i="16" a="1"/>
  <c r="Q87" i="16" s="1"/>
  <c r="O90" i="16" a="1"/>
  <c r="O90" i="16" s="1"/>
  <c r="R95" i="16" a="1"/>
  <c r="R95" i="16" s="1"/>
  <c r="U95" i="16" a="1"/>
  <c r="U95" i="16" s="1"/>
  <c r="O95" i="16" a="1"/>
  <c r="O95" i="16" s="1"/>
  <c r="O99" i="16" a="1"/>
  <c r="O99" i="16" s="1"/>
  <c r="G16" i="18" a="1"/>
  <c r="G16" i="18" s="1"/>
  <c r="O16" i="18" s="1"/>
  <c r="P16" i="18" s="1"/>
  <c r="Q16" i="18" s="1"/>
  <c r="G24" i="18" a="1"/>
  <c r="G24" i="18" s="1"/>
  <c r="O24" i="18" s="1"/>
  <c r="P24" i="18" s="1"/>
  <c r="Q24" i="18" s="1"/>
  <c r="K31" i="18" a="1"/>
  <c r="K31" i="18" s="1"/>
  <c r="K36" i="18" a="1"/>
  <c r="K36" i="18" s="1"/>
  <c r="K44" i="18" a="1"/>
  <c r="K44" i="18" s="1"/>
  <c r="K48" i="18" a="1"/>
  <c r="K48" i="18" s="1"/>
  <c r="K52" i="18" a="1"/>
  <c r="K52" i="18" s="1"/>
  <c r="O72" i="16" a="1"/>
  <c r="O72" i="16" s="1"/>
  <c r="U82" i="16" a="1"/>
  <c r="U82" i="16" s="1"/>
  <c r="Q84" i="16" a="1"/>
  <c r="Q84" i="16" s="1"/>
  <c r="O85" i="16" a="1"/>
  <c r="O85" i="16" s="1"/>
  <c r="P88" i="16" a="1"/>
  <c r="P88" i="16" s="1"/>
  <c r="P89" i="16" a="1"/>
  <c r="P89" i="16" s="1"/>
  <c r="O92" i="16" a="1"/>
  <c r="O92" i="16" s="1"/>
  <c r="O96" i="16" a="1"/>
  <c r="O96" i="16" s="1"/>
  <c r="P101" i="16" a="1"/>
  <c r="P101" i="16" s="1"/>
  <c r="Q102" i="16" a="1"/>
  <c r="Q102" i="16" s="1"/>
  <c r="P104" i="16" a="1"/>
  <c r="P104" i="16" s="1"/>
  <c r="M6" i="18" a="1"/>
  <c r="M6" i="18" s="1"/>
  <c r="N6" i="18" s="1"/>
  <c r="G7" i="18" a="1"/>
  <c r="G7" i="18" s="1"/>
  <c r="O7" i="18" s="1"/>
  <c r="P7" i="18" s="1"/>
  <c r="Q7" i="18" s="1"/>
  <c r="M9" i="18" a="1"/>
  <c r="M9" i="18" s="1"/>
  <c r="N9" i="18" s="1"/>
  <c r="G10" i="18" a="1"/>
  <c r="G10" i="18" s="1"/>
  <c r="O10" i="18" s="1"/>
  <c r="P10" i="18" s="1"/>
  <c r="Q10" i="18" s="1"/>
  <c r="K13" i="18" a="1"/>
  <c r="K13" i="18" s="1"/>
  <c r="K21" i="18" a="1"/>
  <c r="K21" i="18" s="1"/>
  <c r="M29" i="18" a="1"/>
  <c r="M29" i="18" s="1"/>
  <c r="N29" i="18" s="1"/>
  <c r="K33" i="18" a="1"/>
  <c r="K33" i="18" s="1"/>
  <c r="K35" i="18" a="1"/>
  <c r="K35" i="18" s="1"/>
  <c r="M44" i="18" a="1"/>
  <c r="M44" i="18" s="1"/>
  <c r="N44" i="18" s="1"/>
  <c r="M46" i="18" a="1"/>
  <c r="M46" i="18" s="1"/>
  <c r="N46" i="18" s="1"/>
  <c r="M48" i="18" a="1"/>
  <c r="M48" i="18" s="1"/>
  <c r="N48" i="18" s="1"/>
  <c r="M49" i="18" a="1"/>
  <c r="M49" i="18" s="1"/>
  <c r="N49" i="18" s="1"/>
  <c r="K50" i="18" a="1"/>
  <c r="K50" i="18" s="1"/>
  <c r="W13" i="19" a="1"/>
  <c r="W13" i="19" s="1"/>
  <c r="AA13" i="19" a="1"/>
  <c r="AA13" i="19" s="1"/>
  <c r="Z13" i="19" a="1"/>
  <c r="Z13" i="19" s="1"/>
  <c r="Y13" i="19" a="1"/>
  <c r="Y13" i="19" s="1"/>
  <c r="N63" i="16"/>
  <c r="O65" i="16" a="1"/>
  <c r="O65" i="16" s="1"/>
  <c r="N75" i="16"/>
  <c r="O77" i="16" a="1"/>
  <c r="O77" i="16" s="1"/>
  <c r="O82" i="16" a="1"/>
  <c r="O82" i="16" s="1"/>
  <c r="Q88" i="16" a="1"/>
  <c r="Q88" i="16" s="1"/>
  <c r="Q90" i="16" a="1"/>
  <c r="Q90" i="16" s="1"/>
  <c r="O93" i="16" a="1"/>
  <c r="O93" i="16" s="1"/>
  <c r="P98" i="16" a="1"/>
  <c r="P98" i="16" s="1"/>
  <c r="Q99" i="16" a="1"/>
  <c r="Q99" i="16" s="1"/>
  <c r="G12" i="18" a="1"/>
  <c r="G12" i="18" s="1"/>
  <c r="O12" i="18" s="1"/>
  <c r="P12" i="18" s="1"/>
  <c r="Q12" i="18" s="1"/>
  <c r="G14" i="18" a="1"/>
  <c r="G14" i="18" s="1"/>
  <c r="O14" i="18" s="1"/>
  <c r="P14" i="18" s="1"/>
  <c r="Q14" i="18" s="1"/>
  <c r="M31" i="18" a="1"/>
  <c r="M31" i="18" s="1"/>
  <c r="N31" i="18" s="1"/>
  <c r="M32" i="18" a="1"/>
  <c r="M32" i="18" s="1"/>
  <c r="N32" i="18" s="1"/>
  <c r="K37" i="18" a="1"/>
  <c r="K37" i="18" s="1"/>
  <c r="M40" i="18" a="1"/>
  <c r="M40" i="18" s="1"/>
  <c r="N40" i="18" s="1"/>
  <c r="M42" i="18" a="1"/>
  <c r="M42" i="18" s="1"/>
  <c r="N42" i="18" s="1"/>
  <c r="M50" i="18" a="1"/>
  <c r="M50" i="18" s="1"/>
  <c r="N50" i="18" s="1"/>
  <c r="AA11" i="19" a="1"/>
  <c r="AA11" i="19" s="1"/>
  <c r="Y11" i="19" a="1"/>
  <c r="Y11" i="19" s="1"/>
  <c r="Z11" i="19" a="1"/>
  <c r="Z11" i="19" s="1"/>
  <c r="X11" i="19" a="1"/>
  <c r="X11" i="19" s="1"/>
  <c r="W11" i="19" a="1"/>
  <c r="W11" i="19" s="1"/>
  <c r="AA8" i="19" a="1"/>
  <c r="AA8" i="19" s="1"/>
  <c r="Y8" i="19" a="1"/>
  <c r="Y8" i="19" s="1"/>
  <c r="W7" i="19" a="1"/>
  <c r="W7" i="19" s="1"/>
  <c r="AA7" i="19" a="1"/>
  <c r="AA7" i="19" s="1"/>
  <c r="Y9" i="19" a="1"/>
  <c r="Y9" i="19" s="1"/>
  <c r="W9" i="19" a="1"/>
  <c r="W9" i="19" s="1"/>
  <c r="Y24" i="19" a="1"/>
  <c r="Y24" i="19" s="1"/>
  <c r="AA24" i="19" a="1"/>
  <c r="AA24" i="19" s="1"/>
  <c r="Z24" i="19" a="1"/>
  <c r="Z24" i="19" s="1"/>
  <c r="W24" i="19" a="1"/>
  <c r="W24" i="19" s="1"/>
  <c r="N7" i="20"/>
  <c r="R7" i="20" s="1" a="1"/>
  <c r="R7" i="20" s="1"/>
  <c r="AA20" i="19" a="1"/>
  <c r="AA20" i="19" s="1"/>
  <c r="Z20" i="19" a="1"/>
  <c r="Z20" i="19" s="1"/>
  <c r="Y20" i="19" a="1"/>
  <c r="Y20" i="19" s="1"/>
  <c r="P7" i="20" a="1"/>
  <c r="P7" i="20" s="1"/>
  <c r="X8" i="19" a="1"/>
  <c r="X8" i="19" s="1"/>
  <c r="W20" i="19" a="1"/>
  <c r="W20" i="19" s="1"/>
  <c r="Z8" i="19" a="1"/>
  <c r="Z8" i="19" s="1"/>
  <c r="X20" i="19" a="1"/>
  <c r="X20" i="19" s="1"/>
  <c r="Z7" i="19" a="1"/>
  <c r="Z7" i="19" s="1"/>
  <c r="AA9" i="19" a="1"/>
  <c r="AA9" i="19" s="1"/>
  <c r="W16" i="19" a="1"/>
  <c r="W16" i="19" s="1"/>
  <c r="AA16" i="19" a="1"/>
  <c r="AA16" i="19" s="1"/>
  <c r="Z19" i="19" a="1"/>
  <c r="Z19" i="19" s="1"/>
  <c r="W19" i="19" a="1"/>
  <c r="W19" i="19" s="1"/>
  <c r="AA19" i="19" a="1"/>
  <c r="AA19" i="19" s="1"/>
  <c r="Y19" i="19" a="1"/>
  <c r="Y19" i="19" s="1"/>
  <c r="X23" i="19" a="1"/>
  <c r="X23" i="19" s="1"/>
  <c r="AA23" i="19" a="1"/>
  <c r="AA23" i="19" s="1"/>
  <c r="Z23" i="19" a="1"/>
  <c r="Z23" i="19" s="1"/>
  <c r="W23" i="19" a="1"/>
  <c r="W23" i="19" s="1"/>
  <c r="W25" i="19" a="1"/>
  <c r="W25" i="19" s="1"/>
  <c r="Z25" i="19" a="1"/>
  <c r="Z25" i="19" s="1"/>
  <c r="Y25" i="19" a="1"/>
  <c r="Y25" i="19" s="1"/>
  <c r="AD14" i="22"/>
  <c r="AL14" i="22"/>
  <c r="AI14" i="22"/>
  <c r="L23" i="5" a="1"/>
  <c r="L23" i="5" s="1"/>
  <c r="AE5" i="22"/>
  <c r="AL5" i="22"/>
  <c r="AH5" i="22"/>
  <c r="AG5" i="22"/>
  <c r="AD5" i="22"/>
  <c r="AI11" i="22"/>
  <c r="AE11" i="22"/>
  <c r="AD11" i="22"/>
  <c r="AL11" i="22"/>
  <c r="AC11" i="22"/>
  <c r="W26" i="19" a="1"/>
  <c r="W26" i="19" s="1"/>
  <c r="Z26" i="19" a="1"/>
  <c r="Z26" i="19" s="1"/>
  <c r="Y26" i="19" a="1"/>
  <c r="Y26" i="19" s="1"/>
  <c r="Y27" i="19" a="1"/>
  <c r="Y27" i="19" s="1"/>
  <c r="AF5" i="22"/>
  <c r="AJ5" i="22"/>
  <c r="AF17" i="22"/>
  <c r="Z27" i="19" a="1"/>
  <c r="Z27" i="19" s="1"/>
  <c r="AE15" i="22"/>
  <c r="AL15" i="22"/>
  <c r="AI15" i="22"/>
  <c r="AH15" i="22"/>
  <c r="AG15" i="22"/>
  <c r="AD15" i="22"/>
  <c r="AJ22" i="22"/>
  <c r="AF22" i="22"/>
  <c r="AF28" i="22"/>
  <c r="AP32" i="22"/>
  <c r="AU32" i="22"/>
  <c r="AS32" i="22"/>
  <c r="AR32" i="22"/>
  <c r="AQ32" i="22"/>
  <c r="AO32" i="22"/>
  <c r="AN32" i="22"/>
  <c r="AC32" i="22" s="1"/>
  <c r="AT32" i="22"/>
  <c r="AJ15" i="22"/>
  <c r="AF15" i="22"/>
  <c r="AC26" i="22"/>
  <c r="AH26" i="22"/>
  <c r="AD26" i="22"/>
  <c r="AL26" i="22"/>
  <c r="AN6" i="22"/>
  <c r="AC6" i="22" s="1"/>
  <c r="AU6" i="22"/>
  <c r="AJ6" i="22" s="1"/>
  <c r="AT6" i="22"/>
  <c r="AI6" i="22" s="1"/>
  <c r="AS6" i="22"/>
  <c r="AH6" i="22" s="1"/>
  <c r="AO6" i="22"/>
  <c r="AD6" i="22" s="1"/>
  <c r="AC15" i="22"/>
  <c r="AF33" i="22"/>
  <c r="AJ33" i="22"/>
  <c r="AU35" i="22"/>
  <c r="AT35" i="22"/>
  <c r="AR35" i="22"/>
  <c r="AG35" i="22" s="1"/>
  <c r="AQ35" i="22"/>
  <c r="AP35" i="22"/>
  <c r="AO35" i="22"/>
  <c r="AD35" i="22" s="1"/>
  <c r="AN35" i="22"/>
  <c r="AS35" i="22"/>
  <c r="AH35" i="22" s="1"/>
  <c r="AP6" i="22"/>
  <c r="AE6" i="22" s="1"/>
  <c r="AI29" i="22"/>
  <c r="AD29" i="22"/>
  <c r="AL29" i="22"/>
  <c r="AH29" i="22"/>
  <c r="AC29" i="22"/>
  <c r="U6" i="20"/>
  <c r="AQ6" i="22"/>
  <c r="AJ36" i="22"/>
  <c r="AF36" i="22"/>
  <c r="AL51" i="22"/>
  <c r="AI51" i="22"/>
  <c r="AH51" i="22"/>
  <c r="AC51" i="22"/>
  <c r="AR6" i="22"/>
  <c r="AG6" i="22" s="1"/>
  <c r="AF47" i="22"/>
  <c r="AJ47" i="22"/>
  <c r="AE9" i="22"/>
  <c r="AI9" i="22"/>
  <c r="AG9" i="22"/>
  <c r="AD9" i="22"/>
  <c r="AC9" i="22"/>
  <c r="AJ12" i="22"/>
  <c r="AJ13" i="22"/>
  <c r="AC8" i="22"/>
  <c r="AH8" i="22"/>
  <c r="AL8" i="22"/>
  <c r="AG8" i="22"/>
  <c r="AJ11" i="22"/>
  <c r="AF11" i="22"/>
  <c r="AJ14" i="22"/>
  <c r="AC20" i="22"/>
  <c r="AG20" i="22"/>
  <c r="AD20" i="22"/>
  <c r="AL20" i="22"/>
  <c r="AF42" i="22"/>
  <c r="AF13" i="22"/>
  <c r="AF14" i="22"/>
  <c r="AF8" i="22"/>
  <c r="AJ8" i="22"/>
  <c r="AH9" i="22"/>
  <c r="AJ10" i="22"/>
  <c r="AF10" i="22"/>
  <c r="AF6" i="22"/>
  <c r="AL9" i="22"/>
  <c r="AH20" i="22"/>
  <c r="AJ32" i="22"/>
  <c r="AI23" i="22"/>
  <c r="AC23" i="22"/>
  <c r="AN25" i="22"/>
  <c r="AR25" i="22"/>
  <c r="AP25" i="22"/>
  <c r="AO25" i="22"/>
  <c r="AD25" i="22" s="1"/>
  <c r="AG40" i="22"/>
  <c r="AC40" i="22"/>
  <c r="AL40" i="22"/>
  <c r="AI40" i="22"/>
  <c r="AH40" i="22"/>
  <c r="AQ25" i="22"/>
  <c r="AE33" i="22"/>
  <c r="AL33" i="22"/>
  <c r="AI33" i="22"/>
  <c r="AH33" i="22"/>
  <c r="AG33" i="22"/>
  <c r="AD33" i="22"/>
  <c r="AC46" i="22"/>
  <c r="AL46" i="22"/>
  <c r="AC19" i="22"/>
  <c r="AL19" i="22"/>
  <c r="AP20" i="22"/>
  <c r="AE20" i="22" s="1"/>
  <c r="AU20" i="22"/>
  <c r="AJ20" i="22" s="1"/>
  <c r="AT20" i="22"/>
  <c r="AI20" i="22" s="1"/>
  <c r="AR20" i="22"/>
  <c r="AQ20" i="22"/>
  <c r="AR21" i="22"/>
  <c r="AU21" i="22"/>
  <c r="AJ21" i="22" s="1"/>
  <c r="AP26" i="22"/>
  <c r="AE26" i="22" s="1"/>
  <c r="AT26" i="22"/>
  <c r="AI26" i="22" s="1"/>
  <c r="AS26" i="22"/>
  <c r="AQ26" i="22"/>
  <c r="AO26" i="22"/>
  <c r="AD31" i="22"/>
  <c r="AC31" i="22"/>
  <c r="AI31" i="22"/>
  <c r="AG34" i="22"/>
  <c r="AC34" i="22"/>
  <c r="AL34" i="22"/>
  <c r="AI34" i="22"/>
  <c r="AE39" i="22"/>
  <c r="AL39" i="22"/>
  <c r="AH39" i="22"/>
  <c r="AG39" i="22"/>
  <c r="AD39" i="22"/>
  <c r="AC39" i="22"/>
  <c r="AN43" i="22"/>
  <c r="AC43" i="22" s="1"/>
  <c r="AR43" i="22"/>
  <c r="AQ43" i="22"/>
  <c r="AP43" i="22"/>
  <c r="AE43" i="22" s="1"/>
  <c r="AO43" i="22"/>
  <c r="AU43" i="22"/>
  <c r="AJ43" i="22" s="1"/>
  <c r="AE45" i="22"/>
  <c r="AL45" i="22"/>
  <c r="AG45" i="22"/>
  <c r="AD45" i="22"/>
  <c r="AC45" i="22"/>
  <c r="AJ24" i="22"/>
  <c r="AF24" i="22"/>
  <c r="AL25" i="22"/>
  <c r="AD37" i="22"/>
  <c r="AC37" i="22"/>
  <c r="AL37" i="22"/>
  <c r="AI37" i="22"/>
  <c r="AH37" i="22"/>
  <c r="AF39" i="22"/>
  <c r="AJ45" i="22"/>
  <c r="AF45" i="22"/>
  <c r="AJ46" i="22"/>
  <c r="AF46" i="22"/>
  <c r="AG16" i="22"/>
  <c r="AC16" i="22"/>
  <c r="AU17" i="22"/>
  <c r="AJ17" i="22" s="1"/>
  <c r="AT17" i="22"/>
  <c r="AI17" i="22" s="1"/>
  <c r="AR17" i="22"/>
  <c r="AG17" i="22" s="1"/>
  <c r="AQ17" i="22"/>
  <c r="AD19" i="22"/>
  <c r="AO20" i="22"/>
  <c r="AO21" i="22"/>
  <c r="AD21" i="22" s="1"/>
  <c r="AD23" i="22"/>
  <c r="AU25" i="22"/>
  <c r="AJ25" i="22" s="1"/>
  <c r="AR26" i="22"/>
  <c r="AG26" i="22" s="1"/>
  <c r="AE31" i="22"/>
  <c r="AH32" i="22"/>
  <c r="AG32" i="22"/>
  <c r="AE32" i="22"/>
  <c r="AD32" i="22"/>
  <c r="AI35" i="22"/>
  <c r="AC35" i="22"/>
  <c r="AT43" i="22"/>
  <c r="AI43" i="22" s="1"/>
  <c r="AN17" i="22"/>
  <c r="AS20" i="22"/>
  <c r="AP21" i="22"/>
  <c r="AG23" i="22"/>
  <c r="AU26" i="22"/>
  <c r="AJ26" i="22" s="1"/>
  <c r="AT28" i="22"/>
  <c r="AI28" i="22" s="1"/>
  <c r="AQ28" i="22"/>
  <c r="AO28" i="22"/>
  <c r="AD28" i="22" s="1"/>
  <c r="AN28" i="22"/>
  <c r="AJ30" i="22"/>
  <c r="AF31" i="22"/>
  <c r="AD34" i="22"/>
  <c r="AE37" i="22"/>
  <c r="AI39" i="22"/>
  <c r="AC44" i="22"/>
  <c r="AG44" i="22"/>
  <c r="AE44" i="22"/>
  <c r="AL44" i="22"/>
  <c r="AH45" i="22"/>
  <c r="AT10" i="22"/>
  <c r="AI10" i="22" s="1"/>
  <c r="AQ10" i="22"/>
  <c r="AO10" i="22"/>
  <c r="AD10" i="22" s="1"/>
  <c r="AN10" i="22"/>
  <c r="AO17" i="22"/>
  <c r="AE21" i="22"/>
  <c r="AL21" i="22"/>
  <c r="AH21" i="22"/>
  <c r="AG21" i="22"/>
  <c r="AQ21" i="22"/>
  <c r="AC25" i="22"/>
  <c r="AE27" i="22"/>
  <c r="AI27" i="22"/>
  <c r="AG27" i="22"/>
  <c r="AE34" i="22"/>
  <c r="AT46" i="22"/>
  <c r="AI46" i="22" s="1"/>
  <c r="AQ46" i="22"/>
  <c r="AP46" i="22"/>
  <c r="AE46" i="22" s="1"/>
  <c r="AO46" i="22"/>
  <c r="AD46" i="22" s="1"/>
  <c r="AN46" i="22"/>
  <c r="AU46" i="22"/>
  <c r="AL48" i="22"/>
  <c r="AI48" i="22"/>
  <c r="AH48" i="22"/>
  <c r="AE48" i="22"/>
  <c r="AD48" i="22"/>
  <c r="AC48" i="22"/>
  <c r="AN7" i="22"/>
  <c r="AC7" i="22" s="1"/>
  <c r="AR7" i="22"/>
  <c r="AG7" i="22" s="1"/>
  <c r="AP7" i="22"/>
  <c r="AE7" i="22" s="1"/>
  <c r="AO7" i="22"/>
  <c r="AD7" i="22" s="1"/>
  <c r="AP10" i="22"/>
  <c r="AE10" i="22" s="1"/>
  <c r="AP14" i="22"/>
  <c r="AE14" i="22" s="1"/>
  <c r="AU14" i="22"/>
  <c r="AS14" i="22"/>
  <c r="AH14" i="22" s="1"/>
  <c r="AR14" i="22"/>
  <c r="AG14" i="22" s="1"/>
  <c r="AD16" i="22"/>
  <c r="AP17" i="22"/>
  <c r="AE17" i="22" s="1"/>
  <c r="AG19" i="22"/>
  <c r="AS21" i="22"/>
  <c r="AJ23" i="22"/>
  <c r="AE25" i="22"/>
  <c r="AJ27" i="22"/>
  <c r="AF27" i="22"/>
  <c r="AR28" i="22"/>
  <c r="AU29" i="22"/>
  <c r="AJ29" i="22" s="1"/>
  <c r="AS29" i="22"/>
  <c r="AR29" i="22"/>
  <c r="AG29" i="22" s="1"/>
  <c r="AP29" i="22"/>
  <c r="AE29" i="22" s="1"/>
  <c r="AO29" i="22"/>
  <c r="AH31" i="22"/>
  <c r="AF32" i="22"/>
  <c r="AF34" i="22"/>
  <c r="AE35" i="22"/>
  <c r="AG37" i="22"/>
  <c r="AR46" i="22"/>
  <c r="AG46" i="22" s="1"/>
  <c r="AJ48" i="22"/>
  <c r="AF48" i="22"/>
  <c r="AT5" i="22"/>
  <c r="AI5" i="22" s="1"/>
  <c r="AS5" i="22"/>
  <c r="AQ7" i="22"/>
  <c r="AF9" i="22"/>
  <c r="AC10" i="22"/>
  <c r="AR10" i="22"/>
  <c r="AG10" i="22" s="1"/>
  <c r="AU11" i="22"/>
  <c r="AS11" i="22"/>
  <c r="AH11" i="22" s="1"/>
  <c r="AR11" i="22"/>
  <c r="AG11" i="22" s="1"/>
  <c r="AN14" i="22"/>
  <c r="AC14" i="22" s="1"/>
  <c r="AD17" i="22"/>
  <c r="AC17" i="22"/>
  <c r="AS17" i="22"/>
  <c r="AH17" i="22" s="1"/>
  <c r="AH19" i="22"/>
  <c r="AT21" i="22"/>
  <c r="AI21" i="22" s="1"/>
  <c r="AL23" i="22"/>
  <c r="AS28" i="22"/>
  <c r="AH28" i="22" s="1"/>
  <c r="AN29" i="22"/>
  <c r="AL31" i="22"/>
  <c r="AI32" i="22"/>
  <c r="AH34" i="22"/>
  <c r="AI44" i="22"/>
  <c r="AS46" i="22"/>
  <c r="AH46" i="22" s="1"/>
  <c r="AN5" i="22"/>
  <c r="AC5" i="22" s="1"/>
  <c r="AS7" i="22"/>
  <c r="AH7" i="22" s="1"/>
  <c r="AP8" i="22"/>
  <c r="AE8" i="22" s="1"/>
  <c r="AT8" i="22"/>
  <c r="AI8" i="22" s="1"/>
  <c r="AS8" i="22"/>
  <c r="AS10" i="22"/>
  <c r="AH10" i="22" s="1"/>
  <c r="AN11" i="22"/>
  <c r="AO14" i="22"/>
  <c r="AL18" i="22"/>
  <c r="AH18" i="22"/>
  <c r="AG18" i="22"/>
  <c r="AI19" i="22"/>
  <c r="AG22" i="22"/>
  <c r="AL22" i="22"/>
  <c r="AT23" i="22"/>
  <c r="AS23" i="22"/>
  <c r="AH23" i="22" s="1"/>
  <c r="AQ23" i="22"/>
  <c r="AP23" i="22"/>
  <c r="AE23" i="22" s="1"/>
  <c r="AN24" i="22"/>
  <c r="AC24" i="22" s="1"/>
  <c r="AU24" i="22"/>
  <c r="AT24" i="22"/>
  <c r="AG25" i="22"/>
  <c r="AC27" i="22"/>
  <c r="AG28" i="22"/>
  <c r="AC28" i="22"/>
  <c r="AL28" i="22"/>
  <c r="AU28" i="22"/>
  <c r="AJ28" i="22" s="1"/>
  <c r="AQ29" i="22"/>
  <c r="AJ35" i="22"/>
  <c r="AD43" i="22"/>
  <c r="AL43" i="22"/>
  <c r="AH43" i="22"/>
  <c r="AG43" i="22"/>
  <c r="AJ44" i="22"/>
  <c r="AI47" i="22"/>
  <c r="AD47" i="22"/>
  <c r="AL47" i="22"/>
  <c r="AG48" i="22"/>
  <c r="AF50" i="22"/>
  <c r="AJ50" i="22"/>
  <c r="AR51" i="22"/>
  <c r="AG51" i="22" s="1"/>
  <c r="AO51" i="22"/>
  <c r="AD51" i="22" s="1"/>
  <c r="AP51" i="22"/>
  <c r="AE51" i="22" s="1"/>
  <c r="AO53" i="22"/>
  <c r="AO13" i="22"/>
  <c r="AD13" i="22" s="1"/>
  <c r="AE36" i="22"/>
  <c r="AN38" i="22"/>
  <c r="AC38" i="22" s="1"/>
  <c r="AS39" i="22"/>
  <c r="AN41" i="22"/>
  <c r="AR42" i="22"/>
  <c r="AG42" i="22" s="1"/>
  <c r="AQ51" i="22"/>
  <c r="AP53" i="22"/>
  <c r="AC50" i="22"/>
  <c r="AS51" i="22"/>
  <c r="AQ53" i="22"/>
  <c r="AC13" i="22"/>
  <c r="AQ13" i="22"/>
  <c r="AP16" i="22"/>
  <c r="AE16" i="22" s="1"/>
  <c r="AP19" i="22"/>
  <c r="AE19" i="22" s="1"/>
  <c r="AO22" i="22"/>
  <c r="AD22" i="22" s="1"/>
  <c r="AI24" i="22"/>
  <c r="AG36" i="22"/>
  <c r="AQ38" i="22"/>
  <c r="AU39" i="22"/>
  <c r="AJ39" i="22" s="1"/>
  <c r="AP41" i="22"/>
  <c r="AE41" i="22" s="1"/>
  <c r="AT42" i="22"/>
  <c r="AI42" i="22" s="1"/>
  <c r="AO44" i="22"/>
  <c r="AD44" i="22" s="1"/>
  <c r="AT45" i="22"/>
  <c r="AI45" i="22" s="1"/>
  <c r="AO47" i="22"/>
  <c r="AI49" i="22"/>
  <c r="AN50" i="22"/>
  <c r="AT51" i="22"/>
  <c r="AR53" i="22"/>
  <c r="AR13" i="22"/>
  <c r="AG13" i="22" s="1"/>
  <c r="AQ16" i="22"/>
  <c r="AQ19" i="22"/>
  <c r="AP22" i="22"/>
  <c r="AE22" i="22" s="1"/>
  <c r="AH36" i="22"/>
  <c r="AD38" i="22"/>
  <c r="AR38" i="22"/>
  <c r="AC41" i="22"/>
  <c r="AQ41" i="22"/>
  <c r="AU42" i="22"/>
  <c r="AJ42" i="22" s="1"/>
  <c r="AQ44" i="22"/>
  <c r="AP47" i="22"/>
  <c r="AE47" i="22" s="1"/>
  <c r="AO50" i="22"/>
  <c r="AD50" i="22" s="1"/>
  <c r="AF51" i="22"/>
  <c r="AU51" i="22"/>
  <c r="AJ51" i="22" s="1"/>
  <c r="AT52" i="22"/>
  <c r="AI52" i="22" s="1"/>
  <c r="AQ52" i="22"/>
  <c r="AT53" i="22"/>
  <c r="AO54" i="22"/>
  <c r="AD54" i="22" s="1"/>
  <c r="AU54" i="22"/>
  <c r="AJ54" i="22" s="1"/>
  <c r="AQ50" i="22"/>
  <c r="AG52" i="22"/>
  <c r="AD52" i="22"/>
  <c r="AU53" i="22"/>
  <c r="AT38" i="22"/>
  <c r="AI38" i="22" s="1"/>
  <c r="AS41" i="22"/>
  <c r="AH41" i="22" s="1"/>
  <c r="AS44" i="22"/>
  <c r="AH44" i="22" s="1"/>
  <c r="AR47" i="22"/>
  <c r="AG47" i="22" s="1"/>
  <c r="AR50" i="22"/>
  <c r="AL54" i="22"/>
  <c r="AR31" i="22"/>
  <c r="AG31" i="22" s="1"/>
  <c r="AQ34" i="22"/>
  <c r="AQ37" i="22"/>
  <c r="AG38" i="22"/>
  <c r="AU38" i="22"/>
  <c r="AJ38" i="22" s="1"/>
  <c r="AP40" i="22"/>
  <c r="AE40" i="22" s="1"/>
  <c r="AT41" i="22"/>
  <c r="AI41" i="22" s="1"/>
  <c r="AT44" i="22"/>
  <c r="AS47" i="22"/>
  <c r="AH47" i="22" s="1"/>
  <c r="AO49" i="22"/>
  <c r="AD49" i="22" s="1"/>
  <c r="AE50" i="22"/>
  <c r="AS50" i="22"/>
  <c r="AH50" i="22" s="1"/>
  <c r="AP52" i="22"/>
  <c r="AE52" i="22" s="1"/>
  <c r="AQ54" i="22"/>
  <c r="AH38" i="22"/>
  <c r="AG41" i="22"/>
  <c r="AT50" i="22"/>
  <c r="AI50" i="22" s="1"/>
  <c r="AQ49" i="22"/>
  <c r="AG50" i="22"/>
  <c r="AU50" i="22"/>
  <c r="AC52" i="22"/>
  <c r="AS52" i="22"/>
  <c r="AH52" i="22" s="1"/>
  <c r="AC54" i="22"/>
  <c r="AS54" i="22"/>
  <c r="AH54" i="22" s="1"/>
  <c r="V35" i="25" a="1"/>
  <c r="V35" i="25" s="1"/>
  <c r="R37" i="25" a="1"/>
  <c r="R37" i="25" s="1"/>
  <c r="V38" i="25" a="1"/>
  <c r="V38" i="25" s="1"/>
  <c r="V48" i="25" a="1"/>
  <c r="V48" i="25" s="1"/>
  <c r="V41" i="25" a="1"/>
  <c r="V41" i="25" s="1"/>
  <c r="R47" i="25" a="1"/>
  <c r="R47" i="25" s="1"/>
  <c r="R51" i="25" a="1"/>
  <c r="R51" i="25" s="1"/>
  <c r="R34" i="25" a="1"/>
  <c r="R34" i="25" s="1"/>
  <c r="R18" i="25" a="1"/>
  <c r="R18" i="25" s="1"/>
  <c r="V20" i="25" a="1"/>
  <c r="V20" i="25" s="1"/>
  <c r="R31" i="25" a="1"/>
  <c r="R31" i="25" s="1"/>
  <c r="R36" i="25" a="1"/>
  <c r="R36" i="25" s="1"/>
  <c r="R42" i="25" a="1"/>
  <c r="R42" i="25" s="1"/>
  <c r="R14" i="25" a="1"/>
  <c r="R14" i="25" s="1"/>
  <c r="V16" i="25" a="1"/>
  <c r="V16" i="25" s="1"/>
  <c r="AG20" i="25" a="1"/>
  <c r="AG20" i="25" s="1"/>
  <c r="V22" i="25" a="1"/>
  <c r="V22" i="25" s="1"/>
  <c r="V23" i="25" a="1"/>
  <c r="V23" i="25" s="1"/>
  <c r="V32" i="25" a="1"/>
  <c r="V32" i="25" s="1"/>
  <c r="AC33" i="25" a="1"/>
  <c r="AC33" i="25" s="1"/>
  <c r="AG34" i="25" a="1"/>
  <c r="AG34" i="25" s="1"/>
  <c r="V37" i="25" a="1"/>
  <c r="V37" i="25" s="1"/>
  <c r="R39" i="25" a="1"/>
  <c r="R39" i="25" s="1"/>
  <c r="AG40" i="25" a="1"/>
  <c r="AG40" i="25" s="1"/>
  <c r="R10" i="25" a="1"/>
  <c r="R10" i="25" s="1"/>
  <c r="V21" i="25" a="1"/>
  <c r="V21" i="25" s="1"/>
  <c r="AG21" i="25" a="1"/>
  <c r="AG21" i="25" s="1"/>
  <c r="AG22" i="25" a="1"/>
  <c r="AG22" i="25" s="1"/>
  <c r="V26" i="25" a="1"/>
  <c r="V26" i="25" s="1"/>
  <c r="AG26" i="25" a="1"/>
  <c r="AG26" i="25" s="1"/>
  <c r="V27" i="25" a="1"/>
  <c r="V27" i="25" s="1"/>
  <c r="R33" i="25" a="1"/>
  <c r="R33" i="25" s="1"/>
  <c r="AC35" i="25" a="1"/>
  <c r="AC35" i="25" s="1"/>
  <c r="AC50" i="25" a="1"/>
  <c r="AC50" i="25" s="1"/>
  <c r="R54" i="25" a="1"/>
  <c r="R54" i="25" s="1"/>
  <c r="V53" i="25" a="1"/>
  <c r="V53" i="25" s="1"/>
  <c r="V54" i="25" a="1"/>
  <c r="V54" i="25" s="1"/>
  <c r="R50" i="25" a="1"/>
  <c r="R50" i="25" s="1"/>
  <c r="V43" i="25" a="1"/>
  <c r="V43" i="25" s="1"/>
  <c r="R41" i="25" a="1"/>
  <c r="R41" i="25" s="1"/>
  <c r="V34" i="25" a="1"/>
  <c r="V34" i="25" s="1"/>
  <c r="R32" i="25" a="1"/>
  <c r="R32" i="25" s="1"/>
  <c r="V25" i="25" a="1"/>
  <c r="V25" i="25" s="1"/>
  <c r="V52" i="25" a="1"/>
  <c r="V52" i="25" s="1"/>
  <c r="V51" i="25" a="1"/>
  <c r="V51" i="25" s="1"/>
  <c r="R49" i="25" a="1"/>
  <c r="R49" i="25" s="1"/>
  <c r="V47" i="25" a="1"/>
  <c r="V47" i="25" s="1"/>
  <c r="R45" i="25" a="1"/>
  <c r="R45" i="25" s="1"/>
  <c r="V42" i="25" a="1"/>
  <c r="V42" i="25" s="1"/>
  <c r="V46" i="25" a="1"/>
  <c r="V46" i="25" s="1"/>
  <c r="R44" i="25" a="1"/>
  <c r="R44" i="25" s="1"/>
  <c r="R53" i="25" a="1"/>
  <c r="R53" i="25" s="1"/>
  <c r="V50" i="25" a="1"/>
  <c r="V50" i="25" s="1"/>
  <c r="R48" i="25" a="1"/>
  <c r="R48" i="25" s="1"/>
  <c r="V45" i="25" a="1"/>
  <c r="V45" i="25" s="1"/>
  <c r="R52" i="25" a="1"/>
  <c r="R52" i="25" s="1"/>
  <c r="R8" i="25" a="1"/>
  <c r="R8" i="25" s="1"/>
  <c r="V12" i="25" a="1"/>
  <c r="V12" i="25" s="1"/>
  <c r="R19" i="25" a="1"/>
  <c r="R19" i="25" s="1"/>
  <c r="R24" i="25" a="1"/>
  <c r="R24" i="25" s="1"/>
  <c r="AC24" i="25" a="1"/>
  <c r="AC24" i="25" s="1"/>
  <c r="R25" i="25" a="1"/>
  <c r="R25" i="25" s="1"/>
  <c r="V29" i="25" a="1"/>
  <c r="V29" i="25" s="1"/>
  <c r="AC30" i="25" a="1"/>
  <c r="AC30" i="25" s="1"/>
  <c r="AG36" i="25" a="1"/>
  <c r="AG36" i="25" s="1"/>
  <c r="V49" i="25" a="1"/>
  <c r="V49" i="25" s="1"/>
  <c r="AG54" i="25" a="1"/>
  <c r="AG54" i="25" s="1"/>
  <c r="AC52" i="25" a="1"/>
  <c r="AC52" i="25" s="1"/>
  <c r="AG51" i="25" a="1"/>
  <c r="AG51" i="25" s="1"/>
  <c r="AC53" i="25" a="1"/>
  <c r="AC53" i="25" s="1"/>
  <c r="AG53" i="25" a="1"/>
  <c r="AG53" i="25" s="1"/>
  <c r="AG52" i="25" a="1"/>
  <c r="AG52" i="25" s="1"/>
  <c r="AG47" i="25" a="1"/>
  <c r="AG47" i="25" s="1"/>
  <c r="AC45" i="25" a="1"/>
  <c r="AC45" i="25" s="1"/>
  <c r="AG38" i="25" a="1"/>
  <c r="AG38" i="25" s="1"/>
  <c r="AC36" i="25" a="1"/>
  <c r="AC36" i="25" s="1"/>
  <c r="AG29" i="25" a="1"/>
  <c r="AG29" i="25" s="1"/>
  <c r="AC27" i="25" a="1"/>
  <c r="AC27" i="25" s="1"/>
  <c r="AC49" i="25" a="1"/>
  <c r="AC49" i="25" s="1"/>
  <c r="AG46" i="25" a="1"/>
  <c r="AG46" i="25" s="1"/>
  <c r="AC44" i="25" a="1"/>
  <c r="AC44" i="25" s="1"/>
  <c r="AG42" i="25" a="1"/>
  <c r="AG42" i="25" s="1"/>
  <c r="AG50" i="25" a="1"/>
  <c r="AG50" i="25" s="1"/>
  <c r="AC48" i="25" a="1"/>
  <c r="AC48" i="25" s="1"/>
  <c r="AG41" i="25" a="1"/>
  <c r="AG41" i="25" s="1"/>
  <c r="AC39" i="25" a="1"/>
  <c r="AC39" i="25" s="1"/>
  <c r="AC54" i="25" a="1"/>
  <c r="AC54" i="25" s="1"/>
  <c r="AG49" i="25" a="1"/>
  <c r="AG49" i="25" s="1"/>
  <c r="AC47" i="25" a="1"/>
  <c r="AC47" i="25" s="1"/>
  <c r="AG45" i="25" a="1"/>
  <c r="AG45" i="25" s="1"/>
  <c r="V9" i="25" a="1"/>
  <c r="V9" i="25" s="1"/>
  <c r="AC10" i="25" a="1"/>
  <c r="AC10" i="25" s="1"/>
  <c r="AG12" i="25" a="1"/>
  <c r="AG12" i="25" s="1"/>
  <c r="R15" i="25" a="1"/>
  <c r="R15" i="25" s="1"/>
  <c r="V17" i="25" a="1"/>
  <c r="V17" i="25" s="1"/>
  <c r="AC19" i="25" a="1"/>
  <c r="AC19" i="25" s="1"/>
  <c r="R28" i="25" a="1"/>
  <c r="R28" i="25" s="1"/>
  <c r="AG31" i="25" a="1"/>
  <c r="AG31" i="25" s="1"/>
  <c r="AC38" i="25" a="1"/>
  <c r="AC38" i="25" s="1"/>
  <c r="AC41" i="25" a="1"/>
  <c r="AC41" i="25" s="1"/>
  <c r="R46" i="25" a="1"/>
  <c r="R46" i="25" s="1"/>
  <c r="R6" i="25" a="1"/>
  <c r="R6" i="25" s="1"/>
  <c r="V7" i="25" a="1"/>
  <c r="V7" i="25" s="1"/>
  <c r="R11" i="25" a="1"/>
  <c r="R11" i="25" s="1"/>
  <c r="V13" i="25" a="1"/>
  <c r="V13" i="25" s="1"/>
  <c r="AG17" i="25" a="1"/>
  <c r="AG17" i="25" s="1"/>
  <c r="R20" i="25" a="1"/>
  <c r="R20" i="25" s="1"/>
  <c r="AG25" i="25" a="1"/>
  <c r="AG25" i="25" s="1"/>
  <c r="AG28" i="25" a="1"/>
  <c r="AG28" i="25" s="1"/>
  <c r="AG33" i="25" a="1"/>
  <c r="AG33" i="25" s="1"/>
  <c r="R35" i="25" a="1"/>
  <c r="R35" i="25" s="1"/>
  <c r="R38" i="25" a="1"/>
  <c r="R38" i="25" s="1"/>
  <c r="AC43" i="25" a="1"/>
  <c r="AC43" i="25" s="1"/>
  <c r="AG44" i="25" a="1"/>
  <c r="AG44" i="25" s="1"/>
  <c r="AG48" i="25" a="1"/>
  <c r="AG48" i="25" s="1"/>
  <c r="AC23" i="25" a="1"/>
  <c r="AC23" i="25" s="1"/>
  <c r="R30" i="25" a="1"/>
  <c r="R30" i="25" s="1"/>
  <c r="V31" i="25" a="1"/>
  <c r="V31" i="25" s="1"/>
  <c r="AC32" i="25" a="1"/>
  <c r="AC32" i="25" s="1"/>
  <c r="V36" i="25" a="1"/>
  <c r="V36" i="25" s="1"/>
  <c r="AC37" i="25" a="1"/>
  <c r="AC37" i="25" s="1"/>
  <c r="AC40" i="25" a="1"/>
  <c r="AC40" i="25" s="1"/>
  <c r="V5" i="25" a="1"/>
  <c r="V5" i="25" s="1"/>
  <c r="AC6" i="25" a="1"/>
  <c r="AC6" i="25" s="1"/>
  <c r="AG9" i="25" a="1"/>
  <c r="AG9" i="25" s="1"/>
  <c r="AC11" i="25" a="1"/>
  <c r="AC11" i="25" s="1"/>
  <c r="AG13" i="25" a="1"/>
  <c r="AG13" i="25" s="1"/>
  <c r="R16" i="25" a="1"/>
  <c r="R16" i="25" s="1"/>
  <c r="V18" i="25" a="1"/>
  <c r="V18" i="25" s="1"/>
  <c r="AC20" i="25" a="1"/>
  <c r="AC20" i="25" s="1"/>
  <c r="AC21" i="25" a="1"/>
  <c r="AC21" i="25" s="1"/>
  <c r="R23" i="25" a="1"/>
  <c r="R23" i="25" s="1"/>
  <c r="R27" i="25" a="1"/>
  <c r="R27" i="25" s="1"/>
  <c r="AG30" i="25" a="1"/>
  <c r="AG30" i="25" s="1"/>
  <c r="V33" i="25" a="1"/>
  <c r="V33" i="25" s="1"/>
  <c r="V39" i="25" a="1"/>
  <c r="V39" i="25" s="1"/>
  <c r="V44" i="25" a="1"/>
  <c r="V44" i="25" s="1"/>
  <c r="AG7" i="25" a="1"/>
  <c r="AG7" i="25" s="1"/>
  <c r="R12" i="25" a="1"/>
  <c r="R12" i="25" s="1"/>
  <c r="V14" i="25" a="1"/>
  <c r="V14" i="25" s="1"/>
  <c r="AC16" i="25" a="1"/>
  <c r="AC16" i="25" s="1"/>
  <c r="AG18" i="25" a="1"/>
  <c r="AG18" i="25" s="1"/>
  <c r="R21" i="25" a="1"/>
  <c r="R21" i="25" s="1"/>
  <c r="R22" i="25" a="1"/>
  <c r="R22" i="25" s="1"/>
  <c r="AC22" i="25" a="1"/>
  <c r="AC22" i="25" s="1"/>
  <c r="AG24" i="25" a="1"/>
  <c r="AG24" i="25" s="1"/>
  <c r="AC26" i="25" a="1"/>
  <c r="AC26" i="25" s="1"/>
  <c r="V28" i="25" a="1"/>
  <c r="V28" i="25" s="1"/>
  <c r="AC34" i="25" a="1"/>
  <c r="AC34" i="25" s="1"/>
  <c r="AG35" i="25" a="1"/>
  <c r="AG35" i="25" s="1"/>
  <c r="R40" i="25" a="1"/>
  <c r="R40" i="25" s="1"/>
  <c r="R43" i="25" a="1"/>
  <c r="R43" i="25" s="1"/>
  <c r="AC51" i="25" a="1"/>
  <c r="AC51" i="25" s="1"/>
  <c r="O942" i="2"/>
  <c r="O867" i="2"/>
  <c r="O993" i="2"/>
  <c r="O1537" i="2"/>
  <c r="O1105" i="2"/>
  <c r="O1545" i="2"/>
  <c r="O1531" i="2"/>
  <c r="N12" i="2"/>
  <c r="L81" i="14" l="1" a="1"/>
  <c r="L81" i="14" s="1"/>
  <c r="Q81" i="14" a="1"/>
  <c r="Q81" i="14" s="1"/>
  <c r="O63" i="14" a="1"/>
  <c r="O63" i="14" s="1"/>
  <c r="L63" i="14" a="1"/>
  <c r="L63" i="14" s="1"/>
  <c r="M63" i="14" a="1"/>
  <c r="M63" i="14" s="1"/>
  <c r="N63" i="14" a="1"/>
  <c r="N63" i="14" s="1"/>
  <c r="O39" i="14" a="1"/>
  <c r="O39" i="14" s="1"/>
  <c r="L39" i="14" a="1"/>
  <c r="L39" i="14" s="1"/>
  <c r="Q39" i="14" a="1"/>
  <c r="Q39" i="14" s="1"/>
  <c r="M39" i="14" a="1"/>
  <c r="M39" i="14" s="1"/>
  <c r="N39" i="14" a="1"/>
  <c r="N39" i="14" s="1"/>
  <c r="L68" i="14" a="1"/>
  <c r="L68" i="14" s="1"/>
  <c r="M68" i="14" a="1"/>
  <c r="M68" i="14" s="1"/>
  <c r="Q68" i="14" a="1"/>
  <c r="Q68" i="14" s="1"/>
  <c r="N68" i="14" a="1"/>
  <c r="N68" i="14" s="1"/>
  <c r="O62" i="14" a="1"/>
  <c r="O62" i="14" s="1"/>
  <c r="Q62" i="14" a="1"/>
  <c r="Q62" i="14" s="1"/>
  <c r="L62" i="14" a="1"/>
  <c r="L62" i="14" s="1"/>
  <c r="M62" i="14" a="1"/>
  <c r="M62" i="14" s="1"/>
  <c r="N62" i="14" a="1"/>
  <c r="N62" i="14" s="1"/>
  <c r="M44" i="14" a="1"/>
  <c r="M44" i="14" s="1"/>
  <c r="L44" i="14" a="1"/>
  <c r="L44" i="14" s="1"/>
  <c r="Q73" i="14" a="1"/>
  <c r="Q73" i="14" s="1"/>
  <c r="N73" i="14" a="1"/>
  <c r="N73" i="14" s="1"/>
  <c r="Q49" i="14" a="1"/>
  <c r="Q49" i="14" s="1"/>
  <c r="M49" i="14" a="1"/>
  <c r="M49" i="14" s="1"/>
  <c r="L66" i="14" a="1"/>
  <c r="L66" i="14" s="1"/>
  <c r="P66" i="14" a="1"/>
  <c r="P66" i="14" s="1"/>
  <c r="O60" i="14" a="1"/>
  <c r="O60" i="14" s="1"/>
  <c r="Q60" i="14" a="1"/>
  <c r="Q60" i="14" s="1"/>
  <c r="M60" i="14" a="1"/>
  <c r="M60" i="14" s="1"/>
  <c r="N60" i="14" a="1"/>
  <c r="N60" i="14" s="1"/>
  <c r="Q53" i="14" a="1"/>
  <c r="Q53" i="14" s="1"/>
  <c r="M53" i="14" a="1"/>
  <c r="M53" i="14" s="1"/>
  <c r="N53" i="14" a="1"/>
  <c r="N53" i="14" s="1"/>
  <c r="P53" i="14" a="1"/>
  <c r="P53" i="14" s="1"/>
  <c r="O53" i="14" a="1"/>
  <c r="O53" i="14" s="1"/>
  <c r="M52" i="14" a="1"/>
  <c r="M52" i="14" s="1"/>
  <c r="O52" i="14" a="1"/>
  <c r="O52" i="14" s="1"/>
  <c r="P52" i="14" a="1"/>
  <c r="P52" i="14" s="1"/>
  <c r="L46" i="14" a="1"/>
  <c r="L46" i="14" s="1"/>
  <c r="Q46" i="14" a="1"/>
  <c r="Q46" i="14" s="1"/>
  <c r="Q34" i="14" a="1"/>
  <c r="Q34" i="14" s="1"/>
  <c r="M34" i="14" a="1"/>
  <c r="M34" i="14" s="1"/>
  <c r="N34" i="14" a="1"/>
  <c r="N34" i="14" s="1"/>
  <c r="P34" i="14" a="1"/>
  <c r="P34" i="14" s="1"/>
  <c r="O34" i="14" a="1"/>
  <c r="O34" i="14" s="1"/>
  <c r="O13" i="14" a="1"/>
  <c r="O13" i="14" s="1"/>
  <c r="M13" i="14" a="1"/>
  <c r="M13" i="14" s="1"/>
  <c r="M7" i="14" a="1"/>
  <c r="M7" i="14" s="1"/>
  <c r="L7" i="14" a="1"/>
  <c r="L7" i="14" s="1"/>
  <c r="AA294" i="2"/>
  <c r="G294" i="2"/>
  <c r="AA55" i="2"/>
  <c r="G55" i="2"/>
  <c r="AA96" i="2"/>
  <c r="G96" i="2"/>
  <c r="W40" i="2"/>
  <c r="G40" i="2"/>
  <c r="AA291" i="2"/>
  <c r="G291" i="2"/>
  <c r="AA281" i="2"/>
  <c r="AC281" i="2" s="1" a="1"/>
  <c r="AC281" i="2" s="1"/>
  <c r="G281" i="2"/>
  <c r="AA307" i="2"/>
  <c r="G307" i="2"/>
  <c r="AA258" i="2"/>
  <c r="G258" i="2"/>
  <c r="AA374" i="2"/>
  <c r="G374" i="2"/>
  <c r="AA348" i="2"/>
  <c r="G348" i="2"/>
  <c r="AA462" i="2"/>
  <c r="AC462" i="2" s="1" a="1"/>
  <c r="AC462" i="2" s="1"/>
  <c r="G462" i="2"/>
  <c r="AA392" i="2"/>
  <c r="AB392" i="2" s="1" a="1"/>
  <c r="AB392" i="2" s="1"/>
  <c r="G392" i="2"/>
  <c r="AA29" i="2"/>
  <c r="G29" i="2"/>
  <c r="AA277" i="2"/>
  <c r="G277" i="2"/>
  <c r="AA371" i="2"/>
  <c r="G371" i="2"/>
  <c r="AA249" i="2"/>
  <c r="G249" i="2"/>
  <c r="AA218" i="2"/>
  <c r="AC218" i="2" s="1" a="1"/>
  <c r="AC218" i="2" s="1"/>
  <c r="G218" i="2"/>
  <c r="AA336" i="2"/>
  <c r="AC336" i="2" s="1" a="1"/>
  <c r="AC336" i="2" s="1"/>
  <c r="G336" i="2"/>
  <c r="AA327" i="2"/>
  <c r="G327" i="2"/>
  <c r="AA108" i="2"/>
  <c r="G108" i="2"/>
  <c r="AA266" i="2"/>
  <c r="G266" i="2"/>
  <c r="AA456" i="2"/>
  <c r="G456" i="2"/>
  <c r="AA19" i="2"/>
  <c r="AB19" i="2" s="1" a="1"/>
  <c r="AB19" i="2" s="1"/>
  <c r="G19" i="2"/>
  <c r="AA405" i="2"/>
  <c r="AC405" i="2" s="1" a="1"/>
  <c r="AC405" i="2" s="1"/>
  <c r="G405" i="2"/>
  <c r="AA56" i="2"/>
  <c r="G56" i="2"/>
  <c r="AA433" i="2"/>
  <c r="G433" i="2"/>
  <c r="AA181" i="2"/>
  <c r="G181" i="2"/>
  <c r="AA244" i="2"/>
  <c r="G244" i="2"/>
  <c r="AA452" i="2"/>
  <c r="AB452" i="2" s="1" a="1"/>
  <c r="AB452" i="2" s="1"/>
  <c r="G452" i="2"/>
  <c r="AA252" i="2"/>
  <c r="AB252" i="2" s="1" a="1"/>
  <c r="AB252" i="2" s="1"/>
  <c r="G252" i="2"/>
  <c r="AA400" i="2"/>
  <c r="G400" i="2"/>
  <c r="AA352" i="2"/>
  <c r="G352" i="2"/>
  <c r="AA209" i="2"/>
  <c r="G209" i="2"/>
  <c r="AA450" i="2"/>
  <c r="G450" i="2"/>
  <c r="AA251" i="2"/>
  <c r="AB251" i="2" s="1" a="1"/>
  <c r="AB251" i="2" s="1"/>
  <c r="G251" i="2"/>
  <c r="AA74" i="2"/>
  <c r="AB74" i="2" s="1" a="1"/>
  <c r="AB74" i="2" s="1"/>
  <c r="G74" i="2"/>
  <c r="AA167" i="2"/>
  <c r="G167" i="2"/>
  <c r="AA77" i="2"/>
  <c r="G77" i="2"/>
  <c r="AA314" i="2"/>
  <c r="G314" i="2"/>
  <c r="AA106" i="2"/>
  <c r="G106" i="2"/>
  <c r="AA386" i="2"/>
  <c r="AB386" i="2" s="1" a="1"/>
  <c r="AB386" i="2" s="1"/>
  <c r="G386" i="2"/>
  <c r="AA86" i="2"/>
  <c r="AB86" i="2" s="1" a="1"/>
  <c r="AB86" i="2" s="1"/>
  <c r="G86" i="2"/>
  <c r="AA186" i="2"/>
  <c r="G186" i="2"/>
  <c r="AA102" i="2"/>
  <c r="G102" i="2"/>
  <c r="AA376" i="2"/>
  <c r="G376" i="2"/>
  <c r="AA214" i="2"/>
  <c r="G214" i="2"/>
  <c r="AA126" i="2"/>
  <c r="AC126" i="2" s="1" a="1"/>
  <c r="AC126" i="2" s="1"/>
  <c r="G126" i="2"/>
  <c r="AC15" i="2" a="1"/>
  <c r="AC15" i="2" s="1"/>
  <c r="AA293" i="2"/>
  <c r="AC293" i="2" s="1" a="1"/>
  <c r="AC293" i="2" s="1"/>
  <c r="G293" i="2"/>
  <c r="AA312" i="2"/>
  <c r="G312" i="2"/>
  <c r="AA42" i="2"/>
  <c r="G42" i="2"/>
  <c r="AA447" i="2"/>
  <c r="G447" i="2"/>
  <c r="AA194" i="2"/>
  <c r="G194" i="2"/>
  <c r="AA302" i="2"/>
  <c r="AB302" i="2" s="1" a="1"/>
  <c r="AB302" i="2" s="1"/>
  <c r="G302" i="2"/>
  <c r="AA30" i="2"/>
  <c r="AB30" i="2" s="1" a="1"/>
  <c r="AB30" i="2" s="1"/>
  <c r="G30" i="2"/>
  <c r="AA256" i="2"/>
  <c r="G256" i="2"/>
  <c r="AA117" i="2"/>
  <c r="G117" i="2"/>
  <c r="AA123" i="2"/>
  <c r="G123" i="2"/>
  <c r="AA21" i="2"/>
  <c r="AB21" i="2" s="1" a="1"/>
  <c r="AB21" i="2" s="1"/>
  <c r="G21" i="2"/>
  <c r="AA270" i="2"/>
  <c r="AB270" i="2" s="1" a="1"/>
  <c r="AB270" i="2" s="1"/>
  <c r="G270" i="2"/>
  <c r="AA362" i="2"/>
  <c r="AB362" i="2" s="1" a="1"/>
  <c r="AB362" i="2" s="1"/>
  <c r="G362" i="2"/>
  <c r="AA261" i="2"/>
  <c r="G261" i="2"/>
  <c r="AA268" i="2"/>
  <c r="G268" i="2"/>
  <c r="AA331" i="2"/>
  <c r="G331" i="2"/>
  <c r="AA122" i="2"/>
  <c r="AB122" i="2" s="1" a="1"/>
  <c r="AB122" i="2" s="1"/>
  <c r="G122" i="2"/>
  <c r="AA133" i="2"/>
  <c r="AB133" i="2" s="1" a="1"/>
  <c r="AB133" i="2" s="1"/>
  <c r="G133" i="2"/>
  <c r="AA162" i="2"/>
  <c r="AB162" i="2" s="1" a="1"/>
  <c r="AB162" i="2" s="1"/>
  <c r="G162" i="2"/>
  <c r="AA263" i="2"/>
  <c r="G263" i="2"/>
  <c r="AA320" i="2"/>
  <c r="G320" i="2"/>
  <c r="AA309" i="2"/>
  <c r="G309" i="2"/>
  <c r="AA51" i="2"/>
  <c r="AB51" i="2" s="1" a="1"/>
  <c r="AB51" i="2" s="1"/>
  <c r="G51" i="2"/>
  <c r="AA227" i="2"/>
  <c r="AC227" i="2" s="1" a="1"/>
  <c r="AC227" i="2" s="1"/>
  <c r="G227" i="2"/>
  <c r="AA32" i="2"/>
  <c r="AC32" i="2" s="1" a="1"/>
  <c r="AC32" i="2" s="1"/>
  <c r="G32" i="2"/>
  <c r="AA445" i="2"/>
  <c r="G445" i="2"/>
  <c r="AA112" i="2"/>
  <c r="G112" i="2"/>
  <c r="AA366" i="2"/>
  <c r="G366" i="2"/>
  <c r="AA141" i="2"/>
  <c r="G141" i="2"/>
  <c r="AA39" i="2"/>
  <c r="AB39" i="2" s="1" a="1"/>
  <c r="AB39" i="2" s="1"/>
  <c r="G39" i="2"/>
  <c r="AA423" i="2"/>
  <c r="AB423" i="2" s="1" a="1"/>
  <c r="AB423" i="2" s="1"/>
  <c r="G423" i="2"/>
  <c r="AA119" i="2"/>
  <c r="G119" i="2"/>
  <c r="AA233" i="2"/>
  <c r="G233" i="2"/>
  <c r="AA232" i="2"/>
  <c r="G232" i="2"/>
  <c r="AA323" i="2"/>
  <c r="AB323" i="2" s="1" a="1"/>
  <c r="AB323" i="2" s="1"/>
  <c r="G323" i="2"/>
  <c r="AA429" i="2"/>
  <c r="AB429" i="2" s="1" a="1"/>
  <c r="AB429" i="2" s="1"/>
  <c r="G429" i="2"/>
  <c r="AA241" i="2"/>
  <c r="AC241" i="2" s="1" a="1"/>
  <c r="AC241" i="2" s="1"/>
  <c r="G241" i="2"/>
  <c r="AA26" i="2"/>
  <c r="G26" i="2"/>
  <c r="AA84" i="2"/>
  <c r="G84" i="2"/>
  <c r="AA168" i="2"/>
  <c r="G168" i="2"/>
  <c r="AA94" i="2"/>
  <c r="AC94" i="2" s="1" a="1"/>
  <c r="AC94" i="2" s="1"/>
  <c r="G94" i="2"/>
  <c r="AA446" i="2"/>
  <c r="AB446" i="2" s="1" a="1"/>
  <c r="AB446" i="2" s="1"/>
  <c r="G446" i="2"/>
  <c r="AA346" i="2"/>
  <c r="AC346" i="2" s="1" a="1"/>
  <c r="AC346" i="2" s="1"/>
  <c r="G346" i="2"/>
  <c r="AA205" i="2"/>
  <c r="G205" i="2"/>
  <c r="AA235" i="2"/>
  <c r="G235" i="2"/>
  <c r="AA305" i="2"/>
  <c r="G305" i="2"/>
  <c r="AA118" i="2"/>
  <c r="G118" i="2"/>
  <c r="AA66" i="2"/>
  <c r="AB66" i="2" s="1" a="1"/>
  <c r="AB66" i="2" s="1"/>
  <c r="G66" i="2"/>
  <c r="AA240" i="2"/>
  <c r="AC240" i="2" s="1" a="1"/>
  <c r="AC240" i="2" s="1"/>
  <c r="G240" i="2"/>
  <c r="AA59" i="2"/>
  <c r="G59" i="2"/>
  <c r="AA195" i="2"/>
  <c r="G195" i="2"/>
  <c r="AA379" i="2"/>
  <c r="G379" i="2"/>
  <c r="AA283" i="2"/>
  <c r="G283" i="2"/>
  <c r="AA46" i="2"/>
  <c r="AC46" i="2" s="1" a="1"/>
  <c r="AC46" i="2" s="1"/>
  <c r="G46" i="2"/>
  <c r="AA308" i="2"/>
  <c r="AB308" i="2" s="1" a="1"/>
  <c r="AB308" i="2" s="1"/>
  <c r="G308" i="2"/>
  <c r="AA345" i="2"/>
  <c r="G345" i="2"/>
  <c r="AA245" i="2"/>
  <c r="G245" i="2"/>
  <c r="AA63" i="2"/>
  <c r="G63" i="2"/>
  <c r="AA298" i="2"/>
  <c r="AB298" i="2" s="1" a="1"/>
  <c r="AB298" i="2" s="1"/>
  <c r="G298" i="2"/>
  <c r="AA88" i="2"/>
  <c r="AC88" i="2" s="1" a="1"/>
  <c r="AC88" i="2" s="1"/>
  <c r="G88" i="2"/>
  <c r="AA219" i="2"/>
  <c r="AB219" i="2" s="1" a="1"/>
  <c r="AB219" i="2" s="1"/>
  <c r="G219" i="2"/>
  <c r="AA342" i="2"/>
  <c r="G342" i="2"/>
  <c r="AA243" i="2"/>
  <c r="G243" i="2"/>
  <c r="AA242" i="2"/>
  <c r="G242" i="2"/>
  <c r="AA143" i="2"/>
  <c r="AC143" i="2" s="1" a="1"/>
  <c r="AC143" i="2" s="1"/>
  <c r="G143" i="2"/>
  <c r="AA142" i="2"/>
  <c r="AB142" i="2" s="1" a="1"/>
  <c r="AB142" i="2" s="1"/>
  <c r="G142" i="2"/>
  <c r="AA120" i="2"/>
  <c r="AB120" i="2" s="1" a="1"/>
  <c r="AB120" i="2" s="1"/>
  <c r="G120" i="2"/>
  <c r="AA237" i="2"/>
  <c r="G237" i="2"/>
  <c r="AA67" i="2"/>
  <c r="G67" i="2"/>
  <c r="AA288" i="2"/>
  <c r="G288" i="2"/>
  <c r="AA299" i="2"/>
  <c r="AC299" i="2" s="1" a="1"/>
  <c r="AC299" i="2" s="1"/>
  <c r="G299" i="2"/>
  <c r="AA33" i="2"/>
  <c r="AB33" i="2" s="1" a="1"/>
  <c r="AB33" i="2" s="1"/>
  <c r="G33" i="2"/>
  <c r="AA337" i="2"/>
  <c r="AC337" i="2" s="1" a="1"/>
  <c r="AC337" i="2" s="1"/>
  <c r="G337" i="2"/>
  <c r="AA435" i="2"/>
  <c r="G435" i="2"/>
  <c r="AA356" i="2"/>
  <c r="G356" i="2"/>
  <c r="AA69" i="2"/>
  <c r="AB69" i="2" s="1" a="1"/>
  <c r="AB69" i="2" s="1"/>
  <c r="G69" i="2"/>
  <c r="AA414" i="2"/>
  <c r="AB414" i="2" s="1" a="1"/>
  <c r="AB414" i="2" s="1"/>
  <c r="G414" i="2"/>
  <c r="AA223" i="2"/>
  <c r="AC223" i="2" s="1" a="1"/>
  <c r="AC223" i="2" s="1"/>
  <c r="G223" i="2"/>
  <c r="AA431" i="2"/>
  <c r="AC431" i="2" s="1" a="1"/>
  <c r="AC431" i="2" s="1"/>
  <c r="G431" i="2"/>
  <c r="AA211" i="2"/>
  <c r="G211" i="2"/>
  <c r="AA25" i="2"/>
  <c r="G25" i="2"/>
  <c r="AA210" i="2"/>
  <c r="G210" i="2"/>
  <c r="AA44" i="2"/>
  <c r="AC44" i="2" s="1" a="1"/>
  <c r="AC44" i="2" s="1"/>
  <c r="G44" i="2"/>
  <c r="AA230" i="2"/>
  <c r="AC230" i="2" s="1" a="1"/>
  <c r="AC230" i="2" s="1"/>
  <c r="G230" i="2"/>
  <c r="AA438" i="2"/>
  <c r="AC438" i="2" s="1" a="1"/>
  <c r="AC438" i="2" s="1"/>
  <c r="G438" i="2"/>
  <c r="H14" i="2" a="1"/>
  <c r="H14" i="2" s="1"/>
  <c r="AA319" i="2"/>
  <c r="G319" i="2"/>
  <c r="AA395" i="2"/>
  <c r="G395" i="2"/>
  <c r="AA65" i="2"/>
  <c r="G65" i="2"/>
  <c r="AA443" i="2"/>
  <c r="AB443" i="2" s="1" a="1"/>
  <c r="AB443" i="2" s="1"/>
  <c r="G443" i="2"/>
  <c r="AA184" i="2"/>
  <c r="AB184" i="2" s="1" a="1"/>
  <c r="AB184" i="2" s="1"/>
  <c r="G184" i="2"/>
  <c r="AA357" i="2"/>
  <c r="G357" i="2"/>
  <c r="AA344" i="2"/>
  <c r="G344" i="2"/>
  <c r="AA418" i="2"/>
  <c r="G418" i="2"/>
  <c r="AA104" i="2"/>
  <c r="G104" i="2"/>
  <c r="AA196" i="2"/>
  <c r="AB196" i="2" s="1" a="1"/>
  <c r="AB196" i="2" s="1"/>
  <c r="G196" i="2"/>
  <c r="AA153" i="2"/>
  <c r="AB153" i="2" s="1" a="1"/>
  <c r="AB153" i="2" s="1"/>
  <c r="G153" i="2"/>
  <c r="AA415" i="2"/>
  <c r="G415" i="2"/>
  <c r="AA434" i="2"/>
  <c r="G434" i="2"/>
  <c r="AA111" i="2"/>
  <c r="G111" i="2"/>
  <c r="AA99" i="2"/>
  <c r="G99" i="2"/>
  <c r="AA179" i="2"/>
  <c r="AC179" i="2" s="1" a="1"/>
  <c r="AC179" i="2" s="1"/>
  <c r="G179" i="2"/>
  <c r="AA280" i="2"/>
  <c r="AB280" i="2" s="1" a="1"/>
  <c r="AB280" i="2" s="1"/>
  <c r="G280" i="2"/>
  <c r="AA271" i="2"/>
  <c r="G271" i="2"/>
  <c r="AA267" i="2"/>
  <c r="G267" i="2"/>
  <c r="AA436" i="2"/>
  <c r="G436" i="2"/>
  <c r="AA297" i="2"/>
  <c r="G297" i="2"/>
  <c r="AA71" i="2"/>
  <c r="AB71" i="2" s="1" a="1"/>
  <c r="AB71" i="2" s="1"/>
  <c r="G71" i="2"/>
  <c r="AA455" i="2"/>
  <c r="AB455" i="2" s="1" a="1"/>
  <c r="AB455" i="2" s="1"/>
  <c r="G455" i="2"/>
  <c r="AA57" i="2"/>
  <c r="G57" i="2"/>
  <c r="AA385" i="2"/>
  <c r="G385" i="2"/>
  <c r="Y620" i="2"/>
  <c r="G620" i="2"/>
  <c r="AA422" i="2"/>
  <c r="G422" i="2"/>
  <c r="AA201" i="2"/>
  <c r="AC201" i="2" s="1" a="1"/>
  <c r="AC201" i="2" s="1"/>
  <c r="G201" i="2"/>
  <c r="AA411" i="2"/>
  <c r="AB411" i="2" s="1" a="1"/>
  <c r="AB411" i="2" s="1"/>
  <c r="G411" i="2"/>
  <c r="AA220" i="2"/>
  <c r="G220" i="2"/>
  <c r="AA410" i="2"/>
  <c r="G410" i="2"/>
  <c r="AA428" i="2"/>
  <c r="G428" i="2"/>
  <c r="AA98" i="2"/>
  <c r="G98" i="2"/>
  <c r="AA121" i="2"/>
  <c r="AB121" i="2" s="1" a="1"/>
  <c r="AB121" i="2" s="1"/>
  <c r="G121" i="2"/>
  <c r="AA90" i="2"/>
  <c r="AB90" i="2" s="1" a="1"/>
  <c r="AB90" i="2" s="1"/>
  <c r="G90" i="2"/>
  <c r="AA62" i="2"/>
  <c r="G62" i="2"/>
  <c r="AA116" i="2"/>
  <c r="G116" i="2"/>
  <c r="AA339" i="2"/>
  <c r="G339" i="2"/>
  <c r="AA80" i="2"/>
  <c r="G80" i="2"/>
  <c r="AA28" i="2"/>
  <c r="AC28" i="2" s="1" a="1"/>
  <c r="AC28" i="2" s="1"/>
  <c r="G28" i="2"/>
  <c r="AA54" i="2"/>
  <c r="AB54" i="2" s="1" a="1"/>
  <c r="AB54" i="2" s="1"/>
  <c r="G54" i="2"/>
  <c r="AA322" i="2"/>
  <c r="G322" i="2"/>
  <c r="AA340" i="2"/>
  <c r="G340" i="2"/>
  <c r="AA303" i="2"/>
  <c r="G303" i="2"/>
  <c r="AA148" i="2"/>
  <c r="G148" i="2"/>
  <c r="AA175" i="2"/>
  <c r="AC175" i="2" s="1" a="1"/>
  <c r="AC175" i="2" s="1"/>
  <c r="G175" i="2"/>
  <c r="AA255" i="2"/>
  <c r="AB255" i="2" s="1" a="1"/>
  <c r="AB255" i="2" s="1"/>
  <c r="G255" i="2"/>
  <c r="AA430" i="2"/>
  <c r="G430" i="2"/>
  <c r="AA23" i="2"/>
  <c r="G23" i="2"/>
  <c r="AA427" i="2"/>
  <c r="G427" i="2"/>
  <c r="AA22" i="2"/>
  <c r="G22" i="2"/>
  <c r="AA364" i="2"/>
  <c r="AB364" i="2" s="1" a="1"/>
  <c r="AB364" i="2" s="1"/>
  <c r="G364" i="2"/>
  <c r="AA421" i="2"/>
  <c r="AB421" i="2" s="1" a="1"/>
  <c r="AB421" i="2" s="1"/>
  <c r="G421" i="2"/>
  <c r="AA213" i="2"/>
  <c r="G213" i="2"/>
  <c r="AA203" i="2"/>
  <c r="G203" i="2"/>
  <c r="AA409" i="2"/>
  <c r="G409" i="2"/>
  <c r="AA191" i="2"/>
  <c r="G191" i="2"/>
  <c r="AA260" i="2"/>
  <c r="AB260" i="2" s="1" a="1"/>
  <c r="AB260" i="2" s="1"/>
  <c r="G260" i="2"/>
  <c r="AA461" i="2"/>
  <c r="AC461" i="2" s="1" a="1"/>
  <c r="AC461" i="2" s="1"/>
  <c r="G461" i="2"/>
  <c r="AA89" i="2"/>
  <c r="G89" i="2"/>
  <c r="AA171" i="2"/>
  <c r="G171" i="2"/>
  <c r="AA248" i="2"/>
  <c r="G248" i="2"/>
  <c r="AA426" i="2"/>
  <c r="AC426" i="2" s="1" a="1"/>
  <c r="AC426" i="2" s="1"/>
  <c r="G426" i="2"/>
  <c r="AA174" i="2"/>
  <c r="AB174" i="2" s="1" a="1"/>
  <c r="AB174" i="2" s="1"/>
  <c r="G174" i="2"/>
  <c r="AA388" i="2"/>
  <c r="AC388" i="2" s="1" a="1"/>
  <c r="AC388" i="2" s="1"/>
  <c r="G388" i="2"/>
  <c r="AA50" i="2"/>
  <c r="G50" i="2"/>
  <c r="AA295" i="2"/>
  <c r="G295" i="2"/>
  <c r="AA413" i="2"/>
  <c r="G413" i="2"/>
  <c r="AA138" i="2"/>
  <c r="G138" i="2"/>
  <c r="AA190" i="2"/>
  <c r="AB190" i="2" s="1" a="1"/>
  <c r="AB190" i="2" s="1"/>
  <c r="G190" i="2"/>
  <c r="AA402" i="2"/>
  <c r="AC402" i="2" s="1" a="1"/>
  <c r="AC402" i="2" s="1"/>
  <c r="G402" i="2"/>
  <c r="AA200" i="2"/>
  <c r="G200" i="2"/>
  <c r="AA45" i="2"/>
  <c r="G45" i="2"/>
  <c r="AA349" i="2"/>
  <c r="G349" i="2"/>
  <c r="AN15" i="2" a="1"/>
  <c r="AN15" i="2" s="1"/>
  <c r="AC13" i="2" a="1"/>
  <c r="AC13" i="2" s="1"/>
  <c r="H13" i="2" s="1" a="1"/>
  <c r="H13" i="2" s="1"/>
  <c r="AA399" i="2"/>
  <c r="AC399" i="2" s="1" a="1"/>
  <c r="AC399" i="2" s="1"/>
  <c r="G399" i="2"/>
  <c r="AA113" i="2"/>
  <c r="AB113" i="2" s="1" a="1"/>
  <c r="AB113" i="2" s="1"/>
  <c r="G113" i="2"/>
  <c r="AA387" i="2"/>
  <c r="G387" i="2"/>
  <c r="AA451" i="2"/>
  <c r="G451" i="2"/>
  <c r="AA313" i="2"/>
  <c r="G313" i="2"/>
  <c r="AA68" i="2"/>
  <c r="G68" i="2"/>
  <c r="AA38" i="2"/>
  <c r="AC38" i="2" s="1" a="1"/>
  <c r="AC38" i="2" s="1"/>
  <c r="G38" i="2"/>
  <c r="AA341" i="2"/>
  <c r="AC341" i="2" s="1" a="1"/>
  <c r="AC341" i="2" s="1"/>
  <c r="G341" i="2"/>
  <c r="AA367" i="2"/>
  <c r="G367" i="2"/>
  <c r="AA130" i="2"/>
  <c r="G130" i="2"/>
  <c r="AA394" i="2"/>
  <c r="G394" i="2"/>
  <c r="AA135" i="2"/>
  <c r="G135" i="2"/>
  <c r="AA257" i="2"/>
  <c r="AB257" i="2" s="1" a="1"/>
  <c r="AB257" i="2" s="1"/>
  <c r="G257" i="2"/>
  <c r="AA128" i="2"/>
  <c r="AB128" i="2" s="1" a="1"/>
  <c r="AB128" i="2" s="1"/>
  <c r="G128" i="2"/>
  <c r="AA166" i="2"/>
  <c r="G166" i="2"/>
  <c r="AA226" i="2"/>
  <c r="G226" i="2"/>
  <c r="AA273" i="2"/>
  <c r="G273" i="2"/>
  <c r="AA204" i="2"/>
  <c r="AC204" i="2" s="1" a="1"/>
  <c r="AC204" i="2" s="1"/>
  <c r="G204" i="2"/>
  <c r="AA390" i="2"/>
  <c r="AB390" i="2" s="1" a="1"/>
  <c r="AB390" i="2" s="1"/>
  <c r="G390" i="2"/>
  <c r="AA156" i="2"/>
  <c r="AB156" i="2" s="1" a="1"/>
  <c r="AB156" i="2" s="1"/>
  <c r="G156" i="2"/>
  <c r="AA330" i="2"/>
  <c r="AB330" i="2" s="1" a="1"/>
  <c r="AB330" i="2" s="1"/>
  <c r="G330" i="2"/>
  <c r="AA79" i="2"/>
  <c r="AB79" i="2" s="1" a="1"/>
  <c r="AB79" i="2" s="1"/>
  <c r="G79" i="2"/>
  <c r="AA225" i="2"/>
  <c r="G225" i="2"/>
  <c r="AA158" i="2"/>
  <c r="AB158" i="2" s="1" a="1"/>
  <c r="AB158" i="2" s="1"/>
  <c r="G158" i="2"/>
  <c r="AA238" i="2"/>
  <c r="AB238" i="2" s="1" a="1"/>
  <c r="AB238" i="2" s="1"/>
  <c r="G238" i="2"/>
  <c r="AA417" i="2"/>
  <c r="AC417" i="2" s="1" a="1"/>
  <c r="AC417" i="2" s="1"/>
  <c r="G417" i="2"/>
  <c r="AA155" i="2"/>
  <c r="G155" i="2"/>
  <c r="AA276" i="2"/>
  <c r="G276" i="2"/>
  <c r="AA275" i="2"/>
  <c r="G275" i="2"/>
  <c r="AA20" i="2"/>
  <c r="G20" i="2"/>
  <c r="AA355" i="2"/>
  <c r="AC355" i="2" s="1" a="1"/>
  <c r="AC355" i="2" s="1"/>
  <c r="G355" i="2"/>
  <c r="AA97" i="2"/>
  <c r="AC97" i="2" s="1" a="1"/>
  <c r="AC97" i="2" s="1"/>
  <c r="G97" i="2"/>
  <c r="AA178" i="2"/>
  <c r="G178" i="2"/>
  <c r="AA382" i="2"/>
  <c r="G382" i="2"/>
  <c r="AA169" i="2"/>
  <c r="G169" i="2"/>
  <c r="AA391" i="2"/>
  <c r="G391" i="2"/>
  <c r="AA290" i="2"/>
  <c r="AB290" i="2" s="1" a="1"/>
  <c r="AB290" i="2" s="1"/>
  <c r="G290" i="2"/>
  <c r="AA372" i="2"/>
  <c r="AB372" i="2" s="1" a="1"/>
  <c r="AB372" i="2" s="1"/>
  <c r="G372" i="2"/>
  <c r="AA324" i="2"/>
  <c r="AC324" i="2" s="1" a="1"/>
  <c r="AC324" i="2" s="1"/>
  <c r="G324" i="2"/>
  <c r="AA198" i="2"/>
  <c r="AC198" i="2" s="1" a="1"/>
  <c r="AC198" i="2" s="1"/>
  <c r="G198" i="2"/>
  <c r="AA114" i="2"/>
  <c r="G114" i="2"/>
  <c r="AA441" i="2"/>
  <c r="AB441" i="2" s="1" a="1"/>
  <c r="AB441" i="2" s="1"/>
  <c r="G441" i="2"/>
  <c r="AA136" i="2"/>
  <c r="AC136" i="2" s="1" a="1"/>
  <c r="AC136" i="2" s="1"/>
  <c r="G136" i="2"/>
  <c r="AA78" i="2"/>
  <c r="AB78" i="2" s="1" a="1"/>
  <c r="AB78" i="2" s="1"/>
  <c r="G78" i="2"/>
  <c r="AA437" i="2"/>
  <c r="AC437" i="2" s="1" a="1"/>
  <c r="AC437" i="2" s="1"/>
  <c r="G437" i="2"/>
  <c r="AA287" i="2"/>
  <c r="G287" i="2"/>
  <c r="AA151" i="2"/>
  <c r="G151" i="2"/>
  <c r="AA304" i="2"/>
  <c r="AC304" i="2" s="1" a="1"/>
  <c r="AC304" i="2" s="1"/>
  <c r="G304" i="2"/>
  <c r="AA353" i="2"/>
  <c r="AC353" i="2" s="1" a="1"/>
  <c r="AC353" i="2" s="1"/>
  <c r="G353" i="2"/>
  <c r="AA439" i="2"/>
  <c r="AB439" i="2" s="1" a="1"/>
  <c r="AB439" i="2" s="1"/>
  <c r="G439" i="2"/>
  <c r="AA317" i="2"/>
  <c r="AB317" i="2" s="1" a="1"/>
  <c r="AB317" i="2" s="1"/>
  <c r="G317" i="2"/>
  <c r="AA134" i="2"/>
  <c r="AB134" i="2" s="1" a="1"/>
  <c r="AB134" i="2" s="1"/>
  <c r="G134" i="2"/>
  <c r="AA92" i="2"/>
  <c r="G92" i="2"/>
  <c r="AA292" i="2"/>
  <c r="AC292" i="2" s="1" a="1"/>
  <c r="AC292" i="2" s="1"/>
  <c r="G292" i="2"/>
  <c r="AA85" i="2"/>
  <c r="AB85" i="2" s="1" a="1"/>
  <c r="AB85" i="2" s="1"/>
  <c r="G85" i="2"/>
  <c r="AA189" i="2"/>
  <c r="AC189" i="2" s="1" a="1"/>
  <c r="AC189" i="2" s="1"/>
  <c r="G189" i="2"/>
  <c r="AA82" i="2"/>
  <c r="AC82" i="2" s="1" a="1"/>
  <c r="AC82" i="2" s="1"/>
  <c r="G82" i="2"/>
  <c r="AA163" i="2"/>
  <c r="G163" i="2"/>
  <c r="AA150" i="2"/>
  <c r="AC150" i="2" s="1" a="1"/>
  <c r="AC150" i="2" s="1"/>
  <c r="G150" i="2"/>
  <c r="AA157" i="2"/>
  <c r="AB157" i="2" s="1" a="1"/>
  <c r="AB157" i="2" s="1"/>
  <c r="G157" i="2"/>
  <c r="AN13" i="2" a="1"/>
  <c r="AN13" i="2" s="1"/>
  <c r="AA193" i="2"/>
  <c r="AB193" i="2" s="1" a="1"/>
  <c r="AB193" i="2" s="1"/>
  <c r="G193" i="2"/>
  <c r="AA146" i="2"/>
  <c r="AB146" i="2" s="1" a="1"/>
  <c r="AB146" i="2" s="1"/>
  <c r="G146" i="2"/>
  <c r="AA221" i="2"/>
  <c r="G221" i="2"/>
  <c r="AA315" i="2"/>
  <c r="AB315" i="2" s="1" a="1"/>
  <c r="AB315" i="2" s="1"/>
  <c r="G315" i="2"/>
  <c r="AA70" i="2"/>
  <c r="AC70" i="2" s="1" a="1"/>
  <c r="AC70" i="2" s="1"/>
  <c r="G70" i="2"/>
  <c r="AA109" i="2"/>
  <c r="AB109" i="2" s="1" a="1"/>
  <c r="AB109" i="2" s="1"/>
  <c r="G109" i="2"/>
  <c r="AA127" i="2"/>
  <c r="AB127" i="2" s="1" a="1"/>
  <c r="AB127" i="2" s="1"/>
  <c r="G127" i="2"/>
  <c r="X206" i="2"/>
  <c r="G206" i="2"/>
  <c r="AA358" i="2"/>
  <c r="G358" i="2"/>
  <c r="AA397" i="2"/>
  <c r="AB397" i="2" s="1" a="1"/>
  <c r="AB397" i="2" s="1"/>
  <c r="G397" i="2"/>
  <c r="AA459" i="2"/>
  <c r="AC459" i="2" s="1" a="1"/>
  <c r="AC459" i="2" s="1"/>
  <c r="G459" i="2"/>
  <c r="AA253" i="2"/>
  <c r="AC253" i="2" s="1" a="1"/>
  <c r="AC253" i="2" s="1"/>
  <c r="G253" i="2"/>
  <c r="AA208" i="2"/>
  <c r="AC208" i="2" s="1" a="1"/>
  <c r="AC208" i="2" s="1"/>
  <c r="G208" i="2"/>
  <c r="AA361" i="2"/>
  <c r="AB361" i="2" s="1" a="1"/>
  <c r="AB361" i="2" s="1"/>
  <c r="G361" i="2"/>
  <c r="AA147" i="2"/>
  <c r="G147" i="2"/>
  <c r="AA250" i="2"/>
  <c r="G250" i="2"/>
  <c r="AA199" i="2"/>
  <c r="G199" i="2"/>
  <c r="AJ93" i="2"/>
  <c r="AJ239" i="2"/>
  <c r="M239" i="2"/>
  <c r="AJ37" i="2"/>
  <c r="AJ83" i="2"/>
  <c r="AJ334" i="2"/>
  <c r="AJ328" i="2"/>
  <c r="J132" i="2"/>
  <c r="M132" i="2"/>
  <c r="L254" i="2"/>
  <c r="M254" i="2"/>
  <c r="H16" i="2" a="1"/>
  <c r="H16" i="2" s="1"/>
  <c r="AJ185" i="2"/>
  <c r="AJ231" i="2"/>
  <c r="AJ176" i="2"/>
  <c r="AJ457" i="2"/>
  <c r="AJ107" i="2"/>
  <c r="AJ75" i="2"/>
  <c r="AJ47" i="2"/>
  <c r="AJ24" i="2"/>
  <c r="AJ458" i="2"/>
  <c r="AJ318" i="2"/>
  <c r="J306" i="2"/>
  <c r="M306" i="2"/>
  <c r="AJ8" i="2"/>
  <c r="AJ265" i="2"/>
  <c r="Y200" i="2"/>
  <c r="W413" i="2"/>
  <c r="X200" i="2"/>
  <c r="AD200" i="2" s="1"/>
  <c r="AE200" i="2" s="1" a="1"/>
  <c r="AE200" i="2" s="1"/>
  <c r="AF200" i="2" s="1" a="1"/>
  <c r="AF200" i="2" s="1"/>
  <c r="X40" i="2"/>
  <c r="AD40" i="2" s="1"/>
  <c r="AE40" i="2" s="1" a="1"/>
  <c r="AE40" i="2" s="1"/>
  <c r="AF40" i="2" s="1" a="1"/>
  <c r="AF40" i="2" s="1"/>
  <c r="W620" i="2"/>
  <c r="AN620" i="2" s="1" a="1"/>
  <c r="AN620" i="2" s="1"/>
  <c r="AB435" i="2" a="1"/>
  <c r="AB435" i="2" s="1"/>
  <c r="AC435" i="2" a="1"/>
  <c r="AC435" i="2" s="1"/>
  <c r="AA465" i="2"/>
  <c r="AB409" i="2" a="1"/>
  <c r="AB409" i="2" s="1"/>
  <c r="AC409" i="2" a="1"/>
  <c r="AC409" i="2" s="1"/>
  <c r="Y368" i="2"/>
  <c r="AA368" i="2"/>
  <c r="AI598" i="2"/>
  <c r="AJ598" i="2" s="1"/>
  <c r="AA598" i="2"/>
  <c r="AI177" i="2"/>
  <c r="AA177" i="2"/>
  <c r="Y518" i="2"/>
  <c r="AA518" i="2"/>
  <c r="AB297" i="2" a="1"/>
  <c r="AB297" i="2" s="1"/>
  <c r="AC297" i="2" a="1"/>
  <c r="AC297" i="2" s="1"/>
  <c r="AC330" i="2" a="1"/>
  <c r="AC330" i="2" s="1"/>
  <c r="AI490" i="2"/>
  <c r="AJ490" i="2" s="1"/>
  <c r="AA490" i="2"/>
  <c r="AC248" i="2" a="1"/>
  <c r="AC248" i="2" s="1"/>
  <c r="AB248" i="2" a="1"/>
  <c r="AB248" i="2" s="1"/>
  <c r="AB426" i="2" a="1"/>
  <c r="AB426" i="2" s="1"/>
  <c r="AI247" i="2"/>
  <c r="AJ247" i="2" s="1"/>
  <c r="AA247" i="2"/>
  <c r="AI613" i="2"/>
  <c r="AJ613" i="2" s="1"/>
  <c r="AA613" i="2"/>
  <c r="AC50" i="2" a="1"/>
  <c r="AC50" i="2" s="1"/>
  <c r="AB50" i="2" a="1"/>
  <c r="AB50" i="2" s="1"/>
  <c r="AI444" i="2"/>
  <c r="AA444" i="2"/>
  <c r="AI602" i="2"/>
  <c r="AJ602" i="2" s="1"/>
  <c r="AA602" i="2"/>
  <c r="AI553" i="2"/>
  <c r="AJ553" i="2" s="1"/>
  <c r="AA553" i="2"/>
  <c r="AB233" i="2" a="1"/>
  <c r="AB233" i="2" s="1"/>
  <c r="AC233" i="2" a="1"/>
  <c r="AC233" i="2" s="1"/>
  <c r="W272" i="2"/>
  <c r="AA272" i="2"/>
  <c r="W35" i="2"/>
  <c r="AA35" i="2"/>
  <c r="AI499" i="2"/>
  <c r="AJ499" i="2" s="1"/>
  <c r="AA499" i="2"/>
  <c r="Y629" i="2"/>
  <c r="AA629" i="2"/>
  <c r="AI373" i="2"/>
  <c r="AA373" i="2"/>
  <c r="AI510" i="2"/>
  <c r="AJ510" i="2" s="1"/>
  <c r="AA510" i="2"/>
  <c r="AI519" i="2"/>
  <c r="AJ519" i="2" s="1"/>
  <c r="AA519" i="2"/>
  <c r="AA509" i="2"/>
  <c r="Y89" i="2"/>
  <c r="AI633" i="2"/>
  <c r="AJ633" i="2" s="1"/>
  <c r="AA633" i="2"/>
  <c r="AI588" i="2"/>
  <c r="AJ588" i="2" s="1"/>
  <c r="AA588" i="2"/>
  <c r="X380" i="2"/>
  <c r="AD380" i="2" s="1"/>
  <c r="AE380" i="2" s="1" a="1"/>
  <c r="AE380" i="2" s="1"/>
  <c r="AF380" i="2" s="1" a="1"/>
  <c r="AF380" i="2" s="1"/>
  <c r="AA380" i="2"/>
  <c r="AB221" i="2" a="1"/>
  <c r="AB221" i="2" s="1"/>
  <c r="AC221" i="2" a="1"/>
  <c r="AC221" i="2" s="1"/>
  <c r="X398" i="2"/>
  <c r="AD398" i="2" s="1"/>
  <c r="AE398" i="2" s="1" a="1"/>
  <c r="AE398" i="2" s="1"/>
  <c r="AF398" i="2" s="1" a="1"/>
  <c r="AF398" i="2" s="1"/>
  <c r="AA398" i="2"/>
  <c r="AA338" i="2"/>
  <c r="AI470" i="2"/>
  <c r="AJ470" i="2" s="1"/>
  <c r="AA470" i="2"/>
  <c r="X140" i="2"/>
  <c r="AA140" i="2"/>
  <c r="AI566" i="2"/>
  <c r="AJ566" i="2" s="1"/>
  <c r="AA566" i="2"/>
  <c r="AA538" i="2"/>
  <c r="W215" i="2"/>
  <c r="AA215" i="2"/>
  <c r="AI498" i="2"/>
  <c r="AJ498" i="2" s="1"/>
  <c r="AA498" i="2"/>
  <c r="AC238" i="2" a="1"/>
  <c r="AC238" i="2" s="1"/>
  <c r="AB417" i="2" a="1"/>
  <c r="AB417" i="2" s="1"/>
  <c r="AB155" i="2" a="1"/>
  <c r="AB155" i="2" s="1"/>
  <c r="AC155" i="2" a="1"/>
  <c r="AC155" i="2" s="1"/>
  <c r="W236" i="2"/>
  <c r="AA236" i="2"/>
  <c r="AI585" i="2"/>
  <c r="AJ585" i="2" s="1"/>
  <c r="AA585" i="2"/>
  <c r="Y377" i="2"/>
  <c r="AA377" i="2"/>
  <c r="X34" i="2"/>
  <c r="AD34" i="2" s="1"/>
  <c r="AE34" i="2" s="1" a="1"/>
  <c r="AE34" i="2" s="1"/>
  <c r="AF34" i="2" s="1" a="1"/>
  <c r="AF34" i="2" s="1"/>
  <c r="AA34" i="2"/>
  <c r="AI624" i="2"/>
  <c r="AJ624" i="2" s="1"/>
  <c r="AA624" i="2"/>
  <c r="W416" i="2"/>
  <c r="AA416" i="2"/>
  <c r="AI603" i="2"/>
  <c r="AJ603" i="2" s="1"/>
  <c r="AA603" i="2"/>
  <c r="AI326" i="2"/>
  <c r="AA326" i="2"/>
  <c r="AB57" i="2" a="1"/>
  <c r="AB57" i="2" s="1"/>
  <c r="AC57" i="2" a="1"/>
  <c r="AC57" i="2" s="1"/>
  <c r="AI583" i="2"/>
  <c r="AJ583" i="2" s="1"/>
  <c r="AA583" i="2"/>
  <c r="AB385" i="2" a="1"/>
  <c r="AB385" i="2" s="1"/>
  <c r="AC385" i="2" a="1"/>
  <c r="AC385" i="2" s="1"/>
  <c r="AI544" i="2"/>
  <c r="AJ544" i="2" s="1"/>
  <c r="AA544" i="2"/>
  <c r="AC400" i="2" a="1"/>
  <c r="AC400" i="2" s="1"/>
  <c r="AB400" i="2" a="1"/>
  <c r="AB400" i="2" s="1"/>
  <c r="AI599" i="2"/>
  <c r="AJ599" i="2" s="1"/>
  <c r="AA599" i="2"/>
  <c r="AC352" i="2" a="1"/>
  <c r="AC352" i="2" s="1"/>
  <c r="AB352" i="2" a="1"/>
  <c r="AB352" i="2" s="1"/>
  <c r="AC209" i="2" a="1"/>
  <c r="AC209" i="2" s="1"/>
  <c r="AB209" i="2" a="1"/>
  <c r="AB209" i="2" s="1"/>
  <c r="AB450" i="2" a="1"/>
  <c r="AB450" i="2" s="1"/>
  <c r="AC450" i="2" a="1"/>
  <c r="AC450" i="2" s="1"/>
  <c r="AI115" i="2"/>
  <c r="AA115" i="2"/>
  <c r="Y419" i="2"/>
  <c r="AA419" i="2"/>
  <c r="AI480" i="2"/>
  <c r="AJ480" i="2" s="1"/>
  <c r="AA480" i="2"/>
  <c r="AB12" i="2" a="1"/>
  <c r="AB12" i="2" s="1"/>
  <c r="AC12" i="2" a="1"/>
  <c r="AC12" i="2" s="1"/>
  <c r="AB242" i="2" a="1"/>
  <c r="AB242" i="2" s="1"/>
  <c r="AC242" i="2" a="1"/>
  <c r="AC242" i="2" s="1"/>
  <c r="AC67" i="2" a="1"/>
  <c r="AC67" i="2" s="1"/>
  <c r="AB67" i="2" a="1"/>
  <c r="AB67" i="2" s="1"/>
  <c r="AB88" i="2" a="1"/>
  <c r="AB88" i="2" s="1"/>
  <c r="AA234" i="2"/>
  <c r="AB434" i="2" a="1"/>
  <c r="AB434" i="2" s="1"/>
  <c r="AC434" i="2" a="1"/>
  <c r="AC434" i="2" s="1"/>
  <c r="AB150" i="2" a="1"/>
  <c r="AB150" i="2" s="1"/>
  <c r="AI531" i="2"/>
  <c r="AJ531" i="2" s="1"/>
  <c r="AA531" i="2"/>
  <c r="X43" i="2"/>
  <c r="AD43" i="2" s="1"/>
  <c r="AE43" i="2" s="1" a="1"/>
  <c r="AE43" i="2" s="1"/>
  <c r="AF43" i="2" s="1" a="1"/>
  <c r="AF43" i="2" s="1"/>
  <c r="AA43" i="2"/>
  <c r="AB191" i="2" a="1"/>
  <c r="AB191" i="2" s="1"/>
  <c r="AC191" i="2" a="1"/>
  <c r="AC191" i="2" s="1"/>
  <c r="AI582" i="2"/>
  <c r="AJ582" i="2" s="1"/>
  <c r="AA582" i="2"/>
  <c r="X558" i="2"/>
  <c r="H558" i="2" s="1" a="1"/>
  <c r="H558" i="2" s="1"/>
  <c r="AA558" i="2"/>
  <c r="AI508" i="2"/>
  <c r="AJ508" i="2" s="1"/>
  <c r="AA508" i="2"/>
  <c r="AI614" i="2"/>
  <c r="AJ614" i="2" s="1"/>
  <c r="AA614" i="2"/>
  <c r="AB168" i="2" a="1"/>
  <c r="AB168" i="2" s="1"/>
  <c r="AC168" i="2" a="1"/>
  <c r="AC168" i="2" s="1"/>
  <c r="AI485" i="2"/>
  <c r="AJ485" i="2" s="1"/>
  <c r="AA485" i="2"/>
  <c r="AB167" i="2" a="1"/>
  <c r="AB167" i="2" s="1"/>
  <c r="AC167" i="2" a="1"/>
  <c r="AC167" i="2" s="1"/>
  <c r="AI571" i="2"/>
  <c r="AJ571" i="2" s="1"/>
  <c r="AA571" i="2"/>
  <c r="AA165" i="2"/>
  <c r="AI640" i="2"/>
  <c r="AJ640" i="2" s="1"/>
  <c r="AA640" i="2"/>
  <c r="AB294" i="2" a="1"/>
  <c r="AB294" i="2" s="1"/>
  <c r="AC294" i="2" a="1"/>
  <c r="AC294" i="2" s="1"/>
  <c r="AA648" i="2"/>
  <c r="AI378" i="2"/>
  <c r="AA378" i="2"/>
  <c r="AB324" i="2" a="1"/>
  <c r="AB324" i="2" s="1"/>
  <c r="W396" i="2"/>
  <c r="AA396" i="2"/>
  <c r="AA560" i="2"/>
  <c r="AB98" i="2" a="1"/>
  <c r="AB98" i="2" s="1"/>
  <c r="AC98" i="2" a="1"/>
  <c r="AC98" i="2" s="1"/>
  <c r="AI559" i="2"/>
  <c r="AJ559" i="2" s="1"/>
  <c r="AA559" i="2"/>
  <c r="AB77" i="2" a="1"/>
  <c r="AB77" i="2" s="1"/>
  <c r="AC77" i="2" a="1"/>
  <c r="AC77" i="2" s="1"/>
  <c r="W170" i="2"/>
  <c r="AA170" i="2"/>
  <c r="AI654" i="2"/>
  <c r="AJ654" i="2" s="1"/>
  <c r="AA654" i="2"/>
  <c r="AI489" i="2"/>
  <c r="AJ489" i="2" s="1"/>
  <c r="AA489" i="2"/>
  <c r="AI408" i="2"/>
  <c r="AA408" i="2"/>
  <c r="AI217" i="2"/>
  <c r="AA217" i="2"/>
  <c r="AI656" i="2"/>
  <c r="AJ656" i="2" s="1"/>
  <c r="AA656" i="2"/>
  <c r="W407" i="2"/>
  <c r="AA407" i="2"/>
  <c r="AI144" i="2"/>
  <c r="AA144" i="2"/>
  <c r="Y206" i="2"/>
  <c r="AA206" i="2"/>
  <c r="AI576" i="2"/>
  <c r="AJ576" i="2" s="1"/>
  <c r="AA576" i="2"/>
  <c r="AC358" i="2" a="1"/>
  <c r="AC358" i="2" s="1"/>
  <c r="AB358" i="2" a="1"/>
  <c r="AB358" i="2" s="1"/>
  <c r="AI593" i="2"/>
  <c r="AJ593" i="2" s="1"/>
  <c r="AA593" i="2"/>
  <c r="AB276" i="2" a="1"/>
  <c r="AB276" i="2" s="1"/>
  <c r="AC276" i="2" a="1"/>
  <c r="AC276" i="2" s="1"/>
  <c r="AI658" i="2"/>
  <c r="AJ658" i="2" s="1"/>
  <c r="AA658" i="2"/>
  <c r="AI592" i="2"/>
  <c r="AJ592" i="2" s="1"/>
  <c r="AA592" i="2"/>
  <c r="AC295" i="2" a="1"/>
  <c r="AC295" i="2" s="1"/>
  <c r="AB295" i="2" a="1"/>
  <c r="AB295" i="2" s="1"/>
  <c r="W49" i="2"/>
  <c r="AA49" i="2"/>
  <c r="AI647" i="2"/>
  <c r="AJ647" i="2" s="1"/>
  <c r="AA647" i="2"/>
  <c r="AI573" i="2"/>
  <c r="AJ573" i="2" s="1"/>
  <c r="AA573" i="2"/>
  <c r="Y375" i="2"/>
  <c r="AA375" i="2"/>
  <c r="AI627" i="2"/>
  <c r="AJ627" i="2" s="1"/>
  <c r="AA627" i="2"/>
  <c r="AI524" i="2"/>
  <c r="AJ524" i="2" s="1"/>
  <c r="AA524" i="2"/>
  <c r="AI650" i="2"/>
  <c r="AJ650" i="2" s="1"/>
  <c r="AA650" i="2"/>
  <c r="AI440" i="2"/>
  <c r="AA440" i="2"/>
  <c r="AB232" i="2" a="1"/>
  <c r="AB232" i="2" s="1"/>
  <c r="AC232" i="2" a="1"/>
  <c r="AC232" i="2" s="1"/>
  <c r="AI187" i="2"/>
  <c r="AA187" i="2"/>
  <c r="AI580" i="2"/>
  <c r="AJ580" i="2" s="1"/>
  <c r="AA580" i="2"/>
  <c r="AI125" i="2"/>
  <c r="AA125" i="2"/>
  <c r="AI549" i="2"/>
  <c r="AJ549" i="2" s="1"/>
  <c r="AA549" i="2"/>
  <c r="W228" i="2"/>
  <c r="AA228" i="2"/>
  <c r="W460" i="2"/>
  <c r="AA460" i="2"/>
  <c r="AD9" i="2"/>
  <c r="AE9" i="2" s="1" a="1"/>
  <c r="AE9" i="2" s="1"/>
  <c r="AF9" i="2" s="1" a="1"/>
  <c r="AF9" i="2" s="1"/>
  <c r="H9" i="2" s="1" a="1"/>
  <c r="H9" i="2" s="1"/>
  <c r="AD17" i="2"/>
  <c r="AE17" i="2" s="1" a="1"/>
  <c r="AE17" i="2" s="1"/>
  <c r="AF17" i="2" s="1" a="1"/>
  <c r="AF17" i="2" s="1"/>
  <c r="H17" i="2" s="1" a="1"/>
  <c r="H17" i="2" s="1"/>
  <c r="AB342" i="2" a="1"/>
  <c r="AB342" i="2" s="1"/>
  <c r="AC342" i="2" a="1"/>
  <c r="AC342" i="2" s="1"/>
  <c r="AB309" i="2" a="1"/>
  <c r="AB309" i="2" s="1"/>
  <c r="AC309" i="2" a="1"/>
  <c r="AC309" i="2" s="1"/>
  <c r="AA655" i="2"/>
  <c r="AC302" i="2" a="1"/>
  <c r="AC302" i="2" s="1"/>
  <c r="AB89" i="2" a="1"/>
  <c r="AB89" i="2" s="1"/>
  <c r="AC89" i="2" a="1"/>
  <c r="AC89" i="2" s="1"/>
  <c r="AA476" i="2"/>
  <c r="AC119" i="2" a="1"/>
  <c r="AC119" i="2" s="1"/>
  <c r="AB119" i="2" a="1"/>
  <c r="AB119" i="2" s="1"/>
  <c r="Y282" i="2"/>
  <c r="AA282" i="2"/>
  <c r="AA521" i="2"/>
  <c r="AI149" i="2"/>
  <c r="AA149" i="2"/>
  <c r="AI466" i="2"/>
  <c r="AJ466" i="2" s="1"/>
  <c r="AA466" i="2"/>
  <c r="AI612" i="2"/>
  <c r="AJ612" i="2" s="1"/>
  <c r="AA612" i="2"/>
  <c r="AI605" i="2"/>
  <c r="AJ605" i="2" s="1"/>
  <c r="AA605" i="2"/>
  <c r="AC106" i="2" a="1"/>
  <c r="AC106" i="2" s="1"/>
  <c r="AB106" i="2" a="1"/>
  <c r="AB106" i="2" s="1"/>
  <c r="AI464" i="2"/>
  <c r="AJ464" i="2" s="1"/>
  <c r="AA464" i="2"/>
  <c r="AA105" i="2"/>
  <c r="AA651" i="2"/>
  <c r="AI351" i="2"/>
  <c r="AJ351" i="2" s="1"/>
  <c r="AA351" i="2"/>
  <c r="AB55" i="2" a="1"/>
  <c r="AB55" i="2" s="1"/>
  <c r="AC55" i="2" a="1"/>
  <c r="AC55" i="2" s="1"/>
  <c r="AI534" i="2"/>
  <c r="AJ534" i="2" s="1"/>
  <c r="AA534" i="2"/>
  <c r="X145" i="2"/>
  <c r="AA145" i="2"/>
  <c r="AI622" i="2"/>
  <c r="AJ622" i="2" s="1"/>
  <c r="AA622" i="2"/>
  <c r="Y285" i="2"/>
  <c r="AA285" i="2"/>
  <c r="AA621" i="2"/>
  <c r="AB339" i="2" a="1"/>
  <c r="AB339" i="2" s="1"/>
  <c r="AC339" i="2" a="1"/>
  <c r="AC339" i="2" s="1"/>
  <c r="AC313" i="2" a="1"/>
  <c r="AC313" i="2" s="1"/>
  <c r="AB313" i="2" a="1"/>
  <c r="AB313" i="2" s="1"/>
  <c r="AI529" i="2"/>
  <c r="AJ529" i="2" s="1"/>
  <c r="AA529" i="2"/>
  <c r="AI478" i="2"/>
  <c r="AJ478" i="2" s="1"/>
  <c r="AA478" i="2"/>
  <c r="AB68" i="2" a="1"/>
  <c r="AB68" i="2" s="1"/>
  <c r="AC68" i="2" a="1"/>
  <c r="AC68" i="2" s="1"/>
  <c r="AI488" i="2"/>
  <c r="AJ488" i="2" s="1"/>
  <c r="AA488" i="2"/>
  <c r="AI159" i="2"/>
  <c r="AA159" i="2"/>
  <c r="AI644" i="2"/>
  <c r="AJ644" i="2" s="1"/>
  <c r="AA644" i="2"/>
  <c r="AB437" i="2" a="1"/>
  <c r="AB437" i="2" s="1"/>
  <c r="AI468" i="2"/>
  <c r="AJ468" i="2" s="1"/>
  <c r="AA468" i="2"/>
  <c r="AB198" i="2" a="1"/>
  <c r="AB198" i="2" s="1"/>
  <c r="AI635" i="2"/>
  <c r="AJ635" i="2" s="1"/>
  <c r="AA635" i="2"/>
  <c r="W369" i="2"/>
  <c r="AA369" i="2"/>
  <c r="AI557" i="2"/>
  <c r="AJ557" i="2" s="1"/>
  <c r="AA557" i="2"/>
  <c r="AI584" i="2"/>
  <c r="AJ584" i="2" s="1"/>
  <c r="AA584" i="2"/>
  <c r="AC387" i="2" a="1"/>
  <c r="AC387" i="2" s="1"/>
  <c r="AB387" i="2" a="1"/>
  <c r="AB387" i="2" s="1"/>
  <c r="AI246" i="2"/>
  <c r="AA246" i="2"/>
  <c r="AI578" i="2"/>
  <c r="AJ578" i="2" s="1"/>
  <c r="AA578" i="2"/>
  <c r="AI555" i="2"/>
  <c r="AJ555" i="2" s="1"/>
  <c r="AA555" i="2"/>
  <c r="AC275" i="2" a="1"/>
  <c r="AC275" i="2" s="1"/>
  <c r="AB275" i="2" a="1"/>
  <c r="AB275" i="2" s="1"/>
  <c r="AB20" i="2" a="1"/>
  <c r="AB20" i="2" s="1"/>
  <c r="AC20" i="2" a="1"/>
  <c r="AC20" i="2" s="1"/>
  <c r="Y310" i="2"/>
  <c r="AA310" i="2"/>
  <c r="AI513" i="2"/>
  <c r="AJ513" i="2" s="1"/>
  <c r="AA513" i="2"/>
  <c r="AI479" i="2"/>
  <c r="AJ479" i="2" s="1"/>
  <c r="AA479" i="2"/>
  <c r="AI512" i="2"/>
  <c r="AJ512" i="2" s="1"/>
  <c r="AA512" i="2"/>
  <c r="AI630" i="2"/>
  <c r="AJ630" i="2" s="1"/>
  <c r="AA630" i="2"/>
  <c r="AB211" i="2" a="1"/>
  <c r="AB211" i="2" s="1"/>
  <c r="AC211" i="2" a="1"/>
  <c r="AC211" i="2" s="1"/>
  <c r="AB25" i="2" a="1"/>
  <c r="AB25" i="2" s="1"/>
  <c r="AC25" i="2" a="1"/>
  <c r="AC25" i="2" s="1"/>
  <c r="AI562" i="2"/>
  <c r="AJ562" i="2" s="1"/>
  <c r="AA562" i="2"/>
  <c r="AB210" i="2" a="1"/>
  <c r="AB210" i="2" s="1"/>
  <c r="AC210" i="2" a="1"/>
  <c r="AC210" i="2" s="1"/>
  <c r="AB44" i="2" a="1"/>
  <c r="AB44" i="2" s="1"/>
  <c r="Y124" i="2"/>
  <c r="AA124" i="2"/>
  <c r="AI420" i="2"/>
  <c r="AA420" i="2"/>
  <c r="AC26" i="2" a="1"/>
  <c r="AC26" i="2" s="1"/>
  <c r="AB26" i="2" a="1"/>
  <c r="AB26" i="2" s="1"/>
  <c r="AC84" i="2" a="1"/>
  <c r="AC84" i="2" s="1"/>
  <c r="AB84" i="2" a="1"/>
  <c r="AB84" i="2" s="1"/>
  <c r="W449" i="2"/>
  <c r="AA449" i="2"/>
  <c r="AI474" i="2"/>
  <c r="AJ474" i="2" s="1"/>
  <c r="AA474" i="2"/>
  <c r="AI491" i="2"/>
  <c r="AJ491" i="2" s="1"/>
  <c r="AA491" i="2"/>
  <c r="AI568" i="2"/>
  <c r="AJ568" i="2" s="1"/>
  <c r="AA568" i="2"/>
  <c r="AI321" i="2"/>
  <c r="AA321" i="2"/>
  <c r="AI289" i="2"/>
  <c r="AA289" i="2"/>
  <c r="AI486" i="2"/>
  <c r="AJ486" i="2" s="1"/>
  <c r="AA486" i="2"/>
  <c r="AC273" i="2" a="1"/>
  <c r="AC273" i="2" s="1"/>
  <c r="AB273" i="2" a="1"/>
  <c r="AB273" i="2" s="1"/>
  <c r="AA350" i="2"/>
  <c r="AI212" i="2"/>
  <c r="AA212" i="2"/>
  <c r="AI91" i="2"/>
  <c r="AA91" i="2"/>
  <c r="AB430" i="2" a="1"/>
  <c r="AB430" i="2" s="1"/>
  <c r="AC430" i="2" a="1"/>
  <c r="AC430" i="2" s="1"/>
  <c r="AB213" i="2" a="1"/>
  <c r="AB213" i="2" s="1"/>
  <c r="AC213" i="2" a="1"/>
  <c r="AC213" i="2" s="1"/>
  <c r="AB171" i="2" a="1"/>
  <c r="AB171" i="2" s="1"/>
  <c r="AC171" i="2" a="1"/>
  <c r="AC171" i="2" s="1"/>
  <c r="AB141" i="2" a="1"/>
  <c r="AB141" i="2" s="1"/>
  <c r="AC141" i="2" a="1"/>
  <c r="AC141" i="2" s="1"/>
  <c r="AB244" i="2" a="1"/>
  <c r="AB244" i="2" s="1"/>
  <c r="AC244" i="2" a="1"/>
  <c r="AC244" i="2" s="1"/>
  <c r="AI483" i="2"/>
  <c r="AJ483" i="2" s="1"/>
  <c r="AA483" i="2"/>
  <c r="AI27" i="2"/>
  <c r="AA27" i="2"/>
  <c r="Y161" i="2"/>
  <c r="AA161" i="2"/>
  <c r="AI595" i="2"/>
  <c r="AJ595" i="2" s="1"/>
  <c r="AA595" i="2"/>
  <c r="AB96" i="2" a="1"/>
  <c r="AB96" i="2" s="1"/>
  <c r="AC96" i="2" a="1"/>
  <c r="AC96" i="2" s="1"/>
  <c r="AI631" i="2"/>
  <c r="AJ631" i="2" s="1"/>
  <c r="AA631" i="2"/>
  <c r="AC317" i="2" a="1"/>
  <c r="AC317" i="2" s="1"/>
  <c r="AI493" i="2"/>
  <c r="AJ493" i="2" s="1"/>
  <c r="AA493" i="2"/>
  <c r="AC134" i="2" a="1"/>
  <c r="AC134" i="2" s="1"/>
  <c r="AI611" i="2"/>
  <c r="AJ611" i="2" s="1"/>
  <c r="AA611" i="2"/>
  <c r="AI259" i="2"/>
  <c r="AA259" i="2"/>
  <c r="AI601" i="2"/>
  <c r="AJ601" i="2" s="1"/>
  <c r="AA601" i="2"/>
  <c r="AB303" i="2" a="1"/>
  <c r="AB303" i="2" s="1"/>
  <c r="AC303" i="2" a="1"/>
  <c r="AC303" i="2" s="1"/>
  <c r="AB312" i="2" a="1"/>
  <c r="AB312" i="2" s="1"/>
  <c r="AC312" i="2" a="1"/>
  <c r="AC312" i="2" s="1"/>
  <c r="AI469" i="2"/>
  <c r="AJ469" i="2" s="1"/>
  <c r="AA469" i="2"/>
  <c r="AI448" i="2"/>
  <c r="AA448" i="2"/>
  <c r="AB42" i="2" a="1"/>
  <c r="AB42" i="2" s="1"/>
  <c r="AC42" i="2" a="1"/>
  <c r="AC42" i="2" s="1"/>
  <c r="AB148" i="2" a="1"/>
  <c r="AB148" i="2" s="1"/>
  <c r="AC148" i="2" a="1"/>
  <c r="AC148" i="2" s="1"/>
  <c r="AI606" i="2"/>
  <c r="AJ606" i="2" s="1"/>
  <c r="AA606" i="2"/>
  <c r="AI412" i="2"/>
  <c r="AA412" i="2"/>
  <c r="Y40" i="2"/>
  <c r="AA40" i="2"/>
  <c r="AB447" i="2" a="1"/>
  <c r="AB447" i="2" s="1"/>
  <c r="AC447" i="2" a="1"/>
  <c r="AC447" i="2" s="1"/>
  <c r="W389" i="2"/>
  <c r="AA389" i="2"/>
  <c r="AB186" i="2" a="1"/>
  <c r="AB186" i="2" s="1"/>
  <c r="AC186" i="2" a="1"/>
  <c r="AC186" i="2" s="1"/>
  <c r="AA626" i="2"/>
  <c r="W359" i="2"/>
  <c r="AA359" i="2"/>
  <c r="AC102" i="2" a="1"/>
  <c r="AC102" i="2" s="1"/>
  <c r="AB102" i="2" a="1"/>
  <c r="AB102" i="2" s="1"/>
  <c r="AB59" i="2" a="1"/>
  <c r="AB59" i="2" s="1"/>
  <c r="AC59" i="2" a="1"/>
  <c r="AC59" i="2" s="1"/>
  <c r="W547" i="2"/>
  <c r="AN547" i="2" s="1" a="1"/>
  <c r="AN547" i="2" s="1"/>
  <c r="AA547" i="2"/>
  <c r="AB287" i="2" a="1"/>
  <c r="AB287" i="2" s="1"/>
  <c r="AC287" i="2" a="1"/>
  <c r="AC287" i="2" s="1"/>
  <c r="AI565" i="2"/>
  <c r="AJ565" i="2" s="1"/>
  <c r="AA565" i="2"/>
  <c r="AB376" i="2" a="1"/>
  <c r="AB376" i="2" s="1"/>
  <c r="AC376" i="2" a="1"/>
  <c r="AC376" i="2" s="1"/>
  <c r="AC205" i="2" a="1"/>
  <c r="AC205" i="2" s="1"/>
  <c r="AB205" i="2" a="1"/>
  <c r="AB205" i="2" s="1"/>
  <c r="AI100" i="2"/>
  <c r="AA100" i="2"/>
  <c r="AA546" i="2"/>
  <c r="AI264" i="2"/>
  <c r="AA264" i="2"/>
  <c r="W52" i="2"/>
  <c r="AA52" i="2"/>
  <c r="AI504" i="2"/>
  <c r="AJ504" i="2" s="1"/>
  <c r="AA504" i="2"/>
  <c r="X325" i="2"/>
  <c r="AD325" i="2" s="1"/>
  <c r="AE325" i="2" s="1" a="1"/>
  <c r="AE325" i="2" s="1"/>
  <c r="AF325" i="2" s="1" a="1"/>
  <c r="AF325" i="2" s="1"/>
  <c r="AA325" i="2"/>
  <c r="AA503" i="2"/>
  <c r="AI354" i="2"/>
  <c r="AA354" i="2"/>
  <c r="AI620" i="2"/>
  <c r="AJ620" i="2" s="1"/>
  <c r="AA620" i="2"/>
  <c r="AB422" i="2" a="1"/>
  <c r="AB422" i="2" s="1"/>
  <c r="AC422" i="2" a="1"/>
  <c r="AC422" i="2" s="1"/>
  <c r="AI202" i="2"/>
  <c r="AA202" i="2"/>
  <c r="AI522" i="2"/>
  <c r="AJ522" i="2" s="1"/>
  <c r="AA522" i="2"/>
  <c r="AC220" i="2" a="1"/>
  <c r="AC220" i="2" s="1"/>
  <c r="AB220" i="2" a="1"/>
  <c r="AB220" i="2" s="1"/>
  <c r="AI616" i="2"/>
  <c r="AJ616" i="2" s="1"/>
  <c r="AA616" i="2"/>
  <c r="AC243" i="2" a="1"/>
  <c r="AC243" i="2" s="1"/>
  <c r="AB243" i="2" a="1"/>
  <c r="AB243" i="2" s="1"/>
  <c r="AI316" i="2"/>
  <c r="AA316" i="2"/>
  <c r="AI472" i="2"/>
  <c r="AJ472" i="2" s="1"/>
  <c r="AA472" i="2"/>
  <c r="AI500" i="2"/>
  <c r="AJ500" i="2" s="1"/>
  <c r="AA500" i="2"/>
  <c r="AI636" i="2"/>
  <c r="AJ636" i="2" s="1"/>
  <c r="AA636" i="2"/>
  <c r="AB288" i="2" a="1"/>
  <c r="AB288" i="2" s="1"/>
  <c r="AC288" i="2" a="1"/>
  <c r="AC288" i="2" s="1"/>
  <c r="AI548" i="2"/>
  <c r="AJ548" i="2" s="1"/>
  <c r="AA548" i="2"/>
  <c r="AA477" i="2"/>
  <c r="AB445" i="2" a="1"/>
  <c r="AB445" i="2" s="1"/>
  <c r="AC445" i="2" a="1"/>
  <c r="AC445" i="2" s="1"/>
  <c r="AI192" i="2"/>
  <c r="AA192" i="2"/>
  <c r="AC322" i="2" a="1"/>
  <c r="AC322" i="2" s="1"/>
  <c r="AB322" i="2" a="1"/>
  <c r="AB322" i="2" s="1"/>
  <c r="AI569" i="2"/>
  <c r="AJ569" i="2" s="1"/>
  <c r="AA569" i="2"/>
  <c r="AI471" i="2"/>
  <c r="AJ471" i="2" s="1"/>
  <c r="AA471" i="2"/>
  <c r="X216" i="2"/>
  <c r="AA216" i="2"/>
  <c r="AC181" i="2" a="1"/>
  <c r="AC181" i="2" s="1"/>
  <c r="AB181" i="2" a="1"/>
  <c r="AB181" i="2" s="1"/>
  <c r="AA572" i="2"/>
  <c r="AI18" i="2"/>
  <c r="AA18" i="2"/>
  <c r="AI492" i="2"/>
  <c r="AJ492" i="2" s="1"/>
  <c r="AA492" i="2"/>
  <c r="AI661" i="2"/>
  <c r="AJ661" i="2" s="1"/>
  <c r="AA661" i="2"/>
  <c r="X160" i="2"/>
  <c r="AD160" i="2" s="1"/>
  <c r="AE160" i="2" s="1" a="1"/>
  <c r="AE160" i="2" s="1"/>
  <c r="AF160" i="2" s="1" a="1"/>
  <c r="AF160" i="2" s="1"/>
  <c r="AA160" i="2"/>
  <c r="AC436" i="2" a="1"/>
  <c r="AC436" i="2" s="1"/>
  <c r="AB436" i="2" a="1"/>
  <c r="AB436" i="2" s="1"/>
  <c r="W425" i="2"/>
  <c r="AA425" i="2"/>
  <c r="AA623" i="2"/>
  <c r="AB63" i="2" a="1"/>
  <c r="AB63" i="2" s="1"/>
  <c r="AC63" i="2" a="1"/>
  <c r="AC63" i="2" s="1"/>
  <c r="AI556" i="2"/>
  <c r="AJ556" i="2" s="1"/>
  <c r="AA556" i="2"/>
  <c r="AI64" i="2"/>
  <c r="AA64" i="2"/>
  <c r="AI604" i="2"/>
  <c r="AJ604" i="2" s="1"/>
  <c r="AA604" i="2"/>
  <c r="AI473" i="2"/>
  <c r="AJ473" i="2" s="1"/>
  <c r="AA473" i="2"/>
  <c r="X103" i="2"/>
  <c r="AA103" i="2"/>
  <c r="AI586" i="2"/>
  <c r="AJ586" i="2" s="1"/>
  <c r="AA586" i="2"/>
  <c r="AA591" i="2"/>
  <c r="AI637" i="2"/>
  <c r="AJ637" i="2" s="1"/>
  <c r="AA637" i="2"/>
  <c r="AB291" i="2" a="1"/>
  <c r="AB291" i="2" s="1"/>
  <c r="AC291" i="2" a="1"/>
  <c r="AC291" i="2" s="1"/>
  <c r="AC395" i="2" a="1"/>
  <c r="AC395" i="2" s="1"/>
  <c r="AB395" i="2" a="1"/>
  <c r="AB395" i="2" s="1"/>
  <c r="X404" i="2"/>
  <c r="AA404" i="2"/>
  <c r="AB23" i="2" a="1"/>
  <c r="AB23" i="2" s="1"/>
  <c r="AC23" i="2" a="1"/>
  <c r="AC23" i="2" s="1"/>
  <c r="Y384" i="2"/>
  <c r="AA384" i="2"/>
  <c r="AI596" i="2"/>
  <c r="AJ596" i="2" s="1"/>
  <c r="AA596" i="2"/>
  <c r="AI383" i="2"/>
  <c r="AA383" i="2"/>
  <c r="AB427" i="2" a="1"/>
  <c r="AB427" i="2" s="1"/>
  <c r="AC427" i="2" a="1"/>
  <c r="AC427" i="2" s="1"/>
  <c r="AB379" i="2" a="1"/>
  <c r="AB379" i="2" s="1"/>
  <c r="AC379" i="2" a="1"/>
  <c r="AC379" i="2" s="1"/>
  <c r="AI594" i="2"/>
  <c r="AJ594" i="2" s="1"/>
  <c r="AA594" i="2"/>
  <c r="AC319" i="2" a="1"/>
  <c r="AC319" i="2" s="1"/>
  <c r="AB319" i="2" a="1"/>
  <c r="AB319" i="2" s="1"/>
  <c r="AC92" i="2" a="1"/>
  <c r="AC92" i="2" s="1"/>
  <c r="AB92" i="2" a="1"/>
  <c r="AB92" i="2" s="1"/>
  <c r="AA41" i="2"/>
  <c r="AI537" i="2"/>
  <c r="AJ537" i="2" s="1"/>
  <c r="AA537" i="2"/>
  <c r="AI536" i="2"/>
  <c r="AJ536" i="2" s="1"/>
  <c r="AA536" i="2"/>
  <c r="AB367" i="2" a="1"/>
  <c r="AB367" i="2" s="1"/>
  <c r="AC367" i="2" a="1"/>
  <c r="AC367" i="2" s="1"/>
  <c r="AB195" i="2" a="1"/>
  <c r="AB195" i="2" s="1"/>
  <c r="AC195" i="2" a="1"/>
  <c r="AC195" i="2" s="1"/>
  <c r="AB114" i="2" a="1"/>
  <c r="AB114" i="2" s="1"/>
  <c r="AC114" i="2" a="1"/>
  <c r="AC114" i="2" s="1"/>
  <c r="AA525" i="2"/>
  <c r="AB235" i="2" a="1"/>
  <c r="AB235" i="2" s="1"/>
  <c r="AC235" i="2" a="1"/>
  <c r="AC235" i="2" s="1"/>
  <c r="X224" i="2"/>
  <c r="AD224" i="2" s="1"/>
  <c r="AE224" i="2" s="1" a="1"/>
  <c r="AE224" i="2" s="1"/>
  <c r="AF224" i="2" s="1" a="1"/>
  <c r="AF224" i="2" s="1"/>
  <c r="AA224" i="2"/>
  <c r="AI494" i="2"/>
  <c r="AJ494" i="2" s="1"/>
  <c r="AA494" i="2"/>
  <c r="AB305" i="2" a="1"/>
  <c r="AB305" i="2" s="1"/>
  <c r="AC305" i="2" a="1"/>
  <c r="AC305" i="2" s="1"/>
  <c r="AB62" i="2" a="1"/>
  <c r="AB62" i="2" s="1"/>
  <c r="AC62" i="2" a="1"/>
  <c r="AC62" i="2" s="1"/>
  <c r="AI343" i="2"/>
  <c r="AA343" i="2"/>
  <c r="AA610" i="2"/>
  <c r="AB413" i="2" a="1"/>
  <c r="AB413" i="2" s="1"/>
  <c r="AC413" i="2" a="1"/>
  <c r="AC413" i="2" s="1"/>
  <c r="AC138" i="2" a="1"/>
  <c r="AC138" i="2" s="1"/>
  <c r="AB138" i="2" a="1"/>
  <c r="AB138" i="2" s="1"/>
  <c r="AI511" i="2"/>
  <c r="AJ511" i="2" s="1"/>
  <c r="AA511" i="2"/>
  <c r="AB200" i="2" a="1"/>
  <c r="AB200" i="2" s="1"/>
  <c r="AC200" i="2" a="1"/>
  <c r="AC200" i="2" s="1"/>
  <c r="AI53" i="2"/>
  <c r="AA53" i="2"/>
  <c r="AA659" i="2"/>
  <c r="AC410" i="2" a="1"/>
  <c r="AC410" i="2" s="1"/>
  <c r="AB410" i="2" a="1"/>
  <c r="AB410" i="2" s="1"/>
  <c r="AI539" i="2"/>
  <c r="AJ539" i="2" s="1"/>
  <c r="AA539" i="2"/>
  <c r="AI496" i="2"/>
  <c r="AJ496" i="2" s="1"/>
  <c r="AA496" i="2"/>
  <c r="AI442" i="2"/>
  <c r="AA442" i="2"/>
  <c r="AA31" i="2"/>
  <c r="AC56" i="2" a="1"/>
  <c r="AC56" i="2" s="1"/>
  <c r="AB56" i="2" a="1"/>
  <c r="AB56" i="2" s="1"/>
  <c r="X262" i="2"/>
  <c r="AA262" i="2"/>
  <c r="AA550" i="2"/>
  <c r="AB203" i="2" a="1"/>
  <c r="AB203" i="2" s="1"/>
  <c r="AC203" i="2" a="1"/>
  <c r="AC203" i="2" s="1"/>
  <c r="X360" i="2"/>
  <c r="AA360" i="2"/>
  <c r="AI530" i="2"/>
  <c r="AJ530" i="2" s="1"/>
  <c r="AA530" i="2"/>
  <c r="AB366" i="2" a="1"/>
  <c r="AB366" i="2" s="1"/>
  <c r="AC366" i="2" a="1"/>
  <c r="AC366" i="2" s="1"/>
  <c r="AI563" i="2"/>
  <c r="AJ563" i="2" s="1"/>
  <c r="AA563" i="2"/>
  <c r="AI587" i="2"/>
  <c r="AJ587" i="2" s="1"/>
  <c r="AA587" i="2"/>
  <c r="AI649" i="2"/>
  <c r="AJ649" i="2" s="1"/>
  <c r="AA649" i="2"/>
  <c r="Y188" i="2"/>
  <c r="AA188" i="2"/>
  <c r="AI311" i="2"/>
  <c r="AA311" i="2"/>
  <c r="AI643" i="2"/>
  <c r="AJ643" i="2" s="1"/>
  <c r="AA643" i="2"/>
  <c r="AI652" i="2"/>
  <c r="AJ652" i="2" s="1"/>
  <c r="AA652" i="2"/>
  <c r="AI660" i="2"/>
  <c r="AJ660" i="2" s="1"/>
  <c r="AA660" i="2"/>
  <c r="AB225" i="2" a="1"/>
  <c r="AB225" i="2" s="1"/>
  <c r="AC225" i="2" a="1"/>
  <c r="AC225" i="2" s="1"/>
  <c r="AI475" i="2"/>
  <c r="AJ475" i="2" s="1"/>
  <c r="AA475" i="2"/>
  <c r="AB65" i="2" a="1"/>
  <c r="AB65" i="2" s="1"/>
  <c r="AC65" i="2" a="1"/>
  <c r="AC65" i="2" s="1"/>
  <c r="AC307" i="2" a="1"/>
  <c r="AC307" i="2" s="1"/>
  <c r="AB307" i="2" a="1"/>
  <c r="AB307" i="2" s="1"/>
  <c r="AI48" i="2"/>
  <c r="AA48" i="2"/>
  <c r="AI554" i="2"/>
  <c r="AJ554" i="2" s="1"/>
  <c r="AA554" i="2"/>
  <c r="AI296" i="2"/>
  <c r="AA296" i="2"/>
  <c r="AI570" i="2"/>
  <c r="AJ570" i="2" s="1"/>
  <c r="AA570" i="2"/>
  <c r="AA551" i="2"/>
  <c r="AB258" i="2" a="1"/>
  <c r="AB258" i="2" s="1"/>
  <c r="AC258" i="2" a="1"/>
  <c r="AC258" i="2" s="1"/>
  <c r="AI590" i="2"/>
  <c r="AJ590" i="2" s="1"/>
  <c r="AA590" i="2"/>
  <c r="AA619" i="2"/>
  <c r="AB256" i="2" a="1"/>
  <c r="AB256" i="2" s="1"/>
  <c r="AC256" i="2" a="1"/>
  <c r="AC256" i="2" s="1"/>
  <c r="AB357" i="2" a="1"/>
  <c r="AB357" i="2" s="1"/>
  <c r="AC357" i="2" a="1"/>
  <c r="AC357" i="2" s="1"/>
  <c r="W365" i="2"/>
  <c r="AA365" i="2"/>
  <c r="AI81" i="2"/>
  <c r="AA81" i="2"/>
  <c r="AB344" i="2" a="1"/>
  <c r="AB344" i="2" s="1"/>
  <c r="AC344" i="2" a="1"/>
  <c r="AC344" i="2" s="1"/>
  <c r="AB117" i="2" a="1"/>
  <c r="AB117" i="2" s="1"/>
  <c r="AC117" i="2" a="1"/>
  <c r="AC117" i="2" s="1"/>
  <c r="AI574" i="2"/>
  <c r="AJ574" i="2" s="1"/>
  <c r="AA574" i="2"/>
  <c r="AB374" i="2" a="1"/>
  <c r="AB374" i="2" s="1"/>
  <c r="AC374" i="2" a="1"/>
  <c r="AC374" i="2" s="1"/>
  <c r="AC418" i="2" a="1"/>
  <c r="AC418" i="2" s="1"/>
  <c r="AB418" i="2" a="1"/>
  <c r="AB418" i="2" s="1"/>
  <c r="AI370" i="2"/>
  <c r="AA370" i="2"/>
  <c r="AB166" i="2" a="1"/>
  <c r="AB166" i="2" s="1"/>
  <c r="AC166" i="2" a="1"/>
  <c r="AC166" i="2" s="1"/>
  <c r="AA577" i="2"/>
  <c r="AB22" i="2" a="1"/>
  <c r="AB22" i="2" s="1"/>
  <c r="AC22" i="2" a="1"/>
  <c r="AC22" i="2" s="1"/>
  <c r="AI516" i="2"/>
  <c r="AJ516" i="2" s="1"/>
  <c r="AA516" i="2"/>
  <c r="AB226" i="2" a="1"/>
  <c r="AB226" i="2" s="1"/>
  <c r="AC226" i="2" a="1"/>
  <c r="AC226" i="2" s="1"/>
  <c r="AA515" i="2"/>
  <c r="AB345" i="2" a="1"/>
  <c r="AB345" i="2" s="1"/>
  <c r="AC345" i="2" a="1"/>
  <c r="AC345" i="2" s="1"/>
  <c r="Y183" i="2"/>
  <c r="AA183" i="2"/>
  <c r="AB80" i="2" a="1"/>
  <c r="AB80" i="2" s="1"/>
  <c r="AC80" i="2" a="1"/>
  <c r="AC80" i="2" s="1"/>
  <c r="AI514" i="2"/>
  <c r="AJ514" i="2" s="1"/>
  <c r="AA514" i="2"/>
  <c r="AB214" i="2" a="1"/>
  <c r="AB214" i="2" s="1"/>
  <c r="AC214" i="2" a="1"/>
  <c r="AC214" i="2" s="1"/>
  <c r="AB151" i="2" a="1"/>
  <c r="AB151" i="2" s="1"/>
  <c r="AC151" i="2" a="1"/>
  <c r="AC151" i="2" s="1"/>
  <c r="AA484" i="2"/>
  <c r="AA284" i="2"/>
  <c r="AI432" i="2"/>
  <c r="AA432" i="2"/>
  <c r="AB314" i="2" a="1"/>
  <c r="AB314" i="2" s="1"/>
  <c r="AC314" i="2" a="1"/>
  <c r="AC314" i="2" s="1"/>
  <c r="AI139" i="2"/>
  <c r="AA139" i="2"/>
  <c r="AA581" i="2"/>
  <c r="AI403" i="2"/>
  <c r="AA403" i="2"/>
  <c r="AI501" i="2"/>
  <c r="AJ501" i="2" s="1"/>
  <c r="AA501" i="2"/>
  <c r="AC178" i="2" a="1"/>
  <c r="AC178" i="2" s="1"/>
  <c r="AB178" i="2" a="1"/>
  <c r="AB178" i="2" s="1"/>
  <c r="AC382" i="2" a="1"/>
  <c r="AC382" i="2" s="1"/>
  <c r="AB382" i="2" a="1"/>
  <c r="AB382" i="2" s="1"/>
  <c r="AB169" i="2" a="1"/>
  <c r="AB169" i="2" s="1"/>
  <c r="AC169" i="2" a="1"/>
  <c r="AC169" i="2" s="1"/>
  <c r="AB45" i="2" a="1"/>
  <c r="AB45" i="2" s="1"/>
  <c r="AC45" i="2" a="1"/>
  <c r="AC45" i="2" s="1"/>
  <c r="AA638" i="2"/>
  <c r="X401" i="2"/>
  <c r="AA401" i="2"/>
  <c r="AB428" i="2" a="1"/>
  <c r="AB428" i="2" s="1"/>
  <c r="AC428" i="2" a="1"/>
  <c r="AC428" i="2" s="1"/>
  <c r="AB415" i="2" a="1"/>
  <c r="AB415" i="2" s="1"/>
  <c r="AC415" i="2" a="1"/>
  <c r="AC415" i="2" s="1"/>
  <c r="AI561" i="2"/>
  <c r="AJ561" i="2" s="1"/>
  <c r="AA561" i="2"/>
  <c r="AI454" i="2"/>
  <c r="AJ454" i="2" s="1"/>
  <c r="AA454" i="2"/>
  <c r="AB111" i="2" a="1"/>
  <c r="AB111" i="2" s="1"/>
  <c r="AC111" i="2" a="1"/>
  <c r="AC111" i="2" s="1"/>
  <c r="AI540" i="2"/>
  <c r="AJ540" i="2" s="1"/>
  <c r="AA540" i="2"/>
  <c r="AI618" i="2"/>
  <c r="AJ618" i="2" s="1"/>
  <c r="AA618" i="2"/>
  <c r="AA617" i="2"/>
  <c r="AI645" i="2"/>
  <c r="AJ645" i="2" s="1"/>
  <c r="AA645" i="2"/>
  <c r="AI487" i="2"/>
  <c r="AJ487" i="2" s="1"/>
  <c r="AA487" i="2"/>
  <c r="AA653" i="2"/>
  <c r="AI642" i="2"/>
  <c r="AJ642" i="2" s="1"/>
  <c r="AA642" i="2"/>
  <c r="AB135" i="2" a="1"/>
  <c r="AB135" i="2" s="1"/>
  <c r="AC135" i="2" a="1"/>
  <c r="AC135" i="2" s="1"/>
  <c r="AC340" i="2" a="1"/>
  <c r="AC340" i="2" s="1"/>
  <c r="AB340" i="2" a="1"/>
  <c r="AB340" i="2" s="1"/>
  <c r="W101" i="2"/>
  <c r="AA101" i="2"/>
  <c r="AI608" i="2"/>
  <c r="AJ608" i="2" s="1"/>
  <c r="AA608" i="2"/>
  <c r="AA607" i="2"/>
  <c r="AB267" i="2" a="1"/>
  <c r="AB267" i="2" s="1"/>
  <c r="AC267" i="2" a="1"/>
  <c r="AC267" i="2" s="1"/>
  <c r="AI197" i="2"/>
  <c r="AA197" i="2"/>
  <c r="AI625" i="2"/>
  <c r="AJ625" i="2" s="1"/>
  <c r="AA625" i="2"/>
  <c r="W95" i="2"/>
  <c r="AN95" i="2" s="1" a="1"/>
  <c r="AN95" i="2" s="1"/>
  <c r="AA95" i="2"/>
  <c r="AI520" i="2"/>
  <c r="AJ520" i="2" s="1"/>
  <c r="AA520" i="2"/>
  <c r="AD12" i="2"/>
  <c r="AE12" i="2" a="1"/>
  <c r="AE12" i="2" s="1"/>
  <c r="AF12" i="2" a="1"/>
  <c r="AF12" i="2" s="1"/>
  <c r="X406" i="2"/>
  <c r="AD406" i="2" s="1"/>
  <c r="AE406" i="2" s="1" a="1"/>
  <c r="AE406" i="2" s="1"/>
  <c r="AF406" i="2" s="1" a="1"/>
  <c r="AF406" i="2" s="1"/>
  <c r="AA406" i="2"/>
  <c r="X347" i="2"/>
  <c r="AD347" i="2" s="1"/>
  <c r="AE347" i="2" s="1" a="1"/>
  <c r="AE347" i="2" s="1"/>
  <c r="AF347" i="2" s="1" a="1"/>
  <c r="AF347" i="2" s="1"/>
  <c r="AA347" i="2"/>
  <c r="AI589" i="2"/>
  <c r="AJ589" i="2" s="1"/>
  <c r="AA589" i="2"/>
  <c r="AB356" i="2" a="1"/>
  <c r="AB356" i="2" s="1"/>
  <c r="AC356" i="2" a="1"/>
  <c r="AC356" i="2" s="1"/>
  <c r="W160" i="2"/>
  <c r="W278" i="2"/>
  <c r="AA278" i="2"/>
  <c r="AB29" i="2" a="1"/>
  <c r="AB29" i="2" s="1"/>
  <c r="AC29" i="2" a="1"/>
  <c r="AC29" i="2" s="1"/>
  <c r="AI545" i="2"/>
  <c r="AJ545" i="2" s="1"/>
  <c r="AA545" i="2"/>
  <c r="AB277" i="2" a="1"/>
  <c r="AB277" i="2" s="1"/>
  <c r="AC277" i="2" a="1"/>
  <c r="AC277" i="2" s="1"/>
  <c r="AB371" i="2" a="1"/>
  <c r="AB371" i="2" s="1"/>
  <c r="AC371" i="2" a="1"/>
  <c r="AC371" i="2" s="1"/>
  <c r="AI552" i="2"/>
  <c r="AJ552" i="2" s="1"/>
  <c r="AA552" i="2"/>
  <c r="AI154" i="2"/>
  <c r="AA154" i="2"/>
  <c r="AI542" i="2"/>
  <c r="AJ542" i="2" s="1"/>
  <c r="AA542" i="2"/>
  <c r="AB249" i="2" a="1"/>
  <c r="AB249" i="2" s="1"/>
  <c r="AC249" i="2" a="1"/>
  <c r="AC249" i="2" s="1"/>
  <c r="AI575" i="2"/>
  <c r="AJ575" i="2" s="1"/>
  <c r="AA575" i="2"/>
  <c r="AB218" i="2" a="1"/>
  <c r="AB218" i="2" s="1"/>
  <c r="X609" i="2"/>
  <c r="H609" i="2" s="1" a="1"/>
  <c r="H609" i="2" s="1"/>
  <c r="AA609" i="2"/>
  <c r="AI207" i="2"/>
  <c r="AA207" i="2"/>
  <c r="Y335" i="2"/>
  <c r="AA335" i="2"/>
  <c r="AB327" i="2" a="1"/>
  <c r="AB327" i="2" s="1"/>
  <c r="AC327" i="2" a="1"/>
  <c r="AC327" i="2" s="1"/>
  <c r="AC108" i="2" a="1"/>
  <c r="AC108" i="2" s="1"/>
  <c r="AB108" i="2" a="1"/>
  <c r="AB108" i="2" s="1"/>
  <c r="AI564" i="2"/>
  <c r="AJ564" i="2" s="1"/>
  <c r="AA564" i="2"/>
  <c r="AI657" i="2"/>
  <c r="AJ657" i="2" s="1"/>
  <c r="AA657" i="2"/>
  <c r="AB348" i="2" a="1"/>
  <c r="AB348" i="2" s="1"/>
  <c r="AC348" i="2" a="1"/>
  <c r="AC348" i="2" s="1"/>
  <c r="AB123" i="2" a="1"/>
  <c r="AB123" i="2" s="1"/>
  <c r="AC123" i="2" a="1"/>
  <c r="AC123" i="2" s="1"/>
  <c r="AI527" i="2"/>
  <c r="AJ527" i="2" s="1"/>
  <c r="AA527" i="2"/>
  <c r="AA72" i="2"/>
  <c r="AB104" i="2" a="1"/>
  <c r="AB104" i="2" s="1"/>
  <c r="AC104" i="2" a="1"/>
  <c r="AC104" i="2" s="1"/>
  <c r="AI507" i="2"/>
  <c r="AJ507" i="2" s="1"/>
  <c r="AA507" i="2"/>
  <c r="AC196" i="2" a="1"/>
  <c r="AC196" i="2" s="1"/>
  <c r="AI506" i="2"/>
  <c r="AJ506" i="2" s="1"/>
  <c r="AA506" i="2"/>
  <c r="AB163" i="2" a="1"/>
  <c r="AB163" i="2" s="1"/>
  <c r="AC163" i="2" a="1"/>
  <c r="AC163" i="2" s="1"/>
  <c r="Y58" i="2"/>
  <c r="AA58" i="2"/>
  <c r="AI505" i="2"/>
  <c r="AJ505" i="2" s="1"/>
  <c r="AA505" i="2"/>
  <c r="AC194" i="2" a="1"/>
  <c r="AC194" i="2" s="1"/>
  <c r="AB194" i="2" a="1"/>
  <c r="AB194" i="2" s="1"/>
  <c r="AC130" i="2" a="1"/>
  <c r="AC130" i="2" s="1"/>
  <c r="AB130" i="2" a="1"/>
  <c r="AB130" i="2" s="1"/>
  <c r="AA463" i="2"/>
  <c r="AI274" i="2"/>
  <c r="AA274" i="2"/>
  <c r="AC394" i="2" a="1"/>
  <c r="AC394" i="2" s="1"/>
  <c r="AB394" i="2" a="1"/>
  <c r="AB394" i="2" s="1"/>
  <c r="Y129" i="2"/>
  <c r="AA129" i="2"/>
  <c r="AI543" i="2"/>
  <c r="AJ543" i="2" s="1"/>
  <c r="AA543" i="2"/>
  <c r="AI393" i="2"/>
  <c r="AA393" i="2"/>
  <c r="AI87" i="2"/>
  <c r="AA87" i="2"/>
  <c r="AA482" i="2"/>
  <c r="Y137" i="2"/>
  <c r="AA137" i="2"/>
  <c r="AI639" i="2"/>
  <c r="AJ639" i="2" s="1"/>
  <c r="AA639" i="2"/>
  <c r="AC147" i="2" a="1"/>
  <c r="AC147" i="2" s="1"/>
  <c r="AB147" i="2" a="1"/>
  <c r="AB147" i="2" s="1"/>
  <c r="AI269" i="2"/>
  <c r="AA269" i="2"/>
  <c r="AI628" i="2"/>
  <c r="AJ628" i="2" s="1"/>
  <c r="AA628" i="2"/>
  <c r="AB391" i="2" a="1"/>
  <c r="AB391" i="2" s="1"/>
  <c r="AC391" i="2" a="1"/>
  <c r="AC391" i="2" s="1"/>
  <c r="AI301" i="2"/>
  <c r="AA301" i="2"/>
  <c r="AC349" i="2" a="1"/>
  <c r="AC349" i="2" s="1"/>
  <c r="AB349" i="2" a="1"/>
  <c r="AB349" i="2" s="1"/>
  <c r="H10" i="2" a="1"/>
  <c r="H10" i="2" s="1"/>
  <c r="AA36" i="2"/>
  <c r="AB237" i="2" a="1"/>
  <c r="AB237" i="2" s="1"/>
  <c r="AC237" i="2" a="1"/>
  <c r="AC237" i="2" s="1"/>
  <c r="AC112" i="2" a="1"/>
  <c r="AC112" i="2" s="1"/>
  <c r="AB112" i="2" a="1"/>
  <c r="AB112" i="2" s="1"/>
  <c r="AI172" i="2"/>
  <c r="AA172" i="2"/>
  <c r="AI502" i="2"/>
  <c r="AJ502" i="2" s="1"/>
  <c r="AA502" i="2"/>
  <c r="AC199" i="2" a="1"/>
  <c r="AC199" i="2" s="1"/>
  <c r="AB199" i="2" a="1"/>
  <c r="AB199" i="2" s="1"/>
  <c r="AI333" i="2"/>
  <c r="AA333" i="2"/>
  <c r="AI222" i="2"/>
  <c r="AA222" i="2"/>
  <c r="Y286" i="2"/>
  <c r="AA286" i="2"/>
  <c r="AI481" i="2"/>
  <c r="AJ481" i="2" s="1"/>
  <c r="AA481" i="2"/>
  <c r="AB99" i="2" a="1"/>
  <c r="AB99" i="2" s="1"/>
  <c r="AC99" i="2" a="1"/>
  <c r="AC99" i="2" s="1"/>
  <c r="Y180" i="2"/>
  <c r="AA180" i="2"/>
  <c r="AC271" i="2" a="1"/>
  <c r="AC271" i="2" s="1"/>
  <c r="AB271" i="2" a="1"/>
  <c r="AB271" i="2" s="1"/>
  <c r="AI528" i="2"/>
  <c r="AJ528" i="2" s="1"/>
  <c r="AA528" i="2"/>
  <c r="AB299" i="2" a="1"/>
  <c r="AB299" i="2" s="1"/>
  <c r="AA467" i="2"/>
  <c r="AI634" i="2"/>
  <c r="AJ634" i="2" s="1"/>
  <c r="AA634" i="2"/>
  <c r="W152" i="2"/>
  <c r="AA152" i="2"/>
  <c r="AB433" i="2" a="1"/>
  <c r="AB433" i="2" s="1"/>
  <c r="AC433" i="2" a="1"/>
  <c r="AC433" i="2" s="1"/>
  <c r="AA229" i="2"/>
  <c r="AI662" i="2"/>
  <c r="AJ662" i="2" s="1"/>
  <c r="AA662" i="2"/>
  <c r="AB461" i="2" a="1"/>
  <c r="AB461" i="2" s="1"/>
  <c r="AI632" i="2"/>
  <c r="AJ632" i="2" s="1"/>
  <c r="AA632" i="2"/>
  <c r="X368" i="2"/>
  <c r="AD368" i="2" s="1"/>
  <c r="AE368" i="2" s="1" a="1"/>
  <c r="AE368" i="2" s="1"/>
  <c r="AF368" i="2" s="1" a="1"/>
  <c r="AF368" i="2" s="1"/>
  <c r="Y160" i="2"/>
  <c r="AB261" i="2" a="1"/>
  <c r="AB261" i="2" s="1"/>
  <c r="AC261" i="2" a="1"/>
  <c r="AC261" i="2" s="1"/>
  <c r="W61" i="2"/>
  <c r="AA61" i="2"/>
  <c r="Y535" i="2"/>
  <c r="AA535" i="2"/>
  <c r="AC268" i="2" a="1"/>
  <c r="AC268" i="2" s="1"/>
  <c r="AB268" i="2" a="1"/>
  <c r="AB268" i="2" s="1"/>
  <c r="AC331" i="2" a="1"/>
  <c r="AC331" i="2" s="1"/>
  <c r="AB331" i="2" a="1"/>
  <c r="AB331" i="2" s="1"/>
  <c r="AI533" i="2"/>
  <c r="AJ533" i="2" s="1"/>
  <c r="AA533" i="2"/>
  <c r="AI532" i="2"/>
  <c r="AJ532" i="2" s="1"/>
  <c r="AA532" i="2"/>
  <c r="W173" i="2"/>
  <c r="AA173" i="2"/>
  <c r="AI541" i="2"/>
  <c r="AJ541" i="2" s="1"/>
  <c r="AA541" i="2"/>
  <c r="AI600" i="2"/>
  <c r="AJ600" i="2" s="1"/>
  <c r="AA600" i="2"/>
  <c r="W131" i="2"/>
  <c r="AA131" i="2"/>
  <c r="AC263" i="2" a="1"/>
  <c r="AC263" i="2" s="1"/>
  <c r="AB263" i="2" a="1"/>
  <c r="AB263" i="2" s="1"/>
  <c r="W300" i="2"/>
  <c r="AA300" i="2"/>
  <c r="X76" i="2"/>
  <c r="AD76" i="2" s="1"/>
  <c r="AE76" i="2" s="1" a="1"/>
  <c r="AE76" i="2" s="1"/>
  <c r="AF76" i="2" s="1" a="1"/>
  <c r="AF76" i="2" s="1"/>
  <c r="AA76" i="2"/>
  <c r="AI526" i="2"/>
  <c r="AJ526" i="2" s="1"/>
  <c r="AA526" i="2"/>
  <c r="AB320" i="2" a="1"/>
  <c r="AB320" i="2" s="1"/>
  <c r="AC320" i="2" a="1"/>
  <c r="AC320" i="2" s="1"/>
  <c r="AI615" i="2"/>
  <c r="AJ615" i="2" s="1"/>
  <c r="AA615" i="2"/>
  <c r="W329" i="2"/>
  <c r="AA329" i="2"/>
  <c r="AI73" i="2"/>
  <c r="AJ73" i="2" s="1"/>
  <c r="AA73" i="2"/>
  <c r="AI517" i="2"/>
  <c r="AJ517" i="2" s="1"/>
  <c r="AA517" i="2"/>
  <c r="AC266" i="2" a="1"/>
  <c r="AC266" i="2" s="1"/>
  <c r="AB266" i="2" a="1"/>
  <c r="AB266" i="2" s="1"/>
  <c r="X60" i="2"/>
  <c r="AD60" i="2" s="1"/>
  <c r="AE60" i="2" s="1" a="1"/>
  <c r="AE60" i="2" s="1"/>
  <c r="AF60" i="2" s="1" a="1"/>
  <c r="AF60" i="2" s="1"/>
  <c r="AA60" i="2"/>
  <c r="AC456" i="2" a="1"/>
  <c r="AC456" i="2" s="1"/>
  <c r="AB456" i="2" a="1"/>
  <c r="AB456" i="2" s="1"/>
  <c r="AI164" i="2"/>
  <c r="AA164" i="2"/>
  <c r="AI495" i="2"/>
  <c r="AJ495" i="2" s="1"/>
  <c r="AA495" i="2"/>
  <c r="AI424" i="2"/>
  <c r="AA424" i="2"/>
  <c r="AI182" i="2"/>
  <c r="AA182" i="2"/>
  <c r="AI110" i="2"/>
  <c r="AA110" i="2"/>
  <c r="AI453" i="2"/>
  <c r="AA453" i="2"/>
  <c r="AC245" i="2" a="1"/>
  <c r="AC245" i="2" s="1"/>
  <c r="AB245" i="2" a="1"/>
  <c r="AB245" i="2" s="1"/>
  <c r="AC283" i="2" a="1"/>
  <c r="AC283" i="2" s="1"/>
  <c r="AB283" i="2" a="1"/>
  <c r="AB283" i="2" s="1"/>
  <c r="AC118" i="2" a="1"/>
  <c r="AC118" i="2" s="1"/>
  <c r="AB118" i="2" a="1"/>
  <c r="AB118" i="2" s="1"/>
  <c r="AI523" i="2"/>
  <c r="AJ523" i="2" s="1"/>
  <c r="AA523" i="2"/>
  <c r="AI363" i="2"/>
  <c r="AA363" i="2"/>
  <c r="AB451" i="2" a="1"/>
  <c r="AB451" i="2" s="1"/>
  <c r="AC451" i="2" a="1"/>
  <c r="AC451" i="2" s="1"/>
  <c r="AB116" i="2" a="1"/>
  <c r="AB116" i="2" s="1"/>
  <c r="AC116" i="2" a="1"/>
  <c r="AC116" i="2" s="1"/>
  <c r="AI579" i="2"/>
  <c r="AJ579" i="2" s="1"/>
  <c r="AA579" i="2"/>
  <c r="W332" i="2"/>
  <c r="AA332" i="2"/>
  <c r="AB250" i="2" a="1"/>
  <c r="AB250" i="2" s="1"/>
  <c r="AC250" i="2" a="1"/>
  <c r="AC250" i="2" s="1"/>
  <c r="AI597" i="2"/>
  <c r="AJ597" i="2" s="1"/>
  <c r="AA597" i="2"/>
  <c r="Y381" i="2"/>
  <c r="AA381" i="2"/>
  <c r="AI279" i="2"/>
  <c r="AA279" i="2"/>
  <c r="AD11" i="2"/>
  <c r="AE11" i="2" s="1" a="1"/>
  <c r="AE11" i="2" s="1"/>
  <c r="AF11" i="2" s="1" a="1"/>
  <c r="AF11" i="2" s="1"/>
  <c r="H11" i="2" s="1" a="1"/>
  <c r="H11" i="2" s="1"/>
  <c r="AD15" i="2"/>
  <c r="AI1379" i="2"/>
  <c r="AJ1379" i="2" s="1"/>
  <c r="H1379" i="2" a="1"/>
  <c r="H1379" i="2" s="1"/>
  <c r="AA1379" i="2"/>
  <c r="AI1279" i="2"/>
  <c r="AJ1279" i="2" s="1"/>
  <c r="H1279" i="2" a="1"/>
  <c r="H1279" i="2" s="1"/>
  <c r="AA1279" i="2"/>
  <c r="AI1085" i="2"/>
  <c r="AJ1085" i="2" s="1"/>
  <c r="H1085" i="2" a="1"/>
  <c r="H1085" i="2" s="1"/>
  <c r="AA1085" i="2"/>
  <c r="AI1300" i="2"/>
  <c r="AJ1300" i="2" s="1"/>
  <c r="H1300" i="2" a="1"/>
  <c r="H1300" i="2" s="1"/>
  <c r="AA1300" i="2"/>
  <c r="H969" i="2" a="1"/>
  <c r="H969" i="2" s="1"/>
  <c r="AA969" i="2"/>
  <c r="AI795" i="2"/>
  <c r="AJ795" i="2" s="1"/>
  <c r="H795" i="2" a="1"/>
  <c r="H795" i="2" s="1"/>
  <c r="AA795" i="2"/>
  <c r="AI1285" i="2"/>
  <c r="AJ1285" i="2" s="1"/>
  <c r="H1285" i="2" a="1"/>
  <c r="H1285" i="2" s="1"/>
  <c r="AA1285" i="2"/>
  <c r="AI1552" i="2"/>
  <c r="AJ1552" i="2" s="1"/>
  <c r="H1552" i="2" a="1"/>
  <c r="H1552" i="2" s="1"/>
  <c r="AA1552" i="2"/>
  <c r="H825" i="2" a="1"/>
  <c r="H825" i="2" s="1"/>
  <c r="AA825" i="2"/>
  <c r="AI1488" i="2"/>
  <c r="AJ1488" i="2" s="1"/>
  <c r="H1488" i="2" a="1"/>
  <c r="H1488" i="2" s="1"/>
  <c r="AA1488" i="2"/>
  <c r="H872" i="2" a="1"/>
  <c r="H872" i="2" s="1"/>
  <c r="AA872" i="2"/>
  <c r="AI1047" i="2"/>
  <c r="AJ1047" i="2" s="1"/>
  <c r="H1047" i="2" a="1"/>
  <c r="H1047" i="2" s="1"/>
  <c r="AA1047" i="2"/>
  <c r="AI1089" i="2"/>
  <c r="AJ1089" i="2" s="1"/>
  <c r="H1089" i="2" a="1"/>
  <c r="H1089" i="2" s="1"/>
  <c r="AA1089" i="2"/>
  <c r="AI1229" i="2"/>
  <c r="AJ1229" i="2" s="1"/>
  <c r="H1229" i="2" a="1"/>
  <c r="H1229" i="2" s="1"/>
  <c r="AA1229" i="2"/>
  <c r="H1240" i="2" a="1"/>
  <c r="H1240" i="2" s="1"/>
  <c r="AA1240" i="2"/>
  <c r="AI767" i="2"/>
  <c r="AJ767" i="2" s="1"/>
  <c r="H767" i="2" a="1"/>
  <c r="H767" i="2" s="1"/>
  <c r="AA767" i="2"/>
  <c r="H1545" i="2" a="1"/>
  <c r="H1545" i="2" s="1"/>
  <c r="AA1545" i="2"/>
  <c r="AI1288" i="2"/>
  <c r="AJ1288" i="2" s="1"/>
  <c r="H1288" i="2" a="1"/>
  <c r="H1288" i="2" s="1"/>
  <c r="AA1288" i="2"/>
  <c r="AI694" i="2"/>
  <c r="AJ694" i="2" s="1"/>
  <c r="H694" i="2" a="1"/>
  <c r="H694" i="2" s="1"/>
  <c r="AA694" i="2"/>
  <c r="AI958" i="2"/>
  <c r="AJ958" i="2" s="1"/>
  <c r="H958" i="2" a="1"/>
  <c r="H958" i="2" s="1"/>
  <c r="AA958" i="2"/>
  <c r="H1275" i="2" a="1"/>
  <c r="H1275" i="2" s="1"/>
  <c r="AA1275" i="2"/>
  <c r="AI1384" i="2"/>
  <c r="AJ1384" i="2" s="1"/>
  <c r="H1384" i="2" a="1"/>
  <c r="H1384" i="2" s="1"/>
  <c r="AA1384" i="2"/>
  <c r="H815" i="2" a="1"/>
  <c r="H815" i="2" s="1"/>
  <c r="AA815" i="2"/>
  <c r="H1316" i="2" a="1"/>
  <c r="H1316" i="2" s="1"/>
  <c r="AA1316" i="2"/>
  <c r="W709" i="2"/>
  <c r="AN709" i="2" s="1" a="1"/>
  <c r="AN709" i="2" s="1"/>
  <c r="H709" i="2" a="1"/>
  <c r="H709" i="2" s="1"/>
  <c r="AA709" i="2"/>
  <c r="H1077" i="2" a="1"/>
  <c r="H1077" i="2" s="1"/>
  <c r="AA1077" i="2"/>
  <c r="X1574" i="2"/>
  <c r="AS1574" i="2" s="1" a="1"/>
  <c r="AS1574" i="2" s="1"/>
  <c r="H1574" i="2" a="1"/>
  <c r="H1574" i="2" s="1"/>
  <c r="AA1574" i="2"/>
  <c r="AI1078" i="2"/>
  <c r="AJ1078" i="2" s="1"/>
  <c r="H1078" i="2" a="1"/>
  <c r="H1078" i="2" s="1"/>
  <c r="AA1078" i="2"/>
  <c r="H1194" i="2" a="1"/>
  <c r="H1194" i="2" s="1"/>
  <c r="AA1194" i="2"/>
  <c r="H1389" i="2" a="1"/>
  <c r="H1389" i="2" s="1"/>
  <c r="AA1389" i="2"/>
  <c r="H1259" i="2" a="1"/>
  <c r="H1259" i="2" s="1"/>
  <c r="AA1259" i="2"/>
  <c r="Y1544" i="2"/>
  <c r="H1544" i="2" a="1"/>
  <c r="H1544" i="2" s="1"/>
  <c r="AA1544" i="2"/>
  <c r="AI949" i="2"/>
  <c r="AJ949" i="2" s="1"/>
  <c r="H949" i="2" a="1"/>
  <c r="H949" i="2" s="1"/>
  <c r="AA949" i="2"/>
  <c r="H808" i="2" a="1"/>
  <c r="H808" i="2" s="1"/>
  <c r="AA808" i="2"/>
  <c r="H1562" i="2" a="1"/>
  <c r="H1562" i="2" s="1"/>
  <c r="AA1562" i="2"/>
  <c r="H938" i="2" a="1"/>
  <c r="H938" i="2" s="1"/>
  <c r="AA938" i="2"/>
  <c r="H957" i="2" a="1"/>
  <c r="H957" i="2" s="1"/>
  <c r="AA957" i="2"/>
  <c r="H1080" i="2" a="1"/>
  <c r="H1080" i="2" s="1"/>
  <c r="AA1080" i="2"/>
  <c r="AI1467" i="2"/>
  <c r="AJ1467" i="2" s="1"/>
  <c r="H1467" i="2" a="1"/>
  <c r="H1467" i="2" s="1"/>
  <c r="AA1467" i="2"/>
  <c r="H1477" i="2" a="1"/>
  <c r="H1477" i="2" s="1"/>
  <c r="AA1477" i="2"/>
  <c r="AI894" i="2"/>
  <c r="AJ894" i="2" s="1"/>
  <c r="H894" i="2" a="1"/>
  <c r="H894" i="2" s="1"/>
  <c r="AA894" i="2"/>
  <c r="H1067" i="2" a="1"/>
  <c r="H1067" i="2" s="1"/>
  <c r="AA1067" i="2"/>
  <c r="AI1528" i="2"/>
  <c r="AJ1528" i="2" s="1"/>
  <c r="H1528" i="2" a="1"/>
  <c r="H1528" i="2" s="1"/>
  <c r="AA1528" i="2"/>
  <c r="AI1119" i="2"/>
  <c r="AJ1119" i="2" s="1"/>
  <c r="H1119" i="2" a="1"/>
  <c r="H1119" i="2" s="1"/>
  <c r="AA1119" i="2"/>
  <c r="AI878" i="2"/>
  <c r="AJ878" i="2" s="1"/>
  <c r="H878" i="2" a="1"/>
  <c r="H878" i="2" s="1"/>
  <c r="AA878" i="2"/>
  <c r="H1268" i="2" a="1"/>
  <c r="H1268" i="2" s="1"/>
  <c r="AA1268" i="2"/>
  <c r="AI1450" i="2"/>
  <c r="AJ1450" i="2" s="1"/>
  <c r="H1450" i="2" a="1"/>
  <c r="H1450" i="2" s="1"/>
  <c r="AA1450" i="2"/>
  <c r="H796" i="2" a="1"/>
  <c r="H796" i="2" s="1"/>
  <c r="AA796" i="2"/>
  <c r="H1266" i="2" a="1"/>
  <c r="H1266" i="2" s="1"/>
  <c r="AA1266" i="2"/>
  <c r="AI1255" i="2"/>
  <c r="AJ1255" i="2" s="1"/>
  <c r="H1255" i="2" a="1"/>
  <c r="H1255" i="2" s="1"/>
  <c r="AA1255" i="2"/>
  <c r="AI936" i="2"/>
  <c r="AJ936" i="2" s="1"/>
  <c r="H936" i="2" a="1"/>
  <c r="H936" i="2" s="1"/>
  <c r="AA936" i="2"/>
  <c r="AI1295" i="2"/>
  <c r="AJ1295" i="2" s="1"/>
  <c r="H1295" i="2" a="1"/>
  <c r="H1295" i="2" s="1"/>
  <c r="AA1295" i="2"/>
  <c r="H1466" i="2" a="1"/>
  <c r="H1466" i="2" s="1"/>
  <c r="AA1466" i="2"/>
  <c r="AI860" i="2"/>
  <c r="AJ860" i="2" s="1"/>
  <c r="H860" i="2" a="1"/>
  <c r="H860" i="2" s="1"/>
  <c r="AA860" i="2"/>
  <c r="AI761" i="2"/>
  <c r="AJ761" i="2" s="1"/>
  <c r="H761" i="2" a="1"/>
  <c r="H761" i="2" s="1"/>
  <c r="AA761" i="2"/>
  <c r="H1035" i="2" a="1"/>
  <c r="H1035" i="2" s="1"/>
  <c r="AA1035" i="2"/>
  <c r="H1227" i="2" a="1"/>
  <c r="H1227" i="2" s="1"/>
  <c r="AA1227" i="2"/>
  <c r="AI1525" i="2"/>
  <c r="AJ1525" i="2" s="1"/>
  <c r="H1525" i="2" a="1"/>
  <c r="H1525" i="2" s="1"/>
  <c r="AA1525" i="2"/>
  <c r="AI785" i="2"/>
  <c r="AJ785" i="2" s="1"/>
  <c r="H785" i="2" a="1"/>
  <c r="H785" i="2" s="1"/>
  <c r="AA785" i="2"/>
  <c r="AI1071" i="2"/>
  <c r="AJ1071" i="2" s="1"/>
  <c r="H1071" i="2" a="1"/>
  <c r="H1071" i="2" s="1"/>
  <c r="AA1071" i="2"/>
  <c r="H768" i="2" a="1"/>
  <c r="H768" i="2" s="1"/>
  <c r="AA768" i="2"/>
  <c r="H1093" i="2" a="1"/>
  <c r="H1093" i="2" s="1"/>
  <c r="AA1093" i="2"/>
  <c r="H907" i="2" a="1"/>
  <c r="H907" i="2" s="1"/>
  <c r="AA907" i="2"/>
  <c r="AI996" i="2"/>
  <c r="AJ996" i="2" s="1"/>
  <c r="H996" i="2" a="1"/>
  <c r="H996" i="2" s="1"/>
  <c r="AA996" i="2"/>
  <c r="H1007" i="2" a="1"/>
  <c r="H1007" i="2" s="1"/>
  <c r="AA1007" i="2"/>
  <c r="AI1184" i="2"/>
  <c r="AJ1184" i="2" s="1"/>
  <c r="H1184" i="2" a="1"/>
  <c r="H1184" i="2" s="1"/>
  <c r="AA1184" i="2"/>
  <c r="AI1335" i="2"/>
  <c r="AJ1335" i="2" s="1"/>
  <c r="AA1335" i="2"/>
  <c r="H1335" i="2" a="1"/>
  <c r="H1335" i="2" s="1"/>
  <c r="AI1417" i="2"/>
  <c r="AJ1417" i="2" s="1"/>
  <c r="H1417" i="2" a="1"/>
  <c r="H1417" i="2" s="1"/>
  <c r="AA1417" i="2"/>
  <c r="AI1182" i="2"/>
  <c r="AJ1182" i="2" s="1"/>
  <c r="H1182" i="2" a="1"/>
  <c r="H1182" i="2" s="1"/>
  <c r="AA1182" i="2"/>
  <c r="AI1159" i="2"/>
  <c r="AJ1159" i="2" s="1"/>
  <c r="H1159" i="2" a="1"/>
  <c r="H1159" i="2" s="1"/>
  <c r="AA1159" i="2"/>
  <c r="AI1180" i="2"/>
  <c r="AJ1180" i="2" s="1"/>
  <c r="H1180" i="2" a="1"/>
  <c r="H1180" i="2" s="1"/>
  <c r="AA1180" i="2"/>
  <c r="AI1484" i="2"/>
  <c r="AJ1484" i="2" s="1"/>
  <c r="H1484" i="2" a="1"/>
  <c r="H1484" i="2" s="1"/>
  <c r="AA1484" i="2"/>
  <c r="AI1356" i="2"/>
  <c r="AJ1356" i="2" s="1"/>
  <c r="H1356" i="2" a="1"/>
  <c r="H1356" i="2" s="1"/>
  <c r="AA1356" i="2"/>
  <c r="AI1150" i="2"/>
  <c r="AJ1150" i="2" s="1"/>
  <c r="H1150" i="2" a="1"/>
  <c r="H1150" i="2" s="1"/>
  <c r="AA1150" i="2"/>
  <c r="AI1024" i="2"/>
  <c r="AJ1024" i="2" s="1"/>
  <c r="H1024" i="2" a="1"/>
  <c r="H1024" i="2" s="1"/>
  <c r="AA1024" i="2"/>
  <c r="AI859" i="2"/>
  <c r="AJ859" i="2" s="1"/>
  <c r="H859" i="2" a="1"/>
  <c r="H859" i="2" s="1"/>
  <c r="AA859" i="2"/>
  <c r="AI726" i="2"/>
  <c r="AJ726" i="2" s="1"/>
  <c r="H726" i="2" a="1"/>
  <c r="H726" i="2" s="1"/>
  <c r="AA726" i="2"/>
  <c r="AI1506" i="2"/>
  <c r="AJ1506" i="2" s="1"/>
  <c r="H1506" i="2" a="1"/>
  <c r="H1506" i="2" s="1"/>
  <c r="AA1506" i="2"/>
  <c r="AI1365" i="2"/>
  <c r="AJ1365" i="2" s="1"/>
  <c r="H1365" i="2" a="1"/>
  <c r="H1365" i="2" s="1"/>
  <c r="AA1365" i="2"/>
  <c r="AI1215" i="2"/>
  <c r="AJ1215" i="2" s="1"/>
  <c r="H1215" i="2" a="1"/>
  <c r="H1215" i="2" s="1"/>
  <c r="AA1215" i="2"/>
  <c r="AI1002" i="2"/>
  <c r="AJ1002" i="2" s="1"/>
  <c r="H1002" i="2" a="1"/>
  <c r="H1002" i="2" s="1"/>
  <c r="AA1002" i="2"/>
  <c r="AI858" i="2"/>
  <c r="AJ858" i="2" s="1"/>
  <c r="H858" i="2" a="1"/>
  <c r="H858" i="2" s="1"/>
  <c r="AA858" i="2"/>
  <c r="AI1516" i="2"/>
  <c r="AJ1516" i="2" s="1"/>
  <c r="H1516" i="2" a="1"/>
  <c r="H1516" i="2" s="1"/>
  <c r="AA1516" i="2"/>
  <c r="AI1376" i="2"/>
  <c r="AJ1376" i="2" s="1"/>
  <c r="H1376" i="2" a="1"/>
  <c r="H1376" i="2" s="1"/>
  <c r="AA1376" i="2"/>
  <c r="H1247" i="2" a="1"/>
  <c r="H1247" i="2" s="1"/>
  <c r="AA1247" i="2"/>
  <c r="AI1052" i="2"/>
  <c r="AJ1052" i="2" s="1"/>
  <c r="H1052" i="2" a="1"/>
  <c r="H1052" i="2" s="1"/>
  <c r="AA1052" i="2"/>
  <c r="AI919" i="2"/>
  <c r="AJ919" i="2" s="1"/>
  <c r="H919" i="2" a="1"/>
  <c r="H919" i="2" s="1"/>
  <c r="AA919" i="2"/>
  <c r="H735" i="2" a="1"/>
  <c r="H735" i="2" s="1"/>
  <c r="AA735" i="2"/>
  <c r="AI1582" i="2"/>
  <c r="AJ1582" i="2" s="1"/>
  <c r="H1582" i="2" a="1"/>
  <c r="H1582" i="2" s="1"/>
  <c r="AA1582" i="2"/>
  <c r="H1419" i="2" a="1"/>
  <c r="H1419" i="2" s="1"/>
  <c r="AA1419" i="2"/>
  <c r="AI1235" i="2"/>
  <c r="AJ1235" i="2" s="1"/>
  <c r="H1235" i="2" a="1"/>
  <c r="H1235" i="2" s="1"/>
  <c r="AA1235" i="2"/>
  <c r="AI1072" i="2"/>
  <c r="AJ1072" i="2" s="1"/>
  <c r="H1072" i="2" a="1"/>
  <c r="H1072" i="2" s="1"/>
  <c r="AA1072" i="2"/>
  <c r="AI918" i="2"/>
  <c r="AJ918" i="2" s="1"/>
  <c r="H918" i="2" a="1"/>
  <c r="H918" i="2" s="1"/>
  <c r="AA918" i="2"/>
  <c r="H775" i="2" a="1"/>
  <c r="H775" i="2" s="1"/>
  <c r="AA775" i="2"/>
  <c r="AI1514" i="2"/>
  <c r="AJ1514" i="2" s="1"/>
  <c r="H1514" i="2" a="1"/>
  <c r="H1514" i="2" s="1"/>
  <c r="AA1514" i="2"/>
  <c r="H1386" i="2" a="1"/>
  <c r="H1386" i="2" s="1"/>
  <c r="AA1386" i="2"/>
  <c r="H1224" i="2" a="1"/>
  <c r="H1224" i="2" s="1"/>
  <c r="AA1224" i="2"/>
  <c r="H1060" i="2" a="1"/>
  <c r="H1060" i="2" s="1"/>
  <c r="AA1060" i="2"/>
  <c r="AI875" i="2"/>
  <c r="AJ875" i="2" s="1"/>
  <c r="H875" i="2" a="1"/>
  <c r="H875" i="2" s="1"/>
  <c r="AA875" i="2"/>
  <c r="AI744" i="2"/>
  <c r="AJ744" i="2" s="1"/>
  <c r="H744" i="2" a="1"/>
  <c r="H744" i="2" s="1"/>
  <c r="AA744" i="2"/>
  <c r="AI1522" i="2"/>
  <c r="AJ1522" i="2" s="1"/>
  <c r="H1522" i="2" a="1"/>
  <c r="H1522" i="2" s="1"/>
  <c r="AA1522" i="2"/>
  <c r="H1361" i="2" a="1"/>
  <c r="H1361" i="2" s="1"/>
  <c r="AA1361" i="2"/>
  <c r="AI1223" i="2"/>
  <c r="AJ1223" i="2" s="1"/>
  <c r="H1223" i="2" a="1"/>
  <c r="H1223" i="2" s="1"/>
  <c r="AA1223" i="2"/>
  <c r="AI1081" i="2"/>
  <c r="AJ1081" i="2" s="1"/>
  <c r="H1081" i="2" a="1"/>
  <c r="H1081" i="2" s="1"/>
  <c r="AA1081" i="2"/>
  <c r="AI917" i="2"/>
  <c r="AJ917" i="2" s="1"/>
  <c r="H917" i="2" a="1"/>
  <c r="H917" i="2" s="1"/>
  <c r="AA917" i="2"/>
  <c r="AI783" i="2"/>
  <c r="AJ783" i="2" s="1"/>
  <c r="H783" i="2" a="1"/>
  <c r="H783" i="2" s="1"/>
  <c r="AA783" i="2"/>
  <c r="H1489" i="2" a="1"/>
  <c r="H1489" i="2" s="1"/>
  <c r="AA1489" i="2"/>
  <c r="H1328" i="2" a="1"/>
  <c r="H1328" i="2" s="1"/>
  <c r="AA1328" i="2"/>
  <c r="AI1187" i="2"/>
  <c r="AJ1187" i="2" s="1"/>
  <c r="H1187" i="2" a="1"/>
  <c r="H1187" i="2" s="1"/>
  <c r="AA1187" i="2"/>
  <c r="AI1049" i="2"/>
  <c r="AJ1049" i="2" s="1"/>
  <c r="H1049" i="2" a="1"/>
  <c r="H1049" i="2" s="1"/>
  <c r="AA1049" i="2"/>
  <c r="AI895" i="2"/>
  <c r="AJ895" i="2" s="1"/>
  <c r="AA895" i="2"/>
  <c r="H895" i="2" a="1"/>
  <c r="H895" i="2" s="1"/>
  <c r="AI772" i="2"/>
  <c r="AJ772" i="2" s="1"/>
  <c r="H772" i="2" a="1"/>
  <c r="H772" i="2" s="1"/>
  <c r="AA772" i="2"/>
  <c r="AI1075" i="2"/>
  <c r="AJ1075" i="2" s="1"/>
  <c r="H1075" i="2" a="1"/>
  <c r="H1075" i="2" s="1"/>
  <c r="AA1075" i="2"/>
  <c r="AI1559" i="2"/>
  <c r="AJ1559" i="2" s="1"/>
  <c r="H1559" i="2" a="1"/>
  <c r="H1559" i="2" s="1"/>
  <c r="AA1559" i="2"/>
  <c r="H1404" i="2" a="1"/>
  <c r="H1404" i="2" s="1"/>
  <c r="AA1404" i="2"/>
  <c r="AI1273" i="2"/>
  <c r="AJ1273" i="2" s="1"/>
  <c r="H1273" i="2" a="1"/>
  <c r="H1273" i="2" s="1"/>
  <c r="AA1273" i="2"/>
  <c r="AI1122" i="2"/>
  <c r="AJ1122" i="2" s="1"/>
  <c r="H1122" i="2" a="1"/>
  <c r="H1122" i="2" s="1"/>
  <c r="AA1122" i="2"/>
  <c r="H977" i="2" a="1"/>
  <c r="H977" i="2" s="1"/>
  <c r="AA977" i="2"/>
  <c r="AI804" i="2"/>
  <c r="AJ804" i="2" s="1"/>
  <c r="H804" i="2" a="1"/>
  <c r="H804" i="2" s="1"/>
  <c r="AA804" i="2"/>
  <c r="AI1183" i="2"/>
  <c r="AJ1183" i="2" s="1"/>
  <c r="H1183" i="2" a="1"/>
  <c r="H1183" i="2" s="1"/>
  <c r="AA1183" i="2"/>
  <c r="AI1446" i="2"/>
  <c r="AJ1446" i="2" s="1"/>
  <c r="H1446" i="2" a="1"/>
  <c r="H1446" i="2" s="1"/>
  <c r="AA1446" i="2"/>
  <c r="AI1294" i="2"/>
  <c r="AJ1294" i="2" s="1"/>
  <c r="H1294" i="2" a="1"/>
  <c r="H1294" i="2" s="1"/>
  <c r="AA1294" i="2"/>
  <c r="AI1143" i="2"/>
  <c r="AJ1143" i="2" s="1"/>
  <c r="H1143" i="2" a="1"/>
  <c r="H1143" i="2" s="1"/>
  <c r="AA1143" i="2"/>
  <c r="AI995" i="2"/>
  <c r="AJ995" i="2" s="1"/>
  <c r="H995" i="2" a="1"/>
  <c r="H995" i="2" s="1"/>
  <c r="AA995" i="2"/>
  <c r="AI834" i="2"/>
  <c r="AJ834" i="2" s="1"/>
  <c r="H834" i="2" a="1"/>
  <c r="H834" i="2" s="1"/>
  <c r="AA834" i="2"/>
  <c r="AI1498" i="2"/>
  <c r="AJ1498" i="2" s="1"/>
  <c r="H1498" i="2" a="1"/>
  <c r="H1498" i="2" s="1"/>
  <c r="AA1498" i="2"/>
  <c r="H1336" i="2" a="1"/>
  <c r="H1336" i="2" s="1"/>
  <c r="AA1336" i="2"/>
  <c r="AI1173" i="2"/>
  <c r="AJ1173" i="2" s="1"/>
  <c r="H1173" i="2" a="1"/>
  <c r="H1173" i="2" s="1"/>
  <c r="AA1173" i="2"/>
  <c r="AI1016" i="2"/>
  <c r="AJ1016" i="2" s="1"/>
  <c r="H1016" i="2" a="1"/>
  <c r="H1016" i="2" s="1"/>
  <c r="AA1016" i="2"/>
  <c r="AI871" i="2"/>
  <c r="AJ871" i="2" s="1"/>
  <c r="H871" i="2" a="1"/>
  <c r="H871" i="2" s="1"/>
  <c r="AA871" i="2"/>
  <c r="H728" i="2" a="1"/>
  <c r="H728" i="2" s="1"/>
  <c r="AA728" i="2"/>
  <c r="AI1485" i="2"/>
  <c r="AJ1485" i="2" s="1"/>
  <c r="H1485" i="2" a="1"/>
  <c r="H1485" i="2" s="1"/>
  <c r="AA1485" i="2"/>
  <c r="H1324" i="2" a="1"/>
  <c r="H1324" i="2" s="1"/>
  <c r="AA1324" i="2"/>
  <c r="H1142" i="2" a="1"/>
  <c r="H1142" i="2" s="1"/>
  <c r="AA1142" i="2"/>
  <c r="AI974" i="2"/>
  <c r="AJ974" i="2" s="1"/>
  <c r="H974" i="2" a="1"/>
  <c r="H974" i="2" s="1"/>
  <c r="AA974" i="2"/>
  <c r="H851" i="2" a="1"/>
  <c r="H851" i="2" s="1"/>
  <c r="AA851" i="2"/>
  <c r="AI698" i="2"/>
  <c r="AJ698" i="2" s="1"/>
  <c r="AA698" i="2"/>
  <c r="H698" i="2" a="1"/>
  <c r="H698" i="2" s="1"/>
  <c r="AI1536" i="2"/>
  <c r="AJ1536" i="2" s="1"/>
  <c r="H1536" i="2" a="1"/>
  <c r="H1536" i="2" s="1"/>
  <c r="AA1536" i="2"/>
  <c r="AI1323" i="2"/>
  <c r="AJ1323" i="2" s="1"/>
  <c r="H1323" i="2" a="1"/>
  <c r="H1323" i="2" s="1"/>
  <c r="AA1323" i="2"/>
  <c r="AI749" i="2"/>
  <c r="AJ749" i="2" s="1"/>
  <c r="H749" i="2" a="1"/>
  <c r="H749" i="2" s="1"/>
  <c r="AA749" i="2"/>
  <c r="H1573" i="2" a="1"/>
  <c r="H1573" i="2" s="1"/>
  <c r="AA1573" i="2"/>
  <c r="AI777" i="2"/>
  <c r="AJ777" i="2" s="1"/>
  <c r="H777" i="2" a="1"/>
  <c r="H777" i="2" s="1"/>
  <c r="AA777" i="2"/>
  <c r="AI1432" i="2"/>
  <c r="AJ1432" i="2" s="1"/>
  <c r="H1432" i="2" a="1"/>
  <c r="H1432" i="2" s="1"/>
  <c r="AA1432" i="2"/>
  <c r="AI970" i="2"/>
  <c r="AJ970" i="2" s="1"/>
  <c r="H970" i="2" a="1"/>
  <c r="H970" i="2" s="1"/>
  <c r="AA970" i="2"/>
  <c r="H1330" i="2" a="1"/>
  <c r="H1330" i="2" s="1"/>
  <c r="AA1330" i="2"/>
  <c r="AI703" i="2"/>
  <c r="AJ703" i="2" s="1"/>
  <c r="H703" i="2" a="1"/>
  <c r="H703" i="2" s="1"/>
  <c r="AA703" i="2"/>
  <c r="H968" i="2" a="1"/>
  <c r="H968" i="2" s="1"/>
  <c r="AA968" i="2"/>
  <c r="AI837" i="2"/>
  <c r="AJ837" i="2" s="1"/>
  <c r="H837" i="2" a="1"/>
  <c r="H837" i="2" s="1"/>
  <c r="AA837" i="2"/>
  <c r="AI1254" i="2"/>
  <c r="AJ1254" i="2" s="1"/>
  <c r="H1254" i="2" a="1"/>
  <c r="H1254" i="2" s="1"/>
  <c r="AA1254" i="2"/>
  <c r="AI673" i="2"/>
  <c r="AJ673" i="2" s="1"/>
  <c r="H673" i="2" a="1"/>
  <c r="H673" i="2" s="1"/>
  <c r="AA673" i="2"/>
  <c r="AI719" i="2"/>
  <c r="AJ719" i="2" s="1"/>
  <c r="H719" i="2" a="1"/>
  <c r="H719" i="2" s="1"/>
  <c r="AA719" i="2"/>
  <c r="AI1359" i="2"/>
  <c r="AJ1359" i="2" s="1"/>
  <c r="H1359" i="2" a="1"/>
  <c r="H1359" i="2" s="1"/>
  <c r="AA1359" i="2"/>
  <c r="AI751" i="2"/>
  <c r="AJ751" i="2" s="1"/>
  <c r="H751" i="2" a="1"/>
  <c r="H751" i="2" s="1"/>
  <c r="AA751" i="2"/>
  <c r="Y1251" i="2"/>
  <c r="H1251" i="2" a="1"/>
  <c r="H1251" i="2" s="1"/>
  <c r="AA1251" i="2"/>
  <c r="AI1402" i="2"/>
  <c r="AJ1402" i="2" s="1"/>
  <c r="H1402" i="2" a="1"/>
  <c r="H1402" i="2" s="1"/>
  <c r="AA1402" i="2"/>
  <c r="AI760" i="2"/>
  <c r="AJ760" i="2" s="1"/>
  <c r="H760" i="2" a="1"/>
  <c r="H760" i="2" s="1"/>
  <c r="AA760" i="2"/>
  <c r="X1098" i="2"/>
  <c r="AP1098" i="2" s="1" a="1"/>
  <c r="AP1098" i="2" s="1"/>
  <c r="H1098" i="2" a="1"/>
  <c r="H1098" i="2" s="1"/>
  <c r="AA1098" i="2"/>
  <c r="AI1064" i="2"/>
  <c r="AJ1064" i="2" s="1"/>
  <c r="H1064" i="2" a="1"/>
  <c r="H1064" i="2" s="1"/>
  <c r="AA1064" i="2"/>
  <c r="H1410" i="2" a="1"/>
  <c r="H1410" i="2" s="1"/>
  <c r="AA1410" i="2"/>
  <c r="H1431" i="2" a="1"/>
  <c r="H1431" i="2" s="1"/>
  <c r="AA1431" i="2"/>
  <c r="AI1299" i="2"/>
  <c r="AJ1299" i="2" s="1"/>
  <c r="H1299" i="2" a="1"/>
  <c r="H1299" i="2" s="1"/>
  <c r="AA1299" i="2"/>
  <c r="X1286" i="2"/>
  <c r="BA1286" i="2" s="1" a="1"/>
  <c r="BA1286" i="2" s="1"/>
  <c r="H1286" i="2" a="1"/>
  <c r="H1286" i="2" s="1"/>
  <c r="AA1286" i="2"/>
  <c r="AI979" i="2"/>
  <c r="AJ979" i="2" s="1"/>
  <c r="H979" i="2" a="1"/>
  <c r="H979" i="2" s="1"/>
  <c r="AA979" i="2"/>
  <c r="H1244" i="2" a="1"/>
  <c r="H1244" i="2" s="1"/>
  <c r="AA1244" i="2"/>
  <c r="AI1478" i="2"/>
  <c r="AJ1478" i="2" s="1"/>
  <c r="H1478" i="2" a="1"/>
  <c r="H1478" i="2" s="1"/>
  <c r="AA1478" i="2"/>
  <c r="AI668" i="2"/>
  <c r="AJ668" i="2" s="1"/>
  <c r="H668" i="2" a="1"/>
  <c r="H668" i="2" s="1"/>
  <c r="AA668" i="2"/>
  <c r="H1185" i="2" a="1"/>
  <c r="H1185" i="2" s="1"/>
  <c r="AA1185" i="2"/>
  <c r="AI992" i="2"/>
  <c r="AJ992" i="2" s="1"/>
  <c r="H992" i="2" a="1"/>
  <c r="H992" i="2" s="1"/>
  <c r="AA992" i="2"/>
  <c r="H1241" i="2" a="1"/>
  <c r="H1241" i="2" s="1"/>
  <c r="AA1241" i="2"/>
  <c r="AI800" i="2"/>
  <c r="AJ800" i="2" s="1"/>
  <c r="H800" i="2" a="1"/>
  <c r="H800" i="2" s="1"/>
  <c r="AA800" i="2"/>
  <c r="H893" i="2" a="1"/>
  <c r="H893" i="2" s="1"/>
  <c r="AA893" i="2"/>
  <c r="AI1036" i="2"/>
  <c r="AJ1036" i="2" s="1"/>
  <c r="H1036" i="2" a="1"/>
  <c r="H1036" i="2" s="1"/>
  <c r="AA1036" i="2"/>
  <c r="AI1385" i="2"/>
  <c r="AJ1385" i="2" s="1"/>
  <c r="H1385" i="2" a="1"/>
  <c r="H1385" i="2" s="1"/>
  <c r="AA1385" i="2"/>
  <c r="AI1053" i="2"/>
  <c r="AJ1053" i="2" s="1"/>
  <c r="H1053" i="2" a="1"/>
  <c r="H1053" i="2" s="1"/>
  <c r="AA1053" i="2"/>
  <c r="H715" i="2" a="1"/>
  <c r="H715" i="2" s="1"/>
  <c r="AA715" i="2"/>
  <c r="AI1106" i="2"/>
  <c r="AJ1106" i="2" s="1"/>
  <c r="H1106" i="2" a="1"/>
  <c r="H1106" i="2" s="1"/>
  <c r="AA1106" i="2"/>
  <c r="H1460" i="2" a="1"/>
  <c r="H1460" i="2" s="1"/>
  <c r="AA1460" i="2"/>
  <c r="H1115" i="2" a="1"/>
  <c r="H1115" i="2" s="1"/>
  <c r="AA1115" i="2"/>
  <c r="AI1265" i="2"/>
  <c r="AJ1265" i="2" s="1"/>
  <c r="H1265" i="2" a="1"/>
  <c r="H1265" i="2" s="1"/>
  <c r="AA1265" i="2"/>
  <c r="H1521" i="2" a="1"/>
  <c r="H1521" i="2" s="1"/>
  <c r="AA1521" i="2"/>
  <c r="H1306" i="2" a="1"/>
  <c r="H1306" i="2" s="1"/>
  <c r="AA1306" i="2"/>
  <c r="AI1337" i="2"/>
  <c r="AJ1337" i="2" s="1"/>
  <c r="H1337" i="2" a="1"/>
  <c r="H1337" i="2" s="1"/>
  <c r="AA1337" i="2"/>
  <c r="H1230" i="2" a="1"/>
  <c r="H1230" i="2" s="1"/>
  <c r="AA1230" i="2"/>
  <c r="H1005" i="2" a="1"/>
  <c r="H1005" i="2" s="1"/>
  <c r="AA1005" i="2"/>
  <c r="H1390" i="2" a="1"/>
  <c r="H1390" i="2" s="1"/>
  <c r="AA1390" i="2"/>
  <c r="H1181" i="2" a="1"/>
  <c r="H1181" i="2" s="1"/>
  <c r="AA1181" i="2"/>
  <c r="AI1044" i="2"/>
  <c r="AJ1044" i="2" s="1"/>
  <c r="H1044" i="2" a="1"/>
  <c r="H1044" i="2" s="1"/>
  <c r="AA1044" i="2"/>
  <c r="AI705" i="2"/>
  <c r="AJ705" i="2" s="1"/>
  <c r="H705" i="2" a="1"/>
  <c r="H705" i="2" s="1"/>
  <c r="AA705" i="2"/>
  <c r="AI940" i="2"/>
  <c r="AJ940" i="2" s="1"/>
  <c r="H940" i="2" a="1"/>
  <c r="H940" i="2" s="1"/>
  <c r="AA940" i="2"/>
  <c r="H1094" i="2" a="1"/>
  <c r="H1094" i="2" s="1"/>
  <c r="AA1094" i="2"/>
  <c r="AI764" i="2"/>
  <c r="AJ764" i="2" s="1"/>
  <c r="H764" i="2" a="1"/>
  <c r="H764" i="2" s="1"/>
  <c r="AA764" i="2"/>
  <c r="AI806" i="2"/>
  <c r="AJ806" i="2" s="1"/>
  <c r="H806" i="2" a="1"/>
  <c r="H806" i="2" s="1"/>
  <c r="AA806" i="2"/>
  <c r="AI1210" i="2"/>
  <c r="AJ1210" i="2" s="1"/>
  <c r="H1210" i="2" a="1"/>
  <c r="H1210" i="2" s="1"/>
  <c r="AA1210" i="2"/>
  <c r="H1437" i="2" a="1"/>
  <c r="H1437" i="2" s="1"/>
  <c r="AA1437" i="2"/>
  <c r="AI835" i="2"/>
  <c r="AJ835" i="2" s="1"/>
  <c r="H835" i="2" a="1"/>
  <c r="H835" i="2" s="1"/>
  <c r="AA835" i="2"/>
  <c r="H883" i="2" a="1"/>
  <c r="H883" i="2" s="1"/>
  <c r="AA883" i="2"/>
  <c r="H1037" i="2" a="1"/>
  <c r="H1037" i="2" s="1"/>
  <c r="AA1037" i="2"/>
  <c r="H1509" i="2" a="1"/>
  <c r="H1509" i="2" s="1"/>
  <c r="AA1509" i="2"/>
  <c r="AI717" i="2"/>
  <c r="AJ717" i="2" s="1"/>
  <c r="H717" i="2" a="1"/>
  <c r="H717" i="2" s="1"/>
  <c r="AA717" i="2"/>
  <c r="H880" i="2" a="1"/>
  <c r="H880" i="2" s="1"/>
  <c r="AA880" i="2"/>
  <c r="AI965" i="2"/>
  <c r="AJ965" i="2" s="1"/>
  <c r="H965" i="2" a="1"/>
  <c r="H965" i="2" s="1"/>
  <c r="AA965" i="2"/>
  <c r="AI1228" i="2"/>
  <c r="AJ1228" i="2" s="1"/>
  <c r="H1228" i="2" a="1"/>
  <c r="H1228" i="2" s="1"/>
  <c r="AA1228" i="2"/>
  <c r="AI874" i="2"/>
  <c r="AJ874" i="2" s="1"/>
  <c r="H874" i="2" a="1"/>
  <c r="H874" i="2" s="1"/>
  <c r="AA874" i="2"/>
  <c r="H868" i="2" a="1"/>
  <c r="H868" i="2" s="1"/>
  <c r="AA868" i="2"/>
  <c r="AI1517" i="2"/>
  <c r="AJ1517" i="2" s="1"/>
  <c r="H1517" i="2" a="1"/>
  <c r="H1517" i="2" s="1"/>
  <c r="AA1517" i="2"/>
  <c r="H1062" i="2" a="1"/>
  <c r="H1062" i="2" s="1"/>
  <c r="AA1062" i="2"/>
  <c r="H1430" i="2" a="1"/>
  <c r="H1430" i="2" s="1"/>
  <c r="AA1430" i="2"/>
  <c r="AI887" i="2"/>
  <c r="AJ887" i="2" s="1"/>
  <c r="H887" i="2" a="1"/>
  <c r="H887" i="2" s="1"/>
  <c r="AA887" i="2"/>
  <c r="H1373" i="2" a="1"/>
  <c r="H1373" i="2" s="1"/>
  <c r="AA1373" i="2"/>
  <c r="AI1501" i="2"/>
  <c r="AJ1501" i="2" s="1"/>
  <c r="H1501" i="2" a="1"/>
  <c r="H1501" i="2" s="1"/>
  <c r="AA1501" i="2"/>
  <c r="AI1283" i="2"/>
  <c r="AJ1283" i="2" s="1"/>
  <c r="H1283" i="2" a="1"/>
  <c r="H1283" i="2" s="1"/>
  <c r="AA1283" i="2"/>
  <c r="H1401" i="2" a="1"/>
  <c r="H1401" i="2" s="1"/>
  <c r="AA1401" i="2"/>
  <c r="H1315" i="2" a="1"/>
  <c r="H1315" i="2" s="1"/>
  <c r="AA1315" i="2"/>
  <c r="H740" i="2" a="1"/>
  <c r="H740" i="2" s="1"/>
  <c r="AA740" i="2"/>
  <c r="H1497" i="2" a="1"/>
  <c r="H1497" i="2" s="1"/>
  <c r="AA1497" i="2"/>
  <c r="AI1152" i="2"/>
  <c r="AJ1152" i="2" s="1"/>
  <c r="H1152" i="2" a="1"/>
  <c r="H1152" i="2" s="1"/>
  <c r="AA1152" i="2"/>
  <c r="H861" i="2" a="1"/>
  <c r="H861" i="2" s="1"/>
  <c r="AA861" i="2"/>
  <c r="H1334" i="2" a="1"/>
  <c r="H1334" i="2" s="1"/>
  <c r="AA1334" i="2"/>
  <c r="AI1222" i="2"/>
  <c r="AJ1222" i="2" s="1"/>
  <c r="H1222" i="2" a="1"/>
  <c r="H1222" i="2" s="1"/>
  <c r="AA1222" i="2"/>
  <c r="AI1171" i="2"/>
  <c r="AJ1171" i="2" s="1"/>
  <c r="H1171" i="2" a="1"/>
  <c r="H1171" i="2" s="1"/>
  <c r="AA1171" i="2"/>
  <c r="H1023" i="2" a="1"/>
  <c r="H1023" i="2" s="1"/>
  <c r="AA1023" i="2"/>
  <c r="H1169" i="2" a="1"/>
  <c r="H1169" i="2" s="1"/>
  <c r="AA1169" i="2"/>
  <c r="AI1474" i="2"/>
  <c r="AJ1474" i="2" s="1"/>
  <c r="H1474" i="2" a="1"/>
  <c r="H1474" i="2" s="1"/>
  <c r="AA1474" i="2"/>
  <c r="AI1345" i="2"/>
  <c r="AJ1345" i="2" s="1"/>
  <c r="H1345" i="2" a="1"/>
  <c r="H1345" i="2" s="1"/>
  <c r="AA1345" i="2"/>
  <c r="AI1140" i="2"/>
  <c r="AJ1140" i="2" s="1"/>
  <c r="H1140" i="2" a="1"/>
  <c r="H1140" i="2" s="1"/>
  <c r="AA1140" i="2"/>
  <c r="H1003" i="2" a="1"/>
  <c r="H1003" i="2" s="1"/>
  <c r="AA1003" i="2"/>
  <c r="AI850" i="2"/>
  <c r="AJ850" i="2" s="1"/>
  <c r="H850" i="2" a="1"/>
  <c r="H850" i="2" s="1"/>
  <c r="AA850" i="2"/>
  <c r="AI696" i="2"/>
  <c r="AJ696" i="2" s="1"/>
  <c r="H696" i="2" a="1"/>
  <c r="H696" i="2" s="1"/>
  <c r="AA696" i="2"/>
  <c r="AI1494" i="2"/>
  <c r="AJ1494" i="2" s="1"/>
  <c r="H1494" i="2" a="1"/>
  <c r="H1494" i="2" s="1"/>
  <c r="AA1494" i="2"/>
  <c r="AI1355" i="2"/>
  <c r="AJ1355" i="2" s="1"/>
  <c r="H1355" i="2" a="1"/>
  <c r="H1355" i="2" s="1"/>
  <c r="AA1355" i="2"/>
  <c r="AI1203" i="2"/>
  <c r="AJ1203" i="2" s="1"/>
  <c r="H1203" i="2" a="1"/>
  <c r="H1203" i="2" s="1"/>
  <c r="AA1203" i="2"/>
  <c r="AI991" i="2"/>
  <c r="AJ991" i="2" s="1"/>
  <c r="H991" i="2" a="1"/>
  <c r="H991" i="2" s="1"/>
  <c r="AA991" i="2"/>
  <c r="H849" i="2" a="1"/>
  <c r="H849" i="2" s="1"/>
  <c r="AA849" i="2"/>
  <c r="AI1505" i="2"/>
  <c r="AJ1505" i="2" s="1"/>
  <c r="H1505" i="2" a="1"/>
  <c r="H1505" i="2" s="1"/>
  <c r="AA1505" i="2"/>
  <c r="AI1364" i="2"/>
  <c r="AJ1364" i="2" s="1"/>
  <c r="H1364" i="2" a="1"/>
  <c r="H1364" i="2" s="1"/>
  <c r="AA1364" i="2"/>
  <c r="AI1236" i="2"/>
  <c r="AJ1236" i="2" s="1"/>
  <c r="H1236" i="2" a="1"/>
  <c r="H1236" i="2" s="1"/>
  <c r="AA1236" i="2"/>
  <c r="AI1043" i="2"/>
  <c r="AJ1043" i="2" s="1"/>
  <c r="H1043" i="2" a="1"/>
  <c r="H1043" i="2" s="1"/>
  <c r="AA1043" i="2"/>
  <c r="AI899" i="2"/>
  <c r="AJ899" i="2" s="1"/>
  <c r="H899" i="2" a="1"/>
  <c r="H899" i="2" s="1"/>
  <c r="AA899" i="2"/>
  <c r="AI714" i="2"/>
  <c r="AJ714" i="2" s="1"/>
  <c r="H714" i="2" a="1"/>
  <c r="H714" i="2" s="1"/>
  <c r="AA714" i="2"/>
  <c r="H1571" i="2" a="1"/>
  <c r="H1571" i="2" s="1"/>
  <c r="AA1571" i="2"/>
  <c r="H1408" i="2" a="1"/>
  <c r="H1408" i="2" s="1"/>
  <c r="AA1408" i="2"/>
  <c r="H1213" i="2" a="1"/>
  <c r="H1213" i="2" s="1"/>
  <c r="AA1213" i="2"/>
  <c r="AI1061" i="2"/>
  <c r="AJ1061" i="2" s="1"/>
  <c r="H1061" i="2" a="1"/>
  <c r="H1061" i="2" s="1"/>
  <c r="AA1061" i="2"/>
  <c r="AI909" i="2"/>
  <c r="AJ909" i="2" s="1"/>
  <c r="H909" i="2" a="1"/>
  <c r="H909" i="2" s="1"/>
  <c r="AA909" i="2"/>
  <c r="H765" i="2" a="1"/>
  <c r="H765" i="2" s="1"/>
  <c r="AA765" i="2"/>
  <c r="AI1503" i="2"/>
  <c r="AJ1503" i="2" s="1"/>
  <c r="H1503" i="2" a="1"/>
  <c r="H1503" i="2" s="1"/>
  <c r="AA1503" i="2"/>
  <c r="H1374" i="2" a="1"/>
  <c r="H1374" i="2" s="1"/>
  <c r="AA1374" i="2"/>
  <c r="AI1212" i="2"/>
  <c r="AJ1212" i="2" s="1"/>
  <c r="H1212" i="2" a="1"/>
  <c r="H1212" i="2" s="1"/>
  <c r="AA1212" i="2"/>
  <c r="AI1031" i="2"/>
  <c r="AJ1031" i="2" s="1"/>
  <c r="H1031" i="2" a="1"/>
  <c r="H1031" i="2" s="1"/>
  <c r="AA1031" i="2"/>
  <c r="AI856" i="2"/>
  <c r="AJ856" i="2" s="1"/>
  <c r="H856" i="2" a="1"/>
  <c r="H856" i="2" s="1"/>
  <c r="AA856" i="2"/>
  <c r="H733" i="2" a="1"/>
  <c r="H733" i="2" s="1"/>
  <c r="AA733" i="2"/>
  <c r="H1513" i="2" a="1"/>
  <c r="H1513" i="2" s="1"/>
  <c r="AA1513" i="2"/>
  <c r="AI1351" i="2"/>
  <c r="AJ1351" i="2" s="1"/>
  <c r="H1351" i="2" a="1"/>
  <c r="H1351" i="2" s="1"/>
  <c r="AA1351" i="2"/>
  <c r="AI1211" i="2"/>
  <c r="AJ1211" i="2" s="1"/>
  <c r="H1211" i="2" a="1"/>
  <c r="H1211" i="2" s="1"/>
  <c r="AA1211" i="2"/>
  <c r="AI1059" i="2"/>
  <c r="AJ1059" i="2" s="1"/>
  <c r="H1059" i="2" a="1"/>
  <c r="H1059" i="2" s="1"/>
  <c r="AA1059" i="2"/>
  <c r="AI908" i="2"/>
  <c r="AJ908" i="2" s="1"/>
  <c r="H908" i="2" a="1"/>
  <c r="H908" i="2" s="1"/>
  <c r="AA908" i="2"/>
  <c r="AI773" i="2"/>
  <c r="AJ773" i="2" s="1"/>
  <c r="H773" i="2" a="1"/>
  <c r="H773" i="2" s="1"/>
  <c r="AA773" i="2"/>
  <c r="H1468" i="2" a="1"/>
  <c r="H1468" i="2" s="1"/>
  <c r="AA1468" i="2"/>
  <c r="AI1317" i="2"/>
  <c r="AJ1317" i="2" s="1"/>
  <c r="H1317" i="2" a="1"/>
  <c r="H1317" i="2" s="1"/>
  <c r="AA1317" i="2"/>
  <c r="AI1176" i="2"/>
  <c r="AJ1176" i="2" s="1"/>
  <c r="H1176" i="2" a="1"/>
  <c r="H1176" i="2" s="1"/>
  <c r="AA1176" i="2"/>
  <c r="AI1040" i="2"/>
  <c r="AJ1040" i="2" s="1"/>
  <c r="H1040" i="2" a="1"/>
  <c r="H1040" i="2" s="1"/>
  <c r="AA1040" i="2"/>
  <c r="H885" i="2" a="1"/>
  <c r="H885" i="2" s="1"/>
  <c r="AA885" i="2"/>
  <c r="H742" i="2" a="1"/>
  <c r="H742" i="2" s="1"/>
  <c r="AA742" i="2"/>
  <c r="H1025" i="2" a="1"/>
  <c r="H1025" i="2" s="1"/>
  <c r="AA1025" i="2"/>
  <c r="AI1551" i="2"/>
  <c r="AJ1551" i="2" s="1"/>
  <c r="H1551" i="2" a="1"/>
  <c r="H1551" i="2" s="1"/>
  <c r="AA1551" i="2"/>
  <c r="H1394" i="2" a="1"/>
  <c r="H1394" i="2" s="1"/>
  <c r="AA1394" i="2"/>
  <c r="AI1263" i="2"/>
  <c r="AJ1263" i="2" s="1"/>
  <c r="H1263" i="2" a="1"/>
  <c r="H1263" i="2" s="1"/>
  <c r="AA1263" i="2"/>
  <c r="AI1112" i="2"/>
  <c r="AJ1112" i="2" s="1"/>
  <c r="H1112" i="2" a="1"/>
  <c r="H1112" i="2" s="1"/>
  <c r="AA1112" i="2"/>
  <c r="AI966" i="2"/>
  <c r="AJ966" i="2" s="1"/>
  <c r="H966" i="2" a="1"/>
  <c r="H966" i="2" s="1"/>
  <c r="AA966" i="2"/>
  <c r="AI792" i="2"/>
  <c r="AJ792" i="2" s="1"/>
  <c r="H792" i="2" a="1"/>
  <c r="H792" i="2" s="1"/>
  <c r="AA792" i="2"/>
  <c r="H1087" i="2" a="1"/>
  <c r="H1087" i="2" s="1"/>
  <c r="AA1087" i="2"/>
  <c r="H1436" i="2" a="1"/>
  <c r="H1436" i="2" s="1"/>
  <c r="AA1436" i="2"/>
  <c r="AI1282" i="2"/>
  <c r="AJ1282" i="2" s="1"/>
  <c r="H1282" i="2" a="1"/>
  <c r="H1282" i="2" s="1"/>
  <c r="AA1282" i="2"/>
  <c r="AI1133" i="2"/>
  <c r="AJ1133" i="2" s="1"/>
  <c r="H1133" i="2" a="1"/>
  <c r="H1133" i="2" s="1"/>
  <c r="AA1133" i="2"/>
  <c r="AI987" i="2"/>
  <c r="AJ987" i="2" s="1"/>
  <c r="H987" i="2" a="1"/>
  <c r="H987" i="2" s="1"/>
  <c r="AA987" i="2"/>
  <c r="H823" i="2" a="1"/>
  <c r="H823" i="2" s="1"/>
  <c r="AA823" i="2"/>
  <c r="AI1486" i="2"/>
  <c r="AJ1486" i="2" s="1"/>
  <c r="H1486" i="2" a="1"/>
  <c r="H1486" i="2" s="1"/>
  <c r="AA1486" i="2"/>
  <c r="AI1325" i="2"/>
  <c r="AJ1325" i="2" s="1"/>
  <c r="H1325" i="2" a="1"/>
  <c r="H1325" i="2" s="1"/>
  <c r="AA1325" i="2"/>
  <c r="AI1163" i="2"/>
  <c r="AJ1163" i="2" s="1"/>
  <c r="H1163" i="2" a="1"/>
  <c r="H1163" i="2" s="1"/>
  <c r="AA1163" i="2"/>
  <c r="H1006" i="2" a="1"/>
  <c r="H1006" i="2" s="1"/>
  <c r="AA1006" i="2"/>
  <c r="AI862" i="2"/>
  <c r="AJ862" i="2" s="1"/>
  <c r="H862" i="2" a="1"/>
  <c r="H862" i="2" s="1"/>
  <c r="AA862" i="2"/>
  <c r="AI718" i="2"/>
  <c r="AJ718" i="2" s="1"/>
  <c r="H718" i="2" a="1"/>
  <c r="H718" i="2" s="1"/>
  <c r="AA718" i="2"/>
  <c r="AI1475" i="2"/>
  <c r="AJ1475" i="2" s="1"/>
  <c r="H1475" i="2" a="1"/>
  <c r="H1475" i="2" s="1"/>
  <c r="AA1475" i="2"/>
  <c r="AI1313" i="2"/>
  <c r="AJ1313" i="2" s="1"/>
  <c r="H1313" i="2" a="1"/>
  <c r="H1313" i="2" s="1"/>
  <c r="AA1313" i="2"/>
  <c r="AI1131" i="2"/>
  <c r="AJ1131" i="2" s="1"/>
  <c r="H1131" i="2" a="1"/>
  <c r="H1131" i="2" s="1"/>
  <c r="AA1131" i="2"/>
  <c r="H963" i="2" a="1"/>
  <c r="H963" i="2" s="1"/>
  <c r="AA963" i="2"/>
  <c r="AI842" i="2"/>
  <c r="AJ842" i="2" s="1"/>
  <c r="H842" i="2" a="1"/>
  <c r="H842" i="2" s="1"/>
  <c r="AA842" i="2"/>
  <c r="AI679" i="2"/>
  <c r="AJ679" i="2" s="1"/>
  <c r="H679" i="2" a="1"/>
  <c r="H679" i="2" s="1"/>
  <c r="AA679" i="2"/>
  <c r="AI1527" i="2"/>
  <c r="AJ1527" i="2" s="1"/>
  <c r="H1527" i="2" a="1"/>
  <c r="H1527" i="2" s="1"/>
  <c r="AA1527" i="2"/>
  <c r="AI1312" i="2"/>
  <c r="AJ1312" i="2" s="1"/>
  <c r="H1312" i="2" a="1"/>
  <c r="H1312" i="2" s="1"/>
  <c r="AA1312" i="2"/>
  <c r="H687" i="2" a="1"/>
  <c r="H687" i="2" s="1"/>
  <c r="AA687" i="2"/>
  <c r="AI683" i="2"/>
  <c r="AJ683" i="2" s="1"/>
  <c r="H683" i="2" a="1"/>
  <c r="H683" i="2" s="1"/>
  <c r="AA683" i="2"/>
  <c r="H920" i="2" a="1"/>
  <c r="H920" i="2" s="1"/>
  <c r="AA920" i="2"/>
  <c r="AI1278" i="2"/>
  <c r="AJ1278" i="2" s="1"/>
  <c r="H1278" i="2" a="1"/>
  <c r="H1278" i="2" s="1"/>
  <c r="AA1278" i="2"/>
  <c r="H1441" i="2" a="1"/>
  <c r="H1441" i="2" s="1"/>
  <c r="AA1441" i="2"/>
  <c r="H1126" i="2" a="1"/>
  <c r="H1126" i="2" s="1"/>
  <c r="AA1126" i="2"/>
  <c r="AI1136" i="2"/>
  <c r="AJ1136" i="2" s="1"/>
  <c r="H1136" i="2" a="1"/>
  <c r="H1136" i="2" s="1"/>
  <c r="AA1136" i="2"/>
  <c r="AI998" i="2"/>
  <c r="AJ998" i="2" s="1"/>
  <c r="H998" i="2" a="1"/>
  <c r="H998" i="2" s="1"/>
  <c r="AA998" i="2"/>
  <c r="H1395" i="2" a="1"/>
  <c r="H1395" i="2" s="1"/>
  <c r="AA1395" i="2"/>
  <c r="AI967" i="2"/>
  <c r="AJ967" i="2" s="1"/>
  <c r="H967" i="2" a="1"/>
  <c r="H967" i="2" s="1"/>
  <c r="AA967" i="2"/>
  <c r="AI1039" i="2"/>
  <c r="AJ1039" i="2" s="1"/>
  <c r="H1039" i="2" a="1"/>
  <c r="H1039" i="2" s="1"/>
  <c r="AA1039" i="2"/>
  <c r="H1196" i="2" a="1"/>
  <c r="H1196" i="2" s="1"/>
  <c r="AA1196" i="2"/>
  <c r="AI1045" i="2"/>
  <c r="AJ1045" i="2" s="1"/>
  <c r="H1045" i="2" a="1"/>
  <c r="H1045" i="2" s="1"/>
  <c r="AA1045" i="2"/>
  <c r="H933" i="2" a="1"/>
  <c r="H933" i="2" s="1"/>
  <c r="AA933" i="2"/>
  <c r="H1548" i="2" a="1"/>
  <c r="H1548" i="2" s="1"/>
  <c r="AA1548" i="2"/>
  <c r="W1046" i="2"/>
  <c r="AN1046" i="2" s="1" a="1"/>
  <c r="AN1046" i="2" s="1"/>
  <c r="H1046" i="2" a="1"/>
  <c r="H1046" i="2" s="1"/>
  <c r="AA1046" i="2"/>
  <c r="AI1444" i="2"/>
  <c r="AJ1444" i="2" s="1"/>
  <c r="H1444" i="2" a="1"/>
  <c r="H1444" i="2" s="1"/>
  <c r="AA1444" i="2"/>
  <c r="AI1231" i="2"/>
  <c r="AJ1231" i="2" s="1"/>
  <c r="H1231" i="2" a="1"/>
  <c r="H1231" i="2" s="1"/>
  <c r="AA1231" i="2"/>
  <c r="Y901" i="2"/>
  <c r="H901" i="2" a="1"/>
  <c r="H901" i="2" s="1"/>
  <c r="AA901" i="2"/>
  <c r="H1269" i="2" a="1"/>
  <c r="H1269" i="2" s="1"/>
  <c r="AA1269" i="2"/>
  <c r="AI960" i="2"/>
  <c r="AJ960" i="2" s="1"/>
  <c r="H960" i="2" a="1"/>
  <c r="H960" i="2" s="1"/>
  <c r="AA960" i="2"/>
  <c r="AI1471" i="2"/>
  <c r="AJ1471" i="2" s="1"/>
  <c r="H1471" i="2" a="1"/>
  <c r="H1471" i="2" s="1"/>
  <c r="AA1471" i="2"/>
  <c r="H959" i="2" a="1"/>
  <c r="H959" i="2" s="1"/>
  <c r="AA959" i="2"/>
  <c r="H1429" i="2" a="1"/>
  <c r="H1429" i="2" s="1"/>
  <c r="AA1429" i="2"/>
  <c r="AI1124" i="2"/>
  <c r="AJ1124" i="2" s="1"/>
  <c r="H1124" i="2" a="1"/>
  <c r="H1124" i="2" s="1"/>
  <c r="AA1124" i="2"/>
  <c r="AI956" i="2"/>
  <c r="AJ956" i="2" s="1"/>
  <c r="H956" i="2" a="1"/>
  <c r="H956" i="2" s="1"/>
  <c r="AA956" i="2"/>
  <c r="H1028" i="2" a="1"/>
  <c r="H1028" i="2" s="1"/>
  <c r="AA1028" i="2"/>
  <c r="AI1487" i="2"/>
  <c r="AJ1487" i="2" s="1"/>
  <c r="H1487" i="2" a="1"/>
  <c r="H1487" i="2" s="1"/>
  <c r="AA1487" i="2"/>
  <c r="X905" i="2"/>
  <c r="AT905" i="2" s="1" a="1"/>
  <c r="AT905" i="2" s="1"/>
  <c r="H905" i="2" a="1"/>
  <c r="H905" i="2" s="1"/>
  <c r="AA905" i="2"/>
  <c r="AI1392" i="2"/>
  <c r="AJ1392" i="2" s="1"/>
  <c r="H1392" i="2" a="1"/>
  <c r="H1392" i="2" s="1"/>
  <c r="AA1392" i="2"/>
  <c r="Y922" i="2"/>
  <c r="H922" i="2" a="1"/>
  <c r="H922" i="2" s="1"/>
  <c r="AA922" i="2"/>
  <c r="H1380" i="2" a="1"/>
  <c r="H1380" i="2" s="1"/>
  <c r="AA1380" i="2"/>
  <c r="W750" i="2"/>
  <c r="AN750" i="2" s="1" a="1"/>
  <c r="AN750" i="2" s="1"/>
  <c r="H750" i="2" a="1"/>
  <c r="H750" i="2" s="1"/>
  <c r="AA750" i="2"/>
  <c r="AI671" i="2"/>
  <c r="AJ671" i="2" s="1"/>
  <c r="H671" i="2" a="1"/>
  <c r="H671" i="2" s="1"/>
  <c r="AA671" i="2"/>
  <c r="AI758" i="2"/>
  <c r="AJ758" i="2" s="1"/>
  <c r="H758" i="2" a="1"/>
  <c r="H758" i="2" s="1"/>
  <c r="AA758" i="2"/>
  <c r="H1399" i="2" a="1"/>
  <c r="H1399" i="2" s="1"/>
  <c r="AA1399" i="2"/>
  <c r="AI776" i="2"/>
  <c r="AJ776" i="2" s="1"/>
  <c r="H776" i="2" a="1"/>
  <c r="H776" i="2" s="1"/>
  <c r="AA776" i="2"/>
  <c r="AI948" i="2"/>
  <c r="AJ948" i="2" s="1"/>
  <c r="H948" i="2" a="1"/>
  <c r="H948" i="2" s="1"/>
  <c r="AA948" i="2"/>
  <c r="AI1418" i="2"/>
  <c r="AJ1418" i="2" s="1"/>
  <c r="H1418" i="2" a="1"/>
  <c r="H1418" i="2" s="1"/>
  <c r="AA1418" i="2"/>
  <c r="AI1406" i="2"/>
  <c r="AJ1406" i="2" s="1"/>
  <c r="H1406" i="2" a="1"/>
  <c r="H1406" i="2" s="1"/>
  <c r="AA1406" i="2"/>
  <c r="AI1372" i="2"/>
  <c r="AJ1372" i="2" s="1"/>
  <c r="H1372" i="2" a="1"/>
  <c r="H1372" i="2" s="1"/>
  <c r="AA1372" i="2"/>
  <c r="AI700" i="2"/>
  <c r="AJ700" i="2" s="1"/>
  <c r="H700" i="2" a="1"/>
  <c r="H700" i="2" s="1"/>
  <c r="AA700" i="2"/>
  <c r="H1174" i="2" a="1"/>
  <c r="H1174" i="2" s="1"/>
  <c r="AA1174" i="2"/>
  <c r="AI931" i="2"/>
  <c r="AJ931" i="2" s="1"/>
  <c r="H931" i="2" a="1"/>
  <c r="H931" i="2" s="1"/>
  <c r="AA931" i="2"/>
  <c r="H914" i="2" a="1"/>
  <c r="H914" i="2" s="1"/>
  <c r="AA914" i="2"/>
  <c r="AI697" i="2"/>
  <c r="AJ697" i="2" s="1"/>
  <c r="H697" i="2" a="1"/>
  <c r="H697" i="2" s="1"/>
  <c r="AA697" i="2"/>
  <c r="H739" i="2" a="1"/>
  <c r="H739" i="2" s="1"/>
  <c r="AA739" i="2"/>
  <c r="AI973" i="2"/>
  <c r="AJ973" i="2" s="1"/>
  <c r="H973" i="2" a="1"/>
  <c r="H973" i="2" s="1"/>
  <c r="AA973" i="2"/>
  <c r="H1238" i="2" a="1"/>
  <c r="H1238" i="2" s="1"/>
  <c r="AA1238" i="2"/>
  <c r="H947" i="2" a="1"/>
  <c r="H947" i="2" s="1"/>
  <c r="AA947" i="2"/>
  <c r="H748" i="2" a="1"/>
  <c r="H748" i="2" s="1"/>
  <c r="AA748" i="2"/>
  <c r="H1248" i="2" a="1"/>
  <c r="H1248" i="2" s="1"/>
  <c r="AA1248" i="2"/>
  <c r="H756" i="2" a="1"/>
  <c r="H756" i="2" s="1"/>
  <c r="AA756" i="2"/>
  <c r="H939" i="2" a="1"/>
  <c r="H939" i="2" s="1"/>
  <c r="AA939" i="2"/>
  <c r="H1542" i="2" a="1"/>
  <c r="H1542" i="2" s="1"/>
  <c r="AA1542" i="2"/>
  <c r="AI1541" i="2"/>
  <c r="AJ1541" i="2" s="1"/>
  <c r="H1541" i="2" a="1"/>
  <c r="H1541" i="2" s="1"/>
  <c r="AA1541" i="2"/>
  <c r="AI1130" i="2"/>
  <c r="AJ1130" i="2" s="1"/>
  <c r="H1130" i="2" a="1"/>
  <c r="H1130" i="2" s="1"/>
  <c r="AA1130" i="2"/>
  <c r="AI1070" i="2"/>
  <c r="AJ1070" i="2" s="1"/>
  <c r="H1070" i="2" a="1"/>
  <c r="H1070" i="2" s="1"/>
  <c r="AA1070" i="2"/>
  <c r="AI1357" i="2"/>
  <c r="AJ1357" i="2" s="1"/>
  <c r="H1357" i="2" a="1"/>
  <c r="H1357" i="2" s="1"/>
  <c r="AA1357" i="2"/>
  <c r="AI690" i="2"/>
  <c r="AJ690" i="2" s="1"/>
  <c r="H690" i="2" a="1"/>
  <c r="H690" i="2" s="1"/>
  <c r="AA690" i="2"/>
  <c r="AI1326" i="2"/>
  <c r="AJ1326" i="2" s="1"/>
  <c r="H1326" i="2" a="1"/>
  <c r="H1326" i="2" s="1"/>
  <c r="AA1326" i="2"/>
  <c r="H1207" i="2" a="1"/>
  <c r="H1207" i="2" s="1"/>
  <c r="AA1207" i="2"/>
  <c r="AI993" i="2"/>
  <c r="AJ993" i="2" s="1"/>
  <c r="H993" i="2" a="1"/>
  <c r="H993" i="2" s="1"/>
  <c r="AA993" i="2"/>
  <c r="H1346" i="2" a="1"/>
  <c r="H1346" i="2" s="1"/>
  <c r="AA1346" i="2"/>
  <c r="AI688" i="2"/>
  <c r="AJ688" i="2" s="1"/>
  <c r="H688" i="2" a="1"/>
  <c r="H688" i="2" s="1"/>
  <c r="AA688" i="2"/>
  <c r="AI867" i="2"/>
  <c r="AJ867" i="2" s="1"/>
  <c r="H867" i="2" a="1"/>
  <c r="H867" i="2" s="1"/>
  <c r="AA867" i="2"/>
  <c r="AI1258" i="2"/>
  <c r="AJ1258" i="2" s="1"/>
  <c r="H1258" i="2" a="1"/>
  <c r="H1258" i="2" s="1"/>
  <c r="AA1258" i="2"/>
  <c r="H1257" i="2" a="1"/>
  <c r="H1257" i="2" s="1"/>
  <c r="AA1257" i="2"/>
  <c r="AI1256" i="2"/>
  <c r="AJ1256" i="2" s="1"/>
  <c r="H1256" i="2" a="1"/>
  <c r="H1256" i="2" s="1"/>
  <c r="AA1256" i="2"/>
  <c r="AI794" i="2"/>
  <c r="AJ794" i="2" s="1"/>
  <c r="H794" i="2" a="1"/>
  <c r="H794" i="2" s="1"/>
  <c r="AA794" i="2"/>
  <c r="H1058" i="2" a="1"/>
  <c r="H1058" i="2" s="1"/>
  <c r="AA1058" i="2"/>
  <c r="H1144" i="2" a="1"/>
  <c r="H1144" i="2" s="1"/>
  <c r="AA1144" i="2"/>
  <c r="AI853" i="2"/>
  <c r="AJ853" i="2" s="1"/>
  <c r="H853" i="2" a="1"/>
  <c r="H853" i="2" s="1"/>
  <c r="AA853" i="2"/>
  <c r="AI1347" i="2"/>
  <c r="AJ1347" i="2" s="1"/>
  <c r="H1347" i="2" a="1"/>
  <c r="H1347" i="2" s="1"/>
  <c r="AA1347" i="2"/>
  <c r="AI1113" i="2"/>
  <c r="AJ1113" i="2" s="1"/>
  <c r="H1113" i="2" a="1"/>
  <c r="H1113" i="2" s="1"/>
  <c r="AA1113" i="2"/>
  <c r="H983" i="2" a="1"/>
  <c r="H983" i="2" s="1"/>
  <c r="AA983" i="2"/>
  <c r="H706" i="2" a="1"/>
  <c r="H706" i="2" s="1"/>
  <c r="AA706" i="2"/>
  <c r="H1095" i="2" a="1"/>
  <c r="H1095" i="2" s="1"/>
  <c r="AA1095" i="2"/>
  <c r="AI1463" i="2"/>
  <c r="AJ1463" i="2" s="1"/>
  <c r="H1463" i="2" a="1"/>
  <c r="H1463" i="2" s="1"/>
  <c r="AA1463" i="2"/>
  <c r="AI1333" i="2"/>
  <c r="AJ1333" i="2" s="1"/>
  <c r="H1333" i="2" a="1"/>
  <c r="H1333" i="2" s="1"/>
  <c r="AA1333" i="2"/>
  <c r="AI1129" i="2"/>
  <c r="AJ1129" i="2" s="1"/>
  <c r="H1129" i="2" a="1"/>
  <c r="H1129" i="2" s="1"/>
  <c r="AA1129" i="2"/>
  <c r="AI972" i="2"/>
  <c r="AJ972" i="2" s="1"/>
  <c r="H972" i="2" a="1"/>
  <c r="H972" i="2" s="1"/>
  <c r="AA972" i="2"/>
  <c r="AI840" i="2"/>
  <c r="AJ840" i="2" s="1"/>
  <c r="H840" i="2" a="1"/>
  <c r="H840" i="2" s="1"/>
  <c r="AA840" i="2"/>
  <c r="H686" i="2" a="1"/>
  <c r="H686" i="2" s="1"/>
  <c r="AA686" i="2"/>
  <c r="H1483" i="2" a="1"/>
  <c r="H1483" i="2" s="1"/>
  <c r="AA1483" i="2"/>
  <c r="AI1344" i="2"/>
  <c r="AJ1344" i="2" s="1"/>
  <c r="H1344" i="2" a="1"/>
  <c r="H1344" i="2" s="1"/>
  <c r="AA1344" i="2"/>
  <c r="AI1192" i="2"/>
  <c r="AJ1192" i="2" s="1"/>
  <c r="H1192" i="2" a="1"/>
  <c r="H1192" i="2" s="1"/>
  <c r="AA1192" i="2"/>
  <c r="AI982" i="2"/>
  <c r="AJ982" i="2" s="1"/>
  <c r="H982" i="2" a="1"/>
  <c r="H982" i="2" s="1"/>
  <c r="AA982" i="2"/>
  <c r="AA809" i="2"/>
  <c r="H809" i="2" a="1"/>
  <c r="H809" i="2" s="1"/>
  <c r="AI1493" i="2"/>
  <c r="AJ1493" i="2" s="1"/>
  <c r="H1493" i="2" a="1"/>
  <c r="H1493" i="2" s="1"/>
  <c r="AA1493" i="2"/>
  <c r="AI1354" i="2"/>
  <c r="AJ1354" i="2" s="1"/>
  <c r="H1354" i="2" a="1"/>
  <c r="H1354" i="2" s="1"/>
  <c r="AA1354" i="2"/>
  <c r="H1226" i="2" a="1"/>
  <c r="H1226" i="2" s="1"/>
  <c r="AA1226" i="2"/>
  <c r="AI1033" i="2"/>
  <c r="AJ1033" i="2" s="1"/>
  <c r="H1033" i="2" a="1"/>
  <c r="H1033" i="2" s="1"/>
  <c r="AA1033" i="2"/>
  <c r="H877" i="2" a="1"/>
  <c r="H877" i="2" s="1"/>
  <c r="AA877" i="2"/>
  <c r="AI704" i="2"/>
  <c r="AJ704" i="2" s="1"/>
  <c r="H704" i="2" a="1"/>
  <c r="H704" i="2" s="1"/>
  <c r="AA704" i="2"/>
  <c r="AI1554" i="2"/>
  <c r="AJ1554" i="2" s="1"/>
  <c r="H1554" i="2" a="1"/>
  <c r="H1554" i="2" s="1"/>
  <c r="AA1554" i="2"/>
  <c r="AI1398" i="2"/>
  <c r="AJ1398" i="2" s="1"/>
  <c r="H1398" i="2" a="1"/>
  <c r="H1398" i="2" s="1"/>
  <c r="AA1398" i="2"/>
  <c r="AI1201" i="2"/>
  <c r="AJ1201" i="2" s="1"/>
  <c r="H1201" i="2" a="1"/>
  <c r="H1201" i="2" s="1"/>
  <c r="AA1201" i="2"/>
  <c r="AI1051" i="2"/>
  <c r="AJ1051" i="2" s="1"/>
  <c r="H1051" i="2" a="1"/>
  <c r="H1051" i="2" s="1"/>
  <c r="AA1051" i="2"/>
  <c r="AI898" i="2"/>
  <c r="AJ898" i="2" s="1"/>
  <c r="H898" i="2" a="1"/>
  <c r="H898" i="2" s="1"/>
  <c r="AA898" i="2"/>
  <c r="AI755" i="2"/>
  <c r="AJ755" i="2" s="1"/>
  <c r="H755" i="2" a="1"/>
  <c r="H755" i="2" s="1"/>
  <c r="AA755" i="2"/>
  <c r="H1491" i="2" a="1"/>
  <c r="H1491" i="2" s="1"/>
  <c r="AA1491" i="2"/>
  <c r="AI1362" i="2"/>
  <c r="AJ1362" i="2" s="1"/>
  <c r="H1362" i="2" a="1"/>
  <c r="H1362" i="2" s="1"/>
  <c r="AA1362" i="2"/>
  <c r="AI1200" i="2"/>
  <c r="AJ1200" i="2" s="1"/>
  <c r="H1200" i="2" a="1"/>
  <c r="H1200" i="2" s="1"/>
  <c r="AA1200" i="2"/>
  <c r="AI1021" i="2"/>
  <c r="AJ1021" i="2" s="1"/>
  <c r="H1021" i="2" a="1"/>
  <c r="H1021" i="2" s="1"/>
  <c r="AA1021" i="2"/>
  <c r="AI847" i="2"/>
  <c r="AJ847" i="2" s="1"/>
  <c r="H847" i="2" a="1"/>
  <c r="H847" i="2" s="1"/>
  <c r="AA847" i="2"/>
  <c r="AI722" i="2"/>
  <c r="AJ722" i="2" s="1"/>
  <c r="H722" i="2" a="1"/>
  <c r="H722" i="2" s="1"/>
  <c r="AA722" i="2"/>
  <c r="AI1502" i="2"/>
  <c r="AJ1502" i="2" s="1"/>
  <c r="H1502" i="2" a="1"/>
  <c r="H1502" i="2" s="1"/>
  <c r="AA1502" i="2"/>
  <c r="AI1340" i="2"/>
  <c r="AJ1340" i="2" s="1"/>
  <c r="H1340" i="2" a="1"/>
  <c r="H1340" i="2" s="1"/>
  <c r="AA1340" i="2"/>
  <c r="AI1199" i="2"/>
  <c r="AJ1199" i="2" s="1"/>
  <c r="H1199" i="2" a="1"/>
  <c r="H1199" i="2" s="1"/>
  <c r="AA1199" i="2"/>
  <c r="AI1050" i="2"/>
  <c r="AJ1050" i="2" s="1"/>
  <c r="H1050" i="2" a="1"/>
  <c r="H1050" i="2" s="1"/>
  <c r="AA1050" i="2"/>
  <c r="AI896" i="2"/>
  <c r="AJ896" i="2" s="1"/>
  <c r="H896" i="2" a="1"/>
  <c r="H896" i="2" s="1"/>
  <c r="AA896" i="2"/>
  <c r="AI763" i="2"/>
  <c r="AJ763" i="2" s="1"/>
  <c r="H763" i="2" a="1"/>
  <c r="H763" i="2" s="1"/>
  <c r="AA763" i="2"/>
  <c r="AI1458" i="2"/>
  <c r="AJ1458" i="2" s="1"/>
  <c r="H1458" i="2" a="1"/>
  <c r="H1458" i="2" s="1"/>
  <c r="AA1458" i="2"/>
  <c r="H1307" i="2" a="1"/>
  <c r="H1307" i="2" s="1"/>
  <c r="AA1307" i="2"/>
  <c r="AI1166" i="2"/>
  <c r="AJ1166" i="2" s="1"/>
  <c r="H1166" i="2" a="1"/>
  <c r="H1166" i="2" s="1"/>
  <c r="AA1166" i="2"/>
  <c r="AI1019" i="2"/>
  <c r="AJ1019" i="2" s="1"/>
  <c r="H1019" i="2" a="1"/>
  <c r="H1019" i="2" s="1"/>
  <c r="AA1019" i="2"/>
  <c r="AI873" i="2"/>
  <c r="AJ873" i="2" s="1"/>
  <c r="H873" i="2" a="1"/>
  <c r="H873" i="2" s="1"/>
  <c r="AA873" i="2"/>
  <c r="AI731" i="2"/>
  <c r="AJ731" i="2" s="1"/>
  <c r="AA731" i="2"/>
  <c r="H731" i="2" a="1"/>
  <c r="H731" i="2" s="1"/>
  <c r="AI984" i="2"/>
  <c r="AJ984" i="2" s="1"/>
  <c r="H984" i="2" a="1"/>
  <c r="H984" i="2" s="1"/>
  <c r="AA984" i="2"/>
  <c r="AI1539" i="2"/>
  <c r="AJ1539" i="2" s="1"/>
  <c r="H1539" i="2" a="1"/>
  <c r="H1539" i="2" s="1"/>
  <c r="AA1539" i="2"/>
  <c r="H1383" i="2" a="1"/>
  <c r="H1383" i="2" s="1"/>
  <c r="AA1383" i="2"/>
  <c r="AI1253" i="2"/>
  <c r="AJ1253" i="2" s="1"/>
  <c r="H1253" i="2" a="1"/>
  <c r="H1253" i="2" s="1"/>
  <c r="AA1253" i="2"/>
  <c r="AI1091" i="2"/>
  <c r="AJ1091" i="2" s="1"/>
  <c r="H1091" i="2" a="1"/>
  <c r="H1091" i="2" s="1"/>
  <c r="AA1091" i="2"/>
  <c r="AI945" i="2"/>
  <c r="AJ945" i="2" s="1"/>
  <c r="H945" i="2" a="1"/>
  <c r="H945" i="2" s="1"/>
  <c r="AA945" i="2"/>
  <c r="AI781" i="2"/>
  <c r="AJ781" i="2" s="1"/>
  <c r="H781" i="2" a="1"/>
  <c r="H781" i="2" s="1"/>
  <c r="AA781" i="2"/>
  <c r="AI1054" i="2"/>
  <c r="AJ1054" i="2" s="1"/>
  <c r="H1054" i="2" a="1"/>
  <c r="H1054" i="2" s="1"/>
  <c r="AA1054" i="2"/>
  <c r="AI1425" i="2"/>
  <c r="AJ1425" i="2" s="1"/>
  <c r="H1425" i="2" a="1"/>
  <c r="H1425" i="2" s="1"/>
  <c r="AA1425" i="2"/>
  <c r="H1262" i="2" a="1"/>
  <c r="H1262" i="2" s="1"/>
  <c r="AA1262" i="2"/>
  <c r="H1121" i="2" a="1"/>
  <c r="H1121" i="2" s="1"/>
  <c r="AA1121" i="2"/>
  <c r="AI976" i="2"/>
  <c r="AJ976" i="2" s="1"/>
  <c r="H976" i="2" a="1"/>
  <c r="H976" i="2" s="1"/>
  <c r="AA976" i="2"/>
  <c r="AI814" i="2"/>
  <c r="AJ814" i="2" s="1"/>
  <c r="H814" i="2" a="1"/>
  <c r="H814" i="2" s="1"/>
  <c r="AA814" i="2"/>
  <c r="AI1412" i="2"/>
  <c r="AJ1412" i="2" s="1"/>
  <c r="H1412" i="2" a="1"/>
  <c r="H1412" i="2" s="1"/>
  <c r="AA1412" i="2"/>
  <c r="AI1476" i="2"/>
  <c r="AJ1476" i="2" s="1"/>
  <c r="H1476" i="2" a="1"/>
  <c r="H1476" i="2" s="1"/>
  <c r="AA1476" i="2"/>
  <c r="AI1314" i="2"/>
  <c r="AJ1314" i="2" s="1"/>
  <c r="H1314" i="2" a="1"/>
  <c r="H1314" i="2" s="1"/>
  <c r="AA1314" i="2"/>
  <c r="AI1153" i="2"/>
  <c r="AJ1153" i="2" s="1"/>
  <c r="H1153" i="2" a="1"/>
  <c r="H1153" i="2" s="1"/>
  <c r="AA1153" i="2"/>
  <c r="AI994" i="2"/>
  <c r="AJ994" i="2" s="1"/>
  <c r="H994" i="2" a="1"/>
  <c r="H994" i="2" s="1"/>
  <c r="AA994" i="2"/>
  <c r="AI852" i="2"/>
  <c r="AJ852" i="2" s="1"/>
  <c r="H852" i="2" a="1"/>
  <c r="H852" i="2" s="1"/>
  <c r="AA852" i="2"/>
  <c r="H699" i="2" a="1"/>
  <c r="H699" i="2" s="1"/>
  <c r="AA699" i="2"/>
  <c r="AI1367" i="2"/>
  <c r="AJ1367" i="2" s="1"/>
  <c r="H1367" i="2" a="1"/>
  <c r="H1367" i="2" s="1"/>
  <c r="AA1367" i="2"/>
  <c r="AI1455" i="2"/>
  <c r="AJ1455" i="2" s="1"/>
  <c r="H1455" i="2" a="1"/>
  <c r="H1455" i="2" s="1"/>
  <c r="AA1455" i="2"/>
  <c r="H1304" i="2" a="1"/>
  <c r="H1304" i="2" s="1"/>
  <c r="AA1304" i="2"/>
  <c r="AI1099" i="2"/>
  <c r="AJ1099" i="2" s="1"/>
  <c r="H1099" i="2" a="1"/>
  <c r="H1099" i="2" s="1"/>
  <c r="AA1099" i="2"/>
  <c r="AI953" i="2"/>
  <c r="AJ953" i="2" s="1"/>
  <c r="H953" i="2" a="1"/>
  <c r="H953" i="2" s="1"/>
  <c r="AA953" i="2"/>
  <c r="H832" i="2" a="1"/>
  <c r="H832" i="2" s="1"/>
  <c r="AA832" i="2"/>
  <c r="AI669" i="2"/>
  <c r="AJ669" i="2" s="1"/>
  <c r="H669" i="2" a="1"/>
  <c r="H669" i="2" s="1"/>
  <c r="AA669" i="2"/>
  <c r="AI1518" i="2"/>
  <c r="AJ1518" i="2" s="1"/>
  <c r="H1518" i="2" a="1"/>
  <c r="H1518" i="2" s="1"/>
  <c r="AA1518" i="2"/>
  <c r="AI1303" i="2"/>
  <c r="AJ1303" i="2" s="1"/>
  <c r="H1303" i="2" a="1"/>
  <c r="H1303" i="2" s="1"/>
  <c r="AA1303" i="2"/>
  <c r="AI1382" i="2"/>
  <c r="AJ1382" i="2" s="1"/>
  <c r="H1382" i="2" a="1"/>
  <c r="H1382" i="2" s="1"/>
  <c r="AA1382" i="2"/>
  <c r="AI797" i="2"/>
  <c r="AJ797" i="2" s="1"/>
  <c r="H797" i="2" a="1"/>
  <c r="H797" i="2" s="1"/>
  <c r="AA797" i="2"/>
  <c r="H1581" i="2" a="1"/>
  <c r="H1581" i="2" s="1"/>
  <c r="AA1581" i="2"/>
  <c r="H1569" i="2" a="1"/>
  <c r="H1569" i="2" s="1"/>
  <c r="AA1569" i="2"/>
  <c r="AI1270" i="2"/>
  <c r="AJ1270" i="2" s="1"/>
  <c r="H1270" i="2" a="1"/>
  <c r="H1270" i="2" s="1"/>
  <c r="AA1270" i="2"/>
  <c r="H1563" i="2" a="1"/>
  <c r="H1563" i="2" s="1"/>
  <c r="AA1563" i="2"/>
  <c r="AI710" i="2"/>
  <c r="AJ710" i="2" s="1"/>
  <c r="H710" i="2" a="1"/>
  <c r="H710" i="2" s="1"/>
  <c r="AA710" i="2"/>
  <c r="H1015" i="2" a="1"/>
  <c r="H1015" i="2" s="1"/>
  <c r="AA1015" i="2"/>
  <c r="H1534" i="2" a="1"/>
  <c r="H1534" i="2" s="1"/>
  <c r="AA1534" i="2"/>
  <c r="H1553" i="2" a="1"/>
  <c r="H1553" i="2" s="1"/>
  <c r="AA1553" i="2"/>
  <c r="H844" i="2" a="1"/>
  <c r="H844" i="2" s="1"/>
  <c r="AA844" i="2"/>
  <c r="H1206" i="2" a="1"/>
  <c r="H1206" i="2" s="1"/>
  <c r="AA1206" i="2"/>
  <c r="AI1378" i="2"/>
  <c r="AJ1378" i="2" s="1"/>
  <c r="H1378" i="2" a="1"/>
  <c r="H1378" i="2" s="1"/>
  <c r="AA1378" i="2"/>
  <c r="H1533" i="2" a="1"/>
  <c r="H1533" i="2" s="1"/>
  <c r="AA1533" i="2"/>
  <c r="H1407" i="2" a="1"/>
  <c r="H1407" i="2" s="1"/>
  <c r="AA1407" i="2"/>
  <c r="AI937" i="2"/>
  <c r="AJ937" i="2" s="1"/>
  <c r="H937" i="2" a="1"/>
  <c r="H937" i="2" s="1"/>
  <c r="AA937" i="2"/>
  <c r="H1578" i="2" a="1"/>
  <c r="H1578" i="2" s="1"/>
  <c r="AA1578" i="2"/>
  <c r="H1519" i="2" a="1"/>
  <c r="H1519" i="2" s="1"/>
  <c r="AA1519" i="2"/>
  <c r="AI1366" i="2"/>
  <c r="AJ1366" i="2" s="1"/>
  <c r="H1366" i="2" a="1"/>
  <c r="H1366" i="2" s="1"/>
  <c r="AA1366" i="2"/>
  <c r="H1377" i="2" a="1"/>
  <c r="H1377" i="2" s="1"/>
  <c r="AA1377" i="2"/>
  <c r="AI1523" i="2"/>
  <c r="AJ1523" i="2" s="1"/>
  <c r="H1523" i="2" a="1"/>
  <c r="H1523" i="2" s="1"/>
  <c r="AA1523" i="2"/>
  <c r="H716" i="2" a="1"/>
  <c r="H716" i="2" s="1"/>
  <c r="AA716" i="2"/>
  <c r="H672" i="2" a="1"/>
  <c r="H672" i="2" s="1"/>
  <c r="AA672" i="2"/>
  <c r="H708" i="2" a="1"/>
  <c r="H708" i="2" s="1"/>
  <c r="AA708" i="2"/>
  <c r="AI1029" i="2"/>
  <c r="AJ1029" i="2" s="1"/>
  <c r="H1029" i="2" a="1"/>
  <c r="H1029" i="2" s="1"/>
  <c r="AA1029" i="2"/>
  <c r="AI1219" i="2"/>
  <c r="AJ1219" i="2" s="1"/>
  <c r="H1219" i="2" a="1"/>
  <c r="H1219" i="2" s="1"/>
  <c r="AA1219" i="2"/>
  <c r="AI707" i="2"/>
  <c r="AJ707" i="2" s="1"/>
  <c r="H707" i="2" a="1"/>
  <c r="H707" i="2" s="1"/>
  <c r="AA707" i="2"/>
  <c r="H910" i="2" a="1"/>
  <c r="H910" i="2" s="1"/>
  <c r="AA910" i="2"/>
  <c r="AI1504" i="2"/>
  <c r="AJ1504" i="2" s="1"/>
  <c r="H1504" i="2" a="1"/>
  <c r="H1504" i="2" s="1"/>
  <c r="AA1504" i="2"/>
  <c r="AI1107" i="2"/>
  <c r="AJ1107" i="2" s="1"/>
  <c r="H1107" i="2" a="1"/>
  <c r="H1107" i="2" s="1"/>
  <c r="AA1107" i="2"/>
  <c r="AI1453" i="2"/>
  <c r="AJ1453" i="2" s="1"/>
  <c r="H1453" i="2" a="1"/>
  <c r="H1453" i="2" s="1"/>
  <c r="AA1453" i="2"/>
  <c r="AI1322" i="2"/>
  <c r="AJ1322" i="2" s="1"/>
  <c r="H1322" i="2" a="1"/>
  <c r="H1322" i="2" s="1"/>
  <c r="AA1322" i="2"/>
  <c r="AI1118" i="2"/>
  <c r="AJ1118" i="2" s="1"/>
  <c r="AA1118" i="2"/>
  <c r="H1118" i="2" a="1"/>
  <c r="H1118" i="2" s="1"/>
  <c r="H962" i="2" a="1"/>
  <c r="H962" i="2" s="1"/>
  <c r="AA962" i="2"/>
  <c r="AI830" i="2"/>
  <c r="AJ830" i="2" s="1"/>
  <c r="H830" i="2" a="1"/>
  <c r="H830" i="2" s="1"/>
  <c r="AA830" i="2"/>
  <c r="H677" i="2" a="1"/>
  <c r="H677" i="2" s="1"/>
  <c r="AA677" i="2"/>
  <c r="H1473" i="2" a="1"/>
  <c r="H1473" i="2" s="1"/>
  <c r="AA1473" i="2"/>
  <c r="AI1332" i="2"/>
  <c r="AJ1332" i="2" s="1"/>
  <c r="H1332" i="2" a="1"/>
  <c r="H1332" i="2" s="1"/>
  <c r="AA1332" i="2"/>
  <c r="H1149" i="2" a="1"/>
  <c r="H1149" i="2" s="1"/>
  <c r="AA1149" i="2"/>
  <c r="AI971" i="2"/>
  <c r="AJ971" i="2" s="1"/>
  <c r="H971" i="2" a="1"/>
  <c r="H971" i="2" s="1"/>
  <c r="AA971" i="2"/>
  <c r="H798" i="2" a="1"/>
  <c r="H798" i="2" s="1"/>
  <c r="AA798" i="2"/>
  <c r="H1482" i="2" a="1"/>
  <c r="H1482" i="2" s="1"/>
  <c r="AA1482" i="2"/>
  <c r="H1343" i="2" a="1"/>
  <c r="H1343" i="2" s="1"/>
  <c r="AA1343" i="2"/>
  <c r="AI1214" i="2"/>
  <c r="AJ1214" i="2" s="1"/>
  <c r="H1214" i="2" a="1"/>
  <c r="H1214" i="2" s="1"/>
  <c r="AA1214" i="2"/>
  <c r="H1022" i="2" a="1"/>
  <c r="H1022" i="2" s="1"/>
  <c r="AA1022" i="2"/>
  <c r="AI848" i="2"/>
  <c r="AJ848" i="2" s="1"/>
  <c r="H848" i="2" a="1"/>
  <c r="H848" i="2" s="1"/>
  <c r="AA848" i="2"/>
  <c r="H695" i="2" a="1"/>
  <c r="H695" i="2" s="1"/>
  <c r="AA695" i="2"/>
  <c r="AI1543" i="2"/>
  <c r="AJ1543" i="2" s="1"/>
  <c r="H1543" i="2" a="1"/>
  <c r="H1543" i="2" s="1"/>
  <c r="AA1543" i="2"/>
  <c r="AI1375" i="2"/>
  <c r="AJ1375" i="2" s="1"/>
  <c r="H1375" i="2" a="1"/>
  <c r="H1375" i="2" s="1"/>
  <c r="AA1375" i="2"/>
  <c r="H1190" i="2" a="1"/>
  <c r="H1190" i="2" s="1"/>
  <c r="AA1190" i="2"/>
  <c r="H1042" i="2" a="1"/>
  <c r="H1042" i="2" s="1"/>
  <c r="AA1042" i="2"/>
  <c r="H888" i="2" a="1"/>
  <c r="H888" i="2" s="1"/>
  <c r="AA888" i="2"/>
  <c r="H745" i="2" a="1"/>
  <c r="H745" i="2" s="1"/>
  <c r="AA745" i="2"/>
  <c r="AI1480" i="2"/>
  <c r="AJ1480" i="2" s="1"/>
  <c r="H1480" i="2" a="1"/>
  <c r="H1480" i="2" s="1"/>
  <c r="AA1480" i="2"/>
  <c r="AI1352" i="2"/>
  <c r="AJ1352" i="2" s="1"/>
  <c r="H1352" i="2" a="1"/>
  <c r="H1352" i="2" s="1"/>
  <c r="AA1352" i="2"/>
  <c r="H1189" i="2" a="1"/>
  <c r="H1189" i="2" s="1"/>
  <c r="AA1189" i="2"/>
  <c r="AI1011" i="2"/>
  <c r="AJ1011" i="2" s="1"/>
  <c r="H1011" i="2" a="1"/>
  <c r="H1011" i="2" s="1"/>
  <c r="AA1011" i="2"/>
  <c r="H838" i="2" a="1"/>
  <c r="H838" i="2" s="1"/>
  <c r="AA838" i="2"/>
  <c r="AI712" i="2"/>
  <c r="AJ712" i="2" s="1"/>
  <c r="H712" i="2" a="1"/>
  <c r="H712" i="2" s="1"/>
  <c r="AA712" i="2"/>
  <c r="AI1490" i="2"/>
  <c r="AJ1490" i="2" s="1"/>
  <c r="H1490" i="2" a="1"/>
  <c r="H1490" i="2" s="1"/>
  <c r="AA1490" i="2"/>
  <c r="AI1329" i="2"/>
  <c r="AJ1329" i="2" s="1"/>
  <c r="H1329" i="2" a="1"/>
  <c r="H1329" i="2" s="1"/>
  <c r="AA1329" i="2"/>
  <c r="AI1188" i="2"/>
  <c r="AJ1188" i="2" s="1"/>
  <c r="H1188" i="2" a="1"/>
  <c r="H1188" i="2" s="1"/>
  <c r="AA1188" i="2"/>
  <c r="AI1041" i="2"/>
  <c r="AJ1041" i="2" s="1"/>
  <c r="H1041" i="2" a="1"/>
  <c r="H1041" i="2" s="1"/>
  <c r="AA1041" i="2"/>
  <c r="H886" i="2" a="1"/>
  <c r="H886" i="2" s="1"/>
  <c r="AA886" i="2"/>
  <c r="H753" i="2" a="1"/>
  <c r="H753" i="2" s="1"/>
  <c r="AA753" i="2"/>
  <c r="H1447" i="2" a="1"/>
  <c r="H1447" i="2" s="1"/>
  <c r="AA1447" i="2"/>
  <c r="H1296" i="2" a="1"/>
  <c r="H1296" i="2" s="1"/>
  <c r="AA1296" i="2"/>
  <c r="AI1156" i="2"/>
  <c r="AJ1156" i="2" s="1"/>
  <c r="H1156" i="2" a="1"/>
  <c r="H1156" i="2" s="1"/>
  <c r="AA1156" i="2"/>
  <c r="H1009" i="2" a="1"/>
  <c r="H1009" i="2" s="1"/>
  <c r="AA1009" i="2"/>
  <c r="H864" i="2" a="1"/>
  <c r="H864" i="2" s="1"/>
  <c r="AA864" i="2"/>
  <c r="AI720" i="2"/>
  <c r="AJ720" i="2" s="1"/>
  <c r="H720" i="2" a="1"/>
  <c r="H720" i="2" s="1"/>
  <c r="AA720" i="2"/>
  <c r="AI902" i="2"/>
  <c r="AJ902" i="2" s="1"/>
  <c r="H902" i="2" a="1"/>
  <c r="H902" i="2" s="1"/>
  <c r="AA902" i="2"/>
  <c r="AI1530" i="2"/>
  <c r="AJ1530" i="2" s="1"/>
  <c r="H1530" i="2" a="1"/>
  <c r="H1530" i="2" s="1"/>
  <c r="AA1530" i="2"/>
  <c r="H1371" i="2" a="1"/>
  <c r="H1371" i="2" s="1"/>
  <c r="AA1371" i="2"/>
  <c r="AI1232" i="2"/>
  <c r="AJ1232" i="2" s="1"/>
  <c r="H1232" i="2" a="1"/>
  <c r="H1232" i="2" s="1"/>
  <c r="AA1232" i="2"/>
  <c r="H1079" i="2" a="1"/>
  <c r="H1079" i="2" s="1"/>
  <c r="AA1079" i="2"/>
  <c r="H935" i="2" a="1"/>
  <c r="H935" i="2" s="1"/>
  <c r="AA935" i="2"/>
  <c r="H762" i="2" a="1"/>
  <c r="H762" i="2" s="1"/>
  <c r="AA762" i="2"/>
  <c r="H1014" i="2" a="1"/>
  <c r="H1014" i="2" s="1"/>
  <c r="AA1014" i="2"/>
  <c r="H1415" i="2" a="1"/>
  <c r="H1415" i="2" s="1"/>
  <c r="AA1415" i="2"/>
  <c r="AI1252" i="2"/>
  <c r="AJ1252" i="2" s="1"/>
  <c r="H1252" i="2" a="1"/>
  <c r="H1252" i="2" s="1"/>
  <c r="AA1252" i="2"/>
  <c r="AI1111" i="2"/>
  <c r="AJ1111" i="2" s="1"/>
  <c r="H1111" i="2" a="1"/>
  <c r="H1111" i="2" s="1"/>
  <c r="AA1111" i="2"/>
  <c r="AI955" i="2"/>
  <c r="AJ955" i="2" s="1"/>
  <c r="H955" i="2" a="1"/>
  <c r="H955" i="2" s="1"/>
  <c r="AA955" i="2"/>
  <c r="H803" i="2" a="1"/>
  <c r="H803" i="2" s="1"/>
  <c r="AA803" i="2"/>
  <c r="AI1260" i="2"/>
  <c r="AJ1260" i="2" s="1"/>
  <c r="H1260" i="2" a="1"/>
  <c r="H1260" i="2" s="1"/>
  <c r="AA1260" i="2"/>
  <c r="AI1465" i="2"/>
  <c r="AJ1465" i="2" s="1"/>
  <c r="H1465" i="2" a="1"/>
  <c r="H1465" i="2" s="1"/>
  <c r="AA1465" i="2"/>
  <c r="H1305" i="2" a="1"/>
  <c r="H1305" i="2" s="1"/>
  <c r="AA1305" i="2"/>
  <c r="H1132" i="2" a="1"/>
  <c r="H1132" i="2" s="1"/>
  <c r="AA1132" i="2"/>
  <c r="H986" i="2" a="1"/>
  <c r="H986" i="2" s="1"/>
  <c r="AA986" i="2"/>
  <c r="AI843" i="2"/>
  <c r="AJ843" i="2" s="1"/>
  <c r="H843" i="2" a="1"/>
  <c r="H843" i="2" s="1"/>
  <c r="AA843" i="2"/>
  <c r="AA689" i="2"/>
  <c r="H689" i="2" a="1"/>
  <c r="H689" i="2" s="1"/>
  <c r="H1161" i="2" a="1"/>
  <c r="H1161" i="2" s="1"/>
  <c r="AA1161" i="2"/>
  <c r="H1586" i="2" a="1"/>
  <c r="H1586" i="2" s="1"/>
  <c r="AA1586" i="2"/>
  <c r="H1445" i="2" a="1"/>
  <c r="H1445" i="2" s="1"/>
  <c r="AA1445" i="2"/>
  <c r="H1292" i="2" a="1"/>
  <c r="H1292" i="2" s="1"/>
  <c r="AA1292" i="2"/>
  <c r="AI1088" i="2"/>
  <c r="AJ1088" i="2" s="1"/>
  <c r="H1088" i="2" a="1"/>
  <c r="H1088" i="2" s="1"/>
  <c r="AA1088" i="2"/>
  <c r="AI943" i="2"/>
  <c r="AJ943" i="2" s="1"/>
  <c r="H943" i="2" a="1"/>
  <c r="H943" i="2" s="1"/>
  <c r="AA943" i="2"/>
  <c r="AI812" i="2"/>
  <c r="AJ812" i="2" s="1"/>
  <c r="H812" i="2" a="1"/>
  <c r="H812" i="2" s="1"/>
  <c r="AA812" i="2"/>
  <c r="AI1508" i="2"/>
  <c r="AJ1508" i="2" s="1"/>
  <c r="H1508" i="2" a="1"/>
  <c r="H1508" i="2" s="1"/>
  <c r="AA1508" i="2"/>
  <c r="AI1291" i="2"/>
  <c r="AJ1291" i="2" s="1"/>
  <c r="H1291" i="2" a="1"/>
  <c r="H1291" i="2" s="1"/>
  <c r="AA1291" i="2"/>
  <c r="AI916" i="2"/>
  <c r="AJ916" i="2" s="1"/>
  <c r="H916" i="2" a="1"/>
  <c r="H916" i="2" s="1"/>
  <c r="AA916" i="2"/>
  <c r="H724" i="2" a="1"/>
  <c r="H724" i="2" s="1"/>
  <c r="AA724" i="2"/>
  <c r="H1555" i="2" a="1"/>
  <c r="H1555" i="2" s="1"/>
  <c r="AA1555" i="2"/>
  <c r="AI1492" i="2"/>
  <c r="AJ1492" i="2" s="1"/>
  <c r="H1492" i="2" a="1"/>
  <c r="H1492" i="2" s="1"/>
  <c r="AA1492" i="2"/>
  <c r="AI1440" i="2"/>
  <c r="AJ1440" i="2" s="1"/>
  <c r="H1440" i="2" a="1"/>
  <c r="H1440" i="2" s="1"/>
  <c r="AA1440" i="2"/>
  <c r="H1439" i="2" a="1"/>
  <c r="H1439" i="2" s="1"/>
  <c r="AA1439" i="2"/>
  <c r="H869" i="2" a="1"/>
  <c r="H869" i="2" s="1"/>
  <c r="AA869" i="2"/>
  <c r="AI1249" i="2"/>
  <c r="AJ1249" i="2" s="1"/>
  <c r="H1249" i="2" a="1"/>
  <c r="H1249" i="2" s="1"/>
  <c r="AA1249" i="2"/>
  <c r="H1073" i="2" a="1"/>
  <c r="H1073" i="2" s="1"/>
  <c r="AA1073" i="2"/>
  <c r="AI1125" i="2"/>
  <c r="AJ1125" i="2" s="1"/>
  <c r="H1125" i="2" a="1"/>
  <c r="H1125" i="2" s="1"/>
  <c r="AA1125" i="2"/>
  <c r="AI1218" i="2"/>
  <c r="AJ1218" i="2" s="1"/>
  <c r="H1218" i="2" a="1"/>
  <c r="H1218" i="2" s="1"/>
  <c r="AA1218" i="2"/>
  <c r="AI1205" i="2"/>
  <c r="AJ1205" i="2" s="1"/>
  <c r="H1205" i="2" a="1"/>
  <c r="H1205" i="2" s="1"/>
  <c r="AA1205" i="2"/>
  <c r="H1216" i="2" a="1"/>
  <c r="H1216" i="2" s="1"/>
  <c r="AA1216" i="2"/>
  <c r="AI675" i="2"/>
  <c r="AJ675" i="2" s="1"/>
  <c r="H675" i="2" a="1"/>
  <c r="H675" i="2" s="1"/>
  <c r="AA675" i="2"/>
  <c r="H1165" i="2" a="1"/>
  <c r="H1165" i="2" s="1"/>
  <c r="AA1165" i="2"/>
  <c r="AI1368" i="2"/>
  <c r="AJ1368" i="2" s="1"/>
  <c r="H1368" i="2" a="1"/>
  <c r="H1368" i="2" s="1"/>
  <c r="AA1368" i="2"/>
  <c r="H1507" i="2" a="1"/>
  <c r="H1507" i="2" s="1"/>
  <c r="AA1507" i="2"/>
  <c r="AI1526" i="2"/>
  <c r="AJ1526" i="2" s="1"/>
  <c r="H1526" i="2" a="1"/>
  <c r="H1526" i="2" s="1"/>
  <c r="AA1526" i="2"/>
  <c r="AI811" i="2"/>
  <c r="AJ811" i="2" s="1"/>
  <c r="H811" i="2" a="1"/>
  <c r="H811" i="2" s="1"/>
  <c r="AA811" i="2"/>
  <c r="H1141" i="2" a="1"/>
  <c r="H1141" i="2" s="1"/>
  <c r="AA1141" i="2"/>
  <c r="AI870" i="2"/>
  <c r="AJ870" i="2" s="1"/>
  <c r="H870" i="2" a="1"/>
  <c r="H870" i="2" s="1"/>
  <c r="AA870" i="2"/>
  <c r="AA1160" i="2"/>
  <c r="H1160" i="2" a="1"/>
  <c r="H1160" i="2" s="1"/>
  <c r="AI928" i="2"/>
  <c r="AJ928" i="2" s="1"/>
  <c r="H928" i="2" a="1"/>
  <c r="H928" i="2" s="1"/>
  <c r="AA928" i="2"/>
  <c r="H1531" i="2" a="1"/>
  <c r="H1531" i="2" s="1"/>
  <c r="AA1531" i="2"/>
  <c r="AI1339" i="2"/>
  <c r="AJ1339" i="2" s="1"/>
  <c r="H1339" i="2" a="1"/>
  <c r="H1339" i="2" s="1"/>
  <c r="AA1339" i="2"/>
  <c r="H1568" i="2" a="1"/>
  <c r="H1568" i="2" s="1"/>
  <c r="AA1568" i="2"/>
  <c r="AI788" i="2"/>
  <c r="AJ788" i="2" s="1"/>
  <c r="H788" i="2" a="1"/>
  <c r="H788" i="2" s="1"/>
  <c r="AA788" i="2"/>
  <c r="H925" i="2" a="1"/>
  <c r="H925" i="2" s="1"/>
  <c r="AA925" i="2"/>
  <c r="H1195" i="2" a="1"/>
  <c r="H1195" i="2" s="1"/>
  <c r="AA1195" i="2"/>
  <c r="H889" i="2" a="1"/>
  <c r="H889" i="2" s="1"/>
  <c r="AA889" i="2"/>
  <c r="AI1225" i="2"/>
  <c r="AJ1225" i="2" s="1"/>
  <c r="H1225" i="2" a="1"/>
  <c r="H1225" i="2" s="1"/>
  <c r="AA1225" i="2"/>
  <c r="H1481" i="2" a="1"/>
  <c r="H1481" i="2" s="1"/>
  <c r="AA1481" i="2"/>
  <c r="AI1443" i="2"/>
  <c r="AJ1443" i="2" s="1"/>
  <c r="H1443" i="2" a="1"/>
  <c r="H1443" i="2" s="1"/>
  <c r="AA1443" i="2"/>
  <c r="AI1311" i="2"/>
  <c r="AJ1311" i="2" s="1"/>
  <c r="H1311" i="2" a="1"/>
  <c r="H1311" i="2" s="1"/>
  <c r="AA1311" i="2"/>
  <c r="H1108" i="2" a="1"/>
  <c r="H1108" i="2" s="1"/>
  <c r="AA1108" i="2"/>
  <c r="AI951" i="2"/>
  <c r="AJ951" i="2" s="1"/>
  <c r="H951" i="2" a="1"/>
  <c r="H951" i="2" s="1"/>
  <c r="AA951" i="2"/>
  <c r="AI820" i="2"/>
  <c r="AJ820" i="2" s="1"/>
  <c r="AA820" i="2"/>
  <c r="H820" i="2" a="1"/>
  <c r="H820" i="2" s="1"/>
  <c r="H667" i="2" a="1"/>
  <c r="H667" i="2" s="1"/>
  <c r="AA667" i="2"/>
  <c r="AI1583" i="2"/>
  <c r="AJ1583" i="2" s="1"/>
  <c r="H1583" i="2" a="1"/>
  <c r="H1583" i="2" s="1"/>
  <c r="AA1583" i="2"/>
  <c r="AI1462" i="2"/>
  <c r="AJ1462" i="2" s="1"/>
  <c r="H1462" i="2" a="1"/>
  <c r="H1462" i="2" s="1"/>
  <c r="AA1462" i="2"/>
  <c r="H1321" i="2" a="1"/>
  <c r="H1321" i="2" s="1"/>
  <c r="AA1321" i="2"/>
  <c r="H1139" i="2" a="1"/>
  <c r="H1139" i="2" s="1"/>
  <c r="AA1139" i="2"/>
  <c r="AI961" i="2"/>
  <c r="AJ961" i="2" s="1"/>
  <c r="H961" i="2" a="1"/>
  <c r="H961" i="2" s="1"/>
  <c r="AA961" i="2"/>
  <c r="H787" i="2" a="1"/>
  <c r="H787" i="2" s="1"/>
  <c r="AA787" i="2"/>
  <c r="AI1472" i="2"/>
  <c r="AJ1472" i="2" s="1"/>
  <c r="H1472" i="2" a="1"/>
  <c r="H1472" i="2" s="1"/>
  <c r="AA1472" i="2"/>
  <c r="AI1331" i="2"/>
  <c r="AJ1331" i="2" s="1"/>
  <c r="H1331" i="2" a="1"/>
  <c r="H1331" i="2" s="1"/>
  <c r="AA1331" i="2"/>
  <c r="AI1202" i="2"/>
  <c r="AJ1202" i="2" s="1"/>
  <c r="H1202" i="2" a="1"/>
  <c r="H1202" i="2" s="1"/>
  <c r="AA1202" i="2"/>
  <c r="AI1001" i="2"/>
  <c r="AJ1001" i="2" s="1"/>
  <c r="H1001" i="2" a="1"/>
  <c r="H1001" i="2" s="1"/>
  <c r="AA1001" i="2"/>
  <c r="H839" i="2" a="1"/>
  <c r="H839" i="2" s="1"/>
  <c r="AA839" i="2"/>
  <c r="H685" i="2" a="1"/>
  <c r="H685" i="2" s="1"/>
  <c r="AA685" i="2"/>
  <c r="AI1532" i="2"/>
  <c r="AJ1532" i="2" s="1"/>
  <c r="H1532" i="2" a="1"/>
  <c r="H1532" i="2" s="1"/>
  <c r="AA1532" i="2"/>
  <c r="AI1363" i="2"/>
  <c r="AJ1363" i="2" s="1"/>
  <c r="H1363" i="2" a="1"/>
  <c r="H1363" i="2" s="1"/>
  <c r="AA1363" i="2"/>
  <c r="H1179" i="2" a="1"/>
  <c r="H1179" i="2" s="1"/>
  <c r="AA1179" i="2"/>
  <c r="AI1032" i="2"/>
  <c r="AJ1032" i="2" s="1"/>
  <c r="H1032" i="2" a="1"/>
  <c r="H1032" i="2" s="1"/>
  <c r="AA1032" i="2"/>
  <c r="H876" i="2" a="1"/>
  <c r="H876" i="2" s="1"/>
  <c r="AA876" i="2"/>
  <c r="H734" i="2" a="1"/>
  <c r="H734" i="2" s="1"/>
  <c r="AA734" i="2"/>
  <c r="H1470" i="2" a="1"/>
  <c r="H1470" i="2" s="1"/>
  <c r="AA1470" i="2"/>
  <c r="AI1341" i="2"/>
  <c r="AJ1341" i="2" s="1"/>
  <c r="H1341" i="2" a="1"/>
  <c r="H1341" i="2" s="1"/>
  <c r="AA1341" i="2"/>
  <c r="AI1178" i="2"/>
  <c r="AJ1178" i="2" s="1"/>
  <c r="H1178" i="2" a="1"/>
  <c r="H1178" i="2" s="1"/>
  <c r="AA1178" i="2"/>
  <c r="AI999" i="2"/>
  <c r="AJ999" i="2" s="1"/>
  <c r="H999" i="2" a="1"/>
  <c r="H999" i="2" s="1"/>
  <c r="AA999" i="2"/>
  <c r="H827" i="2" a="1"/>
  <c r="H827" i="2" s="1"/>
  <c r="AA827" i="2"/>
  <c r="AI693" i="2"/>
  <c r="AJ693" i="2" s="1"/>
  <c r="H693" i="2" a="1"/>
  <c r="H693" i="2" s="1"/>
  <c r="AA693" i="2"/>
  <c r="AI1479" i="2"/>
  <c r="AJ1479" i="2" s="1"/>
  <c r="H1479" i="2" a="1"/>
  <c r="H1479" i="2" s="1"/>
  <c r="AA1479" i="2"/>
  <c r="AI1318" i="2"/>
  <c r="AJ1318" i="2" s="1"/>
  <c r="H1318" i="2" a="1"/>
  <c r="H1318" i="2" s="1"/>
  <c r="AA1318" i="2"/>
  <c r="H1177" i="2" a="1"/>
  <c r="H1177" i="2" s="1"/>
  <c r="AA1177" i="2"/>
  <c r="H1030" i="2" a="1"/>
  <c r="H1030" i="2" s="1"/>
  <c r="AA1030" i="2"/>
  <c r="H865" i="2" a="1"/>
  <c r="H865" i="2" s="1"/>
  <c r="AA865" i="2"/>
  <c r="AI732" i="2"/>
  <c r="AJ732" i="2" s="1"/>
  <c r="H732" i="2" a="1"/>
  <c r="H732" i="2" s="1"/>
  <c r="AA732" i="2"/>
  <c r="H1438" i="2" a="1"/>
  <c r="H1438" i="2" s="1"/>
  <c r="AA1438" i="2"/>
  <c r="AI1284" i="2"/>
  <c r="AJ1284" i="2" s="1"/>
  <c r="H1284" i="2" a="1"/>
  <c r="H1284" i="2" s="1"/>
  <c r="AA1284" i="2"/>
  <c r="AI1145" i="2"/>
  <c r="AJ1145" i="2" s="1"/>
  <c r="H1145" i="2" a="1"/>
  <c r="H1145" i="2" s="1"/>
  <c r="AA1145" i="2"/>
  <c r="H997" i="2" a="1"/>
  <c r="H997" i="2" s="1"/>
  <c r="AA997" i="2"/>
  <c r="AI854" i="2"/>
  <c r="AJ854" i="2" s="1"/>
  <c r="AA854" i="2"/>
  <c r="H854" i="2" a="1"/>
  <c r="H854" i="2" s="1"/>
  <c r="AI701" i="2"/>
  <c r="AJ701" i="2" s="1"/>
  <c r="H701" i="2" a="1"/>
  <c r="H701" i="2" s="1"/>
  <c r="AA701" i="2"/>
  <c r="AI831" i="2"/>
  <c r="AJ831" i="2" s="1"/>
  <c r="H831" i="2" a="1"/>
  <c r="H831" i="2" s="1"/>
  <c r="AA831" i="2"/>
  <c r="AI1520" i="2"/>
  <c r="AJ1520" i="2" s="1"/>
  <c r="H1520" i="2" a="1"/>
  <c r="H1520" i="2" s="1"/>
  <c r="AA1520" i="2"/>
  <c r="AI1360" i="2"/>
  <c r="AJ1360" i="2" s="1"/>
  <c r="H1360" i="2" a="1"/>
  <c r="H1360" i="2" s="1"/>
  <c r="AA1360" i="2"/>
  <c r="AI1221" i="2"/>
  <c r="AJ1221" i="2" s="1"/>
  <c r="H1221" i="2" a="1"/>
  <c r="H1221" i="2" s="1"/>
  <c r="AA1221" i="2"/>
  <c r="H1069" i="2" a="1"/>
  <c r="H1069" i="2" s="1"/>
  <c r="AA1069" i="2"/>
  <c r="H924" i="2" a="1"/>
  <c r="H924" i="2" s="1"/>
  <c r="AA924" i="2"/>
  <c r="AI752" i="2"/>
  <c r="AJ752" i="2" s="1"/>
  <c r="H752" i="2" a="1"/>
  <c r="H752" i="2" s="1"/>
  <c r="AA752" i="2"/>
  <c r="AI952" i="2"/>
  <c r="AJ952" i="2" s="1"/>
  <c r="H952" i="2" a="1"/>
  <c r="H952" i="2" s="1"/>
  <c r="AA952" i="2"/>
  <c r="AI1577" i="2"/>
  <c r="AJ1577" i="2" s="1"/>
  <c r="H1577" i="2" a="1"/>
  <c r="H1577" i="2" s="1"/>
  <c r="AA1577" i="2"/>
  <c r="AI1403" i="2"/>
  <c r="AJ1403" i="2" s="1"/>
  <c r="H1403" i="2" a="1"/>
  <c r="H1403" i="2" s="1"/>
  <c r="AA1403" i="2"/>
  <c r="AI1242" i="2"/>
  <c r="AJ1242" i="2" s="1"/>
  <c r="H1242" i="2" a="1"/>
  <c r="H1242" i="2" s="1"/>
  <c r="AA1242" i="2"/>
  <c r="AI1101" i="2"/>
  <c r="AJ1101" i="2" s="1"/>
  <c r="H1101" i="2" a="1"/>
  <c r="H1101" i="2" s="1"/>
  <c r="AA1101" i="2"/>
  <c r="AI944" i="2"/>
  <c r="AJ944" i="2" s="1"/>
  <c r="H944" i="2" a="1"/>
  <c r="H944" i="2" s="1"/>
  <c r="AA944" i="2"/>
  <c r="AI791" i="2"/>
  <c r="AJ791" i="2" s="1"/>
  <c r="H791" i="2" a="1"/>
  <c r="H791" i="2" s="1"/>
  <c r="AA791" i="2"/>
  <c r="AI1217" i="2"/>
  <c r="AJ1217" i="2" s="1"/>
  <c r="H1217" i="2" a="1"/>
  <c r="H1217" i="2" s="1"/>
  <c r="AA1217" i="2"/>
  <c r="AI1587" i="2"/>
  <c r="AJ1587" i="2" s="1"/>
  <c r="H1587" i="2" a="1"/>
  <c r="H1587" i="2" s="1"/>
  <c r="AA1587" i="2"/>
  <c r="H1456" i="2" a="1"/>
  <c r="H1456" i="2" s="1"/>
  <c r="AA1456" i="2"/>
  <c r="AI1293" i="2"/>
  <c r="AJ1293" i="2" s="1"/>
  <c r="H1293" i="2" a="1"/>
  <c r="H1293" i="2" s="1"/>
  <c r="AA1293" i="2"/>
  <c r="AI1120" i="2"/>
  <c r="AJ1120" i="2" s="1"/>
  <c r="H1120" i="2" a="1"/>
  <c r="H1120" i="2" s="1"/>
  <c r="AA1120" i="2"/>
  <c r="AI975" i="2"/>
  <c r="AJ975" i="2" s="1"/>
  <c r="H975" i="2" a="1"/>
  <c r="H975" i="2" s="1"/>
  <c r="AA975" i="2"/>
  <c r="AI833" i="2"/>
  <c r="AJ833" i="2" s="1"/>
  <c r="H833" i="2" a="1"/>
  <c r="H833" i="2" s="1"/>
  <c r="AA833" i="2"/>
  <c r="H680" i="2" a="1"/>
  <c r="H680" i="2" s="1"/>
  <c r="AA680" i="2"/>
  <c r="AI1065" i="2"/>
  <c r="AJ1065" i="2" s="1"/>
  <c r="H1065" i="2" a="1"/>
  <c r="H1065" i="2" s="1"/>
  <c r="AA1065" i="2"/>
  <c r="H1575" i="2" a="1"/>
  <c r="H1575" i="2" s="1"/>
  <c r="AA1575" i="2"/>
  <c r="AI1434" i="2"/>
  <c r="AJ1434" i="2" s="1"/>
  <c r="H1434" i="2" a="1"/>
  <c r="H1434" i="2" s="1"/>
  <c r="AA1434" i="2"/>
  <c r="AI1271" i="2"/>
  <c r="AJ1271" i="2" s="1"/>
  <c r="H1271" i="2" a="1"/>
  <c r="H1271" i="2" s="1"/>
  <c r="AA1271" i="2"/>
  <c r="AI1076" i="2"/>
  <c r="AJ1076" i="2" s="1"/>
  <c r="H1076" i="2" a="1"/>
  <c r="H1076" i="2" s="1"/>
  <c r="AA1076" i="2"/>
  <c r="AI932" i="2"/>
  <c r="AJ932" i="2" s="1"/>
  <c r="H932" i="2" a="1"/>
  <c r="H932" i="2" s="1"/>
  <c r="AA932" i="2"/>
  <c r="AI801" i="2"/>
  <c r="AJ801" i="2" s="1"/>
  <c r="H801" i="2" a="1"/>
  <c r="H801" i="2" s="1"/>
  <c r="AA801" i="2"/>
  <c r="AI1496" i="2"/>
  <c r="AJ1496" i="2" s="1"/>
  <c r="H1496" i="2" a="1"/>
  <c r="H1496" i="2" s="1"/>
  <c r="AA1496" i="2"/>
  <c r="AI1280" i="2"/>
  <c r="AJ1280" i="2" s="1"/>
  <c r="H1280" i="2" a="1"/>
  <c r="H1280" i="2" s="1"/>
  <c r="AA1280" i="2"/>
  <c r="H1391" i="2" a="1"/>
  <c r="H1391" i="2" s="1"/>
  <c r="AA1391" i="2"/>
  <c r="H1411" i="2" a="1"/>
  <c r="H1411" i="2" s="1"/>
  <c r="AA1411" i="2"/>
  <c r="H911" i="2" a="1"/>
  <c r="H911" i="2" s="1"/>
  <c r="AA911" i="2"/>
  <c r="AI1127" i="2"/>
  <c r="AJ1127" i="2" s="1"/>
  <c r="H1127" i="2" a="1"/>
  <c r="H1127" i="2" s="1"/>
  <c r="AA1127" i="2"/>
  <c r="AI828" i="2"/>
  <c r="AJ828" i="2" s="1"/>
  <c r="H828" i="2" a="1"/>
  <c r="H828" i="2" s="1"/>
  <c r="AA828" i="2"/>
  <c r="AI1298" i="2"/>
  <c r="AJ1298" i="2" s="1"/>
  <c r="H1298" i="2" a="1"/>
  <c r="H1298" i="2" s="1"/>
  <c r="AA1298" i="2"/>
  <c r="AI692" i="2"/>
  <c r="AJ692" i="2" s="1"/>
  <c r="H692" i="2" a="1"/>
  <c r="H692" i="2" s="1"/>
  <c r="AA692" i="2"/>
  <c r="AI1186" i="2"/>
  <c r="AJ1186" i="2" s="1"/>
  <c r="H1186" i="2" a="1"/>
  <c r="H1186" i="2" s="1"/>
  <c r="AA1186" i="2"/>
  <c r="AI738" i="2"/>
  <c r="AJ738" i="2" s="1"/>
  <c r="H738" i="2" a="1"/>
  <c r="H738" i="2" s="1"/>
  <c r="AA738" i="2"/>
  <c r="H915" i="2" a="1"/>
  <c r="H915" i="2" s="1"/>
  <c r="AA915" i="2"/>
  <c r="AI1558" i="2"/>
  <c r="AJ1558" i="2" s="1"/>
  <c r="H1558" i="2" a="1"/>
  <c r="H1558" i="2" s="1"/>
  <c r="AA1558" i="2"/>
  <c r="AI790" i="2"/>
  <c r="AJ790" i="2" s="1"/>
  <c r="H790" i="2" a="1"/>
  <c r="H790" i="2" s="1"/>
  <c r="AA790" i="2"/>
  <c r="H903" i="2" a="1"/>
  <c r="H903" i="2" s="1"/>
  <c r="AA903" i="2"/>
  <c r="AI1400" i="2"/>
  <c r="AJ1400" i="2" s="1"/>
  <c r="H1400" i="2" a="1"/>
  <c r="H1400" i="2" s="1"/>
  <c r="AA1400" i="2"/>
  <c r="W736" i="2"/>
  <c r="AN736" i="2" s="1" a="1"/>
  <c r="AN736" i="2" s="1"/>
  <c r="H736" i="2" a="1"/>
  <c r="H736" i="2" s="1"/>
  <c r="AA736" i="2"/>
  <c r="H786" i="2" a="1"/>
  <c r="H786" i="2" s="1"/>
  <c r="AA786" i="2"/>
  <c r="H818" i="2" a="1"/>
  <c r="H818" i="2" s="1"/>
  <c r="AA818" i="2"/>
  <c r="AI784" i="2"/>
  <c r="AJ784" i="2" s="1"/>
  <c r="H784" i="2" a="1"/>
  <c r="H784" i="2" s="1"/>
  <c r="AA784" i="2"/>
  <c r="H1561" i="2" a="1"/>
  <c r="H1561" i="2" s="1"/>
  <c r="AA1561" i="2"/>
  <c r="H826" i="2" a="1"/>
  <c r="H826" i="2" s="1"/>
  <c r="AA826" i="2"/>
  <c r="X1092" i="2"/>
  <c r="AP1092" i="2" s="1" a="1"/>
  <c r="AP1092" i="2" s="1"/>
  <c r="H1092" i="2" a="1"/>
  <c r="H1092" i="2" s="1"/>
  <c r="AA1092" i="2"/>
  <c r="Y863" i="2"/>
  <c r="H863" i="2" a="1"/>
  <c r="H863" i="2" s="1"/>
  <c r="AA863" i="2"/>
  <c r="H1038" i="2" a="1"/>
  <c r="H1038" i="2" s="1"/>
  <c r="AA1038" i="2"/>
  <c r="H1549" i="2" a="1"/>
  <c r="H1549" i="2" s="1"/>
  <c r="AA1549" i="2"/>
  <c r="AI779" i="2"/>
  <c r="AJ779" i="2" s="1"/>
  <c r="H779" i="2" a="1"/>
  <c r="H779" i="2" s="1"/>
  <c r="AA779" i="2"/>
  <c r="W1537" i="2"/>
  <c r="AN1537" i="2" s="1" a="1"/>
  <c r="AN1537" i="2" s="1"/>
  <c r="H1537" i="2" a="1"/>
  <c r="H1537" i="2" s="1"/>
  <c r="AA1537" i="2"/>
  <c r="AI1422" i="2"/>
  <c r="AJ1422" i="2" s="1"/>
  <c r="H1422" i="2" a="1"/>
  <c r="H1422" i="2" s="1"/>
  <c r="AA1422" i="2"/>
  <c r="AI1237" i="2"/>
  <c r="AJ1237" i="2" s="1"/>
  <c r="H1237" i="2" a="1"/>
  <c r="H1237" i="2" s="1"/>
  <c r="AA1237" i="2"/>
  <c r="AI891" i="2"/>
  <c r="AJ891" i="2" s="1"/>
  <c r="H891" i="2" a="1"/>
  <c r="H891" i="2" s="1"/>
  <c r="AA891" i="2"/>
  <c r="H1063" i="2" a="1"/>
  <c r="H1063" i="2" s="1"/>
  <c r="AA1063" i="2"/>
  <c r="H1277" i="2" a="1"/>
  <c r="H1277" i="2" s="1"/>
  <c r="AA1277" i="2"/>
  <c r="H1287" i="2" a="1"/>
  <c r="H1287" i="2" s="1"/>
  <c r="AA1287" i="2"/>
  <c r="AI1276" i="2"/>
  <c r="AJ1276" i="2" s="1"/>
  <c r="H1276" i="2" a="1"/>
  <c r="H1276" i="2" s="1"/>
  <c r="AA1276" i="2"/>
  <c r="H1114" i="2" a="1"/>
  <c r="H1114" i="2" s="1"/>
  <c r="AA1114" i="2"/>
  <c r="H1233" i="2" a="1"/>
  <c r="H1233" i="2" s="1"/>
  <c r="AA1233" i="2"/>
  <c r="H805" i="2" a="1"/>
  <c r="H805" i="2" s="1"/>
  <c r="AA805" i="2"/>
  <c r="AI1018" i="2"/>
  <c r="AJ1018" i="2" s="1"/>
  <c r="H1018" i="2" a="1"/>
  <c r="H1018" i="2" s="1"/>
  <c r="AA1018" i="2"/>
  <c r="H1027" i="2" a="1"/>
  <c r="H1027" i="2" s="1"/>
  <c r="AA1027" i="2"/>
  <c r="AI1381" i="2"/>
  <c r="AJ1381" i="2" s="1"/>
  <c r="H1381" i="2" a="1"/>
  <c r="H1381" i="2" s="1"/>
  <c r="AA1381" i="2"/>
  <c r="AI770" i="2"/>
  <c r="AJ770" i="2" s="1"/>
  <c r="H770" i="2" a="1"/>
  <c r="H770" i="2" s="1"/>
  <c r="AA770" i="2"/>
  <c r="H881" i="2" a="1"/>
  <c r="H881" i="2" s="1"/>
  <c r="AA881" i="2"/>
  <c r="H1068" i="2" a="1"/>
  <c r="H1068" i="2" s="1"/>
  <c r="AA1068" i="2"/>
  <c r="H879" i="2" a="1"/>
  <c r="H879" i="2" s="1"/>
  <c r="AA879" i="2"/>
  <c r="H1034" i="2" a="1"/>
  <c r="H1034" i="2" s="1"/>
  <c r="AA1034" i="2"/>
  <c r="H1084" i="2" a="1"/>
  <c r="H1084" i="2" s="1"/>
  <c r="AA1084" i="2"/>
  <c r="H664" i="2" a="1"/>
  <c r="H664" i="2" s="1"/>
  <c r="AA664" i="2"/>
  <c r="H1082" i="2" a="1"/>
  <c r="H1082" i="2" s="1"/>
  <c r="AA1082" i="2"/>
  <c r="H1396" i="2" a="1"/>
  <c r="H1396" i="2" s="1"/>
  <c r="AA1396" i="2"/>
  <c r="AI1350" i="2"/>
  <c r="AJ1350" i="2" s="1"/>
  <c r="H1350" i="2" a="1"/>
  <c r="H1350" i="2" s="1"/>
  <c r="AA1350" i="2"/>
  <c r="H1155" i="2" a="1"/>
  <c r="H1155" i="2" s="1"/>
  <c r="AA1155" i="2"/>
  <c r="H1017" i="2" a="1"/>
  <c r="H1017" i="2" s="1"/>
  <c r="AA1017" i="2"/>
  <c r="AI904" i="2"/>
  <c r="AJ904" i="2" s="1"/>
  <c r="H904" i="2" a="1"/>
  <c r="H904" i="2" s="1"/>
  <c r="AA904" i="2"/>
  <c r="AI1358" i="2"/>
  <c r="AJ1358" i="2" s="1"/>
  <c r="H1358" i="2" a="1"/>
  <c r="H1358" i="2" s="1"/>
  <c r="AA1358" i="2"/>
  <c r="H1556" i="2" a="1"/>
  <c r="H1556" i="2" s="1"/>
  <c r="AA1556" i="2"/>
  <c r="AI1495" i="2"/>
  <c r="AJ1495" i="2" s="1"/>
  <c r="H1495" i="2" a="1"/>
  <c r="H1495" i="2" s="1"/>
  <c r="AA1495" i="2"/>
  <c r="H1013" i="2" a="1"/>
  <c r="H1013" i="2" s="1"/>
  <c r="AA1013" i="2"/>
  <c r="AI1387" i="2"/>
  <c r="AJ1387" i="2" s="1"/>
  <c r="H1387" i="2" a="1"/>
  <c r="H1387" i="2" s="1"/>
  <c r="AA1387" i="2"/>
  <c r="H1083" i="2" a="1"/>
  <c r="H1083" i="2" s="1"/>
  <c r="AA1083" i="2"/>
  <c r="H727" i="2" a="1"/>
  <c r="H727" i="2" s="1"/>
  <c r="AA727" i="2"/>
  <c r="AI754" i="2"/>
  <c r="AJ754" i="2" s="1"/>
  <c r="H754" i="2" a="1"/>
  <c r="H754" i="2" s="1"/>
  <c r="AA754" i="2"/>
  <c r="AI926" i="2"/>
  <c r="AJ926" i="2" s="1"/>
  <c r="H926" i="2" a="1"/>
  <c r="H926" i="2" s="1"/>
  <c r="AA926" i="2"/>
  <c r="H1198" i="2" a="1"/>
  <c r="H1198" i="2" s="1"/>
  <c r="AA1198" i="2"/>
  <c r="AI1151" i="2"/>
  <c r="AJ1151" i="2" s="1"/>
  <c r="H1151" i="2" a="1"/>
  <c r="H1151" i="2" s="1"/>
  <c r="AA1151" i="2"/>
  <c r="H824" i="2" a="1"/>
  <c r="H824" i="2" s="1"/>
  <c r="AA824" i="2"/>
  <c r="H1154" i="2" a="1"/>
  <c r="H1154" i="2" s="1"/>
  <c r="AA1154" i="2"/>
  <c r="AI1510" i="2"/>
  <c r="AJ1510" i="2" s="1"/>
  <c r="H1510" i="2" a="1"/>
  <c r="H1510" i="2" s="1"/>
  <c r="AA1510" i="2"/>
  <c r="AI882" i="2"/>
  <c r="AJ882" i="2" s="1"/>
  <c r="H882" i="2" a="1"/>
  <c r="H882" i="2" s="1"/>
  <c r="AA882" i="2"/>
  <c r="AI985" i="2"/>
  <c r="AJ985" i="2" s="1"/>
  <c r="H985" i="2" a="1"/>
  <c r="H985" i="2" s="1"/>
  <c r="AA985" i="2"/>
  <c r="AI841" i="2"/>
  <c r="AJ841" i="2" s="1"/>
  <c r="H841" i="2" a="1"/>
  <c r="H841" i="2" s="1"/>
  <c r="AA841" i="2"/>
  <c r="AI743" i="2"/>
  <c r="AJ743" i="2" s="1"/>
  <c r="H743" i="2" a="1"/>
  <c r="H743" i="2" s="1"/>
  <c r="AA743" i="2"/>
  <c r="AI1416" i="2"/>
  <c r="AJ1416" i="2" s="1"/>
  <c r="H1416" i="2" a="1"/>
  <c r="H1416" i="2" s="1"/>
  <c r="AA1416" i="2"/>
  <c r="Y933" i="2"/>
  <c r="AI725" i="2"/>
  <c r="AJ725" i="2" s="1"/>
  <c r="H725" i="2" a="1"/>
  <c r="H725" i="2" s="1"/>
  <c r="AA725" i="2"/>
  <c r="H1168" i="2" a="1"/>
  <c r="H1168" i="2" s="1"/>
  <c r="AA1168" i="2"/>
  <c r="AI1246" i="2"/>
  <c r="AJ1246" i="2" s="1"/>
  <c r="H1246" i="2" a="1"/>
  <c r="H1246" i="2" s="1"/>
  <c r="AA1246" i="2"/>
  <c r="AI1433" i="2"/>
  <c r="AJ1433" i="2" s="1"/>
  <c r="H1433" i="2" a="1"/>
  <c r="H1433" i="2" s="1"/>
  <c r="AA1433" i="2"/>
  <c r="AI1302" i="2"/>
  <c r="AJ1302" i="2" s="1"/>
  <c r="H1302" i="2" a="1"/>
  <c r="H1302" i="2" s="1"/>
  <c r="AA1302" i="2"/>
  <c r="AI1097" i="2"/>
  <c r="AJ1097" i="2" s="1"/>
  <c r="H1097" i="2" a="1"/>
  <c r="H1097" i="2" s="1"/>
  <c r="AA1097" i="2"/>
  <c r="AI941" i="2"/>
  <c r="AJ941" i="2" s="1"/>
  <c r="H941" i="2" a="1"/>
  <c r="H941" i="2" s="1"/>
  <c r="AA941" i="2"/>
  <c r="H810" i="2" a="1"/>
  <c r="H810" i="2" s="1"/>
  <c r="AA810" i="2"/>
  <c r="H1572" i="2" a="1"/>
  <c r="H1572" i="2" s="1"/>
  <c r="AA1572" i="2"/>
  <c r="AI1452" i="2"/>
  <c r="AJ1452" i="2" s="1"/>
  <c r="H1452" i="2" a="1"/>
  <c r="H1452" i="2" s="1"/>
  <c r="AA1452" i="2"/>
  <c r="AI1301" i="2"/>
  <c r="AJ1301" i="2" s="1"/>
  <c r="H1301" i="2" a="1"/>
  <c r="H1301" i="2" s="1"/>
  <c r="AA1301" i="2"/>
  <c r="AI1128" i="2"/>
  <c r="AJ1128" i="2" s="1"/>
  <c r="H1128" i="2" a="1"/>
  <c r="H1128" i="2" s="1"/>
  <c r="AA1128" i="2"/>
  <c r="H950" i="2" a="1"/>
  <c r="H950" i="2" s="1"/>
  <c r="AA950" i="2"/>
  <c r="H766" i="2" a="1"/>
  <c r="H766" i="2" s="1"/>
  <c r="AA766" i="2"/>
  <c r="AI1461" i="2"/>
  <c r="AJ1461" i="2" s="1"/>
  <c r="H1461" i="2" a="1"/>
  <c r="H1461" i="2" s="1"/>
  <c r="AA1461" i="2"/>
  <c r="H1320" i="2" a="1"/>
  <c r="H1320" i="2" s="1"/>
  <c r="AA1320" i="2"/>
  <c r="H1191" i="2" a="1"/>
  <c r="H1191" i="2" s="1"/>
  <c r="AA1191" i="2"/>
  <c r="AI990" i="2"/>
  <c r="AJ990" i="2" s="1"/>
  <c r="H990" i="2" a="1"/>
  <c r="H990" i="2" s="1"/>
  <c r="AA990" i="2"/>
  <c r="H829" i="2" a="1"/>
  <c r="H829" i="2" s="1"/>
  <c r="AA829" i="2"/>
  <c r="H676" i="2" a="1"/>
  <c r="H676" i="2" s="1"/>
  <c r="AA676" i="2"/>
  <c r="AI1524" i="2"/>
  <c r="AJ1524" i="2" s="1"/>
  <c r="H1524" i="2" a="1"/>
  <c r="H1524" i="2" s="1"/>
  <c r="AA1524" i="2"/>
  <c r="AI1353" i="2"/>
  <c r="AJ1353" i="2" s="1"/>
  <c r="H1353" i="2" a="1"/>
  <c r="H1353" i="2" s="1"/>
  <c r="AA1353" i="2"/>
  <c r="AI1148" i="2"/>
  <c r="AJ1148" i="2" s="1"/>
  <c r="H1148" i="2" a="1"/>
  <c r="H1148" i="2" s="1"/>
  <c r="AA1148" i="2"/>
  <c r="AI1012" i="2"/>
  <c r="AJ1012" i="2" s="1"/>
  <c r="H1012" i="2" a="1"/>
  <c r="H1012" i="2" s="1"/>
  <c r="AA1012" i="2"/>
  <c r="AI866" i="2"/>
  <c r="AJ866" i="2" s="1"/>
  <c r="H866" i="2" a="1"/>
  <c r="H866" i="2" s="1"/>
  <c r="AA866" i="2"/>
  <c r="AI723" i="2"/>
  <c r="AJ723" i="2" s="1"/>
  <c r="H723" i="2" a="1"/>
  <c r="H723" i="2" s="1"/>
  <c r="AA723" i="2"/>
  <c r="AI1459" i="2"/>
  <c r="AJ1459" i="2" s="1"/>
  <c r="H1459" i="2" a="1"/>
  <c r="H1459" i="2" s="1"/>
  <c r="AA1459" i="2"/>
  <c r="AI1319" i="2"/>
  <c r="AJ1319" i="2" s="1"/>
  <c r="H1319" i="2" a="1"/>
  <c r="H1319" i="2" s="1"/>
  <c r="AA1319" i="2"/>
  <c r="H1167" i="2" a="1"/>
  <c r="H1167" i="2" s="1"/>
  <c r="AA1167" i="2"/>
  <c r="AI989" i="2"/>
  <c r="AJ989" i="2" s="1"/>
  <c r="H989" i="2" a="1"/>
  <c r="H989" i="2" s="1"/>
  <c r="AA989" i="2"/>
  <c r="AI817" i="2"/>
  <c r="AJ817" i="2" s="1"/>
  <c r="H817" i="2" a="1"/>
  <c r="H817" i="2" s="1"/>
  <c r="AA817" i="2"/>
  <c r="H684" i="2" a="1"/>
  <c r="H684" i="2" s="1"/>
  <c r="AA684" i="2"/>
  <c r="H1469" i="2" a="1"/>
  <c r="H1469" i="2" s="1"/>
  <c r="AA1469" i="2"/>
  <c r="H1308" i="2" a="1"/>
  <c r="H1308" i="2" s="1"/>
  <c r="AA1308" i="2"/>
  <c r="H1157" i="2" a="1"/>
  <c r="H1157" i="2" s="1"/>
  <c r="AA1157" i="2"/>
  <c r="AI1020" i="2"/>
  <c r="AJ1020" i="2" s="1"/>
  <c r="H1020" i="2" a="1"/>
  <c r="H1020" i="2" s="1"/>
  <c r="AA1020" i="2"/>
  <c r="AI855" i="2"/>
  <c r="AJ855" i="2" s="1"/>
  <c r="H855" i="2" a="1"/>
  <c r="H855" i="2" s="1"/>
  <c r="AA855" i="2"/>
  <c r="H711" i="2" a="1"/>
  <c r="H711" i="2" s="1"/>
  <c r="AA711" i="2"/>
  <c r="H1579" i="2" a="1"/>
  <c r="H1579" i="2" s="1"/>
  <c r="AA1579" i="2"/>
  <c r="AI1427" i="2"/>
  <c r="AJ1427" i="2" s="1"/>
  <c r="H1427" i="2" a="1"/>
  <c r="H1427" i="2" s="1"/>
  <c r="AA1427" i="2"/>
  <c r="AI1274" i="2"/>
  <c r="AJ1274" i="2" s="1"/>
  <c r="H1274" i="2" a="1"/>
  <c r="H1274" i="2" s="1"/>
  <c r="AA1274" i="2"/>
  <c r="AI1134" i="2"/>
  <c r="AJ1134" i="2" s="1"/>
  <c r="H1134" i="2" a="1"/>
  <c r="H1134" i="2" s="1"/>
  <c r="AA1134" i="2"/>
  <c r="AI988" i="2"/>
  <c r="AJ988" i="2" s="1"/>
  <c r="H988" i="2" a="1"/>
  <c r="H988" i="2" s="1"/>
  <c r="AA988" i="2"/>
  <c r="H845" i="2" a="1"/>
  <c r="H845" i="2" s="1"/>
  <c r="AA845" i="2"/>
  <c r="AI691" i="2"/>
  <c r="AJ691" i="2" s="1"/>
  <c r="AA691" i="2"/>
  <c r="H691" i="2" a="1"/>
  <c r="H691" i="2" s="1"/>
  <c r="H759" i="2" a="1"/>
  <c r="H759" i="2" s="1"/>
  <c r="AA759" i="2"/>
  <c r="AI1511" i="2"/>
  <c r="AJ1511" i="2" s="1"/>
  <c r="H1511" i="2" a="1"/>
  <c r="H1511" i="2" s="1"/>
  <c r="AA1511" i="2"/>
  <c r="H1349" i="2" a="1"/>
  <c r="H1349" i="2" s="1"/>
  <c r="AA1349" i="2"/>
  <c r="AI1209" i="2"/>
  <c r="AJ1209" i="2" s="1"/>
  <c r="H1209" i="2" a="1"/>
  <c r="H1209" i="2" s="1"/>
  <c r="AA1209" i="2"/>
  <c r="H1057" i="2" a="1"/>
  <c r="H1057" i="2" s="1"/>
  <c r="AA1057" i="2"/>
  <c r="AA906" i="2"/>
  <c r="H906" i="2" a="1"/>
  <c r="H906" i="2" s="1"/>
  <c r="AI741" i="2"/>
  <c r="AJ741" i="2" s="1"/>
  <c r="H741" i="2" a="1"/>
  <c r="H741" i="2" s="1"/>
  <c r="AA741" i="2"/>
  <c r="AI892" i="2"/>
  <c r="AJ892" i="2" s="1"/>
  <c r="H892" i="2" a="1"/>
  <c r="H892" i="2" s="1"/>
  <c r="AA892" i="2"/>
  <c r="AI1550" i="2"/>
  <c r="AJ1550" i="2" s="1"/>
  <c r="H1550" i="2" a="1"/>
  <c r="H1550" i="2" s="1"/>
  <c r="AA1550" i="2"/>
  <c r="AI1393" i="2"/>
  <c r="AJ1393" i="2" s="1"/>
  <c r="H1393" i="2" a="1"/>
  <c r="H1393" i="2" s="1"/>
  <c r="AA1393" i="2"/>
  <c r="H1220" i="2" a="1"/>
  <c r="H1220" i="2" s="1"/>
  <c r="AA1220" i="2"/>
  <c r="H1090" i="2" a="1"/>
  <c r="H1090" i="2" s="1"/>
  <c r="AA1090" i="2"/>
  <c r="AI934" i="2"/>
  <c r="AJ934" i="2" s="1"/>
  <c r="H934" i="2" a="1"/>
  <c r="H934" i="2" s="1"/>
  <c r="AA934" i="2"/>
  <c r="AI780" i="2"/>
  <c r="AJ780" i="2" s="1"/>
  <c r="AA780" i="2"/>
  <c r="H780" i="2" a="1"/>
  <c r="H780" i="2" s="1"/>
  <c r="AI1172" i="2"/>
  <c r="AJ1172" i="2" s="1"/>
  <c r="H1172" i="2" a="1"/>
  <c r="H1172" i="2" s="1"/>
  <c r="AA1172" i="2"/>
  <c r="H1576" i="2" a="1"/>
  <c r="H1576" i="2" s="1"/>
  <c r="AA1576" i="2"/>
  <c r="AI1435" i="2"/>
  <c r="AJ1435" i="2" s="1"/>
  <c r="H1435" i="2" a="1"/>
  <c r="H1435" i="2" s="1"/>
  <c r="AA1435" i="2"/>
  <c r="AI1281" i="2"/>
  <c r="AJ1281" i="2" s="1"/>
  <c r="H1281" i="2" a="1"/>
  <c r="H1281" i="2" s="1"/>
  <c r="AA1281" i="2"/>
  <c r="H1110" i="2" a="1"/>
  <c r="H1110" i="2" s="1"/>
  <c r="AA1110" i="2"/>
  <c r="AI964" i="2"/>
  <c r="AJ964" i="2" s="1"/>
  <c r="H964" i="2" a="1"/>
  <c r="H964" i="2" s="1"/>
  <c r="AA964" i="2"/>
  <c r="X813" i="2"/>
  <c r="AP813" i="2" s="1" a="1"/>
  <c r="AP813" i="2" s="1"/>
  <c r="H813" i="2" a="1"/>
  <c r="H813" i="2" s="1"/>
  <c r="AA813" i="2"/>
  <c r="AI1004" i="2"/>
  <c r="AJ1004" i="2" s="1"/>
  <c r="H1004" i="2" a="1"/>
  <c r="H1004" i="2" s="1"/>
  <c r="AA1004" i="2"/>
  <c r="AI1566" i="2"/>
  <c r="AJ1566" i="2" s="1"/>
  <c r="H1566" i="2" a="1"/>
  <c r="H1566" i="2" s="1"/>
  <c r="AA1566" i="2"/>
  <c r="AI1423" i="2"/>
  <c r="AJ1423" i="2" s="1"/>
  <c r="H1423" i="2" a="1"/>
  <c r="H1423" i="2" s="1"/>
  <c r="AA1423" i="2"/>
  <c r="AI1261" i="2"/>
  <c r="AJ1261" i="2" s="1"/>
  <c r="H1261" i="2" a="1"/>
  <c r="H1261" i="2" s="1"/>
  <c r="AA1261" i="2"/>
  <c r="H1066" i="2" a="1"/>
  <c r="H1066" i="2" s="1"/>
  <c r="AA1066" i="2"/>
  <c r="H921" i="2" a="1"/>
  <c r="H921" i="2" s="1"/>
  <c r="AA921" i="2"/>
  <c r="AI789" i="2"/>
  <c r="AJ789" i="2" s="1"/>
  <c r="H789" i="2" a="1"/>
  <c r="H789" i="2" s="1"/>
  <c r="AA789" i="2"/>
  <c r="AI1464" i="2"/>
  <c r="AJ1464" i="2" s="1"/>
  <c r="H1464" i="2" a="1"/>
  <c r="H1464" i="2" s="1"/>
  <c r="AA1464" i="2"/>
  <c r="H1239" i="2" a="1"/>
  <c r="H1239" i="2" s="1"/>
  <c r="AA1239" i="2"/>
  <c r="AI729" i="2"/>
  <c r="AJ729" i="2" s="1"/>
  <c r="AA729" i="2"/>
  <c r="H729" i="2" a="1"/>
  <c r="H729" i="2" s="1"/>
  <c r="AI1104" i="2"/>
  <c r="AJ1104" i="2" s="1"/>
  <c r="H1104" i="2" a="1"/>
  <c r="H1104" i="2" s="1"/>
  <c r="AA1104" i="2"/>
  <c r="H1074" i="2" a="1"/>
  <c r="H1074" i="2" s="1"/>
  <c r="AA1074" i="2"/>
  <c r="H747" i="2" a="1"/>
  <c r="H747" i="2" s="1"/>
  <c r="AA747" i="2"/>
  <c r="AI663" i="2"/>
  <c r="AJ663" i="2" s="1"/>
  <c r="H663" i="2" a="1"/>
  <c r="H663" i="2" s="1"/>
  <c r="AA663" i="2"/>
  <c r="H1135" i="2" a="1"/>
  <c r="H1135" i="2" s="1"/>
  <c r="AA1135" i="2"/>
  <c r="H1102" i="2" a="1"/>
  <c r="H1102" i="2" s="1"/>
  <c r="AA1102" i="2"/>
  <c r="AI1327" i="2"/>
  <c r="AJ1327" i="2" s="1"/>
  <c r="H1327" i="2" a="1"/>
  <c r="H1327" i="2" s="1"/>
  <c r="AA1327" i="2"/>
  <c r="AI1499" i="2"/>
  <c r="AJ1499" i="2" s="1"/>
  <c r="H1499" i="2" a="1"/>
  <c r="H1499" i="2" s="1"/>
  <c r="AA1499" i="2"/>
  <c r="AI1414" i="2"/>
  <c r="AJ1414" i="2" s="1"/>
  <c r="H1414" i="2" a="1"/>
  <c r="H1414" i="2" s="1"/>
  <c r="AA1414" i="2"/>
  <c r="AI1585" i="2"/>
  <c r="AJ1585" i="2" s="1"/>
  <c r="H1585" i="2" a="1"/>
  <c r="H1585" i="2" s="1"/>
  <c r="AA1585" i="2"/>
  <c r="AI681" i="2"/>
  <c r="AJ681" i="2" s="1"/>
  <c r="H681" i="2" a="1"/>
  <c r="H681" i="2" s="1"/>
  <c r="AA681" i="2"/>
  <c r="H1546" i="2" a="1"/>
  <c r="H1546" i="2" s="1"/>
  <c r="AA1546" i="2"/>
  <c r="H900" i="2" a="1"/>
  <c r="H900" i="2" s="1"/>
  <c r="AA900" i="2"/>
  <c r="H1117" i="2" a="1"/>
  <c r="H1117" i="2" s="1"/>
  <c r="AA1117" i="2"/>
  <c r="H1116" i="2" a="1"/>
  <c r="H1116" i="2" s="1"/>
  <c r="AA1116" i="2"/>
  <c r="AI1570" i="2"/>
  <c r="AJ1570" i="2" s="1"/>
  <c r="H1570" i="2" a="1"/>
  <c r="H1570" i="2" s="1"/>
  <c r="AA1570" i="2"/>
  <c r="AI1428" i="2"/>
  <c r="AJ1428" i="2" s="1"/>
  <c r="H1428" i="2" a="1"/>
  <c r="H1428" i="2" s="1"/>
  <c r="AA1428" i="2"/>
  <c r="X1540" i="2"/>
  <c r="AH1540" i="2" s="1" a="1"/>
  <c r="AH1540" i="2" s="1"/>
  <c r="H1540" i="2" a="1"/>
  <c r="H1540" i="2" s="1"/>
  <c r="AA1540" i="2"/>
  <c r="AI1175" i="2"/>
  <c r="AJ1175" i="2" s="1"/>
  <c r="H1175" i="2" a="1"/>
  <c r="H1175" i="2" s="1"/>
  <c r="AA1175" i="2"/>
  <c r="AI1348" i="2"/>
  <c r="AJ1348" i="2" s="1"/>
  <c r="H1348" i="2" a="1"/>
  <c r="H1348" i="2" s="1"/>
  <c r="AA1348" i="2"/>
  <c r="AI1535" i="2"/>
  <c r="AJ1535" i="2" s="1"/>
  <c r="H1535" i="2" a="1"/>
  <c r="H1535" i="2" s="1"/>
  <c r="AA1535" i="2"/>
  <c r="AI890" i="2"/>
  <c r="AJ890" i="2" s="1"/>
  <c r="H890" i="2" a="1"/>
  <c r="H890" i="2" s="1"/>
  <c r="AA890" i="2"/>
  <c r="AI1420" i="2"/>
  <c r="AJ1420" i="2" s="1"/>
  <c r="H1420" i="2" a="1"/>
  <c r="H1420" i="2" s="1"/>
  <c r="AA1420" i="2"/>
  <c r="H1105" i="2" a="1"/>
  <c r="H1105" i="2" s="1"/>
  <c r="AA1105" i="2"/>
  <c r="H912" i="2" a="1"/>
  <c r="H912" i="2" s="1"/>
  <c r="AA912" i="2"/>
  <c r="AI774" i="2"/>
  <c r="AJ774" i="2" s="1"/>
  <c r="H774" i="2" a="1"/>
  <c r="H774" i="2" s="1"/>
  <c r="AA774" i="2"/>
  <c r="H816" i="2" a="1"/>
  <c r="H816" i="2" s="1"/>
  <c r="AA816" i="2"/>
  <c r="AI946" i="2"/>
  <c r="AJ946" i="2" s="1"/>
  <c r="H946" i="2" a="1"/>
  <c r="H946" i="2" s="1"/>
  <c r="AA946" i="2"/>
  <c r="AI1529" i="2"/>
  <c r="AJ1529" i="2" s="1"/>
  <c r="H1529" i="2" a="1"/>
  <c r="H1529" i="2" s="1"/>
  <c r="AA1529" i="2"/>
  <c r="H1565" i="2" a="1"/>
  <c r="H1565" i="2" s="1"/>
  <c r="AA1565" i="2"/>
  <c r="AI769" i="2"/>
  <c r="AJ769" i="2" s="1"/>
  <c r="H769" i="2" a="1"/>
  <c r="H769" i="2" s="1"/>
  <c r="AA769" i="2"/>
  <c r="H1204" i="2" a="1"/>
  <c r="H1204" i="2" s="1"/>
  <c r="AA1204" i="2"/>
  <c r="H1388" i="2" a="1"/>
  <c r="H1388" i="2" s="1"/>
  <c r="AA1388" i="2"/>
  <c r="AI1409" i="2"/>
  <c r="AJ1409" i="2" s="1"/>
  <c r="H1409" i="2" a="1"/>
  <c r="H1409" i="2" s="1"/>
  <c r="AA1409" i="2"/>
  <c r="AI1267" i="2"/>
  <c r="AJ1267" i="2" s="1"/>
  <c r="H1267" i="2" a="1"/>
  <c r="H1267" i="2" s="1"/>
  <c r="AA1267" i="2"/>
  <c r="H897" i="2" a="1"/>
  <c r="H897" i="2" s="1"/>
  <c r="AA897" i="2"/>
  <c r="H1103" i="2" a="1"/>
  <c r="H1103" i="2" s="1"/>
  <c r="AA1103" i="2"/>
  <c r="H1512" i="2" a="1"/>
  <c r="H1512" i="2" s="1"/>
  <c r="AA1512" i="2"/>
  <c r="AI793" i="2"/>
  <c r="AJ793" i="2" s="1"/>
  <c r="H793" i="2" a="1"/>
  <c r="H793" i="2" s="1"/>
  <c r="AA793" i="2"/>
  <c r="AI1008" i="2"/>
  <c r="AJ1008" i="2" s="1"/>
  <c r="H1008" i="2" a="1"/>
  <c r="H1008" i="2" s="1"/>
  <c r="AA1008" i="2"/>
  <c r="AI1164" i="2"/>
  <c r="AJ1164" i="2" s="1"/>
  <c r="H1164" i="2" a="1"/>
  <c r="H1164" i="2" s="1"/>
  <c r="AA1164" i="2"/>
  <c r="AI1369" i="2"/>
  <c r="AJ1369" i="2" s="1"/>
  <c r="H1369" i="2" a="1"/>
  <c r="H1369" i="2" s="1"/>
  <c r="AA1369" i="2"/>
  <c r="AI1162" i="2"/>
  <c r="AJ1162" i="2" s="1"/>
  <c r="H1162" i="2" a="1"/>
  <c r="H1162" i="2" s="1"/>
  <c r="AA1162" i="2"/>
  <c r="AI670" i="2"/>
  <c r="AJ670" i="2" s="1"/>
  <c r="H670" i="2" a="1"/>
  <c r="H670" i="2" s="1"/>
  <c r="AA670" i="2"/>
  <c r="H1170" i="2" a="1"/>
  <c r="H1170" i="2" s="1"/>
  <c r="AA1170" i="2"/>
  <c r="AI737" i="2"/>
  <c r="AJ737" i="2" s="1"/>
  <c r="H737" i="2" a="1"/>
  <c r="H737" i="2" s="1"/>
  <c r="AA737" i="2"/>
  <c r="AI666" i="2"/>
  <c r="AJ666" i="2" s="1"/>
  <c r="H666" i="2" a="1"/>
  <c r="H666" i="2" s="1"/>
  <c r="AA666" i="2"/>
  <c r="AI746" i="2"/>
  <c r="AJ746" i="2" s="1"/>
  <c r="H746" i="2" a="1"/>
  <c r="H746" i="2" s="1"/>
  <c r="AA746" i="2"/>
  <c r="H927" i="2" a="1"/>
  <c r="H927" i="2" s="1"/>
  <c r="AA927" i="2"/>
  <c r="H1397" i="2" a="1"/>
  <c r="H1397" i="2" s="1"/>
  <c r="AA1397" i="2"/>
  <c r="AI1245" i="2"/>
  <c r="AJ1245" i="2" s="1"/>
  <c r="H1245" i="2" a="1"/>
  <c r="H1245" i="2" s="1"/>
  <c r="AA1245" i="2"/>
  <c r="AI782" i="2"/>
  <c r="AJ782" i="2" s="1"/>
  <c r="H782" i="2" a="1"/>
  <c r="H782" i="2" s="1"/>
  <c r="AA782" i="2"/>
  <c r="H1426" i="2" a="1"/>
  <c r="H1426" i="2" s="1"/>
  <c r="AA1426" i="2"/>
  <c r="H1457" i="2" a="1"/>
  <c r="H1457" i="2" s="1"/>
  <c r="AA1457" i="2"/>
  <c r="H1026" i="2" a="1"/>
  <c r="H1026" i="2" s="1"/>
  <c r="AA1026" i="2"/>
  <c r="AI1547" i="2"/>
  <c r="AJ1547" i="2" s="1"/>
  <c r="H1547" i="2" a="1"/>
  <c r="H1547" i="2" s="1"/>
  <c r="AA1547" i="2"/>
  <c r="H721" i="2" a="1"/>
  <c r="H721" i="2" s="1"/>
  <c r="AA721" i="2"/>
  <c r="H1243" i="2" a="1"/>
  <c r="H1243" i="2" s="1"/>
  <c r="AA1243" i="2"/>
  <c r="AI822" i="2"/>
  <c r="AJ822" i="2" s="1"/>
  <c r="H822" i="2" a="1"/>
  <c r="H822" i="2" s="1"/>
  <c r="AA822" i="2"/>
  <c r="H1158" i="2" a="1"/>
  <c r="H1158" i="2" s="1"/>
  <c r="AA1158" i="2"/>
  <c r="AI1234" i="2"/>
  <c r="AJ1234" i="2" s="1"/>
  <c r="H1234" i="2" a="1"/>
  <c r="H1234" i="2" s="1"/>
  <c r="AA1234" i="2"/>
  <c r="H1584" i="2" a="1"/>
  <c r="H1584" i="2" s="1"/>
  <c r="AA1584" i="2"/>
  <c r="AI1421" i="2"/>
  <c r="AJ1421" i="2" s="1"/>
  <c r="H1421" i="2" a="1"/>
  <c r="H1421" i="2" s="1"/>
  <c r="AA1421" i="2"/>
  <c r="AI1290" i="2"/>
  <c r="AJ1290" i="2" s="1"/>
  <c r="H1290" i="2" a="1"/>
  <c r="H1290" i="2" s="1"/>
  <c r="AA1290" i="2"/>
  <c r="H1086" i="2" a="1"/>
  <c r="H1086" i="2" s="1"/>
  <c r="AA1086" i="2"/>
  <c r="AI930" i="2"/>
  <c r="AJ930" i="2" s="1"/>
  <c r="AA930" i="2"/>
  <c r="H930" i="2" a="1"/>
  <c r="H930" i="2" s="1"/>
  <c r="AI799" i="2"/>
  <c r="AJ799" i="2" s="1"/>
  <c r="H799" i="2" a="1"/>
  <c r="H799" i="2" s="1"/>
  <c r="AA799" i="2"/>
  <c r="H1564" i="2" a="1"/>
  <c r="H1564" i="2" s="1"/>
  <c r="AA1564" i="2"/>
  <c r="AI1442" i="2"/>
  <c r="AJ1442" i="2" s="1"/>
  <c r="H1442" i="2" a="1"/>
  <c r="H1442" i="2" s="1"/>
  <c r="AA1442" i="2"/>
  <c r="Y1289" i="2"/>
  <c r="H1289" i="2" a="1"/>
  <c r="H1289" i="2" s="1"/>
  <c r="AA1289" i="2"/>
  <c r="H1096" i="2" a="1"/>
  <c r="H1096" i="2" s="1"/>
  <c r="AA1096" i="2"/>
  <c r="AI929" i="2"/>
  <c r="AJ929" i="2" s="1"/>
  <c r="H929" i="2" a="1"/>
  <c r="H929" i="2" s="1"/>
  <c r="AA929" i="2"/>
  <c r="AI757" i="2"/>
  <c r="AJ757" i="2" s="1"/>
  <c r="H757" i="2" a="1"/>
  <c r="H757" i="2" s="1"/>
  <c r="AA757" i="2"/>
  <c r="H1451" i="2" a="1"/>
  <c r="H1451" i="2" s="1"/>
  <c r="AA1451" i="2"/>
  <c r="H1310" i="2" a="1"/>
  <c r="H1310" i="2" s="1"/>
  <c r="AA1310" i="2"/>
  <c r="AI1138" i="2"/>
  <c r="AJ1138" i="2" s="1"/>
  <c r="H1138" i="2" a="1"/>
  <c r="H1138" i="2" s="1"/>
  <c r="AA1138" i="2"/>
  <c r="AI981" i="2"/>
  <c r="AJ981" i="2" s="1"/>
  <c r="H981" i="2" a="1"/>
  <c r="H981" i="2" s="1"/>
  <c r="AA981" i="2"/>
  <c r="Y819" i="2"/>
  <c r="H819" i="2" a="1"/>
  <c r="H819" i="2" s="1"/>
  <c r="AA819" i="2"/>
  <c r="AI665" i="2"/>
  <c r="AJ665" i="2" s="1"/>
  <c r="H665" i="2" a="1"/>
  <c r="H665" i="2" s="1"/>
  <c r="AA665" i="2"/>
  <c r="AI1515" i="2"/>
  <c r="AJ1515" i="2" s="1"/>
  <c r="H1515" i="2" a="1"/>
  <c r="H1515" i="2" s="1"/>
  <c r="AA1515" i="2"/>
  <c r="AI1342" i="2"/>
  <c r="AJ1342" i="2" s="1"/>
  <c r="H1342" i="2" a="1"/>
  <c r="H1342" i="2" s="1"/>
  <c r="AA1342" i="2"/>
  <c r="AI1137" i="2"/>
  <c r="AJ1137" i="2" s="1"/>
  <c r="H1137" i="2" a="1"/>
  <c r="H1137" i="2" s="1"/>
  <c r="AA1137" i="2"/>
  <c r="AI1000" i="2"/>
  <c r="AJ1000" i="2" s="1"/>
  <c r="H1000" i="2" a="1"/>
  <c r="H1000" i="2" s="1"/>
  <c r="AA1000" i="2"/>
  <c r="AI857" i="2"/>
  <c r="AJ857" i="2" s="1"/>
  <c r="H857" i="2" a="1"/>
  <c r="H857" i="2" s="1"/>
  <c r="AA857" i="2"/>
  <c r="AI713" i="2"/>
  <c r="AJ713" i="2" s="1"/>
  <c r="H713" i="2" a="1"/>
  <c r="H713" i="2" s="1"/>
  <c r="AA713" i="2"/>
  <c r="AI1449" i="2"/>
  <c r="AJ1449" i="2" s="1"/>
  <c r="H1449" i="2" a="1"/>
  <c r="H1449" i="2" s="1"/>
  <c r="AA1449" i="2"/>
  <c r="H1309" i="2" a="1"/>
  <c r="H1309" i="2" s="1"/>
  <c r="AA1309" i="2"/>
  <c r="H1147" i="2" a="1"/>
  <c r="H1147" i="2" s="1"/>
  <c r="AA1147" i="2"/>
  <c r="H980" i="2" a="1"/>
  <c r="H980" i="2" s="1"/>
  <c r="AA980" i="2"/>
  <c r="AI807" i="2"/>
  <c r="AJ807" i="2" s="1"/>
  <c r="H807" i="2" a="1"/>
  <c r="H807" i="2" s="1"/>
  <c r="AA807" i="2"/>
  <c r="H674" i="2" a="1"/>
  <c r="H674" i="2" s="1"/>
  <c r="AA674" i="2"/>
  <c r="H1580" i="2" a="1"/>
  <c r="H1580" i="2" s="1"/>
  <c r="AA1580" i="2"/>
  <c r="AI1448" i="2"/>
  <c r="AJ1448" i="2" s="1"/>
  <c r="H1448" i="2" a="1"/>
  <c r="H1448" i="2" s="1"/>
  <c r="AA1448" i="2"/>
  <c r="AI1297" i="2"/>
  <c r="AJ1297" i="2" s="1"/>
  <c r="H1297" i="2" a="1"/>
  <c r="H1297" i="2" s="1"/>
  <c r="AA1297" i="2"/>
  <c r="AI1146" i="2"/>
  <c r="AJ1146" i="2" s="1"/>
  <c r="H1146" i="2" a="1"/>
  <c r="H1146" i="2" s="1"/>
  <c r="AA1146" i="2"/>
  <c r="W1010" i="2"/>
  <c r="AN1010" i="2" s="1" a="1"/>
  <c r="AN1010" i="2" s="1"/>
  <c r="H1010" i="2" a="1"/>
  <c r="H1010" i="2" s="1"/>
  <c r="AA1010" i="2"/>
  <c r="AI846" i="2"/>
  <c r="AJ846" i="2" s="1"/>
  <c r="H846" i="2" a="1"/>
  <c r="H846" i="2" s="1"/>
  <c r="AA846" i="2"/>
  <c r="AI702" i="2"/>
  <c r="AJ702" i="2" s="1"/>
  <c r="H702" i="2" a="1"/>
  <c r="H702" i="2" s="1"/>
  <c r="AA702" i="2"/>
  <c r="H1560" i="2" a="1"/>
  <c r="H1560" i="2" s="1"/>
  <c r="AA1560" i="2"/>
  <c r="H1405" i="2" a="1"/>
  <c r="H1405" i="2" s="1"/>
  <c r="AA1405" i="2"/>
  <c r="AI1264" i="2"/>
  <c r="AJ1264" i="2" s="1"/>
  <c r="H1264" i="2" a="1"/>
  <c r="H1264" i="2" s="1"/>
  <c r="AA1264" i="2"/>
  <c r="AI1123" i="2"/>
  <c r="AJ1123" i="2" s="1"/>
  <c r="H1123" i="2" a="1"/>
  <c r="H1123" i="2" s="1"/>
  <c r="AA1123" i="2"/>
  <c r="H978" i="2" a="1"/>
  <c r="H978" i="2" s="1"/>
  <c r="AA978" i="2"/>
  <c r="H836" i="2" a="1"/>
  <c r="H836" i="2" s="1"/>
  <c r="AA836" i="2"/>
  <c r="AI682" i="2"/>
  <c r="AJ682" i="2" s="1"/>
  <c r="AA682" i="2"/>
  <c r="H682" i="2" a="1"/>
  <c r="H682" i="2" s="1"/>
  <c r="AI678" i="2"/>
  <c r="AJ678" i="2" s="1"/>
  <c r="H678" i="2" a="1"/>
  <c r="H678" i="2" s="1"/>
  <c r="AA678" i="2"/>
  <c r="H1500" i="2" a="1"/>
  <c r="H1500" i="2" s="1"/>
  <c r="AA1500" i="2"/>
  <c r="AI1338" i="2"/>
  <c r="AJ1338" i="2" s="1"/>
  <c r="H1338" i="2" a="1"/>
  <c r="H1338" i="2" s="1"/>
  <c r="AA1338" i="2"/>
  <c r="AI1197" i="2"/>
  <c r="AJ1197" i="2" s="1"/>
  <c r="H1197" i="2" a="1"/>
  <c r="H1197" i="2" s="1"/>
  <c r="AA1197" i="2"/>
  <c r="H1048" i="2" a="1"/>
  <c r="H1048" i="2" s="1"/>
  <c r="AA1048" i="2"/>
  <c r="AI884" i="2"/>
  <c r="AJ884" i="2" s="1"/>
  <c r="H884" i="2" a="1"/>
  <c r="H884" i="2" s="1"/>
  <c r="AA884" i="2"/>
  <c r="AI730" i="2"/>
  <c r="AJ730" i="2" s="1"/>
  <c r="H730" i="2" a="1"/>
  <c r="H730" i="2" s="1"/>
  <c r="AA730" i="2"/>
  <c r="H821" i="2" a="1"/>
  <c r="H821" i="2" s="1"/>
  <c r="AA821" i="2"/>
  <c r="Y1538" i="2"/>
  <c r="H1538" i="2" a="1"/>
  <c r="H1538" i="2" s="1"/>
  <c r="AA1538" i="2"/>
  <c r="AI1370" i="2"/>
  <c r="AJ1370" i="2" s="1"/>
  <c r="H1370" i="2" a="1"/>
  <c r="H1370" i="2" s="1"/>
  <c r="AA1370" i="2"/>
  <c r="AI1208" i="2"/>
  <c r="AJ1208" i="2" s="1"/>
  <c r="H1208" i="2" a="1"/>
  <c r="H1208" i="2" s="1"/>
  <c r="AA1208" i="2"/>
  <c r="AI1056" i="2"/>
  <c r="AJ1056" i="2" s="1"/>
  <c r="H1056" i="2" a="1"/>
  <c r="H1056" i="2" s="1"/>
  <c r="AA1056" i="2"/>
  <c r="AI923" i="2"/>
  <c r="AJ923" i="2" s="1"/>
  <c r="H923" i="2" a="1"/>
  <c r="H923" i="2" s="1"/>
  <c r="AA923" i="2"/>
  <c r="AI771" i="2"/>
  <c r="AJ771" i="2" s="1"/>
  <c r="AA771" i="2"/>
  <c r="H771" i="2" a="1"/>
  <c r="H771" i="2" s="1"/>
  <c r="AI1109" i="2"/>
  <c r="AJ1109" i="2" s="1"/>
  <c r="H1109" i="2" a="1"/>
  <c r="H1109" i="2" s="1"/>
  <c r="AA1109" i="2"/>
  <c r="AI1567" i="2"/>
  <c r="AJ1567" i="2" s="1"/>
  <c r="H1567" i="2" a="1"/>
  <c r="H1567" i="2" s="1"/>
  <c r="AA1567" i="2"/>
  <c r="AI1424" i="2"/>
  <c r="AJ1424" i="2" s="1"/>
  <c r="H1424" i="2" a="1"/>
  <c r="H1424" i="2" s="1"/>
  <c r="AA1424" i="2"/>
  <c r="AI1272" i="2"/>
  <c r="AJ1272" i="2" s="1"/>
  <c r="H1272" i="2" a="1"/>
  <c r="H1272" i="2" s="1"/>
  <c r="AA1272" i="2"/>
  <c r="H1100" i="2" a="1"/>
  <c r="H1100" i="2" s="1"/>
  <c r="AA1100" i="2"/>
  <c r="AI954" i="2"/>
  <c r="AJ954" i="2" s="1"/>
  <c r="H954" i="2" a="1"/>
  <c r="H954" i="2" s="1"/>
  <c r="AA954" i="2"/>
  <c r="AI802" i="2"/>
  <c r="AJ802" i="2" s="1"/>
  <c r="H802" i="2" a="1"/>
  <c r="H802" i="2" s="1"/>
  <c r="AA802" i="2"/>
  <c r="AI942" i="2"/>
  <c r="AJ942" i="2" s="1"/>
  <c r="H942" i="2" a="1"/>
  <c r="H942" i="2" s="1"/>
  <c r="AA942" i="2"/>
  <c r="AI1557" i="2"/>
  <c r="AJ1557" i="2" s="1"/>
  <c r="H1557" i="2" a="1"/>
  <c r="H1557" i="2" s="1"/>
  <c r="AA1557" i="2"/>
  <c r="W1413" i="2"/>
  <c r="AN1413" i="2" s="1" a="1"/>
  <c r="AN1413" i="2" s="1"/>
  <c r="H1413" i="2" a="1"/>
  <c r="H1413" i="2" s="1"/>
  <c r="AA1413" i="2"/>
  <c r="X1250" i="2"/>
  <c r="AO1250" i="2" s="1" a="1"/>
  <c r="AO1250" i="2" s="1"/>
  <c r="H1250" i="2" a="1"/>
  <c r="H1250" i="2" s="1"/>
  <c r="AA1250" i="2"/>
  <c r="AI1055" i="2"/>
  <c r="AJ1055" i="2" s="1"/>
  <c r="H1055" i="2" a="1"/>
  <c r="H1055" i="2" s="1"/>
  <c r="AA1055" i="2"/>
  <c r="AI913" i="2"/>
  <c r="AJ913" i="2" s="1"/>
  <c r="H913" i="2" a="1"/>
  <c r="H913" i="2" s="1"/>
  <c r="AA913" i="2"/>
  <c r="AI778" i="2"/>
  <c r="AJ778" i="2" s="1"/>
  <c r="H778" i="2" a="1"/>
  <c r="H778" i="2" s="1"/>
  <c r="AA778" i="2"/>
  <c r="AI1454" i="2"/>
  <c r="AJ1454" i="2" s="1"/>
  <c r="H1454" i="2" a="1"/>
  <c r="H1454" i="2" s="1"/>
  <c r="AA1454" i="2"/>
  <c r="AI1193" i="2"/>
  <c r="AJ1193" i="2" s="1"/>
  <c r="H1193" i="2" a="1"/>
  <c r="H1193" i="2" s="1"/>
  <c r="AA1193" i="2"/>
  <c r="X154" i="2"/>
  <c r="Y1250" i="2"/>
  <c r="X757" i="2"/>
  <c r="AH757" i="2" s="1" a="1"/>
  <c r="AH757" i="2" s="1"/>
  <c r="X543" i="2"/>
  <c r="H543" i="2" s="1" a="1"/>
  <c r="H543" i="2" s="1"/>
  <c r="W757" i="2"/>
  <c r="AN757" i="2" s="1" a="1"/>
  <c r="AN757" i="2" s="1"/>
  <c r="X137" i="2"/>
  <c r="AD137" i="2" s="1"/>
  <c r="AE137" i="2" s="1" a="1"/>
  <c r="AE137" i="2" s="1"/>
  <c r="AF137" i="2" s="1" a="1"/>
  <c r="AF137" i="2" s="1"/>
  <c r="W760" i="2"/>
  <c r="AN760" i="2" s="1" a="1"/>
  <c r="AN760" i="2" s="1"/>
  <c r="W137" i="2"/>
  <c r="Y182" i="2"/>
  <c r="W1193" i="2"/>
  <c r="AN1193" i="2" s="1" a="1"/>
  <c r="AN1193" i="2" s="1"/>
  <c r="X1193" i="2"/>
  <c r="X182" i="2"/>
  <c r="H182" i="2" s="1" a="1"/>
  <c r="H182" i="2" s="1"/>
  <c r="X1289" i="2"/>
  <c r="AK1289" i="2" s="1" a="1"/>
  <c r="AK1289" i="2" s="1"/>
  <c r="W913" i="2"/>
  <c r="AN913" i="2" s="1" a="1"/>
  <c r="AN913" i="2" s="1"/>
  <c r="Y942" i="2"/>
  <c r="W182" i="2"/>
  <c r="AN182" i="2" s="1" a="1"/>
  <c r="AN182" i="2" s="1"/>
  <c r="X329" i="2"/>
  <c r="AD329" i="2" s="1"/>
  <c r="AE329" i="2" s="1" a="1"/>
  <c r="AE329" i="2" s="1"/>
  <c r="AF329" i="2" s="1" a="1"/>
  <c r="AF329" i="2" s="1"/>
  <c r="X81" i="2"/>
  <c r="H81" i="2" s="1" a="1"/>
  <c r="H81" i="2" s="1"/>
  <c r="X597" i="2"/>
  <c r="H597" i="2" s="1" a="1"/>
  <c r="H597" i="2" s="1"/>
  <c r="W139" i="2"/>
  <c r="AN139" i="2" s="1" a="1"/>
  <c r="AN139" i="2" s="1"/>
  <c r="Y81" i="2"/>
  <c r="W60" i="2"/>
  <c r="W76" i="2"/>
  <c r="Y139" i="2"/>
  <c r="W381" i="2"/>
  <c r="W597" i="2"/>
  <c r="AN597" i="2" s="1" a="1"/>
  <c r="AN597" i="2" s="1"/>
  <c r="W1000" i="2"/>
  <c r="AN1000" i="2" s="1" a="1"/>
  <c r="AN1000" i="2" s="1"/>
  <c r="W164" i="2"/>
  <c r="AN164" i="2" s="1" a="1"/>
  <c r="AN164" i="2" s="1"/>
  <c r="Y332" i="2"/>
  <c r="X381" i="2"/>
  <c r="W269" i="2"/>
  <c r="AN269" i="2" s="1" a="1"/>
  <c r="AN269" i="2" s="1"/>
  <c r="X332" i="2"/>
  <c r="Y393" i="2"/>
  <c r="X393" i="2"/>
  <c r="X913" i="2"/>
  <c r="Y164" i="2"/>
  <c r="Y913" i="2"/>
  <c r="X139" i="2"/>
  <c r="AO12" i="2" a="1"/>
  <c r="AO12" i="2" s="1"/>
  <c r="AP12" i="2" a="1"/>
  <c r="AP12" i="2" s="1"/>
  <c r="AH12" i="2" a="1"/>
  <c r="AH12" i="2" s="1"/>
  <c r="Y566" i="2"/>
  <c r="X566" i="2"/>
  <c r="H566" i="2" s="1" a="1"/>
  <c r="H566" i="2" s="1"/>
  <c r="W377" i="2"/>
  <c r="W545" i="2"/>
  <c r="AN545" i="2" s="1" a="1"/>
  <c r="AN545" i="2" s="1"/>
  <c r="Y212" i="2"/>
  <c r="Y545" i="2"/>
  <c r="Y61" i="2"/>
  <c r="X922" i="2"/>
  <c r="X61" i="2"/>
  <c r="W404" i="2"/>
  <c r="X466" i="2"/>
  <c r="X1064" i="2"/>
  <c r="AS1064" i="2" s="1" a="1"/>
  <c r="AS1064" i="2" s="1"/>
  <c r="Y1036" i="2"/>
  <c r="Y710" i="2"/>
  <c r="W1064" i="2"/>
  <c r="AN1064" i="2" s="1" a="1"/>
  <c r="AN1064" i="2" s="1"/>
  <c r="Y262" i="2"/>
  <c r="W154" i="2"/>
  <c r="AN154" i="2" s="1" a="1"/>
  <c r="AN154" i="2" s="1"/>
  <c r="X1036" i="2"/>
  <c r="X1299" i="2"/>
  <c r="Y652" i="2"/>
  <c r="W1036" i="2"/>
  <c r="AN1036" i="2" s="1" a="1"/>
  <c r="AN1036" i="2" s="1"/>
  <c r="X236" i="2"/>
  <c r="AD236" i="2" s="1"/>
  <c r="AE236" i="2" s="1" a="1"/>
  <c r="AE236" i="2" s="1"/>
  <c r="AF236" i="2" s="1" a="1"/>
  <c r="AF236" i="2" s="1"/>
  <c r="X149" i="2"/>
  <c r="Y236" i="2"/>
  <c r="Y559" i="2"/>
  <c r="Y544" i="2"/>
  <c r="Y491" i="2"/>
  <c r="W544" i="2"/>
  <c r="AN544" i="2" s="1" a="1"/>
  <c r="AN544" i="2" s="1"/>
  <c r="Y576" i="2"/>
  <c r="X479" i="2"/>
  <c r="H479" i="2" s="1" a="1"/>
  <c r="H479" i="2" s="1"/>
  <c r="X576" i="2"/>
  <c r="H576" i="2" s="1" a="1"/>
  <c r="H576" i="2" s="1"/>
  <c r="Y585" i="2"/>
  <c r="W206" i="2"/>
  <c r="X491" i="2"/>
  <c r="H491" i="2" s="1" a="1"/>
  <c r="H491" i="2" s="1"/>
  <c r="X585" i="2"/>
  <c r="X647" i="2"/>
  <c r="W647" i="2"/>
  <c r="AN647" i="2" s="1" a="1"/>
  <c r="AN647" i="2" s="1"/>
  <c r="W585" i="2"/>
  <c r="AN585" i="2" s="1" a="1"/>
  <c r="AN585" i="2" s="1"/>
  <c r="X419" i="2"/>
  <c r="W419" i="2"/>
  <c r="W658" i="2"/>
  <c r="AN658" i="2" s="1" a="1"/>
  <c r="AN658" i="2" s="1"/>
  <c r="Y34" i="2"/>
  <c r="X377" i="2"/>
  <c r="X620" i="2"/>
  <c r="Y573" i="2"/>
  <c r="W34" i="2"/>
  <c r="X335" i="2"/>
  <c r="X311" i="2"/>
  <c r="H311" i="2" s="1" a="1"/>
  <c r="H311" i="2" s="1"/>
  <c r="Y326" i="2"/>
  <c r="Y365" i="2"/>
  <c r="W576" i="2"/>
  <c r="AN576" i="2" s="1" a="1"/>
  <c r="AN576" i="2" s="1"/>
  <c r="X573" i="2"/>
  <c r="H573" i="2" s="1" a="1"/>
  <c r="H573" i="2" s="1"/>
  <c r="X603" i="2"/>
  <c r="X545" i="2"/>
  <c r="H545" i="2" s="1" a="1"/>
  <c r="H545" i="2" s="1"/>
  <c r="W894" i="2"/>
  <c r="AN894" i="2" s="1" a="1"/>
  <c r="AN894" i="2" s="1"/>
  <c r="X894" i="2"/>
  <c r="W326" i="2"/>
  <c r="AN326" i="2" s="1" a="1"/>
  <c r="AN326" i="2" s="1"/>
  <c r="X365" i="2"/>
  <c r="AD365" i="2" s="1"/>
  <c r="AE365" i="2" s="1" a="1"/>
  <c r="AE365" i="2" s="1"/>
  <c r="AF365" i="2" s="1" a="1"/>
  <c r="AF365" i="2" s="1"/>
  <c r="Y460" i="2"/>
  <c r="W573" i="2"/>
  <c r="AN573" i="2" s="1" a="1"/>
  <c r="AN573" i="2" s="1"/>
  <c r="W603" i="2"/>
  <c r="AN603" i="2" s="1" a="1"/>
  <c r="AN603" i="2" s="1"/>
  <c r="Y650" i="2"/>
  <c r="Y49" i="2"/>
  <c r="X95" i="2"/>
  <c r="H95" i="2" s="1" a="1"/>
  <c r="H95" i="2" s="1"/>
  <c r="W282" i="2"/>
  <c r="W375" i="2"/>
  <c r="X326" i="2"/>
  <c r="X570" i="2"/>
  <c r="H570" i="2" s="1" a="1"/>
  <c r="H570" i="2" s="1"/>
  <c r="X650" i="2"/>
  <c r="Y35" i="2"/>
  <c r="X35" i="2"/>
  <c r="AD35" i="2" s="1"/>
  <c r="AE35" i="2" s="1" a="1"/>
  <c r="AE35" i="2" s="1"/>
  <c r="AF35" i="2" s="1" a="1"/>
  <c r="AF35" i="2" s="1"/>
  <c r="X49" i="2"/>
  <c r="X586" i="2"/>
  <c r="W524" i="2"/>
  <c r="AN524" i="2" s="1" a="1"/>
  <c r="AN524" i="2" s="1"/>
  <c r="Y592" i="2"/>
  <c r="W650" i="2"/>
  <c r="AN650" i="2" s="1" a="1"/>
  <c r="AN650" i="2" s="1"/>
  <c r="X228" i="2"/>
  <c r="X460" i="2"/>
  <c r="W115" i="2"/>
  <c r="AN115" i="2" s="1" a="1"/>
  <c r="AN115" i="2" s="1"/>
  <c r="Y416" i="2"/>
  <c r="Y440" i="2"/>
  <c r="Y524" i="2"/>
  <c r="X592" i="2"/>
  <c r="H592" i="2" s="1" a="1"/>
  <c r="H592" i="2" s="1"/>
  <c r="W1085" i="2"/>
  <c r="AN1085" i="2" s="1" a="1"/>
  <c r="AN1085" i="2" s="1"/>
  <c r="Y407" i="2"/>
  <c r="Y228" i="2"/>
  <c r="Y647" i="2"/>
  <c r="X115" i="2"/>
  <c r="X416" i="2"/>
  <c r="AD416" i="2" s="1"/>
  <c r="AE416" i="2" s="1" a="1"/>
  <c r="AE416" i="2" s="1"/>
  <c r="AF416" i="2" s="1" a="1"/>
  <c r="AF416" i="2" s="1"/>
  <c r="X440" i="2"/>
  <c r="H440" i="2" s="1" a="1"/>
  <c r="H440" i="2" s="1"/>
  <c r="Y627" i="2"/>
  <c r="X524" i="2"/>
  <c r="W592" i="2"/>
  <c r="AN592" i="2" s="1" a="1"/>
  <c r="AN592" i="2" s="1"/>
  <c r="X544" i="2"/>
  <c r="X627" i="2"/>
  <c r="X425" i="2"/>
  <c r="Y603" i="2"/>
  <c r="W440" i="2"/>
  <c r="AN440" i="2" s="1" a="1"/>
  <c r="AN440" i="2" s="1"/>
  <c r="W627" i="2"/>
  <c r="AN627" i="2" s="1" a="1"/>
  <c r="AN627" i="2" s="1"/>
  <c r="Y558" i="2"/>
  <c r="Y658" i="2"/>
  <c r="Y466" i="2"/>
  <c r="Y637" i="2"/>
  <c r="X658" i="2"/>
  <c r="H658" i="2" s="1" a="1"/>
  <c r="H658" i="2" s="1"/>
  <c r="W652" i="2"/>
  <c r="AN652" i="2" s="1" a="1"/>
  <c r="AN652" i="2" s="1"/>
  <c r="Y359" i="2"/>
  <c r="X606" i="2"/>
  <c r="X359" i="2"/>
  <c r="AD359" i="2" s="1"/>
  <c r="AE359" i="2" s="1" a="1"/>
  <c r="AE359" i="2" s="1"/>
  <c r="AF359" i="2" s="1" a="1"/>
  <c r="AF359" i="2" s="1"/>
  <c r="W606" i="2"/>
  <c r="AN606" i="2" s="1" a="1"/>
  <c r="AN606" i="2" s="1"/>
  <c r="Y537" i="2"/>
  <c r="Y369" i="2"/>
  <c r="W533" i="2"/>
  <c r="AN533" i="2" s="1" a="1"/>
  <c r="AN533" i="2" s="1"/>
  <c r="X389" i="2"/>
  <c r="X369" i="2"/>
  <c r="Y644" i="2"/>
  <c r="Y555" i="2"/>
  <c r="X246" i="2"/>
  <c r="H246" i="2" s="1" a="1"/>
  <c r="H246" i="2" s="1"/>
  <c r="X555" i="2"/>
  <c r="X468" i="2"/>
  <c r="H468" i="2" s="1" a="1"/>
  <c r="H468" i="2" s="1"/>
  <c r="X512" i="2"/>
  <c r="X644" i="2"/>
  <c r="H644" i="2" s="1" a="1"/>
  <c r="H644" i="2" s="1"/>
  <c r="Y246" i="2"/>
  <c r="W555" i="2"/>
  <c r="AN555" i="2" s="1" a="1"/>
  <c r="AN555" i="2" s="1"/>
  <c r="W468" i="2"/>
  <c r="AN468" i="2" s="1" a="1"/>
  <c r="AN468" i="2" s="1"/>
  <c r="W535" i="2"/>
  <c r="AN535" i="2" s="1" a="1"/>
  <c r="AN535" i="2" s="1"/>
  <c r="W512" i="2"/>
  <c r="AN512" i="2" s="1" a="1"/>
  <c r="AN512" i="2" s="1"/>
  <c r="Y449" i="2"/>
  <c r="Y468" i="2"/>
  <c r="X449" i="2"/>
  <c r="X588" i="2"/>
  <c r="W246" i="2"/>
  <c r="AN246" i="2" s="1" a="1"/>
  <c r="AN246" i="2" s="1"/>
  <c r="Y512" i="2"/>
  <c r="Y578" i="2"/>
  <c r="W588" i="2"/>
  <c r="AN588" i="2" s="1" a="1"/>
  <c r="AN588" i="2" s="1"/>
  <c r="X578" i="2"/>
  <c r="H578" i="2" s="1" a="1"/>
  <c r="H578" i="2" s="1"/>
  <c r="W584" i="2"/>
  <c r="AN584" i="2" s="1" a="1"/>
  <c r="AN584" i="2" s="1"/>
  <c r="Y635" i="2"/>
  <c r="W124" i="2"/>
  <c r="Y557" i="2"/>
  <c r="Y584" i="2"/>
  <c r="X635" i="2"/>
  <c r="X124" i="2"/>
  <c r="AD124" i="2" s="1"/>
  <c r="AE124" i="2" s="1" a="1"/>
  <c r="AE124" i="2" s="1"/>
  <c r="AF124" i="2" s="1" a="1"/>
  <c r="AF124" i="2" s="1"/>
  <c r="Y173" i="2"/>
  <c r="Y378" i="2"/>
  <c r="W570" i="2"/>
  <c r="AN570" i="2" s="1" a="1"/>
  <c r="AN570" i="2" s="1"/>
  <c r="X557" i="2"/>
  <c r="H557" i="2" s="1" a="1"/>
  <c r="H557" i="2" s="1"/>
  <c r="X584" i="2"/>
  <c r="H584" i="2" s="1" a="1"/>
  <c r="H584" i="2" s="1"/>
  <c r="W635" i="2"/>
  <c r="AN635" i="2" s="1" a="1"/>
  <c r="AN635" i="2" s="1"/>
  <c r="X930" i="2"/>
  <c r="X378" i="2"/>
  <c r="W557" i="2"/>
  <c r="AN557" i="2" s="1" a="1"/>
  <c r="AN557" i="2" s="1"/>
  <c r="W479" i="2"/>
  <c r="AN479" i="2" s="1" a="1"/>
  <c r="AN479" i="2" s="1"/>
  <c r="Y479" i="2"/>
  <c r="Y721" i="2"/>
  <c r="AI721" i="2"/>
  <c r="AJ721" i="2" s="1"/>
  <c r="Y1074" i="2"/>
  <c r="AI1074" i="2"/>
  <c r="AJ1074" i="2" s="1"/>
  <c r="X51" i="2"/>
  <c r="X911" i="2"/>
  <c r="AI911" i="2"/>
  <c r="AJ911" i="2" s="1"/>
  <c r="Y1441" i="2"/>
  <c r="AI1441" i="2"/>
  <c r="AJ1441" i="2" s="1"/>
  <c r="AI655" i="2"/>
  <c r="AJ655" i="2" s="1"/>
  <c r="W655" i="2"/>
  <c r="AN655" i="2" s="1" a="1"/>
  <c r="AN655" i="2" s="1"/>
  <c r="Y655" i="2"/>
  <c r="AI1126" i="2"/>
  <c r="AJ1126" i="2" s="1"/>
  <c r="X1126" i="2"/>
  <c r="AI234" i="2"/>
  <c r="Y234" i="2"/>
  <c r="X872" i="2"/>
  <c r="AI872" i="2"/>
  <c r="AJ872" i="2" s="1"/>
  <c r="AI915" i="2"/>
  <c r="AJ915" i="2" s="1"/>
  <c r="W915" i="2"/>
  <c r="AN915" i="2" s="1" a="1"/>
  <c r="AN915" i="2" s="1"/>
  <c r="X915" i="2"/>
  <c r="Y915" i="2"/>
  <c r="X1548" i="2"/>
  <c r="AT1548" i="2" s="1" a="1"/>
  <c r="AT1548" i="2" s="1"/>
  <c r="AI1548" i="2"/>
  <c r="AJ1548" i="2" s="1"/>
  <c r="W1548" i="2"/>
  <c r="AN1548" i="2" s="1" a="1"/>
  <c r="AN1548" i="2" s="1"/>
  <c r="Y1548" i="2"/>
  <c r="W703" i="2"/>
  <c r="AN703" i="2" s="1" a="1"/>
  <c r="AN703" i="2" s="1"/>
  <c r="W901" i="2"/>
  <c r="AN901" i="2" s="1" a="1"/>
  <c r="AN901" i="2" s="1"/>
  <c r="AI901" i="2"/>
  <c r="AJ901" i="2" s="1"/>
  <c r="AI1410" i="2"/>
  <c r="AJ1410" i="2" s="1"/>
  <c r="W1410" i="2"/>
  <c r="AN1410" i="2" s="1" a="1"/>
  <c r="AN1410" i="2" s="1"/>
  <c r="X1410" i="2"/>
  <c r="Y1410" i="2"/>
  <c r="AI900" i="2"/>
  <c r="AJ900" i="2" s="1"/>
  <c r="Y900" i="2"/>
  <c r="AI1563" i="2"/>
  <c r="AJ1563" i="2" s="1"/>
  <c r="Y1563" i="2"/>
  <c r="W1117" i="2"/>
  <c r="AN1117" i="2" s="1" a="1"/>
  <c r="AN1117" i="2" s="1"/>
  <c r="AI1117" i="2"/>
  <c r="AJ1117" i="2" s="1"/>
  <c r="AI818" i="2"/>
  <c r="AJ818" i="2" s="1"/>
  <c r="W818" i="2"/>
  <c r="AN818" i="2" s="1" a="1"/>
  <c r="AN818" i="2" s="1"/>
  <c r="Y818" i="2"/>
  <c r="X818" i="2"/>
  <c r="AY152" i="2"/>
  <c r="AZ152" i="2" s="1" a="1"/>
  <c r="AZ152" i="2" s="1"/>
  <c r="X152" i="2"/>
  <c r="Y152" i="2"/>
  <c r="W262" i="2"/>
  <c r="AI1316" i="2"/>
  <c r="AJ1316" i="2" s="1"/>
  <c r="W1316" i="2"/>
  <c r="AN1316" i="2" s="1" a="1"/>
  <c r="AN1316" i="2" s="1"/>
  <c r="AI709" i="2"/>
  <c r="AJ709" i="2" s="1"/>
  <c r="X709" i="2"/>
  <c r="Y709" i="2"/>
  <c r="W46" i="2"/>
  <c r="X46" i="2"/>
  <c r="AD46" i="2" s="1"/>
  <c r="AE46" i="2" s="1" a="1"/>
  <c r="AE46" i="2" s="1"/>
  <c r="AF46" i="2" s="1" a="1"/>
  <c r="AF46" i="2" s="1"/>
  <c r="AI1241" i="2"/>
  <c r="AJ1241" i="2" s="1"/>
  <c r="X1241" i="2"/>
  <c r="Y1241" i="2"/>
  <c r="AI1380" i="2"/>
  <c r="AJ1380" i="2" s="1"/>
  <c r="W1380" i="2"/>
  <c r="AN1380" i="2" s="1" a="1"/>
  <c r="AN1380" i="2" s="1"/>
  <c r="X1380" i="2"/>
  <c r="Y1380" i="2"/>
  <c r="AI1015" i="2"/>
  <c r="AJ1015" i="2" s="1"/>
  <c r="X1015" i="2"/>
  <c r="Y1015" i="2"/>
  <c r="AI550" i="2"/>
  <c r="AJ550" i="2" s="1"/>
  <c r="X550" i="2"/>
  <c r="W550" i="2"/>
  <c r="AN550" i="2" s="1" a="1"/>
  <c r="AN550" i="2" s="1"/>
  <c r="W1399" i="2"/>
  <c r="AN1399" i="2" s="1" a="1"/>
  <c r="AN1399" i="2" s="1"/>
  <c r="AI1399" i="2"/>
  <c r="AJ1399" i="2" s="1"/>
  <c r="W715" i="2"/>
  <c r="AN715" i="2" s="1" a="1"/>
  <c r="AN715" i="2" s="1"/>
  <c r="AI715" i="2"/>
  <c r="AJ715" i="2" s="1"/>
  <c r="W1277" i="2"/>
  <c r="AI1277" i="2"/>
  <c r="AJ1277" i="2" s="1"/>
  <c r="W71" i="2"/>
  <c r="X71" i="2"/>
  <c r="AD71" i="2" s="1"/>
  <c r="AE71" i="2" s="1" a="1"/>
  <c r="AE71" i="2" s="1"/>
  <c r="AF71" i="2" s="1" a="1"/>
  <c r="AF71" i="2" s="1"/>
  <c r="Y71" i="2"/>
  <c r="Y455" i="2"/>
  <c r="AI623" i="2"/>
  <c r="AJ623" i="2" s="1"/>
  <c r="W623" i="2"/>
  <c r="AN623" i="2" s="1" a="1"/>
  <c r="AN623" i="2" s="1"/>
  <c r="X623" i="2"/>
  <c r="Y623" i="2"/>
  <c r="X1553" i="2"/>
  <c r="AI1553" i="2"/>
  <c r="AJ1553" i="2" s="1"/>
  <c r="Y816" i="2"/>
  <c r="AI816" i="2"/>
  <c r="AJ816" i="2" s="1"/>
  <c r="X816" i="2"/>
  <c r="AS816" i="2" s="1" a="1"/>
  <c r="AS816" i="2" s="1"/>
  <c r="X844" i="2"/>
  <c r="AT844" i="2" s="1" a="1"/>
  <c r="AT844" i="2" s="1"/>
  <c r="AI844" i="2"/>
  <c r="AJ844" i="2" s="1"/>
  <c r="AI1067" i="2"/>
  <c r="AJ1067" i="2" s="1"/>
  <c r="Y1067" i="2"/>
  <c r="X1206" i="2"/>
  <c r="AI1206" i="2"/>
  <c r="AJ1206" i="2" s="1"/>
  <c r="Y881" i="2"/>
  <c r="AI881" i="2"/>
  <c r="AJ881" i="2" s="1"/>
  <c r="X1565" i="2"/>
  <c r="AI1565" i="2"/>
  <c r="AJ1565" i="2" s="1"/>
  <c r="AO16" i="2" a="1"/>
  <c r="AO16" i="2" s="1"/>
  <c r="W455" i="2"/>
  <c r="X1218" i="2"/>
  <c r="Y1359" i="2"/>
  <c r="W1299" i="2"/>
  <c r="AN1299" i="2" s="1" a="1"/>
  <c r="AN1299" i="2" s="1"/>
  <c r="AI619" i="2"/>
  <c r="AJ619" i="2" s="1"/>
  <c r="W619" i="2"/>
  <c r="AN619" i="2" s="1" a="1"/>
  <c r="AN619" i="2" s="1"/>
  <c r="Y1277" i="2"/>
  <c r="Y140" i="2"/>
  <c r="Y1507" i="2"/>
  <c r="AI1507" i="2"/>
  <c r="AJ1507" i="2" s="1"/>
  <c r="W1204" i="2"/>
  <c r="AN1204" i="2" s="1" a="1"/>
  <c r="AN1204" i="2" s="1"/>
  <c r="AI1204" i="2"/>
  <c r="AJ1204" i="2" s="1"/>
  <c r="Y879" i="2"/>
  <c r="AI879" i="2"/>
  <c r="AJ879" i="2" s="1"/>
  <c r="W748" i="2"/>
  <c r="AN748" i="2" s="1" a="1"/>
  <c r="AN748" i="2" s="1"/>
  <c r="AI748" i="2"/>
  <c r="AJ748" i="2" s="1"/>
  <c r="W1388" i="2"/>
  <c r="AN1388" i="2" s="1" a="1"/>
  <c r="AN1388" i="2" s="1"/>
  <c r="AI1388" i="2"/>
  <c r="AJ1388" i="2" s="1"/>
  <c r="X1248" i="2"/>
  <c r="AI1248" i="2"/>
  <c r="AJ1248" i="2" s="1"/>
  <c r="W1034" i="2"/>
  <c r="AN1034" i="2" s="1" a="1"/>
  <c r="AN1034" i="2" s="1"/>
  <c r="AI1034" i="2"/>
  <c r="AJ1034" i="2" s="1"/>
  <c r="W1533" i="2"/>
  <c r="AN1533" i="2" s="1" a="1"/>
  <c r="AN1533" i="2" s="1"/>
  <c r="AI1533" i="2"/>
  <c r="AJ1533" i="2" s="1"/>
  <c r="Y1268" i="2"/>
  <c r="AI1268" i="2"/>
  <c r="AJ1268" i="2" s="1"/>
  <c r="X1084" i="2"/>
  <c r="AI1084" i="2"/>
  <c r="AJ1084" i="2" s="1"/>
  <c r="Y756" i="2"/>
  <c r="AI756" i="2"/>
  <c r="AJ756" i="2" s="1"/>
  <c r="Y1094" i="2"/>
  <c r="AI1094" i="2"/>
  <c r="AJ1094" i="2" s="1"/>
  <c r="X939" i="2"/>
  <c r="AI939" i="2"/>
  <c r="AJ939" i="2" s="1"/>
  <c r="W796" i="2"/>
  <c r="AN796" i="2" s="1" a="1"/>
  <c r="AN796" i="2" s="1"/>
  <c r="AI796" i="2"/>
  <c r="AJ796" i="2" s="1"/>
  <c r="W664" i="2"/>
  <c r="AN664" i="2" s="1" a="1"/>
  <c r="AN664" i="2" s="1"/>
  <c r="AI664" i="2"/>
  <c r="AJ664" i="2" s="1"/>
  <c r="X1542" i="2"/>
  <c r="AI1542" i="2"/>
  <c r="AJ1542" i="2" s="1"/>
  <c r="X1407" i="2"/>
  <c r="AT1407" i="2" s="1" a="1"/>
  <c r="AT1407" i="2" s="1"/>
  <c r="AI1407" i="2"/>
  <c r="AJ1407" i="2" s="1"/>
  <c r="X1266" i="2"/>
  <c r="AI1266" i="2"/>
  <c r="AJ1266" i="2" s="1"/>
  <c r="W1082" i="2"/>
  <c r="AN1082" i="2" s="1" a="1"/>
  <c r="AN1082" i="2" s="1"/>
  <c r="AI1082" i="2"/>
  <c r="AJ1082" i="2" s="1"/>
  <c r="Y897" i="2"/>
  <c r="AI897" i="2"/>
  <c r="AJ897" i="2" s="1"/>
  <c r="X1141" i="2"/>
  <c r="AI1141" i="2"/>
  <c r="AJ1141" i="2" s="1"/>
  <c r="W1396" i="2"/>
  <c r="AN1396" i="2" s="1" a="1"/>
  <c r="AN1396" i="2" s="1"/>
  <c r="AI1396" i="2"/>
  <c r="AJ1396" i="2" s="1"/>
  <c r="X1103" i="2"/>
  <c r="AI1103" i="2"/>
  <c r="AJ1103" i="2" s="1"/>
  <c r="X1512" i="2"/>
  <c r="AI1512" i="2"/>
  <c r="AJ1512" i="2" s="1"/>
  <c r="Y1578" i="2"/>
  <c r="AI1578" i="2"/>
  <c r="AJ1578" i="2" s="1"/>
  <c r="X1437" i="2"/>
  <c r="AI1437" i="2"/>
  <c r="AJ1437" i="2" s="1"/>
  <c r="Y1155" i="2"/>
  <c r="AI1155" i="2"/>
  <c r="AJ1155" i="2" s="1"/>
  <c r="X272" i="2"/>
  <c r="AD272" i="2" s="1"/>
  <c r="AE272" i="2" s="1" a="1"/>
  <c r="AE272" i="2" s="1"/>
  <c r="AF272" i="2" s="1" a="1"/>
  <c r="AF272" i="2" s="1"/>
  <c r="Y272" i="2"/>
  <c r="X1466" i="2"/>
  <c r="AI1466" i="2"/>
  <c r="AJ1466" i="2" s="1"/>
  <c r="W1017" i="2"/>
  <c r="AN1017" i="2" s="1" a="1"/>
  <c r="AN1017" i="2" s="1"/>
  <c r="AI1017" i="2"/>
  <c r="AJ1017" i="2" s="1"/>
  <c r="W883" i="2"/>
  <c r="AN883" i="2" s="1" a="1"/>
  <c r="AN883" i="2" s="1"/>
  <c r="AI883" i="2"/>
  <c r="AJ883" i="2" s="1"/>
  <c r="AI629" i="2"/>
  <c r="AJ629" i="2" s="1"/>
  <c r="W629" i="2"/>
  <c r="AN629" i="2" s="1" a="1"/>
  <c r="AN629" i="2" s="1"/>
  <c r="X1519" i="2"/>
  <c r="AI1519" i="2"/>
  <c r="AJ1519" i="2" s="1"/>
  <c r="Y1207" i="2"/>
  <c r="AI1207" i="2"/>
  <c r="AJ1207" i="2" s="1"/>
  <c r="W1037" i="2"/>
  <c r="AN1037" i="2" s="1" a="1"/>
  <c r="AN1037" i="2" s="1"/>
  <c r="AI1037" i="2"/>
  <c r="AJ1037" i="2" s="1"/>
  <c r="W1509" i="2"/>
  <c r="AN1509" i="2" s="1" a="1"/>
  <c r="AN1509" i="2" s="1"/>
  <c r="AI1509" i="2"/>
  <c r="AJ1509" i="2" s="1"/>
  <c r="AI509" i="2"/>
  <c r="AJ509" i="2" s="1"/>
  <c r="W509" i="2"/>
  <c r="AN509" i="2" s="1" a="1"/>
  <c r="AN509" i="2" s="1"/>
  <c r="Y509" i="2"/>
  <c r="X509" i="2"/>
  <c r="Y1556" i="2"/>
  <c r="AI1556" i="2"/>
  <c r="AJ1556" i="2" s="1"/>
  <c r="X1346" i="2"/>
  <c r="AI1346" i="2"/>
  <c r="AJ1346" i="2" s="1"/>
  <c r="W880" i="2"/>
  <c r="AN880" i="2" s="1" a="1"/>
  <c r="AN880" i="2" s="1"/>
  <c r="AI880" i="2"/>
  <c r="AJ880" i="2" s="1"/>
  <c r="W1411" i="2"/>
  <c r="AN1411" i="2" s="1" a="1"/>
  <c r="AN1411" i="2" s="1"/>
  <c r="AI1411" i="2"/>
  <c r="AJ1411" i="2" s="1"/>
  <c r="AI1555" i="2"/>
  <c r="AJ1555" i="2" s="1"/>
  <c r="W1555" i="2"/>
  <c r="AN1555" i="2" s="1" a="1"/>
  <c r="AN1555" i="2" s="1"/>
  <c r="X1555" i="2"/>
  <c r="Y1555" i="2"/>
  <c r="Y1330" i="2"/>
  <c r="AI1330" i="2"/>
  <c r="AJ1330" i="2" s="1"/>
  <c r="W1330" i="2"/>
  <c r="AN1330" i="2" s="1" a="1"/>
  <c r="AN1330" i="2" s="1"/>
  <c r="X1330" i="2"/>
  <c r="Y1439" i="2"/>
  <c r="AI1439" i="2"/>
  <c r="AJ1439" i="2" s="1"/>
  <c r="AI933" i="2"/>
  <c r="AJ933" i="2" s="1"/>
  <c r="W933" i="2"/>
  <c r="AN933" i="2" s="1" a="1"/>
  <c r="AN933" i="2" s="1"/>
  <c r="AI350" i="2"/>
  <c r="X350" i="2"/>
  <c r="H350" i="2" s="1" a="1"/>
  <c r="H350" i="2" s="1"/>
  <c r="AI467" i="2"/>
  <c r="AJ467" i="2" s="1"/>
  <c r="W467" i="2"/>
  <c r="AN467" i="2" s="1" a="1"/>
  <c r="AN467" i="2" s="1"/>
  <c r="AI959" i="2"/>
  <c r="AJ959" i="2" s="1"/>
  <c r="X959" i="2"/>
  <c r="Y959" i="2"/>
  <c r="AI1429" i="2"/>
  <c r="AJ1429" i="2" s="1"/>
  <c r="X1429" i="2"/>
  <c r="Y1429" i="2"/>
  <c r="W292" i="2"/>
  <c r="X292" i="2"/>
  <c r="AD292" i="2" s="1"/>
  <c r="AE292" i="2" s="1" a="1"/>
  <c r="AE292" i="2" s="1"/>
  <c r="AF292" i="2" s="1" a="1"/>
  <c r="AF292" i="2" s="1"/>
  <c r="Y292" i="2"/>
  <c r="AI1038" i="2"/>
  <c r="AJ1038" i="2" s="1"/>
  <c r="W1038" i="2"/>
  <c r="AN1038" i="2" s="1" a="1"/>
  <c r="AN1038" i="2" s="1"/>
  <c r="X1038" i="2"/>
  <c r="AI1549" i="2"/>
  <c r="AJ1549" i="2" s="1"/>
  <c r="X1549" i="2"/>
  <c r="AK1549" i="2" s="1" a="1"/>
  <c r="AK1549" i="2" s="1"/>
  <c r="Y1549" i="2"/>
  <c r="AI750" i="2"/>
  <c r="AJ750" i="2" s="1"/>
  <c r="X750" i="2"/>
  <c r="Y750" i="2"/>
  <c r="Y1216" i="2"/>
  <c r="AI1216" i="2"/>
  <c r="AJ1216" i="2" s="1"/>
  <c r="X366" i="2"/>
  <c r="AD366" i="2" s="1"/>
  <c r="AE366" i="2" s="1" a="1"/>
  <c r="AE366" i="2" s="1"/>
  <c r="AF366" i="2" s="1" a="1"/>
  <c r="AF366" i="2" s="1"/>
  <c r="Y366" i="2"/>
  <c r="W366" i="2"/>
  <c r="AR366" i="2" s="1" a="1"/>
  <c r="AR366" i="2" s="1"/>
  <c r="W1165" i="2"/>
  <c r="AN1165" i="2" s="1" a="1"/>
  <c r="AN1165" i="2" s="1"/>
  <c r="AI1165" i="2"/>
  <c r="AJ1165" i="2" s="1"/>
  <c r="X1477" i="2"/>
  <c r="AI1477" i="2"/>
  <c r="AJ1477" i="2" s="1"/>
  <c r="AI739" i="2"/>
  <c r="AJ739" i="2" s="1"/>
  <c r="Y739" i="2"/>
  <c r="Y550" i="2"/>
  <c r="Y563" i="2"/>
  <c r="W1218" i="2"/>
  <c r="AN1218" i="2" s="1" a="1"/>
  <c r="AN1218" i="2" s="1"/>
  <c r="X1359" i="2"/>
  <c r="X188" i="2"/>
  <c r="AD188" i="2" s="1"/>
  <c r="AE188" i="2" s="1" a="1"/>
  <c r="AE188" i="2" s="1"/>
  <c r="AF188" i="2" s="1" a="1"/>
  <c r="AF188" i="2" s="1"/>
  <c r="AI609" i="2"/>
  <c r="AJ609" i="2" s="1"/>
  <c r="W609" i="2"/>
  <c r="AN609" i="2" s="1" a="1"/>
  <c r="AN609" i="2" s="1"/>
  <c r="Y560" i="2"/>
  <c r="AI560" i="2"/>
  <c r="AJ560" i="2" s="1"/>
  <c r="Y98" i="2"/>
  <c r="X920" i="2"/>
  <c r="AL920" i="2" s="1" a="1"/>
  <c r="AL920" i="2" s="1"/>
  <c r="I920" i="2" s="1"/>
  <c r="AI920" i="2"/>
  <c r="AJ920" i="2" s="1"/>
  <c r="Y920" i="2"/>
  <c r="W920" i="2"/>
  <c r="AN920" i="2" s="1" a="1"/>
  <c r="AN920" i="2" s="1"/>
  <c r="Y216" i="2"/>
  <c r="W216" i="2"/>
  <c r="AI786" i="2"/>
  <c r="AJ786" i="2" s="1"/>
  <c r="W786" i="2"/>
  <c r="AN786" i="2" s="1" a="1"/>
  <c r="AN786" i="2" s="1"/>
  <c r="X786" i="2"/>
  <c r="AI1116" i="2"/>
  <c r="AJ1116" i="2" s="1"/>
  <c r="X1116" i="2"/>
  <c r="Y1116" i="2"/>
  <c r="AI653" i="2"/>
  <c r="AJ653" i="2" s="1"/>
  <c r="W653" i="2"/>
  <c r="AN653" i="2" s="1" a="1"/>
  <c r="AN653" i="2" s="1"/>
  <c r="AI1540" i="2"/>
  <c r="AJ1540" i="2" s="1"/>
  <c r="Y1540" i="2"/>
  <c r="W1540" i="2"/>
  <c r="AN1540" i="2" s="1" a="1"/>
  <c r="AN1540" i="2" s="1"/>
  <c r="AI572" i="2"/>
  <c r="AJ572" i="2" s="1"/>
  <c r="W572" i="2"/>
  <c r="AN572" i="2" s="1" a="1"/>
  <c r="AN572" i="2" s="1"/>
  <c r="Y572" i="2"/>
  <c r="X572" i="2"/>
  <c r="H572" i="2" s="1" a="1"/>
  <c r="H572" i="2" s="1"/>
  <c r="AI1574" i="2"/>
  <c r="AJ1574" i="2" s="1"/>
  <c r="W1574" i="2"/>
  <c r="AN1574" i="2" s="1" a="1"/>
  <c r="AN1574" i="2" s="1"/>
  <c r="Y1574" i="2"/>
  <c r="X1115" i="2"/>
  <c r="AI1115" i="2"/>
  <c r="AJ1115" i="2" s="1"/>
  <c r="Y1115" i="2"/>
  <c r="W1115" i="2"/>
  <c r="AN1115" i="2" s="1" a="1"/>
  <c r="AN1115" i="2" s="1"/>
  <c r="Y1114" i="2"/>
  <c r="AI1114" i="2"/>
  <c r="AJ1114" i="2" s="1"/>
  <c r="AI521" i="2"/>
  <c r="AJ521" i="2" s="1"/>
  <c r="X521" i="2"/>
  <c r="H521" i="2" s="1" a="1"/>
  <c r="H521" i="2" s="1"/>
  <c r="Y521" i="2"/>
  <c r="Y467" i="2"/>
  <c r="X563" i="2"/>
  <c r="X1046" i="2"/>
  <c r="Y1038" i="2"/>
  <c r="W1241" i="2"/>
  <c r="AN1241" i="2" s="1" a="1"/>
  <c r="AN1241" i="2" s="1"/>
  <c r="W1359" i="2"/>
  <c r="AN1359" i="2" s="1" a="1"/>
  <c r="AN1359" i="2" s="1"/>
  <c r="W188" i="2"/>
  <c r="X1391" i="2"/>
  <c r="AI1391" i="2"/>
  <c r="AJ1391" i="2" s="1"/>
  <c r="AI338" i="2"/>
  <c r="X338" i="2"/>
  <c r="H338" i="2" s="1" a="1"/>
  <c r="H338" i="2" s="1"/>
  <c r="Y338" i="2"/>
  <c r="W362" i="2"/>
  <c r="X330" i="2"/>
  <c r="Y330" i="2"/>
  <c r="W77" i="2"/>
  <c r="X77" i="2"/>
  <c r="AI1395" i="2"/>
  <c r="AJ1395" i="2" s="1"/>
  <c r="W1395" i="2"/>
  <c r="AN1395" i="2" s="1" a="1"/>
  <c r="AN1395" i="2" s="1"/>
  <c r="X1395" i="2"/>
  <c r="Y1395" i="2"/>
  <c r="AI1269" i="2"/>
  <c r="AJ1269" i="2" s="1"/>
  <c r="X1269" i="2"/>
  <c r="AI736" i="2"/>
  <c r="AJ736" i="2" s="1"/>
  <c r="X736" i="2"/>
  <c r="Y736" i="2"/>
  <c r="AI465" i="2"/>
  <c r="AJ465" i="2" s="1"/>
  <c r="Y465" i="2"/>
  <c r="W465" i="2"/>
  <c r="AN465" i="2" s="1" a="1"/>
  <c r="AN465" i="2" s="1"/>
  <c r="X465" i="2"/>
  <c r="AI1561" i="2"/>
  <c r="AJ1561" i="2" s="1"/>
  <c r="W1561" i="2"/>
  <c r="AN1561" i="2" s="1" a="1"/>
  <c r="AN1561" i="2" s="1"/>
  <c r="X1561" i="2"/>
  <c r="Y1561" i="2"/>
  <c r="AI826" i="2"/>
  <c r="AJ826" i="2" s="1"/>
  <c r="Y826" i="2"/>
  <c r="AI1092" i="2"/>
  <c r="AJ1092" i="2" s="1"/>
  <c r="Y1092" i="2"/>
  <c r="AI1028" i="2"/>
  <c r="AJ1028" i="2" s="1"/>
  <c r="W1028" i="2"/>
  <c r="AN1028" i="2" s="1" a="1"/>
  <c r="AN1028" i="2" s="1"/>
  <c r="X1028" i="2"/>
  <c r="Y1028" i="2"/>
  <c r="AI863" i="2"/>
  <c r="AJ863" i="2" s="1"/>
  <c r="X863" i="2"/>
  <c r="W863" i="2"/>
  <c r="AN863" i="2" s="1" a="1"/>
  <c r="AN863" i="2" s="1"/>
  <c r="AI905" i="2"/>
  <c r="AJ905" i="2" s="1"/>
  <c r="W905" i="2"/>
  <c r="AN905" i="2" s="1" a="1"/>
  <c r="AN905" i="2" s="1"/>
  <c r="AI1077" i="2"/>
  <c r="AJ1077" i="2" s="1"/>
  <c r="W1077" i="2"/>
  <c r="AN1077" i="2" s="1" a="1"/>
  <c r="AN1077" i="2" s="1"/>
  <c r="X1077" i="2"/>
  <c r="Y1077" i="2"/>
  <c r="W302" i="2"/>
  <c r="W43" i="2"/>
  <c r="Y302" i="2"/>
  <c r="Y218" i="2"/>
  <c r="X218" i="2"/>
  <c r="W1389" i="2"/>
  <c r="AN1389" i="2" s="1" a="1"/>
  <c r="AN1389" i="2" s="1"/>
  <c r="AI1389" i="2"/>
  <c r="AJ1389" i="2" s="1"/>
  <c r="AI518" i="2"/>
  <c r="AJ518" i="2" s="1"/>
  <c r="W518" i="2"/>
  <c r="AN518" i="2" s="1" a="1"/>
  <c r="AN518" i="2" s="1"/>
  <c r="W1063" i="2"/>
  <c r="AN1063" i="2" s="1" a="1"/>
  <c r="AN1063" i="2" s="1"/>
  <c r="AI1063" i="2"/>
  <c r="AJ1063" i="2" s="1"/>
  <c r="W297" i="2"/>
  <c r="AR297" i="2" s="1" a="1"/>
  <c r="AR297" i="2" s="1"/>
  <c r="X297" i="2"/>
  <c r="AD297" i="2" s="1"/>
  <c r="AE297" i="2" s="1" a="1"/>
  <c r="AE297" i="2" s="1"/>
  <c r="AF297" i="2" s="1" a="1"/>
  <c r="AF297" i="2" s="1"/>
  <c r="Y297" i="2"/>
  <c r="X1287" i="2"/>
  <c r="AI1287" i="2"/>
  <c r="AJ1287" i="2" s="1"/>
  <c r="W1080" i="2"/>
  <c r="AN1080" i="2" s="1" a="1"/>
  <c r="AN1080" i="2" s="1"/>
  <c r="AI1080" i="2"/>
  <c r="AJ1080" i="2" s="1"/>
  <c r="W1306" i="2"/>
  <c r="AN1306" i="2" s="1" a="1"/>
  <c r="AN1306" i="2" s="1"/>
  <c r="AI1306" i="2"/>
  <c r="AJ1306" i="2" s="1"/>
  <c r="AI1174" i="2"/>
  <c r="AJ1174" i="2" s="1"/>
  <c r="X1174" i="2"/>
  <c r="Y1174" i="2"/>
  <c r="X467" i="2"/>
  <c r="H467" i="2" s="1" a="1"/>
  <c r="H467" i="2" s="1"/>
  <c r="W521" i="2"/>
  <c r="AN521" i="2" s="1" a="1"/>
  <c r="AN521" i="2" s="1"/>
  <c r="W563" i="2"/>
  <c r="AN563" i="2" s="1" a="1"/>
  <c r="AN563" i="2" s="1"/>
  <c r="W1092" i="2"/>
  <c r="AN1092" i="2" s="1" a="1"/>
  <c r="AN1092" i="2" s="1"/>
  <c r="Y1392" i="2"/>
  <c r="W1549" i="2"/>
  <c r="AN1549" i="2" s="1" a="1"/>
  <c r="AN1549" i="2" s="1"/>
  <c r="W1240" i="2"/>
  <c r="AN1240" i="2" s="1" a="1"/>
  <c r="AN1240" i="2" s="1"/>
  <c r="AI1240" i="2"/>
  <c r="AJ1240" i="2" s="1"/>
  <c r="X591" i="2"/>
  <c r="H591" i="2" s="1" a="1"/>
  <c r="H591" i="2" s="1"/>
  <c r="AI591" i="2"/>
  <c r="AJ591" i="2" s="1"/>
  <c r="X983" i="2"/>
  <c r="AI983" i="2"/>
  <c r="AJ983" i="2" s="1"/>
  <c r="Y1481" i="2"/>
  <c r="AI1481" i="2"/>
  <c r="AJ1481" i="2" s="1"/>
  <c r="W32" i="2"/>
  <c r="X1431" i="2"/>
  <c r="AI1431" i="2"/>
  <c r="AJ1431" i="2" s="1"/>
  <c r="W1431" i="2"/>
  <c r="AN1431" i="2" s="1" a="1"/>
  <c r="AN1431" i="2" s="1"/>
  <c r="X1534" i="2"/>
  <c r="AI1534" i="2"/>
  <c r="AJ1534" i="2" s="1"/>
  <c r="W808" i="2"/>
  <c r="AN808" i="2" s="1" a="1"/>
  <c r="AN808" i="2" s="1"/>
  <c r="AI808" i="2"/>
  <c r="AJ808" i="2" s="1"/>
  <c r="X938" i="2"/>
  <c r="AI938" i="2"/>
  <c r="AJ938" i="2" s="1"/>
  <c r="W938" i="2"/>
  <c r="AN938" i="2" s="1" a="1"/>
  <c r="AN938" i="2" s="1"/>
  <c r="Y957" i="2"/>
  <c r="AI957" i="2"/>
  <c r="AJ957" i="2" s="1"/>
  <c r="X1390" i="2"/>
  <c r="AI1390" i="2"/>
  <c r="AJ1390" i="2" s="1"/>
  <c r="Y1390" i="2"/>
  <c r="Y1098" i="2"/>
  <c r="W1015" i="2"/>
  <c r="AN1015" i="2" s="1" a="1"/>
  <c r="AN1015" i="2" s="1"/>
  <c r="Y1269" i="2"/>
  <c r="X1392" i="2"/>
  <c r="W1429" i="2"/>
  <c r="AN1429" i="2" s="1" a="1"/>
  <c r="AN1429" i="2" s="1"/>
  <c r="Y1570" i="2"/>
  <c r="X167" i="2"/>
  <c r="AD167" i="2" s="1"/>
  <c r="AE167" i="2" s="1" a="1"/>
  <c r="AE167" i="2" s="1"/>
  <c r="AF167" i="2" s="1" a="1"/>
  <c r="AF167" i="2" s="1"/>
  <c r="X1194" i="2"/>
  <c r="AI1194" i="2"/>
  <c r="AJ1194" i="2" s="1"/>
  <c r="W569" i="2"/>
  <c r="AN569" i="2" s="1" a="1"/>
  <c r="AN569" i="2" s="1"/>
  <c r="W1286" i="2"/>
  <c r="AI968" i="2"/>
  <c r="AJ968" i="2" s="1"/>
  <c r="W968" i="2"/>
  <c r="AN968" i="2" s="1" a="1"/>
  <c r="AN968" i="2" s="1"/>
  <c r="Y968" i="2"/>
  <c r="X968" i="2"/>
  <c r="Y1135" i="2"/>
  <c r="AI1135" i="2"/>
  <c r="AJ1135" i="2" s="1"/>
  <c r="W1135" i="2"/>
  <c r="AN1135" i="2" s="1" a="1"/>
  <c r="AN1135" i="2" s="1"/>
  <c r="X1135" i="2"/>
  <c r="W1102" i="2"/>
  <c r="AN1102" i="2" s="1" a="1"/>
  <c r="AN1102" i="2" s="1"/>
  <c r="AI1102" i="2"/>
  <c r="AJ1102" i="2" s="1"/>
  <c r="Y1102" i="2"/>
  <c r="AI903" i="2"/>
  <c r="AJ903" i="2" s="1"/>
  <c r="Y903" i="2"/>
  <c r="Y1259" i="2"/>
  <c r="AI1259" i="2"/>
  <c r="AJ1259" i="2" s="1"/>
  <c r="X1544" i="2"/>
  <c r="AI1544" i="2"/>
  <c r="AJ1544" i="2" s="1"/>
  <c r="W1460" i="2"/>
  <c r="AN1460" i="2" s="1" a="1"/>
  <c r="AN1460" i="2" s="1"/>
  <c r="AI1460" i="2"/>
  <c r="AJ1460" i="2" s="1"/>
  <c r="X1460" i="2"/>
  <c r="Y1460" i="2"/>
  <c r="AI912" i="2"/>
  <c r="AJ912" i="2" s="1"/>
  <c r="X912" i="2"/>
  <c r="W1521" i="2"/>
  <c r="AN1521" i="2" s="1" a="1"/>
  <c r="AN1521" i="2" s="1"/>
  <c r="AI1521" i="2"/>
  <c r="AJ1521" i="2" s="1"/>
  <c r="AI95" i="2"/>
  <c r="Y95" i="2"/>
  <c r="W281" i="2"/>
  <c r="AI1005" i="2"/>
  <c r="AJ1005" i="2" s="1"/>
  <c r="W1005" i="2"/>
  <c r="AN1005" i="2" s="1" a="1"/>
  <c r="AN1005" i="2" s="1"/>
  <c r="X1005" i="2"/>
  <c r="Y1005" i="2"/>
  <c r="W140" i="2"/>
  <c r="Y653" i="2"/>
  <c r="W826" i="2"/>
  <c r="AN826" i="2" s="1" a="1"/>
  <c r="AN826" i="2" s="1"/>
  <c r="Y960" i="2"/>
  <c r="W1269" i="2"/>
  <c r="AN1269" i="2" s="1" a="1"/>
  <c r="AN1269" i="2" s="1"/>
  <c r="W1392" i="2"/>
  <c r="AN1392" i="2" s="1" a="1"/>
  <c r="AN1392" i="2" s="1"/>
  <c r="X1570" i="2"/>
  <c r="W221" i="2"/>
  <c r="Y221" i="2"/>
  <c r="AI551" i="2"/>
  <c r="AJ551" i="2" s="1"/>
  <c r="W551" i="2"/>
  <c r="AN551" i="2" s="1" a="1"/>
  <c r="AN551" i="2" s="1"/>
  <c r="X901" i="2"/>
  <c r="AI607" i="2"/>
  <c r="AJ607" i="2" s="1"/>
  <c r="X607" i="2"/>
  <c r="Y607" i="2"/>
  <c r="AI31" i="2"/>
  <c r="W31" i="2"/>
  <c r="AN31" i="2" s="1" a="1"/>
  <c r="AN31" i="2" s="1"/>
  <c r="X320" i="2"/>
  <c r="W320" i="2"/>
  <c r="AN320" i="2" s="1" a="1"/>
  <c r="AN320" i="2" s="1"/>
  <c r="Y320" i="2"/>
  <c r="Y724" i="2"/>
  <c r="AI724" i="2"/>
  <c r="AJ724" i="2" s="1"/>
  <c r="AI617" i="2"/>
  <c r="AJ617" i="2" s="1"/>
  <c r="X617" i="2"/>
  <c r="AI1573" i="2"/>
  <c r="AJ1573" i="2" s="1"/>
  <c r="X1573" i="2"/>
  <c r="Y1573" i="2"/>
  <c r="AI477" i="2"/>
  <c r="AJ477" i="2" s="1"/>
  <c r="W477" i="2"/>
  <c r="AN477" i="2" s="1" a="1"/>
  <c r="AN477" i="2" s="1"/>
  <c r="AI969" i="2"/>
  <c r="AJ969" i="2" s="1"/>
  <c r="Y969" i="2"/>
  <c r="AI1569" i="2"/>
  <c r="AJ1569" i="2" s="1"/>
  <c r="Y1569" i="2"/>
  <c r="X825" i="2"/>
  <c r="AI825" i="2"/>
  <c r="AJ825" i="2" s="1"/>
  <c r="W825" i="2"/>
  <c r="AN825" i="2" s="1" a="1"/>
  <c r="AN825" i="2" s="1"/>
  <c r="Y38" i="2"/>
  <c r="W38" i="2"/>
  <c r="X38" i="2"/>
  <c r="AD38" i="2" s="1"/>
  <c r="AE38" i="2" s="1" a="1"/>
  <c r="AE38" i="2" s="1"/>
  <c r="AF38" i="2" s="1" a="1"/>
  <c r="AF38" i="2" s="1"/>
  <c r="X54" i="2"/>
  <c r="AD54" i="2" s="1"/>
  <c r="AE54" i="2" s="1" a="1"/>
  <c r="AE54" i="2" s="1"/>
  <c r="AF54" i="2" s="1" a="1"/>
  <c r="AF54" i="2" s="1"/>
  <c r="Y54" i="2"/>
  <c r="Y869" i="2"/>
  <c r="AI869" i="2"/>
  <c r="AJ869" i="2" s="1"/>
  <c r="W869" i="2"/>
  <c r="AN869" i="2" s="1" a="1"/>
  <c r="AN869" i="2" s="1"/>
  <c r="X869" i="2"/>
  <c r="Y1218" i="2"/>
  <c r="X161" i="2"/>
  <c r="X1105" i="2"/>
  <c r="AI1105" i="2"/>
  <c r="AJ1105" i="2" s="1"/>
  <c r="X1562" i="2"/>
  <c r="AI1562" i="2"/>
  <c r="AJ1562" i="2" s="1"/>
  <c r="X805" i="2"/>
  <c r="AI805" i="2"/>
  <c r="AJ805" i="2" s="1"/>
  <c r="W805" i="2"/>
  <c r="AN805" i="2" s="1" a="1"/>
  <c r="AN805" i="2" s="1"/>
  <c r="W1230" i="2"/>
  <c r="AN1230" i="2" s="1" a="1"/>
  <c r="AN1230" i="2" s="1"/>
  <c r="AI1230" i="2"/>
  <c r="AJ1230" i="2" s="1"/>
  <c r="AH40" i="2" a="1"/>
  <c r="AH40" i="2" s="1"/>
  <c r="AI40" i="2" s="1"/>
  <c r="X619" i="2"/>
  <c r="H619" i="2" s="1" a="1"/>
  <c r="H619" i="2" s="1"/>
  <c r="X653" i="2"/>
  <c r="Y760" i="2"/>
  <c r="Y894" i="2"/>
  <c r="X960" i="2"/>
  <c r="X1085" i="2"/>
  <c r="W1570" i="2"/>
  <c r="AN1570" i="2" s="1" a="1"/>
  <c r="AN1570" i="2" s="1"/>
  <c r="X165" i="2"/>
  <c r="H165" i="2" s="1" a="1"/>
  <c r="H165" i="2" s="1"/>
  <c r="AI165" i="2"/>
  <c r="AJ165" i="2" s="1"/>
  <c r="Y249" i="2"/>
  <c r="AI558" i="2"/>
  <c r="AJ558" i="2" s="1"/>
  <c r="W558" i="2"/>
  <c r="AN558" i="2" s="1" a="1"/>
  <c r="AN558" i="2" s="1"/>
  <c r="AJ254" i="2"/>
  <c r="I254" i="2"/>
  <c r="J254" i="2"/>
  <c r="X957" i="2"/>
  <c r="X1569" i="2"/>
  <c r="X747" i="2"/>
  <c r="AI747" i="2"/>
  <c r="AJ747" i="2" s="1"/>
  <c r="Y747" i="2"/>
  <c r="Y1581" i="2"/>
  <c r="AI1581" i="2"/>
  <c r="AJ1581" i="2" s="1"/>
  <c r="X28" i="2"/>
  <c r="AD28" i="2" s="1"/>
  <c r="AE28" i="2" s="1" a="1"/>
  <c r="AE28" i="2" s="1"/>
  <c r="AF28" i="2" s="1" a="1"/>
  <c r="AF28" i="2" s="1"/>
  <c r="Y28" i="2"/>
  <c r="AI1196" i="2"/>
  <c r="AJ1196" i="2" s="1"/>
  <c r="W1196" i="2"/>
  <c r="AN1196" i="2" s="1" a="1"/>
  <c r="AN1196" i="2" s="1"/>
  <c r="Y1196" i="2"/>
  <c r="AI1251" i="2"/>
  <c r="AJ1251" i="2" s="1"/>
  <c r="X1251" i="2"/>
  <c r="X240" i="2"/>
  <c r="AD240" i="2" s="1"/>
  <c r="AE240" i="2" s="1" a="1"/>
  <c r="AE240" i="2" s="1"/>
  <c r="AF240" i="2" s="1" a="1"/>
  <c r="AF240" i="2" s="1"/>
  <c r="W240" i="2"/>
  <c r="AI1046" i="2"/>
  <c r="AJ1046" i="2" s="1"/>
  <c r="Y1046" i="2"/>
  <c r="AI1098" i="2"/>
  <c r="AJ1098" i="2" s="1"/>
  <c r="W1098" i="2"/>
  <c r="AN1098" i="2" s="1" a="1"/>
  <c r="AN1098" i="2" s="1"/>
  <c r="X1546" i="2"/>
  <c r="AI1546" i="2"/>
  <c r="AJ1546" i="2" s="1"/>
  <c r="W1546" i="2"/>
  <c r="AN1546" i="2" s="1" a="1"/>
  <c r="AN1546" i="2" s="1"/>
  <c r="Y1546" i="2"/>
  <c r="X1545" i="2"/>
  <c r="AI1545" i="2"/>
  <c r="AJ1545" i="2" s="1"/>
  <c r="Y1545" i="2"/>
  <c r="AI1073" i="2"/>
  <c r="AJ1073" i="2" s="1"/>
  <c r="W1073" i="2"/>
  <c r="AN1073" i="2" s="1" a="1"/>
  <c r="AN1073" i="2" s="1"/>
  <c r="X1073" i="2"/>
  <c r="Y1073" i="2"/>
  <c r="Y1286" i="2"/>
  <c r="AI1286" i="2"/>
  <c r="AJ1286" i="2" s="1"/>
  <c r="AI1275" i="2"/>
  <c r="AJ1275" i="2" s="1"/>
  <c r="W1275" i="2"/>
  <c r="AN1275" i="2" s="1" a="1"/>
  <c r="AN1275" i="2" s="1"/>
  <c r="AI1244" i="2"/>
  <c r="AJ1244" i="2" s="1"/>
  <c r="W1244" i="2"/>
  <c r="AN1244" i="2" s="1" a="1"/>
  <c r="AN1244" i="2" s="1"/>
  <c r="X1244" i="2"/>
  <c r="Y1244" i="2"/>
  <c r="AI815" i="2"/>
  <c r="AJ815" i="2" s="1"/>
  <c r="W815" i="2"/>
  <c r="AN815" i="2" s="1" a="1"/>
  <c r="AN815" i="2" s="1"/>
  <c r="Y815" i="2"/>
  <c r="X815" i="2"/>
  <c r="AI1185" i="2"/>
  <c r="AJ1185" i="2" s="1"/>
  <c r="Y1185" i="2"/>
  <c r="X1185" i="2"/>
  <c r="W1185" i="2"/>
  <c r="AN1185" i="2" s="1" a="1"/>
  <c r="AN1185" i="2" s="1"/>
  <c r="AI922" i="2"/>
  <c r="AJ922" i="2" s="1"/>
  <c r="W922" i="2"/>
  <c r="AN922" i="2" s="1" a="1"/>
  <c r="AN922" i="2" s="1"/>
  <c r="AI229" i="2"/>
  <c r="W229" i="2"/>
  <c r="AN229" i="2" s="1" a="1"/>
  <c r="AN229" i="2" s="1"/>
  <c r="Y229" i="2"/>
  <c r="AI1537" i="2"/>
  <c r="AJ1537" i="2" s="1"/>
  <c r="X1537" i="2"/>
  <c r="Y1537" i="2"/>
  <c r="AI893" i="2"/>
  <c r="AJ893" i="2" s="1"/>
  <c r="X893" i="2"/>
  <c r="Y893" i="2"/>
  <c r="Y43" i="2"/>
  <c r="X1233" i="2"/>
  <c r="AI1233" i="2"/>
  <c r="AJ1233" i="2" s="1"/>
  <c r="W63" i="2"/>
  <c r="AR63" i="2" s="1" a="1"/>
  <c r="AR63" i="2" s="1"/>
  <c r="X63" i="2"/>
  <c r="W1027" i="2"/>
  <c r="AN1027" i="2" s="1" a="1"/>
  <c r="AN1027" i="2" s="1"/>
  <c r="AI1027" i="2"/>
  <c r="AJ1027" i="2" s="1"/>
  <c r="W914" i="2"/>
  <c r="AN914" i="2" s="1" a="1"/>
  <c r="AN914" i="2" s="1"/>
  <c r="AI914" i="2"/>
  <c r="AJ914" i="2" s="1"/>
  <c r="X914" i="2"/>
  <c r="Y77" i="2"/>
  <c r="Y311" i="2"/>
  <c r="W28" i="2"/>
  <c r="X282" i="2"/>
  <c r="AD282" i="2" s="1"/>
  <c r="AE282" i="2" s="1" a="1"/>
  <c r="AE282" i="2" s="1"/>
  <c r="AF282" i="2" s="1" a="1"/>
  <c r="AF282" i="2" s="1"/>
  <c r="W311" i="2"/>
  <c r="AN311" i="2" s="1" a="1"/>
  <c r="AN311" i="2" s="1"/>
  <c r="X760" i="2"/>
  <c r="W960" i="2"/>
  <c r="AN960" i="2" s="1" a="1"/>
  <c r="AN960" i="2" s="1"/>
  <c r="Y1064" i="2"/>
  <c r="W1233" i="2"/>
  <c r="AN1233" i="2" s="1" a="1"/>
  <c r="AN1233" i="2" s="1"/>
  <c r="Y1085" i="2"/>
  <c r="X1275" i="2"/>
  <c r="W1573" i="2"/>
  <c r="Y905" i="2"/>
  <c r="Y1195" i="2"/>
  <c r="AI1195" i="2"/>
  <c r="AJ1195" i="2" s="1"/>
  <c r="W893" i="2"/>
  <c r="AN893" i="2" s="1" a="1"/>
  <c r="AN893" i="2" s="1"/>
  <c r="Y360" i="2"/>
  <c r="AI538" i="2"/>
  <c r="AJ538" i="2" s="1"/>
  <c r="W538" i="2"/>
  <c r="AN538" i="2" s="1" a="1"/>
  <c r="AN538" i="2" s="1"/>
  <c r="X538" i="2"/>
  <c r="H538" i="2" s="1" a="1"/>
  <c r="H538" i="2" s="1"/>
  <c r="W1553" i="2"/>
  <c r="AN1553" i="2" s="1" a="1"/>
  <c r="AN1553" i="2" s="1"/>
  <c r="X1243" i="2"/>
  <c r="AI1243" i="2"/>
  <c r="AJ1243" i="2" s="1"/>
  <c r="Y105" i="2"/>
  <c r="AI105" i="2"/>
  <c r="X651" i="2"/>
  <c r="H651" i="2" s="1" a="1"/>
  <c r="H651" i="2" s="1"/>
  <c r="AI651" i="2"/>
  <c r="AJ651" i="2" s="1"/>
  <c r="W1169" i="2"/>
  <c r="AN1169" i="2" s="1" a="1"/>
  <c r="AN1169" i="2" s="1"/>
  <c r="AI1169" i="2"/>
  <c r="AJ1169" i="2" s="1"/>
  <c r="X1160" i="2"/>
  <c r="AI1160" i="2"/>
  <c r="AJ1160" i="2" s="1"/>
  <c r="W1035" i="2"/>
  <c r="AN1035" i="2" s="1" a="1"/>
  <c r="AN1035" i="2" s="1"/>
  <c r="AI1035" i="2"/>
  <c r="AJ1035" i="2" s="1"/>
  <c r="X868" i="2"/>
  <c r="AI868" i="2"/>
  <c r="AJ868" i="2" s="1"/>
  <c r="W1377" i="2"/>
  <c r="AN1377" i="2" s="1" a="1"/>
  <c r="AN1377" i="2" s="1"/>
  <c r="AI1377" i="2"/>
  <c r="AJ1377" i="2" s="1"/>
  <c r="W1227" i="2"/>
  <c r="AN1227" i="2" s="1" a="1"/>
  <c r="AN1227" i="2" s="1"/>
  <c r="AI1227" i="2"/>
  <c r="AJ1227" i="2" s="1"/>
  <c r="W1013" i="2"/>
  <c r="AN1013" i="2" s="1" a="1"/>
  <c r="AN1013" i="2" s="1"/>
  <c r="AI1013" i="2"/>
  <c r="AJ1013" i="2" s="1"/>
  <c r="Y1062" i="2"/>
  <c r="AI1062" i="2"/>
  <c r="AJ1062" i="2" s="1"/>
  <c r="X1430" i="2"/>
  <c r="AI1430" i="2"/>
  <c r="AJ1430" i="2" s="1"/>
  <c r="X1257" i="2"/>
  <c r="AI1257" i="2"/>
  <c r="AJ1257" i="2" s="1"/>
  <c r="Y1083" i="2"/>
  <c r="AI1083" i="2"/>
  <c r="AJ1083" i="2" s="1"/>
  <c r="W927" i="2"/>
  <c r="AN927" i="2" s="1" a="1"/>
  <c r="AN927" i="2" s="1"/>
  <c r="AI927" i="2"/>
  <c r="AJ927" i="2" s="1"/>
  <c r="W727" i="2"/>
  <c r="AN727" i="2" s="1" a="1"/>
  <c r="AN727" i="2" s="1"/>
  <c r="AI727" i="2"/>
  <c r="AJ727" i="2" s="1"/>
  <c r="W1397" i="2"/>
  <c r="AN1397" i="2" s="1" a="1"/>
  <c r="AN1397" i="2" s="1"/>
  <c r="AI1397" i="2"/>
  <c r="AJ1397" i="2" s="1"/>
  <c r="W768" i="2"/>
  <c r="AN768" i="2" s="1" a="1"/>
  <c r="AN768" i="2" s="1"/>
  <c r="AI768" i="2"/>
  <c r="AJ768" i="2" s="1"/>
  <c r="W1531" i="2"/>
  <c r="AN1531" i="2" s="1" a="1"/>
  <c r="AN1531" i="2" s="1"/>
  <c r="AI1531" i="2"/>
  <c r="AJ1531" i="2" s="1"/>
  <c r="W1373" i="2"/>
  <c r="AN1373" i="2" s="1" a="1"/>
  <c r="AN1373" i="2" s="1"/>
  <c r="AI1373" i="2"/>
  <c r="AJ1373" i="2" s="1"/>
  <c r="Y1093" i="2"/>
  <c r="AI1093" i="2"/>
  <c r="AJ1093" i="2" s="1"/>
  <c r="Y716" i="2"/>
  <c r="AI716" i="2"/>
  <c r="AJ716" i="2" s="1"/>
  <c r="W1198" i="2"/>
  <c r="AN1198" i="2" s="1" a="1"/>
  <c r="AN1198" i="2" s="1"/>
  <c r="AI1198" i="2"/>
  <c r="AJ1198" i="2" s="1"/>
  <c r="W1058" i="2"/>
  <c r="AN1058" i="2" s="1" a="1"/>
  <c r="AN1058" i="2" s="1"/>
  <c r="AI1058" i="2"/>
  <c r="AJ1058" i="2" s="1"/>
  <c r="Y907" i="2"/>
  <c r="AI907" i="2"/>
  <c r="AJ907" i="2" s="1"/>
  <c r="Y1568" i="2"/>
  <c r="AI1568" i="2"/>
  <c r="AJ1568" i="2" s="1"/>
  <c r="W1426" i="2"/>
  <c r="AN1426" i="2" s="1" a="1"/>
  <c r="AN1426" i="2" s="1"/>
  <c r="AI1426" i="2"/>
  <c r="AJ1426" i="2" s="1"/>
  <c r="W1144" i="2"/>
  <c r="AN1144" i="2" s="1" a="1"/>
  <c r="AN1144" i="2" s="1"/>
  <c r="AI1144" i="2"/>
  <c r="AJ1144" i="2" s="1"/>
  <c r="Y824" i="2"/>
  <c r="AI824" i="2"/>
  <c r="AJ824" i="2" s="1"/>
  <c r="Y672" i="2"/>
  <c r="AI672" i="2"/>
  <c r="AJ672" i="2" s="1"/>
  <c r="W1401" i="2"/>
  <c r="AN1401" i="2" s="1" a="1"/>
  <c r="AN1401" i="2" s="1"/>
  <c r="AI1401" i="2"/>
  <c r="AJ1401" i="2" s="1"/>
  <c r="W1457" i="2"/>
  <c r="AN1457" i="2" s="1" a="1"/>
  <c r="AN1457" i="2" s="1"/>
  <c r="AI1457" i="2"/>
  <c r="AJ1457" i="2" s="1"/>
  <c r="W1315" i="2"/>
  <c r="AN1315" i="2" s="1" a="1"/>
  <c r="AN1315" i="2" s="1"/>
  <c r="AI1315" i="2"/>
  <c r="AJ1315" i="2" s="1"/>
  <c r="X1154" i="2"/>
  <c r="AI1154" i="2"/>
  <c r="AJ1154" i="2" s="1"/>
  <c r="W1007" i="2"/>
  <c r="AN1007" i="2" s="1" a="1"/>
  <c r="AN1007" i="2" s="1"/>
  <c r="AI1007" i="2"/>
  <c r="AJ1007" i="2" s="1"/>
  <c r="W1026" i="2"/>
  <c r="AN1026" i="2" s="1" a="1"/>
  <c r="AN1026" i="2" s="1"/>
  <c r="AI1026" i="2"/>
  <c r="AJ1026" i="2" s="1"/>
  <c r="W740" i="2"/>
  <c r="AN740" i="2" s="1" a="1"/>
  <c r="AN740" i="2" s="1"/>
  <c r="AI740" i="2"/>
  <c r="AJ740" i="2" s="1"/>
  <c r="W1497" i="2"/>
  <c r="AN1497" i="2" s="1" a="1"/>
  <c r="AN1497" i="2" s="1"/>
  <c r="AI1497" i="2"/>
  <c r="AJ1497" i="2" s="1"/>
  <c r="Y861" i="2"/>
  <c r="AI861" i="2"/>
  <c r="AJ861" i="2" s="1"/>
  <c r="Y708" i="2"/>
  <c r="AI708" i="2"/>
  <c r="AJ708" i="2" s="1"/>
  <c r="Y1334" i="2"/>
  <c r="AI1334" i="2"/>
  <c r="AJ1334" i="2" s="1"/>
  <c r="X1181" i="2"/>
  <c r="AK1181" i="2" s="1" a="1"/>
  <c r="AK1181" i="2" s="1"/>
  <c r="AI1181" i="2"/>
  <c r="AJ1181" i="2" s="1"/>
  <c r="X1095" i="2"/>
  <c r="AI1095" i="2"/>
  <c r="AJ1095" i="2" s="1"/>
  <c r="Y476" i="2"/>
  <c r="AI476" i="2"/>
  <c r="AJ476" i="2" s="1"/>
  <c r="Y1247" i="2"/>
  <c r="AI1247" i="2"/>
  <c r="AJ1247" i="2" s="1"/>
  <c r="Y735" i="2"/>
  <c r="AI735" i="2"/>
  <c r="AJ735" i="2" s="1"/>
  <c r="Y1419" i="2"/>
  <c r="AI1419" i="2"/>
  <c r="AJ1419" i="2" s="1"/>
  <c r="X775" i="2"/>
  <c r="AI775" i="2"/>
  <c r="AJ775" i="2" s="1"/>
  <c r="Y1386" i="2"/>
  <c r="AI1386" i="2"/>
  <c r="AJ1386" i="2" s="1"/>
  <c r="W1224" i="2"/>
  <c r="AN1224" i="2" s="1" a="1"/>
  <c r="AN1224" i="2" s="1"/>
  <c r="AI1224" i="2"/>
  <c r="AJ1224" i="2" s="1"/>
  <c r="W1060" i="2"/>
  <c r="AN1060" i="2" s="1" a="1"/>
  <c r="AN1060" i="2" s="1"/>
  <c r="AI1060" i="2"/>
  <c r="AJ1060" i="2" s="1"/>
  <c r="W1361" i="2"/>
  <c r="AN1361" i="2" s="1" a="1"/>
  <c r="AN1361" i="2" s="1"/>
  <c r="AI1361" i="2"/>
  <c r="AJ1361" i="2" s="1"/>
  <c r="X1489" i="2"/>
  <c r="AI1489" i="2"/>
  <c r="AJ1489" i="2" s="1"/>
  <c r="W1328" i="2"/>
  <c r="AN1328" i="2" s="1" a="1"/>
  <c r="AN1328" i="2" s="1"/>
  <c r="AI1328" i="2"/>
  <c r="AJ1328" i="2" s="1"/>
  <c r="W1404" i="2"/>
  <c r="AN1404" i="2" s="1" a="1"/>
  <c r="AN1404" i="2" s="1"/>
  <c r="AI1404" i="2"/>
  <c r="AJ1404" i="2" s="1"/>
  <c r="Y977" i="2"/>
  <c r="AI977" i="2"/>
  <c r="AJ977" i="2" s="1"/>
  <c r="W1336" i="2"/>
  <c r="AN1336" i="2" s="1" a="1"/>
  <c r="AN1336" i="2" s="1"/>
  <c r="AI1336" i="2"/>
  <c r="AJ1336" i="2" s="1"/>
  <c r="X728" i="2"/>
  <c r="AI728" i="2"/>
  <c r="AJ728" i="2" s="1"/>
  <c r="Y1324" i="2"/>
  <c r="AI1324" i="2"/>
  <c r="AJ1324" i="2" s="1"/>
  <c r="W1142" i="2"/>
  <c r="AN1142" i="2" s="1" a="1"/>
  <c r="AN1142" i="2" s="1"/>
  <c r="AI1142" i="2"/>
  <c r="AJ1142" i="2" s="1"/>
  <c r="W851" i="2"/>
  <c r="AN851" i="2" s="1" a="1"/>
  <c r="AN851" i="2" s="1"/>
  <c r="AI851" i="2"/>
  <c r="AJ851" i="2" s="1"/>
  <c r="AH13" i="2" a="1"/>
  <c r="AH13" i="2" s="1"/>
  <c r="K132" i="2"/>
  <c r="AJ132" i="2"/>
  <c r="Y1170" i="2"/>
  <c r="AI1170" i="2"/>
  <c r="AJ1170" i="2" s="1"/>
  <c r="X910" i="2"/>
  <c r="AL910" i="2" s="1" a="1"/>
  <c r="AL910" i="2" s="1"/>
  <c r="I910" i="2" s="1"/>
  <c r="AI910" i="2"/>
  <c r="AJ910" i="2" s="1"/>
  <c r="Y947" i="2"/>
  <c r="AI947" i="2"/>
  <c r="AJ947" i="2" s="1"/>
  <c r="X1003" i="2"/>
  <c r="AI1003" i="2"/>
  <c r="AJ1003" i="2" s="1"/>
  <c r="W849" i="2"/>
  <c r="AN849" i="2" s="1" a="1"/>
  <c r="AN849" i="2" s="1"/>
  <c r="AI849" i="2"/>
  <c r="AJ849" i="2" s="1"/>
  <c r="X1571" i="2"/>
  <c r="AI1571" i="2"/>
  <c r="AJ1571" i="2" s="1"/>
  <c r="X1408" i="2"/>
  <c r="AI1408" i="2"/>
  <c r="AJ1408" i="2" s="1"/>
  <c r="X1213" i="2"/>
  <c r="AI1213" i="2"/>
  <c r="AJ1213" i="2" s="1"/>
  <c r="X765" i="2"/>
  <c r="AI765" i="2"/>
  <c r="AJ765" i="2" s="1"/>
  <c r="W1374" i="2"/>
  <c r="AN1374" i="2" s="1" a="1"/>
  <c r="AN1374" i="2" s="1"/>
  <c r="AI1374" i="2"/>
  <c r="AJ1374" i="2" s="1"/>
  <c r="Y733" i="2"/>
  <c r="AI733" i="2"/>
  <c r="AJ733" i="2" s="1"/>
  <c r="Y1513" i="2"/>
  <c r="AI1513" i="2"/>
  <c r="AJ1513" i="2" s="1"/>
  <c r="Y1468" i="2"/>
  <c r="AI1468" i="2"/>
  <c r="AJ1468" i="2" s="1"/>
  <c r="W885" i="2"/>
  <c r="AN885" i="2" s="1" a="1"/>
  <c r="AN885" i="2" s="1"/>
  <c r="AI885" i="2"/>
  <c r="AJ885" i="2" s="1"/>
  <c r="Y742" i="2"/>
  <c r="AI742" i="2"/>
  <c r="AJ742" i="2" s="1"/>
  <c r="W1025" i="2"/>
  <c r="AN1025" i="2" s="1" a="1"/>
  <c r="AN1025" i="2" s="1"/>
  <c r="AI1025" i="2"/>
  <c r="AJ1025" i="2" s="1"/>
  <c r="X1394" i="2"/>
  <c r="AI1394" i="2"/>
  <c r="AJ1394" i="2" s="1"/>
  <c r="W1087" i="2"/>
  <c r="AN1087" i="2" s="1" a="1"/>
  <c r="AN1087" i="2" s="1"/>
  <c r="AI1087" i="2"/>
  <c r="AJ1087" i="2" s="1"/>
  <c r="W1436" i="2"/>
  <c r="AN1436" i="2" s="1" a="1"/>
  <c r="AN1436" i="2" s="1"/>
  <c r="AI1436" i="2"/>
  <c r="AJ1436" i="2" s="1"/>
  <c r="Y823" i="2"/>
  <c r="AI823" i="2"/>
  <c r="AJ823" i="2" s="1"/>
  <c r="Y1006" i="2"/>
  <c r="AI1006" i="2"/>
  <c r="AJ1006" i="2" s="1"/>
  <c r="X963" i="2"/>
  <c r="AI963" i="2"/>
  <c r="AJ963" i="2" s="1"/>
  <c r="X687" i="2"/>
  <c r="AI687" i="2"/>
  <c r="AJ687" i="2" s="1"/>
  <c r="X1068" i="2"/>
  <c r="AI1068" i="2"/>
  <c r="AJ1068" i="2" s="1"/>
  <c r="Y889" i="2"/>
  <c r="AI889" i="2"/>
  <c r="AJ889" i="2" s="1"/>
  <c r="X384" i="2"/>
  <c r="AD384" i="2" s="1"/>
  <c r="AE384" i="2" s="1" a="1"/>
  <c r="AE384" i="2" s="1"/>
  <c r="AF384" i="2" s="1" a="1"/>
  <c r="AF384" i="2" s="1"/>
  <c r="W686" i="2"/>
  <c r="AN686" i="2" s="1" a="1"/>
  <c r="AN686" i="2" s="1"/>
  <c r="AI686" i="2"/>
  <c r="AJ686" i="2" s="1"/>
  <c r="X1483" i="2"/>
  <c r="AI1483" i="2"/>
  <c r="AJ1483" i="2" s="1"/>
  <c r="X809" i="2"/>
  <c r="AI809" i="2"/>
  <c r="AJ809" i="2" s="1"/>
  <c r="Y626" i="2"/>
  <c r="AI626" i="2"/>
  <c r="AJ626" i="2" s="1"/>
  <c r="X1226" i="2"/>
  <c r="AI1226" i="2"/>
  <c r="AJ1226" i="2" s="1"/>
  <c r="X877" i="2"/>
  <c r="AI877" i="2"/>
  <c r="AJ877" i="2" s="1"/>
  <c r="Y547" i="2"/>
  <c r="AI547" i="2"/>
  <c r="AJ547" i="2" s="1"/>
  <c r="W1491" i="2"/>
  <c r="AN1491" i="2" s="1" a="1"/>
  <c r="AN1491" i="2" s="1"/>
  <c r="AI1491" i="2"/>
  <c r="AJ1491" i="2" s="1"/>
  <c r="W546" i="2"/>
  <c r="AN546" i="2" s="1" a="1"/>
  <c r="AN546" i="2" s="1"/>
  <c r="AI546" i="2"/>
  <c r="AJ546" i="2" s="1"/>
  <c r="W1307" i="2"/>
  <c r="AN1307" i="2" s="1" a="1"/>
  <c r="AN1307" i="2" s="1"/>
  <c r="AI1307" i="2"/>
  <c r="AJ1307" i="2" s="1"/>
  <c r="Y503" i="2"/>
  <c r="AI503" i="2"/>
  <c r="AJ503" i="2" s="1"/>
  <c r="W1383" i="2"/>
  <c r="AN1383" i="2" s="1" a="1"/>
  <c r="AN1383" i="2" s="1"/>
  <c r="AI1383" i="2"/>
  <c r="AJ1383" i="2" s="1"/>
  <c r="W1262" i="2"/>
  <c r="AN1262" i="2" s="1" a="1"/>
  <c r="AN1262" i="2" s="1"/>
  <c r="AI1262" i="2"/>
  <c r="AJ1262" i="2" s="1"/>
  <c r="X1121" i="2"/>
  <c r="AI1121" i="2"/>
  <c r="AJ1121" i="2" s="1"/>
  <c r="W699" i="2"/>
  <c r="AN699" i="2" s="1" a="1"/>
  <c r="AN699" i="2" s="1"/>
  <c r="AI699" i="2"/>
  <c r="AJ699" i="2" s="1"/>
  <c r="X1304" i="2"/>
  <c r="AI1304" i="2"/>
  <c r="AJ1304" i="2" s="1"/>
  <c r="X832" i="2"/>
  <c r="AI832" i="2"/>
  <c r="AJ832" i="2" s="1"/>
  <c r="W534" i="2"/>
  <c r="AN534" i="2" s="1" a="1"/>
  <c r="AN534" i="2" s="1"/>
  <c r="L306" i="2"/>
  <c r="AJ306" i="2"/>
  <c r="Y1023" i="2"/>
  <c r="AI1023" i="2"/>
  <c r="AJ1023" i="2" s="1"/>
  <c r="Y1168" i="2"/>
  <c r="AI1168" i="2"/>
  <c r="AJ1168" i="2" s="1"/>
  <c r="Y962" i="2"/>
  <c r="AI962" i="2"/>
  <c r="AJ962" i="2" s="1"/>
  <c r="X677" i="2"/>
  <c r="AI677" i="2"/>
  <c r="AJ677" i="2" s="1"/>
  <c r="W1473" i="2"/>
  <c r="AN1473" i="2" s="1" a="1"/>
  <c r="AN1473" i="2" s="1"/>
  <c r="AI1473" i="2"/>
  <c r="AJ1473" i="2" s="1"/>
  <c r="Y1149" i="2"/>
  <c r="AI1149" i="2"/>
  <c r="AJ1149" i="2" s="1"/>
  <c r="W798" i="2"/>
  <c r="AN798" i="2" s="1" a="1"/>
  <c r="AN798" i="2" s="1"/>
  <c r="AI798" i="2"/>
  <c r="AJ798" i="2" s="1"/>
  <c r="X41" i="2"/>
  <c r="AI41" i="2"/>
  <c r="X1482" i="2"/>
  <c r="AS1482" i="2" s="1" a="1"/>
  <c r="AS1482" i="2" s="1"/>
  <c r="AI1482" i="2"/>
  <c r="AJ1482" i="2" s="1"/>
  <c r="Y1343" i="2"/>
  <c r="AI1343" i="2"/>
  <c r="AJ1343" i="2" s="1"/>
  <c r="W1022" i="2"/>
  <c r="AN1022" i="2" s="1" a="1"/>
  <c r="AN1022" i="2" s="1"/>
  <c r="AI1022" i="2"/>
  <c r="AJ1022" i="2" s="1"/>
  <c r="X695" i="2"/>
  <c r="AI695" i="2"/>
  <c r="AJ695" i="2" s="1"/>
  <c r="X1190" i="2"/>
  <c r="AI1190" i="2"/>
  <c r="AJ1190" i="2" s="1"/>
  <c r="W1042" i="2"/>
  <c r="AN1042" i="2" s="1" a="1"/>
  <c r="AN1042" i="2" s="1"/>
  <c r="AI1042" i="2"/>
  <c r="AJ1042" i="2" s="1"/>
  <c r="Y888" i="2"/>
  <c r="AI888" i="2"/>
  <c r="AJ888" i="2" s="1"/>
  <c r="X745" i="2"/>
  <c r="AI745" i="2"/>
  <c r="AJ745" i="2" s="1"/>
  <c r="W1189" i="2"/>
  <c r="AN1189" i="2" s="1" a="1"/>
  <c r="AN1189" i="2" s="1"/>
  <c r="AI1189" i="2"/>
  <c r="AJ1189" i="2" s="1"/>
  <c r="X838" i="2"/>
  <c r="AI838" i="2"/>
  <c r="AJ838" i="2" s="1"/>
  <c r="W525" i="2"/>
  <c r="AN525" i="2" s="1" a="1"/>
  <c r="AN525" i="2" s="1"/>
  <c r="AI525" i="2"/>
  <c r="AJ525" i="2" s="1"/>
  <c r="Y886" i="2"/>
  <c r="AI886" i="2"/>
  <c r="AJ886" i="2" s="1"/>
  <c r="X753" i="2"/>
  <c r="AI753" i="2"/>
  <c r="AJ753" i="2" s="1"/>
  <c r="Y1447" i="2"/>
  <c r="AI1447" i="2"/>
  <c r="AJ1447" i="2" s="1"/>
  <c r="W1296" i="2"/>
  <c r="AN1296" i="2" s="1" a="1"/>
  <c r="AN1296" i="2" s="1"/>
  <c r="AI1296" i="2"/>
  <c r="AJ1296" i="2" s="1"/>
  <c r="W1009" i="2"/>
  <c r="AN1009" i="2" s="1" a="1"/>
  <c r="AN1009" i="2" s="1"/>
  <c r="AI1009" i="2"/>
  <c r="AJ1009" i="2" s="1"/>
  <c r="X864" i="2"/>
  <c r="AI864" i="2"/>
  <c r="AJ864" i="2" s="1"/>
  <c r="W1371" i="2"/>
  <c r="AN1371" i="2" s="1" a="1"/>
  <c r="AN1371" i="2" s="1"/>
  <c r="AI1371" i="2"/>
  <c r="AJ1371" i="2" s="1"/>
  <c r="W1079" i="2"/>
  <c r="AN1079" i="2" s="1" a="1"/>
  <c r="AN1079" i="2" s="1"/>
  <c r="AI1079" i="2"/>
  <c r="AJ1079" i="2" s="1"/>
  <c r="W935" i="2"/>
  <c r="AN935" i="2" s="1" a="1"/>
  <c r="AN935" i="2" s="1"/>
  <c r="AI935" i="2"/>
  <c r="AJ935" i="2" s="1"/>
  <c r="Y762" i="2"/>
  <c r="AI762" i="2"/>
  <c r="AJ762" i="2" s="1"/>
  <c r="Y610" i="2"/>
  <c r="AI610" i="2"/>
  <c r="AJ610" i="2" s="1"/>
  <c r="W1014" i="2"/>
  <c r="AN1014" i="2" s="1" a="1"/>
  <c r="AN1014" i="2" s="1"/>
  <c r="AI1014" i="2"/>
  <c r="AJ1014" i="2" s="1"/>
  <c r="Y1415" i="2"/>
  <c r="AI1415" i="2"/>
  <c r="AJ1415" i="2" s="1"/>
  <c r="W803" i="2"/>
  <c r="AN803" i="2" s="1" a="1"/>
  <c r="AN803" i="2" s="1"/>
  <c r="AI803" i="2"/>
  <c r="AJ803" i="2" s="1"/>
  <c r="W1305" i="2"/>
  <c r="AN1305" i="2" s="1" a="1"/>
  <c r="AN1305" i="2" s="1"/>
  <c r="AI1305" i="2"/>
  <c r="AJ1305" i="2" s="1"/>
  <c r="Y1132" i="2"/>
  <c r="AI1132" i="2"/>
  <c r="AJ1132" i="2" s="1"/>
  <c r="Y986" i="2"/>
  <c r="AI986" i="2"/>
  <c r="AJ986" i="2" s="1"/>
  <c r="X689" i="2"/>
  <c r="AI689" i="2"/>
  <c r="AJ689" i="2" s="1"/>
  <c r="Y1161" i="2"/>
  <c r="AI1161" i="2"/>
  <c r="AJ1161" i="2" s="1"/>
  <c r="W1586" i="2"/>
  <c r="AN1586" i="2" s="1" a="1"/>
  <c r="AN1586" i="2" s="1"/>
  <c r="AI1586" i="2"/>
  <c r="AJ1586" i="2" s="1"/>
  <c r="W1445" i="2"/>
  <c r="AN1445" i="2" s="1" a="1"/>
  <c r="AN1445" i="2" s="1"/>
  <c r="AI1445" i="2"/>
  <c r="AJ1445" i="2" s="1"/>
  <c r="W1292" i="2"/>
  <c r="AN1292" i="2" s="1" a="1"/>
  <c r="AN1292" i="2" s="1"/>
  <c r="AI1292" i="2"/>
  <c r="AJ1292" i="2" s="1"/>
  <c r="X659" i="2"/>
  <c r="AI659" i="2"/>
  <c r="AJ659" i="2" s="1"/>
  <c r="X535" i="2"/>
  <c r="H535" i="2" s="1" a="1"/>
  <c r="H535" i="2" s="1"/>
  <c r="AI535" i="2"/>
  <c r="AJ535" i="2" s="1"/>
  <c r="W648" i="2"/>
  <c r="AN648" i="2" s="1" a="1"/>
  <c r="AN648" i="2" s="1"/>
  <c r="AI648" i="2"/>
  <c r="AJ648" i="2" s="1"/>
  <c r="X1238" i="2"/>
  <c r="AI1238" i="2"/>
  <c r="AJ1238" i="2" s="1"/>
  <c r="Y706" i="2"/>
  <c r="AI706" i="2"/>
  <c r="AJ706" i="2" s="1"/>
  <c r="Y1158" i="2"/>
  <c r="AI1158" i="2"/>
  <c r="AJ1158" i="2" s="1"/>
  <c r="X1108" i="2"/>
  <c r="AI1108" i="2"/>
  <c r="AJ1108" i="2" s="1"/>
  <c r="X667" i="2"/>
  <c r="AI667" i="2"/>
  <c r="AJ667" i="2" s="1"/>
  <c r="Y1321" i="2"/>
  <c r="AI1321" i="2"/>
  <c r="AJ1321" i="2" s="1"/>
  <c r="X1139" i="2"/>
  <c r="AI1139" i="2"/>
  <c r="AJ1139" i="2" s="1"/>
  <c r="Y787" i="2"/>
  <c r="AI787" i="2"/>
  <c r="AJ787" i="2" s="1"/>
  <c r="X577" i="2"/>
  <c r="H577" i="2" s="1" a="1"/>
  <c r="H577" i="2" s="1"/>
  <c r="AI577" i="2"/>
  <c r="AJ577" i="2" s="1"/>
  <c r="X308" i="2"/>
  <c r="X839" i="2"/>
  <c r="AI839" i="2"/>
  <c r="AJ839" i="2" s="1"/>
  <c r="W685" i="2"/>
  <c r="AN685" i="2" s="1" a="1"/>
  <c r="AN685" i="2" s="1"/>
  <c r="AI685" i="2"/>
  <c r="AJ685" i="2" s="1"/>
  <c r="X1179" i="2"/>
  <c r="AI1179" i="2"/>
  <c r="AJ1179" i="2" s="1"/>
  <c r="X876" i="2"/>
  <c r="BA876" i="2" s="1" a="1"/>
  <c r="BA876" i="2" s="1"/>
  <c r="AI876" i="2"/>
  <c r="AJ876" i="2" s="1"/>
  <c r="Y734" i="2"/>
  <c r="AI734" i="2"/>
  <c r="AJ734" i="2" s="1"/>
  <c r="W515" i="2"/>
  <c r="AN515" i="2" s="1" a="1"/>
  <c r="AN515" i="2" s="1"/>
  <c r="AI515" i="2"/>
  <c r="AJ515" i="2" s="1"/>
  <c r="X345" i="2"/>
  <c r="W1470" i="2"/>
  <c r="AN1470" i="2" s="1" a="1"/>
  <c r="AN1470" i="2" s="1"/>
  <c r="AI1470" i="2"/>
  <c r="AJ1470" i="2" s="1"/>
  <c r="Y827" i="2"/>
  <c r="AI827" i="2"/>
  <c r="AJ827" i="2" s="1"/>
  <c r="W1177" i="2"/>
  <c r="AN1177" i="2" s="1" a="1"/>
  <c r="AN1177" i="2" s="1"/>
  <c r="AI1177" i="2"/>
  <c r="AJ1177" i="2" s="1"/>
  <c r="X1030" i="2"/>
  <c r="AI1030" i="2"/>
  <c r="AJ1030" i="2" s="1"/>
  <c r="Y865" i="2"/>
  <c r="AI865" i="2"/>
  <c r="AJ865" i="2" s="1"/>
  <c r="W484" i="2"/>
  <c r="AN484" i="2" s="1" a="1"/>
  <c r="AN484" i="2" s="1"/>
  <c r="AI484" i="2"/>
  <c r="AJ484" i="2" s="1"/>
  <c r="X284" i="2"/>
  <c r="H284" i="2" s="1" a="1"/>
  <c r="H284" i="2" s="1"/>
  <c r="AI284" i="2"/>
  <c r="W1438" i="2"/>
  <c r="AN1438" i="2" s="1" a="1"/>
  <c r="AN1438" i="2" s="1"/>
  <c r="AI1438" i="2"/>
  <c r="AJ1438" i="2" s="1"/>
  <c r="X997" i="2"/>
  <c r="AI997" i="2"/>
  <c r="AJ997" i="2" s="1"/>
  <c r="X1069" i="2"/>
  <c r="AI1069" i="2"/>
  <c r="AJ1069" i="2" s="1"/>
  <c r="X924" i="2"/>
  <c r="AT924" i="2" s="1" a="1"/>
  <c r="AT924" i="2" s="1"/>
  <c r="AI924" i="2"/>
  <c r="AJ924" i="2" s="1"/>
  <c r="Y581" i="2"/>
  <c r="AI581" i="2"/>
  <c r="AJ581" i="2" s="1"/>
  <c r="X1456" i="2"/>
  <c r="AI1456" i="2"/>
  <c r="AJ1456" i="2" s="1"/>
  <c r="X680" i="2"/>
  <c r="AI680" i="2"/>
  <c r="AJ680" i="2" s="1"/>
  <c r="Y1575" i="2"/>
  <c r="AI1575" i="2"/>
  <c r="AJ1575" i="2" s="1"/>
  <c r="W638" i="2"/>
  <c r="AN638" i="2" s="1" a="1"/>
  <c r="AN638" i="2" s="1"/>
  <c r="AI638" i="2"/>
  <c r="AJ638" i="2" s="1"/>
  <c r="Y401" i="2"/>
  <c r="AO347" i="2" a="1"/>
  <c r="AO347" i="2" s="1"/>
  <c r="X925" i="2"/>
  <c r="AI925" i="2"/>
  <c r="AJ925" i="2" s="1"/>
  <c r="W434" i="2"/>
  <c r="X621" i="2"/>
  <c r="AI621" i="2"/>
  <c r="AJ621" i="2" s="1"/>
  <c r="W810" i="2"/>
  <c r="AN810" i="2" s="1" a="1"/>
  <c r="AN810" i="2" s="1"/>
  <c r="AI810" i="2"/>
  <c r="AJ810" i="2" s="1"/>
  <c r="Y1572" i="2"/>
  <c r="AI1572" i="2"/>
  <c r="AJ1572" i="2" s="1"/>
  <c r="Y950" i="2"/>
  <c r="AI950" i="2"/>
  <c r="AJ950" i="2" s="1"/>
  <c r="W766" i="2"/>
  <c r="AN766" i="2" s="1" a="1"/>
  <c r="AN766" i="2" s="1"/>
  <c r="AI766" i="2"/>
  <c r="AJ766" i="2" s="1"/>
  <c r="W72" i="2"/>
  <c r="AN72" i="2" s="1" a="1"/>
  <c r="AN72" i="2" s="1"/>
  <c r="AI72" i="2"/>
  <c r="W1320" i="2"/>
  <c r="AN1320" i="2" s="1" a="1"/>
  <c r="AN1320" i="2" s="1"/>
  <c r="AI1320" i="2"/>
  <c r="AJ1320" i="2" s="1"/>
  <c r="Y1191" i="2"/>
  <c r="AI1191" i="2"/>
  <c r="AJ1191" i="2" s="1"/>
  <c r="X829" i="2"/>
  <c r="AI829" i="2"/>
  <c r="AJ829" i="2" s="1"/>
  <c r="W676" i="2"/>
  <c r="AN676" i="2" s="1" a="1"/>
  <c r="AN676" i="2" s="1"/>
  <c r="AI676" i="2"/>
  <c r="AJ676" i="2" s="1"/>
  <c r="Y1167" i="2"/>
  <c r="AI1167" i="2"/>
  <c r="AJ1167" i="2" s="1"/>
  <c r="X684" i="2"/>
  <c r="AI684" i="2"/>
  <c r="AJ684" i="2" s="1"/>
  <c r="Y1469" i="2"/>
  <c r="AI1469" i="2"/>
  <c r="AJ1469" i="2" s="1"/>
  <c r="W1308" i="2"/>
  <c r="AN1308" i="2" s="1" a="1"/>
  <c r="AN1308" i="2" s="1"/>
  <c r="AI1308" i="2"/>
  <c r="AJ1308" i="2" s="1"/>
  <c r="X1157" i="2"/>
  <c r="AI1157" i="2"/>
  <c r="AJ1157" i="2" s="1"/>
  <c r="Y711" i="2"/>
  <c r="AI711" i="2"/>
  <c r="AJ711" i="2" s="1"/>
  <c r="W463" i="2"/>
  <c r="AN463" i="2" s="1" a="1"/>
  <c r="AN463" i="2" s="1"/>
  <c r="AI463" i="2"/>
  <c r="W1579" i="2"/>
  <c r="AN1579" i="2" s="1" a="1"/>
  <c r="AN1579" i="2" s="1"/>
  <c r="AI1579" i="2"/>
  <c r="AJ1579" i="2" s="1"/>
  <c r="Y845" i="2"/>
  <c r="AI845" i="2"/>
  <c r="AJ845" i="2" s="1"/>
  <c r="X759" i="2"/>
  <c r="AI759" i="2"/>
  <c r="AJ759" i="2" s="1"/>
  <c r="Y1349" i="2"/>
  <c r="AI1349" i="2"/>
  <c r="AJ1349" i="2" s="1"/>
  <c r="W1057" i="2"/>
  <c r="AN1057" i="2" s="1" a="1"/>
  <c r="AN1057" i="2" s="1"/>
  <c r="AI1057" i="2"/>
  <c r="AJ1057" i="2" s="1"/>
  <c r="Y906" i="2"/>
  <c r="AI906" i="2"/>
  <c r="AJ906" i="2" s="1"/>
  <c r="X1220" i="2"/>
  <c r="BA1220" i="2" s="1" a="1"/>
  <c r="BA1220" i="2" s="1"/>
  <c r="AI1220" i="2"/>
  <c r="AJ1220" i="2" s="1"/>
  <c r="Y1090" i="2"/>
  <c r="AI1090" i="2"/>
  <c r="AJ1090" i="2" s="1"/>
  <c r="X482" i="2"/>
  <c r="AI482" i="2"/>
  <c r="AJ482" i="2" s="1"/>
  <c r="W1576" i="2"/>
  <c r="AN1576" i="2" s="1" a="1"/>
  <c r="AN1576" i="2" s="1"/>
  <c r="AI1576" i="2"/>
  <c r="AJ1576" i="2" s="1"/>
  <c r="X1110" i="2"/>
  <c r="AI1110" i="2"/>
  <c r="AJ1110" i="2" s="1"/>
  <c r="W813" i="2"/>
  <c r="AN813" i="2" s="1" a="1"/>
  <c r="AN813" i="2" s="1"/>
  <c r="AI813" i="2"/>
  <c r="AJ813" i="2" s="1"/>
  <c r="W1066" i="2"/>
  <c r="AN1066" i="2" s="1" a="1"/>
  <c r="AN1066" i="2" s="1"/>
  <c r="AI1066" i="2"/>
  <c r="AJ1066" i="2" s="1"/>
  <c r="Y921" i="2"/>
  <c r="AI921" i="2"/>
  <c r="AJ921" i="2" s="1"/>
  <c r="W1239" i="2"/>
  <c r="AN1239" i="2" s="1" a="1"/>
  <c r="AN1239" i="2" s="1"/>
  <c r="AI1239" i="2"/>
  <c r="AJ1239" i="2" s="1"/>
  <c r="X36" i="2"/>
  <c r="H36" i="2" s="1" a="1"/>
  <c r="H36" i="2" s="1"/>
  <c r="AI36" i="2"/>
  <c r="Y300" i="2"/>
  <c r="Y1584" i="2"/>
  <c r="AI1584" i="2"/>
  <c r="AJ1584" i="2" s="1"/>
  <c r="X1086" i="2"/>
  <c r="AI1086" i="2"/>
  <c r="AJ1086" i="2" s="1"/>
  <c r="W1564" i="2"/>
  <c r="AN1564" i="2" s="1" a="1"/>
  <c r="AN1564" i="2" s="1"/>
  <c r="AI1564" i="2"/>
  <c r="AJ1564" i="2" s="1"/>
  <c r="W1289" i="2"/>
  <c r="AN1289" i="2" s="1" a="1"/>
  <c r="AN1289" i="2" s="1"/>
  <c r="AI1289" i="2"/>
  <c r="AJ1289" i="2" s="1"/>
  <c r="W1096" i="2"/>
  <c r="AN1096" i="2" s="1" a="1"/>
  <c r="AN1096" i="2" s="1"/>
  <c r="AI1096" i="2"/>
  <c r="AJ1096" i="2" s="1"/>
  <c r="Y1451" i="2"/>
  <c r="AI1451" i="2"/>
  <c r="AJ1451" i="2" s="1"/>
  <c r="Y1310" i="2"/>
  <c r="AI1310" i="2"/>
  <c r="AJ1310" i="2" s="1"/>
  <c r="W819" i="2"/>
  <c r="AN819" i="2" s="1" a="1"/>
  <c r="AN819" i="2" s="1"/>
  <c r="AI819" i="2"/>
  <c r="AJ819" i="2" s="1"/>
  <c r="W1309" i="2"/>
  <c r="AN1309" i="2" s="1" a="1"/>
  <c r="AN1309" i="2" s="1"/>
  <c r="AI1309" i="2"/>
  <c r="AJ1309" i="2" s="1"/>
  <c r="Y1147" i="2"/>
  <c r="AI1147" i="2"/>
  <c r="AJ1147" i="2" s="1"/>
  <c r="W980" i="2"/>
  <c r="AN980" i="2" s="1" a="1"/>
  <c r="AN980" i="2" s="1"/>
  <c r="AI980" i="2"/>
  <c r="AJ980" i="2" s="1"/>
  <c r="X674" i="2"/>
  <c r="AI674" i="2"/>
  <c r="AJ674" i="2" s="1"/>
  <c r="Y1580" i="2"/>
  <c r="AI1580" i="2"/>
  <c r="AJ1580" i="2" s="1"/>
  <c r="X1010" i="2"/>
  <c r="AI1010" i="2"/>
  <c r="AJ1010" i="2" s="1"/>
  <c r="Y1560" i="2"/>
  <c r="AI1560" i="2"/>
  <c r="AJ1560" i="2" s="1"/>
  <c r="W1405" i="2"/>
  <c r="AN1405" i="2" s="1" a="1"/>
  <c r="AN1405" i="2" s="1"/>
  <c r="AI1405" i="2"/>
  <c r="AJ1405" i="2" s="1"/>
  <c r="Y978" i="2"/>
  <c r="AI978" i="2"/>
  <c r="AJ978" i="2" s="1"/>
  <c r="W836" i="2"/>
  <c r="AN836" i="2" s="1" a="1"/>
  <c r="AN836" i="2" s="1"/>
  <c r="AI836" i="2"/>
  <c r="AJ836" i="2" s="1"/>
  <c r="W1500" i="2"/>
  <c r="AN1500" i="2" s="1" a="1"/>
  <c r="AN1500" i="2" s="1"/>
  <c r="AI1500" i="2"/>
  <c r="AJ1500" i="2" s="1"/>
  <c r="W1048" i="2"/>
  <c r="AN1048" i="2" s="1" a="1"/>
  <c r="AN1048" i="2" s="1"/>
  <c r="AI1048" i="2"/>
  <c r="AJ1048" i="2" s="1"/>
  <c r="W821" i="2"/>
  <c r="AN821" i="2" s="1" a="1"/>
  <c r="AN821" i="2" s="1"/>
  <c r="AI821" i="2"/>
  <c r="AJ821" i="2" s="1"/>
  <c r="X1538" i="2"/>
  <c r="AI1538" i="2"/>
  <c r="AJ1538" i="2" s="1"/>
  <c r="X1100" i="2"/>
  <c r="AI1100" i="2"/>
  <c r="AJ1100" i="2" s="1"/>
  <c r="Y1413" i="2"/>
  <c r="AI1413" i="2"/>
  <c r="AJ1413" i="2" s="1"/>
  <c r="W1250" i="2"/>
  <c r="AN1250" i="2" s="1" a="1"/>
  <c r="AN1250" i="2" s="1"/>
  <c r="AI1250" i="2"/>
  <c r="AJ1250" i="2" s="1"/>
  <c r="Y165" i="2"/>
  <c r="W167" i="2"/>
  <c r="W674" i="2"/>
  <c r="AN674" i="2" s="1" a="1"/>
  <c r="AN674" i="2" s="1"/>
  <c r="X819" i="2"/>
  <c r="Y1405" i="2"/>
  <c r="Y1500" i="2"/>
  <c r="Y923" i="2"/>
  <c r="X942" i="2"/>
  <c r="Y674" i="2"/>
  <c r="Y836" i="2"/>
  <c r="X1451" i="2"/>
  <c r="X1405" i="2"/>
  <c r="Y1370" i="2"/>
  <c r="X923" i="2"/>
  <c r="W942" i="2"/>
  <c r="AN942" i="2" s="1" a="1"/>
  <c r="AN942" i="2" s="1"/>
  <c r="Y983" i="2"/>
  <c r="Y821" i="2"/>
  <c r="X836" i="2"/>
  <c r="Y1454" i="2"/>
  <c r="X1370" i="2"/>
  <c r="W923" i="2"/>
  <c r="AN923" i="2" s="1" a="1"/>
  <c r="AN923" i="2" s="1"/>
  <c r="W1191" i="2"/>
  <c r="AN1191" i="2" s="1" a="1"/>
  <c r="AN1191" i="2" s="1"/>
  <c r="W1454" i="2"/>
  <c r="AN1454" i="2" s="1" a="1"/>
  <c r="AN1454" i="2" s="1"/>
  <c r="Y1564" i="2"/>
  <c r="W1370" i="2"/>
  <c r="AN1370" i="2" s="1" a="1"/>
  <c r="AN1370" i="2" s="1"/>
  <c r="X1564" i="2"/>
  <c r="X1454" i="2"/>
  <c r="X711" i="2"/>
  <c r="Y1010" i="2"/>
  <c r="X1580" i="2"/>
  <c r="AL1580" i="2" s="1" a="1"/>
  <c r="AL1580" i="2" s="1"/>
  <c r="I1580" i="2" s="1"/>
  <c r="X1413" i="2"/>
  <c r="W1580" i="2"/>
  <c r="AN1580" i="2" s="1" a="1"/>
  <c r="AN1580" i="2" s="1"/>
  <c r="L40" i="14" a="1"/>
  <c r="L40" i="14" s="1"/>
  <c r="AH14" i="2" s="1" a="1"/>
  <c r="AH14" i="2" s="1"/>
  <c r="L55" i="14" a="1"/>
  <c r="L55" i="14" s="1"/>
  <c r="Q40" i="14" a="1"/>
  <c r="Q40" i="14" s="1"/>
  <c r="Q55" i="14" a="1"/>
  <c r="Q55" i="14" s="1"/>
  <c r="P40" i="14" a="1"/>
  <c r="P40" i="14" s="1"/>
  <c r="Q63" i="14" a="1"/>
  <c r="Q63" i="14" s="1"/>
  <c r="M33" i="14" a="1"/>
  <c r="M33" i="14" s="1"/>
  <c r="N38" i="14" a="1"/>
  <c r="N38" i="14" s="1"/>
  <c r="L34" i="14" a="1"/>
  <c r="L34" i="14" s="1"/>
  <c r="P49" i="14" a="1"/>
  <c r="P49" i="14" s="1"/>
  <c r="Q52" i="14" a="1"/>
  <c r="Q52" i="14" s="1"/>
  <c r="L60" i="14" a="1"/>
  <c r="L60" i="14" s="1"/>
  <c r="P58" i="14" a="1"/>
  <c r="P58" i="14" s="1"/>
  <c r="L53" i="14" a="1"/>
  <c r="L53" i="14" s="1"/>
  <c r="P57" i="14" a="1"/>
  <c r="P57" i="14" s="1"/>
  <c r="P33" i="14" a="1"/>
  <c r="P33" i="14" s="1"/>
  <c r="P38" i="14" a="1"/>
  <c r="P38" i="14" s="1"/>
  <c r="O49" i="14" a="1"/>
  <c r="O49" i="14" s="1"/>
  <c r="L52" i="14" a="1"/>
  <c r="L52" i="14" s="1"/>
  <c r="N48" i="14" a="1"/>
  <c r="N48" i="14" s="1"/>
  <c r="O57" i="14" a="1"/>
  <c r="O57" i="14" s="1"/>
  <c r="O33" i="14" a="1"/>
  <c r="O33" i="14" s="1"/>
  <c r="O38" i="14" a="1"/>
  <c r="O38" i="14" s="1"/>
  <c r="N49" i="14" a="1"/>
  <c r="N49" i="14" s="1"/>
  <c r="Q48" i="14" a="1"/>
  <c r="Q48" i="14" s="1"/>
  <c r="O77" i="14" a="1"/>
  <c r="O77" i="14" s="1"/>
  <c r="N14" i="14" a="1"/>
  <c r="N14" i="14" s="1"/>
  <c r="P81" i="14" a="1"/>
  <c r="P81" i="14" s="1"/>
  <c r="N57" i="14" a="1"/>
  <c r="N57" i="14" s="1"/>
  <c r="N33" i="14" a="1"/>
  <c r="N33" i="14" s="1"/>
  <c r="M38" i="14" a="1"/>
  <c r="M38" i="14" s="1"/>
  <c r="P76" i="14" a="1"/>
  <c r="P76" i="14" s="1"/>
  <c r="L79" i="14" a="1"/>
  <c r="L79" i="14" s="1"/>
  <c r="L37" i="14" a="1"/>
  <c r="L37" i="14" s="1"/>
  <c r="M48" i="14" a="1"/>
  <c r="M48" i="14" s="1"/>
  <c r="P77" i="14" a="1"/>
  <c r="P77" i="14" s="1"/>
  <c r="O14" i="14" a="1"/>
  <c r="O14" i="14" s="1"/>
  <c r="O81" i="14" a="1"/>
  <c r="O81" i="14" s="1"/>
  <c r="M57" i="14" a="1"/>
  <c r="M57" i="14" s="1"/>
  <c r="L33" i="14" a="1"/>
  <c r="L33" i="14" s="1"/>
  <c r="L38" i="14" a="1"/>
  <c r="L38" i="14" s="1"/>
  <c r="O76" i="14" a="1"/>
  <c r="O76" i="14" s="1"/>
  <c r="Q79" i="14" a="1"/>
  <c r="Q79" i="14" s="1"/>
  <c r="M10" i="14" a="1"/>
  <c r="M10" i="14" s="1"/>
  <c r="N72" i="14" a="1"/>
  <c r="N72" i="14" s="1"/>
  <c r="L48" i="14" a="1"/>
  <c r="L48" i="14" s="1"/>
  <c r="N77" i="14" a="1"/>
  <c r="N77" i="14" s="1"/>
  <c r="P14" i="14" a="1"/>
  <c r="P14" i="14" s="1"/>
  <c r="N81" i="14" a="1"/>
  <c r="N81" i="14" s="1"/>
  <c r="L57" i="14" a="1"/>
  <c r="L57" i="14" s="1"/>
  <c r="Q76" i="14" a="1"/>
  <c r="Q76" i="14" s="1"/>
  <c r="M73" i="14" a="1"/>
  <c r="M73" i="14" s="1"/>
  <c r="L10" i="14" a="1"/>
  <c r="L10" i="14" s="1"/>
  <c r="M72" i="14" a="1"/>
  <c r="M72" i="14" s="1"/>
  <c r="L42" i="14" a="1"/>
  <c r="L42" i="14" s="1"/>
  <c r="M77" i="14" a="1"/>
  <c r="M77" i="14" s="1"/>
  <c r="M14" i="14" a="1"/>
  <c r="M14" i="14" s="1"/>
  <c r="P68" i="14" a="1"/>
  <c r="P68" i="14" s="1"/>
  <c r="M81" i="14" a="1"/>
  <c r="M81" i="14" s="1"/>
  <c r="P62" i="14" a="1"/>
  <c r="P62" i="14" s="1"/>
  <c r="N76" i="14" a="1"/>
  <c r="N76" i="14" s="1"/>
  <c r="P73" i="14" a="1"/>
  <c r="P73" i="14" s="1"/>
  <c r="P70" i="14" a="1"/>
  <c r="P70" i="14" s="1"/>
  <c r="L72" i="14" a="1"/>
  <c r="L72" i="14" s="1"/>
  <c r="L36" i="14" a="1"/>
  <c r="L36" i="14" s="1"/>
  <c r="L77" i="14" a="1"/>
  <c r="L77" i="14" s="1"/>
  <c r="L14" i="14" a="1"/>
  <c r="L14" i="14" s="1"/>
  <c r="O68" i="14" a="1"/>
  <c r="O68" i="14" s="1"/>
  <c r="O45" i="14" a="1"/>
  <c r="O45" i="14" s="1"/>
  <c r="O73" i="14" a="1"/>
  <c r="O73" i="14" s="1"/>
  <c r="N13" i="14" a="1"/>
  <c r="N13" i="14" s="1"/>
  <c r="Q72" i="14" a="1"/>
  <c r="Q72" i="14" s="1"/>
  <c r="M40" i="14" a="1"/>
  <c r="M40" i="14" s="1"/>
  <c r="N75" i="14" a="1"/>
  <c r="N75" i="14" s="1"/>
  <c r="N51" i="14" a="1"/>
  <c r="N51" i="14" s="1"/>
  <c r="M12" i="14" a="1"/>
  <c r="M12" i="14" s="1"/>
  <c r="N50" i="14" a="1"/>
  <c r="N50" i="14" s="1"/>
  <c r="O64" i="14" a="1"/>
  <c r="O64" i="14" s="1"/>
  <c r="L74" i="14" a="1"/>
  <c r="L74" i="14" s="1"/>
  <c r="O11" i="14" a="1"/>
  <c r="O11" i="14" s="1"/>
  <c r="N80" i="14" a="1"/>
  <c r="N80" i="14" s="1"/>
  <c r="L67" i="14" a="1"/>
  <c r="L67" i="14" s="1"/>
  <c r="N43" i="14" a="1"/>
  <c r="N43" i="14" s="1"/>
  <c r="M36" i="14" a="1"/>
  <c r="M36" i="14" s="1"/>
  <c r="O65" i="14" a="1"/>
  <c r="O65" i="14" s="1"/>
  <c r="Q41" i="14" a="1"/>
  <c r="Q41" i="14" s="1"/>
  <c r="M75" i="14" a="1"/>
  <c r="M75" i="14" s="1"/>
  <c r="M51" i="14" a="1"/>
  <c r="M51" i="14" s="1"/>
  <c r="L12" i="14" a="1"/>
  <c r="L12" i="14" s="1"/>
  <c r="M50" i="14" a="1"/>
  <c r="M50" i="14" s="1"/>
  <c r="N64" i="14" a="1"/>
  <c r="N64" i="14" s="1"/>
  <c r="P56" i="14" a="1"/>
  <c r="P56" i="14" s="1"/>
  <c r="P46" i="14" a="1"/>
  <c r="P46" i="14" s="1"/>
  <c r="M80" i="14" a="1"/>
  <c r="M80" i="14" s="1"/>
  <c r="Q67" i="14" a="1"/>
  <c r="Q67" i="14" s="1"/>
  <c r="M43" i="14" a="1"/>
  <c r="M43" i="14" s="1"/>
  <c r="O36" i="14" a="1"/>
  <c r="O36" i="14" s="1"/>
  <c r="P65" i="14" a="1"/>
  <c r="P65" i="14" s="1"/>
  <c r="N41" i="14" a="1"/>
  <c r="N41" i="14" s="1"/>
  <c r="L75" i="14" a="1"/>
  <c r="L75" i="14" s="1"/>
  <c r="L51" i="14" a="1"/>
  <c r="L51" i="14" s="1"/>
  <c r="O12" i="14" a="1"/>
  <c r="O12" i="14" s="1"/>
  <c r="L50" i="14" a="1"/>
  <c r="L50" i="14" s="1"/>
  <c r="M64" i="14" a="1"/>
  <c r="M64" i="14" s="1"/>
  <c r="O56" i="14" a="1"/>
  <c r="O56" i="14" s="1"/>
  <c r="Q80" i="14" a="1"/>
  <c r="Q80" i="14" s="1"/>
  <c r="M61" i="14" a="1"/>
  <c r="M61" i="14" s="1"/>
  <c r="N65" i="14" a="1"/>
  <c r="N65" i="14" s="1"/>
  <c r="P41" i="14" a="1"/>
  <c r="P41" i="14" s="1"/>
  <c r="O28" i="14" a="1"/>
  <c r="O28" i="14" s="1"/>
  <c r="N28" i="14" a="1"/>
  <c r="N28" i="14" s="1"/>
  <c r="P28" i="14" a="1"/>
  <c r="P28" i="14" s="1"/>
  <c r="Q28" i="14" a="1"/>
  <c r="Q28" i="14" s="1"/>
  <c r="L28" i="14" a="1"/>
  <c r="L28" i="14" s="1"/>
  <c r="M28" i="14" a="1"/>
  <c r="M28" i="14" s="1"/>
  <c r="L32" i="14" a="1"/>
  <c r="L32" i="14" s="1"/>
  <c r="M32" i="14" a="1"/>
  <c r="M32" i="14" s="1"/>
  <c r="Q32" i="14" a="1"/>
  <c r="Q32" i="14" s="1"/>
  <c r="N32" i="14" a="1"/>
  <c r="N32" i="14" s="1"/>
  <c r="O32" i="14" a="1"/>
  <c r="O32" i="14" s="1"/>
  <c r="P32" i="14" a="1"/>
  <c r="P32" i="14" s="1"/>
  <c r="Q75" i="14" a="1"/>
  <c r="Q75" i="14" s="1"/>
  <c r="Q51" i="14" a="1"/>
  <c r="Q51" i="14" s="1"/>
  <c r="N12" i="14" a="1"/>
  <c r="N12" i="14" s="1"/>
  <c r="Q50" i="14" a="1"/>
  <c r="Q50" i="14" s="1"/>
  <c r="L64" i="14" a="1"/>
  <c r="L64" i="14" s="1"/>
  <c r="Q56" i="14" a="1"/>
  <c r="Q56" i="14" s="1"/>
  <c r="O46" i="14" a="1"/>
  <c r="O46" i="14" s="1"/>
  <c r="L80" i="14" a="1"/>
  <c r="L80" i="14" s="1"/>
  <c r="P61" i="14" a="1"/>
  <c r="P61" i="14" s="1"/>
  <c r="Q37" i="14" a="1"/>
  <c r="Q37" i="14" s="1"/>
  <c r="O70" i="14" a="1"/>
  <c r="O70" i="14" s="1"/>
  <c r="P7" i="14" a="1"/>
  <c r="P7" i="14" s="1"/>
  <c r="N36" i="14" a="1"/>
  <c r="N36" i="14" s="1"/>
  <c r="M65" i="14" a="1"/>
  <c r="M65" i="14" s="1"/>
  <c r="M41" i="14" a="1"/>
  <c r="M41" i="14" s="1"/>
  <c r="L27" i="14" a="1"/>
  <c r="L27" i="14" s="1"/>
  <c r="M27" i="14" a="1"/>
  <c r="M27" i="14" s="1"/>
  <c r="N27" i="14" a="1"/>
  <c r="N27" i="14" s="1"/>
  <c r="O27" i="14" a="1"/>
  <c r="O27" i="14" s="1"/>
  <c r="Q27" i="14" a="1"/>
  <c r="Q27" i="14" s="1"/>
  <c r="P27" i="14" a="1"/>
  <c r="P27" i="14" s="1"/>
  <c r="L22" i="14" a="1"/>
  <c r="L22" i="14" s="1"/>
  <c r="M22" i="14" a="1"/>
  <c r="M22" i="14" s="1"/>
  <c r="N22" i="14" a="1"/>
  <c r="N22" i="14" s="1"/>
  <c r="P22" i="14" a="1"/>
  <c r="P22" i="14" s="1"/>
  <c r="Q22" i="14" a="1"/>
  <c r="Q22" i="14" s="1"/>
  <c r="O22" i="14" a="1"/>
  <c r="O22" i="14" s="1"/>
  <c r="P69" i="14" a="1"/>
  <c r="P69" i="14" s="1"/>
  <c r="P45" i="14" a="1"/>
  <c r="P45" i="14" s="1"/>
  <c r="N56" i="14" a="1"/>
  <c r="N56" i="14" s="1"/>
  <c r="N46" i="14" a="1"/>
  <c r="N46" i="14" s="1"/>
  <c r="O61" i="14" a="1"/>
  <c r="O61" i="14" s="1"/>
  <c r="P37" i="14" a="1"/>
  <c r="P37" i="14" s="1"/>
  <c r="N70" i="14" a="1"/>
  <c r="N70" i="14" s="1"/>
  <c r="Q7" i="14" a="1"/>
  <c r="Q7" i="14" s="1"/>
  <c r="P78" i="14" a="1"/>
  <c r="P78" i="14" s="1"/>
  <c r="Q66" i="14" a="1"/>
  <c r="Q66" i="14" s="1"/>
  <c r="P54" i="14" a="1"/>
  <c r="P54" i="14" s="1"/>
  <c r="M42" i="14" a="1"/>
  <c r="M42" i="14" s="1"/>
  <c r="P9" i="14" a="1"/>
  <c r="P9" i="14" s="1"/>
  <c r="L65" i="14" a="1"/>
  <c r="L65" i="14" s="1"/>
  <c r="AH10" i="2" s="1" a="1"/>
  <c r="AH10" i="2" s="1"/>
  <c r="L41" i="14" a="1"/>
  <c r="L41" i="14" s="1"/>
  <c r="P16" i="14" a="1"/>
  <c r="P16" i="14" s="1"/>
  <c r="Q16" i="14" a="1"/>
  <c r="Q16" i="14" s="1"/>
  <c r="L16" i="14" a="1"/>
  <c r="L16" i="14" s="1"/>
  <c r="M16" i="14" a="1"/>
  <c r="M16" i="14" s="1"/>
  <c r="N16" i="14" a="1"/>
  <c r="N16" i="14" s="1"/>
  <c r="O16" i="14" a="1"/>
  <c r="O16" i="14" s="1"/>
  <c r="O69" i="14" a="1"/>
  <c r="O69" i="14" s="1"/>
  <c r="M56" i="14" a="1"/>
  <c r="M56" i="14" s="1"/>
  <c r="M46" i="14" a="1"/>
  <c r="M46" i="14" s="1"/>
  <c r="N61" i="14" a="1"/>
  <c r="N61" i="14" s="1"/>
  <c r="O37" i="14" a="1"/>
  <c r="O37" i="14" s="1"/>
  <c r="M70" i="14" a="1"/>
  <c r="M70" i="14" s="1"/>
  <c r="O7" i="14" a="1"/>
  <c r="O7" i="14" s="1"/>
  <c r="O78" i="14" a="1"/>
  <c r="O78" i="14" s="1"/>
  <c r="Q54" i="14" a="1"/>
  <c r="Q54" i="14" s="1"/>
  <c r="O9" i="14" a="1"/>
  <c r="O9" i="14" s="1"/>
  <c r="N17" i="14" a="1"/>
  <c r="N17" i="14" s="1"/>
  <c r="Q17" i="14" a="1"/>
  <c r="Q17" i="14" s="1"/>
  <c r="O17" i="14" a="1"/>
  <c r="O17" i="14" s="1"/>
  <c r="P17" i="14" a="1"/>
  <c r="P17" i="14" s="1"/>
  <c r="L17" i="14" a="1"/>
  <c r="L17" i="14" s="1"/>
  <c r="M17" i="14" a="1"/>
  <c r="M17" i="14" s="1"/>
  <c r="N69" i="14" a="1"/>
  <c r="N69" i="14" s="1"/>
  <c r="N45" i="14" a="1"/>
  <c r="N45" i="14" s="1"/>
  <c r="L73" i="14" a="1"/>
  <c r="L73" i="14" s="1"/>
  <c r="L61" i="14" a="1"/>
  <c r="L61" i="14" s="1"/>
  <c r="L49" i="14" a="1"/>
  <c r="L49" i="14" s="1"/>
  <c r="N37" i="14" a="1"/>
  <c r="N37" i="14" s="1"/>
  <c r="Q70" i="14" a="1"/>
  <c r="Q70" i="14" s="1"/>
  <c r="N7" i="14" a="1"/>
  <c r="N7" i="14" s="1"/>
  <c r="N78" i="14" a="1"/>
  <c r="N78" i="14" s="1"/>
  <c r="O66" i="14" a="1"/>
  <c r="O66" i="14" s="1"/>
  <c r="O54" i="14" a="1"/>
  <c r="O54" i="14" s="1"/>
  <c r="Q42" i="14" a="1"/>
  <c r="Q42" i="14" s="1"/>
  <c r="N9" i="14" a="1"/>
  <c r="N9" i="14" s="1"/>
  <c r="O58" i="14" a="1"/>
  <c r="O58" i="14" s="1"/>
  <c r="O71" i="14" a="1"/>
  <c r="O71" i="14" s="1"/>
  <c r="O59" i="14" a="1"/>
  <c r="O59" i="14" s="1"/>
  <c r="M47" i="14" a="1"/>
  <c r="M47" i="14" s="1"/>
  <c r="N35" i="14" a="1"/>
  <c r="N35" i="14" s="1"/>
  <c r="Q8" i="14" a="1"/>
  <c r="Q8" i="14" s="1"/>
  <c r="N18" i="14" a="1"/>
  <c r="N18" i="14" s="1"/>
  <c r="O18" i="14" a="1"/>
  <c r="O18" i="14" s="1"/>
  <c r="P18" i="14" a="1"/>
  <c r="P18" i="14" s="1"/>
  <c r="M18" i="14" a="1"/>
  <c r="M18" i="14" s="1"/>
  <c r="L18" i="14" a="1"/>
  <c r="L18" i="14" s="1"/>
  <c r="Q18" i="14" a="1"/>
  <c r="Q18" i="14" s="1"/>
  <c r="P44" i="14" a="1"/>
  <c r="P44" i="14" s="1"/>
  <c r="M69" i="14" a="1"/>
  <c r="M69" i="14" s="1"/>
  <c r="M45" i="14" a="1"/>
  <c r="M45" i="14" s="1"/>
  <c r="P74" i="14" a="1"/>
  <c r="P74" i="14" s="1"/>
  <c r="N11" i="14" a="1"/>
  <c r="N11" i="14" s="1"/>
  <c r="Q78" i="14" a="1"/>
  <c r="Q78" i="14" s="1"/>
  <c r="N66" i="14" a="1"/>
  <c r="N66" i="14" s="1"/>
  <c r="N54" i="14" a="1"/>
  <c r="N54" i="14" s="1"/>
  <c r="P42" i="14" a="1"/>
  <c r="P42" i="14" s="1"/>
  <c r="Q9" i="14" a="1"/>
  <c r="Q9" i="14" s="1"/>
  <c r="N58" i="14" a="1"/>
  <c r="N58" i="14" s="1"/>
  <c r="N71" i="14" a="1"/>
  <c r="N71" i="14" s="1"/>
  <c r="P59" i="14" a="1"/>
  <c r="P59" i="14" s="1"/>
  <c r="P47" i="14" a="1"/>
  <c r="P47" i="14" s="1"/>
  <c r="M35" i="14" a="1"/>
  <c r="M35" i="14" s="1"/>
  <c r="P8" i="14" a="1"/>
  <c r="P8" i="14" s="1"/>
  <c r="Q20" i="14" a="1"/>
  <c r="Q20" i="14" s="1"/>
  <c r="P20" i="14" a="1"/>
  <c r="P20" i="14" s="1"/>
  <c r="L20" i="14" a="1"/>
  <c r="L20" i="14" s="1"/>
  <c r="M20" i="14" a="1"/>
  <c r="M20" i="14" s="1"/>
  <c r="N20" i="14" a="1"/>
  <c r="N20" i="14" s="1"/>
  <c r="O20" i="14" a="1"/>
  <c r="O20" i="14" s="1"/>
  <c r="Q24" i="14" a="1"/>
  <c r="Q24" i="14" s="1"/>
  <c r="L24" i="14" a="1"/>
  <c r="L24" i="14" s="1"/>
  <c r="M24" i="14" a="1"/>
  <c r="M24" i="14" s="1"/>
  <c r="N24" i="14" a="1"/>
  <c r="N24" i="14" s="1"/>
  <c r="O24" i="14" a="1"/>
  <c r="O24" i="14" s="1"/>
  <c r="P24" i="14" a="1"/>
  <c r="P24" i="14" s="1"/>
  <c r="O44" i="14" a="1"/>
  <c r="O44" i="14" s="1"/>
  <c r="L69" i="14" a="1"/>
  <c r="L69" i="14" s="1"/>
  <c r="L45" i="14" a="1"/>
  <c r="L45" i="14" s="1"/>
  <c r="Q74" i="14" a="1"/>
  <c r="Q74" i="14" s="1"/>
  <c r="M11" i="14" a="1"/>
  <c r="M11" i="14" s="1"/>
  <c r="M79" i="14" a="1"/>
  <c r="M79" i="14" s="1"/>
  <c r="M67" i="14" a="1"/>
  <c r="M67" i="14" s="1"/>
  <c r="M55" i="14" a="1"/>
  <c r="M55" i="14" s="1"/>
  <c r="O43" i="14" a="1"/>
  <c r="O43" i="14" s="1"/>
  <c r="O10" i="14" a="1"/>
  <c r="O10" i="14" s="1"/>
  <c r="L13" i="14" a="1"/>
  <c r="L13" i="14" s="1"/>
  <c r="M78" i="14" a="1"/>
  <c r="M78" i="14" s="1"/>
  <c r="M66" i="14" a="1"/>
  <c r="M66" i="14" s="1"/>
  <c r="M54" i="14" a="1"/>
  <c r="M54" i="14" s="1"/>
  <c r="O42" i="14" a="1"/>
  <c r="O42" i="14" s="1"/>
  <c r="M9" i="14" a="1"/>
  <c r="M9" i="14" s="1"/>
  <c r="Q58" i="14" a="1"/>
  <c r="Q58" i="14" s="1"/>
  <c r="P71" i="14" a="1"/>
  <c r="P71" i="14" s="1"/>
  <c r="N59" i="14" a="1"/>
  <c r="N59" i="14" s="1"/>
  <c r="O47" i="14" a="1"/>
  <c r="O47" i="14" s="1"/>
  <c r="L35" i="14" a="1"/>
  <c r="L35" i="14" s="1"/>
  <c r="O8" i="14" a="1"/>
  <c r="O8" i="14" s="1"/>
  <c r="N44" i="14" a="1"/>
  <c r="N44" i="14" s="1"/>
  <c r="O74" i="14" a="1"/>
  <c r="O74" i="14" s="1"/>
  <c r="L11" i="14" a="1"/>
  <c r="L11" i="14" s="1"/>
  <c r="P79" i="14" a="1"/>
  <c r="P79" i="14" s="1"/>
  <c r="P67" i="14" a="1"/>
  <c r="P67" i="14" s="1"/>
  <c r="P55" i="14" a="1"/>
  <c r="P55" i="14" s="1"/>
  <c r="Q43" i="14" a="1"/>
  <c r="Q43" i="14" s="1"/>
  <c r="Q10" i="14" a="1"/>
  <c r="Q10" i="14" s="1"/>
  <c r="Q13" i="14" a="1"/>
  <c r="Q13" i="14" s="1"/>
  <c r="M58" i="14" a="1"/>
  <c r="M58" i="14" s="1"/>
  <c r="M71" i="14" a="1"/>
  <c r="M71" i="14" s="1"/>
  <c r="M59" i="14" a="1"/>
  <c r="M59" i="14" s="1"/>
  <c r="N47" i="14" a="1"/>
  <c r="N47" i="14" s="1"/>
  <c r="Q35" i="14" a="1"/>
  <c r="Q35" i="14" s="1"/>
  <c r="N8" i="14" a="1"/>
  <c r="N8" i="14" s="1"/>
  <c r="Q44" i="14" a="1"/>
  <c r="Q44" i="14" s="1"/>
  <c r="P75" i="14" a="1"/>
  <c r="P75" i="14" s="1"/>
  <c r="P63" i="14" a="1"/>
  <c r="P63" i="14" s="1"/>
  <c r="P51" i="14" a="1"/>
  <c r="P51" i="14" s="1"/>
  <c r="P39" i="14" a="1"/>
  <c r="P39" i="14" s="1"/>
  <c r="P12" i="14" a="1"/>
  <c r="P12" i="14" s="1"/>
  <c r="P50" i="14" a="1"/>
  <c r="P50" i="14" s="1"/>
  <c r="P64" i="14" a="1"/>
  <c r="P64" i="14" s="1"/>
  <c r="N74" i="14" a="1"/>
  <c r="N74" i="14" s="1"/>
  <c r="Q11" i="14" a="1"/>
  <c r="Q11" i="14" s="1"/>
  <c r="P80" i="14" a="1"/>
  <c r="P80" i="14" s="1"/>
  <c r="M76" i="14" a="1"/>
  <c r="M76" i="14" s="1"/>
  <c r="O79" i="14" a="1"/>
  <c r="O79" i="14" s="1"/>
  <c r="O67" i="14" a="1"/>
  <c r="O67" i="14" s="1"/>
  <c r="O55" i="14" a="1"/>
  <c r="O55" i="14" s="1"/>
  <c r="P43" i="14" a="1"/>
  <c r="P43" i="14" s="1"/>
  <c r="P10" i="14" a="1"/>
  <c r="P10" i="14" s="1"/>
  <c r="P13" i="14" a="1"/>
  <c r="P13" i="14" s="1"/>
  <c r="N52" i="14" a="1"/>
  <c r="N52" i="14" s="1"/>
  <c r="P72" i="14" a="1"/>
  <c r="P72" i="14" s="1"/>
  <c r="P60" i="14" a="1"/>
  <c r="P60" i="14" s="1"/>
  <c r="P48" i="14" a="1"/>
  <c r="P48" i="14" s="1"/>
  <c r="Q36" i="14" a="1"/>
  <c r="Q36" i="14" s="1"/>
  <c r="O40" i="14" a="1"/>
  <c r="O40" i="14" s="1"/>
  <c r="L71" i="14" a="1"/>
  <c r="L71" i="14" s="1"/>
  <c r="L59" i="14" a="1"/>
  <c r="L59" i="14" s="1"/>
  <c r="L47" i="14" a="1"/>
  <c r="L47" i="14" s="1"/>
  <c r="P35" i="14" a="1"/>
  <c r="P35" i="14" s="1"/>
  <c r="M8" i="14" a="1"/>
  <c r="M8" i="14" s="1"/>
  <c r="Y1401" i="2"/>
  <c r="Y717" i="2"/>
  <c r="X1191" i="2"/>
  <c r="Y1466" i="2"/>
  <c r="Y727" i="2"/>
  <c r="W1160" i="2"/>
  <c r="AN1160" i="2" s="1" a="1"/>
  <c r="AN1160" i="2" s="1"/>
  <c r="W1407" i="2"/>
  <c r="AN1407" i="2" s="1" a="1"/>
  <c r="AN1407" i="2" s="1"/>
  <c r="Y1497" i="2"/>
  <c r="X1268" i="2"/>
  <c r="Y1457" i="2"/>
  <c r="Y1407" i="2"/>
  <c r="X672" i="2"/>
  <c r="X768" i="2"/>
  <c r="Y939" i="2"/>
  <c r="Y1084" i="2"/>
  <c r="Y927" i="2"/>
  <c r="W1216" i="2"/>
  <c r="AN1216" i="2" s="1" a="1"/>
  <c r="AN1216" i="2" s="1"/>
  <c r="Y996" i="2"/>
  <c r="W1114" i="2"/>
  <c r="AN1114" i="2" s="1" a="1"/>
  <c r="AN1114" i="2" s="1"/>
  <c r="W1466" i="2"/>
  <c r="AN1466" i="2" s="1" a="1"/>
  <c r="AN1466" i="2" s="1"/>
  <c r="W1141" i="2"/>
  <c r="AN1141" i="2" s="1" a="1"/>
  <c r="AN1141" i="2" s="1"/>
  <c r="W1437" i="2"/>
  <c r="AN1437" i="2" s="1" a="1"/>
  <c r="AN1437" i="2" s="1"/>
  <c r="Y904" i="2"/>
  <c r="X861" i="2"/>
  <c r="X1130" i="2"/>
  <c r="X1347" i="2"/>
  <c r="W1507" i="2"/>
  <c r="AN1507" i="2" s="1" a="1"/>
  <c r="AN1507" i="2" s="1"/>
  <c r="X996" i="2"/>
  <c r="W1287" i="2"/>
  <c r="AN1287" i="2" s="1" a="1"/>
  <c r="AN1287" i="2" s="1"/>
  <c r="X879" i="2"/>
  <c r="AK879" i="2" s="1" a="1"/>
  <c r="AK879" i="2" s="1"/>
  <c r="X721" i="2"/>
  <c r="W861" i="2"/>
  <c r="AN861" i="2" s="1" a="1"/>
  <c r="AN861" i="2" s="1"/>
  <c r="W1062" i="2"/>
  <c r="AN1062" i="2" s="1" a="1"/>
  <c r="AN1062" i="2" s="1"/>
  <c r="Y1295" i="2"/>
  <c r="X1507" i="2"/>
  <c r="W996" i="2"/>
  <c r="AN996" i="2" s="1" a="1"/>
  <c r="AN996" i="2" s="1"/>
  <c r="Y1358" i="2"/>
  <c r="Y1533" i="2"/>
  <c r="X1245" i="2"/>
  <c r="X1457" i="2"/>
  <c r="X1568" i="2"/>
  <c r="X1497" i="2"/>
  <c r="W721" i="2"/>
  <c r="AN721" i="2" s="1" a="1"/>
  <c r="AN721" i="2" s="1"/>
  <c r="Y1035" i="2"/>
  <c r="X727" i="2"/>
  <c r="Y1347" i="2"/>
  <c r="Y1245" i="2"/>
  <c r="W1346" i="2"/>
  <c r="AN1346" i="2" s="1" a="1"/>
  <c r="AN1346" i="2" s="1"/>
  <c r="W672" i="2"/>
  <c r="AN672" i="2" s="1" a="1"/>
  <c r="AN672" i="2" s="1"/>
  <c r="W1268" i="2"/>
  <c r="AN1268" i="2" s="1" a="1"/>
  <c r="AN1268" i="2" s="1"/>
  <c r="X1035" i="2"/>
  <c r="X89" i="2"/>
  <c r="AD89" i="2" s="1"/>
  <c r="AE89" i="2" s="1" a="1"/>
  <c r="AE89" i="2" s="1"/>
  <c r="AF89" i="2" s="1" a="1"/>
  <c r="AF89" i="2" s="1"/>
  <c r="W105" i="2"/>
  <c r="AN105" i="2" s="1" a="1"/>
  <c r="AN105" i="2" s="1"/>
  <c r="X243" i="2"/>
  <c r="AD243" i="2" s="1"/>
  <c r="AE243" i="2" s="1" a="1"/>
  <c r="AE243" i="2" s="1"/>
  <c r="AF243" i="2" s="1" a="1"/>
  <c r="AF243" i="2" s="1"/>
  <c r="Y313" i="2"/>
  <c r="Y362" i="2"/>
  <c r="Y409" i="2"/>
  <c r="Y484" i="2"/>
  <c r="X626" i="2"/>
  <c r="W621" i="2"/>
  <c r="AN621" i="2" s="1" a="1"/>
  <c r="AN621" i="2" s="1"/>
  <c r="Y651" i="2"/>
  <c r="X455" i="2"/>
  <c r="X407" i="2"/>
  <c r="AD407" i="2" s="1"/>
  <c r="AE407" i="2" s="1" a="1"/>
  <c r="AE407" i="2" s="1"/>
  <c r="AF407" i="2" s="1" a="1"/>
  <c r="AF407" i="2" s="1"/>
  <c r="Y786" i="2"/>
  <c r="Y422" i="2"/>
  <c r="W89" i="2"/>
  <c r="Y224" i="2"/>
  <c r="W243" i="2"/>
  <c r="X362" i="2"/>
  <c r="AD362" i="2" s="1"/>
  <c r="AE362" i="2" s="1" a="1"/>
  <c r="AE362" i="2" s="1"/>
  <c r="AF362" i="2" s="1" a="1"/>
  <c r="AF362" i="2" s="1"/>
  <c r="X484" i="2"/>
  <c r="W626" i="2"/>
  <c r="AN626" i="2" s="1" a="1"/>
  <c r="AN626" i="2" s="1"/>
  <c r="W711" i="2"/>
  <c r="AN711" i="2" s="1" a="1"/>
  <c r="AN711" i="2" s="1"/>
  <c r="X1090" i="2"/>
  <c r="W912" i="2"/>
  <c r="AN912" i="2" s="1" a="1"/>
  <c r="AN912" i="2" s="1"/>
  <c r="X422" i="2"/>
  <c r="AD422" i="2" s="1"/>
  <c r="AE422" i="2" s="1" a="1"/>
  <c r="AE422" i="2" s="1"/>
  <c r="AF422" i="2" s="1" a="1"/>
  <c r="AF422" i="2" s="1"/>
  <c r="Y621" i="2"/>
  <c r="X434" i="2"/>
  <c r="AD434" i="2" s="1"/>
  <c r="AE434" i="2" s="1" a="1"/>
  <c r="AE434" i="2" s="1"/>
  <c r="AF434" i="2" s="1" a="1"/>
  <c r="AF434" i="2" s="1"/>
  <c r="Y304" i="2"/>
  <c r="X58" i="2"/>
  <c r="X105" i="2"/>
  <c r="H105" i="2" s="1" a="1"/>
  <c r="H105" i="2" s="1"/>
  <c r="Y99" i="2"/>
  <c r="W263" i="2"/>
  <c r="X304" i="2"/>
  <c r="X99" i="2"/>
  <c r="W183" i="2"/>
  <c r="X546" i="2"/>
  <c r="Y1066" i="2"/>
  <c r="W304" i="2"/>
  <c r="Y243" i="2"/>
  <c r="W503" i="2"/>
  <c r="AN503" i="2" s="1" a="1"/>
  <c r="AN503" i="2" s="1"/>
  <c r="X463" i="2"/>
  <c r="H463" i="2" s="1" a="1"/>
  <c r="H463" i="2" s="1"/>
  <c r="Y780" i="2"/>
  <c r="Y67" i="2"/>
  <c r="Y52" i="2"/>
  <c r="X183" i="2"/>
  <c r="AD183" i="2" s="1"/>
  <c r="AE183" i="2" s="1" a="1"/>
  <c r="AE183" i="2" s="1"/>
  <c r="AF183" i="2" s="1" a="1"/>
  <c r="AF183" i="2" s="1"/>
  <c r="Y284" i="2"/>
  <c r="W325" i="2"/>
  <c r="X348" i="2"/>
  <c r="AD348" i="2" s="1"/>
  <c r="AE348" i="2" s="1" a="1"/>
  <c r="AE348" i="2" s="1"/>
  <c r="AF348" i="2" s="1" a="1"/>
  <c r="AF348" i="2" s="1"/>
  <c r="X780" i="2"/>
  <c r="W99" i="2"/>
  <c r="AN99" i="2" s="1" a="1"/>
  <c r="AN99" i="2" s="1"/>
  <c r="Y76" i="2"/>
  <c r="W284" i="2"/>
  <c r="AN284" i="2" s="1" a="1"/>
  <c r="AN284" i="2" s="1"/>
  <c r="Y325" i="2"/>
  <c r="W398" i="2"/>
  <c r="X503" i="2"/>
  <c r="H503" i="2" s="1" a="1"/>
  <c r="H503" i="2" s="1"/>
  <c r="W422" i="2"/>
  <c r="Y389" i="2"/>
  <c r="Y813" i="2"/>
  <c r="X1216" i="2"/>
  <c r="Y1576" i="2"/>
  <c r="W780" i="2"/>
  <c r="AN780" i="2" s="1" a="1"/>
  <c r="AN780" i="2" s="1"/>
  <c r="X1083" i="2"/>
  <c r="X1114" i="2"/>
  <c r="Y664" i="2"/>
  <c r="X927" i="2"/>
  <c r="X1401" i="2"/>
  <c r="X883" i="2"/>
  <c r="Y890" i="2"/>
  <c r="X1531" i="2"/>
  <c r="W739" i="2"/>
  <c r="AN739" i="2" s="1" a="1"/>
  <c r="AN739" i="2" s="1"/>
  <c r="W708" i="2"/>
  <c r="AN708" i="2" s="1" a="1"/>
  <c r="AN708" i="2" s="1"/>
  <c r="X806" i="2"/>
  <c r="W824" i="2"/>
  <c r="AN824" i="2" s="1" a="1"/>
  <c r="AN824" i="2" s="1"/>
  <c r="X664" i="2"/>
  <c r="X1093" i="2"/>
  <c r="Y1144" i="2"/>
  <c r="Y1206" i="2"/>
  <c r="Y1227" i="2"/>
  <c r="X1155" i="2"/>
  <c r="Y1306" i="2"/>
  <c r="X1094" i="2"/>
  <c r="W1206" i="2"/>
  <c r="AN1206" i="2" s="1" a="1"/>
  <c r="AN1206" i="2" s="1"/>
  <c r="W1390" i="2"/>
  <c r="AN1390" i="2" s="1" a="1"/>
  <c r="AN1390" i="2" s="1"/>
  <c r="Y806" i="2"/>
  <c r="W1174" i="2"/>
  <c r="AN1174" i="2" s="1" a="1"/>
  <c r="AN1174" i="2" s="1"/>
  <c r="X1207" i="2"/>
  <c r="Y914" i="2"/>
  <c r="W1358" i="2"/>
  <c r="AN1358" i="2" s="1" a="1"/>
  <c r="AN1358" i="2" s="1"/>
  <c r="Y993" i="2"/>
  <c r="X881" i="2"/>
  <c r="Y867" i="2"/>
  <c r="W1257" i="2"/>
  <c r="AN1257" i="2" s="1" a="1"/>
  <c r="AN1257" i="2" s="1"/>
  <c r="X1373" i="2"/>
  <c r="X1358" i="2"/>
  <c r="W806" i="2"/>
  <c r="AN806" i="2" s="1" a="1"/>
  <c r="AN806" i="2" s="1"/>
  <c r="W939" i="2"/>
  <c r="AN939" i="2" s="1" a="1"/>
  <c r="AN939" i="2" s="1"/>
  <c r="X897" i="2"/>
  <c r="X808" i="2"/>
  <c r="W868" i="2"/>
  <c r="AN868" i="2" s="1" a="1"/>
  <c r="AN868" i="2" s="1"/>
  <c r="Y1013" i="2"/>
  <c r="X1067" i="2"/>
  <c r="X1144" i="2"/>
  <c r="Y1230" i="2"/>
  <c r="X1227" i="2"/>
  <c r="Y1165" i="2"/>
  <c r="W1155" i="2"/>
  <c r="AN1155" i="2" s="1" a="1"/>
  <c r="AN1155" i="2" s="1"/>
  <c r="X1306" i="2"/>
  <c r="W1094" i="2"/>
  <c r="AN1094" i="2" s="1" a="1"/>
  <c r="AN1094" i="2" s="1"/>
  <c r="Y1396" i="2"/>
  <c r="X1547" i="2"/>
  <c r="Y1519" i="2"/>
  <c r="W1544" i="2"/>
  <c r="AN1544" i="2" s="1" a="1"/>
  <c r="AN1544" i="2" s="1"/>
  <c r="Y853" i="2"/>
  <c r="W1207" i="2"/>
  <c r="AN1207" i="2" s="1" a="1"/>
  <c r="AN1207" i="2" s="1"/>
  <c r="X993" i="2"/>
  <c r="W881" i="2"/>
  <c r="AN881" i="2" s="1" a="1"/>
  <c r="AN881" i="2" s="1"/>
  <c r="W1130" i="2"/>
  <c r="AN1130" i="2" s="1" a="1"/>
  <c r="AN1130" i="2" s="1"/>
  <c r="W1259" i="2"/>
  <c r="AN1259" i="2" s="1" a="1"/>
  <c r="AN1259" i="2" s="1"/>
  <c r="X867" i="2"/>
  <c r="W1562" i="2"/>
  <c r="AN1562" i="2" s="1" a="1"/>
  <c r="AN1562" i="2" s="1"/>
  <c r="W957" i="2"/>
  <c r="AN957" i="2" s="1" a="1"/>
  <c r="AN957" i="2" s="1"/>
  <c r="X716" i="2"/>
  <c r="Y690" i="2"/>
  <c r="X1018" i="2"/>
  <c r="Y808" i="2"/>
  <c r="X1013" i="2"/>
  <c r="W1083" i="2"/>
  <c r="AN1083" i="2" s="1" a="1"/>
  <c r="AN1083" i="2" s="1"/>
  <c r="Y1026" i="2"/>
  <c r="Y1130" i="2"/>
  <c r="Y1204" i="2"/>
  <c r="X1230" i="2"/>
  <c r="W1103" i="2"/>
  <c r="AN1103" i="2" s="1" a="1"/>
  <c r="AN1103" i="2" s="1"/>
  <c r="X1165" i="2"/>
  <c r="X880" i="2"/>
  <c r="Y1426" i="2"/>
  <c r="X1396" i="2"/>
  <c r="W1519" i="2"/>
  <c r="AN1519" i="2" s="1" a="1"/>
  <c r="AN1519" i="2" s="1"/>
  <c r="W716" i="2"/>
  <c r="AN716" i="2" s="1" a="1"/>
  <c r="AN716" i="2" s="1"/>
  <c r="W1556" i="2"/>
  <c r="AN1556" i="2" s="1" a="1"/>
  <c r="AN1556" i="2" s="1"/>
  <c r="Y1018" i="2"/>
  <c r="Y1553" i="2"/>
  <c r="W853" i="2"/>
  <c r="AN853" i="2" s="1" a="1"/>
  <c r="AN853" i="2" s="1"/>
  <c r="X904" i="2"/>
  <c r="W993" i="2"/>
  <c r="AN993" i="2" s="1" a="1"/>
  <c r="AN993" i="2" s="1"/>
  <c r="X1259" i="2"/>
  <c r="W867" i="2"/>
  <c r="AN867" i="2" s="1" a="1"/>
  <c r="AN867" i="2" s="1"/>
  <c r="Y1373" i="2"/>
  <c r="X739" i="2"/>
  <c r="W1347" i="2"/>
  <c r="AN1347" i="2" s="1" a="1"/>
  <c r="AN1347" i="2" s="1"/>
  <c r="X740" i="2"/>
  <c r="Y715" i="2"/>
  <c r="W1018" i="2"/>
  <c r="X1026" i="2"/>
  <c r="Y1058" i="2"/>
  <c r="X1204" i="2"/>
  <c r="Y1103" i="2"/>
  <c r="Y880" i="2"/>
  <c r="X1388" i="2"/>
  <c r="Y1397" i="2"/>
  <c r="Y1399" i="2"/>
  <c r="W1430" i="2"/>
  <c r="AN1430" i="2" s="1" a="1"/>
  <c r="AN1430" i="2" s="1"/>
  <c r="X1426" i="2"/>
  <c r="Y1547" i="2"/>
  <c r="Y740" i="2"/>
  <c r="W1568" i="2"/>
  <c r="AN1568" i="2" s="1" a="1"/>
  <c r="AN1568" i="2" s="1"/>
  <c r="X824" i="2"/>
  <c r="X853" i="2"/>
  <c r="W904" i="2"/>
  <c r="AN904" i="2" s="1" a="1"/>
  <c r="AN904" i="2" s="1"/>
  <c r="Y1565" i="2"/>
  <c r="X1295" i="2"/>
  <c r="Y1534" i="2"/>
  <c r="Y1257" i="2"/>
  <c r="X715" i="2"/>
  <c r="Y1034" i="2"/>
  <c r="Y1037" i="2"/>
  <c r="Y1007" i="2"/>
  <c r="Y1106" i="2"/>
  <c r="X1058" i="2"/>
  <c r="Y1248" i="2"/>
  <c r="Y1315" i="2"/>
  <c r="Y1154" i="2"/>
  <c r="X1397" i="2"/>
  <c r="X1399" i="2"/>
  <c r="Y1430" i="2"/>
  <c r="W1534" i="2"/>
  <c r="AN1534" i="2" s="1" a="1"/>
  <c r="AN1534" i="2" s="1"/>
  <c r="Y1008" i="2"/>
  <c r="W1067" i="2"/>
  <c r="AN1067" i="2" s="1" a="1"/>
  <c r="AN1067" i="2" s="1"/>
  <c r="W717" i="2"/>
  <c r="AN717" i="2" s="1" a="1"/>
  <c r="AN717" i="2" s="1"/>
  <c r="W1106" i="2"/>
  <c r="AN1106" i="2" s="1" a="1"/>
  <c r="AN1106" i="2" s="1"/>
  <c r="Y926" i="2"/>
  <c r="W1565" i="2"/>
  <c r="AN1565" i="2" s="1" a="1"/>
  <c r="AN1565" i="2" s="1"/>
  <c r="W1295" i="2"/>
  <c r="AN1295" i="2" s="1" a="1"/>
  <c r="AN1295" i="2" s="1"/>
  <c r="X717" i="2"/>
  <c r="Y912" i="2"/>
  <c r="X1034" i="2"/>
  <c r="X1037" i="2"/>
  <c r="X1007" i="2"/>
  <c r="Y844" i="2"/>
  <c r="X1106" i="2"/>
  <c r="Y1160" i="2"/>
  <c r="X1315" i="2"/>
  <c r="Y1027" i="2"/>
  <c r="W1154" i="2"/>
  <c r="AN1154" i="2" s="1" a="1"/>
  <c r="AN1154" i="2" s="1"/>
  <c r="Y1377" i="2"/>
  <c r="Y1531" i="2"/>
  <c r="X1556" i="2"/>
  <c r="Y1080" i="2"/>
  <c r="Y1562" i="2"/>
  <c r="X1008" i="2"/>
  <c r="Y1477" i="2"/>
  <c r="X1337" i="2"/>
  <c r="Y1017" i="2"/>
  <c r="W690" i="2"/>
  <c r="AN690" i="2" s="1" a="1"/>
  <c r="AN690" i="2" s="1"/>
  <c r="Y1509" i="2"/>
  <c r="W1105" i="2"/>
  <c r="AN1105" i="2" s="1" a="1"/>
  <c r="AN1105" i="2" s="1"/>
  <c r="W1245" i="2"/>
  <c r="AN1245" i="2" s="1" a="1"/>
  <c r="AN1245" i="2" s="1"/>
  <c r="X926" i="2"/>
  <c r="X756" i="2"/>
  <c r="Y805" i="2"/>
  <c r="Y748" i="2"/>
  <c r="Y883" i="2"/>
  <c r="W844" i="2"/>
  <c r="AN844" i="2" s="1" a="1"/>
  <c r="AN844" i="2" s="1"/>
  <c r="Y1233" i="2"/>
  <c r="Y1141" i="2"/>
  <c r="X1027" i="2"/>
  <c r="X1389" i="2"/>
  <c r="X1377" i="2"/>
  <c r="X1521" i="2"/>
  <c r="X1080" i="2"/>
  <c r="Y1437" i="2"/>
  <c r="W1008" i="2"/>
  <c r="AN1008" i="2" s="1" a="1"/>
  <c r="AN1008" i="2" s="1"/>
  <c r="W1477" i="2"/>
  <c r="AN1477" i="2" s="1" a="1"/>
  <c r="AN1477" i="2" s="1"/>
  <c r="W1337" i="2"/>
  <c r="AN1337" i="2" s="1" a="1"/>
  <c r="AN1337" i="2" s="1"/>
  <c r="X1017" i="2"/>
  <c r="X690" i="2"/>
  <c r="X1509" i="2"/>
  <c r="Y1346" i="2"/>
  <c r="X708" i="2"/>
  <c r="Y938" i="2"/>
  <c r="W926" i="2"/>
  <c r="AN926" i="2" s="1" a="1"/>
  <c r="AN926" i="2" s="1"/>
  <c r="X889" i="2"/>
  <c r="W1093" i="2"/>
  <c r="AN1093" i="2" s="1" a="1"/>
  <c r="AN1093" i="2" s="1"/>
  <c r="Y768" i="2"/>
  <c r="W816" i="2"/>
  <c r="AN816" i="2" s="1" a="1"/>
  <c r="AN816" i="2" s="1"/>
  <c r="Y1388" i="2"/>
  <c r="P74" i="20" a="1"/>
  <c r="P74" i="20" s="1"/>
  <c r="X177" i="2"/>
  <c r="H177" i="2" s="1" a="1"/>
  <c r="H177" i="2" s="1"/>
  <c r="W218" i="2"/>
  <c r="AY218" i="2" s="1"/>
  <c r="AZ218" i="2" s="1" a="1"/>
  <c r="AZ218" i="2" s="1"/>
  <c r="X494" i="2"/>
  <c r="W494" i="2"/>
  <c r="AN494" i="2" s="1" a="1"/>
  <c r="AN494" i="2" s="1"/>
  <c r="W659" i="2"/>
  <c r="AN659" i="2" s="1" a="1"/>
  <c r="AN659" i="2" s="1"/>
  <c r="Y659" i="2"/>
  <c r="K306" i="2"/>
  <c r="X962" i="2"/>
  <c r="AL962" i="2" s="1" a="1"/>
  <c r="AL962" i="2" s="1"/>
  <c r="I962" i="2" s="1"/>
  <c r="W410" i="2"/>
  <c r="W58" i="2"/>
  <c r="X428" i="2"/>
  <c r="Y638" i="2"/>
  <c r="W212" i="2"/>
  <c r="AN212" i="2" s="1" a="1"/>
  <c r="AN212" i="2" s="1"/>
  <c r="W1090" i="2"/>
  <c r="AN1090" i="2" s="1" a="1"/>
  <c r="AN1090" i="2" s="1"/>
  <c r="W681" i="2"/>
  <c r="AN681" i="2" s="1" a="1"/>
  <c r="AN681" i="2" s="1"/>
  <c r="X681" i="2"/>
  <c r="AK681" i="2" s="1" a="1"/>
  <c r="AK681" i="2" s="1"/>
  <c r="X461" i="2"/>
  <c r="AD461" i="2" s="1"/>
  <c r="AE461" i="2" s="1" a="1"/>
  <c r="AE461" i="2" s="1"/>
  <c r="AF461" i="2" s="1" a="1"/>
  <c r="AF461" i="2" s="1"/>
  <c r="Y589" i="2"/>
  <c r="W589" i="2"/>
  <c r="AN589" i="2" s="1" a="1"/>
  <c r="AN589" i="2" s="1"/>
  <c r="Y538" i="2"/>
  <c r="Y344" i="2"/>
  <c r="X344" i="2"/>
  <c r="W344" i="2"/>
  <c r="W799" i="2"/>
  <c r="AN799" i="2" s="1" a="1"/>
  <c r="AN799" i="2" s="1"/>
  <c r="Y799" i="2"/>
  <c r="X799" i="2"/>
  <c r="Y60" i="2"/>
  <c r="W981" i="2"/>
  <c r="AN981" i="2" s="1" a="1"/>
  <c r="AN981" i="2" s="1"/>
  <c r="X981" i="2"/>
  <c r="X164" i="2"/>
  <c r="X1000" i="2"/>
  <c r="Y1000" i="2"/>
  <c r="W857" i="2"/>
  <c r="AN857" i="2" s="1" a="1"/>
  <c r="AN857" i="2" s="1"/>
  <c r="X857" i="2"/>
  <c r="Y857" i="2"/>
  <c r="W713" i="2"/>
  <c r="AN713" i="2" s="1" a="1"/>
  <c r="AN713" i="2" s="1"/>
  <c r="X713" i="2"/>
  <c r="X980" i="2"/>
  <c r="Y980" i="2"/>
  <c r="W1297" i="2"/>
  <c r="AN1297" i="2" s="1" a="1"/>
  <c r="AN1297" i="2" s="1"/>
  <c r="X1297" i="2"/>
  <c r="Y1297" i="2"/>
  <c r="X846" i="2"/>
  <c r="W846" i="2"/>
  <c r="AN846" i="2" s="1" a="1"/>
  <c r="AN846" i="2" s="1"/>
  <c r="W1560" i="2"/>
  <c r="AN1560" i="2" s="1" a="1"/>
  <c r="AN1560" i="2" s="1"/>
  <c r="W1123" i="2"/>
  <c r="AN1123" i="2" s="1" a="1"/>
  <c r="AN1123" i="2" s="1"/>
  <c r="X1123" i="2"/>
  <c r="Y1123" i="2"/>
  <c r="W978" i="2"/>
  <c r="AN978" i="2" s="1" a="1"/>
  <c r="AN978" i="2" s="1"/>
  <c r="X978" i="2"/>
  <c r="W682" i="2"/>
  <c r="AN682" i="2" s="1" a="1"/>
  <c r="AN682" i="2" s="1"/>
  <c r="X682" i="2"/>
  <c r="Y682" i="2"/>
  <c r="X1500" i="2"/>
  <c r="Y1197" i="2"/>
  <c r="W1197" i="2"/>
  <c r="AN1197" i="2" s="1" a="1"/>
  <c r="AN1197" i="2" s="1"/>
  <c r="X1197" i="2"/>
  <c r="Y1048" i="2"/>
  <c r="X1048" i="2"/>
  <c r="X884" i="2"/>
  <c r="Y884" i="2"/>
  <c r="W884" i="2"/>
  <c r="AN884" i="2" s="1" a="1"/>
  <c r="AN884" i="2" s="1"/>
  <c r="W363" i="2"/>
  <c r="AN363" i="2" s="1" a="1"/>
  <c r="AN363" i="2" s="1"/>
  <c r="X363" i="2"/>
  <c r="Y363" i="2"/>
  <c r="X821" i="2"/>
  <c r="W1208" i="2"/>
  <c r="AN1208" i="2" s="1" a="1"/>
  <c r="AN1208" i="2" s="1"/>
  <c r="X1208" i="2"/>
  <c r="Y1208" i="2"/>
  <c r="X771" i="2"/>
  <c r="BA771" i="2" s="1" a="1"/>
  <c r="BA771" i="2" s="1"/>
  <c r="W771" i="2"/>
  <c r="AN771" i="2" s="1" a="1"/>
  <c r="AN771" i="2" s="1"/>
  <c r="Y771" i="2"/>
  <c r="Y1557" i="2"/>
  <c r="X1557" i="2"/>
  <c r="W1557" i="2"/>
  <c r="AN1557" i="2" s="1" a="1"/>
  <c r="AN1557" i="2" s="1"/>
  <c r="Y597" i="2"/>
  <c r="X525" i="2"/>
  <c r="H525" i="2" s="1" a="1"/>
  <c r="H525" i="2" s="1"/>
  <c r="Y525" i="2"/>
  <c r="W305" i="2"/>
  <c r="W204" i="2"/>
  <c r="X527" i="2"/>
  <c r="H527" i="2" s="1" a="1"/>
  <c r="H527" i="2" s="1"/>
  <c r="W1353" i="2"/>
  <c r="AN1353" i="2" s="1" a="1"/>
  <c r="AN1353" i="2" s="1"/>
  <c r="X1353" i="2"/>
  <c r="Y1353" i="2"/>
  <c r="Y506" i="2"/>
  <c r="W506" i="2"/>
  <c r="AN506" i="2" s="1" a="1"/>
  <c r="AN506" i="2" s="1"/>
  <c r="X506" i="2"/>
  <c r="H506" i="2" s="1" a="1"/>
  <c r="H506" i="2" s="1"/>
  <c r="X1020" i="2"/>
  <c r="Y1020" i="2"/>
  <c r="W988" i="2"/>
  <c r="AN988" i="2" s="1" a="1"/>
  <c r="AN988" i="2" s="1"/>
  <c r="Y988" i="2"/>
  <c r="Y1566" i="2"/>
  <c r="X1566" i="2"/>
  <c r="W1566" i="2"/>
  <c r="AN1566" i="2" s="1" a="1"/>
  <c r="AN1566" i="2" s="1"/>
  <c r="W428" i="2"/>
  <c r="X341" i="2"/>
  <c r="AD341" i="2" s="1"/>
  <c r="AE341" i="2" s="1" a="1"/>
  <c r="AE341" i="2" s="1"/>
  <c r="AF341" i="2" s="1" a="1"/>
  <c r="AF341" i="2" s="1"/>
  <c r="X648" i="2"/>
  <c r="H648" i="2" s="1" a="1"/>
  <c r="H648" i="2" s="1"/>
  <c r="W527" i="2"/>
  <c r="AN527" i="2" s="1" a="1"/>
  <c r="AN527" i="2" s="1"/>
  <c r="Y51" i="2"/>
  <c r="Y477" i="2"/>
  <c r="X32" i="2"/>
  <c r="AD32" i="2" s="1"/>
  <c r="AE32" i="2" s="1" a="1"/>
  <c r="AE32" i="2" s="1"/>
  <c r="AF32" i="2" s="1" a="1"/>
  <c r="AF32" i="2" s="1"/>
  <c r="Y32" i="2"/>
  <c r="X655" i="2"/>
  <c r="H655" i="2" s="1" a="1"/>
  <c r="H655" i="2" s="1"/>
  <c r="X1492" i="2"/>
  <c r="W1492" i="2"/>
  <c r="AN1492" i="2" s="1" a="1"/>
  <c r="AN1492" i="2" s="1"/>
  <c r="W1126" i="2"/>
  <c r="AN1126" i="2" s="1" a="1"/>
  <c r="AN1126" i="2" s="1"/>
  <c r="Y1126" i="2"/>
  <c r="W969" i="2"/>
  <c r="AN969" i="2" s="1" a="1"/>
  <c r="AN969" i="2" s="1"/>
  <c r="X969" i="2"/>
  <c r="X703" i="2"/>
  <c r="Y703" i="2"/>
  <c r="W1440" i="2"/>
  <c r="AN1440" i="2" s="1" a="1"/>
  <c r="AN1440" i="2" s="1"/>
  <c r="Y1440" i="2"/>
  <c r="X1440" i="2"/>
  <c r="Y1298" i="2"/>
  <c r="X1298" i="2"/>
  <c r="W663" i="2"/>
  <c r="AN663" i="2" s="1" a="1"/>
  <c r="AN663" i="2" s="1"/>
  <c r="X663" i="2"/>
  <c r="Y663" i="2"/>
  <c r="X234" i="2"/>
  <c r="H234" i="2" s="1" a="1"/>
  <c r="H234" i="2" s="1"/>
  <c r="W234" i="2"/>
  <c r="AN234" i="2" s="1" a="1"/>
  <c r="AN234" i="2" s="1"/>
  <c r="W1552" i="2"/>
  <c r="AN1552" i="2" s="1" a="1"/>
  <c r="AN1552" i="2" s="1"/>
  <c r="X1552" i="2"/>
  <c r="Y1552" i="2"/>
  <c r="W1254" i="2"/>
  <c r="AN1254" i="2" s="1" a="1"/>
  <c r="AN1254" i="2" s="1"/>
  <c r="Y1254" i="2"/>
  <c r="X1254" i="2"/>
  <c r="X1196" i="2"/>
  <c r="W54" i="2"/>
  <c r="X1558" i="2"/>
  <c r="AL1558" i="2" s="1" a="1"/>
  <c r="AL1558" i="2" s="1"/>
  <c r="I1558" i="2" s="1"/>
  <c r="Y1558" i="2"/>
  <c r="Y240" i="2"/>
  <c r="W1402" i="2"/>
  <c r="AN1402" i="2" s="1" a="1"/>
  <c r="AN1402" i="2" s="1"/>
  <c r="X1402" i="2"/>
  <c r="Y1402" i="2"/>
  <c r="X1229" i="2"/>
  <c r="Y1229" i="2"/>
  <c r="W1229" i="2"/>
  <c r="AN1229" i="2" s="1" a="1"/>
  <c r="AN1229" i="2" s="1"/>
  <c r="W903" i="2"/>
  <c r="AN903" i="2" s="1" a="1"/>
  <c r="AN903" i="2" s="1"/>
  <c r="X903" i="2"/>
  <c r="X569" i="2"/>
  <c r="H569" i="2" s="1" a="1"/>
  <c r="H569" i="2" s="1"/>
  <c r="W350" i="2"/>
  <c r="AN350" i="2" s="1" a="1"/>
  <c r="AN350" i="2" s="1"/>
  <c r="Y350" i="2"/>
  <c r="W1585" i="2"/>
  <c r="AN1585" i="2" s="1" a="1"/>
  <c r="AN1585" i="2" s="1"/>
  <c r="X1585" i="2"/>
  <c r="Y1585" i="2"/>
  <c r="Y1444" i="2"/>
  <c r="W1444" i="2"/>
  <c r="AN1444" i="2" s="1" a="1"/>
  <c r="AN1444" i="2" s="1"/>
  <c r="X1444" i="2"/>
  <c r="W610" i="2"/>
  <c r="AN610" i="2" s="1" a="1"/>
  <c r="AN610" i="2" s="1"/>
  <c r="X610" i="2"/>
  <c r="X413" i="2"/>
  <c r="X410" i="2"/>
  <c r="AD410" i="2" s="1"/>
  <c r="AE410" i="2" s="1" a="1"/>
  <c r="AE410" i="2" s="1"/>
  <c r="AF410" i="2" s="1" a="1"/>
  <c r="AF410" i="2" s="1"/>
  <c r="Y490" i="2"/>
  <c r="X1178" i="2"/>
  <c r="Y1178" i="2"/>
  <c r="W473" i="2"/>
  <c r="AN473" i="2" s="1" a="1"/>
  <c r="AN473" i="2" s="1"/>
  <c r="W608" i="2"/>
  <c r="AN608" i="2" s="1" a="1"/>
  <c r="AN608" i="2" s="1"/>
  <c r="X1524" i="2"/>
  <c r="Y1524" i="2"/>
  <c r="W1012" i="2"/>
  <c r="AN1012" i="2" s="1" a="1"/>
  <c r="AN1012" i="2" s="1"/>
  <c r="X1012" i="2"/>
  <c r="Y143" i="2"/>
  <c r="Y541" i="2"/>
  <c r="X98" i="2"/>
  <c r="X143" i="2"/>
  <c r="AD143" i="2" s="1"/>
  <c r="AE143" i="2" s="1" a="1"/>
  <c r="AE143" i="2" s="1"/>
  <c r="AF143" i="2" s="1" a="1"/>
  <c r="AF143" i="2" s="1"/>
  <c r="Y428" i="2"/>
  <c r="W541" i="2"/>
  <c r="AN541" i="2" s="1" a="1"/>
  <c r="AN541" i="2" s="1"/>
  <c r="W1220" i="2"/>
  <c r="AN1220" i="2" s="1" a="1"/>
  <c r="AN1220" i="2" s="1"/>
  <c r="Y614" i="2"/>
  <c r="W614" i="2"/>
  <c r="AN614" i="2" s="1" a="1"/>
  <c r="AN614" i="2" s="1"/>
  <c r="X614" i="2"/>
  <c r="H614" i="2" s="1" a="1"/>
  <c r="H614" i="2" s="1"/>
  <c r="W342" i="2"/>
  <c r="X48" i="2"/>
  <c r="H48" i="2" s="1" a="1"/>
  <c r="H48" i="2" s="1"/>
  <c r="Y154" i="2"/>
  <c r="W911" i="2"/>
  <c r="AN911" i="2" s="1" a="1"/>
  <c r="AN911" i="2" s="1"/>
  <c r="Y41" i="2"/>
  <c r="Y90" i="2"/>
  <c r="W82" i="2"/>
  <c r="X151" i="2"/>
  <c r="X314" i="2"/>
  <c r="W314" i="2"/>
  <c r="Y314" i="2"/>
  <c r="W97" i="2"/>
  <c r="X97" i="2"/>
  <c r="W1065" i="2"/>
  <c r="AN1065" i="2" s="1" a="1"/>
  <c r="AN1065" i="2" s="1"/>
  <c r="Y855" i="2"/>
  <c r="Y892" i="2"/>
  <c r="W892" i="2"/>
  <c r="AN892" i="2" s="1" a="1"/>
  <c r="AN892" i="2" s="1"/>
  <c r="X892" i="2"/>
  <c r="W482" i="2"/>
  <c r="AN482" i="2" s="1" a="1"/>
  <c r="AN482" i="2" s="1"/>
  <c r="Y482" i="2"/>
  <c r="W41" i="2"/>
  <c r="AN41" i="2" s="1" a="1"/>
  <c r="AN41" i="2" s="1"/>
  <c r="X72" i="2"/>
  <c r="H72" i="2" s="1" a="1"/>
  <c r="H72" i="2" s="1"/>
  <c r="Y82" i="2"/>
  <c r="W143" i="2"/>
  <c r="W237" i="2"/>
  <c r="X212" i="2"/>
  <c r="H212" i="2" s="1" a="1"/>
  <c r="H212" i="2" s="1"/>
  <c r="Y291" i="2"/>
  <c r="Y305" i="2"/>
  <c r="Y317" i="2"/>
  <c r="Y413" i="2"/>
  <c r="X787" i="2"/>
  <c r="X1439" i="2"/>
  <c r="Y1411" i="2"/>
  <c r="X560" i="2"/>
  <c r="Y825" i="2"/>
  <c r="X652" i="2"/>
  <c r="Y911" i="2"/>
  <c r="Y97" i="2"/>
  <c r="W66" i="2"/>
  <c r="I306" i="2"/>
  <c r="W308" i="2"/>
  <c r="W345" i="2"/>
  <c r="AY345" i="2" s="1"/>
  <c r="AZ345" i="2" s="1" a="1"/>
  <c r="AZ345" i="2" s="1"/>
  <c r="Y345" i="2"/>
  <c r="Y693" i="2"/>
  <c r="W693" i="2"/>
  <c r="AN693" i="2" s="1" a="1"/>
  <c r="AN693" i="2" s="1"/>
  <c r="W1318" i="2"/>
  <c r="AN1318" i="2" s="1" a="1"/>
  <c r="AN1318" i="2" s="1"/>
  <c r="X1318" i="2"/>
  <c r="Y1318" i="2"/>
  <c r="W401" i="2"/>
  <c r="L132" i="2"/>
  <c r="X129" i="2"/>
  <c r="Y213" i="2"/>
  <c r="Y296" i="2"/>
  <c r="X305" i="2"/>
  <c r="Y269" i="2"/>
  <c r="W317" i="2"/>
  <c r="W348" i="2"/>
  <c r="AN348" i="2" s="1" a="1"/>
  <c r="AN348" i="2" s="1"/>
  <c r="Y494" i="2"/>
  <c r="W787" i="2"/>
  <c r="AN787" i="2" s="1" a="1"/>
  <c r="AN787" i="2" s="1"/>
  <c r="W747" i="2"/>
  <c r="AN747" i="2" s="1" a="1"/>
  <c r="AN747" i="2" s="1"/>
  <c r="X1441" i="2"/>
  <c r="X1411" i="2"/>
  <c r="AL1411" i="2" s="1" a="1"/>
  <c r="AL1411" i="2" s="1"/>
  <c r="I1411" i="2" s="1"/>
  <c r="W560" i="2"/>
  <c r="AN560" i="2" s="1" a="1"/>
  <c r="AN560" i="2" s="1"/>
  <c r="W96" i="2"/>
  <c r="Y474" i="2"/>
  <c r="W94" i="2"/>
  <c r="Y591" i="2"/>
  <c r="W591" i="2"/>
  <c r="AN591" i="2" s="1" a="1"/>
  <c r="AN591" i="2" s="1"/>
  <c r="X1310" i="2"/>
  <c r="Y981" i="2"/>
  <c r="X477" i="2"/>
  <c r="Y194" i="2"/>
  <c r="Y66" i="2"/>
  <c r="X351" i="2"/>
  <c r="H351" i="2" s="1" a="1"/>
  <c r="H351" i="2" s="1"/>
  <c r="Y478" i="2"/>
  <c r="Y204" i="2"/>
  <c r="W81" i="2"/>
  <c r="AN81" i="2" s="1" a="1"/>
  <c r="AN81" i="2" s="1"/>
  <c r="W537" i="2"/>
  <c r="AN537" i="2" s="1" a="1"/>
  <c r="AN537" i="2" s="1"/>
  <c r="X537" i="2"/>
  <c r="W224" i="2"/>
  <c r="W200" i="2"/>
  <c r="Y410" i="2"/>
  <c r="W651" i="2"/>
  <c r="AN651" i="2" s="1" a="1"/>
  <c r="AN651" i="2" s="1"/>
  <c r="W577" i="2"/>
  <c r="AN577" i="2" s="1" a="1"/>
  <c r="AN577" i="2" s="1"/>
  <c r="Y577" i="2"/>
  <c r="Y515" i="2"/>
  <c r="X515" i="2"/>
  <c r="H515" i="2" s="1" a="1"/>
  <c r="H515" i="2" s="1"/>
  <c r="W581" i="2"/>
  <c r="AN581" i="2" s="1" a="1"/>
  <c r="AN581" i="2" s="1"/>
  <c r="X581" i="2"/>
  <c r="H581" i="2" s="1" a="1"/>
  <c r="H581" i="2" s="1"/>
  <c r="X638" i="2"/>
  <c r="H638" i="2" s="1" a="1"/>
  <c r="H638" i="2" s="1"/>
  <c r="Y101" i="2"/>
  <c r="Y72" i="2"/>
  <c r="W1469" i="2"/>
  <c r="AN1469" i="2" s="1" a="1"/>
  <c r="AN1469" i="2" s="1"/>
  <c r="X1469" i="2"/>
  <c r="W393" i="2"/>
  <c r="AN393" i="2" s="1" a="1"/>
  <c r="AN393" i="2" s="1"/>
  <c r="W286" i="2"/>
  <c r="X82" i="2"/>
  <c r="X101" i="2"/>
  <c r="AD101" i="2" s="1"/>
  <c r="AE101" i="2" s="1" a="1"/>
  <c r="AE101" i="2" s="1"/>
  <c r="AF101" i="2" s="1" a="1"/>
  <c r="AF101" i="2" s="1"/>
  <c r="W129" i="2"/>
  <c r="X191" i="2"/>
  <c r="AD191" i="2" s="1"/>
  <c r="AE191" i="2" s="1" a="1"/>
  <c r="AE191" i="2" s="1"/>
  <c r="AF191" i="2" s="1" a="1"/>
  <c r="AF191" i="2" s="1"/>
  <c r="X269" i="2"/>
  <c r="H269" i="2" s="1" a="1"/>
  <c r="H269" i="2" s="1"/>
  <c r="X317" i="2"/>
  <c r="Y329" i="2"/>
  <c r="Y348" i="2"/>
  <c r="Y648" i="2"/>
  <c r="Y846" i="2"/>
  <c r="W1110" i="2"/>
  <c r="AN1110" i="2" s="1" a="1"/>
  <c r="AN1110" i="2" s="1"/>
  <c r="W1349" i="2"/>
  <c r="AN1349" i="2" s="1" a="1"/>
  <c r="AN1349" i="2" s="1"/>
  <c r="Y463" i="2"/>
  <c r="X372" i="2"/>
  <c r="W921" i="2"/>
  <c r="AN921" i="2" s="1" a="1"/>
  <c r="AN921" i="2" s="1"/>
  <c r="Y434" i="2"/>
  <c r="Y569" i="2"/>
  <c r="W1310" i="2"/>
  <c r="AN1310" i="2" s="1" a="1"/>
  <c r="AN1310" i="2" s="1"/>
  <c r="X194" i="2"/>
  <c r="AD194" i="2" s="1"/>
  <c r="AE194" i="2" s="1" a="1"/>
  <c r="AE194" i="2" s="1"/>
  <c r="AF194" i="2" s="1" a="1"/>
  <c r="AF194" i="2" s="1"/>
  <c r="X66" i="2"/>
  <c r="AD66" i="2" s="1"/>
  <c r="AE66" i="2" s="1" a="1"/>
  <c r="AE66" i="2" s="1"/>
  <c r="AF66" i="2" s="1" a="1"/>
  <c r="AF66" i="2" s="1"/>
  <c r="W368" i="2"/>
  <c r="Y46" i="2"/>
  <c r="X302" i="2"/>
  <c r="X229" i="2"/>
  <c r="W378" i="2"/>
  <c r="AN378" i="2" s="1" a="1"/>
  <c r="AN378" i="2" s="1"/>
  <c r="Y131" i="2"/>
  <c r="Y617" i="2"/>
  <c r="X300" i="2"/>
  <c r="Y425" i="2"/>
  <c r="Y63" i="2"/>
  <c r="Y571" i="2"/>
  <c r="X1563" i="2"/>
  <c r="W611" i="2"/>
  <c r="AN611" i="2" s="1" a="1"/>
  <c r="AN611" i="2" s="1"/>
  <c r="W330" i="2"/>
  <c r="X890" i="2"/>
  <c r="Y948" i="2"/>
  <c r="Y634" i="2"/>
  <c r="W466" i="2"/>
  <c r="AN466" i="2" s="1" a="1"/>
  <c r="AN466" i="2" s="1"/>
  <c r="X629" i="2"/>
  <c r="H629" i="2" s="1" a="1"/>
  <c r="H629" i="2" s="1"/>
  <c r="Y404" i="2"/>
  <c r="Y662" i="2"/>
  <c r="Y189" i="2"/>
  <c r="W890" i="2"/>
  <c r="AN890" i="2" s="1" a="1"/>
  <c r="AN890" i="2" s="1"/>
  <c r="W1563" i="2"/>
  <c r="AN1563" i="2" s="1" a="1"/>
  <c r="AN1563" i="2" s="1"/>
  <c r="X948" i="2"/>
  <c r="X634" i="2"/>
  <c r="H634" i="2" s="1" a="1"/>
  <c r="H634" i="2" s="1"/>
  <c r="X289" i="2"/>
  <c r="H289" i="2" s="1" a="1"/>
  <c r="H289" i="2" s="1"/>
  <c r="Y115" i="2"/>
  <c r="X476" i="2"/>
  <c r="H476" i="2" s="1" a="1"/>
  <c r="H476" i="2" s="1"/>
  <c r="X277" i="2"/>
  <c r="AD277" i="2" s="1"/>
  <c r="AE277" i="2" s="1" a="1"/>
  <c r="AE277" i="2" s="1"/>
  <c r="AF277" i="2" s="1" a="1"/>
  <c r="AF277" i="2" s="1"/>
  <c r="Y331" i="2"/>
  <c r="W491" i="2"/>
  <c r="AN491" i="2" s="1" a="1"/>
  <c r="AN491" i="2" s="1"/>
  <c r="Y257" i="2"/>
  <c r="Y1117" i="2"/>
  <c r="W161" i="2"/>
  <c r="W948" i="2"/>
  <c r="AN948" i="2" s="1" a="1"/>
  <c r="AN948" i="2" s="1"/>
  <c r="W566" i="2"/>
  <c r="AN566" i="2" s="1" a="1"/>
  <c r="AN566" i="2" s="1"/>
  <c r="W634" i="2"/>
  <c r="AN634" i="2" s="1" a="1"/>
  <c r="AN634" i="2" s="1"/>
  <c r="W323" i="2"/>
  <c r="W476" i="2"/>
  <c r="AN476" i="2" s="1" a="1"/>
  <c r="AN476" i="2" s="1"/>
  <c r="W485" i="2"/>
  <c r="AN485" i="2" s="1" a="1"/>
  <c r="AN485" i="2" s="1"/>
  <c r="Y167" i="2"/>
  <c r="Y1063" i="2"/>
  <c r="Y1431" i="2"/>
  <c r="X1117" i="2"/>
  <c r="Y1105" i="2"/>
  <c r="X42" i="2"/>
  <c r="AD42" i="2" s="1"/>
  <c r="AE42" i="2" s="1" a="1"/>
  <c r="AE42" i="2" s="1"/>
  <c r="AF42" i="2" s="1" a="1"/>
  <c r="AF42" i="2" s="1"/>
  <c r="W607" i="2"/>
  <c r="AN607" i="2" s="1" a="1"/>
  <c r="AN607" i="2" s="1"/>
  <c r="W288" i="2"/>
  <c r="W578" i="2"/>
  <c r="AN578" i="2" s="1" a="1"/>
  <c r="AN578" i="2" s="1"/>
  <c r="Y275" i="2"/>
  <c r="X310" i="2"/>
  <c r="X106" i="2"/>
  <c r="X464" i="2"/>
  <c r="X173" i="2"/>
  <c r="X1063" i="2"/>
  <c r="X518" i="2"/>
  <c r="H518" i="2" s="1" a="1"/>
  <c r="H518" i="2" s="1"/>
  <c r="W384" i="2"/>
  <c r="Y606" i="2"/>
  <c r="X547" i="2"/>
  <c r="Y546" i="2"/>
  <c r="Y667" i="2"/>
  <c r="Y1305" i="2"/>
  <c r="Y680" i="2"/>
  <c r="Y975" i="2"/>
  <c r="Y924" i="2"/>
  <c r="X1014" i="2"/>
  <c r="W1149" i="2"/>
  <c r="AN1149" i="2" s="1" a="1"/>
  <c r="AN1149" i="2" s="1"/>
  <c r="Y1030" i="2"/>
  <c r="W745" i="2"/>
  <c r="AN745" i="2" s="1" a="1"/>
  <c r="AN745" i="2" s="1"/>
  <c r="Y1292" i="2"/>
  <c r="Y1438" i="2"/>
  <c r="X1022" i="2"/>
  <c r="X1470" i="2"/>
  <c r="W733" i="2"/>
  <c r="AN733" i="2" s="1" a="1"/>
  <c r="AN733" i="2" s="1"/>
  <c r="X1161" i="2"/>
  <c r="W864" i="2"/>
  <c r="AN864" i="2" s="1" a="1"/>
  <c r="AN864" i="2" s="1"/>
  <c r="W1453" i="2"/>
  <c r="AN1453" i="2" s="1" a="1"/>
  <c r="AN1453" i="2" s="1"/>
  <c r="Y695" i="2"/>
  <c r="Y1374" i="2"/>
  <c r="Y1453" i="2"/>
  <c r="Y677" i="2"/>
  <c r="Y745" i="2"/>
  <c r="Y852" i="2"/>
  <c r="Y1445" i="2"/>
  <c r="Y1482" i="2"/>
  <c r="X1343" i="2"/>
  <c r="W677" i="2"/>
  <c r="AN677" i="2" s="1" a="1"/>
  <c r="AN677" i="2" s="1"/>
  <c r="X852" i="2"/>
  <c r="Y1022" i="2"/>
  <c r="Y1262" i="2"/>
  <c r="X1586" i="2"/>
  <c r="X1415" i="2"/>
  <c r="X699" i="2"/>
  <c r="Y798" i="2"/>
  <c r="X921" i="2"/>
  <c r="W1030" i="2"/>
  <c r="AN1030" i="2" s="1" a="1"/>
  <c r="AN1030" i="2" s="1"/>
  <c r="X935" i="2"/>
  <c r="Y1069" i="2"/>
  <c r="X906" i="2"/>
  <c r="Y1220" i="2"/>
  <c r="W1179" i="2"/>
  <c r="AN1179" i="2" s="1" a="1"/>
  <c r="AN1179" i="2" s="1"/>
  <c r="X988" i="2"/>
  <c r="Y1239" i="2"/>
  <c r="X1066" i="2"/>
  <c r="Y1308" i="2"/>
  <c r="X1321" i="2"/>
  <c r="Y1371" i="2"/>
  <c r="W1415" i="2"/>
  <c r="AN1415" i="2" s="1" a="1"/>
  <c r="AN1415" i="2" s="1"/>
  <c r="Y1586" i="2"/>
  <c r="X1576" i="2"/>
  <c r="X845" i="2"/>
  <c r="Y691" i="2"/>
  <c r="W759" i="2"/>
  <c r="AN759" i="2" s="1" a="1"/>
  <c r="AN759" i="2" s="1"/>
  <c r="Y866" i="2"/>
  <c r="W1480" i="2"/>
  <c r="AN1480" i="2" s="1" a="1"/>
  <c r="AN1480" i="2" s="1"/>
  <c r="Y1157" i="2"/>
  <c r="W1020" i="2"/>
  <c r="AN1020" i="2" s="1" a="1"/>
  <c r="AN1020" i="2" s="1"/>
  <c r="X855" i="2"/>
  <c r="Y687" i="2"/>
  <c r="X908" i="2"/>
  <c r="X1158" i="2"/>
  <c r="Y935" i="2"/>
  <c r="W1482" i="2"/>
  <c r="AN1482" i="2" s="1" a="1"/>
  <c r="AN1482" i="2" s="1"/>
  <c r="X691" i="2"/>
  <c r="X798" i="2"/>
  <c r="W906" i="2"/>
  <c r="AN906" i="2" s="1" a="1"/>
  <c r="AN906" i="2" s="1"/>
  <c r="X1239" i="2"/>
  <c r="X1308" i="2"/>
  <c r="W1321" i="2"/>
  <c r="AN1321" i="2" s="1" a="1"/>
  <c r="AN1321" i="2" s="1"/>
  <c r="X1371" i="2"/>
  <c r="W680" i="2"/>
  <c r="AN680" i="2" s="1" a="1"/>
  <c r="AN680" i="2" s="1"/>
  <c r="W845" i="2"/>
  <c r="AN845" i="2" s="1" a="1"/>
  <c r="AN845" i="2" s="1"/>
  <c r="W691" i="2"/>
  <c r="AN691" i="2" s="1" a="1"/>
  <c r="AN691" i="2" s="1"/>
  <c r="Y1550" i="2"/>
  <c r="X866" i="2"/>
  <c r="X723" i="2"/>
  <c r="W855" i="2"/>
  <c r="AN855" i="2" s="1" a="1"/>
  <c r="AN855" i="2" s="1"/>
  <c r="Y728" i="2"/>
  <c r="W695" i="2"/>
  <c r="AN695" i="2" s="1" a="1"/>
  <c r="AN695" i="2" s="1"/>
  <c r="W1483" i="2"/>
  <c r="AN1483" i="2" s="1" a="1"/>
  <c r="AN1483" i="2" s="1"/>
  <c r="X1438" i="2"/>
  <c r="Y676" i="2"/>
  <c r="Y753" i="2"/>
  <c r="Y689" i="2"/>
  <c r="Y803" i="2"/>
  <c r="W829" i="2"/>
  <c r="AN829" i="2" s="1" a="1"/>
  <c r="AN829" i="2" s="1"/>
  <c r="Y1189" i="2"/>
  <c r="X1132" i="2"/>
  <c r="Y838" i="2"/>
  <c r="Y1110" i="2"/>
  <c r="Y1238" i="2"/>
  <c r="Y1579" i="2"/>
  <c r="W1069" i="2"/>
  <c r="AN1069" i="2" s="1" a="1"/>
  <c r="AN1069" i="2" s="1"/>
  <c r="X741" i="2"/>
  <c r="Y1108" i="2"/>
  <c r="W866" i="2"/>
  <c r="AN866" i="2" s="1" a="1"/>
  <c r="AN866" i="2" s="1"/>
  <c r="W723" i="2"/>
  <c r="AN723" i="2" s="1" a="1"/>
  <c r="AN723" i="2" s="1"/>
  <c r="X676" i="2"/>
  <c r="W689" i="2"/>
  <c r="AN689" i="2" s="1" a="1"/>
  <c r="AN689" i="2" s="1"/>
  <c r="X888" i="2"/>
  <c r="X1009" i="2"/>
  <c r="Y829" i="2"/>
  <c r="X1189" i="2"/>
  <c r="W1157" i="2"/>
  <c r="AN1157" i="2" s="1" a="1"/>
  <c r="AN1157" i="2" s="1"/>
  <c r="X1170" i="2"/>
  <c r="W838" i="2"/>
  <c r="AN838" i="2" s="1" a="1"/>
  <c r="AN838" i="2" s="1"/>
  <c r="Y1320" i="2"/>
  <c r="X1057" i="2"/>
  <c r="Y1473" i="2"/>
  <c r="W1524" i="2"/>
  <c r="AN1524" i="2" s="1" a="1"/>
  <c r="AN1524" i="2" s="1"/>
  <c r="X1579" i="2"/>
  <c r="X1550" i="2"/>
  <c r="W741" i="2"/>
  <c r="AN741" i="2" s="1" a="1"/>
  <c r="AN741" i="2" s="1"/>
  <c r="X833" i="2"/>
  <c r="Y1065" i="2"/>
  <c r="Y759" i="2"/>
  <c r="W827" i="2"/>
  <c r="AN827" i="2" s="1" a="1"/>
  <c r="AN827" i="2" s="1"/>
  <c r="X1042" i="2"/>
  <c r="Y864" i="2"/>
  <c r="W1181" i="2"/>
  <c r="AN1181" i="2" s="1" a="1"/>
  <c r="AN1181" i="2" s="1"/>
  <c r="W1148" i="2"/>
  <c r="AN1148" i="2" s="1" a="1"/>
  <c r="AN1148" i="2" s="1"/>
  <c r="X1320" i="2"/>
  <c r="Y1057" i="2"/>
  <c r="X1473" i="2"/>
  <c r="Y1148" i="2"/>
  <c r="Y1296" i="2"/>
  <c r="W1550" i="2"/>
  <c r="AN1550" i="2" s="1" a="1"/>
  <c r="AN1550" i="2" s="1"/>
  <c r="Y741" i="2"/>
  <c r="W833" i="2"/>
  <c r="AN833" i="2" s="1" a="1"/>
  <c r="AN833" i="2" s="1"/>
  <c r="X1065" i="2"/>
  <c r="Y1012" i="2"/>
  <c r="W908" i="2"/>
  <c r="AN908" i="2" s="1" a="1"/>
  <c r="AN908" i="2" s="1"/>
  <c r="Y1436" i="2"/>
  <c r="Y775" i="2"/>
  <c r="X1148" i="2"/>
  <c r="X1052" i="2"/>
  <c r="W1052" i="2"/>
  <c r="AN1052" i="2" s="1" a="1"/>
  <c r="AN1052" i="2" s="1"/>
  <c r="Y1235" i="2"/>
  <c r="W875" i="2"/>
  <c r="AN875" i="2" s="1" a="1"/>
  <c r="AN875" i="2" s="1"/>
  <c r="X875" i="2"/>
  <c r="Y875" i="2"/>
  <c r="X698" i="2"/>
  <c r="W698" i="2"/>
  <c r="AN698" i="2" s="1" a="1"/>
  <c r="AN698" i="2" s="1"/>
  <c r="Y1536" i="2"/>
  <c r="W1536" i="2"/>
  <c r="AN1536" i="2" s="1" a="1"/>
  <c r="AN1536" i="2" s="1"/>
  <c r="W1323" i="2"/>
  <c r="AN1323" i="2" s="1" a="1"/>
  <c r="AN1323" i="2" s="1"/>
  <c r="W1031" i="2"/>
  <c r="AN1031" i="2" s="1" a="1"/>
  <c r="AN1031" i="2" s="1"/>
  <c r="X1031" i="2"/>
  <c r="Y1031" i="2"/>
  <c r="W1040" i="2"/>
  <c r="AN1040" i="2" s="1" a="1"/>
  <c r="AN1040" i="2" s="1"/>
  <c r="X1040" i="2"/>
  <c r="Y1040" i="2"/>
  <c r="W966" i="2"/>
  <c r="AN966" i="2" s="1" a="1"/>
  <c r="AN966" i="2" s="1"/>
  <c r="X966" i="2"/>
  <c r="W1325" i="2"/>
  <c r="AN1325" i="2" s="1" a="1"/>
  <c r="AN1325" i="2" s="1"/>
  <c r="X1325" i="2"/>
  <c r="Y1325" i="2"/>
  <c r="W1475" i="2"/>
  <c r="AN1475" i="2" s="1" a="1"/>
  <c r="AN1475" i="2" s="1"/>
  <c r="W1527" i="2"/>
  <c r="AN1527" i="2" s="1" a="1"/>
  <c r="AN1527" i="2" s="1"/>
  <c r="Y1527" i="2"/>
  <c r="X1485" i="2"/>
  <c r="X895" i="2"/>
  <c r="Y1489" i="2"/>
  <c r="W1333" i="2"/>
  <c r="AN1333" i="2" s="1" a="1"/>
  <c r="AN1333" i="2" s="1"/>
  <c r="X1333" i="2"/>
  <c r="Y1333" i="2"/>
  <c r="X972" i="2"/>
  <c r="X686" i="2"/>
  <c r="Y686" i="2"/>
  <c r="X1344" i="2"/>
  <c r="Y1344" i="2"/>
  <c r="W809" i="2"/>
  <c r="AN809" i="2" s="1" a="1"/>
  <c r="AN809" i="2" s="1"/>
  <c r="Y1226" i="2"/>
  <c r="W1226" i="2"/>
  <c r="AN1226" i="2" s="1" a="1"/>
  <c r="AN1226" i="2" s="1"/>
  <c r="Y704" i="2"/>
  <c r="X1398" i="2"/>
  <c r="W1362" i="2"/>
  <c r="AN1362" i="2" s="1" a="1"/>
  <c r="AN1362" i="2" s="1"/>
  <c r="X1362" i="2"/>
  <c r="Y1362" i="2"/>
  <c r="W1021" i="2"/>
  <c r="AN1021" i="2" s="1" a="1"/>
  <c r="AN1021" i="2" s="1"/>
  <c r="Y722" i="2"/>
  <c r="X1340" i="2"/>
  <c r="W1340" i="2"/>
  <c r="AN1340" i="2" s="1" a="1"/>
  <c r="AN1340" i="2" s="1"/>
  <c r="X1307" i="2"/>
  <c r="Y1307" i="2"/>
  <c r="X1019" i="2"/>
  <c r="Y1019" i="2"/>
  <c r="W984" i="2"/>
  <c r="AN984" i="2" s="1" a="1"/>
  <c r="AN984" i="2" s="1"/>
  <c r="X984" i="2"/>
  <c r="Y984" i="2"/>
  <c r="X1383" i="2"/>
  <c r="Y1054" i="2"/>
  <c r="W1054" i="2"/>
  <c r="AN1054" i="2" s="1" a="1"/>
  <c r="AN1054" i="2" s="1"/>
  <c r="W1121" i="2"/>
  <c r="AN1121" i="2" s="1" a="1"/>
  <c r="AN1121" i="2" s="1"/>
  <c r="Y1121" i="2"/>
  <c r="W814" i="2"/>
  <c r="AN814" i="2" s="1" a="1"/>
  <c r="AN814" i="2" s="1"/>
  <c r="Y814" i="2"/>
  <c r="X1476" i="2"/>
  <c r="Y1476" i="2"/>
  <c r="W1153" i="2"/>
  <c r="AN1153" i="2" s="1" a="1"/>
  <c r="AN1153" i="2" s="1"/>
  <c r="X1153" i="2"/>
  <c r="W994" i="2"/>
  <c r="AN994" i="2" s="1" a="1"/>
  <c r="AN994" i="2" s="1"/>
  <c r="W1304" i="2"/>
  <c r="AN1304" i="2" s="1" a="1"/>
  <c r="AN1304" i="2" s="1"/>
  <c r="Y1099" i="2"/>
  <c r="W953" i="2"/>
  <c r="AN953" i="2" s="1" a="1"/>
  <c r="AN953" i="2" s="1"/>
  <c r="X953" i="2"/>
  <c r="W832" i="2"/>
  <c r="AN832" i="2" s="1" a="1"/>
  <c r="AN832" i="2" s="1"/>
  <c r="Y832" i="2"/>
  <c r="W1518" i="2"/>
  <c r="AN1518" i="2" s="1" a="1"/>
  <c r="AN1518" i="2" s="1"/>
  <c r="X1518" i="2"/>
  <c r="W1303" i="2"/>
  <c r="AN1303" i="2" s="1" a="1"/>
  <c r="AN1303" i="2" s="1"/>
  <c r="W687" i="2"/>
  <c r="AN687" i="2" s="1" a="1"/>
  <c r="AN687" i="2" s="1"/>
  <c r="W775" i="2"/>
  <c r="AN775" i="2" s="1" a="1"/>
  <c r="AN775" i="2" s="1"/>
  <c r="Y895" i="2"/>
  <c r="Y871" i="2"/>
  <c r="W852" i="2"/>
  <c r="AN852" i="2" s="1" a="1"/>
  <c r="AN852" i="2" s="1"/>
  <c r="W1024" i="2"/>
  <c r="AN1024" i="2" s="1" a="1"/>
  <c r="AN1024" i="2" s="1"/>
  <c r="Y972" i="2"/>
  <c r="X1224" i="2"/>
  <c r="X1262" i="2"/>
  <c r="X1419" i="2"/>
  <c r="W1485" i="2"/>
  <c r="AN1485" i="2" s="1" a="1"/>
  <c r="AN1485" i="2" s="1"/>
  <c r="W895" i="2"/>
  <c r="AN895" i="2" s="1" a="1"/>
  <c r="AN895" i="2" s="1"/>
  <c r="W1489" i="2"/>
  <c r="AN1489" i="2" s="1" a="1"/>
  <c r="AN1489" i="2" s="1"/>
  <c r="X1453" i="2"/>
  <c r="X1322" i="2"/>
  <c r="W1322" i="2"/>
  <c r="AN1322" i="2" s="1" a="1"/>
  <c r="AN1322" i="2" s="1"/>
  <c r="Y1322" i="2"/>
  <c r="W962" i="2"/>
  <c r="AN962" i="2" s="1" a="1"/>
  <c r="AN962" i="2" s="1"/>
  <c r="X1149" i="2"/>
  <c r="W1343" i="2"/>
  <c r="AN1343" i="2" s="1" a="1"/>
  <c r="AN1343" i="2" s="1"/>
  <c r="W1543" i="2"/>
  <c r="AN1543" i="2" s="1" a="1"/>
  <c r="AN1543" i="2" s="1"/>
  <c r="W1190" i="2"/>
  <c r="AN1190" i="2" s="1" a="1"/>
  <c r="AN1190" i="2" s="1"/>
  <c r="X1480" i="2"/>
  <c r="X1352" i="2"/>
  <c r="W1352" i="2"/>
  <c r="AN1352" i="2" s="1" a="1"/>
  <c r="AN1352" i="2" s="1"/>
  <c r="Y1352" i="2"/>
  <c r="X1011" i="2"/>
  <c r="Y1011" i="2"/>
  <c r="W1011" i="2"/>
  <c r="AN1011" i="2" s="1" a="1"/>
  <c r="AN1011" i="2" s="1"/>
  <c r="W1447" i="2"/>
  <c r="AN1447" i="2" s="1" a="1"/>
  <c r="AN1447" i="2" s="1"/>
  <c r="X1447" i="2"/>
  <c r="X1296" i="2"/>
  <c r="W1156" i="2"/>
  <c r="AN1156" i="2" s="1" a="1"/>
  <c r="AN1156" i="2" s="1"/>
  <c r="X1156" i="2"/>
  <c r="Y1156" i="2"/>
  <c r="Y1009" i="2"/>
  <c r="X1232" i="2"/>
  <c r="Y1232" i="2"/>
  <c r="W1232" i="2"/>
  <c r="AN1232" i="2" s="1" a="1"/>
  <c r="AN1232" i="2" s="1"/>
  <c r="X1079" i="2"/>
  <c r="Y1079" i="2"/>
  <c r="W762" i="2"/>
  <c r="AN762" i="2" s="1" a="1"/>
  <c r="AN762" i="2" s="1"/>
  <c r="X762" i="2"/>
  <c r="W1111" i="2"/>
  <c r="AN1111" i="2" s="1" a="1"/>
  <c r="AN1111" i="2" s="1"/>
  <c r="X1111" i="2"/>
  <c r="Y1111" i="2"/>
  <c r="X803" i="2"/>
  <c r="W1465" i="2"/>
  <c r="AN1465" i="2" s="1" a="1"/>
  <c r="AN1465" i="2" s="1"/>
  <c r="X1465" i="2"/>
  <c r="Y1465" i="2"/>
  <c r="X1305" i="2"/>
  <c r="W1132" i="2"/>
  <c r="AN1132" i="2" s="1" a="1"/>
  <c r="AN1132" i="2" s="1"/>
  <c r="W986" i="2"/>
  <c r="AN986" i="2" s="1" a="1"/>
  <c r="AN986" i="2" s="1"/>
  <c r="X986" i="2"/>
  <c r="X843" i="2"/>
  <c r="W843" i="2"/>
  <c r="AN843" i="2" s="1" a="1"/>
  <c r="AN843" i="2" s="1"/>
  <c r="Y843" i="2"/>
  <c r="W1161" i="2"/>
  <c r="AN1161" i="2" s="1" a="1"/>
  <c r="AN1161" i="2" s="1"/>
  <c r="X1445" i="2"/>
  <c r="X1292" i="2"/>
  <c r="Y1376" i="2"/>
  <c r="W1072" i="2"/>
  <c r="AN1072" i="2" s="1" a="1"/>
  <c r="AN1072" i="2" s="1"/>
  <c r="X1072" i="2"/>
  <c r="Y1072" i="2"/>
  <c r="X1559" i="2"/>
  <c r="W1559" i="2"/>
  <c r="AN1559" i="2" s="1" a="1"/>
  <c r="AN1559" i="2" s="1"/>
  <c r="Y1559" i="2"/>
  <c r="X1142" i="2"/>
  <c r="Y1142" i="2"/>
  <c r="X850" i="2"/>
  <c r="X1503" i="2"/>
  <c r="W1503" i="2"/>
  <c r="AN1503" i="2" s="1" a="1"/>
  <c r="AN1503" i="2" s="1"/>
  <c r="Y1503" i="2"/>
  <c r="X792" i="2"/>
  <c r="Y792" i="2"/>
  <c r="Y963" i="2"/>
  <c r="Y698" i="2"/>
  <c r="W763" i="2"/>
  <c r="AN763" i="2" s="1" a="1"/>
  <c r="AN763" i="2" s="1"/>
  <c r="X977" i="2"/>
  <c r="X871" i="2"/>
  <c r="X991" i="2"/>
  <c r="W972" i="2"/>
  <c r="AN972" i="2" s="1" a="1"/>
  <c r="AN972" i="2" s="1"/>
  <c r="Y1091" i="2"/>
  <c r="Y1060" i="2"/>
  <c r="X1303" i="2"/>
  <c r="Y1087" i="2"/>
  <c r="Y1404" i="2"/>
  <c r="W1463" i="2"/>
  <c r="AN1463" i="2" s="1" a="1"/>
  <c r="AN1463" i="2" s="1"/>
  <c r="W1419" i="2"/>
  <c r="AN1419" i="2" s="1" a="1"/>
  <c r="AN1419" i="2" s="1"/>
  <c r="W1416" i="2"/>
  <c r="AN1416" i="2" s="1" a="1"/>
  <c r="AN1416" i="2" s="1"/>
  <c r="W822" i="2"/>
  <c r="AN822" i="2" s="1" a="1"/>
  <c r="AN822" i="2" s="1"/>
  <c r="Y1313" i="2"/>
  <c r="W1235" i="2"/>
  <c r="AN1235" i="2" s="1" a="1"/>
  <c r="AN1235" i="2" s="1"/>
  <c r="Y744" i="2"/>
  <c r="Y1486" i="2"/>
  <c r="Y1311" i="2"/>
  <c r="W1108" i="2"/>
  <c r="AN1108" i="2" s="1" a="1"/>
  <c r="AN1108" i="2" s="1"/>
  <c r="W667" i="2"/>
  <c r="AN667" i="2" s="1" a="1"/>
  <c r="AN667" i="2" s="1"/>
  <c r="W1583" i="2"/>
  <c r="AN1583" i="2" s="1" a="1"/>
  <c r="AN1583" i="2" s="1"/>
  <c r="X1583" i="2"/>
  <c r="Y1583" i="2"/>
  <c r="W1139" i="2"/>
  <c r="AN1139" i="2" s="1" a="1"/>
  <c r="AN1139" i="2" s="1"/>
  <c r="Y1139" i="2"/>
  <c r="W1472" i="2"/>
  <c r="AN1472" i="2" s="1" a="1"/>
  <c r="AN1472" i="2" s="1"/>
  <c r="X1472" i="2"/>
  <c r="Y1472" i="2"/>
  <c r="W839" i="2"/>
  <c r="AN839" i="2" s="1" a="1"/>
  <c r="AN839" i="2" s="1"/>
  <c r="X685" i="2"/>
  <c r="Y685" i="2"/>
  <c r="Y1032" i="2"/>
  <c r="Y876" i="2"/>
  <c r="W876" i="2"/>
  <c r="AN876" i="2" s="1" a="1"/>
  <c r="AN876" i="2" s="1"/>
  <c r="W734" i="2"/>
  <c r="AN734" i="2" s="1" a="1"/>
  <c r="AN734" i="2" s="1"/>
  <c r="X734" i="2"/>
  <c r="Y1470" i="2"/>
  <c r="W1341" i="2"/>
  <c r="AN1341" i="2" s="1" a="1"/>
  <c r="AN1341" i="2" s="1"/>
  <c r="Y1341" i="2"/>
  <c r="X1341" i="2"/>
  <c r="W1178" i="2"/>
  <c r="AN1178" i="2" s="1" a="1"/>
  <c r="AN1178" i="2" s="1"/>
  <c r="Y999" i="2"/>
  <c r="X693" i="2"/>
  <c r="W1479" i="2"/>
  <c r="AN1479" i="2" s="1" a="1"/>
  <c r="AN1479" i="2" s="1"/>
  <c r="X1479" i="2"/>
  <c r="Y1479" i="2"/>
  <c r="X1177" i="2"/>
  <c r="Y1177" i="2"/>
  <c r="X865" i="2"/>
  <c r="X1284" i="2"/>
  <c r="W1284" i="2"/>
  <c r="AN1284" i="2" s="1" a="1"/>
  <c r="AN1284" i="2" s="1"/>
  <c r="Y1284" i="2"/>
  <c r="Y997" i="2"/>
  <c r="W997" i="2"/>
  <c r="AN997" i="2" s="1" a="1"/>
  <c r="AN997" i="2" s="1"/>
  <c r="W854" i="2"/>
  <c r="AN854" i="2" s="1" a="1"/>
  <c r="AN854" i="2" s="1"/>
  <c r="X854" i="2"/>
  <c r="Y854" i="2"/>
  <c r="W1221" i="2"/>
  <c r="AN1221" i="2" s="1" a="1"/>
  <c r="AN1221" i="2" s="1"/>
  <c r="X1221" i="2"/>
  <c r="Y1221" i="2"/>
  <c r="W924" i="2"/>
  <c r="AN924" i="2" s="1" a="1"/>
  <c r="AN924" i="2" s="1"/>
  <c r="Y1577" i="2"/>
  <c r="W1577" i="2"/>
  <c r="AN1577" i="2" s="1" a="1"/>
  <c r="AN1577" i="2" s="1"/>
  <c r="X1577" i="2"/>
  <c r="W1242" i="2"/>
  <c r="AN1242" i="2" s="1" a="1"/>
  <c r="AN1242" i="2" s="1"/>
  <c r="X1242" i="2"/>
  <c r="Y1242" i="2"/>
  <c r="W1101" i="2"/>
  <c r="AN1101" i="2" s="1" a="1"/>
  <c r="AN1101" i="2" s="1"/>
  <c r="X1101" i="2"/>
  <c r="Y1101" i="2"/>
  <c r="W944" i="2"/>
  <c r="AN944" i="2" s="1" a="1"/>
  <c r="AN944" i="2" s="1"/>
  <c r="X944" i="2"/>
  <c r="Y944" i="2"/>
  <c r="X1587" i="2"/>
  <c r="W1587" i="2"/>
  <c r="AN1587" i="2" s="1" a="1"/>
  <c r="AN1587" i="2" s="1"/>
  <c r="Y1587" i="2"/>
  <c r="Y1456" i="2"/>
  <c r="W1456" i="2"/>
  <c r="AN1456" i="2" s="1" a="1"/>
  <c r="AN1456" i="2" s="1"/>
  <c r="W1120" i="2"/>
  <c r="AN1120" i="2" s="1" a="1"/>
  <c r="AN1120" i="2" s="1"/>
  <c r="X1120" i="2"/>
  <c r="Y1120" i="2"/>
  <c r="W975" i="2"/>
  <c r="AN975" i="2" s="1" a="1"/>
  <c r="AN975" i="2" s="1"/>
  <c r="X975" i="2"/>
  <c r="Y833" i="2"/>
  <c r="X1575" i="2"/>
  <c r="W1575" i="2"/>
  <c r="AN1575" i="2" s="1" a="1"/>
  <c r="AN1575" i="2" s="1"/>
  <c r="W1076" i="2"/>
  <c r="AN1076" i="2" s="1" a="1"/>
  <c r="AN1076" i="2" s="1"/>
  <c r="Y1076" i="2"/>
  <c r="X1076" i="2"/>
  <c r="Y932" i="2"/>
  <c r="W932" i="2"/>
  <c r="AN932" i="2" s="1" a="1"/>
  <c r="AN932" i="2" s="1"/>
  <c r="X932" i="2"/>
  <c r="X1280" i="2"/>
  <c r="W1280" i="2"/>
  <c r="AN1280" i="2" s="1" a="1"/>
  <c r="AN1280" i="2" s="1"/>
  <c r="Y1280" i="2"/>
  <c r="Y1024" i="2"/>
  <c r="W918" i="2"/>
  <c r="AN918" i="2" s="1" a="1"/>
  <c r="AN918" i="2" s="1"/>
  <c r="X918" i="2"/>
  <c r="X1223" i="2"/>
  <c r="Y1223" i="2"/>
  <c r="W1223" i="2"/>
  <c r="AN1223" i="2" s="1" a="1"/>
  <c r="AN1223" i="2" s="1"/>
  <c r="X1016" i="2"/>
  <c r="Y1016" i="2"/>
  <c r="Y908" i="2"/>
  <c r="Y781" i="2"/>
  <c r="W871" i="2"/>
  <c r="AN871" i="2" s="1" a="1"/>
  <c r="AN871" i="2" s="1"/>
  <c r="W945" i="2"/>
  <c r="AN945" i="2" s="1" a="1"/>
  <c r="AN945" i="2" s="1"/>
  <c r="Y856" i="2"/>
  <c r="W991" i="2"/>
  <c r="AN991" i="2" s="1" a="1"/>
  <c r="AN991" i="2" s="1"/>
  <c r="X1091" i="2"/>
  <c r="X1201" i="2"/>
  <c r="X1087" i="2"/>
  <c r="X1133" i="2"/>
  <c r="Y1312" i="2"/>
  <c r="W1019" i="2"/>
  <c r="AN1019" i="2" s="1" a="1"/>
  <c r="AN1019" i="2" s="1"/>
  <c r="X1311" i="2"/>
  <c r="X1404" i="2"/>
  <c r="Y1408" i="2"/>
  <c r="X1364" i="2"/>
  <c r="X1313" i="2"/>
  <c r="W1095" i="2"/>
  <c r="AN1095" i="2" s="1" a="1"/>
  <c r="AN1095" i="2" s="1"/>
  <c r="Y1095" i="2"/>
  <c r="W1246" i="2"/>
  <c r="AN1246" i="2" s="1" a="1"/>
  <c r="AN1246" i="2" s="1"/>
  <c r="Y1246" i="2"/>
  <c r="W856" i="2"/>
  <c r="AN856" i="2" s="1" a="1"/>
  <c r="AN856" i="2" s="1"/>
  <c r="W865" i="2"/>
  <c r="AN865" i="2" s="1" a="1"/>
  <c r="AN865" i="2" s="1"/>
  <c r="W744" i="2"/>
  <c r="AN744" i="2" s="1" a="1"/>
  <c r="AN744" i="2" s="1"/>
  <c r="W1486" i="2"/>
  <c r="AN1486" i="2" s="1" a="1"/>
  <c r="AN1486" i="2" s="1"/>
  <c r="Y726" i="2"/>
  <c r="X1386" i="2"/>
  <c r="Y851" i="2"/>
  <c r="Y918" i="2"/>
  <c r="X1355" i="2"/>
  <c r="W1571" i="2"/>
  <c r="AN1571" i="2" s="1" a="1"/>
  <c r="AN1571" i="2" s="1"/>
  <c r="W842" i="2"/>
  <c r="AN842" i="2" s="1" a="1"/>
  <c r="AN842" i="2" s="1"/>
  <c r="X842" i="2"/>
  <c r="Y842" i="2"/>
  <c r="X704" i="2"/>
  <c r="X781" i="2"/>
  <c r="W850" i="2"/>
  <c r="AN850" i="2" s="1" a="1"/>
  <c r="AN850" i="2" s="1"/>
  <c r="Y850" i="2"/>
  <c r="W726" i="2"/>
  <c r="AN726" i="2" s="1" a="1"/>
  <c r="AN726" i="2" s="1"/>
  <c r="X1021" i="2"/>
  <c r="X1054" i="2"/>
  <c r="W1091" i="2"/>
  <c r="AN1091" i="2" s="1" a="1"/>
  <c r="AN1091" i="2" s="1"/>
  <c r="X1235" i="2"/>
  <c r="Y1304" i="2"/>
  <c r="Y1153" i="2"/>
  <c r="X1312" i="2"/>
  <c r="Y1323" i="2"/>
  <c r="Y1213" i="2"/>
  <c r="W1311" i="2"/>
  <c r="AN1311" i="2" s="1" a="1"/>
  <c r="AN1311" i="2" s="1"/>
  <c r="W1386" i="2"/>
  <c r="AN1386" i="2" s="1" a="1"/>
  <c r="AN1386" i="2" s="1"/>
  <c r="X1536" i="2"/>
  <c r="W1364" i="2"/>
  <c r="AN1364" i="2" s="1" a="1"/>
  <c r="AN1364" i="2" s="1"/>
  <c r="Y966" i="2"/>
  <c r="Y1498" i="2"/>
  <c r="W1313" i="2"/>
  <c r="AN1313" i="2" s="1" a="1"/>
  <c r="AN1313" i="2" s="1"/>
  <c r="X1023" i="2"/>
  <c r="X1032" i="2"/>
  <c r="X1234" i="2"/>
  <c r="AS1234" i="2" s="1" a="1"/>
  <c r="AS1234" i="2" s="1"/>
  <c r="X1486" i="2"/>
  <c r="W1081" i="2"/>
  <c r="AN1081" i="2" s="1" a="1"/>
  <c r="AN1081" i="2" s="1"/>
  <c r="X1081" i="2"/>
  <c r="Y1081" i="2"/>
  <c r="W1043" i="2"/>
  <c r="AN1043" i="2" s="1" a="1"/>
  <c r="AN1043" i="2" s="1"/>
  <c r="Y1043" i="2"/>
  <c r="X1551" i="2"/>
  <c r="Y1551" i="2"/>
  <c r="W1551" i="2"/>
  <c r="AN1551" i="2" s="1" a="1"/>
  <c r="AN1551" i="2" s="1"/>
  <c r="W704" i="2"/>
  <c r="AN704" i="2" s="1" a="1"/>
  <c r="AN704" i="2" s="1"/>
  <c r="X814" i="2"/>
  <c r="W862" i="2"/>
  <c r="AN862" i="2" s="1" a="1"/>
  <c r="AN862" i="2" s="1"/>
  <c r="X851" i="2"/>
  <c r="X679" i="2"/>
  <c r="W963" i="2"/>
  <c r="AN963" i="2" s="1" a="1"/>
  <c r="AN963" i="2" s="1"/>
  <c r="W1016" i="2"/>
  <c r="AN1016" i="2" s="1" a="1"/>
  <c r="AN1016" i="2" s="1"/>
  <c r="X1006" i="2"/>
  <c r="Y1075" i="2"/>
  <c r="W1312" i="2"/>
  <c r="AN1312" i="2" s="1" a="1"/>
  <c r="AN1312" i="2" s="1"/>
  <c r="X1323" i="2"/>
  <c r="W1344" i="2"/>
  <c r="AN1344" i="2" s="1" a="1"/>
  <c r="AN1344" i="2" s="1"/>
  <c r="W1443" i="2"/>
  <c r="AN1443" i="2" s="1" a="1"/>
  <c r="AN1443" i="2" s="1"/>
  <c r="W1476" i="2"/>
  <c r="AN1476" i="2" s="1" a="1"/>
  <c r="AN1476" i="2" s="1"/>
  <c r="W1068" i="2"/>
  <c r="AN1068" i="2" s="1" a="1"/>
  <c r="AN1068" i="2" s="1"/>
  <c r="W1498" i="2"/>
  <c r="AN1498" i="2" s="1" a="1"/>
  <c r="AN1498" i="2" s="1"/>
  <c r="X1527" i="2"/>
  <c r="Y1033" i="2"/>
  <c r="X1504" i="2"/>
  <c r="W1168" i="2"/>
  <c r="AN1168" i="2" s="1" a="1"/>
  <c r="AN1168" i="2" s="1"/>
  <c r="X1168" i="2"/>
  <c r="W1032" i="2"/>
  <c r="AN1032" i="2" s="1" a="1"/>
  <c r="AN1032" i="2" s="1"/>
  <c r="W888" i="2"/>
  <c r="AN888" i="2" s="1" a="1"/>
  <c r="AN888" i="2" s="1"/>
  <c r="X1104" i="2"/>
  <c r="Y1104" i="2"/>
  <c r="X827" i="2"/>
  <c r="W1356" i="2"/>
  <c r="AN1356" i="2" s="1" a="1"/>
  <c r="AN1356" i="2" s="1"/>
  <c r="X1356" i="2"/>
  <c r="Y1356" i="2"/>
  <c r="W1582" i="2"/>
  <c r="AN1582" i="2" s="1" a="1"/>
  <c r="AN1582" i="2" s="1"/>
  <c r="X1582" i="2"/>
  <c r="Y1582" i="2"/>
  <c r="W917" i="2"/>
  <c r="AN917" i="2" s="1" a="1"/>
  <c r="AN917" i="2" s="1"/>
  <c r="X917" i="2"/>
  <c r="Y917" i="2"/>
  <c r="Y1485" i="2"/>
  <c r="X849" i="2"/>
  <c r="Y849" i="2"/>
  <c r="W1236" i="2"/>
  <c r="AN1236" i="2" s="1" a="1"/>
  <c r="AN1236" i="2" s="1"/>
  <c r="X1236" i="2"/>
  <c r="Y765" i="2"/>
  <c r="W765" i="2"/>
  <c r="AN765" i="2" s="1" a="1"/>
  <c r="AN765" i="2" s="1"/>
  <c r="X733" i="2"/>
  <c r="X742" i="2"/>
  <c r="X1025" i="2"/>
  <c r="Y1025" i="2"/>
  <c r="W781" i="2"/>
  <c r="AN781" i="2" s="1" a="1"/>
  <c r="AN781" i="2" s="1"/>
  <c r="Y862" i="2"/>
  <c r="Y953" i="2"/>
  <c r="X1033" i="2"/>
  <c r="W1006" i="2"/>
  <c r="AN1006" i="2" s="1" a="1"/>
  <c r="AN1006" i="2" s="1"/>
  <c r="X1075" i="2"/>
  <c r="Y994" i="2"/>
  <c r="Y1236" i="2"/>
  <c r="Y1416" i="2"/>
  <c r="W1408" i="2"/>
  <c r="AN1408" i="2" s="1" a="1"/>
  <c r="AN1408" i="2" s="1"/>
  <c r="Y945" i="2"/>
  <c r="X1498" i="2"/>
  <c r="W670" i="2"/>
  <c r="AN670" i="2" s="1" a="1"/>
  <c r="AN670" i="2" s="1"/>
  <c r="W724" i="2"/>
  <c r="AN724" i="2" s="1" a="1"/>
  <c r="AN724" i="2" s="1"/>
  <c r="Y1021" i="2"/>
  <c r="W1331" i="2"/>
  <c r="AN1331" i="2" s="1" a="1"/>
  <c r="AN1331" i="2" s="1"/>
  <c r="X1361" i="2"/>
  <c r="Y1361" i="2"/>
  <c r="W1494" i="2"/>
  <c r="Y1364" i="2"/>
  <c r="W1513" i="2"/>
  <c r="AN1513" i="2" s="1" a="1"/>
  <c r="AN1513" i="2" s="1"/>
  <c r="X1513" i="2"/>
  <c r="Y885" i="2"/>
  <c r="X885" i="2"/>
  <c r="W1003" i="2"/>
  <c r="AN1003" i="2" s="1" a="1"/>
  <c r="AN1003" i="2" s="1"/>
  <c r="X1024" i="2"/>
  <c r="X722" i="2"/>
  <c r="X735" i="2"/>
  <c r="Y919" i="2"/>
  <c r="Y718" i="2"/>
  <c r="Y679" i="2"/>
  <c r="Y840" i="2"/>
  <c r="X945" i="2"/>
  <c r="Y877" i="2"/>
  <c r="X1049" i="2"/>
  <c r="W1033" i="2"/>
  <c r="W1075" i="2"/>
  <c r="AN1075" i="2" s="1" a="1"/>
  <c r="AN1075" i="2" s="1"/>
  <c r="X994" i="2"/>
  <c r="Y1192" i="2"/>
  <c r="Y1166" i="2"/>
  <c r="X1416" i="2"/>
  <c r="Y1463" i="2"/>
  <c r="W1394" i="2"/>
  <c r="AN1394" i="2" s="1" a="1"/>
  <c r="AN1394" i="2" s="1"/>
  <c r="X862" i="2"/>
  <c r="W1150" i="2"/>
  <c r="AN1150" i="2" s="1" a="1"/>
  <c r="AN1150" i="2" s="1"/>
  <c r="X1491" i="2"/>
  <c r="X1328" i="2"/>
  <c r="Y1328" i="2"/>
  <c r="W1324" i="2"/>
  <c r="AN1324" i="2" s="1" a="1"/>
  <c r="AN1324" i="2" s="1"/>
  <c r="Y1336" i="2"/>
  <c r="W1474" i="2"/>
  <c r="AN1474" i="2" s="1" a="1"/>
  <c r="AN1474" i="2" s="1"/>
  <c r="W1213" i="2"/>
  <c r="AN1213" i="2" s="1" a="1"/>
  <c r="AN1213" i="2" s="1"/>
  <c r="X1468" i="2"/>
  <c r="W1468" i="2"/>
  <c r="AN1468" i="2" s="1" a="1"/>
  <c r="AN1468" i="2" s="1"/>
  <c r="W722" i="2"/>
  <c r="AN722" i="2" s="1" a="1"/>
  <c r="AN722" i="2" s="1"/>
  <c r="X718" i="2"/>
  <c r="W679" i="2"/>
  <c r="AN679" i="2" s="1" a="1"/>
  <c r="AN679" i="2" s="1"/>
  <c r="X840" i="2"/>
  <c r="W877" i="2"/>
  <c r="AN877" i="2" s="1" a="1"/>
  <c r="AN877" i="2" s="1"/>
  <c r="W1049" i="2"/>
  <c r="AN1049" i="2" s="1" a="1"/>
  <c r="AN1049" i="2" s="1"/>
  <c r="X1043" i="2"/>
  <c r="X1192" i="2"/>
  <c r="W1166" i="2"/>
  <c r="AN1166" i="2" s="1" a="1"/>
  <c r="AN1166" i="2" s="1"/>
  <c r="X1150" i="2"/>
  <c r="X1324" i="2"/>
  <c r="X1376" i="2"/>
  <c r="X1463" i="2"/>
  <c r="W792" i="2"/>
  <c r="AN792" i="2" s="1" a="1"/>
  <c r="AN792" i="2" s="1"/>
  <c r="X999" i="2"/>
  <c r="Y1150" i="2"/>
  <c r="W858" i="2"/>
  <c r="AN858" i="2" s="1" a="1"/>
  <c r="AN858" i="2" s="1"/>
  <c r="X1060" i="2"/>
  <c r="W977" i="2"/>
  <c r="AN977" i="2" s="1" a="1"/>
  <c r="AN977" i="2" s="1"/>
  <c r="W728" i="2"/>
  <c r="AN728" i="2" s="1" a="1"/>
  <c r="AN728" i="2" s="1"/>
  <c r="Y696" i="2"/>
  <c r="W899" i="2"/>
  <c r="AN899" i="2" s="1" a="1"/>
  <c r="AN899" i="2" s="1"/>
  <c r="X899" i="2"/>
  <c r="Y899" i="2"/>
  <c r="W1317" i="2"/>
  <c r="AN1317" i="2" s="1" a="1"/>
  <c r="AN1317" i="2" s="1"/>
  <c r="X1317" i="2"/>
  <c r="X1436" i="2"/>
  <c r="W987" i="2"/>
  <c r="AN987" i="2" s="1" a="1"/>
  <c r="AN987" i="2" s="1"/>
  <c r="Y987" i="2"/>
  <c r="W742" i="2"/>
  <c r="AN742" i="2" s="1" a="1"/>
  <c r="AN742" i="2" s="1"/>
  <c r="Y1224" i="2"/>
  <c r="X1336" i="2"/>
  <c r="X1374" i="2"/>
  <c r="X744" i="2"/>
  <c r="Y699" i="2"/>
  <c r="Y809" i="2"/>
  <c r="Y925" i="2"/>
  <c r="W718" i="2"/>
  <c r="AN718" i="2" s="1" a="1"/>
  <c r="AN718" i="2" s="1"/>
  <c r="X856" i="2"/>
  <c r="W840" i="2"/>
  <c r="AN840" i="2" s="1" a="1"/>
  <c r="AN840" i="2" s="1"/>
  <c r="Y1179" i="2"/>
  <c r="Y1303" i="2"/>
  <c r="W1192" i="2"/>
  <c r="AN1192" i="2" s="1" a="1"/>
  <c r="AN1192" i="2" s="1"/>
  <c r="X1166" i="2"/>
  <c r="Y1317" i="2"/>
  <c r="Y1383" i="2"/>
  <c r="Y1394" i="2"/>
  <c r="Y1491" i="2"/>
  <c r="Y1518" i="2"/>
  <c r="Y1049" i="2"/>
  <c r="Y1014" i="2"/>
  <c r="Y1483" i="2"/>
  <c r="X1159" i="2"/>
  <c r="Y1159" i="2"/>
  <c r="Y1480" i="2"/>
  <c r="W999" i="2"/>
  <c r="AN999" i="2" s="1" a="1"/>
  <c r="AN999" i="2" s="1"/>
  <c r="W1195" i="2"/>
  <c r="AN1195" i="2" s="1" a="1"/>
  <c r="AN1195" i="2" s="1"/>
  <c r="X1097" i="2"/>
  <c r="Y990" i="2"/>
  <c r="Y1319" i="2"/>
  <c r="X1349" i="2"/>
  <c r="X1417" i="2"/>
  <c r="W1029" i="2"/>
  <c r="AN1029" i="2" s="1" a="1"/>
  <c r="AN1029" i="2" s="1"/>
  <c r="X706" i="2"/>
  <c r="X1560" i="2"/>
  <c r="W1538" i="2"/>
  <c r="AN1538" i="2" s="1" a="1"/>
  <c r="AN1538" i="2" s="1"/>
  <c r="Y1567" i="2"/>
  <c r="Y1193" i="2"/>
  <c r="Y1240" i="2"/>
  <c r="Y1492" i="2"/>
  <c r="X1102" i="2"/>
  <c r="W1488" i="2"/>
  <c r="AN1488" i="2" s="1" a="1"/>
  <c r="AN1488" i="2" s="1"/>
  <c r="W1327" i="2"/>
  <c r="AN1327" i="2" s="1" a="1"/>
  <c r="AN1327" i="2" s="1"/>
  <c r="W1194" i="2"/>
  <c r="AN1194" i="2" s="1" a="1"/>
  <c r="AN1194" i="2" s="1"/>
  <c r="X1074" i="2"/>
  <c r="X1581" i="2"/>
  <c r="W900" i="2"/>
  <c r="AN900" i="2" s="1" a="1"/>
  <c r="AN900" i="2" s="1"/>
  <c r="Y1299" i="2"/>
  <c r="Y1275" i="2"/>
  <c r="X826" i="2"/>
  <c r="X1316" i="2"/>
  <c r="W1074" i="2"/>
  <c r="AN1074" i="2" s="1" a="1"/>
  <c r="AN1074" i="2" s="1"/>
  <c r="Y766" i="2"/>
  <c r="W1581" i="2"/>
  <c r="AN1581" i="2" s="1" a="1"/>
  <c r="AN1581" i="2" s="1"/>
  <c r="Y1389" i="2"/>
  <c r="X1277" i="2"/>
  <c r="Y1287" i="2"/>
  <c r="W774" i="2"/>
  <c r="AN774" i="2" s="1" a="1"/>
  <c r="AN774" i="2" s="1"/>
  <c r="Y1521" i="2"/>
  <c r="Y1337" i="2"/>
  <c r="W965" i="2"/>
  <c r="AN965" i="2" s="1" a="1"/>
  <c r="AN965" i="2" s="1"/>
  <c r="X766" i="2"/>
  <c r="W1298" i="2"/>
  <c r="AN1298" i="2" s="1" a="1"/>
  <c r="AN1298" i="2" s="1"/>
  <c r="Y796" i="2"/>
  <c r="Y1266" i="2"/>
  <c r="Y1082" i="2"/>
  <c r="W1541" i="2"/>
  <c r="AN1541" i="2" s="1" a="1"/>
  <c r="AN1541" i="2" s="1"/>
  <c r="W743" i="2"/>
  <c r="AN743" i="2" s="1" a="1"/>
  <c r="AN743" i="2" s="1"/>
  <c r="W1219" i="2"/>
  <c r="AN1219" i="2" s="1" a="1"/>
  <c r="AN1219" i="2" s="1"/>
  <c r="W1441" i="2"/>
  <c r="AN1441" i="2" s="1" a="1"/>
  <c r="AN1441" i="2" s="1"/>
  <c r="Y723" i="2"/>
  <c r="W947" i="2"/>
  <c r="AN947" i="2" s="1" a="1"/>
  <c r="AN947" i="2" s="1"/>
  <c r="W950" i="2"/>
  <c r="AN950" i="2" s="1" a="1"/>
  <c r="AN950" i="2" s="1"/>
  <c r="X1501" i="2"/>
  <c r="W1547" i="2"/>
  <c r="AN1547" i="2" s="1" a="1"/>
  <c r="AN1547" i="2" s="1"/>
  <c r="X841" i="2"/>
  <c r="R59" i="20" a="1"/>
  <c r="R59" i="20" s="1"/>
  <c r="R74" i="20" a="1"/>
  <c r="R74" i="20" s="1"/>
  <c r="O13" i="20"/>
  <c r="P13" i="20" a="1"/>
  <c r="P13" i="20" s="1"/>
  <c r="W1248" i="2"/>
  <c r="AN1248" i="2" s="1" a="1"/>
  <c r="AN1248" i="2" s="1"/>
  <c r="X748" i="2"/>
  <c r="X796" i="2"/>
  <c r="Y1542" i="2"/>
  <c r="Y1541" i="2"/>
  <c r="Y878" i="2"/>
  <c r="W1084" i="2"/>
  <c r="AN1084" i="2" s="1" a="1"/>
  <c r="AN1084" i="2" s="1"/>
  <c r="W756" i="2"/>
  <c r="AN756" i="2" s="1" a="1"/>
  <c r="AN756" i="2" s="1"/>
  <c r="W897" i="2"/>
  <c r="AN897" i="2" s="1" a="1"/>
  <c r="AN897" i="2" s="1"/>
  <c r="X1541" i="2"/>
  <c r="W878" i="2"/>
  <c r="AN878" i="2" s="1" a="1"/>
  <c r="AN878" i="2" s="1"/>
  <c r="W1266" i="2"/>
  <c r="AN1266" i="2" s="1" a="1"/>
  <c r="AN1266" i="2" s="1"/>
  <c r="W1578" i="2"/>
  <c r="AN1578" i="2" s="1" a="1"/>
  <c r="AN1578" i="2" s="1"/>
  <c r="X1578" i="2"/>
  <c r="X878" i="2"/>
  <c r="Y705" i="2"/>
  <c r="X705" i="2"/>
  <c r="W705" i="2"/>
  <c r="AN705" i="2" s="1" a="1"/>
  <c r="AN705" i="2" s="1"/>
  <c r="X1082" i="2"/>
  <c r="AR9" i="2" a="1"/>
  <c r="AR9" i="2" s="1"/>
  <c r="AY9" i="2"/>
  <c r="AZ9" i="2" s="1" a="1"/>
  <c r="AZ9" i="2" s="1"/>
  <c r="AY10" i="2"/>
  <c r="AR11" i="2" a="1"/>
  <c r="AR11" i="2" s="1"/>
  <c r="AY11" i="2"/>
  <c r="AZ11" i="2" s="1" a="1"/>
  <c r="AZ11" i="2" s="1"/>
  <c r="AR12" i="2" a="1"/>
  <c r="AR12" i="2" s="1"/>
  <c r="AY12" i="2"/>
  <c r="AZ12" i="2" s="1" a="1"/>
  <c r="AZ12" i="2" s="1"/>
  <c r="AT12" i="2" a="1"/>
  <c r="AT12" i="2" s="1"/>
  <c r="AS12" i="2" a="1"/>
  <c r="AS12" i="2" s="1"/>
  <c r="BA12" i="2" a="1"/>
  <c r="BA12" i="2" s="1"/>
  <c r="AL12" i="2" a="1"/>
  <c r="AL12" i="2" s="1"/>
  <c r="I12" i="2" s="1"/>
  <c r="AK12" i="2" a="1"/>
  <c r="AK12" i="2" s="1"/>
  <c r="AR13" i="2" a="1"/>
  <c r="AR13" i="2" s="1"/>
  <c r="AY13" i="2"/>
  <c r="AZ13" i="2" s="1" a="1"/>
  <c r="AZ13" i="2" s="1"/>
  <c r="AY14" i="2"/>
  <c r="AR15" i="2" a="1"/>
  <c r="AR15" i="2" s="1"/>
  <c r="AY15" i="2"/>
  <c r="AZ15" i="2" s="1" a="1"/>
  <c r="AZ15" i="2" s="1"/>
  <c r="AY16" i="2"/>
  <c r="AR17" i="2" a="1"/>
  <c r="AR17" i="2" s="1"/>
  <c r="AY17" i="2"/>
  <c r="AZ17" i="2" s="1" a="1"/>
  <c r="AZ17" i="2" s="1"/>
  <c r="X1062" i="2"/>
  <c r="W1201" i="2"/>
  <c r="AN1201" i="2" s="1" a="1"/>
  <c r="AN1201" i="2" s="1"/>
  <c r="W1186" i="2"/>
  <c r="AN1186" i="2" s="1" a="1"/>
  <c r="AN1186" i="2" s="1"/>
  <c r="X1186" i="2"/>
  <c r="Y1186" i="2"/>
  <c r="W580" i="2"/>
  <c r="AN580" i="2" s="1" a="1"/>
  <c r="AN580" i="2" s="1"/>
  <c r="X580" i="2"/>
  <c r="H580" i="2" s="1" a="1"/>
  <c r="H580" i="2" s="1"/>
  <c r="Y580" i="2"/>
  <c r="X1109" i="2"/>
  <c r="Y1109" i="2"/>
  <c r="W1109" i="2"/>
  <c r="AN1109" i="2" s="1" a="1"/>
  <c r="AN1109" i="2" s="1"/>
  <c r="X220" i="2"/>
  <c r="AD220" i="2" s="1"/>
  <c r="AE220" i="2" s="1" a="1"/>
  <c r="AE220" i="2" s="1"/>
  <c r="AF220" i="2" s="1" a="1"/>
  <c r="AF220" i="2" s="1"/>
  <c r="W220" i="2"/>
  <c r="Y220" i="2"/>
  <c r="W51" i="2"/>
  <c r="W872" i="2"/>
  <c r="AN872" i="2" s="1" a="1"/>
  <c r="AN872" i="2" s="1"/>
  <c r="X817" i="2"/>
  <c r="W941" i="2"/>
  <c r="AN941" i="2" s="1" a="1"/>
  <c r="AN941" i="2" s="1"/>
  <c r="X941" i="2"/>
  <c r="Y941" i="2"/>
  <c r="X1002" i="2"/>
  <c r="Y1002" i="2"/>
  <c r="W1002" i="2"/>
  <c r="AN1002" i="2" s="1" a="1"/>
  <c r="AN1002" i="2" s="1"/>
  <c r="Y1398" i="2"/>
  <c r="W90" i="2"/>
  <c r="AN90" i="2" s="1" a="1"/>
  <c r="AN90" i="2" s="1"/>
  <c r="X90" i="2"/>
  <c r="W474" i="2"/>
  <c r="AN474" i="2" s="1" a="1"/>
  <c r="AN474" i="2" s="1"/>
  <c r="Y954" i="2"/>
  <c r="Y858" i="2"/>
  <c r="W1398" i="2"/>
  <c r="AN1398" i="2" s="1" a="1"/>
  <c r="AN1398" i="2" s="1"/>
  <c r="Y1327" i="2"/>
  <c r="W189" i="2"/>
  <c r="X189" i="2"/>
  <c r="AD189" i="2" s="1"/>
  <c r="AE189" i="2" s="1" a="1"/>
  <c r="AE189" i="2" s="1"/>
  <c r="AF189" i="2" s="1" a="1"/>
  <c r="AF189" i="2" s="1"/>
  <c r="X375" i="2"/>
  <c r="Y936" i="2"/>
  <c r="W936" i="2"/>
  <c r="AN936" i="2" s="1" a="1"/>
  <c r="AN936" i="2" s="1"/>
  <c r="X936" i="2"/>
  <c r="W902" i="2"/>
  <c r="AN902" i="2" s="1" a="1"/>
  <c r="AN902" i="2" s="1"/>
  <c r="X902" i="2"/>
  <c r="Y902" i="2"/>
  <c r="W719" i="2"/>
  <c r="AN719" i="2" s="1" a="1"/>
  <c r="AN719" i="2" s="1"/>
  <c r="X719" i="2"/>
  <c r="Y719" i="2"/>
  <c r="Y96" i="2"/>
  <c r="W223" i="2"/>
  <c r="Y341" i="2"/>
  <c r="Y656" i="2"/>
  <c r="W954" i="2"/>
  <c r="AN954" i="2" s="1" a="1"/>
  <c r="AN954" i="2" s="1"/>
  <c r="X858" i="2"/>
  <c r="X1475" i="2"/>
  <c r="Y896" i="2"/>
  <c r="W1231" i="2"/>
  <c r="AN1231" i="2" s="1" a="1"/>
  <c r="AN1231" i="2" s="1"/>
  <c r="Y1231" i="2"/>
  <c r="Y380" i="2"/>
  <c r="X810" i="2"/>
  <c r="Y810" i="2"/>
  <c r="X1525" i="2"/>
  <c r="Y1525" i="2"/>
  <c r="Y898" i="2"/>
  <c r="X898" i="2"/>
  <c r="W898" i="2"/>
  <c r="AN898" i="2" s="1" a="1"/>
  <c r="AN898" i="2" s="1"/>
  <c r="W1167" i="2"/>
  <c r="AN1167" i="2" s="1" a="1"/>
  <c r="AN1167" i="2" s="1"/>
  <c r="X1167" i="2"/>
  <c r="W275" i="2"/>
  <c r="X275" i="2"/>
  <c r="AD275" i="2" s="1"/>
  <c r="AE275" i="2" s="1" a="1"/>
  <c r="AE275" i="2" s="1"/>
  <c r="AF275" i="2" s="1" a="1"/>
  <c r="AF275" i="2" s="1"/>
  <c r="X1327" i="2"/>
  <c r="W543" i="2"/>
  <c r="AN543" i="2" s="1" a="1"/>
  <c r="AN543" i="2" s="1"/>
  <c r="W1100" i="2"/>
  <c r="AN1100" i="2" s="1" a="1"/>
  <c r="AN1100" i="2" s="1"/>
  <c r="Y802" i="2"/>
  <c r="W802" i="2"/>
  <c r="AN802" i="2" s="1" a="1"/>
  <c r="AN802" i="2" s="1"/>
  <c r="X802" i="2"/>
  <c r="X96" i="2"/>
  <c r="X656" i="2"/>
  <c r="H656" i="2" s="1" a="1"/>
  <c r="H656" i="2" s="1"/>
  <c r="Y1097" i="2"/>
  <c r="W656" i="2"/>
  <c r="AN656" i="2" s="1" a="1"/>
  <c r="AN656" i="2" s="1"/>
  <c r="W637" i="2"/>
  <c r="AN637" i="2" s="1" a="1"/>
  <c r="AN637" i="2" s="1"/>
  <c r="X637" i="2"/>
  <c r="W29" i="2"/>
  <c r="AN29" i="2" s="1" a="1"/>
  <c r="AN29" i="2" s="1"/>
  <c r="X29" i="2"/>
  <c r="Y29" i="2"/>
  <c r="Y1302" i="2"/>
  <c r="X1302" i="2"/>
  <c r="W1302" i="2"/>
  <c r="AN1302" i="2" s="1" a="1"/>
  <c r="AN1302" i="2" s="1"/>
  <c r="W1319" i="2"/>
  <c r="AN1319" i="2" s="1" a="1"/>
  <c r="AN1319" i="2" s="1"/>
  <c r="X1319" i="2"/>
  <c r="X763" i="2"/>
  <c r="Y763" i="2"/>
  <c r="Y1488" i="2"/>
  <c r="Y471" i="2"/>
  <c r="W471" i="2"/>
  <c r="AN471" i="2" s="1" a="1"/>
  <c r="AN471" i="2" s="1"/>
  <c r="X471" i="2"/>
  <c r="W249" i="2"/>
  <c r="X249" i="2"/>
  <c r="AD249" i="2" s="1"/>
  <c r="AE249" i="2" s="1" a="1"/>
  <c r="AE249" i="2" s="1"/>
  <c r="AF249" i="2" s="1" a="1"/>
  <c r="AF249" i="2" s="1"/>
  <c r="W380" i="2"/>
  <c r="W1097" i="2"/>
  <c r="AN1097" i="2" s="1" a="1"/>
  <c r="AN1097" i="2" s="1"/>
  <c r="W1506" i="2"/>
  <c r="AN1506" i="2" s="1" a="1"/>
  <c r="AN1506" i="2" s="1"/>
  <c r="Y1506" i="2"/>
  <c r="X1506" i="2"/>
  <c r="W1554" i="2"/>
  <c r="AN1554" i="2" s="1" a="1"/>
  <c r="AN1554" i="2" s="1"/>
  <c r="X1554" i="2"/>
  <c r="Y1554" i="2"/>
  <c r="W593" i="2"/>
  <c r="AN593" i="2" s="1" a="1"/>
  <c r="AN593" i="2" s="1"/>
  <c r="Y593" i="2"/>
  <c r="X593" i="2"/>
  <c r="Y817" i="2"/>
  <c r="W817" i="2"/>
  <c r="AN817" i="2" s="1" a="1"/>
  <c r="AN817" i="2" s="1"/>
  <c r="Y274" i="2"/>
  <c r="W274" i="2"/>
  <c r="AN274" i="2" s="1" a="1"/>
  <c r="AN274" i="2" s="1"/>
  <c r="X274" i="2"/>
  <c r="W1210" i="2"/>
  <c r="AN1210" i="2" s="1" a="1"/>
  <c r="AN1210" i="2" s="1"/>
  <c r="Y1210" i="2"/>
  <c r="X1039" i="2"/>
  <c r="W1039" i="2"/>
  <c r="AN1039" i="2" s="1" a="1"/>
  <c r="AN1039" i="2" s="1"/>
  <c r="Y1039" i="2"/>
  <c r="X1567" i="2"/>
  <c r="X954" i="2"/>
  <c r="Y1475" i="2"/>
  <c r="X1488" i="2"/>
  <c r="W1525" i="2"/>
  <c r="AN1525" i="2" s="1" a="1"/>
  <c r="AN1525" i="2" s="1"/>
  <c r="W1567" i="2"/>
  <c r="AN1567" i="2" s="1" a="1"/>
  <c r="AN1567" i="2" s="1"/>
  <c r="Y117" i="2"/>
  <c r="X117" i="2"/>
  <c r="Y242" i="2"/>
  <c r="W242" i="2"/>
  <c r="X242" i="2"/>
  <c r="AD242" i="2" s="1"/>
  <c r="AE242" i="2" s="1" a="1"/>
  <c r="AE242" i="2" s="1"/>
  <c r="AF242" i="2" s="1" a="1"/>
  <c r="AF242" i="2" s="1"/>
  <c r="W1433" i="2"/>
  <c r="AN1433" i="2" s="1" a="1"/>
  <c r="AN1433" i="2" s="1"/>
  <c r="X1433" i="2"/>
  <c r="X287" i="2"/>
  <c r="W287" i="2"/>
  <c r="AN287" i="2" s="1" a="1"/>
  <c r="AN287" i="2" s="1"/>
  <c r="Y287" i="2"/>
  <c r="W684" i="2"/>
  <c r="AN684" i="2" s="1" a="1"/>
  <c r="AN684" i="2" s="1"/>
  <c r="W151" i="2"/>
  <c r="Y151" i="2"/>
  <c r="W1512" i="2"/>
  <c r="AN1512" i="2" s="1" a="1"/>
  <c r="AN1512" i="2" s="1"/>
  <c r="W793" i="2"/>
  <c r="AN793" i="2" s="1" a="1"/>
  <c r="AN793" i="2" s="1"/>
  <c r="X793" i="2"/>
  <c r="Y793" i="2"/>
  <c r="Y223" i="2"/>
  <c r="X223" i="2"/>
  <c r="AD223" i="2" s="1"/>
  <c r="AE223" i="2" s="1" a="1"/>
  <c r="AE223" i="2" s="1"/>
  <c r="AF223" i="2" s="1" a="1"/>
  <c r="AF223" i="2" s="1"/>
  <c r="Y872" i="2"/>
  <c r="X323" i="2"/>
  <c r="Y323" i="2"/>
  <c r="Y579" i="2"/>
  <c r="W579" i="2"/>
  <c r="AN579" i="2" s="1" a="1"/>
  <c r="AN579" i="2" s="1"/>
  <c r="X579" i="2"/>
  <c r="H579" i="2" s="1" a="1"/>
  <c r="H579" i="2" s="1"/>
  <c r="W48" i="2"/>
  <c r="AN48" i="2" s="1" a="1"/>
  <c r="AN48" i="2" s="1"/>
  <c r="W117" i="2"/>
  <c r="X281" i="2"/>
  <c r="Y1433" i="2"/>
  <c r="W360" i="2"/>
  <c r="W374" i="2"/>
  <c r="X374" i="2"/>
  <c r="AD374" i="2" s="1"/>
  <c r="AE374" i="2" s="1" a="1"/>
  <c r="AE374" i="2" s="1"/>
  <c r="AF374" i="2" s="1" a="1"/>
  <c r="AF374" i="2" s="1"/>
  <c r="Y374" i="2"/>
  <c r="W657" i="2"/>
  <c r="AN657" i="2" s="1" a="1"/>
  <c r="AN657" i="2" s="1"/>
  <c r="X657" i="2"/>
  <c r="H657" i="2" s="1" a="1"/>
  <c r="H657" i="2" s="1"/>
  <c r="Y657" i="2"/>
  <c r="W1365" i="2"/>
  <c r="AN1365" i="2" s="1" a="1"/>
  <c r="AN1365" i="2" s="1"/>
  <c r="X1365" i="2"/>
  <c r="Y1365" i="2"/>
  <c r="X1051" i="2"/>
  <c r="W1051" i="2"/>
  <c r="AN1051" i="2" s="1" a="1"/>
  <c r="AN1051" i="2" s="1"/>
  <c r="Y1051" i="2"/>
  <c r="X1459" i="2"/>
  <c r="W1459" i="2"/>
  <c r="AN1459" i="2" s="1" a="1"/>
  <c r="AN1459" i="2" s="1"/>
  <c r="Y1459" i="2"/>
  <c r="X52" i="2"/>
  <c r="W896" i="2"/>
  <c r="AN896" i="2" s="1" a="1"/>
  <c r="AN896" i="2" s="1"/>
  <c r="X896" i="2"/>
  <c r="Y283" i="2"/>
  <c r="W283" i="2"/>
  <c r="X283" i="2"/>
  <c r="AD283" i="2" s="1"/>
  <c r="AE283" i="2" s="1" a="1"/>
  <c r="AE283" i="2" s="1"/>
  <c r="AF283" i="2" s="1" a="1"/>
  <c r="AF283" i="2" s="1"/>
  <c r="W1183" i="2"/>
  <c r="AN1183" i="2" s="1" a="1"/>
  <c r="AN1183" i="2" s="1"/>
  <c r="X1183" i="2"/>
  <c r="Y1183" i="2"/>
  <c r="Y281" i="2"/>
  <c r="Y543" i="2"/>
  <c r="Y684" i="2"/>
  <c r="Y1100" i="2"/>
  <c r="Y1201" i="2"/>
  <c r="X1210" i="2"/>
  <c r="Y1512" i="2"/>
  <c r="Y1340" i="2"/>
  <c r="Y605" i="2"/>
  <c r="W605" i="2"/>
  <c r="AN605" i="2" s="1" a="1"/>
  <c r="AN605" i="2" s="1"/>
  <c r="Y168" i="2"/>
  <c r="W165" i="2"/>
  <c r="AN165" i="2" s="1" a="1"/>
  <c r="AN165" i="2" s="1"/>
  <c r="W1417" i="2"/>
  <c r="AN1417" i="2" s="1" a="1"/>
  <c r="AN1417" i="2" s="1"/>
  <c r="Y351" i="2"/>
  <c r="W351" i="2"/>
  <c r="AN351" i="2" s="1" a="1"/>
  <c r="AN351" i="2" s="1"/>
  <c r="X1078" i="2"/>
  <c r="W1078" i="2"/>
  <c r="AN1078" i="2" s="1" a="1"/>
  <c r="AN1078" i="2" s="1"/>
  <c r="W879" i="2"/>
  <c r="AN879" i="2" s="1" a="1"/>
  <c r="AN879" i="2" s="1"/>
  <c r="Y839" i="2"/>
  <c r="Y774" i="2"/>
  <c r="Y1331" i="2"/>
  <c r="W310" i="2"/>
  <c r="X1331" i="2"/>
  <c r="Y713" i="2"/>
  <c r="W1572" i="2"/>
  <c r="AN1572" i="2" s="1" a="1"/>
  <c r="AN1572" i="2" s="1"/>
  <c r="W1439" i="2"/>
  <c r="AN1439" i="2" s="1" a="1"/>
  <c r="AN1439" i="2" s="1"/>
  <c r="W1542" i="2"/>
  <c r="AN1542" i="2" s="1" a="1"/>
  <c r="AN1542" i="2" s="1"/>
  <c r="X1572" i="2"/>
  <c r="X950" i="2"/>
  <c r="W1569" i="2"/>
  <c r="AN1569" i="2" s="1" a="1"/>
  <c r="AN1569" i="2" s="1"/>
  <c r="W671" i="2"/>
  <c r="AN671" i="2" s="1" a="1"/>
  <c r="AN671" i="2" s="1"/>
  <c r="X1449" i="2"/>
  <c r="Y1478" i="2"/>
  <c r="Y1316" i="2"/>
  <c r="W710" i="2"/>
  <c r="AN710" i="2" s="1" a="1"/>
  <c r="AN710" i="2" s="1"/>
  <c r="W1251" i="2"/>
  <c r="AN1251" i="2" s="1" a="1"/>
  <c r="AN1251" i="2" s="1"/>
  <c r="X671" i="2"/>
  <c r="X1247" i="2"/>
  <c r="W1086" i="2"/>
  <c r="AN1086" i="2" s="1" a="1"/>
  <c r="AN1086" i="2" s="1"/>
  <c r="X1147" i="2"/>
  <c r="Y1309" i="2"/>
  <c r="W1449" i="2"/>
  <c r="AN1449" i="2" s="1" a="1"/>
  <c r="AN1449" i="2" s="1"/>
  <c r="X1478" i="2"/>
  <c r="Y1501" i="2"/>
  <c r="X710" i="2"/>
  <c r="Y1190" i="2"/>
  <c r="W1147" i="2"/>
  <c r="AN1147" i="2" s="1" a="1"/>
  <c r="AN1147" i="2" s="1"/>
  <c r="X1309" i="2"/>
  <c r="Y1516" i="2"/>
  <c r="W1478" i="2"/>
  <c r="AN1478" i="2" s="1" a="1"/>
  <c r="AN1478" i="2" s="1"/>
  <c r="Y1052" i="2"/>
  <c r="W1501" i="2"/>
  <c r="AN1501" i="2" s="1" a="1"/>
  <c r="AN1501" i="2" s="1"/>
  <c r="W1290" i="2"/>
  <c r="AN1290" i="2" s="1" a="1"/>
  <c r="AN1290" i="2" s="1"/>
  <c r="Y1086" i="2"/>
  <c r="Y1494" i="2"/>
  <c r="W1516" i="2"/>
  <c r="AN1516" i="2" s="1" a="1"/>
  <c r="AN1516" i="2" s="1"/>
  <c r="X987" i="2"/>
  <c r="Y930" i="2"/>
  <c r="Y1355" i="2"/>
  <c r="Y1198" i="2"/>
  <c r="X1516" i="2"/>
  <c r="X933" i="2"/>
  <c r="X1099" i="2"/>
  <c r="X1334" i="2"/>
  <c r="W930" i="2"/>
  <c r="AN930" i="2" s="1" a="1"/>
  <c r="AN930" i="2" s="1"/>
  <c r="W1355" i="2"/>
  <c r="AN1355" i="2" s="1" a="1"/>
  <c r="AN1355" i="2" s="1"/>
  <c r="X670" i="2"/>
  <c r="X1198" i="2"/>
  <c r="Y1421" i="2"/>
  <c r="W823" i="2"/>
  <c r="AN823" i="2" s="1" a="1"/>
  <c r="AN823" i="2" s="1"/>
  <c r="W1099" i="2"/>
  <c r="AN1099" i="2" s="1" a="1"/>
  <c r="AN1099" i="2" s="1"/>
  <c r="Y1367" i="2"/>
  <c r="W1334" i="2"/>
  <c r="AN1334" i="2" s="1" a="1"/>
  <c r="AN1334" i="2" s="1"/>
  <c r="Y991" i="2"/>
  <c r="X919" i="2"/>
  <c r="W1584" i="2"/>
  <c r="AN1584" i="2" s="1" a="1"/>
  <c r="AN1584" i="2" s="1"/>
  <c r="X1290" i="2"/>
  <c r="X1421" i="2"/>
  <c r="X907" i="2"/>
  <c r="Y1133" i="2"/>
  <c r="X823" i="2"/>
  <c r="X1367" i="2"/>
  <c r="W919" i="2"/>
  <c r="AN919" i="2" s="1" a="1"/>
  <c r="AN919" i="2" s="1"/>
  <c r="X1584" i="2"/>
  <c r="W1421" i="2"/>
  <c r="AN1421" i="2" s="1" a="1"/>
  <c r="AN1421" i="2" s="1"/>
  <c r="Y308" i="2"/>
  <c r="W907" i="2"/>
  <c r="AN907" i="2" s="1" a="1"/>
  <c r="AN907" i="2" s="1"/>
  <c r="W753" i="2"/>
  <c r="AN753" i="2" s="1" a="1"/>
  <c r="AN753" i="2" s="1"/>
  <c r="W1133" i="2"/>
  <c r="AN1133" i="2" s="1" a="1"/>
  <c r="AN1133" i="2" s="1"/>
  <c r="W1367" i="2"/>
  <c r="AN1367" i="2" s="1" a="1"/>
  <c r="AN1367" i="2" s="1"/>
  <c r="Y1042" i="2"/>
  <c r="Y1041" i="2"/>
  <c r="X769" i="2"/>
  <c r="Y841" i="2"/>
  <c r="X1494" i="2"/>
  <c r="W735" i="2"/>
  <c r="AN735" i="2" s="1" a="1"/>
  <c r="AN735" i="2" s="1"/>
  <c r="X1041" i="2"/>
  <c r="X886" i="2"/>
  <c r="W1376" i="2"/>
  <c r="AN1376" i="2" s="1" a="1"/>
  <c r="AN1376" i="2" s="1"/>
  <c r="W841" i="2"/>
  <c r="AN841" i="2" s="1" a="1"/>
  <c r="AN841" i="2" s="1"/>
  <c r="Y1290" i="2"/>
  <c r="W1247" i="2"/>
  <c r="AN1247" i="2" s="1" a="1"/>
  <c r="AN1247" i="2" s="1"/>
  <c r="Y1543" i="2"/>
  <c r="W1041" i="2"/>
  <c r="AN1041" i="2" s="1" a="1"/>
  <c r="AN1041" i="2" s="1"/>
  <c r="W886" i="2"/>
  <c r="AN886" i="2" s="1" a="1"/>
  <c r="AN886" i="2" s="1"/>
  <c r="Y671" i="2"/>
  <c r="W769" i="2"/>
  <c r="AN769" i="2" s="1" a="1"/>
  <c r="AN769" i="2" s="1"/>
  <c r="Y1449" i="2"/>
  <c r="W1558" i="2"/>
  <c r="AN1558" i="2" s="1" a="1"/>
  <c r="AN1558" i="2" s="1"/>
  <c r="X1543" i="2"/>
  <c r="Y757" i="2"/>
  <c r="X929" i="2"/>
  <c r="W929" i="2"/>
  <c r="AN929" i="2" s="1" a="1"/>
  <c r="AN929" i="2" s="1"/>
  <c r="Y868" i="2"/>
  <c r="X1533" i="2"/>
  <c r="Y1571" i="2"/>
  <c r="Y1119" i="2"/>
  <c r="Y103" i="2"/>
  <c r="X571" i="2"/>
  <c r="X1119" i="2"/>
  <c r="W571" i="2"/>
  <c r="AN571" i="2" s="1" a="1"/>
  <c r="AN571" i="2" s="1"/>
  <c r="X696" i="2"/>
  <c r="W1451" i="2"/>
  <c r="AN1451" i="2" s="1" a="1"/>
  <c r="AN1451" i="2" s="1"/>
  <c r="W696" i="2"/>
  <c r="AN696" i="2" s="1" a="1"/>
  <c r="AN696" i="2" s="1"/>
  <c r="Y604" i="2"/>
  <c r="Y527" i="2"/>
  <c r="X1474" i="2"/>
  <c r="X604" i="2"/>
  <c r="H604" i="2" s="1" a="1"/>
  <c r="H604" i="2" s="1"/>
  <c r="Y1474" i="2"/>
  <c r="W604" i="2"/>
  <c r="AN604" i="2" s="1" a="1"/>
  <c r="AN604" i="2" s="1"/>
  <c r="W1545" i="2"/>
  <c r="AN1545" i="2" s="1" a="1"/>
  <c r="AN1545" i="2" s="1"/>
  <c r="W959" i="2"/>
  <c r="AN959" i="2" s="1" a="1"/>
  <c r="AN959" i="2" s="1"/>
  <c r="Y887" i="2"/>
  <c r="Y1003" i="2"/>
  <c r="X990" i="2"/>
  <c r="X1443" i="2"/>
  <c r="Y1450" i="2"/>
  <c r="W103" i="2"/>
  <c r="Y260" i="2"/>
  <c r="X900" i="2"/>
  <c r="X726" i="2"/>
  <c r="Y1443" i="2"/>
  <c r="X1450" i="2"/>
  <c r="W260" i="2"/>
  <c r="X260" i="2"/>
  <c r="Y1096" i="2"/>
  <c r="W1450" i="2"/>
  <c r="AN1450" i="2" s="1" a="1"/>
  <c r="AN1450" i="2" s="1"/>
  <c r="V334" i="2"/>
  <c r="G334" i="2" s="1"/>
  <c r="W1116" i="2"/>
  <c r="AN1116" i="2" s="1" a="1"/>
  <c r="AN1116" i="2" s="1"/>
  <c r="X887" i="2"/>
  <c r="W887" i="2"/>
  <c r="AN887" i="2" s="1" a="1"/>
  <c r="AN887" i="2" s="1"/>
  <c r="V457" i="2"/>
  <c r="X1471" i="2"/>
  <c r="P306" i="2"/>
  <c r="O306" i="2"/>
  <c r="N306" i="2"/>
  <c r="S306" i="2"/>
  <c r="R306" i="2"/>
  <c r="Q306" i="2"/>
  <c r="X1096" i="2"/>
  <c r="Y1471" i="2"/>
  <c r="V641" i="2"/>
  <c r="G641" i="2" s="1"/>
  <c r="P239" i="2"/>
  <c r="O239" i="2"/>
  <c r="N239" i="2"/>
  <c r="S239" i="2"/>
  <c r="R239" i="2"/>
  <c r="Q239" i="2"/>
  <c r="W1471" i="2"/>
  <c r="AN1471" i="2" s="1" a="1"/>
  <c r="AN1471" i="2" s="1"/>
  <c r="W296" i="2"/>
  <c r="AN296" i="2" s="1" a="1"/>
  <c r="AN296" i="2" s="1"/>
  <c r="Y1495" i="2"/>
  <c r="W990" i="2"/>
  <c r="AN990" i="2" s="1" a="1"/>
  <c r="AN990" i="2" s="1"/>
  <c r="W1495" i="2"/>
  <c r="AN1495" i="2" s="1" a="1"/>
  <c r="AN1495" i="2" s="1"/>
  <c r="V646" i="2"/>
  <c r="G646" i="2" s="1"/>
  <c r="X1495" i="2"/>
  <c r="W194" i="2"/>
  <c r="V132" i="2"/>
  <c r="G132" i="2" s="1"/>
  <c r="R132" i="2"/>
  <c r="S132" i="2"/>
  <c r="Q132" i="2"/>
  <c r="P132" i="2"/>
  <c r="O132" i="2"/>
  <c r="N132" i="2"/>
  <c r="Y929" i="2"/>
  <c r="V24" i="2"/>
  <c r="G24" i="2" s="1"/>
  <c r="N254" i="2"/>
  <c r="S254" i="2"/>
  <c r="R254" i="2"/>
  <c r="Q254" i="2"/>
  <c r="P254" i="2"/>
  <c r="O254" i="2"/>
  <c r="X774" i="2"/>
  <c r="V93" i="2"/>
  <c r="G93" i="2" s="1"/>
  <c r="Y1113" i="2"/>
  <c r="X331" i="2"/>
  <c r="W683" i="2"/>
  <c r="AN683" i="2" s="1" a="1"/>
  <c r="AN683" i="2" s="1"/>
  <c r="Y822" i="2"/>
  <c r="X683" i="2"/>
  <c r="X1113" i="2"/>
  <c r="Y1228" i="2"/>
  <c r="X688" i="2"/>
  <c r="W688" i="2"/>
  <c r="AN688" i="2" s="1" a="1"/>
  <c r="AN688" i="2" s="1"/>
  <c r="X142" i="2"/>
  <c r="AD142" i="2" s="1"/>
  <c r="AE142" i="2" s="1" a="1"/>
  <c r="AE142" i="2" s="1"/>
  <c r="AF142" i="2" s="1" a="1"/>
  <c r="AF142" i="2" s="1"/>
  <c r="W142" i="2"/>
  <c r="X1228" i="2"/>
  <c r="V497" i="2"/>
  <c r="G497" i="2" s="1"/>
  <c r="W1385" i="2"/>
  <c r="AN1385" i="2" s="1" a="1"/>
  <c r="AN1385" i="2" s="1"/>
  <c r="Y1385" i="2"/>
  <c r="W874" i="2"/>
  <c r="AN874" i="2" s="1" a="1"/>
  <c r="AN874" i="2" s="1"/>
  <c r="Y874" i="2"/>
  <c r="X446" i="2"/>
  <c r="W127" i="2"/>
  <c r="X127" i="2"/>
  <c r="X1107" i="2"/>
  <c r="Y1107" i="2"/>
  <c r="X500" i="2"/>
  <c r="W500" i="2"/>
  <c r="AN500" i="2" s="1" a="1"/>
  <c r="AN500" i="2" s="1"/>
  <c r="W313" i="2"/>
  <c r="X313" i="2"/>
  <c r="W1180" i="2"/>
  <c r="AN1180" i="2" s="1" a="1"/>
  <c r="AN1180" i="2" s="1"/>
  <c r="X1180" i="2"/>
  <c r="Y1180" i="2"/>
  <c r="X171" i="2"/>
  <c r="AD171" i="2" s="1"/>
  <c r="AE171" i="2" s="1" a="1"/>
  <c r="AE171" i="2" s="1"/>
  <c r="AF171" i="2" s="1" a="1"/>
  <c r="AF171" i="2" s="1"/>
  <c r="Y582" i="2"/>
  <c r="W582" i="2"/>
  <c r="AN582" i="2" s="1" a="1"/>
  <c r="AN582" i="2" s="1"/>
  <c r="X582" i="2"/>
  <c r="Y654" i="2"/>
  <c r="X654" i="2"/>
  <c r="H654" i="2" s="1" a="1"/>
  <c r="H654" i="2" s="1"/>
  <c r="W437" i="2"/>
  <c r="X437" i="2"/>
  <c r="Y437" i="2"/>
  <c r="V107" i="2"/>
  <c r="G107" i="2" s="1"/>
  <c r="Y127" i="2"/>
  <c r="Y608" i="2"/>
  <c r="X533" i="2"/>
  <c r="H533" i="2" s="1" a="1"/>
  <c r="H533" i="2" s="1"/>
  <c r="Y533" i="2"/>
  <c r="X1249" i="2"/>
  <c r="Y1249" i="2"/>
  <c r="X551" i="2"/>
  <c r="Y551" i="2"/>
  <c r="X1169" i="2"/>
  <c r="Y910" i="2"/>
  <c r="X589" i="2"/>
  <c r="W357" i="2"/>
  <c r="AN357" i="2" s="1" a="1"/>
  <c r="AN357" i="2" s="1"/>
  <c r="X357" i="2"/>
  <c r="Y357" i="2"/>
  <c r="W644" i="2"/>
  <c r="AN644" i="2" s="1" a="1"/>
  <c r="AN644" i="2" s="1"/>
  <c r="W271" i="2"/>
  <c r="X271" i="2"/>
  <c r="Y271" i="2"/>
  <c r="Y289" i="2"/>
  <c r="X916" i="2"/>
  <c r="Y916" i="2"/>
  <c r="Y277" i="2"/>
  <c r="X729" i="2"/>
  <c r="Y729" i="2"/>
  <c r="W729" i="2"/>
  <c r="AN729" i="2" s="1" a="1"/>
  <c r="AN729" i="2" s="1"/>
  <c r="W145" i="2"/>
  <c r="Y145" i="2"/>
  <c r="X611" i="2"/>
  <c r="Y611" i="2"/>
  <c r="X1205" i="2"/>
  <c r="W1205" i="2"/>
  <c r="AN1205" i="2" s="1" a="1"/>
  <c r="AN1205" i="2" s="1"/>
  <c r="Y725" i="2"/>
  <c r="Y48" i="2"/>
  <c r="W443" i="2"/>
  <c r="X443" i="2"/>
  <c r="W406" i="2"/>
  <c r="W446" i="2"/>
  <c r="X725" i="2"/>
  <c r="W464" i="2"/>
  <c r="AN464" i="2" s="1" a="1"/>
  <c r="AN464" i="2" s="1"/>
  <c r="Y1382" i="2"/>
  <c r="X1382" i="2"/>
  <c r="W372" i="2"/>
  <c r="Y372" i="2"/>
  <c r="Y446" i="2"/>
  <c r="X608" i="2"/>
  <c r="W171" i="2"/>
  <c r="Y171" i="2"/>
  <c r="Y288" i="2"/>
  <c r="X288" i="2"/>
  <c r="AD288" i="2" s="1"/>
  <c r="AE288" i="2" s="1" a="1"/>
  <c r="AE288" i="2" s="1"/>
  <c r="AF288" i="2" s="1" a="1"/>
  <c r="AF288" i="2" s="1"/>
  <c r="Y500" i="2"/>
  <c r="Y681" i="2"/>
  <c r="W1228" i="2"/>
  <c r="AN1228" i="2" s="1" a="1"/>
  <c r="AN1228" i="2" s="1"/>
  <c r="W1382" i="2"/>
  <c r="AN1382" i="2" s="1" a="1"/>
  <c r="AN1382" i="2" s="1"/>
  <c r="W1249" i="2"/>
  <c r="AN1249" i="2" s="1" a="1"/>
  <c r="AN1249" i="2" s="1"/>
  <c r="Y142" i="2"/>
  <c r="X296" i="2"/>
  <c r="Y464" i="2"/>
  <c r="Y1417" i="2"/>
  <c r="Y688" i="2"/>
  <c r="W1170" i="2"/>
  <c r="AN1170" i="2" s="1" a="1"/>
  <c r="AN1170" i="2" s="1"/>
  <c r="W1119" i="2"/>
  <c r="AN1119" i="2" s="1" a="1"/>
  <c r="AN1119" i="2" s="1"/>
  <c r="Y1068" i="2"/>
  <c r="X1231" i="2"/>
  <c r="Y769" i="2"/>
  <c r="V37" i="2"/>
  <c r="V318" i="2"/>
  <c r="V75" i="2"/>
  <c r="Y965" i="2"/>
  <c r="W472" i="2"/>
  <c r="AN472" i="2" s="1" a="1"/>
  <c r="AN472" i="2" s="1"/>
  <c r="Y472" i="2"/>
  <c r="X472" i="2"/>
  <c r="H472" i="2" s="1" a="1"/>
  <c r="H472" i="2" s="1"/>
  <c r="X541" i="2"/>
  <c r="W338" i="2"/>
  <c r="AN338" i="2" s="1" a="1"/>
  <c r="AN338" i="2" s="1"/>
  <c r="W470" i="2"/>
  <c r="AN470" i="2" s="1" a="1"/>
  <c r="AN470" i="2" s="1"/>
  <c r="X470" i="2"/>
  <c r="H470" i="2" s="1" a="1"/>
  <c r="H470" i="2" s="1"/>
  <c r="Y470" i="2"/>
  <c r="W256" i="2"/>
  <c r="X256" i="2"/>
  <c r="Y256" i="2"/>
  <c r="V567" i="2"/>
  <c r="G567" i="2" s="1"/>
  <c r="W1504" i="2"/>
  <c r="AN1504" i="2" s="1" a="1"/>
  <c r="AN1504" i="2" s="1"/>
  <c r="V328" i="2"/>
  <c r="W179" i="2"/>
  <c r="X179" i="2"/>
  <c r="AD179" i="2" s="1"/>
  <c r="AE179" i="2" s="1" a="1"/>
  <c r="AE179" i="2" s="1"/>
  <c r="AF179" i="2" s="1" a="1"/>
  <c r="AF179" i="2" s="1"/>
  <c r="Y179" i="2"/>
  <c r="X215" i="2"/>
  <c r="AD215" i="2" s="1"/>
  <c r="AE215" i="2" s="1" a="1"/>
  <c r="AE215" i="2" s="1"/>
  <c r="AF215" i="2" s="1" a="1"/>
  <c r="AF215" i="2" s="1"/>
  <c r="Y215" i="2"/>
  <c r="X31" i="2"/>
  <c r="H31" i="2" s="1" a="1"/>
  <c r="H31" i="2" s="1"/>
  <c r="Y31" i="2"/>
  <c r="W487" i="2"/>
  <c r="AN487" i="2" s="1" a="1"/>
  <c r="AN487" i="2" s="1"/>
  <c r="Y487" i="2"/>
  <c r="X487" i="2"/>
  <c r="H487" i="2" s="1" a="1"/>
  <c r="H487" i="2" s="1"/>
  <c r="X412" i="2"/>
  <c r="H412" i="2" s="1" a="1"/>
  <c r="H412" i="2" s="1"/>
  <c r="Y412" i="2"/>
  <c r="Y1078" i="2"/>
  <c r="X965" i="2"/>
  <c r="X268" i="2"/>
  <c r="W268" i="2"/>
  <c r="AN268" i="2" s="1" a="1"/>
  <c r="AN268" i="2" s="1"/>
  <c r="Y268" i="2"/>
  <c r="X822" i="2"/>
  <c r="W316" i="2"/>
  <c r="AN316" i="2" s="1" a="1"/>
  <c r="AN316" i="2" s="1"/>
  <c r="X316" i="2"/>
  <c r="H316" i="2" s="1" a="1"/>
  <c r="H316" i="2" s="1"/>
  <c r="Y316" i="2"/>
  <c r="W294" i="2"/>
  <c r="X294" i="2"/>
  <c r="AD294" i="2" s="1"/>
  <c r="AE294" i="2" s="1" a="1"/>
  <c r="AE294" i="2" s="1"/>
  <c r="AF294" i="2" s="1" a="1"/>
  <c r="AF294" i="2" s="1"/>
  <c r="Y294" i="2"/>
  <c r="I132" i="2"/>
  <c r="X1182" i="2"/>
  <c r="Y1182" i="2"/>
  <c r="Y1181" i="2"/>
  <c r="W336" i="2"/>
  <c r="AN336" i="2" s="1" a="1"/>
  <c r="AN336" i="2" s="1"/>
  <c r="X336" i="2"/>
  <c r="AD336" i="2" s="1"/>
  <c r="AE336" i="2" s="1" a="1"/>
  <c r="AE336" i="2" s="1"/>
  <c r="AF336" i="2" s="1" a="1"/>
  <c r="AF336" i="2" s="1"/>
  <c r="Y336" i="2"/>
  <c r="Y1504" i="2"/>
  <c r="W1158" i="2"/>
  <c r="AN1158" i="2" s="1" a="1"/>
  <c r="AN1158" i="2" s="1"/>
  <c r="Y1234" i="2"/>
  <c r="W412" i="2"/>
  <c r="AN412" i="2" s="1" a="1"/>
  <c r="AN412" i="2" s="1"/>
  <c r="W1107" i="2"/>
  <c r="AN1107" i="2" s="1" a="1"/>
  <c r="AN1107" i="2" s="1"/>
  <c r="V185" i="2"/>
  <c r="Y660" i="2"/>
  <c r="W660" i="2"/>
  <c r="AN660" i="2" s="1" a="1"/>
  <c r="AN660" i="2" s="1"/>
  <c r="X660" i="2"/>
  <c r="H660" i="2" s="1" a="1"/>
  <c r="H660" i="2" s="1"/>
  <c r="Y443" i="2"/>
  <c r="W586" i="2"/>
  <c r="AN586" i="2" s="1" a="1"/>
  <c r="AN586" i="2" s="1"/>
  <c r="Y586" i="2"/>
  <c r="V265" i="2"/>
  <c r="W1182" i="2"/>
  <c r="AN1182" i="2" s="1" a="1"/>
  <c r="AN1182" i="2" s="1"/>
  <c r="W889" i="2"/>
  <c r="AN889" i="2" s="1" a="1"/>
  <c r="AN889" i="2" s="1"/>
  <c r="W617" i="2"/>
  <c r="AN617" i="2" s="1" a="1"/>
  <c r="AN617" i="2" s="1"/>
  <c r="W321" i="2"/>
  <c r="AN321" i="2" s="1" a="1"/>
  <c r="AN321" i="2" s="1"/>
  <c r="X321" i="2"/>
  <c r="Y321" i="2"/>
  <c r="W1234" i="2"/>
  <c r="AN1234" i="2" s="1" a="1"/>
  <c r="AN1234" i="2" s="1"/>
  <c r="W289" i="2"/>
  <c r="AN289" i="2" s="1" a="1"/>
  <c r="AN289" i="2" s="1"/>
  <c r="X170" i="2"/>
  <c r="AD170" i="2" s="1"/>
  <c r="AE170" i="2" s="1" a="1"/>
  <c r="AE170" i="2" s="1"/>
  <c r="AF170" i="2" s="1" a="1"/>
  <c r="AF170" i="2" s="1"/>
  <c r="Y170" i="2"/>
  <c r="X1222" i="2"/>
  <c r="Y1222" i="2"/>
  <c r="Y683" i="2"/>
  <c r="X605" i="2"/>
  <c r="H605" i="2" s="1" a="1"/>
  <c r="H605" i="2" s="1"/>
  <c r="W168" i="2"/>
  <c r="AN168" i="2" s="1" a="1"/>
  <c r="AN168" i="2" s="1"/>
  <c r="X168" i="2"/>
  <c r="AD168" i="2" s="1"/>
  <c r="AE168" i="2" s="1" a="1"/>
  <c r="AE168" i="2" s="1"/>
  <c r="AF168" i="2" s="1" a="1"/>
  <c r="AF168" i="2" s="1"/>
  <c r="W307" i="2"/>
  <c r="X307" i="2"/>
  <c r="AD307" i="2" s="1"/>
  <c r="AE307" i="2" s="1" a="1"/>
  <c r="AE307" i="2" s="1"/>
  <c r="AF307" i="2" s="1" a="1"/>
  <c r="AF307" i="2" s="1"/>
  <c r="Y307" i="2"/>
  <c r="Y64" i="2"/>
  <c r="W64" i="2"/>
  <c r="AN64" i="2" s="1" a="1"/>
  <c r="AN64" i="2" s="1"/>
  <c r="X64" i="2"/>
  <c r="H64" i="2" s="1" a="1"/>
  <c r="H64" i="2" s="1"/>
  <c r="Y534" i="2"/>
  <c r="X534" i="2"/>
  <c r="H534" i="2" s="1" a="1"/>
  <c r="H534" i="2" s="1"/>
  <c r="X285" i="2"/>
  <c r="AD285" i="2" s="1"/>
  <c r="AE285" i="2" s="1" a="1"/>
  <c r="AE285" i="2" s="1"/>
  <c r="AF285" i="2" s="1" a="1"/>
  <c r="AF285" i="2" s="1"/>
  <c r="W285" i="2"/>
  <c r="X339" i="2"/>
  <c r="Y339" i="2"/>
  <c r="W339" i="2"/>
  <c r="X1171" i="2"/>
  <c r="Y1171" i="2"/>
  <c r="W79" i="2"/>
  <c r="Y79" i="2"/>
  <c r="X79" i="2"/>
  <c r="AD79" i="2" s="1"/>
  <c r="AE79" i="2" s="1" a="1"/>
  <c r="AE79" i="2" s="1"/>
  <c r="AF79" i="2" s="1" a="1"/>
  <c r="AF79" i="2" s="1"/>
  <c r="W98" i="2"/>
  <c r="W478" i="2"/>
  <c r="AN478" i="2" s="1" a="1"/>
  <c r="AN478" i="2" s="1"/>
  <c r="X478" i="2"/>
  <c r="X947" i="2"/>
  <c r="W574" i="2"/>
  <c r="AN574" i="2" s="1" a="1"/>
  <c r="AN574" i="2" s="1"/>
  <c r="Y574" i="2"/>
  <c r="X574" i="2"/>
  <c r="H574" i="2" s="1" a="1"/>
  <c r="H574" i="2" s="1"/>
  <c r="W1222" i="2"/>
  <c r="AN1222" i="2" s="1" a="1"/>
  <c r="AN1222" i="2" s="1"/>
  <c r="W106" i="2"/>
  <c r="AN106" i="2" s="1" a="1"/>
  <c r="AN106" i="2" s="1"/>
  <c r="Y106" i="2"/>
  <c r="V176" i="2"/>
  <c r="X94" i="2"/>
  <c r="AD94" i="2" s="1"/>
  <c r="AE94" i="2" s="1" a="1"/>
  <c r="AE94" i="2" s="1"/>
  <c r="AF94" i="2" s="1" a="1"/>
  <c r="AF94" i="2" s="1"/>
  <c r="Y94" i="2"/>
  <c r="Y1219" i="2"/>
  <c r="X1219" i="2"/>
  <c r="X286" i="2"/>
  <c r="Y670" i="2"/>
  <c r="Y1205" i="2"/>
  <c r="W1171" i="2"/>
  <c r="AN1171" i="2" s="1" a="1"/>
  <c r="AN1171" i="2" s="1"/>
  <c r="W707" i="2"/>
  <c r="AN707" i="2" s="1" a="1"/>
  <c r="AN707" i="2" s="1"/>
  <c r="X707" i="2"/>
  <c r="Y707" i="2"/>
  <c r="W257" i="2"/>
  <c r="X257" i="2"/>
  <c r="W1159" i="2"/>
  <c r="AN1159" i="2" s="1" a="1"/>
  <c r="AN1159" i="2" s="1"/>
  <c r="X396" i="2"/>
  <c r="AD396" i="2" s="1"/>
  <c r="AE396" i="2" s="1" a="1"/>
  <c r="AE396" i="2" s="1"/>
  <c r="AF396" i="2" s="1" a="1"/>
  <c r="AF396" i="2" s="1"/>
  <c r="Y396" i="2"/>
  <c r="Y1169" i="2"/>
  <c r="Y263" i="2"/>
  <c r="X263" i="2"/>
  <c r="AD263" i="2" s="1"/>
  <c r="AE263" i="2" s="1" a="1"/>
  <c r="AE263" i="2" s="1"/>
  <c r="AF263" i="2" s="1" a="1"/>
  <c r="AF263" i="2" s="1"/>
  <c r="Y598" i="2"/>
  <c r="W598" i="2"/>
  <c r="AN598" i="2" s="1" a="1"/>
  <c r="AN598" i="2" s="1"/>
  <c r="X598" i="2"/>
  <c r="W149" i="2"/>
  <c r="AN149" i="2" s="1" a="1"/>
  <c r="AN149" i="2" s="1"/>
  <c r="Y149" i="2"/>
  <c r="W1104" i="2"/>
  <c r="AN1104" i="2" s="1" a="1"/>
  <c r="AN1104" i="2" s="1"/>
  <c r="X1385" i="2"/>
  <c r="W662" i="2"/>
  <c r="AN662" i="2" s="1" a="1"/>
  <c r="AN662" i="2" s="1"/>
  <c r="X662" i="2"/>
  <c r="H662" i="2" s="1" a="1"/>
  <c r="H662" i="2" s="1"/>
  <c r="W595" i="2"/>
  <c r="AN595" i="2" s="1" a="1"/>
  <c r="AN595" i="2" s="1"/>
  <c r="X595" i="2"/>
  <c r="Y595" i="2"/>
  <c r="X342" i="2"/>
  <c r="AD342" i="2" s="1"/>
  <c r="AE342" i="2" s="1" a="1"/>
  <c r="AE342" i="2" s="1"/>
  <c r="AF342" i="2" s="1" a="1"/>
  <c r="AF342" i="2" s="1"/>
  <c r="Y342" i="2"/>
  <c r="X278" i="2"/>
  <c r="Y278" i="2"/>
  <c r="X409" i="2"/>
  <c r="AD409" i="2" s="1"/>
  <c r="AE409" i="2" s="1" a="1"/>
  <c r="AE409" i="2" s="1"/>
  <c r="AF409" i="2" s="1" a="1"/>
  <c r="AF409" i="2" s="1"/>
  <c r="V306" i="2"/>
  <c r="G306" i="2" s="1"/>
  <c r="X222" i="2"/>
  <c r="H222" i="2" s="1" a="1"/>
  <c r="H222" i="2" s="1"/>
  <c r="W222" i="2"/>
  <c r="AN222" i="2" s="1" a="1"/>
  <c r="AN222" i="2" s="1"/>
  <c r="Y222" i="2"/>
  <c r="Y570" i="2"/>
  <c r="W481" i="2"/>
  <c r="AN481" i="2" s="1" a="1"/>
  <c r="AN481" i="2" s="1"/>
  <c r="Y481" i="2"/>
  <c r="V239" i="2"/>
  <c r="G239" i="2" s="1"/>
  <c r="X618" i="2"/>
  <c r="Y618" i="2"/>
  <c r="W618" i="2"/>
  <c r="AN618" i="2" s="1" a="1"/>
  <c r="AN618" i="2" s="1"/>
  <c r="Y237" i="2"/>
  <c r="X237" i="2"/>
  <c r="W42" i="2"/>
  <c r="AN42" i="2" s="1" a="1"/>
  <c r="AN42" i="2" s="1"/>
  <c r="Y42" i="2"/>
  <c r="W280" i="2"/>
  <c r="X280" i="2"/>
  <c r="AD280" i="2" s="1"/>
  <c r="AE280" i="2" s="1" a="1"/>
  <c r="AE280" i="2" s="1"/>
  <c r="AF280" i="2" s="1" a="1"/>
  <c r="AF280" i="2" s="1"/>
  <c r="Y280" i="2"/>
  <c r="W925" i="2"/>
  <c r="AN925" i="2" s="1" a="1"/>
  <c r="AN925" i="2" s="1"/>
  <c r="W409" i="2"/>
  <c r="W461" i="2"/>
  <c r="Y461" i="2"/>
  <c r="X481" i="2"/>
  <c r="X303" i="2"/>
  <c r="Y303" i="2"/>
  <c r="W303" i="2"/>
  <c r="W1023" i="2"/>
  <c r="AN1023" i="2" s="1" a="1"/>
  <c r="AN1023" i="2" s="1"/>
  <c r="W706" i="2"/>
  <c r="AN706" i="2" s="1" a="1"/>
  <c r="AN706" i="2" s="1"/>
  <c r="Y619" i="2"/>
  <c r="X724" i="2"/>
  <c r="W148" i="2"/>
  <c r="X148" i="2"/>
  <c r="Y148" i="2"/>
  <c r="W333" i="2"/>
  <c r="AN333" i="2" s="1" a="1"/>
  <c r="AN333" i="2" s="1"/>
  <c r="X333" i="2"/>
  <c r="Y333" i="2"/>
  <c r="Y1243" i="2"/>
  <c r="Y588" i="2"/>
  <c r="X474" i="2"/>
  <c r="H474" i="2" s="1" a="1"/>
  <c r="H474" i="2" s="1"/>
  <c r="Y191" i="2"/>
  <c r="W191" i="2"/>
  <c r="V47" i="2"/>
  <c r="V231" i="2"/>
  <c r="Y111" i="2"/>
  <c r="W111" i="2"/>
  <c r="X111" i="2"/>
  <c r="Y609" i="2"/>
  <c r="X131" i="2"/>
  <c r="W910" i="2"/>
  <c r="AN910" i="2" s="1" a="1"/>
  <c r="AN910" i="2" s="1"/>
  <c r="W725" i="2"/>
  <c r="AN725" i="2" s="1" a="1"/>
  <c r="AN725" i="2" s="1"/>
  <c r="W469" i="2"/>
  <c r="AN469" i="2" s="1" a="1"/>
  <c r="AN469" i="2" s="1"/>
  <c r="X469" i="2"/>
  <c r="Y469" i="2"/>
  <c r="V254" i="2"/>
  <c r="G254" i="2" s="1"/>
  <c r="X874" i="2"/>
  <c r="W177" i="2"/>
  <c r="AN177" i="2" s="1" a="1"/>
  <c r="AN177" i="2" s="1"/>
  <c r="Y177" i="2"/>
  <c r="W1243" i="2"/>
  <c r="AN1243" i="2" s="1" a="1"/>
  <c r="AN1243" i="2" s="1"/>
  <c r="Y493" i="2"/>
  <c r="W493" i="2"/>
  <c r="AN493" i="2" s="1" a="1"/>
  <c r="AN493" i="2" s="1"/>
  <c r="Y1391" i="2"/>
  <c r="W259" i="2"/>
  <c r="AN259" i="2" s="1" a="1"/>
  <c r="AN259" i="2" s="1"/>
  <c r="X259" i="2"/>
  <c r="H259" i="2" s="1" a="1"/>
  <c r="H259" i="2" s="1"/>
  <c r="Y259" i="2"/>
  <c r="W1379" i="2"/>
  <c r="AN1379" i="2" s="1" a="1"/>
  <c r="AN1379" i="2" s="1"/>
  <c r="X1379" i="2"/>
  <c r="Y1379" i="2"/>
  <c r="Y542" i="2"/>
  <c r="W542" i="2"/>
  <c r="AN542" i="2" s="1" a="1"/>
  <c r="AN542" i="2" s="1"/>
  <c r="X542" i="2"/>
  <c r="W1238" i="2"/>
  <c r="AN1238" i="2" s="1" a="1"/>
  <c r="AN1238" i="2" s="1"/>
  <c r="Y1237" i="2"/>
  <c r="X1237" i="2"/>
  <c r="W180" i="2"/>
  <c r="X180" i="2"/>
  <c r="X1225" i="2"/>
  <c r="Y1225" i="2"/>
  <c r="V458" i="2"/>
  <c r="K254" i="2"/>
  <c r="W67" i="2"/>
  <c r="X67" i="2"/>
  <c r="AD67" i="2" s="1"/>
  <c r="AE67" i="2" s="1" a="1"/>
  <c r="AE67" i="2" s="1"/>
  <c r="AF67" i="2" s="1" a="1"/>
  <c r="AF67" i="2" s="1"/>
  <c r="W654" i="2"/>
  <c r="AN654" i="2" s="1" a="1"/>
  <c r="AN654" i="2" s="1"/>
  <c r="W643" i="2"/>
  <c r="AN643" i="2" s="1" a="1"/>
  <c r="AN643" i="2" s="1"/>
  <c r="X643" i="2"/>
  <c r="H643" i="2" s="1" a="1"/>
  <c r="H643" i="2" s="1"/>
  <c r="Y643" i="2"/>
  <c r="W213" i="2"/>
  <c r="X213" i="2"/>
  <c r="AD213" i="2" s="1"/>
  <c r="AE213" i="2" s="1" a="1"/>
  <c r="AE213" i="2" s="1"/>
  <c r="AF213" i="2" s="1" a="1"/>
  <c r="AF213" i="2" s="1"/>
  <c r="X493" i="2"/>
  <c r="H493" i="2" s="1" a="1"/>
  <c r="H493" i="2" s="1"/>
  <c r="W1391" i="2"/>
  <c r="AN1391" i="2" s="1" a="1"/>
  <c r="AN1391" i="2" s="1"/>
  <c r="X1240" i="2"/>
  <c r="X622" i="2"/>
  <c r="H622" i="2" s="1" a="1"/>
  <c r="H622" i="2" s="1"/>
  <c r="W622" i="2"/>
  <c r="AN622" i="2" s="1" a="1"/>
  <c r="AN622" i="2" s="1"/>
  <c r="Y622" i="2"/>
  <c r="Y406" i="2"/>
  <c r="X590" i="2"/>
  <c r="H590" i="2" s="1" a="1"/>
  <c r="H590" i="2" s="1"/>
  <c r="Y590" i="2"/>
  <c r="W590" i="2"/>
  <c r="AN590" i="2" s="1" a="1"/>
  <c r="AN590" i="2" s="1"/>
  <c r="W347" i="2"/>
  <c r="Y347" i="2"/>
  <c r="W1237" i="2"/>
  <c r="AN1237" i="2" s="1" a="1"/>
  <c r="AN1237" i="2" s="1"/>
  <c r="W490" i="2"/>
  <c r="AN490" i="2" s="1" a="1"/>
  <c r="AN490" i="2" s="1"/>
  <c r="X490" i="2"/>
  <c r="W1225" i="2"/>
  <c r="AN1225" i="2" s="1" a="1"/>
  <c r="AN1225" i="2" s="1"/>
  <c r="W158" i="2"/>
  <c r="X158" i="2"/>
  <c r="AD158" i="2" s="1"/>
  <c r="AE158" i="2" s="1" a="1"/>
  <c r="AE158" i="2" s="1"/>
  <c r="AF158" i="2" s="1" a="1"/>
  <c r="AF158" i="2" s="1"/>
  <c r="Y158" i="2"/>
  <c r="W1113" i="2"/>
  <c r="AN1113" i="2" s="1" a="1"/>
  <c r="AN1113" i="2" s="1"/>
  <c r="X1029" i="2"/>
  <c r="Y1029" i="2"/>
  <c r="X743" i="2"/>
  <c r="Y743" i="2"/>
  <c r="W36" i="2"/>
  <c r="AN36" i="2" s="1" a="1"/>
  <c r="AN36" i="2" s="1"/>
  <c r="Y36" i="2"/>
  <c r="Y473" i="2"/>
  <c r="W331" i="2"/>
  <c r="X221" i="2"/>
  <c r="AD221" i="2" s="1"/>
  <c r="AE221" i="2" s="1" a="1"/>
  <c r="AE221" i="2" s="1"/>
  <c r="AF221" i="2" s="1" a="1"/>
  <c r="AF221" i="2" s="1"/>
  <c r="V83" i="2"/>
  <c r="AY1537" i="2"/>
  <c r="AZ1537" i="2" s="1" a="1"/>
  <c r="AZ1537" i="2" s="1"/>
  <c r="Y398" i="2"/>
  <c r="X291" i="2"/>
  <c r="W291" i="2"/>
  <c r="W559" i="2"/>
  <c r="AN559" i="2" s="1" a="1"/>
  <c r="AN559" i="2" s="1"/>
  <c r="X559" i="2"/>
  <c r="H559" i="2" s="1" a="1"/>
  <c r="H559" i="2" s="1"/>
  <c r="X225" i="2"/>
  <c r="AD225" i="2" s="1"/>
  <c r="AE225" i="2" s="1" a="1"/>
  <c r="AE225" i="2" s="1"/>
  <c r="AF225" i="2" s="1" a="1"/>
  <c r="AF225" i="2" s="1"/>
  <c r="W225" i="2"/>
  <c r="Y225" i="2"/>
  <c r="X1481" i="2"/>
  <c r="X475" i="2"/>
  <c r="Y475" i="2"/>
  <c r="W475" i="2"/>
  <c r="AN475" i="2" s="1" a="1"/>
  <c r="AN475" i="2" s="1"/>
  <c r="X204" i="2"/>
  <c r="W916" i="2"/>
  <c r="AN916" i="2" s="1" a="1"/>
  <c r="AN916" i="2" s="1"/>
  <c r="X485" i="2"/>
  <c r="H485" i="2" s="1" a="1"/>
  <c r="H485" i="2" s="1"/>
  <c r="Y485" i="2"/>
  <c r="W341" i="2"/>
  <c r="W277" i="2"/>
  <c r="V8" i="2"/>
  <c r="G8" i="2" s="1"/>
  <c r="X1195" i="2"/>
  <c r="X473" i="2"/>
  <c r="Y1194" i="2"/>
  <c r="W983" i="2"/>
  <c r="AN983" i="2" s="1" a="1"/>
  <c r="AN983" i="2" s="1"/>
  <c r="W335" i="2"/>
  <c r="W109" i="2"/>
  <c r="X109" i="2"/>
  <c r="Y109" i="2"/>
  <c r="X1246" i="2"/>
  <c r="W108" i="2"/>
  <c r="X108" i="2"/>
  <c r="Y108" i="2"/>
  <c r="W1481" i="2"/>
  <c r="AN1481" i="2" s="1" a="1"/>
  <c r="AN1481" i="2" s="1"/>
  <c r="L10" i="5" a="1"/>
  <c r="L10" i="5" s="1"/>
  <c r="M10" i="5" s="1" a="1"/>
  <c r="M10" i="5" s="1"/>
  <c r="F10" i="5" s="1"/>
  <c r="H10" i="5" s="1"/>
  <c r="P53" i="20" a="1"/>
  <c r="P53" i="20" s="1"/>
  <c r="R89" i="20" a="1"/>
  <c r="R89" i="20" s="1"/>
  <c r="L15" i="4" a="1"/>
  <c r="L15" i="4" s="1"/>
  <c r="P15" i="4" s="1" a="1"/>
  <c r="P15" i="4" s="1"/>
  <c r="G15" i="4" s="1"/>
  <c r="P89" i="20" a="1"/>
  <c r="P89" i="20" s="1"/>
  <c r="P38" i="20" a="1"/>
  <c r="P38" i="20" s="1"/>
  <c r="L17" i="3" a="1"/>
  <c r="L17" i="3" s="1"/>
  <c r="M17" i="3" s="1" a="1"/>
  <c r="M17" i="3" s="1"/>
  <c r="F17" i="3" s="1"/>
  <c r="H17" i="3" s="1"/>
  <c r="L12" i="4" a="1"/>
  <c r="L12" i="4" s="1"/>
  <c r="M12" i="4" s="1" a="1"/>
  <c r="M12" i="4" s="1"/>
  <c r="F12" i="4" s="1"/>
  <c r="H12" i="4" s="1"/>
  <c r="L17" i="4" a="1"/>
  <c r="L17" i="4" s="1"/>
  <c r="P17" i="4" s="1" a="1"/>
  <c r="P17" i="4" s="1"/>
  <c r="G17" i="4" s="1"/>
  <c r="P50" i="20" a="1"/>
  <c r="P50" i="20" s="1"/>
  <c r="P59" i="20" a="1"/>
  <c r="P59" i="20" s="1"/>
  <c r="R75" i="20" a="1"/>
  <c r="R75" i="20" s="1"/>
  <c r="L24" i="4" a="1"/>
  <c r="L24" i="4" s="1"/>
  <c r="M24" i="4" s="1" a="1"/>
  <c r="M24" i="4" s="1"/>
  <c r="F24" i="4" s="1"/>
  <c r="H24" i="4" s="1"/>
  <c r="L25" i="4" a="1"/>
  <c r="L25" i="4" s="1"/>
  <c r="P25" i="4" s="1" a="1"/>
  <c r="P25" i="4" s="1"/>
  <c r="G25" i="4" s="1"/>
  <c r="L21" i="3" a="1"/>
  <c r="L21" i="3" s="1"/>
  <c r="M21" i="3" s="1" a="1"/>
  <c r="M21" i="3" s="1"/>
  <c r="F21" i="3" s="1"/>
  <c r="H21" i="3" s="1"/>
  <c r="L9" i="3" a="1"/>
  <c r="L9" i="3" s="1"/>
  <c r="P9" i="3" s="1" a="1"/>
  <c r="P9" i="3" s="1"/>
  <c r="G9" i="3" s="1"/>
  <c r="L21" i="4" a="1"/>
  <c r="L21" i="4" s="1"/>
  <c r="P21" i="4" s="1" a="1"/>
  <c r="P21" i="4" s="1"/>
  <c r="G21" i="4" s="1"/>
  <c r="L9" i="4" a="1"/>
  <c r="L9" i="4" s="1"/>
  <c r="M9" i="4" s="1" a="1"/>
  <c r="M9" i="4" s="1"/>
  <c r="F9" i="4" s="1"/>
  <c r="H9" i="4" s="1"/>
  <c r="L25" i="3" a="1"/>
  <c r="L25" i="3" s="1"/>
  <c r="M25" i="3" s="1" a="1"/>
  <c r="M25" i="3" s="1"/>
  <c r="F25" i="3" s="1"/>
  <c r="H25" i="3" s="1"/>
  <c r="R50" i="20" a="1"/>
  <c r="R50" i="20" s="1"/>
  <c r="R53" i="20" a="1"/>
  <c r="R53" i="20" s="1"/>
  <c r="P56" i="20" a="1"/>
  <c r="P56" i="20" s="1"/>
  <c r="R19" i="20" a="1"/>
  <c r="R19" i="20" s="1"/>
  <c r="R71" i="20" a="1"/>
  <c r="R71" i="20" s="1"/>
  <c r="L16" i="4" a="1"/>
  <c r="L16" i="4" s="1"/>
  <c r="P16" i="4" s="1" a="1"/>
  <c r="P16" i="4" s="1"/>
  <c r="G16" i="4" s="1"/>
  <c r="L16" i="3" a="1"/>
  <c r="L16" i="3" s="1"/>
  <c r="M16" i="3" s="1" a="1"/>
  <c r="M16" i="3" s="1"/>
  <c r="F16" i="3" s="1"/>
  <c r="H16" i="3" s="1"/>
  <c r="R87" i="20" a="1"/>
  <c r="R87" i="20" s="1"/>
  <c r="R39" i="20" a="1"/>
  <c r="R39" i="20" s="1"/>
  <c r="P14" i="20" a="1"/>
  <c r="P14" i="20" s="1"/>
  <c r="R14" i="20" a="1"/>
  <c r="R14" i="20" s="1"/>
  <c r="R23" i="20" a="1"/>
  <c r="R23" i="20" s="1"/>
  <c r="P23" i="20" a="1"/>
  <c r="P23" i="20" s="1"/>
  <c r="P71" i="20" a="1"/>
  <c r="P71" i="20" s="1"/>
  <c r="R29" i="20" a="1"/>
  <c r="R29" i="20" s="1"/>
  <c r="R57" i="20" a="1"/>
  <c r="R57" i="20" s="1"/>
  <c r="P29" i="20" a="1"/>
  <c r="P29" i="20" s="1"/>
  <c r="R63" i="20" a="1"/>
  <c r="R63" i="20" s="1"/>
  <c r="P87" i="20" a="1"/>
  <c r="P87" i="20" s="1"/>
  <c r="R43" i="20" a="1"/>
  <c r="R43" i="20" s="1"/>
  <c r="P42" i="20" a="1"/>
  <c r="P42" i="20" s="1"/>
  <c r="O37" i="20"/>
  <c r="P10" i="20" a="1"/>
  <c r="P10" i="20" s="1"/>
  <c r="O10" i="20"/>
  <c r="M20" i="5" a="1"/>
  <c r="M20" i="5" s="1"/>
  <c r="F20" i="5" s="1"/>
  <c r="H20" i="5" s="1"/>
  <c r="R65" i="20" a="1"/>
  <c r="R65" i="20" s="1"/>
  <c r="O39" i="20"/>
  <c r="R16" i="20" a="1"/>
  <c r="R16" i="20" s="1"/>
  <c r="P16" i="20" a="1"/>
  <c r="P16" i="20" s="1"/>
  <c r="O26" i="20"/>
  <c r="R27" i="20" a="1"/>
  <c r="R27" i="20" s="1"/>
  <c r="R78" i="20" a="1"/>
  <c r="R78" i="20" s="1"/>
  <c r="R47" i="20" a="1"/>
  <c r="R47" i="20" s="1"/>
  <c r="O63" i="20"/>
  <c r="P7" i="4" a="1"/>
  <c r="P7" i="4" s="1"/>
  <c r="G7" i="4" s="1"/>
  <c r="W26" i="2"/>
  <c r="X26" i="2"/>
  <c r="Y26" i="2"/>
  <c r="W116" i="2"/>
  <c r="X116" i="2"/>
  <c r="Y116" i="2"/>
  <c r="X226" i="2"/>
  <c r="W226" i="2"/>
  <c r="Y226" i="2"/>
  <c r="W130" i="2"/>
  <c r="X130" i="2"/>
  <c r="AD130" i="2" s="1"/>
  <c r="AE130" i="2" s="1" a="1"/>
  <c r="AE130" i="2" s="1"/>
  <c r="AF130" i="2" s="1" a="1"/>
  <c r="AF130" i="2" s="1"/>
  <c r="Y130" i="2"/>
  <c r="W202" i="2"/>
  <c r="AN202" i="2" s="1" a="1"/>
  <c r="AN202" i="2" s="1"/>
  <c r="X202" i="2"/>
  <c r="H202" i="2" s="1" a="1"/>
  <c r="H202" i="2" s="1"/>
  <c r="Y202" i="2"/>
  <c r="W789" i="2"/>
  <c r="AN789" i="2" s="1" a="1"/>
  <c r="AN789" i="2" s="1"/>
  <c r="X789" i="2"/>
  <c r="Y789" i="2"/>
  <c r="X1278" i="2"/>
  <c r="W1278" i="2"/>
  <c r="AN1278" i="2" s="1" a="1"/>
  <c r="AN1278" i="2" s="1"/>
  <c r="Y1278" i="2"/>
  <c r="W601" i="2"/>
  <c r="AN601" i="2" s="1" a="1"/>
  <c r="AN601" i="2" s="1"/>
  <c r="X601" i="2"/>
  <c r="H601" i="2" s="1" a="1"/>
  <c r="H601" i="2" s="1"/>
  <c r="Y601" i="2"/>
  <c r="W25" i="2"/>
  <c r="X25" i="2"/>
  <c r="Y25" i="2"/>
  <c r="W78" i="2"/>
  <c r="X78" i="2"/>
  <c r="AD78" i="2" s="1"/>
  <c r="AE78" i="2" s="1" a="1"/>
  <c r="AE78" i="2" s="1"/>
  <c r="AF78" i="2" s="1" a="1"/>
  <c r="AF78" i="2" s="1"/>
  <c r="Y78" i="2"/>
  <c r="W184" i="2"/>
  <c r="X184" i="2"/>
  <c r="AD184" i="2" s="1"/>
  <c r="AE184" i="2" s="1" a="1"/>
  <c r="AE184" i="2" s="1"/>
  <c r="AF184" i="2" s="1" a="1"/>
  <c r="AF184" i="2" s="1"/>
  <c r="Y184" i="2"/>
  <c r="W230" i="2"/>
  <c r="Y230" i="2"/>
  <c r="X230" i="2"/>
  <c r="W327" i="2"/>
  <c r="X327" i="2"/>
  <c r="Y327" i="2"/>
  <c r="W480" i="2"/>
  <c r="AN480" i="2" s="1" a="1"/>
  <c r="AN480" i="2" s="1"/>
  <c r="Y480" i="2"/>
  <c r="X480" i="2"/>
  <c r="H480" i="2" s="1" a="1"/>
  <c r="H480" i="2" s="1"/>
  <c r="Y575" i="2"/>
  <c r="W575" i="2"/>
  <c r="AN575" i="2" s="1" a="1"/>
  <c r="AN575" i="2" s="1"/>
  <c r="X575" i="2"/>
  <c r="W625" i="2"/>
  <c r="AN625" i="2" s="1" a="1"/>
  <c r="AN625" i="2" s="1"/>
  <c r="X625" i="2"/>
  <c r="Y625" i="2"/>
  <c r="W1140" i="2"/>
  <c r="AN1140" i="2" s="1" a="1"/>
  <c r="AN1140" i="2" s="1"/>
  <c r="X1140" i="2"/>
  <c r="Y1140" i="2"/>
  <c r="W1384" i="2"/>
  <c r="AN1384" i="2" s="1" a="1"/>
  <c r="AN1384" i="2" s="1"/>
  <c r="X1384" i="2"/>
  <c r="Y1384" i="2"/>
  <c r="X128" i="2"/>
  <c r="Y128" i="2"/>
  <c r="W128" i="2"/>
  <c r="W178" i="2"/>
  <c r="Y178" i="2"/>
  <c r="X178" i="2"/>
  <c r="W447" i="2"/>
  <c r="X447" i="2"/>
  <c r="AD447" i="2" s="1"/>
  <c r="AE447" i="2" s="1" a="1"/>
  <c r="AE447" i="2" s="1"/>
  <c r="AF447" i="2" s="1" a="1"/>
  <c r="AF447" i="2" s="1"/>
  <c r="Y447" i="2"/>
  <c r="W758" i="2"/>
  <c r="AN758" i="2" s="1" a="1"/>
  <c r="AN758" i="2" s="1"/>
  <c r="Y758" i="2"/>
  <c r="X758" i="2"/>
  <c r="X217" i="2"/>
  <c r="Y217" i="2"/>
  <c r="W217" i="2"/>
  <c r="AN217" i="2" s="1" a="1"/>
  <c r="AN217" i="2" s="1"/>
  <c r="Y931" i="2"/>
  <c r="W931" i="2"/>
  <c r="AN931" i="2" s="1" a="1"/>
  <c r="AN931" i="2" s="1"/>
  <c r="X931" i="2"/>
  <c r="X1151" i="2"/>
  <c r="W1151" i="2"/>
  <c r="AN1151" i="2" s="1" a="1"/>
  <c r="AN1151" i="2" s="1"/>
  <c r="Y1151" i="2"/>
  <c r="W1285" i="2"/>
  <c r="AN1285" i="2" s="1" a="1"/>
  <c r="AN1285" i="2" s="1"/>
  <c r="X1285" i="2"/>
  <c r="Y1285" i="2"/>
  <c r="W1351" i="2"/>
  <c r="AN1351" i="2" s="1" a="1"/>
  <c r="AN1351" i="2" s="1"/>
  <c r="X1351" i="2"/>
  <c r="Y1351" i="2"/>
  <c r="W501" i="2"/>
  <c r="AN501" i="2" s="1" a="1"/>
  <c r="AN501" i="2" s="1"/>
  <c r="X501" i="2"/>
  <c r="H501" i="2" s="1" a="1"/>
  <c r="H501" i="2" s="1"/>
  <c r="Y501" i="2"/>
  <c r="W431" i="2"/>
  <c r="X431" i="2"/>
  <c r="Y431" i="2"/>
  <c r="W399" i="2"/>
  <c r="X399" i="2"/>
  <c r="Y399" i="2"/>
  <c r="X1162" i="2"/>
  <c r="Y1162" i="2"/>
  <c r="W1162" i="2"/>
  <c r="AN1162" i="2" s="1" a="1"/>
  <c r="AN1162" i="2" s="1"/>
  <c r="W55" i="2"/>
  <c r="X55" i="2"/>
  <c r="Y55" i="2"/>
  <c r="W120" i="2"/>
  <c r="Y120" i="2"/>
  <c r="X120" i="2"/>
  <c r="AD120" i="2" s="1"/>
  <c r="AE120" i="2" s="1" a="1"/>
  <c r="AE120" i="2" s="1"/>
  <c r="AF120" i="2" s="1" a="1"/>
  <c r="AF120" i="2" s="1"/>
  <c r="W438" i="2"/>
  <c r="X438" i="2"/>
  <c r="Y438" i="2"/>
  <c r="W418" i="2"/>
  <c r="AN418" i="2" s="1" a="1"/>
  <c r="AN418" i="2" s="1"/>
  <c r="X418" i="2"/>
  <c r="Y418" i="2"/>
  <c r="W74" i="2"/>
  <c r="AN74" i="2" s="1" a="1"/>
  <c r="AN74" i="2" s="1"/>
  <c r="X74" i="2"/>
  <c r="Y74" i="2"/>
  <c r="W235" i="2"/>
  <c r="AN235" i="2" s="1" a="1"/>
  <c r="AN235" i="2" s="1"/>
  <c r="X235" i="2"/>
  <c r="AD235" i="2" s="1"/>
  <c r="AE235" i="2" s="1" a="1"/>
  <c r="AE235" i="2" s="1"/>
  <c r="AF235" i="2" s="1" a="1"/>
  <c r="AF235" i="2" s="1"/>
  <c r="Y235" i="2"/>
  <c r="X395" i="2"/>
  <c r="AD395" i="2" s="1"/>
  <c r="AE395" i="2" s="1" a="1"/>
  <c r="AE395" i="2" s="1"/>
  <c r="AF395" i="2" s="1" a="1"/>
  <c r="AF395" i="2" s="1"/>
  <c r="W395" i="2"/>
  <c r="AN395" i="2" s="1" a="1"/>
  <c r="AN395" i="2" s="1"/>
  <c r="Y395" i="2"/>
  <c r="W989" i="2"/>
  <c r="AN989" i="2" s="1" a="1"/>
  <c r="AN989" i="2" s="1"/>
  <c r="X989" i="2"/>
  <c r="Y989" i="2"/>
  <c r="W1164" i="2"/>
  <c r="AN1164" i="2" s="1" a="1"/>
  <c r="AN1164" i="2" s="1"/>
  <c r="X1164" i="2"/>
  <c r="Y1164" i="2"/>
  <c r="BA1407" i="2" a="1"/>
  <c r="BA1407" i="2" s="1"/>
  <c r="W403" i="2"/>
  <c r="AN403" i="2" s="1" a="1"/>
  <c r="AN403" i="2" s="1"/>
  <c r="Y403" i="2"/>
  <c r="X403" i="2"/>
  <c r="H403" i="2" s="1" a="1"/>
  <c r="H403" i="2" s="1"/>
  <c r="W367" i="2"/>
  <c r="X367" i="2"/>
  <c r="Y367" i="2"/>
  <c r="X1184" i="2"/>
  <c r="W1184" i="2"/>
  <c r="AN1184" i="2" s="1" a="1"/>
  <c r="AN1184" i="2" s="1"/>
  <c r="Y1184" i="2"/>
  <c r="W62" i="2"/>
  <c r="X62" i="2"/>
  <c r="AD62" i="2" s="1"/>
  <c r="AE62" i="2" s="1" a="1"/>
  <c r="AE62" i="2" s="1"/>
  <c r="AF62" i="2" s="1" a="1"/>
  <c r="AF62" i="2" s="1"/>
  <c r="Y62" i="2"/>
  <c r="W391" i="2"/>
  <c r="X391" i="2"/>
  <c r="AD391" i="2" s="1"/>
  <c r="AE391" i="2" s="1" a="1"/>
  <c r="AE391" i="2" s="1"/>
  <c r="AF391" i="2" s="1" a="1"/>
  <c r="AF391" i="2" s="1"/>
  <c r="Y391" i="2"/>
  <c r="W169" i="2"/>
  <c r="AN169" i="2" s="1" a="1"/>
  <c r="AN169" i="2" s="1"/>
  <c r="Y169" i="2"/>
  <c r="X169" i="2"/>
  <c r="W197" i="2"/>
  <c r="AN197" i="2" s="1" a="1"/>
  <c r="AN197" i="2" s="1"/>
  <c r="X197" i="2"/>
  <c r="H197" i="2" s="1" a="1"/>
  <c r="H197" i="2" s="1"/>
  <c r="Y197" i="2"/>
  <c r="W187" i="2"/>
  <c r="AN187" i="2" s="1" a="1"/>
  <c r="AN187" i="2" s="1"/>
  <c r="X187" i="2"/>
  <c r="H187" i="2" s="1" a="1"/>
  <c r="H187" i="2" s="1"/>
  <c r="Y187" i="2"/>
  <c r="X1271" i="2"/>
  <c r="W1271" i="2"/>
  <c r="AN1271" i="2" s="1" a="1"/>
  <c r="AN1271" i="2" s="1"/>
  <c r="Y1271" i="2"/>
  <c r="W248" i="2"/>
  <c r="Y248" i="2"/>
  <c r="X248" i="2"/>
  <c r="AD248" i="2" s="1"/>
  <c r="AE248" i="2" s="1" a="1"/>
  <c r="AE248" i="2" s="1"/>
  <c r="AF248" i="2" s="1" a="1"/>
  <c r="AF248" i="2" s="1"/>
  <c r="W298" i="2"/>
  <c r="AN298" i="2" s="1" a="1"/>
  <c r="AN298" i="2" s="1"/>
  <c r="X298" i="2"/>
  <c r="Y298" i="2"/>
  <c r="W439" i="2"/>
  <c r="X439" i="2"/>
  <c r="Y439" i="2"/>
  <c r="W540" i="2"/>
  <c r="AN540" i="2" s="1" a="1"/>
  <c r="AN540" i="2" s="1"/>
  <c r="X540" i="2"/>
  <c r="Y540" i="2"/>
  <c r="W444" i="2"/>
  <c r="AN444" i="2" s="1" a="1"/>
  <c r="AN444" i="2" s="1"/>
  <c r="Y444" i="2"/>
  <c r="X444" i="2"/>
  <c r="H444" i="2" s="1" a="1"/>
  <c r="H444" i="2" s="1"/>
  <c r="W554" i="2"/>
  <c r="AN554" i="2" s="1" a="1"/>
  <c r="AN554" i="2" s="1"/>
  <c r="X554" i="2"/>
  <c r="H554" i="2" s="1" a="1"/>
  <c r="H554" i="2" s="1"/>
  <c r="Y554" i="2"/>
  <c r="W483" i="2"/>
  <c r="AN483" i="2" s="1" a="1"/>
  <c r="AN483" i="2" s="1"/>
  <c r="Y483" i="2"/>
  <c r="X483" i="2"/>
  <c r="H483" i="2" s="1" a="1"/>
  <c r="H483" i="2" s="1"/>
  <c r="W632" i="2"/>
  <c r="AN632" i="2" s="1" a="1"/>
  <c r="AN632" i="2" s="1"/>
  <c r="X632" i="2"/>
  <c r="H632" i="2" s="1" a="1"/>
  <c r="H632" i="2" s="1"/>
  <c r="Y632" i="2"/>
  <c r="W737" i="2"/>
  <c r="AN737" i="2" s="1" a="1"/>
  <c r="AN737" i="2" s="1"/>
  <c r="X737" i="2"/>
  <c r="Y737" i="2"/>
  <c r="W979" i="2"/>
  <c r="AN979" i="2" s="1" a="1"/>
  <c r="AN979" i="2" s="1"/>
  <c r="X979" i="2"/>
  <c r="Y979" i="2"/>
  <c r="Y669" i="2"/>
  <c r="X669" i="2"/>
  <c r="W669" i="2"/>
  <c r="AN669" i="2" s="1" a="1"/>
  <c r="AN669" i="2" s="1"/>
  <c r="W1369" i="2"/>
  <c r="AN1369" i="2" s="1" a="1"/>
  <c r="AN1369" i="2" s="1"/>
  <c r="X1369" i="2"/>
  <c r="Y1369" i="2"/>
  <c r="W33" i="2"/>
  <c r="X33" i="2"/>
  <c r="Y33" i="2"/>
  <c r="W110" i="2"/>
  <c r="AN110" i="2" s="1" a="1"/>
  <c r="AN110" i="2" s="1"/>
  <c r="X110" i="2"/>
  <c r="H110" i="2" s="1" a="1"/>
  <c r="H110" i="2" s="1"/>
  <c r="Y110" i="2"/>
  <c r="W166" i="2"/>
  <c r="AN166" i="2" s="1" a="1"/>
  <c r="AN166" i="2" s="1"/>
  <c r="Y166" i="2"/>
  <c r="X166" i="2"/>
  <c r="AD166" i="2" s="1"/>
  <c r="AE166" i="2" s="1" a="1"/>
  <c r="AE166" i="2" s="1"/>
  <c r="AF166" i="2" s="1" a="1"/>
  <c r="AF166" i="2" s="1"/>
  <c r="W349" i="2"/>
  <c r="X349" i="2"/>
  <c r="Y349" i="2"/>
  <c r="W502" i="2"/>
  <c r="AN502" i="2" s="1" a="1"/>
  <c r="AN502" i="2" s="1"/>
  <c r="X502" i="2"/>
  <c r="H502" i="2" s="1" a="1"/>
  <c r="H502" i="2" s="1"/>
  <c r="Y502" i="2"/>
  <c r="W548" i="2"/>
  <c r="AN548" i="2" s="1" a="1"/>
  <c r="AN548" i="2" s="1"/>
  <c r="X548" i="2"/>
  <c r="H548" i="2" s="1" a="1"/>
  <c r="H548" i="2" s="1"/>
  <c r="Y548" i="2"/>
  <c r="W697" i="2"/>
  <c r="AN697" i="2" s="1" a="1"/>
  <c r="AN697" i="2" s="1"/>
  <c r="X697" i="2"/>
  <c r="Y697" i="2"/>
  <c r="W956" i="2"/>
  <c r="AN956" i="2" s="1" a="1"/>
  <c r="AN956" i="2" s="1"/>
  <c r="X956" i="2"/>
  <c r="Y956" i="2"/>
  <c r="Y1209" i="2"/>
  <c r="W1209" i="2"/>
  <c r="AN1209" i="2" s="1" a="1"/>
  <c r="AN1209" i="2" s="1"/>
  <c r="X1209" i="2"/>
  <c r="W1273" i="2"/>
  <c r="AN1273" i="2" s="1" a="1"/>
  <c r="AN1273" i="2" s="1"/>
  <c r="X1273" i="2"/>
  <c r="Y1273" i="2"/>
  <c r="W448" i="2"/>
  <c r="AN448" i="2" s="1" a="1"/>
  <c r="AN448" i="2" s="1"/>
  <c r="X448" i="2"/>
  <c r="H448" i="2" s="1" a="1"/>
  <c r="H448" i="2" s="1"/>
  <c r="Y448" i="2"/>
  <c r="W383" i="2"/>
  <c r="AN383" i="2" s="1" a="1"/>
  <c r="AN383" i="2" s="1"/>
  <c r="X383" i="2"/>
  <c r="H383" i="2" s="1" a="1"/>
  <c r="H383" i="2" s="1"/>
  <c r="Y383" i="2"/>
  <c r="W432" i="2"/>
  <c r="AN432" i="2" s="1" a="1"/>
  <c r="AN432" i="2" s="1"/>
  <c r="X432" i="2"/>
  <c r="Y432" i="2"/>
  <c r="W785" i="2"/>
  <c r="AN785" i="2" s="1" a="1"/>
  <c r="AN785" i="2" s="1"/>
  <c r="X785" i="2"/>
  <c r="Y785" i="2"/>
  <c r="W1128" i="2"/>
  <c r="AN1128" i="2" s="1" a="1"/>
  <c r="AN1128" i="2" s="1"/>
  <c r="X1128" i="2"/>
  <c r="Y1128" i="2"/>
  <c r="W1146" i="2"/>
  <c r="AN1146" i="2" s="1" a="1"/>
  <c r="AN1146" i="2" s="1"/>
  <c r="X1146" i="2"/>
  <c r="Y1146" i="2"/>
  <c r="W1345" i="2"/>
  <c r="AN1345" i="2" s="1" a="1"/>
  <c r="AN1345" i="2" s="1"/>
  <c r="X1345" i="2"/>
  <c r="Y1345" i="2"/>
  <c r="X1172" i="2"/>
  <c r="Y1172" i="2"/>
  <c r="W1172" i="2"/>
  <c r="AN1172" i="2" s="1" a="1"/>
  <c r="AN1172" i="2" s="1"/>
  <c r="W1517" i="2"/>
  <c r="AN1517" i="2" s="1" a="1"/>
  <c r="AN1517" i="2" s="1"/>
  <c r="X1517" i="2"/>
  <c r="Y1517" i="2"/>
  <c r="W210" i="2"/>
  <c r="Y210" i="2"/>
  <c r="X210" i="2"/>
  <c r="AD210" i="2" s="1"/>
  <c r="AE210" i="2" s="1" a="1"/>
  <c r="AE210" i="2" s="1"/>
  <c r="AF210" i="2" s="1" a="1"/>
  <c r="AF210" i="2" s="1"/>
  <c r="X261" i="2"/>
  <c r="AD261" i="2" s="1"/>
  <c r="AE261" i="2" s="1" a="1"/>
  <c r="AE261" i="2" s="1"/>
  <c r="AF261" i="2" s="1" a="1"/>
  <c r="AF261" i="2" s="1"/>
  <c r="Y261" i="2"/>
  <c r="W261" i="2"/>
  <c r="AN261" i="2" s="1" a="1"/>
  <c r="AN261" i="2" s="1"/>
  <c r="W247" i="2"/>
  <c r="AN247" i="2" s="1" a="1"/>
  <c r="AN247" i="2" s="1"/>
  <c r="X247" i="2"/>
  <c r="Y247" i="2"/>
  <c r="W324" i="2"/>
  <c r="AN324" i="2" s="1" a="1"/>
  <c r="AN324" i="2" s="1"/>
  <c r="X324" i="2"/>
  <c r="AD324" i="2" s="1"/>
  <c r="AE324" i="2" s="1" a="1"/>
  <c r="AE324" i="2" s="1"/>
  <c r="AF324" i="2" s="1" a="1"/>
  <c r="AF324" i="2" s="1"/>
  <c r="Y324" i="2"/>
  <c r="X392" i="2"/>
  <c r="Y392" i="2"/>
  <c r="W392" i="2"/>
  <c r="W354" i="2"/>
  <c r="AN354" i="2" s="1" a="1"/>
  <c r="AN354" i="2" s="1"/>
  <c r="X354" i="2"/>
  <c r="Y354" i="2"/>
  <c r="W519" i="2"/>
  <c r="AN519" i="2" s="1" a="1"/>
  <c r="AN519" i="2" s="1"/>
  <c r="X519" i="2"/>
  <c r="Y519" i="2"/>
  <c r="W508" i="2"/>
  <c r="AN508" i="2" s="1" a="1"/>
  <c r="AN508" i="2" s="1"/>
  <c r="X508" i="2"/>
  <c r="H508" i="2" s="1" a="1"/>
  <c r="H508" i="2" s="1"/>
  <c r="Y508" i="2"/>
  <c r="W587" i="2"/>
  <c r="AN587" i="2" s="1" a="1"/>
  <c r="AN587" i="2" s="1"/>
  <c r="X587" i="2"/>
  <c r="Y587" i="2"/>
  <c r="AY537" i="2"/>
  <c r="AZ537" i="2" s="1" a="1"/>
  <c r="AZ537" i="2" s="1"/>
  <c r="X837" i="2"/>
  <c r="Y837" i="2"/>
  <c r="W837" i="2"/>
  <c r="AN837" i="2" s="1" a="1"/>
  <c r="AN837" i="2" s="1"/>
  <c r="W967" i="2"/>
  <c r="AN967" i="2" s="1" a="1"/>
  <c r="AN967" i="2" s="1"/>
  <c r="X967" i="2"/>
  <c r="Y967" i="2"/>
  <c r="W1061" i="2"/>
  <c r="AN1061" i="2" s="1" a="1"/>
  <c r="AN1061" i="2" s="1"/>
  <c r="X1061" i="2"/>
  <c r="Y1061" i="2"/>
  <c r="W1134" i="2"/>
  <c r="AN1134" i="2" s="1" a="1"/>
  <c r="AN1134" i="2" s="1"/>
  <c r="X1134" i="2"/>
  <c r="Y1134" i="2"/>
  <c r="X1510" i="2"/>
  <c r="Y1510" i="2"/>
  <c r="W1510" i="2"/>
  <c r="AN1510" i="2" s="1" a="1"/>
  <c r="AN1510" i="2" s="1"/>
  <c r="X1528" i="2"/>
  <c r="W1528" i="2"/>
  <c r="AN1528" i="2" s="1" a="1"/>
  <c r="AN1528" i="2" s="1"/>
  <c r="Y1528" i="2"/>
  <c r="W50" i="2"/>
  <c r="X50" i="2"/>
  <c r="AD50" i="2" s="1"/>
  <c r="AE50" i="2" s="1" a="1"/>
  <c r="AE50" i="2" s="1"/>
  <c r="AF50" i="2" s="1" a="1"/>
  <c r="AF50" i="2" s="1"/>
  <c r="Y50" i="2"/>
  <c r="W113" i="2"/>
  <c r="X113" i="2"/>
  <c r="AD113" i="2" s="1"/>
  <c r="AE113" i="2" s="1" a="1"/>
  <c r="AE113" i="2" s="1"/>
  <c r="AF113" i="2" s="1" a="1"/>
  <c r="AF113" i="2" s="1"/>
  <c r="Y113" i="2"/>
  <c r="W175" i="2"/>
  <c r="AN175" i="2" s="1" a="1"/>
  <c r="AN175" i="2" s="1"/>
  <c r="X175" i="2"/>
  <c r="AD175" i="2" s="1"/>
  <c r="AE175" i="2" s="1" a="1"/>
  <c r="AE175" i="2" s="1"/>
  <c r="AF175" i="2" s="1" a="1"/>
  <c r="AF175" i="2" s="1"/>
  <c r="Y175" i="2"/>
  <c r="X258" i="2"/>
  <c r="AD258" i="2" s="1"/>
  <c r="AE258" i="2" s="1" a="1"/>
  <c r="AE258" i="2" s="1"/>
  <c r="AF258" i="2" s="1" a="1"/>
  <c r="AF258" i="2" s="1"/>
  <c r="Y258" i="2"/>
  <c r="W258" i="2"/>
  <c r="W245" i="2"/>
  <c r="X245" i="2"/>
  <c r="AD245" i="2" s="1"/>
  <c r="AE245" i="2" s="1" a="1"/>
  <c r="AE245" i="2" s="1"/>
  <c r="AF245" i="2" s="1" a="1"/>
  <c r="AF245" i="2" s="1"/>
  <c r="Y245" i="2"/>
  <c r="W290" i="2"/>
  <c r="Y290" i="2"/>
  <c r="X290" i="2"/>
  <c r="W400" i="2"/>
  <c r="X400" i="2"/>
  <c r="AD400" i="2" s="1"/>
  <c r="AE400" i="2" s="1" a="1"/>
  <c r="AE400" i="2" s="1"/>
  <c r="AF400" i="2" s="1" a="1"/>
  <c r="AF400" i="2" s="1"/>
  <c r="Y400" i="2"/>
  <c r="W624" i="2"/>
  <c r="AN624" i="2" s="1" a="1"/>
  <c r="AN624" i="2" s="1"/>
  <c r="X624" i="2"/>
  <c r="H624" i="2" s="1" a="1"/>
  <c r="H624" i="2" s="1"/>
  <c r="Y624" i="2"/>
  <c r="W1001" i="2"/>
  <c r="AN1001" i="2" s="1" a="1"/>
  <c r="AN1001" i="2" s="1"/>
  <c r="X1001" i="2"/>
  <c r="Y1001" i="2"/>
  <c r="X1145" i="2"/>
  <c r="W1145" i="2"/>
  <c r="AN1145" i="2" s="1" a="1"/>
  <c r="AN1145" i="2" s="1"/>
  <c r="Y1145" i="2"/>
  <c r="W44" i="2"/>
  <c r="AN44" i="2" s="1" a="1"/>
  <c r="AN44" i="2" s="1"/>
  <c r="X44" i="2"/>
  <c r="Y44" i="2"/>
  <c r="W146" i="2"/>
  <c r="X146" i="2"/>
  <c r="AD146" i="2" s="1"/>
  <c r="AE146" i="2" s="1" a="1"/>
  <c r="AE146" i="2" s="1"/>
  <c r="AF146" i="2" s="1" a="1"/>
  <c r="AF146" i="2" s="1"/>
  <c r="Y146" i="2"/>
  <c r="W266" i="2"/>
  <c r="X266" i="2"/>
  <c r="Y266" i="2"/>
  <c r="W385" i="2"/>
  <c r="X385" i="2"/>
  <c r="Y385" i="2"/>
  <c r="W456" i="2"/>
  <c r="X456" i="2"/>
  <c r="Y456" i="2"/>
  <c r="W499" i="2"/>
  <c r="AN499" i="2" s="1" a="1"/>
  <c r="AN499" i="2" s="1"/>
  <c r="X499" i="2"/>
  <c r="H499" i="2" s="1" a="1"/>
  <c r="H499" i="2" s="1"/>
  <c r="Y499" i="2"/>
  <c r="W552" i="2"/>
  <c r="AN552" i="2" s="1" a="1"/>
  <c r="AN552" i="2" s="1"/>
  <c r="X552" i="2"/>
  <c r="Y552" i="2"/>
  <c r="W594" i="2"/>
  <c r="AN594" i="2" s="1" a="1"/>
  <c r="AN594" i="2" s="1"/>
  <c r="X594" i="2"/>
  <c r="H594" i="2" s="1" a="1"/>
  <c r="H594" i="2" s="1"/>
  <c r="Y594" i="2"/>
  <c r="W633" i="2"/>
  <c r="AN633" i="2" s="1" a="1"/>
  <c r="AN633" i="2" s="1"/>
  <c r="X633" i="2"/>
  <c r="H633" i="2" s="1" a="1"/>
  <c r="H633" i="2" s="1"/>
  <c r="Y633" i="2"/>
  <c r="X859" i="2"/>
  <c r="W859" i="2"/>
  <c r="AN859" i="2" s="1" a="1"/>
  <c r="AN859" i="2" s="1"/>
  <c r="Y859" i="2"/>
  <c r="Y952" i="2"/>
  <c r="W952" i="2"/>
  <c r="AN952" i="2" s="1" a="1"/>
  <c r="AN952" i="2" s="1"/>
  <c r="X952" i="2"/>
  <c r="W1276" i="2"/>
  <c r="AN1276" i="2" s="1" a="1"/>
  <c r="AN1276" i="2" s="1"/>
  <c r="Y1276" i="2"/>
  <c r="X1276" i="2"/>
  <c r="W1387" i="2"/>
  <c r="AN1387" i="2" s="1" a="1"/>
  <c r="AN1387" i="2" s="1"/>
  <c r="X1387" i="2"/>
  <c r="Y1387" i="2"/>
  <c r="Y73" i="2"/>
  <c r="W73" i="2"/>
  <c r="AN73" i="2" s="1" a="1"/>
  <c r="AN73" i="2" s="1"/>
  <c r="X73" i="2"/>
  <c r="H73" i="2" s="1" a="1"/>
  <c r="H73" i="2" s="1"/>
  <c r="W102" i="2"/>
  <c r="X102" i="2"/>
  <c r="AD102" i="2" s="1"/>
  <c r="AE102" i="2" s="1" a="1"/>
  <c r="AE102" i="2" s="1"/>
  <c r="AF102" i="2" s="1" a="1"/>
  <c r="AF102" i="2" s="1"/>
  <c r="Y102" i="2"/>
  <c r="X123" i="2"/>
  <c r="AD123" i="2" s="1"/>
  <c r="AE123" i="2" s="1" a="1"/>
  <c r="AE123" i="2" s="1"/>
  <c r="AF123" i="2" s="1" a="1"/>
  <c r="AF123" i="2" s="1"/>
  <c r="Y123" i="2"/>
  <c r="W123" i="2"/>
  <c r="AN123" i="2" s="1" a="1"/>
  <c r="AN123" i="2" s="1"/>
  <c r="W114" i="2"/>
  <c r="Y114" i="2"/>
  <c r="X114" i="2"/>
  <c r="AD114" i="2" s="1"/>
  <c r="AE114" i="2" s="1" a="1"/>
  <c r="AE114" i="2" s="1"/>
  <c r="AF114" i="2" s="1" a="1"/>
  <c r="AF114" i="2" s="1"/>
  <c r="X207" i="2"/>
  <c r="H207" i="2" s="1" a="1"/>
  <c r="H207" i="2" s="1"/>
  <c r="W207" i="2"/>
  <c r="AN207" i="2" s="1" a="1"/>
  <c r="AN207" i="2" s="1"/>
  <c r="Y207" i="2"/>
  <c r="X241" i="2"/>
  <c r="Y241" i="2"/>
  <c r="W241" i="2"/>
  <c r="W343" i="2"/>
  <c r="AN343" i="2" s="1" a="1"/>
  <c r="AN343" i="2" s="1"/>
  <c r="X343" i="2"/>
  <c r="H343" i="2" s="1" a="1"/>
  <c r="H343" i="2" s="1"/>
  <c r="Y343" i="2"/>
  <c r="W370" i="2"/>
  <c r="AN370" i="2" s="1" a="1"/>
  <c r="AN370" i="2" s="1"/>
  <c r="X370" i="2"/>
  <c r="H370" i="2" s="1" a="1"/>
  <c r="H370" i="2" s="1"/>
  <c r="Y370" i="2"/>
  <c r="W402" i="2"/>
  <c r="X402" i="2"/>
  <c r="Y402" i="2"/>
  <c r="W495" i="2"/>
  <c r="AN495" i="2" s="1" a="1"/>
  <c r="AN495" i="2" s="1"/>
  <c r="X495" i="2"/>
  <c r="H495" i="2" s="1" a="1"/>
  <c r="H495" i="2" s="1"/>
  <c r="Y495" i="2"/>
  <c r="W738" i="2"/>
  <c r="AN738" i="2" s="1" a="1"/>
  <c r="AN738" i="2" s="1"/>
  <c r="X738" i="2"/>
  <c r="Y738" i="2"/>
  <c r="W1314" i="2"/>
  <c r="AN1314" i="2" s="1" a="1"/>
  <c r="AN1314" i="2" s="1"/>
  <c r="X1314" i="2"/>
  <c r="Y1314" i="2"/>
  <c r="W39" i="2"/>
  <c r="AN39" i="2" s="1" a="1"/>
  <c r="AN39" i="2" s="1"/>
  <c r="X39" i="2"/>
  <c r="Y39" i="2"/>
  <c r="W209" i="2"/>
  <c r="X209" i="2"/>
  <c r="Y209" i="2"/>
  <c r="W346" i="2"/>
  <c r="X346" i="2"/>
  <c r="Y346" i="2"/>
  <c r="W423" i="2"/>
  <c r="X423" i="2"/>
  <c r="AD423" i="2" s="1"/>
  <c r="AE423" i="2" s="1" a="1"/>
  <c r="AE423" i="2" s="1"/>
  <c r="AF423" i="2" s="1" a="1"/>
  <c r="AF423" i="2" s="1"/>
  <c r="Y423" i="2"/>
  <c r="W426" i="2"/>
  <c r="AN426" i="2" s="1" a="1"/>
  <c r="AN426" i="2" s="1"/>
  <c r="Y426" i="2"/>
  <c r="X426" i="2"/>
  <c r="AD426" i="2" s="1"/>
  <c r="AE426" i="2" s="1" a="1"/>
  <c r="AE426" i="2" s="1"/>
  <c r="AF426" i="2" s="1" a="1"/>
  <c r="AF426" i="2" s="1"/>
  <c r="W532" i="2"/>
  <c r="AN532" i="2" s="1" a="1"/>
  <c r="AN532" i="2" s="1"/>
  <c r="X532" i="2"/>
  <c r="H532" i="2" s="1" a="1"/>
  <c r="H532" i="2" s="1"/>
  <c r="Y532" i="2"/>
  <c r="W505" i="2"/>
  <c r="AN505" i="2" s="1" a="1"/>
  <c r="AN505" i="2" s="1"/>
  <c r="X505" i="2"/>
  <c r="H505" i="2" s="1" a="1"/>
  <c r="H505" i="2" s="1"/>
  <c r="Y505" i="2"/>
  <c r="X701" i="2"/>
  <c r="W701" i="2"/>
  <c r="AN701" i="2" s="1" a="1"/>
  <c r="AN701" i="2" s="1"/>
  <c r="Y701" i="2"/>
  <c r="W751" i="2"/>
  <c r="AN751" i="2" s="1" a="1"/>
  <c r="AN751" i="2" s="1"/>
  <c r="X751" i="2"/>
  <c r="Y751" i="2"/>
  <c r="W773" i="2"/>
  <c r="AN773" i="2" s="1" a="1"/>
  <c r="AN773" i="2" s="1"/>
  <c r="Y773" i="2"/>
  <c r="X773" i="2"/>
  <c r="W678" i="2"/>
  <c r="AN678" i="2" s="1" a="1"/>
  <c r="AN678" i="2" s="1"/>
  <c r="X678" i="2"/>
  <c r="Y678" i="2"/>
  <c r="Y649" i="2"/>
  <c r="W649" i="2"/>
  <c r="AN649" i="2" s="1" a="1"/>
  <c r="AN649" i="2" s="1"/>
  <c r="X649" i="2"/>
  <c r="H649" i="2" s="1" a="1"/>
  <c r="H649" i="2" s="1"/>
  <c r="W795" i="2"/>
  <c r="AN795" i="2" s="1" a="1"/>
  <c r="AN795" i="2" s="1"/>
  <c r="Y795" i="2"/>
  <c r="X795" i="2"/>
  <c r="W1252" i="2"/>
  <c r="AN1252" i="2" s="1" a="1"/>
  <c r="AN1252" i="2" s="1"/>
  <c r="X1252" i="2"/>
  <c r="Y1252" i="2"/>
  <c r="W1335" i="2"/>
  <c r="AN1335" i="2" s="1" a="1"/>
  <c r="AN1335" i="2" s="1"/>
  <c r="X1335" i="2"/>
  <c r="Y1335" i="2"/>
  <c r="W755" i="2"/>
  <c r="AN755" i="2" s="1" a="1"/>
  <c r="AN755" i="2" s="1"/>
  <c r="Y755" i="2"/>
  <c r="X755" i="2"/>
  <c r="W788" i="2"/>
  <c r="AN788" i="2" s="1" a="1"/>
  <c r="AN788" i="2" s="1"/>
  <c r="X788" i="2"/>
  <c r="Y788" i="2"/>
  <c r="W714" i="2"/>
  <c r="AN714" i="2" s="1" a="1"/>
  <c r="AN714" i="2" s="1"/>
  <c r="X714" i="2"/>
  <c r="Y714" i="2"/>
  <c r="W800" i="2"/>
  <c r="AN800" i="2" s="1" a="1"/>
  <c r="AN800" i="2" s="1"/>
  <c r="X800" i="2"/>
  <c r="Y800" i="2"/>
  <c r="W767" i="2"/>
  <c r="AN767" i="2" s="1" a="1"/>
  <c r="AN767" i="2" s="1"/>
  <c r="Y767" i="2"/>
  <c r="X767" i="2"/>
  <c r="W964" i="2"/>
  <c r="AN964" i="2" s="1" a="1"/>
  <c r="AN964" i="2" s="1"/>
  <c r="X964" i="2"/>
  <c r="Y964" i="2"/>
  <c r="W1050" i="2"/>
  <c r="AN1050" i="2" s="1" a="1"/>
  <c r="AN1050" i="2" s="1"/>
  <c r="X1050" i="2"/>
  <c r="Y1050" i="2"/>
  <c r="Y891" i="2"/>
  <c r="W891" i="2"/>
  <c r="AN891" i="2" s="1" a="1"/>
  <c r="AN891" i="2" s="1"/>
  <c r="X891" i="2"/>
  <c r="Y951" i="2"/>
  <c r="W951" i="2"/>
  <c r="AN951" i="2" s="1" a="1"/>
  <c r="AN951" i="2" s="1"/>
  <c r="X951" i="2"/>
  <c r="W700" i="2"/>
  <c r="AN700" i="2" s="1" a="1"/>
  <c r="AN700" i="2" s="1"/>
  <c r="X700" i="2"/>
  <c r="Y700" i="2"/>
  <c r="W778" i="2"/>
  <c r="AN778" i="2" s="1" a="1"/>
  <c r="AN778" i="2" s="1"/>
  <c r="X778" i="2"/>
  <c r="Y778" i="2"/>
  <c r="X1293" i="2"/>
  <c r="W1293" i="2"/>
  <c r="AN1293" i="2" s="1" a="1"/>
  <c r="AN1293" i="2" s="1"/>
  <c r="Y1293" i="2"/>
  <c r="W1215" i="2"/>
  <c r="AN1215" i="2" s="1" a="1"/>
  <c r="AN1215" i="2" s="1"/>
  <c r="X1215" i="2"/>
  <c r="Y1215" i="2"/>
  <c r="W1432" i="2"/>
  <c r="AN1432" i="2" s="1" a="1"/>
  <c r="AN1432" i="2" s="1"/>
  <c r="X1432" i="2"/>
  <c r="Y1432" i="2"/>
  <c r="W1350" i="2"/>
  <c r="AN1350" i="2" s="1" a="1"/>
  <c r="AN1350" i="2" s="1"/>
  <c r="X1350" i="2"/>
  <c r="Y1350" i="2"/>
  <c r="W1435" i="2"/>
  <c r="AN1435" i="2" s="1" a="1"/>
  <c r="AN1435" i="2" s="1"/>
  <c r="X1435" i="2"/>
  <c r="Y1435" i="2"/>
  <c r="W1462" i="2"/>
  <c r="AN1462" i="2" s="1" a="1"/>
  <c r="AN1462" i="2" s="1"/>
  <c r="X1462" i="2"/>
  <c r="Y1462" i="2"/>
  <c r="W1446" i="2"/>
  <c r="AN1446" i="2" s="1" a="1"/>
  <c r="AN1446" i="2" s="1"/>
  <c r="X1446" i="2"/>
  <c r="Y1446" i="2"/>
  <c r="W22" i="2"/>
  <c r="AN22" i="2" s="1" a="1"/>
  <c r="AN22" i="2" s="1"/>
  <c r="X22" i="2"/>
  <c r="Y22" i="2"/>
  <c r="X69" i="2"/>
  <c r="W69" i="2"/>
  <c r="Y69" i="2"/>
  <c r="W122" i="2"/>
  <c r="Y122" i="2"/>
  <c r="X122" i="2"/>
  <c r="W134" i="2"/>
  <c r="X134" i="2"/>
  <c r="Y134" i="2"/>
  <c r="W136" i="2"/>
  <c r="X136" i="2"/>
  <c r="AD136" i="2" s="1"/>
  <c r="AE136" i="2" s="1" a="1"/>
  <c r="AE136" i="2" s="1"/>
  <c r="AF136" i="2" s="1" a="1"/>
  <c r="AF136" i="2" s="1"/>
  <c r="Y136" i="2"/>
  <c r="W193" i="2"/>
  <c r="Y193" i="2"/>
  <c r="X193" i="2"/>
  <c r="AD193" i="2" s="1"/>
  <c r="AE193" i="2" s="1" a="1"/>
  <c r="AE193" i="2" s="1"/>
  <c r="AF193" i="2" s="1" a="1"/>
  <c r="AF193" i="2" s="1"/>
  <c r="W141" i="2"/>
  <c r="X141" i="2"/>
  <c r="AD141" i="2" s="1"/>
  <c r="AE141" i="2" s="1" a="1"/>
  <c r="AE141" i="2" s="1"/>
  <c r="AF141" i="2" s="1" a="1"/>
  <c r="AF141" i="2" s="1"/>
  <c r="Y141" i="2"/>
  <c r="W155" i="2"/>
  <c r="Y155" i="2"/>
  <c r="X155" i="2"/>
  <c r="AD155" i="2" s="1"/>
  <c r="AE155" i="2" s="1" a="1"/>
  <c r="AE155" i="2" s="1"/>
  <c r="AF155" i="2" s="1" a="1"/>
  <c r="AF155" i="2" s="1"/>
  <c r="W186" i="2"/>
  <c r="X186" i="2"/>
  <c r="Y186" i="2"/>
  <c r="W293" i="2"/>
  <c r="Y293" i="2"/>
  <c r="X293" i="2"/>
  <c r="W420" i="2"/>
  <c r="AN420" i="2" s="1" a="1"/>
  <c r="AN420" i="2" s="1"/>
  <c r="X420" i="2"/>
  <c r="H420" i="2" s="1" a="1"/>
  <c r="H420" i="2" s="1"/>
  <c r="Y420" i="2"/>
  <c r="X390" i="2"/>
  <c r="Y390" i="2"/>
  <c r="W390" i="2"/>
  <c r="W340" i="2"/>
  <c r="X340" i="2"/>
  <c r="AD340" i="2" s="1"/>
  <c r="AE340" i="2" s="1" a="1"/>
  <c r="AE340" i="2" s="1"/>
  <c r="AF340" i="2" s="1" a="1"/>
  <c r="AF340" i="2" s="1"/>
  <c r="Y340" i="2"/>
  <c r="W507" i="2"/>
  <c r="AN507" i="2" s="1" a="1"/>
  <c r="AN507" i="2" s="1"/>
  <c r="X507" i="2"/>
  <c r="H507" i="2" s="1" a="1"/>
  <c r="H507" i="2" s="1"/>
  <c r="Y507" i="2"/>
  <c r="X636" i="2"/>
  <c r="H636" i="2" s="1" a="1"/>
  <c r="H636" i="2" s="1"/>
  <c r="Y636" i="2"/>
  <c r="W636" i="2"/>
  <c r="AN636" i="2" s="1" a="1"/>
  <c r="AN636" i="2" s="1"/>
  <c r="W631" i="2"/>
  <c r="AN631" i="2" s="1" a="1"/>
  <c r="AN631" i="2" s="1"/>
  <c r="Y631" i="2"/>
  <c r="X631" i="2"/>
  <c r="W764" i="2"/>
  <c r="AN764" i="2" s="1" a="1"/>
  <c r="AN764" i="2" s="1"/>
  <c r="Y764" i="2"/>
  <c r="X764" i="2"/>
  <c r="W694" i="2"/>
  <c r="AN694" i="2" s="1" a="1"/>
  <c r="AN694" i="2" s="1"/>
  <c r="X694" i="2"/>
  <c r="Y694" i="2"/>
  <c r="W830" i="2"/>
  <c r="AN830" i="2" s="1" a="1"/>
  <c r="AN830" i="2" s="1"/>
  <c r="X830" i="2"/>
  <c r="Y830" i="2"/>
  <c r="W834" i="2"/>
  <c r="AN834" i="2" s="1" a="1"/>
  <c r="AN834" i="2" s="1"/>
  <c r="X834" i="2"/>
  <c r="Y834" i="2"/>
  <c r="W812" i="2"/>
  <c r="AN812" i="2" s="1" a="1"/>
  <c r="AN812" i="2" s="1"/>
  <c r="X812" i="2"/>
  <c r="Y812" i="2"/>
  <c r="W958" i="2"/>
  <c r="AN958" i="2" s="1" a="1"/>
  <c r="AN958" i="2" s="1"/>
  <c r="X958" i="2"/>
  <c r="Y958" i="2"/>
  <c r="W784" i="2"/>
  <c r="AN784" i="2" s="1" a="1"/>
  <c r="AN784" i="2" s="1"/>
  <c r="X784" i="2"/>
  <c r="Y784" i="2"/>
  <c r="Y937" i="2"/>
  <c r="W937" i="2"/>
  <c r="AN937" i="2" s="1" a="1"/>
  <c r="AN937" i="2" s="1"/>
  <c r="X937" i="2"/>
  <c r="W974" i="2"/>
  <c r="AN974" i="2" s="1" a="1"/>
  <c r="AN974" i="2" s="1"/>
  <c r="X974" i="2"/>
  <c r="Y974" i="2"/>
  <c r="W1200" i="2"/>
  <c r="AN1200" i="2" s="1" a="1"/>
  <c r="AN1200" i="2" s="1"/>
  <c r="X1200" i="2"/>
  <c r="Y1200" i="2"/>
  <c r="W1279" i="2"/>
  <c r="AN1279" i="2" s="1" a="1"/>
  <c r="AN1279" i="2" s="1"/>
  <c r="X1279" i="2"/>
  <c r="Y1279" i="2"/>
  <c r="W1329" i="2"/>
  <c r="AN1329" i="2" s="1" a="1"/>
  <c r="AN1329" i="2" s="1"/>
  <c r="X1329" i="2"/>
  <c r="Y1329" i="2"/>
  <c r="W712" i="2"/>
  <c r="AN712" i="2" s="1" a="1"/>
  <c r="AN712" i="2" s="1"/>
  <c r="X712" i="2"/>
  <c r="Y712" i="2"/>
  <c r="X1136" i="2"/>
  <c r="W1136" i="2"/>
  <c r="AN1136" i="2" s="1" a="1"/>
  <c r="AN1136" i="2" s="1"/>
  <c r="Y1136" i="2"/>
  <c r="W1332" i="2"/>
  <c r="AN1332" i="2" s="1" a="1"/>
  <c r="AN1332" i="2" s="1"/>
  <c r="X1332" i="2"/>
  <c r="Y1332" i="2"/>
  <c r="W1348" i="2"/>
  <c r="AN1348" i="2" s="1" a="1"/>
  <c r="AN1348" i="2" s="1"/>
  <c r="X1348" i="2"/>
  <c r="Y1348" i="2"/>
  <c r="W1258" i="2"/>
  <c r="AN1258" i="2" s="1" a="1"/>
  <c r="AN1258" i="2" s="1"/>
  <c r="Y1258" i="2"/>
  <c r="X1258" i="2"/>
  <c r="W1368" i="2"/>
  <c r="AN1368" i="2" s="1" a="1"/>
  <c r="AN1368" i="2" s="1"/>
  <c r="X1368" i="2"/>
  <c r="Y1368" i="2"/>
  <c r="W1375" i="2"/>
  <c r="AN1375" i="2" s="1" a="1"/>
  <c r="AN1375" i="2" s="1"/>
  <c r="X1375" i="2"/>
  <c r="Y1375" i="2"/>
  <c r="Y1458" i="2"/>
  <c r="W1458" i="2"/>
  <c r="AN1458" i="2" s="1" a="1"/>
  <c r="AN1458" i="2" s="1"/>
  <c r="X1458" i="2"/>
  <c r="W1455" i="2"/>
  <c r="AN1455" i="2" s="1" a="1"/>
  <c r="AN1455" i="2" s="1"/>
  <c r="Y1455" i="2"/>
  <c r="X1455" i="2"/>
  <c r="W1484" i="2"/>
  <c r="AN1484" i="2" s="1" a="1"/>
  <c r="AN1484" i="2" s="1"/>
  <c r="X1484" i="2"/>
  <c r="Y1484" i="2"/>
  <c r="W1496" i="2"/>
  <c r="AN1496" i="2" s="1" a="1"/>
  <c r="AN1496" i="2" s="1"/>
  <c r="X1496" i="2"/>
  <c r="Y1496" i="2"/>
  <c r="W1530" i="2"/>
  <c r="AN1530" i="2" s="1" a="1"/>
  <c r="AN1530" i="2" s="1"/>
  <c r="X1530" i="2"/>
  <c r="Y1530" i="2"/>
  <c r="Y53" i="2"/>
  <c r="W53" i="2"/>
  <c r="AN53" i="2" s="1" a="1"/>
  <c r="AN53" i="2" s="1"/>
  <c r="X53" i="2"/>
  <c r="H53" i="2" s="1" a="1"/>
  <c r="H53" i="2" s="1"/>
  <c r="W57" i="2"/>
  <c r="X57" i="2"/>
  <c r="Y57" i="2"/>
  <c r="W80" i="2"/>
  <c r="X80" i="2"/>
  <c r="Y80" i="2"/>
  <c r="W138" i="2"/>
  <c r="X138" i="2"/>
  <c r="AD138" i="2" s="1"/>
  <c r="AE138" i="2" s="1" a="1"/>
  <c r="AE138" i="2" s="1"/>
  <c r="AF138" i="2" s="1" a="1"/>
  <c r="AF138" i="2" s="1"/>
  <c r="Y138" i="2"/>
  <c r="W125" i="2"/>
  <c r="AN125" i="2" s="1" a="1"/>
  <c r="AN125" i="2" s="1"/>
  <c r="Y125" i="2"/>
  <c r="X125" i="2"/>
  <c r="W195" i="2"/>
  <c r="X195" i="2"/>
  <c r="AD195" i="2" s="1"/>
  <c r="AE195" i="2" s="1" a="1"/>
  <c r="AE195" i="2" s="1"/>
  <c r="AF195" i="2" s="1" a="1"/>
  <c r="AF195" i="2" s="1"/>
  <c r="Y195" i="2"/>
  <c r="Y201" i="2"/>
  <c r="W201" i="2"/>
  <c r="AN201" i="2" s="1" a="1"/>
  <c r="AN201" i="2" s="1"/>
  <c r="X201" i="2"/>
  <c r="W279" i="2"/>
  <c r="AN279" i="2" s="1" a="1"/>
  <c r="AN279" i="2" s="1"/>
  <c r="Y279" i="2"/>
  <c r="X279" i="2"/>
  <c r="W251" i="2"/>
  <c r="Y251" i="2"/>
  <c r="X251" i="2"/>
  <c r="AD251" i="2" s="1"/>
  <c r="AE251" i="2" s="1" a="1"/>
  <c r="AE251" i="2" s="1"/>
  <c r="AF251" i="2" s="1" a="1"/>
  <c r="AF251" i="2" s="1"/>
  <c r="W238" i="2"/>
  <c r="AN238" i="2" s="1" a="1"/>
  <c r="AN238" i="2" s="1"/>
  <c r="X238" i="2"/>
  <c r="Y238" i="2"/>
  <c r="W358" i="2"/>
  <c r="X358" i="2"/>
  <c r="Y358" i="2"/>
  <c r="W376" i="2"/>
  <c r="X376" i="2"/>
  <c r="AD376" i="2" s="1"/>
  <c r="AE376" i="2" s="1" a="1"/>
  <c r="AE376" i="2" s="1"/>
  <c r="AF376" i="2" s="1" a="1"/>
  <c r="AF376" i="2" s="1"/>
  <c r="Y376" i="2"/>
  <c r="W337" i="2"/>
  <c r="X337" i="2"/>
  <c r="AD337" i="2" s="1"/>
  <c r="AE337" i="2" s="1" a="1"/>
  <c r="AE337" i="2" s="1"/>
  <c r="AF337" i="2" s="1" a="1"/>
  <c r="AF337" i="2" s="1"/>
  <c r="Y337" i="2"/>
  <c r="W373" i="2"/>
  <c r="AN373" i="2" s="1" a="1"/>
  <c r="AN373" i="2" s="1"/>
  <c r="X373" i="2"/>
  <c r="H373" i="2" s="1" a="1"/>
  <c r="H373" i="2" s="1"/>
  <c r="Y373" i="2"/>
  <c r="W427" i="2"/>
  <c r="AN427" i="2" s="1" a="1"/>
  <c r="AN427" i="2" s="1"/>
  <c r="X427" i="2"/>
  <c r="AD427" i="2" s="1"/>
  <c r="AE427" i="2" s="1" a="1"/>
  <c r="AE427" i="2" s="1"/>
  <c r="AF427" i="2" s="1" a="1"/>
  <c r="AF427" i="2" s="1"/>
  <c r="Y427" i="2"/>
  <c r="W319" i="2"/>
  <c r="X319" i="2"/>
  <c r="Y319" i="2"/>
  <c r="W459" i="2"/>
  <c r="X459" i="2"/>
  <c r="AD459" i="2" s="1"/>
  <c r="AE459" i="2" s="1" a="1"/>
  <c r="AE459" i="2" s="1"/>
  <c r="AF459" i="2" s="1" a="1"/>
  <c r="AF459" i="2" s="1"/>
  <c r="Y459" i="2"/>
  <c r="W511" i="2"/>
  <c r="AN511" i="2" s="1" a="1"/>
  <c r="AN511" i="2" s="1"/>
  <c r="X511" i="2"/>
  <c r="H511" i="2" s="1" a="1"/>
  <c r="H511" i="2" s="1"/>
  <c r="Y511" i="2"/>
  <c r="W489" i="2"/>
  <c r="AN489" i="2" s="1" a="1"/>
  <c r="AN489" i="2" s="1"/>
  <c r="Y489" i="2"/>
  <c r="X489" i="2"/>
  <c r="W514" i="2"/>
  <c r="AN514" i="2" s="1" a="1"/>
  <c r="AN514" i="2" s="1"/>
  <c r="X514" i="2"/>
  <c r="H514" i="2" s="1" a="1"/>
  <c r="H514" i="2" s="1"/>
  <c r="Y514" i="2"/>
  <c r="W522" i="2"/>
  <c r="AN522" i="2" s="1" a="1"/>
  <c r="AN522" i="2" s="1"/>
  <c r="X522" i="2"/>
  <c r="H522" i="2" s="1" a="1"/>
  <c r="H522" i="2" s="1"/>
  <c r="Y522" i="2"/>
  <c r="W539" i="2"/>
  <c r="AN539" i="2" s="1" a="1"/>
  <c r="AN539" i="2" s="1"/>
  <c r="X539" i="2"/>
  <c r="H539" i="2" s="1" a="1"/>
  <c r="H539" i="2" s="1"/>
  <c r="Y539" i="2"/>
  <c r="W596" i="2"/>
  <c r="AN596" i="2" s="1" a="1"/>
  <c r="AN596" i="2" s="1"/>
  <c r="X596" i="2"/>
  <c r="H596" i="2" s="1" a="1"/>
  <c r="H596" i="2" s="1"/>
  <c r="Y596" i="2"/>
  <c r="AR547" i="2" a="1"/>
  <c r="AR547" i="2" s="1"/>
  <c r="AY547" i="2"/>
  <c r="AZ547" i="2" s="1" a="1"/>
  <c r="AZ547" i="2" s="1"/>
  <c r="W568" i="2"/>
  <c r="AN568" i="2" s="1" a="1"/>
  <c r="AN568" i="2" s="1"/>
  <c r="X568" i="2"/>
  <c r="Y568" i="2"/>
  <c r="Y452" i="2"/>
  <c r="X452" i="2"/>
  <c r="W452" i="2"/>
  <c r="W639" i="2"/>
  <c r="AN639" i="2" s="1" a="1"/>
  <c r="AN639" i="2" s="1"/>
  <c r="X639" i="2"/>
  <c r="H639" i="2" s="1" a="1"/>
  <c r="H639" i="2" s="1"/>
  <c r="Y639" i="2"/>
  <c r="W630" i="2"/>
  <c r="AN630" i="2" s="1" a="1"/>
  <c r="AN630" i="2" s="1"/>
  <c r="X630" i="2"/>
  <c r="Y630" i="2"/>
  <c r="W673" i="2"/>
  <c r="AN673" i="2" s="1" a="1"/>
  <c r="AN673" i="2" s="1"/>
  <c r="X673" i="2"/>
  <c r="Y673" i="2"/>
  <c r="X692" i="2"/>
  <c r="W692" i="2"/>
  <c r="AN692" i="2" s="1" a="1"/>
  <c r="AN692" i="2" s="1"/>
  <c r="Y692" i="2"/>
  <c r="W772" i="2"/>
  <c r="AN772" i="2" s="1" a="1"/>
  <c r="AN772" i="2" s="1"/>
  <c r="X772" i="2"/>
  <c r="Y772" i="2"/>
  <c r="Y940" i="2"/>
  <c r="W940" i="2"/>
  <c r="AN940" i="2" s="1" a="1"/>
  <c r="AN940" i="2" s="1"/>
  <c r="X940" i="2"/>
  <c r="W992" i="2"/>
  <c r="AN992" i="2" s="1" a="1"/>
  <c r="AN992" i="2" s="1"/>
  <c r="X992" i="2"/>
  <c r="Y992" i="2"/>
  <c r="W1282" i="2"/>
  <c r="AN1282" i="2" s="1" a="1"/>
  <c r="AN1282" i="2" s="1"/>
  <c r="X1282" i="2"/>
  <c r="Y1282" i="2"/>
  <c r="X1175" i="2"/>
  <c r="W1175" i="2"/>
  <c r="AN1175" i="2" s="1" a="1"/>
  <c r="AN1175" i="2" s="1"/>
  <c r="Y1175" i="2"/>
  <c r="X1217" i="2"/>
  <c r="Y1217" i="2"/>
  <c r="W1217" i="2"/>
  <c r="AN1217" i="2" s="1" a="1"/>
  <c r="AN1217" i="2" s="1"/>
  <c r="W1288" i="2"/>
  <c r="AN1288" i="2" s="1" a="1"/>
  <c r="AN1288" i="2" s="1"/>
  <c r="X1288" i="2"/>
  <c r="Y1288" i="2"/>
  <c r="Y1125" i="2"/>
  <c r="X1125" i="2"/>
  <c r="W1125" i="2"/>
  <c r="AN1125" i="2" s="1" a="1"/>
  <c r="AN1125" i="2" s="1"/>
  <c r="X1199" i="2"/>
  <c r="W1199" i="2"/>
  <c r="AN1199" i="2" s="1" a="1"/>
  <c r="AN1199" i="2" s="1"/>
  <c r="Y1199" i="2"/>
  <c r="AT1241" i="2" a="1"/>
  <c r="AT1241" i="2" s="1"/>
  <c r="W1357" i="2"/>
  <c r="AN1357" i="2" s="1" a="1"/>
  <c r="AN1357" i="2" s="1"/>
  <c r="X1357" i="2"/>
  <c r="Y1357" i="2"/>
  <c r="W1442" i="2"/>
  <c r="AN1442" i="2" s="1" a="1"/>
  <c r="AN1442" i="2" s="1"/>
  <c r="X1442" i="2"/>
  <c r="Y1442" i="2"/>
  <c r="Y1400" i="2"/>
  <c r="W1400" i="2"/>
  <c r="AN1400" i="2" s="1" a="1"/>
  <c r="AN1400" i="2" s="1"/>
  <c r="X1400" i="2"/>
  <c r="Y59" i="2"/>
  <c r="X59" i="2"/>
  <c r="AD59" i="2" s="1"/>
  <c r="AE59" i="2" s="1" a="1"/>
  <c r="AE59" i="2" s="1"/>
  <c r="AF59" i="2" s="1" a="1"/>
  <c r="AF59" i="2" s="1"/>
  <c r="W59" i="2"/>
  <c r="W20" i="2"/>
  <c r="X20" i="2"/>
  <c r="AD20" i="2" s="1"/>
  <c r="AE20" i="2" s="1" a="1"/>
  <c r="AE20" i="2" s="1"/>
  <c r="AF20" i="2" s="1" a="1"/>
  <c r="AF20" i="2" s="1"/>
  <c r="Y20" i="2"/>
  <c r="W56" i="2"/>
  <c r="X56" i="2"/>
  <c r="AD56" i="2" s="1"/>
  <c r="AE56" i="2" s="1" a="1"/>
  <c r="AE56" i="2" s="1"/>
  <c r="AF56" i="2" s="1" a="1"/>
  <c r="AF56" i="2" s="1"/>
  <c r="Y56" i="2"/>
  <c r="W21" i="2"/>
  <c r="X21" i="2"/>
  <c r="Y21" i="2"/>
  <c r="X85" i="2"/>
  <c r="AD85" i="2" s="1"/>
  <c r="AE85" i="2" s="1" a="1"/>
  <c r="AE85" i="2" s="1"/>
  <c r="AF85" i="2" s="1" a="1"/>
  <c r="AF85" i="2" s="1"/>
  <c r="W85" i="2"/>
  <c r="AN85" i="2" s="1" a="1"/>
  <c r="AN85" i="2" s="1"/>
  <c r="Y85" i="2"/>
  <c r="X153" i="2"/>
  <c r="AD153" i="2" s="1"/>
  <c r="AE153" i="2" s="1" a="1"/>
  <c r="AE153" i="2" s="1"/>
  <c r="AF153" i="2" s="1" a="1"/>
  <c r="AF153" i="2" s="1"/>
  <c r="Y153" i="2"/>
  <c r="W153" i="2"/>
  <c r="W159" i="2"/>
  <c r="AN159" i="2" s="1" a="1"/>
  <c r="AN159" i="2" s="1"/>
  <c r="Y159" i="2"/>
  <c r="X159" i="2"/>
  <c r="H159" i="2" s="1" a="1"/>
  <c r="H159" i="2" s="1"/>
  <c r="X121" i="2"/>
  <c r="AD121" i="2" s="1"/>
  <c r="AE121" i="2" s="1" a="1"/>
  <c r="AE121" i="2" s="1"/>
  <c r="AF121" i="2" s="1" a="1"/>
  <c r="AF121" i="2" s="1"/>
  <c r="Y121" i="2"/>
  <c r="W121" i="2"/>
  <c r="AN121" i="2" s="1" a="1"/>
  <c r="AN121" i="2" s="1"/>
  <c r="X157" i="2"/>
  <c r="W157" i="2"/>
  <c r="AN157" i="2" s="1" a="1"/>
  <c r="AN157" i="2" s="1"/>
  <c r="Y157" i="2"/>
  <c r="X190" i="2"/>
  <c r="W190" i="2"/>
  <c r="AN190" i="2" s="1" a="1"/>
  <c r="AN190" i="2" s="1"/>
  <c r="Y190" i="2"/>
  <c r="X253" i="2"/>
  <c r="AD253" i="2" s="1"/>
  <c r="AE253" i="2" s="1" a="1"/>
  <c r="AE253" i="2" s="1"/>
  <c r="AF253" i="2" s="1" a="1"/>
  <c r="AF253" i="2" s="1"/>
  <c r="Y253" i="2"/>
  <c r="W253" i="2"/>
  <c r="AN253" i="2" s="1" a="1"/>
  <c r="AN253" i="2" s="1"/>
  <c r="W255" i="2"/>
  <c r="X255" i="2"/>
  <c r="Y255" i="2"/>
  <c r="W198" i="2"/>
  <c r="X198" i="2"/>
  <c r="AD198" i="2" s="1"/>
  <c r="AE198" i="2" s="1" a="1"/>
  <c r="AE198" i="2" s="1"/>
  <c r="AF198" i="2" s="1" a="1"/>
  <c r="AF198" i="2" s="1"/>
  <c r="Y198" i="2"/>
  <c r="X270" i="2"/>
  <c r="AD270" i="2" s="1"/>
  <c r="AE270" i="2" s="1" a="1"/>
  <c r="AE270" i="2" s="1"/>
  <c r="AF270" i="2" s="1" a="1"/>
  <c r="AF270" i="2" s="1"/>
  <c r="W270" i="2"/>
  <c r="AN270" i="2" s="1" a="1"/>
  <c r="AN270" i="2" s="1"/>
  <c r="Y270" i="2"/>
  <c r="W394" i="2"/>
  <c r="AN394" i="2" s="1" a="1"/>
  <c r="AN394" i="2" s="1"/>
  <c r="X394" i="2"/>
  <c r="AD394" i="2" s="1"/>
  <c r="AE394" i="2" s="1" a="1"/>
  <c r="AE394" i="2" s="1"/>
  <c r="AF394" i="2" s="1" a="1"/>
  <c r="AF394" i="2" s="1"/>
  <c r="Y394" i="2"/>
  <c r="W451" i="2"/>
  <c r="X451" i="2"/>
  <c r="Y451" i="2"/>
  <c r="W411" i="2"/>
  <c r="Y411" i="2"/>
  <c r="X411" i="2"/>
  <c r="AD411" i="2" s="1"/>
  <c r="AE411" i="2" s="1" a="1"/>
  <c r="AE411" i="2" s="1"/>
  <c r="AF411" i="2" s="1" a="1"/>
  <c r="AF411" i="2" s="1"/>
  <c r="W433" i="2"/>
  <c r="Y433" i="2"/>
  <c r="X433" i="2"/>
  <c r="W486" i="2"/>
  <c r="AN486" i="2" s="1" a="1"/>
  <c r="AN486" i="2" s="1"/>
  <c r="Y486" i="2"/>
  <c r="X486" i="2"/>
  <c r="H486" i="2" s="1" a="1"/>
  <c r="H486" i="2" s="1"/>
  <c r="W353" i="2"/>
  <c r="X353" i="2"/>
  <c r="AD353" i="2" s="1"/>
  <c r="AE353" i="2" s="1" a="1"/>
  <c r="AE353" i="2" s="1"/>
  <c r="AF353" i="2" s="1" a="1"/>
  <c r="AF353" i="2" s="1"/>
  <c r="Y353" i="2"/>
  <c r="W504" i="2"/>
  <c r="AN504" i="2" s="1" a="1"/>
  <c r="AN504" i="2" s="1"/>
  <c r="X504" i="2"/>
  <c r="Y504" i="2"/>
  <c r="X645" i="2"/>
  <c r="H645" i="2" s="1" a="1"/>
  <c r="H645" i="2" s="1"/>
  <c r="W645" i="2"/>
  <c r="AN645" i="2" s="1" a="1"/>
  <c r="AN645" i="2" s="1"/>
  <c r="Y645" i="2"/>
  <c r="W528" i="2"/>
  <c r="AN528" i="2" s="1" a="1"/>
  <c r="AN528" i="2" s="1"/>
  <c r="X528" i="2"/>
  <c r="Y528" i="2"/>
  <c r="W732" i="2"/>
  <c r="AN732" i="2" s="1" a="1"/>
  <c r="AN732" i="2" s="1"/>
  <c r="X732" i="2"/>
  <c r="Y732" i="2"/>
  <c r="W791" i="2"/>
  <c r="AN791" i="2" s="1" a="1"/>
  <c r="AN791" i="2" s="1"/>
  <c r="X791" i="2"/>
  <c r="Y791" i="2"/>
  <c r="W599" i="2"/>
  <c r="AN599" i="2" s="1" a="1"/>
  <c r="AN599" i="2" s="1"/>
  <c r="X599" i="2"/>
  <c r="Y599" i="2"/>
  <c r="W720" i="2"/>
  <c r="AN720" i="2" s="1" a="1"/>
  <c r="AN720" i="2" s="1"/>
  <c r="X720" i="2"/>
  <c r="Y720" i="2"/>
  <c r="X835" i="2"/>
  <c r="W835" i="2"/>
  <c r="AN835" i="2" s="1" a="1"/>
  <c r="AN835" i="2" s="1"/>
  <c r="Y835" i="2"/>
  <c r="W807" i="2"/>
  <c r="AN807" i="2" s="1" a="1"/>
  <c r="AN807" i="2" s="1"/>
  <c r="Y807" i="2"/>
  <c r="X807" i="2"/>
  <c r="X628" i="2"/>
  <c r="H628" i="2" s="1" a="1"/>
  <c r="H628" i="2" s="1"/>
  <c r="W628" i="2"/>
  <c r="AN628" i="2" s="1" a="1"/>
  <c r="AN628" i="2" s="1"/>
  <c r="Y628" i="2"/>
  <c r="Y928" i="2"/>
  <c r="W928" i="2"/>
  <c r="AN928" i="2" s="1" a="1"/>
  <c r="AN928" i="2" s="1"/>
  <c r="X928" i="2"/>
  <c r="W848" i="2"/>
  <c r="AN848" i="2" s="1" a="1"/>
  <c r="AN848" i="2" s="1"/>
  <c r="X848" i="2"/>
  <c r="Y848" i="2"/>
  <c r="W790" i="2"/>
  <c r="AN790" i="2" s="1" a="1"/>
  <c r="AN790" i="2" s="1"/>
  <c r="X790" i="2"/>
  <c r="Y790" i="2"/>
  <c r="X1118" i="2"/>
  <c r="Y1118" i="2"/>
  <c r="W1118" i="2"/>
  <c r="AN1118" i="2" s="1" a="1"/>
  <c r="AN1118" i="2" s="1"/>
  <c r="X1263" i="2"/>
  <c r="W1263" i="2"/>
  <c r="AN1263" i="2" s="1" a="1"/>
  <c r="AN1263" i="2" s="1"/>
  <c r="Y1263" i="2"/>
  <c r="W1152" i="2"/>
  <c r="AN1152" i="2" s="1" a="1"/>
  <c r="AN1152" i="2" s="1"/>
  <c r="X1152" i="2"/>
  <c r="Y1152" i="2"/>
  <c r="X1253" i="2"/>
  <c r="Y1253" i="2"/>
  <c r="W1253" i="2"/>
  <c r="AN1253" i="2" s="1" a="1"/>
  <c r="AN1253" i="2" s="1"/>
  <c r="W1055" i="2"/>
  <c r="AN1055" i="2" s="1" a="1"/>
  <c r="AN1055" i="2" s="1"/>
  <c r="Y1055" i="2"/>
  <c r="X1055" i="2"/>
  <c r="W1342" i="2"/>
  <c r="AN1342" i="2" s="1" a="1"/>
  <c r="AN1342" i="2" s="1"/>
  <c r="X1342" i="2"/>
  <c r="Y1342" i="2"/>
  <c r="W1363" i="2"/>
  <c r="AN1363" i="2" s="1" a="1"/>
  <c r="AN1363" i="2" s="1"/>
  <c r="X1363" i="2"/>
  <c r="Y1363" i="2"/>
  <c r="W1326" i="2"/>
  <c r="AN1326" i="2" s="1" a="1"/>
  <c r="AN1326" i="2" s="1"/>
  <c r="X1326" i="2"/>
  <c r="Y1326" i="2"/>
  <c r="W1366" i="2"/>
  <c r="AN1366" i="2" s="1" a="1"/>
  <c r="AN1366" i="2" s="1"/>
  <c r="X1366" i="2"/>
  <c r="Y1366" i="2"/>
  <c r="W1467" i="2"/>
  <c r="AN1467" i="2" s="1" a="1"/>
  <c r="AN1467" i="2" s="1"/>
  <c r="X1467" i="2"/>
  <c r="Y1467" i="2"/>
  <c r="W1526" i="2"/>
  <c r="AN1526" i="2" s="1" a="1"/>
  <c r="AN1526" i="2" s="1"/>
  <c r="X1526" i="2"/>
  <c r="Y1526" i="2"/>
  <c r="W1508" i="2"/>
  <c r="AN1508" i="2" s="1" a="1"/>
  <c r="AN1508" i="2" s="1"/>
  <c r="X1508" i="2"/>
  <c r="Y1508" i="2"/>
  <c r="W1499" i="2"/>
  <c r="AN1499" i="2" s="1" a="1"/>
  <c r="AN1499" i="2" s="1"/>
  <c r="X1499" i="2"/>
  <c r="Y1499" i="2"/>
  <c r="Y1539" i="2"/>
  <c r="W1539" i="2"/>
  <c r="AN1539" i="2" s="1" a="1"/>
  <c r="AN1539" i="2" s="1"/>
  <c r="X1539" i="2"/>
  <c r="X68" i="2"/>
  <c r="AD68" i="2" s="1"/>
  <c r="AE68" i="2" s="1" a="1"/>
  <c r="AE68" i="2" s="1"/>
  <c r="AF68" i="2" s="1" a="1"/>
  <c r="AF68" i="2" s="1"/>
  <c r="Y68" i="2"/>
  <c r="W68" i="2"/>
  <c r="AN68" i="2" s="1" a="1"/>
  <c r="AN68" i="2" s="1"/>
  <c r="W92" i="2"/>
  <c r="X92" i="2"/>
  <c r="Y92" i="2"/>
  <c r="W87" i="2"/>
  <c r="AN87" i="2" s="1" a="1"/>
  <c r="AN87" i="2" s="1"/>
  <c r="Y87" i="2"/>
  <c r="X87" i="2"/>
  <c r="H87" i="2" s="1" a="1"/>
  <c r="H87" i="2" s="1"/>
  <c r="W133" i="2"/>
  <c r="X133" i="2"/>
  <c r="Y133" i="2"/>
  <c r="W144" i="2"/>
  <c r="AN144" i="2" s="1" a="1"/>
  <c r="AN144" i="2" s="1"/>
  <c r="X144" i="2"/>
  <c r="Y144" i="2"/>
  <c r="W211" i="2"/>
  <c r="X211" i="2"/>
  <c r="Y211" i="2"/>
  <c r="AY154" i="2"/>
  <c r="AZ154" i="2" s="1" a="1"/>
  <c r="AZ154" i="2" s="1"/>
  <c r="AR154" i="2" a="1"/>
  <c r="AR154" i="2" s="1"/>
  <c r="W163" i="2"/>
  <c r="AN163" i="2" s="1" a="1"/>
  <c r="AN163" i="2" s="1"/>
  <c r="Y163" i="2"/>
  <c r="X163" i="2"/>
  <c r="W232" i="2"/>
  <c r="X232" i="2"/>
  <c r="Y232" i="2"/>
  <c r="Y244" i="2"/>
  <c r="W244" i="2"/>
  <c r="AN244" i="2" s="1" a="1"/>
  <c r="AN244" i="2" s="1"/>
  <c r="X244" i="2"/>
  <c r="X276" i="2"/>
  <c r="W276" i="2"/>
  <c r="Y276" i="2"/>
  <c r="X264" i="2"/>
  <c r="H264" i="2" s="1" a="1"/>
  <c r="H264" i="2" s="1"/>
  <c r="Y264" i="2"/>
  <c r="W264" i="2"/>
  <c r="AN264" i="2" s="1" a="1"/>
  <c r="AN264" i="2" s="1"/>
  <c r="W356" i="2"/>
  <c r="X356" i="2"/>
  <c r="Y356" i="2"/>
  <c r="W429" i="2"/>
  <c r="X429" i="2"/>
  <c r="AD429" i="2" s="1"/>
  <c r="AE429" i="2" s="1" a="1"/>
  <c r="AE429" i="2" s="1"/>
  <c r="AF429" i="2" s="1" a="1"/>
  <c r="AF429" i="2" s="1"/>
  <c r="Y429" i="2"/>
  <c r="W517" i="2"/>
  <c r="AN517" i="2" s="1" a="1"/>
  <c r="AN517" i="2" s="1"/>
  <c r="X517" i="2"/>
  <c r="H517" i="2" s="1" a="1"/>
  <c r="H517" i="2" s="1"/>
  <c r="Y517" i="2"/>
  <c r="W513" i="2"/>
  <c r="AN513" i="2" s="1" a="1"/>
  <c r="AN513" i="2" s="1"/>
  <c r="X513" i="2"/>
  <c r="Y513" i="2"/>
  <c r="W520" i="2"/>
  <c r="AN520" i="2" s="1" a="1"/>
  <c r="AN520" i="2" s="1"/>
  <c r="X520" i="2"/>
  <c r="H520" i="2" s="1" a="1"/>
  <c r="H520" i="2" s="1"/>
  <c r="Y520" i="2"/>
  <c r="W529" i="2"/>
  <c r="AN529" i="2" s="1" a="1"/>
  <c r="AN529" i="2" s="1"/>
  <c r="X529" i="2"/>
  <c r="H529" i="2" s="1" a="1"/>
  <c r="H529" i="2" s="1"/>
  <c r="Y529" i="2"/>
  <c r="W553" i="2"/>
  <c r="AN553" i="2" s="1" a="1"/>
  <c r="AN553" i="2" s="1"/>
  <c r="X553" i="2"/>
  <c r="H553" i="2" s="1" a="1"/>
  <c r="H553" i="2" s="1"/>
  <c r="Y553" i="2"/>
  <c r="X536" i="2"/>
  <c r="Y536" i="2"/>
  <c r="W536" i="2"/>
  <c r="AN536" i="2" s="1" a="1"/>
  <c r="AN536" i="2" s="1"/>
  <c r="X613" i="2"/>
  <c r="H613" i="2" s="1" a="1"/>
  <c r="H613" i="2" s="1"/>
  <c r="Y613" i="2"/>
  <c r="W613" i="2"/>
  <c r="AN613" i="2" s="1" a="1"/>
  <c r="AN613" i="2" s="1"/>
  <c r="W661" i="2"/>
  <c r="AN661" i="2" s="1" a="1"/>
  <c r="AN661" i="2" s="1"/>
  <c r="X661" i="2"/>
  <c r="Y661" i="2"/>
  <c r="X665" i="2"/>
  <c r="W665" i="2"/>
  <c r="AN665" i="2" s="1" a="1"/>
  <c r="AN665" i="2" s="1"/>
  <c r="Y665" i="2"/>
  <c r="W976" i="2"/>
  <c r="AN976" i="2" s="1" a="1"/>
  <c r="AN976" i="2" s="1"/>
  <c r="X976" i="2"/>
  <c r="Y976" i="2"/>
  <c r="W811" i="2"/>
  <c r="AN811" i="2" s="1" a="1"/>
  <c r="AN811" i="2" s="1"/>
  <c r="X811" i="2"/>
  <c r="Y811" i="2"/>
  <c r="AT913" i="2" a="1"/>
  <c r="AT913" i="2" s="1"/>
  <c r="W1056" i="2"/>
  <c r="AN1056" i="2" s="1" a="1"/>
  <c r="AN1056" i="2" s="1"/>
  <c r="X1056" i="2"/>
  <c r="Y1056" i="2"/>
  <c r="W995" i="2"/>
  <c r="AN995" i="2" s="1" a="1"/>
  <c r="AN995" i="2" s="1"/>
  <c r="X995" i="2"/>
  <c r="Y995" i="2"/>
  <c r="W1045" i="2"/>
  <c r="AN1045" i="2" s="1" a="1"/>
  <c r="AN1045" i="2" s="1"/>
  <c r="X1045" i="2"/>
  <c r="Y1045" i="2"/>
  <c r="W1291" i="2"/>
  <c r="AN1291" i="2" s="1" a="1"/>
  <c r="AN1291" i="2" s="1"/>
  <c r="X1291" i="2"/>
  <c r="Y1291" i="2"/>
  <c r="W1089" i="2"/>
  <c r="AN1089" i="2" s="1" a="1"/>
  <c r="AN1089" i="2" s="1"/>
  <c r="X1089" i="2"/>
  <c r="Y1089" i="2"/>
  <c r="W1188" i="2"/>
  <c r="AN1188" i="2" s="1" a="1"/>
  <c r="AN1188" i="2" s="1"/>
  <c r="X1188" i="2"/>
  <c r="Y1188" i="2"/>
  <c r="Y1137" i="2"/>
  <c r="W1137" i="2"/>
  <c r="AN1137" i="2" s="1" a="1"/>
  <c r="AN1137" i="2" s="1"/>
  <c r="X1137" i="2"/>
  <c r="W1354" i="2"/>
  <c r="AN1354" i="2" s="1" a="1"/>
  <c r="AN1354" i="2" s="1"/>
  <c r="X1354" i="2"/>
  <c r="Y1354" i="2"/>
  <c r="W1294" i="2"/>
  <c r="AN1294" i="2" s="1" a="1"/>
  <c r="AN1294" i="2" s="1"/>
  <c r="X1294" i="2"/>
  <c r="Y1294" i="2"/>
  <c r="W1424" i="2"/>
  <c r="AN1424" i="2" s="1" a="1"/>
  <c r="AN1424" i="2" s="1"/>
  <c r="X1424" i="2"/>
  <c r="Y1424" i="2"/>
  <c r="Y1412" i="2"/>
  <c r="W1412" i="2"/>
  <c r="AN1412" i="2" s="1" a="1"/>
  <c r="AN1412" i="2" s="1"/>
  <c r="X1412" i="2"/>
  <c r="W1461" i="2"/>
  <c r="AN1461" i="2" s="1" a="1"/>
  <c r="AN1461" i="2" s="1"/>
  <c r="X1461" i="2"/>
  <c r="Y1461" i="2"/>
  <c r="W1493" i="2"/>
  <c r="AN1493" i="2" s="1" a="1"/>
  <c r="AN1493" i="2" s="1"/>
  <c r="X1493" i="2"/>
  <c r="Y1493" i="2"/>
  <c r="W18" i="2"/>
  <c r="AN18" i="2" s="1" a="1"/>
  <c r="AN18" i="2" s="1"/>
  <c r="X18" i="2"/>
  <c r="Y18" i="2"/>
  <c r="X45" i="2"/>
  <c r="Y45" i="2"/>
  <c r="W45" i="2"/>
  <c r="AN45" i="2" s="1" a="1"/>
  <c r="AN45" i="2" s="1"/>
  <c r="W86" i="2"/>
  <c r="X86" i="2"/>
  <c r="Y86" i="2"/>
  <c r="AR105" i="2" a="1"/>
  <c r="AR105" i="2" s="1"/>
  <c r="AY105" i="2"/>
  <c r="AZ105" i="2" s="1" a="1"/>
  <c r="AZ105" i="2" s="1"/>
  <c r="W135" i="2"/>
  <c r="X135" i="2"/>
  <c r="AD135" i="2" s="1"/>
  <c r="AE135" i="2" s="1" a="1"/>
  <c r="AE135" i="2" s="1"/>
  <c r="AF135" i="2" s="1" a="1"/>
  <c r="AF135" i="2" s="1"/>
  <c r="Y135" i="2"/>
  <c r="W196" i="2"/>
  <c r="X196" i="2"/>
  <c r="Y196" i="2"/>
  <c r="X208" i="2"/>
  <c r="AD208" i="2" s="1"/>
  <c r="AE208" i="2" s="1" a="1"/>
  <c r="AE208" i="2" s="1"/>
  <c r="AF208" i="2" s="1" a="1"/>
  <c r="AF208" i="2" s="1"/>
  <c r="W208" i="2"/>
  <c r="Y208" i="2"/>
  <c r="X267" i="2"/>
  <c r="AD267" i="2" s="1"/>
  <c r="AE267" i="2" s="1" a="1"/>
  <c r="AE267" i="2" s="1"/>
  <c r="AF267" i="2" s="1" a="1"/>
  <c r="AF267" i="2" s="1"/>
  <c r="W267" i="2"/>
  <c r="Y267" i="2"/>
  <c r="Y219" i="2"/>
  <c r="X219" i="2"/>
  <c r="W219" i="2"/>
  <c r="W299" i="2"/>
  <c r="X299" i="2"/>
  <c r="Y299" i="2"/>
  <c r="W301" i="2"/>
  <c r="AN301" i="2" s="1" a="1"/>
  <c r="AN301" i="2" s="1"/>
  <c r="X301" i="2"/>
  <c r="Y301" i="2"/>
  <c r="W309" i="2"/>
  <c r="Y309" i="2"/>
  <c r="X309" i="2"/>
  <c r="AD309" i="2" s="1"/>
  <c r="AE309" i="2" s="1" a="1"/>
  <c r="AE309" i="2" s="1"/>
  <c r="AF309" i="2" s="1" a="1"/>
  <c r="AF309" i="2" s="1"/>
  <c r="W397" i="2"/>
  <c r="X397" i="2"/>
  <c r="Y397" i="2"/>
  <c r="W436" i="2"/>
  <c r="Y436" i="2"/>
  <c r="X436" i="2"/>
  <c r="AD436" i="2" s="1"/>
  <c r="AE436" i="2" s="1" a="1"/>
  <c r="AE436" i="2" s="1"/>
  <c r="AF436" i="2" s="1" a="1"/>
  <c r="AF436" i="2" s="1"/>
  <c r="W414" i="2"/>
  <c r="X414" i="2"/>
  <c r="Y414" i="2"/>
  <c r="W415" i="2"/>
  <c r="Y415" i="2"/>
  <c r="X415" i="2"/>
  <c r="W405" i="2"/>
  <c r="X405" i="2"/>
  <c r="Y405" i="2"/>
  <c r="W408" i="2"/>
  <c r="AN408" i="2" s="1" a="1"/>
  <c r="AN408" i="2" s="1"/>
  <c r="Y408" i="2"/>
  <c r="X408" i="2"/>
  <c r="W453" i="2"/>
  <c r="AN453" i="2" s="1" a="1"/>
  <c r="AN453" i="2" s="1"/>
  <c r="X453" i="2"/>
  <c r="Y453" i="2"/>
  <c r="W492" i="2"/>
  <c r="AN492" i="2" s="1" a="1"/>
  <c r="AN492" i="2" s="1"/>
  <c r="Y492" i="2"/>
  <c r="X492" i="2"/>
  <c r="W441" i="2"/>
  <c r="X441" i="2"/>
  <c r="Y441" i="2"/>
  <c r="W488" i="2"/>
  <c r="AN488" i="2" s="1" a="1"/>
  <c r="AN488" i="2" s="1"/>
  <c r="X488" i="2"/>
  <c r="H488" i="2" s="1" a="1"/>
  <c r="H488" i="2" s="1"/>
  <c r="Y488" i="2"/>
  <c r="W498" i="2"/>
  <c r="AN498" i="2" s="1" a="1"/>
  <c r="AN498" i="2" s="1"/>
  <c r="X498" i="2"/>
  <c r="Y498" i="2"/>
  <c r="W612" i="2"/>
  <c r="AN612" i="2" s="1" a="1"/>
  <c r="AN612" i="2" s="1"/>
  <c r="X612" i="2"/>
  <c r="H612" i="2" s="1" a="1"/>
  <c r="H612" i="2" s="1"/>
  <c r="Y612" i="2"/>
  <c r="W564" i="2"/>
  <c r="AN564" i="2" s="1" a="1"/>
  <c r="AN564" i="2" s="1"/>
  <c r="X564" i="2"/>
  <c r="H564" i="2" s="1" a="1"/>
  <c r="H564" i="2" s="1"/>
  <c r="Y564" i="2"/>
  <c r="W615" i="2"/>
  <c r="AN615" i="2" s="1" a="1"/>
  <c r="AN615" i="2" s="1"/>
  <c r="X615" i="2"/>
  <c r="Y615" i="2"/>
  <c r="W640" i="2"/>
  <c r="AN640" i="2" s="1" a="1"/>
  <c r="AN640" i="2" s="1"/>
  <c r="Y640" i="2"/>
  <c r="X640" i="2"/>
  <c r="H640" i="2" s="1" a="1"/>
  <c r="H640" i="2" s="1"/>
  <c r="W754" i="2"/>
  <c r="AN754" i="2" s="1" a="1"/>
  <c r="AN754" i="2" s="1"/>
  <c r="X754" i="2"/>
  <c r="Y754" i="2"/>
  <c r="X820" i="2"/>
  <c r="W820" i="2"/>
  <c r="AN820" i="2" s="1" a="1"/>
  <c r="AN820" i="2" s="1"/>
  <c r="Y820" i="2"/>
  <c r="X668" i="2"/>
  <c r="W668" i="2"/>
  <c r="AN668" i="2" s="1" a="1"/>
  <c r="AN668" i="2" s="1"/>
  <c r="Y668" i="2"/>
  <c r="W770" i="2"/>
  <c r="AN770" i="2" s="1" a="1"/>
  <c r="AN770" i="2" s="1"/>
  <c r="Y770" i="2"/>
  <c r="X770" i="2"/>
  <c r="W730" i="2"/>
  <c r="AN730" i="2" s="1" a="1"/>
  <c r="AN730" i="2" s="1"/>
  <c r="X730" i="2"/>
  <c r="Y730" i="2"/>
  <c r="W801" i="2"/>
  <c r="AN801" i="2" s="1" a="1"/>
  <c r="AN801" i="2" s="1"/>
  <c r="Y801" i="2"/>
  <c r="X801" i="2"/>
  <c r="Y909" i="2"/>
  <c r="W909" i="2"/>
  <c r="AN909" i="2" s="1" a="1"/>
  <c r="AN909" i="2" s="1"/>
  <c r="X909" i="2"/>
  <c r="W949" i="2"/>
  <c r="AN949" i="2" s="1" a="1"/>
  <c r="AN949" i="2" s="1"/>
  <c r="X949" i="2"/>
  <c r="Y949" i="2"/>
  <c r="W985" i="2"/>
  <c r="AN985" i="2" s="1" a="1"/>
  <c r="AN985" i="2" s="1"/>
  <c r="X985" i="2"/>
  <c r="Y985" i="2"/>
  <c r="W998" i="2"/>
  <c r="AN998" i="2" s="1" a="1"/>
  <c r="AN998" i="2" s="1"/>
  <c r="X998" i="2"/>
  <c r="Y998" i="2"/>
  <c r="X870" i="2"/>
  <c r="Y870" i="2"/>
  <c r="W870" i="2"/>
  <c r="AN870" i="2" s="1" a="1"/>
  <c r="AN870" i="2" s="1"/>
  <c r="W1270" i="2"/>
  <c r="AN1270" i="2" s="1" a="1"/>
  <c r="AN1270" i="2" s="1"/>
  <c r="X1270" i="2"/>
  <c r="Y1270" i="2"/>
  <c r="X1260" i="2"/>
  <c r="W1260" i="2"/>
  <c r="AN1260" i="2" s="1" a="1"/>
  <c r="AN1260" i="2" s="1"/>
  <c r="Y1260" i="2"/>
  <c r="W1261" i="2"/>
  <c r="AN1261" i="2" s="1" a="1"/>
  <c r="AN1261" i="2" s="1"/>
  <c r="X1261" i="2"/>
  <c r="Y1261" i="2"/>
  <c r="X1127" i="2"/>
  <c r="W1127" i="2"/>
  <c r="AN1127" i="2" s="1" a="1"/>
  <c r="AN1127" i="2" s="1"/>
  <c r="Y1127" i="2"/>
  <c r="W1203" i="2"/>
  <c r="AN1203" i="2" s="1" a="1"/>
  <c r="AN1203" i="2" s="1"/>
  <c r="X1203" i="2"/>
  <c r="Y1203" i="2"/>
  <c r="W1070" i="2"/>
  <c r="AN1070" i="2" s="1" a="1"/>
  <c r="AN1070" i="2" s="1"/>
  <c r="X1070" i="2"/>
  <c r="Y1070" i="2"/>
  <c r="W1378" i="2"/>
  <c r="AN1378" i="2" s="1" a="1"/>
  <c r="AN1378" i="2" s="1"/>
  <c r="X1378" i="2"/>
  <c r="Y1378" i="2"/>
  <c r="W1360" i="2"/>
  <c r="AN1360" i="2" s="1" a="1"/>
  <c r="AN1360" i="2" s="1"/>
  <c r="X1360" i="2"/>
  <c r="Y1360" i="2"/>
  <c r="W1418" i="2"/>
  <c r="AN1418" i="2" s="1" a="1"/>
  <c r="AN1418" i="2" s="1"/>
  <c r="X1418" i="2"/>
  <c r="Y1418" i="2"/>
  <c r="W1427" i="2"/>
  <c r="AN1427" i="2" s="1" a="1"/>
  <c r="AN1427" i="2" s="1"/>
  <c r="Y1427" i="2"/>
  <c r="X1427" i="2"/>
  <c r="Y1406" i="2"/>
  <c r="W1406" i="2"/>
  <c r="AN1406" i="2" s="1" a="1"/>
  <c r="AN1406" i="2" s="1"/>
  <c r="X1406" i="2"/>
  <c r="W19" i="2"/>
  <c r="AN19" i="2" s="1" a="1"/>
  <c r="AN19" i="2" s="1"/>
  <c r="X19" i="2"/>
  <c r="Y19" i="2"/>
  <c r="W27" i="2"/>
  <c r="AN27" i="2" s="1" a="1"/>
  <c r="AN27" i="2" s="1"/>
  <c r="X27" i="2"/>
  <c r="H27" i="2" s="1" a="1"/>
  <c r="H27" i="2" s="1"/>
  <c r="Y27" i="2"/>
  <c r="X88" i="2"/>
  <c r="AD88" i="2" s="1"/>
  <c r="AE88" i="2" s="1" a="1"/>
  <c r="AE88" i="2" s="1"/>
  <c r="AF88" i="2" s="1" a="1"/>
  <c r="AF88" i="2" s="1"/>
  <c r="Y88" i="2"/>
  <c r="W88" i="2"/>
  <c r="AN88" i="2" s="1" a="1"/>
  <c r="AN88" i="2" s="1"/>
  <c r="W150" i="2"/>
  <c r="AN150" i="2" s="1" a="1"/>
  <c r="AN150" i="2" s="1"/>
  <c r="X150" i="2"/>
  <c r="AD150" i="2" s="1"/>
  <c r="AE150" i="2" s="1" a="1"/>
  <c r="AE150" i="2" s="1"/>
  <c r="AF150" i="2" s="1" a="1"/>
  <c r="AF150" i="2" s="1"/>
  <c r="Y150" i="2"/>
  <c r="W147" i="2"/>
  <c r="AN147" i="2" s="1" a="1"/>
  <c r="AN147" i="2" s="1"/>
  <c r="X147" i="2"/>
  <c r="AD147" i="2" s="1"/>
  <c r="AE147" i="2" s="1" a="1"/>
  <c r="AE147" i="2" s="1"/>
  <c r="AF147" i="2" s="1" a="1"/>
  <c r="AF147" i="2" s="1"/>
  <c r="Y147" i="2"/>
  <c r="Y100" i="2"/>
  <c r="W100" i="2"/>
  <c r="AN100" i="2" s="1" a="1"/>
  <c r="AN100" i="2" s="1"/>
  <c r="X100" i="2"/>
  <c r="H100" i="2" s="1" a="1"/>
  <c r="H100" i="2" s="1"/>
  <c r="Y162" i="2"/>
  <c r="X162" i="2"/>
  <c r="W162" i="2"/>
  <c r="W199" i="2"/>
  <c r="Y199" i="2"/>
  <c r="X199" i="2"/>
  <c r="Y181" i="2"/>
  <c r="W181" i="2"/>
  <c r="AN181" i="2" s="1" a="1"/>
  <c r="AN181" i="2" s="1"/>
  <c r="X181" i="2"/>
  <c r="W192" i="2"/>
  <c r="AN192" i="2" s="1" a="1"/>
  <c r="AN192" i="2" s="1"/>
  <c r="X192" i="2"/>
  <c r="H192" i="2" s="1" a="1"/>
  <c r="H192" i="2" s="1"/>
  <c r="Y192" i="2"/>
  <c r="X174" i="2"/>
  <c r="AD174" i="2" s="1"/>
  <c r="AE174" i="2" s="1" a="1"/>
  <c r="AE174" i="2" s="1"/>
  <c r="AF174" i="2" s="1" a="1"/>
  <c r="AF174" i="2" s="1"/>
  <c r="W174" i="2"/>
  <c r="Y174" i="2"/>
  <c r="X250" i="2"/>
  <c r="AD250" i="2" s="1"/>
  <c r="AE250" i="2" s="1" a="1"/>
  <c r="AE250" i="2" s="1"/>
  <c r="AF250" i="2" s="1" a="1"/>
  <c r="AF250" i="2" s="1"/>
  <c r="W250" i="2"/>
  <c r="AN250" i="2" s="1" a="1"/>
  <c r="AN250" i="2" s="1"/>
  <c r="Y250" i="2"/>
  <c r="W295" i="2"/>
  <c r="X295" i="2"/>
  <c r="Y295" i="2"/>
  <c r="W352" i="2"/>
  <c r="AN352" i="2" s="1" a="1"/>
  <c r="AN352" i="2" s="1"/>
  <c r="X352" i="2"/>
  <c r="Y352" i="2"/>
  <c r="W364" i="2"/>
  <c r="X364" i="2"/>
  <c r="Y364" i="2"/>
  <c r="W382" i="2"/>
  <c r="AN382" i="2" s="1" a="1"/>
  <c r="AN382" i="2" s="1"/>
  <c r="X382" i="2"/>
  <c r="AD382" i="2" s="1"/>
  <c r="AE382" i="2" s="1" a="1"/>
  <c r="AE382" i="2" s="1"/>
  <c r="AF382" i="2" s="1" a="1"/>
  <c r="AF382" i="2" s="1"/>
  <c r="Y382" i="2"/>
  <c r="W421" i="2"/>
  <c r="X421" i="2"/>
  <c r="Y421" i="2"/>
  <c r="W361" i="2"/>
  <c r="X361" i="2"/>
  <c r="AD361" i="2" s="1"/>
  <c r="AE361" i="2" s="1" a="1"/>
  <c r="AE361" i="2" s="1"/>
  <c r="AF361" i="2" s="1" a="1"/>
  <c r="AF361" i="2" s="1"/>
  <c r="Y361" i="2"/>
  <c r="W379" i="2"/>
  <c r="AN379" i="2" s="1" a="1"/>
  <c r="AN379" i="2" s="1"/>
  <c r="X379" i="2"/>
  <c r="AD379" i="2" s="1"/>
  <c r="AE379" i="2" s="1" a="1"/>
  <c r="AE379" i="2" s="1"/>
  <c r="AF379" i="2" s="1" a="1"/>
  <c r="AF379" i="2" s="1"/>
  <c r="Y379" i="2"/>
  <c r="W435" i="2"/>
  <c r="Y435" i="2"/>
  <c r="X435" i="2"/>
  <c r="AD435" i="2" s="1"/>
  <c r="AE435" i="2" s="1" a="1"/>
  <c r="AE435" i="2" s="1"/>
  <c r="AF435" i="2" s="1" a="1"/>
  <c r="AF435" i="2" s="1"/>
  <c r="X523" i="2"/>
  <c r="H523" i="2" s="1" a="1"/>
  <c r="H523" i="2" s="1"/>
  <c r="Y523" i="2"/>
  <c r="W523" i="2"/>
  <c r="AN523" i="2" s="1" a="1"/>
  <c r="AN523" i="2" s="1"/>
  <c r="Y462" i="2"/>
  <c r="W462" i="2"/>
  <c r="AN462" i="2" s="1" a="1"/>
  <c r="AN462" i="2" s="1"/>
  <c r="X462" i="2"/>
  <c r="AD462" i="2" s="1"/>
  <c r="AE462" i="2" s="1" a="1"/>
  <c r="AE462" i="2" s="1"/>
  <c r="AF462" i="2" s="1" a="1"/>
  <c r="AF462" i="2" s="1"/>
  <c r="W565" i="2"/>
  <c r="AN565" i="2" s="1" a="1"/>
  <c r="AN565" i="2" s="1"/>
  <c r="X565" i="2"/>
  <c r="Y565" i="2"/>
  <c r="W600" i="2"/>
  <c r="AN600" i="2" s="1" a="1"/>
  <c r="AN600" i="2" s="1"/>
  <c r="X600" i="2"/>
  <c r="H600" i="2" s="1" a="1"/>
  <c r="H600" i="2" s="1"/>
  <c r="Y600" i="2"/>
  <c r="AY620" i="2"/>
  <c r="AZ620" i="2" s="1" a="1"/>
  <c r="AZ620" i="2" s="1"/>
  <c r="AR620" i="2" a="1"/>
  <c r="AR620" i="2" s="1"/>
  <c r="W561" i="2"/>
  <c r="AN561" i="2" s="1" a="1"/>
  <c r="AN561" i="2" s="1"/>
  <c r="X561" i="2"/>
  <c r="Y561" i="2"/>
  <c r="X602" i="2"/>
  <c r="Y602" i="2"/>
  <c r="W602" i="2"/>
  <c r="AN602" i="2" s="1" a="1"/>
  <c r="AN602" i="2" s="1"/>
  <c r="Y642" i="2"/>
  <c r="W642" i="2"/>
  <c r="AN642" i="2" s="1" a="1"/>
  <c r="AN642" i="2" s="1"/>
  <c r="X642" i="2"/>
  <c r="H642" i="2" s="1" a="1"/>
  <c r="H642" i="2" s="1"/>
  <c r="W675" i="2"/>
  <c r="AN675" i="2" s="1" a="1"/>
  <c r="AN675" i="2" s="1"/>
  <c r="X675" i="2"/>
  <c r="Y675" i="2"/>
  <c r="Y752" i="2"/>
  <c r="W752" i="2"/>
  <c r="AN752" i="2" s="1" a="1"/>
  <c r="AN752" i="2" s="1"/>
  <c r="X752" i="2"/>
  <c r="W583" i="2"/>
  <c r="AN583" i="2" s="1" a="1"/>
  <c r="AN583" i="2" s="1"/>
  <c r="Y583" i="2"/>
  <c r="X583" i="2"/>
  <c r="H583" i="2" s="1" a="1"/>
  <c r="H583" i="2" s="1"/>
  <c r="W761" i="2"/>
  <c r="AN761" i="2" s="1" a="1"/>
  <c r="AN761" i="2" s="1"/>
  <c r="Y761" i="2"/>
  <c r="X761" i="2"/>
  <c r="W831" i="2"/>
  <c r="AN831" i="2" s="1" a="1"/>
  <c r="AN831" i="2" s="1"/>
  <c r="X831" i="2"/>
  <c r="Y831" i="2"/>
  <c r="W776" i="2"/>
  <c r="AN776" i="2" s="1" a="1"/>
  <c r="AN776" i="2" s="1"/>
  <c r="X776" i="2"/>
  <c r="Y776" i="2"/>
  <c r="W794" i="2"/>
  <c r="AN794" i="2" s="1" a="1"/>
  <c r="AN794" i="2" s="1"/>
  <c r="X794" i="2"/>
  <c r="Y794" i="2"/>
  <c r="W777" i="2"/>
  <c r="AN777" i="2" s="1" a="1"/>
  <c r="AN777" i="2" s="1"/>
  <c r="X777" i="2"/>
  <c r="Y777" i="2"/>
  <c r="W946" i="2"/>
  <c r="AN946" i="2" s="1" a="1"/>
  <c r="AN946" i="2" s="1"/>
  <c r="X946" i="2"/>
  <c r="Y946" i="2"/>
  <c r="W982" i="2"/>
  <c r="AN982" i="2" s="1" a="1"/>
  <c r="AN982" i="2" s="1"/>
  <c r="X982" i="2"/>
  <c r="Y982" i="2"/>
  <c r="Y873" i="2"/>
  <c r="W873" i="2"/>
  <c r="AN873" i="2" s="1" a="1"/>
  <c r="AN873" i="2" s="1"/>
  <c r="X873" i="2"/>
  <c r="W955" i="2"/>
  <c r="AN955" i="2" s="1" a="1"/>
  <c r="AN955" i="2" s="1"/>
  <c r="X955" i="2"/>
  <c r="Y955" i="2"/>
  <c r="X1124" i="2"/>
  <c r="W1124" i="2"/>
  <c r="AN1124" i="2" s="1" a="1"/>
  <c r="AN1124" i="2" s="1"/>
  <c r="Y1124" i="2"/>
  <c r="W1138" i="2"/>
  <c r="AN1138" i="2" s="1" a="1"/>
  <c r="AN1138" i="2" s="1"/>
  <c r="Y1138" i="2"/>
  <c r="X1138" i="2"/>
  <c r="W1044" i="2"/>
  <c r="AN1044" i="2" s="1" a="1"/>
  <c r="AN1044" i="2" s="1"/>
  <c r="X1044" i="2"/>
  <c r="Y1044" i="2"/>
  <c r="W1267" i="2"/>
  <c r="AN1267" i="2" s="1" a="1"/>
  <c r="AN1267" i="2" s="1"/>
  <c r="X1267" i="2"/>
  <c r="Y1267" i="2"/>
  <c r="W1212" i="2"/>
  <c r="AN1212" i="2" s="1" a="1"/>
  <c r="AN1212" i="2" s="1"/>
  <c r="Y1212" i="2"/>
  <c r="X1212" i="2"/>
  <c r="W1255" i="2"/>
  <c r="AN1255" i="2" s="1" a="1"/>
  <c r="AN1255" i="2" s="1"/>
  <c r="X1255" i="2"/>
  <c r="Y1255" i="2"/>
  <c r="X1256" i="2"/>
  <c r="Y1256" i="2"/>
  <c r="W1256" i="2"/>
  <c r="AN1256" i="2" s="1" a="1"/>
  <c r="AN1256" i="2" s="1"/>
  <c r="Y1071" i="2"/>
  <c r="X1071" i="2"/>
  <c r="W1071" i="2"/>
  <c r="AN1071" i="2" s="1" a="1"/>
  <c r="AN1071" i="2" s="1"/>
  <c r="X1272" i="2"/>
  <c r="W1272" i="2"/>
  <c r="AN1272" i="2" s="1" a="1"/>
  <c r="AN1272" i="2" s="1"/>
  <c r="Y1272" i="2"/>
  <c r="W1423" i="2"/>
  <c r="AN1423" i="2" s="1" a="1"/>
  <c r="AN1423" i="2" s="1"/>
  <c r="X1423" i="2"/>
  <c r="Y1423" i="2"/>
  <c r="W1414" i="2"/>
  <c r="AN1414" i="2" s="1" a="1"/>
  <c r="AN1414" i="2" s="1"/>
  <c r="X1414" i="2"/>
  <c r="Y1414" i="2"/>
  <c r="W1448" i="2"/>
  <c r="AN1448" i="2" s="1" a="1"/>
  <c r="AN1448" i="2" s="1"/>
  <c r="X1448" i="2"/>
  <c r="Y1448" i="2"/>
  <c r="Y1403" i="2"/>
  <c r="W1403" i="2"/>
  <c r="AN1403" i="2" s="1" a="1"/>
  <c r="AN1403" i="2" s="1"/>
  <c r="X1403" i="2"/>
  <c r="W1434" i="2"/>
  <c r="AN1434" i="2" s="1" a="1"/>
  <c r="AN1434" i="2" s="1"/>
  <c r="X1434" i="2"/>
  <c r="Y1434" i="2"/>
  <c r="W1428" i="2"/>
  <c r="AN1428" i="2" s="1" a="1"/>
  <c r="AN1428" i="2" s="1"/>
  <c r="Y1428" i="2"/>
  <c r="X1428" i="2"/>
  <c r="W1511" i="2"/>
  <c r="AN1511" i="2" s="1" a="1"/>
  <c r="AN1511" i="2" s="1"/>
  <c r="X1511" i="2"/>
  <c r="Y1511" i="2"/>
  <c r="W1490" i="2"/>
  <c r="AN1490" i="2" s="1" a="1"/>
  <c r="AN1490" i="2" s="1"/>
  <c r="X1490" i="2"/>
  <c r="Y1490" i="2"/>
  <c r="W1520" i="2"/>
  <c r="AN1520" i="2" s="1" a="1"/>
  <c r="AN1520" i="2" s="1"/>
  <c r="X1520" i="2"/>
  <c r="Y1520" i="2"/>
  <c r="W1529" i="2"/>
  <c r="AN1529" i="2" s="1" a="1"/>
  <c r="AN1529" i="2" s="1"/>
  <c r="X1529" i="2"/>
  <c r="Y1529" i="2"/>
  <c r="W1522" i="2"/>
  <c r="AN1522" i="2" s="1" a="1"/>
  <c r="AN1522" i="2" s="1"/>
  <c r="X1522" i="2"/>
  <c r="Y1522" i="2"/>
  <c r="X1535" i="2"/>
  <c r="Y1535" i="2"/>
  <c r="W1535" i="2"/>
  <c r="AN1535" i="2" s="1" a="1"/>
  <c r="AN1535" i="2" s="1"/>
  <c r="W666" i="2"/>
  <c r="AN666" i="2" s="1" a="1"/>
  <c r="AN666" i="2" s="1"/>
  <c r="X666" i="2"/>
  <c r="Y666" i="2"/>
  <c r="AY709" i="2"/>
  <c r="AZ709" i="2" s="1" a="1"/>
  <c r="AZ709" i="2" s="1"/>
  <c r="AR709" i="2" a="1"/>
  <c r="AR709" i="2" s="1"/>
  <c r="W779" i="2"/>
  <c r="AN779" i="2" s="1" a="1"/>
  <c r="AN779" i="2" s="1"/>
  <c r="X779" i="2"/>
  <c r="Y779" i="2"/>
  <c r="W797" i="2"/>
  <c r="AN797" i="2" s="1" a="1"/>
  <c r="AN797" i="2" s="1"/>
  <c r="X797" i="2"/>
  <c r="Y797" i="2"/>
  <c r="X804" i="2"/>
  <c r="Y804" i="2"/>
  <c r="W804" i="2"/>
  <c r="AN804" i="2" s="1" a="1"/>
  <c r="AN804" i="2" s="1"/>
  <c r="W828" i="2"/>
  <c r="AN828" i="2" s="1" a="1"/>
  <c r="AN828" i="2" s="1"/>
  <c r="X828" i="2"/>
  <c r="Y828" i="2"/>
  <c r="W961" i="2"/>
  <c r="AN961" i="2" s="1" a="1"/>
  <c r="AN961" i="2" s="1"/>
  <c r="X961" i="2"/>
  <c r="Y961" i="2"/>
  <c r="X1122" i="2"/>
  <c r="Y1122" i="2"/>
  <c r="W1122" i="2"/>
  <c r="AN1122" i="2" s="1" a="1"/>
  <c r="AN1122" i="2" s="1"/>
  <c r="X1274" i="2"/>
  <c r="W1274" i="2"/>
  <c r="AN1274" i="2" s="1" a="1"/>
  <c r="AN1274" i="2" s="1"/>
  <c r="Y1274" i="2"/>
  <c r="AY1193" i="2"/>
  <c r="AZ1193" i="2" s="1" a="1"/>
  <c r="AZ1193" i="2" s="1"/>
  <c r="Y1059" i="2"/>
  <c r="X1059" i="2"/>
  <c r="W1059" i="2"/>
  <c r="AN1059" i="2" s="1" a="1"/>
  <c r="AN1059" i="2" s="1"/>
  <c r="W1004" i="2"/>
  <c r="AN1004" i="2" s="1" a="1"/>
  <c r="AN1004" i="2" s="1"/>
  <c r="X1004" i="2"/>
  <c r="Y1004" i="2"/>
  <c r="W1339" i="2"/>
  <c r="AN1339" i="2" s="1" a="1"/>
  <c r="AN1339" i="2" s="1"/>
  <c r="X1339" i="2"/>
  <c r="Y1339" i="2"/>
  <c r="W1301" i="2"/>
  <c r="AN1301" i="2" s="1" a="1"/>
  <c r="AN1301" i="2" s="1"/>
  <c r="X1301" i="2"/>
  <c r="Y1301" i="2"/>
  <c r="W1372" i="2"/>
  <c r="AN1372" i="2" s="1" a="1"/>
  <c r="AN1372" i="2" s="1"/>
  <c r="X1372" i="2"/>
  <c r="Y1372" i="2"/>
  <c r="W1425" i="2"/>
  <c r="AN1425" i="2" s="1" a="1"/>
  <c r="AN1425" i="2" s="1"/>
  <c r="X1425" i="2"/>
  <c r="Y1425" i="2"/>
  <c r="W1393" i="2"/>
  <c r="AN1393" i="2" s="1" a="1"/>
  <c r="AN1393" i="2" s="1"/>
  <c r="X1393" i="2"/>
  <c r="Y1393" i="2"/>
  <c r="W1452" i="2"/>
  <c r="AN1452" i="2" s="1" a="1"/>
  <c r="AN1452" i="2" s="1"/>
  <c r="X1452" i="2"/>
  <c r="Y1452" i="2"/>
  <c r="W1505" i="2"/>
  <c r="AN1505" i="2" s="1" a="1"/>
  <c r="AN1505" i="2" s="1"/>
  <c r="Y1505" i="2"/>
  <c r="X1505" i="2"/>
  <c r="W1487" i="2"/>
  <c r="AN1487" i="2" s="1" a="1"/>
  <c r="AN1487" i="2" s="1"/>
  <c r="X1487" i="2"/>
  <c r="Y1487" i="2"/>
  <c r="W23" i="2"/>
  <c r="X23" i="2"/>
  <c r="Y23" i="2"/>
  <c r="W65" i="2"/>
  <c r="X65" i="2"/>
  <c r="Y65" i="2"/>
  <c r="W70" i="2"/>
  <c r="Y70" i="2"/>
  <c r="X70" i="2"/>
  <c r="Y84" i="2"/>
  <c r="X84" i="2"/>
  <c r="AD84" i="2" s="1"/>
  <c r="AE84" i="2" s="1" a="1"/>
  <c r="AE84" i="2" s="1"/>
  <c r="AF84" i="2" s="1" a="1"/>
  <c r="AF84" i="2" s="1"/>
  <c r="W84" i="2"/>
  <c r="W126" i="2"/>
  <c r="AN126" i="2" s="1" a="1"/>
  <c r="AN126" i="2" s="1"/>
  <c r="X126" i="2"/>
  <c r="AD126" i="2" s="1"/>
  <c r="AE126" i="2" s="1" a="1"/>
  <c r="AE126" i="2" s="1"/>
  <c r="AF126" i="2" s="1" a="1"/>
  <c r="AF126" i="2" s="1"/>
  <c r="Y126" i="2"/>
  <c r="X112" i="2"/>
  <c r="AD112" i="2" s="1"/>
  <c r="AE112" i="2" s="1" a="1"/>
  <c r="AE112" i="2" s="1"/>
  <c r="AF112" i="2" s="1" a="1"/>
  <c r="AF112" i="2" s="1"/>
  <c r="Y112" i="2"/>
  <c r="W112" i="2"/>
  <c r="AN112" i="2" s="1" a="1"/>
  <c r="AN112" i="2" s="1"/>
  <c r="W156" i="2"/>
  <c r="Y156" i="2"/>
  <c r="X156" i="2"/>
  <c r="W205" i="2"/>
  <c r="Y205" i="2"/>
  <c r="X205" i="2"/>
  <c r="X203" i="2"/>
  <c r="AD203" i="2" s="1"/>
  <c r="AE203" i="2" s="1" a="1"/>
  <c r="AE203" i="2" s="1"/>
  <c r="AF203" i="2" s="1" a="1"/>
  <c r="AF203" i="2" s="1"/>
  <c r="Y203" i="2"/>
  <c r="W203" i="2"/>
  <c r="X214" i="2"/>
  <c r="W214" i="2"/>
  <c r="AN214" i="2" s="1" a="1"/>
  <c r="AN214" i="2" s="1"/>
  <c r="Y214" i="2"/>
  <c r="X273" i="2"/>
  <c r="W273" i="2"/>
  <c r="Y273" i="2"/>
  <c r="W315" i="2"/>
  <c r="Y315" i="2"/>
  <c r="X315" i="2"/>
  <c r="W312" i="2"/>
  <c r="Y312" i="2"/>
  <c r="X312" i="2"/>
  <c r="AD312" i="2" s="1"/>
  <c r="AE312" i="2" s="1" a="1"/>
  <c r="AE312" i="2" s="1"/>
  <c r="AF312" i="2" s="1" a="1"/>
  <c r="AF312" i="2" s="1"/>
  <c r="H312" i="2" s="1" a="1"/>
  <c r="H312" i="2" s="1"/>
  <c r="W445" i="2"/>
  <c r="X445" i="2"/>
  <c r="Y445" i="2"/>
  <c r="W442" i="2"/>
  <c r="AN442" i="2" s="1" a="1"/>
  <c r="AN442" i="2" s="1"/>
  <c r="Y442" i="2"/>
  <c r="X442" i="2"/>
  <c r="W424" i="2"/>
  <c r="AN424" i="2" s="1" a="1"/>
  <c r="AN424" i="2" s="1"/>
  <c r="Y424" i="2"/>
  <c r="X424" i="2"/>
  <c r="H424" i="2" s="1" a="1"/>
  <c r="H424" i="2" s="1"/>
  <c r="W526" i="2"/>
  <c r="AN526" i="2" s="1" a="1"/>
  <c r="AN526" i="2" s="1"/>
  <c r="X526" i="2"/>
  <c r="H526" i="2" s="1" a="1"/>
  <c r="H526" i="2" s="1"/>
  <c r="Y526" i="2"/>
  <c r="W450" i="2"/>
  <c r="X450" i="2"/>
  <c r="Y450" i="2"/>
  <c r="X496" i="2"/>
  <c r="H496" i="2" s="1" a="1"/>
  <c r="H496" i="2" s="1"/>
  <c r="Y496" i="2"/>
  <c r="W496" i="2"/>
  <c r="AN496" i="2" s="1" a="1"/>
  <c r="AN496" i="2" s="1"/>
  <c r="W530" i="2"/>
  <c r="AN530" i="2" s="1" a="1"/>
  <c r="AN530" i="2" s="1"/>
  <c r="X530" i="2"/>
  <c r="H530" i="2" s="1" a="1"/>
  <c r="H530" i="2" s="1"/>
  <c r="Y530" i="2"/>
  <c r="W556" i="2"/>
  <c r="AN556" i="2" s="1" a="1"/>
  <c r="AN556" i="2" s="1"/>
  <c r="X556" i="2"/>
  <c r="Y556" i="2"/>
  <c r="W549" i="2"/>
  <c r="AN549" i="2" s="1" a="1"/>
  <c r="AN549" i="2" s="1"/>
  <c r="X549" i="2"/>
  <c r="Y549" i="2"/>
  <c r="X749" i="2"/>
  <c r="W749" i="2"/>
  <c r="AN749" i="2" s="1" a="1"/>
  <c r="AN749" i="2" s="1"/>
  <c r="Y749" i="2"/>
  <c r="W731" i="2"/>
  <c r="AN731" i="2" s="1" a="1"/>
  <c r="AN731" i="2" s="1"/>
  <c r="X731" i="2"/>
  <c r="Y731" i="2"/>
  <c r="W746" i="2"/>
  <c r="AN746" i="2" s="1" a="1"/>
  <c r="AN746" i="2" s="1"/>
  <c r="X746" i="2"/>
  <c r="Y746" i="2"/>
  <c r="Y934" i="2"/>
  <c r="W934" i="2"/>
  <c r="AN934" i="2" s="1" a="1"/>
  <c r="AN934" i="2" s="1"/>
  <c r="X934" i="2"/>
  <c r="X847" i="2"/>
  <c r="W847" i="2"/>
  <c r="AN847" i="2" s="1" a="1"/>
  <c r="AN847" i="2" s="1"/>
  <c r="Y847" i="2"/>
  <c r="W973" i="2"/>
  <c r="AN973" i="2" s="1" a="1"/>
  <c r="AN973" i="2" s="1"/>
  <c r="X973" i="2"/>
  <c r="Y973" i="2"/>
  <c r="W860" i="2"/>
  <c r="AN860" i="2" s="1" a="1"/>
  <c r="AN860" i="2" s="1"/>
  <c r="X860" i="2"/>
  <c r="Y860" i="2"/>
  <c r="W783" i="2"/>
  <c r="AN783" i="2" s="1" a="1"/>
  <c r="AN783" i="2" s="1"/>
  <c r="X783" i="2"/>
  <c r="Y783" i="2"/>
  <c r="Y882" i="2"/>
  <c r="W882" i="2"/>
  <c r="AN882" i="2" s="1" a="1"/>
  <c r="AN882" i="2" s="1"/>
  <c r="X882" i="2"/>
  <c r="W1129" i="2"/>
  <c r="AN1129" i="2" s="1" a="1"/>
  <c r="AN1129" i="2" s="1"/>
  <c r="X1129" i="2"/>
  <c r="Y1129" i="2"/>
  <c r="X971" i="2"/>
  <c r="Y971" i="2"/>
  <c r="W971" i="2"/>
  <c r="AN971" i="2" s="1" a="1"/>
  <c r="AN971" i="2" s="1"/>
  <c r="W1143" i="2"/>
  <c r="AN1143" i="2" s="1" a="1"/>
  <c r="AN1143" i="2" s="1"/>
  <c r="X1143" i="2"/>
  <c r="Y1143" i="2"/>
  <c r="X1281" i="2"/>
  <c r="W1281" i="2"/>
  <c r="AN1281" i="2" s="1" a="1"/>
  <c r="AN1281" i="2" s="1"/>
  <c r="Y1281" i="2"/>
  <c r="X1163" i="2"/>
  <c r="W1163" i="2"/>
  <c r="AN1163" i="2" s="1" a="1"/>
  <c r="AN1163" i="2" s="1"/>
  <c r="Y1163" i="2"/>
  <c r="W1264" i="2"/>
  <c r="AN1264" i="2" s="1" a="1"/>
  <c r="AN1264" i="2" s="1"/>
  <c r="X1264" i="2"/>
  <c r="Y1264" i="2"/>
  <c r="X1265" i="2"/>
  <c r="W1265" i="2"/>
  <c r="AN1265" i="2" s="1" a="1"/>
  <c r="AN1265" i="2" s="1"/>
  <c r="Y1265" i="2"/>
  <c r="X1187" i="2"/>
  <c r="W1187" i="2"/>
  <c r="AN1187" i="2" s="1" a="1"/>
  <c r="AN1187" i="2" s="1"/>
  <c r="Y1187" i="2"/>
  <c r="X1211" i="2"/>
  <c r="W1211" i="2"/>
  <c r="AN1211" i="2" s="1" a="1"/>
  <c r="AN1211" i="2" s="1"/>
  <c r="Y1211" i="2"/>
  <c r="W1176" i="2"/>
  <c r="AN1176" i="2" s="1" a="1"/>
  <c r="AN1176" i="2" s="1"/>
  <c r="X1176" i="2"/>
  <c r="Y1176" i="2"/>
  <c r="W1300" i="2"/>
  <c r="AN1300" i="2" s="1" a="1"/>
  <c r="AN1300" i="2" s="1"/>
  <c r="X1300" i="2"/>
  <c r="Y1300" i="2"/>
  <c r="W1381" i="2"/>
  <c r="AN1381" i="2" s="1" a="1"/>
  <c r="AN1381" i="2" s="1"/>
  <c r="X1381" i="2"/>
  <c r="Y1381" i="2"/>
  <c r="W1464" i="2"/>
  <c r="AN1464" i="2" s="1" a="1"/>
  <c r="AN1464" i="2" s="1"/>
  <c r="X1464" i="2"/>
  <c r="Y1464" i="2"/>
  <c r="Y1409" i="2"/>
  <c r="W1409" i="2"/>
  <c r="AN1409" i="2" s="1" a="1"/>
  <c r="AN1409" i="2" s="1"/>
  <c r="X1409" i="2"/>
  <c r="W1514" i="2"/>
  <c r="AN1514" i="2" s="1" a="1"/>
  <c r="AN1514" i="2" s="1"/>
  <c r="X1514" i="2"/>
  <c r="Y1514" i="2"/>
  <c r="W1502" i="2"/>
  <c r="AN1502" i="2" s="1" a="1"/>
  <c r="AN1502" i="2" s="1"/>
  <c r="Y1502" i="2"/>
  <c r="X1502" i="2"/>
  <c r="Y1523" i="2"/>
  <c r="W1523" i="2"/>
  <c r="AN1523" i="2" s="1" a="1"/>
  <c r="AN1523" i="2" s="1"/>
  <c r="X1523" i="2"/>
  <c r="W30" i="2"/>
  <c r="X30" i="2"/>
  <c r="AD30" i="2" s="1"/>
  <c r="AE30" i="2" s="1" a="1"/>
  <c r="AE30" i="2" s="1"/>
  <c r="AF30" i="2" s="1" a="1"/>
  <c r="AF30" i="2" s="1"/>
  <c r="Y30" i="2"/>
  <c r="W91" i="2"/>
  <c r="AN91" i="2" s="1" a="1"/>
  <c r="AN91" i="2" s="1"/>
  <c r="X91" i="2"/>
  <c r="Y91" i="2"/>
  <c r="W118" i="2"/>
  <c r="X118" i="2"/>
  <c r="Y118" i="2"/>
  <c r="W104" i="2"/>
  <c r="X104" i="2"/>
  <c r="Y104" i="2"/>
  <c r="W119" i="2"/>
  <c r="AN119" i="2" s="1" a="1"/>
  <c r="AN119" i="2" s="1"/>
  <c r="Y119" i="2"/>
  <c r="X119" i="2"/>
  <c r="AD119" i="2" s="1"/>
  <c r="AE119" i="2" s="1" a="1"/>
  <c r="AE119" i="2" s="1"/>
  <c r="AF119" i="2" s="1" a="1"/>
  <c r="AF119" i="2" s="1"/>
  <c r="W172" i="2"/>
  <c r="AN172" i="2" s="1" a="1"/>
  <c r="AN172" i="2" s="1"/>
  <c r="X172" i="2"/>
  <c r="Y172" i="2"/>
  <c r="Y233" i="2"/>
  <c r="W233" i="2"/>
  <c r="X233" i="2"/>
  <c r="AD233" i="2" s="1"/>
  <c r="AE233" i="2" s="1" a="1"/>
  <c r="AE233" i="2" s="1"/>
  <c r="AF233" i="2" s="1" a="1"/>
  <c r="AF233" i="2" s="1"/>
  <c r="X252" i="2"/>
  <c r="AD252" i="2" s="1"/>
  <c r="AE252" i="2" s="1" a="1"/>
  <c r="AE252" i="2" s="1"/>
  <c r="AF252" i="2" s="1" a="1"/>
  <c r="AF252" i="2" s="1"/>
  <c r="Y252" i="2"/>
  <c r="W252" i="2"/>
  <c r="W227" i="2"/>
  <c r="Y227" i="2"/>
  <c r="X227" i="2"/>
  <c r="AD227" i="2" s="1"/>
  <c r="AE227" i="2" s="1" a="1"/>
  <c r="AE227" i="2" s="1"/>
  <c r="AF227" i="2" s="1" a="1"/>
  <c r="AF227" i="2" s="1"/>
  <c r="W322" i="2"/>
  <c r="X322" i="2"/>
  <c r="Y322" i="2"/>
  <c r="AY236" i="2"/>
  <c r="AZ236" i="2" s="1" a="1"/>
  <c r="AZ236" i="2" s="1"/>
  <c r="AR236" i="2" a="1"/>
  <c r="AR236" i="2" s="1"/>
  <c r="W355" i="2"/>
  <c r="X355" i="2"/>
  <c r="AD355" i="2" s="1"/>
  <c r="AE355" i="2" s="1" a="1"/>
  <c r="AE355" i="2" s="1"/>
  <c r="AF355" i="2" s="1" a="1"/>
  <c r="AF355" i="2" s="1"/>
  <c r="Y355" i="2"/>
  <c r="W388" i="2"/>
  <c r="X388" i="2"/>
  <c r="Y388" i="2"/>
  <c r="X387" i="2"/>
  <c r="Y387" i="2"/>
  <c r="W387" i="2"/>
  <c r="W430" i="2"/>
  <c r="X430" i="2"/>
  <c r="AD430" i="2" s="1"/>
  <c r="AE430" i="2" s="1" a="1"/>
  <c r="AE430" i="2" s="1"/>
  <c r="AF430" i="2" s="1" a="1"/>
  <c r="AF430" i="2" s="1"/>
  <c r="Y430" i="2"/>
  <c r="W386" i="2"/>
  <c r="AN386" i="2" s="1" a="1"/>
  <c r="AN386" i="2" s="1"/>
  <c r="X386" i="2"/>
  <c r="AD386" i="2" s="1"/>
  <c r="AE386" i="2" s="1" a="1"/>
  <c r="AE386" i="2" s="1"/>
  <c r="AF386" i="2" s="1" a="1"/>
  <c r="AF386" i="2" s="1"/>
  <c r="Y386" i="2"/>
  <c r="W417" i="2"/>
  <c r="Y417" i="2"/>
  <c r="X417" i="2"/>
  <c r="AD417" i="2" s="1"/>
  <c r="AE417" i="2" s="1" a="1"/>
  <c r="AE417" i="2" s="1"/>
  <c r="AF417" i="2" s="1" a="1"/>
  <c r="AF417" i="2" s="1"/>
  <c r="W371" i="2"/>
  <c r="X371" i="2"/>
  <c r="AD371" i="2" s="1"/>
  <c r="AE371" i="2" s="1" a="1"/>
  <c r="AE371" i="2" s="1"/>
  <c r="AF371" i="2" s="1" a="1"/>
  <c r="AF371" i="2" s="1"/>
  <c r="Y371" i="2"/>
  <c r="W454" i="2"/>
  <c r="AN454" i="2" s="1" a="1"/>
  <c r="AN454" i="2" s="1"/>
  <c r="X454" i="2"/>
  <c r="H454" i="2" s="1" a="1"/>
  <c r="H454" i="2" s="1"/>
  <c r="Y454" i="2"/>
  <c r="W510" i="2"/>
  <c r="AN510" i="2" s="1" a="1"/>
  <c r="AN510" i="2" s="1"/>
  <c r="X510" i="2"/>
  <c r="H510" i="2" s="1" a="1"/>
  <c r="H510" i="2" s="1"/>
  <c r="Y510" i="2"/>
  <c r="W616" i="2"/>
  <c r="AN616" i="2" s="1" a="1"/>
  <c r="AN616" i="2" s="1"/>
  <c r="X616" i="2"/>
  <c r="H616" i="2" s="1" a="1"/>
  <c r="H616" i="2" s="1"/>
  <c r="Y616" i="2"/>
  <c r="W516" i="2"/>
  <c r="AN516" i="2" s="1" a="1"/>
  <c r="AN516" i="2" s="1"/>
  <c r="Y516" i="2"/>
  <c r="X516" i="2"/>
  <c r="H516" i="2" s="1" a="1"/>
  <c r="H516" i="2" s="1"/>
  <c r="W562" i="2"/>
  <c r="AN562" i="2" s="1" a="1"/>
  <c r="AN562" i="2" s="1"/>
  <c r="X562" i="2"/>
  <c r="H562" i="2" s="1" a="1"/>
  <c r="H562" i="2" s="1"/>
  <c r="Y562" i="2"/>
  <c r="W702" i="2"/>
  <c r="AN702" i="2" s="1" a="1"/>
  <c r="AN702" i="2" s="1"/>
  <c r="X702" i="2"/>
  <c r="Y702" i="2"/>
  <c r="W782" i="2"/>
  <c r="AN782" i="2" s="1" a="1"/>
  <c r="AN782" i="2" s="1"/>
  <c r="X782" i="2"/>
  <c r="Y782" i="2"/>
  <c r="W531" i="2"/>
  <c r="AN531" i="2" s="1" a="1"/>
  <c r="AN531" i="2" s="1"/>
  <c r="Y531" i="2"/>
  <c r="X531" i="2"/>
  <c r="Y943" i="2"/>
  <c r="W943" i="2"/>
  <c r="AN943" i="2" s="1" a="1"/>
  <c r="AN943" i="2" s="1"/>
  <c r="X943" i="2"/>
  <c r="W1047" i="2"/>
  <c r="AN1047" i="2" s="1" a="1"/>
  <c r="AN1047" i="2" s="1"/>
  <c r="X1047" i="2"/>
  <c r="Y1047" i="2"/>
  <c r="Y970" i="2"/>
  <c r="X970" i="2"/>
  <c r="W970" i="2"/>
  <c r="AN970" i="2" s="1" a="1"/>
  <c r="AN970" i="2" s="1"/>
  <c r="Y1053" i="2"/>
  <c r="W1053" i="2"/>
  <c r="AN1053" i="2" s="1" a="1"/>
  <c r="AN1053" i="2" s="1"/>
  <c r="X1053" i="2"/>
  <c r="X1112" i="2"/>
  <c r="Y1112" i="2"/>
  <c r="W1112" i="2"/>
  <c r="AN1112" i="2" s="1" a="1"/>
  <c r="AN1112" i="2" s="1"/>
  <c r="X1131" i="2"/>
  <c r="Y1131" i="2"/>
  <c r="W1131" i="2"/>
  <c r="AN1131" i="2" s="1" a="1"/>
  <c r="AN1131" i="2" s="1"/>
  <c r="X1214" i="2"/>
  <c r="W1214" i="2"/>
  <c r="AN1214" i="2" s="1" a="1"/>
  <c r="AN1214" i="2" s="1"/>
  <c r="Y1214" i="2"/>
  <c r="X1202" i="2"/>
  <c r="W1202" i="2"/>
  <c r="AN1202" i="2" s="1" a="1"/>
  <c r="AN1202" i="2" s="1"/>
  <c r="Y1202" i="2"/>
  <c r="X1283" i="2"/>
  <c r="W1283" i="2"/>
  <c r="AN1283" i="2" s="1" a="1"/>
  <c r="AN1283" i="2" s="1"/>
  <c r="Y1283" i="2"/>
  <c r="W1088" i="2"/>
  <c r="AN1088" i="2" s="1" a="1"/>
  <c r="AN1088" i="2" s="1"/>
  <c r="X1088" i="2"/>
  <c r="Y1088" i="2"/>
  <c r="Y1173" i="2"/>
  <c r="W1173" i="2"/>
  <c r="AN1173" i="2" s="1" a="1"/>
  <c r="AN1173" i="2" s="1"/>
  <c r="X1173" i="2"/>
  <c r="W1338" i="2"/>
  <c r="AN1338" i="2" s="1" a="1"/>
  <c r="AN1338" i="2" s="1"/>
  <c r="X1338" i="2"/>
  <c r="Y1338" i="2"/>
  <c r="W1420" i="2"/>
  <c r="AN1420" i="2" s="1" a="1"/>
  <c r="AN1420" i="2" s="1"/>
  <c r="X1420" i="2"/>
  <c r="Y1420" i="2"/>
  <c r="W1422" i="2"/>
  <c r="AN1422" i="2" s="1" a="1"/>
  <c r="AN1422" i="2" s="1"/>
  <c r="X1422" i="2"/>
  <c r="Y1422" i="2"/>
  <c r="W1532" i="2"/>
  <c r="AN1532" i="2" s="1" a="1"/>
  <c r="AN1532" i="2" s="1"/>
  <c r="X1532" i="2"/>
  <c r="Y1532" i="2"/>
  <c r="W1515" i="2"/>
  <c r="AN1515" i="2" s="1" a="1"/>
  <c r="AN1515" i="2" s="1"/>
  <c r="X1515" i="2"/>
  <c r="Y1515" i="2"/>
  <c r="Q33" i="20"/>
  <c r="O33" i="20"/>
  <c r="P33" i="20" a="1"/>
  <c r="P33" i="20" s="1"/>
  <c r="R35" i="20" a="1"/>
  <c r="R35" i="20" s="1"/>
  <c r="R31" i="20" a="1"/>
  <c r="R31" i="20" s="1"/>
  <c r="O42" i="20"/>
  <c r="R33" i="20" a="1"/>
  <c r="R33" i="20" s="1"/>
  <c r="R38" i="20" a="1"/>
  <c r="R38" i="20" s="1"/>
  <c r="O56" i="20"/>
  <c r="P82" i="20" a="1"/>
  <c r="P82" i="20" s="1"/>
  <c r="R13" i="20" a="1"/>
  <c r="R13" i="20" s="1"/>
  <c r="P43" i="20" a="1"/>
  <c r="P43" i="20" s="1"/>
  <c r="R72" i="20" a="1"/>
  <c r="R72" i="20" s="1"/>
  <c r="P26" i="20" a="1"/>
  <c r="P26" i="20" s="1"/>
  <c r="O58" i="20"/>
  <c r="P58" i="20" a="1"/>
  <c r="P58" i="20" s="1"/>
  <c r="Q58" i="20"/>
  <c r="R58" i="20" a="1"/>
  <c r="R58" i="20" s="1"/>
  <c r="P31" i="20" a="1"/>
  <c r="P31" i="20" s="1"/>
  <c r="P85" i="20" a="1"/>
  <c r="P85" i="20" s="1"/>
  <c r="R82" i="20" a="1"/>
  <c r="R82" i="20" s="1"/>
  <c r="L13" i="5" a="1"/>
  <c r="L13" i="5" s="1"/>
  <c r="M13" i="5" s="1" a="1"/>
  <c r="M13" i="5" s="1"/>
  <c r="F13" i="5" s="1"/>
  <c r="H13" i="5" s="1"/>
  <c r="P65" i="20" a="1"/>
  <c r="P65" i="20" s="1"/>
  <c r="R79" i="20" a="1"/>
  <c r="R79" i="20" s="1"/>
  <c r="P78" i="20" a="1"/>
  <c r="P78" i="20" s="1"/>
  <c r="R85" i="20" a="1"/>
  <c r="R85" i="20" s="1"/>
  <c r="P57" i="20" a="1"/>
  <c r="P57" i="20" s="1"/>
  <c r="Q69" i="20"/>
  <c r="O69" i="20"/>
  <c r="P69" i="20" a="1"/>
  <c r="P69" i="20" s="1"/>
  <c r="R61" i="20" a="1"/>
  <c r="R61" i="20" s="1"/>
  <c r="R67" i="20" a="1"/>
  <c r="R67" i="20" s="1"/>
  <c r="L27" i="5" a="1"/>
  <c r="L27" i="5" s="1"/>
  <c r="M27" i="5" s="1" a="1"/>
  <c r="M27" i="5" s="1"/>
  <c r="F27" i="5" s="1"/>
  <c r="H27" i="5" s="1"/>
  <c r="R9" i="20" a="1"/>
  <c r="R9" i="20" s="1"/>
  <c r="P35" i="20" a="1"/>
  <c r="P35" i="20" s="1"/>
  <c r="P79" i="20" a="1"/>
  <c r="P79" i="20" s="1"/>
  <c r="O47" i="20"/>
  <c r="O27" i="20"/>
  <c r="P61" i="20" a="1"/>
  <c r="P61" i="20" s="1"/>
  <c r="P67" i="20" a="1"/>
  <c r="P67" i="20" s="1"/>
  <c r="P19" i="20" a="1"/>
  <c r="P19" i="20" s="1"/>
  <c r="P46" i="20" a="1"/>
  <c r="P46" i="20" s="1"/>
  <c r="R37" i="20" a="1"/>
  <c r="R37" i="20" s="1"/>
  <c r="P75" i="20" a="1"/>
  <c r="P75" i="20" s="1"/>
  <c r="P72" i="20" a="1"/>
  <c r="P72" i="20" s="1"/>
  <c r="O22" i="20"/>
  <c r="P22" i="20" a="1"/>
  <c r="P22" i="20" s="1"/>
  <c r="Q22" i="20"/>
  <c r="R22" i="20" a="1"/>
  <c r="R22" i="20" s="1"/>
  <c r="P9" i="20" a="1"/>
  <c r="P9" i="20" s="1"/>
  <c r="R46" i="20" a="1"/>
  <c r="R46" i="20" s="1"/>
  <c r="Q38" i="20"/>
  <c r="M23" i="3" a="1"/>
  <c r="M23" i="3" s="1"/>
  <c r="F23" i="3" s="1"/>
  <c r="H23" i="3" s="1"/>
  <c r="P7" i="3" a="1"/>
  <c r="P7" i="3" s="1"/>
  <c r="G7" i="3" s="1"/>
  <c r="L8" i="4" a="1"/>
  <c r="L8" i="4" s="1"/>
  <c r="P8" i="4" s="1" a="1"/>
  <c r="P8" i="4" s="1"/>
  <c r="G8" i="4" s="1"/>
  <c r="L8" i="3" a="1"/>
  <c r="L8" i="3" s="1"/>
  <c r="P8" i="3" s="1" a="1"/>
  <c r="P8" i="3" s="1"/>
  <c r="G8" i="3" s="1"/>
  <c r="L20" i="3" a="1"/>
  <c r="L20" i="3" s="1"/>
  <c r="M20" i="3" s="1" a="1"/>
  <c r="M20" i="3" s="1"/>
  <c r="F20" i="3" s="1"/>
  <c r="H20" i="3" s="1"/>
  <c r="L18" i="3" a="1"/>
  <c r="L18" i="3" s="1"/>
  <c r="L20" i="4" a="1"/>
  <c r="L20" i="4" s="1"/>
  <c r="M20" i="4" s="1" a="1"/>
  <c r="M20" i="4" s="1"/>
  <c r="F20" i="4" s="1"/>
  <c r="H20" i="4" s="1"/>
  <c r="L23" i="4" a="1"/>
  <c r="L23" i="4" s="1"/>
  <c r="M23" i="4" s="1" a="1"/>
  <c r="M23" i="4" s="1"/>
  <c r="F23" i="4" s="1"/>
  <c r="H23" i="4" s="1"/>
  <c r="Q9" i="5" a="1"/>
  <c r="Q9" i="5" s="1"/>
  <c r="G9" i="5" s="1"/>
  <c r="M9" i="5" a="1"/>
  <c r="M9" i="5" s="1"/>
  <c r="F9" i="5" s="1"/>
  <c r="H9" i="5" s="1"/>
  <c r="M24" i="3" a="1"/>
  <c r="M24" i="3" s="1"/>
  <c r="F24" i="3" s="1"/>
  <c r="H24" i="3" s="1"/>
  <c r="P24" i="3" a="1"/>
  <c r="P24" i="3" s="1"/>
  <c r="G24" i="3" s="1"/>
  <c r="M25" i="5" a="1"/>
  <c r="M25" i="5" s="1"/>
  <c r="F25" i="5" s="1"/>
  <c r="H25" i="5" s="1"/>
  <c r="Q25" i="5" a="1"/>
  <c r="Q25" i="5" s="1"/>
  <c r="G25" i="5" s="1"/>
  <c r="M23" i="5" a="1"/>
  <c r="M23" i="5" s="1"/>
  <c r="F23" i="5" s="1"/>
  <c r="H23" i="5" s="1"/>
  <c r="Q23" i="5" a="1"/>
  <c r="Q23" i="5" s="1"/>
  <c r="G23" i="5" s="1"/>
  <c r="M17" i="5" a="1"/>
  <c r="M17" i="5" s="1"/>
  <c r="F17" i="5" s="1"/>
  <c r="H17" i="5" s="1"/>
  <c r="Q17" i="5" a="1"/>
  <c r="Q17" i="5" s="1"/>
  <c r="G17" i="5" s="1"/>
  <c r="M8" i="5" a="1"/>
  <c r="M8" i="5" s="1"/>
  <c r="F8" i="5" s="1"/>
  <c r="H8" i="5" s="1"/>
  <c r="Q8" i="5" a="1"/>
  <c r="Q8" i="5" s="1"/>
  <c r="G8" i="5" s="1"/>
  <c r="M26" i="5" a="1"/>
  <c r="M26" i="5" s="1"/>
  <c r="F26" i="5" s="1"/>
  <c r="H26" i="5" s="1"/>
  <c r="AF6" i="15"/>
  <c r="AJ6" i="15"/>
  <c r="AF15" i="15"/>
  <c r="AJ15" i="15"/>
  <c r="AF30" i="15"/>
  <c r="AJ30" i="15"/>
  <c r="AJ34" i="15"/>
  <c r="AF34" i="15"/>
  <c r="AF51" i="13"/>
  <c r="AJ51" i="13"/>
  <c r="L16" i="5" a="1"/>
  <c r="L16" i="5" s="1"/>
  <c r="AF10" i="15"/>
  <c r="AJ10" i="15"/>
  <c r="AF36" i="15"/>
  <c r="AJ36" i="15"/>
  <c r="AJ40" i="15"/>
  <c r="AF40" i="15"/>
  <c r="AJ31" i="13"/>
  <c r="AF31" i="13"/>
  <c r="Q20" i="5" s="1" a="1"/>
  <c r="Q20" i="5" s="1"/>
  <c r="G20" i="5" s="1"/>
  <c r="AF53" i="22"/>
  <c r="AJ53" i="22"/>
  <c r="L22" i="3" a="1"/>
  <c r="L22" i="3" s="1"/>
  <c r="L24" i="5" a="1"/>
  <c r="L24" i="5" s="1"/>
  <c r="AF7" i="15"/>
  <c r="AJ7" i="15"/>
  <c r="AF42" i="15"/>
  <c r="AJ42" i="15"/>
  <c r="AJ46" i="15"/>
  <c r="AF46" i="15"/>
  <c r="AF37" i="13"/>
  <c r="AJ37" i="13"/>
  <c r="L7" i="5" a="1"/>
  <c r="L7" i="5" s="1"/>
  <c r="AF18" i="15"/>
  <c r="AJ18" i="15"/>
  <c r="AF48" i="15"/>
  <c r="AJ48" i="15"/>
  <c r="AJ52" i="15"/>
  <c r="AF52" i="15"/>
  <c r="AJ43" i="13"/>
  <c r="AF43" i="13"/>
  <c r="Q26" i="5" s="1" a="1"/>
  <c r="Q26" i="5" s="1"/>
  <c r="G26" i="5" s="1"/>
  <c r="P23" i="3" a="1"/>
  <c r="P23" i="3" s="1"/>
  <c r="G23" i="3" s="1"/>
  <c r="AF49" i="15"/>
  <c r="AJ49" i="15"/>
  <c r="AF31" i="15"/>
  <c r="AJ31" i="15"/>
  <c r="AF12" i="15"/>
  <c r="AJ12" i="15"/>
  <c r="AF54" i="15"/>
  <c r="AJ54" i="15"/>
  <c r="AJ20" i="13"/>
  <c r="AF20" i="13"/>
  <c r="AJ49" i="13"/>
  <c r="AF49" i="13"/>
  <c r="AJ14" i="15"/>
  <c r="AF14" i="15"/>
  <c r="AF24" i="15"/>
  <c r="AJ24" i="15"/>
  <c r="AF35" i="15"/>
  <c r="AJ35" i="15"/>
  <c r="L18" i="5" a="1"/>
  <c r="L18" i="5" s="1"/>
  <c r="AF9" i="15"/>
  <c r="AJ9" i="15"/>
  <c r="AF41" i="15"/>
  <c r="AJ41" i="15"/>
  <c r="AJ17" i="13"/>
  <c r="AF17" i="13"/>
  <c r="M7" i="3" a="1"/>
  <c r="M7" i="3" s="1"/>
  <c r="F7" i="3" s="1"/>
  <c r="H7" i="3" s="1"/>
  <c r="AJ5" i="15"/>
  <c r="AF5" i="15"/>
  <c r="AF47" i="15"/>
  <c r="AJ47" i="15"/>
  <c r="AF13" i="15"/>
  <c r="AJ13" i="15"/>
  <c r="AJ53" i="15"/>
  <c r="AF53" i="15"/>
  <c r="AJ8" i="13"/>
  <c r="AF8" i="13"/>
  <c r="L13" i="4" a="1"/>
  <c r="L13" i="4" s="1"/>
  <c r="L10" i="4" a="1"/>
  <c r="L10" i="4" s="1"/>
  <c r="L12" i="3" a="1"/>
  <c r="L12" i="3" s="1"/>
  <c r="M7" i="4" a="1"/>
  <c r="M7" i="4" s="1"/>
  <c r="F7" i="4" s="1"/>
  <c r="H7" i="4" s="1"/>
  <c r="L15" i="3" a="1"/>
  <c r="L15" i="3" s="1"/>
  <c r="L10" i="3" a="1"/>
  <c r="L10" i="3" s="1"/>
  <c r="AJ20" i="15"/>
  <c r="AF20" i="15"/>
  <c r="AJ51" i="15"/>
  <c r="AF51" i="15"/>
  <c r="AJ27" i="15"/>
  <c r="AF27" i="15"/>
  <c r="AJ26" i="15"/>
  <c r="AF26" i="15"/>
  <c r="AF16" i="15"/>
  <c r="AJ16" i="15"/>
  <c r="AJ32" i="15"/>
  <c r="AF32" i="15"/>
  <c r="AJ50" i="15"/>
  <c r="AF50" i="15"/>
  <c r="AF11" i="15"/>
  <c r="AJ11" i="15"/>
  <c r="AJ33" i="15"/>
  <c r="AF33" i="15"/>
  <c r="AJ22" i="15"/>
  <c r="AF22" i="15"/>
  <c r="AJ46" i="13"/>
  <c r="AF46" i="13"/>
  <c r="L22" i="5" a="1"/>
  <c r="L22" i="5" s="1"/>
  <c r="AJ17" i="15"/>
  <c r="AF17" i="15"/>
  <c r="AJ39" i="15"/>
  <c r="AF39" i="15"/>
  <c r="AJ28" i="15"/>
  <c r="AF28" i="15"/>
  <c r="AF27" i="13"/>
  <c r="AJ27" i="13"/>
  <c r="AI53" i="22"/>
  <c r="AL53" i="22"/>
  <c r="AH53" i="22"/>
  <c r="AG53" i="22"/>
  <c r="AE53" i="22"/>
  <c r="AD53" i="22"/>
  <c r="AC53" i="22"/>
  <c r="L22" i="4" a="1"/>
  <c r="L22" i="4" s="1"/>
  <c r="L21" i="5" a="1"/>
  <c r="L21" i="5" s="1"/>
  <c r="N289" i="2"/>
  <c r="N246" i="2"/>
  <c r="P463" i="2"/>
  <c r="O463" i="2"/>
  <c r="N229" i="2"/>
  <c r="N463" i="2"/>
  <c r="Q463" i="2"/>
  <c r="O1259" i="2"/>
  <c r="O815" i="2"/>
  <c r="N877" i="2"/>
  <c r="N914" i="2"/>
  <c r="O1483" i="2"/>
  <c r="N1149" i="2"/>
  <c r="N912" i="2"/>
  <c r="O672" i="2"/>
  <c r="O1444" i="2"/>
  <c r="O1534" i="2"/>
  <c r="N1577" i="2"/>
  <c r="O1477" i="2"/>
  <c r="N1016" i="2"/>
  <c r="N744" i="2"/>
  <c r="O708" i="2"/>
  <c r="O1431" i="2"/>
  <c r="O1017" i="2"/>
  <c r="O912" i="2"/>
  <c r="N699" i="2"/>
  <c r="N851" i="2"/>
  <c r="O915" i="2"/>
  <c r="O667" i="2"/>
  <c r="O1538" i="2"/>
  <c r="O1521" i="2"/>
  <c r="N792" i="2"/>
  <c r="O1509" i="2"/>
  <c r="N753" i="2"/>
  <c r="N924" i="2"/>
  <c r="O1569" i="2"/>
  <c r="O904" i="2"/>
  <c r="N1095" i="2"/>
  <c r="N1064" i="2"/>
  <c r="O1346" i="2"/>
  <c r="N962" i="2"/>
  <c r="O1524" i="2"/>
  <c r="O1295" i="2"/>
  <c r="N1437" i="2"/>
  <c r="N960" i="2"/>
  <c r="N1243" i="2"/>
  <c r="O1310" i="2"/>
  <c r="O1492" i="2"/>
  <c r="N1257" i="2"/>
  <c r="N957" i="2"/>
  <c r="O1370" i="2"/>
  <c r="N1391" i="2"/>
  <c r="O750" i="2"/>
  <c r="N980" i="2"/>
  <c r="O957" i="2"/>
  <c r="N1280" i="2"/>
  <c r="O1008" i="2"/>
  <c r="O1373" i="2"/>
  <c r="N1483" i="2"/>
  <c r="N829" i="2"/>
  <c r="O1337" i="2"/>
  <c r="N1268" i="2"/>
  <c r="O780" i="2"/>
  <c r="N1110" i="2"/>
  <c r="N1549" i="2"/>
  <c r="O1358" i="2"/>
  <c r="R915" i="2"/>
  <c r="O12" i="2"/>
  <c r="AH15" i="2" l="1" a="1"/>
  <c r="AH15" i="2" s="1"/>
  <c r="AI15" i="2" s="1"/>
  <c r="AN402" i="2" a="1"/>
  <c r="AN402" i="2" s="1"/>
  <c r="AN179" i="2" a="1"/>
  <c r="AN179" i="2" s="1"/>
  <c r="AC364" i="2" a="1"/>
  <c r="AC364" i="2" s="1"/>
  <c r="AB179" i="2" a="1"/>
  <c r="AB179" i="2" s="1"/>
  <c r="AC315" i="2" a="1"/>
  <c r="AC315" i="2" s="1"/>
  <c r="AC39" i="2" a="1"/>
  <c r="AC39" i="2" s="1"/>
  <c r="H141" i="2" a="1"/>
  <c r="H141" i="2" s="1"/>
  <c r="AC290" i="2" a="1"/>
  <c r="AC290" i="2" s="1"/>
  <c r="AC298" i="2" a="1"/>
  <c r="AC298" i="2" s="1"/>
  <c r="AB292" i="2" a="1"/>
  <c r="AB292" i="2" s="1"/>
  <c r="H309" i="2" a="1"/>
  <c r="H309" i="2" s="1"/>
  <c r="AC443" i="2" a="1"/>
  <c r="AC443" i="2" s="1"/>
  <c r="AB462" i="2" a="1"/>
  <c r="AB462" i="2" s="1"/>
  <c r="AC122" i="2" a="1"/>
  <c r="AC122" i="2" s="1"/>
  <c r="AC21" i="2" a="1"/>
  <c r="AC21" i="2" s="1"/>
  <c r="H242" i="2" a="1"/>
  <c r="H242" i="2" s="1"/>
  <c r="AC397" i="2" a="1"/>
  <c r="AC397" i="2" s="1"/>
  <c r="AC79" i="2" a="1"/>
  <c r="AC79" i="2" s="1"/>
  <c r="AB126" i="2" a="1"/>
  <c r="AB126" i="2" s="1"/>
  <c r="AN143" i="2" a="1"/>
  <c r="AN143" i="2" s="1"/>
  <c r="AR332" i="2" a="1"/>
  <c r="AR332" i="2" s="1"/>
  <c r="AC193" i="2" a="1"/>
  <c r="AC193" i="2" s="1"/>
  <c r="H193" i="2" s="1" a="1"/>
  <c r="H193" i="2" s="1"/>
  <c r="AC455" i="2" a="1"/>
  <c r="AC455" i="2" s="1"/>
  <c r="AY588" i="2"/>
  <c r="AZ588" i="2" s="1" a="1"/>
  <c r="AZ588" i="2" s="1"/>
  <c r="AB341" i="2" a="1"/>
  <c r="AB341" i="2" s="1"/>
  <c r="AR585" i="2" a="1"/>
  <c r="AR585" i="2" s="1"/>
  <c r="AD206" i="2"/>
  <c r="AE206" i="2" s="1" a="1"/>
  <c r="AE206" i="2" s="1"/>
  <c r="AF206" i="2" s="1" a="1"/>
  <c r="AF206" i="2" s="1"/>
  <c r="AY524" i="2"/>
  <c r="AZ524" i="2" s="1" a="1"/>
  <c r="AZ524" i="2" s="1"/>
  <c r="AC133" i="2" a="1"/>
  <c r="AC133" i="2" s="1"/>
  <c r="AB281" i="2" a="1"/>
  <c r="AB281" i="2" s="1"/>
  <c r="AC174" i="2" a="1"/>
  <c r="AC174" i="2" s="1"/>
  <c r="H174" i="2" s="1" a="1"/>
  <c r="H174" i="2" s="1"/>
  <c r="AB459" i="2" a="1"/>
  <c r="AB459" i="2" s="1"/>
  <c r="AC86" i="2" a="1"/>
  <c r="AC86" i="2" s="1"/>
  <c r="AC390" i="2" a="1"/>
  <c r="AC390" i="2" s="1"/>
  <c r="AC446" i="2" a="1"/>
  <c r="AC446" i="2" s="1"/>
  <c r="AY585" i="2"/>
  <c r="AZ585" i="2" s="1" a="1"/>
  <c r="AZ585" i="2" s="1"/>
  <c r="AR588" i="2" a="1"/>
  <c r="AR588" i="2" s="1"/>
  <c r="AB82" i="2" a="1"/>
  <c r="AB82" i="2" s="1"/>
  <c r="AB353" i="2" a="1"/>
  <c r="AB353" i="2" s="1"/>
  <c r="AB241" i="2" a="1"/>
  <c r="AB241" i="2" s="1"/>
  <c r="AC69" i="2" a="1"/>
  <c r="AC69" i="2" s="1"/>
  <c r="AC280" i="2" a="1"/>
  <c r="AC280" i="2" s="1"/>
  <c r="H280" i="2" s="1" a="1"/>
  <c r="H280" i="2" s="1"/>
  <c r="AB208" i="2" a="1"/>
  <c r="AB208" i="2" s="1"/>
  <c r="AC113" i="2" a="1"/>
  <c r="AC113" i="2" s="1"/>
  <c r="AC78" i="2" a="1"/>
  <c r="AC78" i="2" s="1"/>
  <c r="H78" i="2" s="1" a="1"/>
  <c r="H78" i="2" s="1"/>
  <c r="AC109" i="2" a="1"/>
  <c r="AC109" i="2" s="1"/>
  <c r="AC158" i="2" a="1"/>
  <c r="AC158" i="2" s="1"/>
  <c r="H158" i="2" s="1" a="1"/>
  <c r="H158" i="2" s="1"/>
  <c r="AK557" i="2" a="1"/>
  <c r="AK557" i="2" s="1"/>
  <c r="AC142" i="2" a="1"/>
  <c r="AC142" i="2" s="1"/>
  <c r="AC308" i="2" a="1"/>
  <c r="AC308" i="2" s="1"/>
  <c r="AC120" i="2" a="1"/>
  <c r="AC120" i="2" s="1"/>
  <c r="H120" i="2" s="1" a="1"/>
  <c r="H120" i="2" s="1"/>
  <c r="AC429" i="2" a="1"/>
  <c r="AC429" i="2" s="1"/>
  <c r="H429" i="2" s="1" a="1"/>
  <c r="H429" i="2" s="1"/>
  <c r="AB431" i="2" a="1"/>
  <c r="AB431" i="2" s="1"/>
  <c r="AC219" i="2" a="1"/>
  <c r="AC219" i="2" s="1"/>
  <c r="AA37" i="2"/>
  <c r="AB37" i="2" s="1" a="1"/>
  <c r="AB37" i="2" s="1"/>
  <c r="G37" i="2"/>
  <c r="AC33" i="2" a="1"/>
  <c r="AC33" i="2" s="1"/>
  <c r="AC54" i="2" a="1"/>
  <c r="AC54" i="2" s="1"/>
  <c r="H54" i="2" s="1" a="1"/>
  <c r="H54" i="2" s="1"/>
  <c r="AC128" i="2" a="1"/>
  <c r="AC128" i="2" s="1"/>
  <c r="AB337" i="2" a="1"/>
  <c r="AB337" i="2" s="1"/>
  <c r="AB405" i="2" a="1"/>
  <c r="AB405" i="2" s="1"/>
  <c r="H355" i="2" a="1"/>
  <c r="H355" i="2" s="1"/>
  <c r="AB336" i="2" a="1"/>
  <c r="AB336" i="2" s="1"/>
  <c r="AB97" i="2" a="1"/>
  <c r="AB97" i="2" s="1"/>
  <c r="H200" i="2" a="1"/>
  <c r="H200" i="2" s="1"/>
  <c r="AB438" i="2" a="1"/>
  <c r="AB438" i="2" s="1"/>
  <c r="AB32" i="2" a="1"/>
  <c r="AB32" i="2" s="1"/>
  <c r="AN423" i="2" a="1"/>
  <c r="AN423" i="2" s="1"/>
  <c r="AA83" i="2"/>
  <c r="AC83" i="2" s="1" a="1"/>
  <c r="AC83" i="2" s="1"/>
  <c r="G83" i="2"/>
  <c r="AH398" i="2" a="1"/>
  <c r="AH398" i="2" s="1"/>
  <c r="AI398" i="2" s="1"/>
  <c r="AC30" i="2" a="1"/>
  <c r="AC30" i="2" s="1"/>
  <c r="H30" i="2" s="1" a="1"/>
  <c r="H30" i="2" s="1"/>
  <c r="AC162" i="2" a="1"/>
  <c r="AC162" i="2" s="1"/>
  <c r="AC362" i="2" a="1"/>
  <c r="AC362" i="2" s="1"/>
  <c r="H362" i="2" s="1" a="1"/>
  <c r="H362" i="2" s="1"/>
  <c r="AC361" i="2" a="1"/>
  <c r="AC361" i="2" s="1"/>
  <c r="H361" i="2" s="1" a="1"/>
  <c r="H361" i="2" s="1"/>
  <c r="AB175" i="2" a="1"/>
  <c r="AB175" i="2" s="1"/>
  <c r="AC257" i="2" a="1"/>
  <c r="AC257" i="2" s="1"/>
  <c r="AC71" i="2" a="1"/>
  <c r="AC71" i="2" s="1"/>
  <c r="H71" i="2" s="1" a="1"/>
  <c r="H71" i="2" s="1"/>
  <c r="AB28" i="2" a="1"/>
  <c r="AB28" i="2" s="1"/>
  <c r="AB94" i="2" a="1"/>
  <c r="AB94" i="2" s="1"/>
  <c r="AR611" i="2" a="1"/>
  <c r="AR611" i="2" s="1"/>
  <c r="AA185" i="2"/>
  <c r="AB185" i="2" s="1" a="1"/>
  <c r="AB185" i="2" s="1"/>
  <c r="G185" i="2"/>
  <c r="AN223" i="2" a="1"/>
  <c r="AN223" i="2" s="1"/>
  <c r="AO60" i="2" a="1"/>
  <c r="AO60" i="2" s="1"/>
  <c r="AB46" i="2" a="1"/>
  <c r="AB46" i="2" s="1"/>
  <c r="AC423" i="2" a="1"/>
  <c r="AC423" i="2" s="1"/>
  <c r="H423" i="2" s="1" a="1"/>
  <c r="H423" i="2" s="1"/>
  <c r="AB402" i="2" a="1"/>
  <c r="AB402" i="2" s="1"/>
  <c r="AC255" i="2" a="1"/>
  <c r="AC255" i="2" s="1"/>
  <c r="AB346" i="2" a="1"/>
  <c r="AB346" i="2" s="1"/>
  <c r="AC386" i="2" a="1"/>
  <c r="AC386" i="2" s="1"/>
  <c r="H386" i="2" s="1" a="1"/>
  <c r="H386" i="2" s="1"/>
  <c r="AC251" i="2" a="1"/>
  <c r="AC251" i="2" s="1"/>
  <c r="AC252" i="2" a="1"/>
  <c r="AC252" i="2" s="1"/>
  <c r="H252" i="2" s="1" a="1"/>
  <c r="H252" i="2" s="1"/>
  <c r="AC146" i="2" a="1"/>
  <c r="AC146" i="2" s="1"/>
  <c r="H146" i="2" s="1" a="1"/>
  <c r="H146" i="2" s="1"/>
  <c r="AN361" i="2" a="1"/>
  <c r="AN361" i="2" s="1"/>
  <c r="AN208" i="2" a="1"/>
  <c r="AN208" i="2" s="1"/>
  <c r="AN255" i="2" a="1"/>
  <c r="AN255" i="2" s="1"/>
  <c r="AR650" i="2" a="1"/>
  <c r="AR650" i="2" s="1"/>
  <c r="AA231" i="2"/>
  <c r="AC231" i="2" s="1" a="1"/>
  <c r="AC231" i="2" s="1"/>
  <c r="G231" i="2"/>
  <c r="AA328" i="2"/>
  <c r="AC328" i="2" s="1" a="1"/>
  <c r="AC328" i="2" s="1"/>
  <c r="G328" i="2"/>
  <c r="AP200" i="2" a="1"/>
  <c r="AP200" i="2" s="1"/>
  <c r="AC66" i="2" a="1"/>
  <c r="AC66" i="2" s="1"/>
  <c r="AC153" i="2" a="1"/>
  <c r="AC153" i="2" s="1"/>
  <c r="H153" i="2" s="1" a="1"/>
  <c r="H153" i="2" s="1"/>
  <c r="AB38" i="2" a="1"/>
  <c r="AB38" i="2" s="1"/>
  <c r="AC156" i="2" a="1"/>
  <c r="AC156" i="2" s="1"/>
  <c r="AC260" i="2" a="1"/>
  <c r="AC260" i="2" s="1"/>
  <c r="AB143" i="2" a="1"/>
  <c r="AB143" i="2" s="1"/>
  <c r="AC441" i="2" a="1"/>
  <c r="AC441" i="2" s="1"/>
  <c r="AB253" i="2" a="1"/>
  <c r="AB253" i="2" s="1"/>
  <c r="AC372" i="2" a="1"/>
  <c r="AC372" i="2" s="1"/>
  <c r="AB70" i="2" a="1"/>
  <c r="AB70" i="2" s="1"/>
  <c r="AN146" i="2" a="1"/>
  <c r="AN146" i="2" s="1"/>
  <c r="AN346" i="2" a="1"/>
  <c r="AN346" i="2" s="1"/>
  <c r="H113" i="2" a="1"/>
  <c r="H113" i="2" s="1"/>
  <c r="AA458" i="2"/>
  <c r="AB458" i="2" s="1" a="1"/>
  <c r="AB458" i="2" s="1"/>
  <c r="G458" i="2"/>
  <c r="AA47" i="2"/>
  <c r="AB47" i="2" s="1" a="1"/>
  <c r="AB47" i="2" s="1"/>
  <c r="G47" i="2"/>
  <c r="H223" i="2" a="1"/>
  <c r="H223" i="2" s="1"/>
  <c r="H191" i="2" a="1"/>
  <c r="H191" i="2" s="1"/>
  <c r="AB304" i="2" a="1"/>
  <c r="AB304" i="2" s="1"/>
  <c r="AC392" i="2" a="1"/>
  <c r="AC392" i="2" s="1"/>
  <c r="AC190" i="2" a="1"/>
  <c r="AC190" i="2" s="1"/>
  <c r="AB189" i="2" a="1"/>
  <c r="AB189" i="2" s="1"/>
  <c r="AC85" i="2" a="1"/>
  <c r="AC85" i="2" s="1"/>
  <c r="AC411" i="2" a="1"/>
  <c r="AC411" i="2" s="1"/>
  <c r="AB240" i="2" a="1"/>
  <c r="AB240" i="2" s="1"/>
  <c r="AB399" i="2" a="1"/>
  <c r="AB399" i="2" s="1"/>
  <c r="AB227" i="2" a="1"/>
  <c r="AB227" i="2" s="1"/>
  <c r="AC323" i="2" a="1"/>
  <c r="AC323" i="2" s="1"/>
  <c r="AC452" i="2" a="1"/>
  <c r="AC452" i="2" s="1"/>
  <c r="AC127" i="2" a="1"/>
  <c r="AC127" i="2" s="1"/>
  <c r="AC157" i="2" a="1"/>
  <c r="AC157" i="2" s="1"/>
  <c r="AC414" i="2" a="1"/>
  <c r="AC414" i="2" s="1"/>
  <c r="AB204" i="2" a="1"/>
  <c r="AB204" i="2" s="1"/>
  <c r="AR1193" i="2" a="1"/>
  <c r="AR1193" i="2" s="1"/>
  <c r="AN113" i="2" a="1"/>
  <c r="AN113" i="2" s="1"/>
  <c r="AH325" i="2" a="1"/>
  <c r="AH325" i="2" s="1"/>
  <c r="AI325" i="2" s="1"/>
  <c r="AN455" i="2" a="1"/>
  <c r="AN455" i="2" s="1"/>
  <c r="AR1537" i="2" a="1"/>
  <c r="AR1537" i="2" s="1"/>
  <c r="AB136" i="2" a="1"/>
  <c r="AB136" i="2" s="1"/>
  <c r="AB388" i="2" a="1"/>
  <c r="AB388" i="2" s="1"/>
  <c r="AC51" i="2" a="1"/>
  <c r="AC51" i="2" s="1"/>
  <c r="AC184" i="2" a="1"/>
  <c r="AC184" i="2" s="1"/>
  <c r="H184" i="2" s="1" a="1"/>
  <c r="H184" i="2" s="1"/>
  <c r="AC19" i="2" a="1"/>
  <c r="AC19" i="2" s="1"/>
  <c r="AB293" i="2" a="1"/>
  <c r="AB293" i="2" s="1"/>
  <c r="AA176" i="2"/>
  <c r="AC176" i="2" s="1" a="1"/>
  <c r="AC176" i="2" s="1"/>
  <c r="G176" i="2"/>
  <c r="AN388" i="2" a="1"/>
  <c r="AN388" i="2" s="1"/>
  <c r="AA75" i="2"/>
  <c r="G75" i="2"/>
  <c r="AC90" i="2" a="1"/>
  <c r="AC90" i="2" s="1"/>
  <c r="AB201" i="2" a="1"/>
  <c r="AB201" i="2" s="1"/>
  <c r="AC439" i="2" a="1"/>
  <c r="AC439" i="2" s="1"/>
  <c r="AB230" i="2" a="1"/>
  <c r="AB230" i="2" s="1"/>
  <c r="AB355" i="2" a="1"/>
  <c r="AB355" i="2" s="1"/>
  <c r="AC121" i="2" a="1"/>
  <c r="AC121" i="2" s="1"/>
  <c r="H121" i="2" s="1" a="1"/>
  <c r="H121" i="2" s="1"/>
  <c r="AC74" i="2" a="1"/>
  <c r="AC74" i="2" s="1"/>
  <c r="AB223" i="2" a="1"/>
  <c r="AB223" i="2" s="1"/>
  <c r="AC270" i="2" a="1"/>
  <c r="AC270" i="2" s="1"/>
  <c r="H270" i="2" s="1" a="1"/>
  <c r="H270" i="2" s="1"/>
  <c r="AC421" i="2" a="1"/>
  <c r="AC421" i="2" s="1"/>
  <c r="AA457" i="2"/>
  <c r="G457" i="2"/>
  <c r="AN252" i="2" a="1"/>
  <c r="AN252" i="2" s="1"/>
  <c r="AN280" i="2" a="1"/>
  <c r="AN280" i="2" s="1"/>
  <c r="AN120" i="2" a="1"/>
  <c r="AN120" i="2" s="1"/>
  <c r="AN341" i="2" a="1"/>
  <c r="AN341" i="2" s="1"/>
  <c r="AA265" i="2"/>
  <c r="G265" i="2"/>
  <c r="AA318" i="2"/>
  <c r="AB318" i="2" s="1" a="1"/>
  <c r="AB318" i="2" s="1"/>
  <c r="G318" i="2"/>
  <c r="AN372" i="2" a="1"/>
  <c r="AN372" i="2" s="1"/>
  <c r="AN325" i="2" a="1"/>
  <c r="AN325" i="2" s="1"/>
  <c r="AH1092" i="2" a="1"/>
  <c r="AH1092" i="2" s="1"/>
  <c r="AS1092" i="2" a="1"/>
  <c r="AS1092" i="2" s="1"/>
  <c r="AY1046" i="2"/>
  <c r="AZ1046" i="2" s="1" a="1"/>
  <c r="AZ1046" i="2" s="1"/>
  <c r="AL1092" i="2" a="1"/>
  <c r="AL1092" i="2" s="1"/>
  <c r="I1092" i="2" s="1"/>
  <c r="AK1092" i="2" a="1"/>
  <c r="AK1092" i="2" s="1"/>
  <c r="BA1092" i="2" a="1"/>
  <c r="BA1092" i="2" s="1"/>
  <c r="AT1092" i="2" a="1"/>
  <c r="AT1092" i="2" s="1"/>
  <c r="AO1092" i="2" a="1"/>
  <c r="AO1092" i="2" s="1"/>
  <c r="AY1010" i="2"/>
  <c r="AZ1010" i="2" s="1" a="1"/>
  <c r="AZ1010" i="2" s="1"/>
  <c r="AR1010" i="2" a="1"/>
  <c r="AR1010" i="2" s="1"/>
  <c r="AE15" i="2" a="1"/>
  <c r="AE15" i="2" s="1"/>
  <c r="AF15" i="2" s="1" a="1"/>
  <c r="AF15" i="2" s="1"/>
  <c r="H15" i="2" s="1" a="1"/>
  <c r="H15" i="2" s="1"/>
  <c r="AN406" i="2" a="1"/>
  <c r="AN406" i="2" s="1"/>
  <c r="AY228" i="2"/>
  <c r="AZ228" i="2" s="1" a="1"/>
  <c r="AZ228" i="2" s="1"/>
  <c r="AR95" i="2" a="1"/>
  <c r="AR95" i="2" s="1"/>
  <c r="AY95" i="2"/>
  <c r="AZ95" i="2" s="1" a="1"/>
  <c r="AZ95" i="2" s="1"/>
  <c r="H245" i="2" a="1"/>
  <c r="H245" i="2" s="1"/>
  <c r="H50" i="2" a="1"/>
  <c r="H50" i="2" s="1"/>
  <c r="H324" i="2" a="1"/>
  <c r="H324" i="2" s="1"/>
  <c r="AY300" i="2"/>
  <c r="AZ300" i="2" s="1" a="1"/>
  <c r="AZ300" i="2" s="1"/>
  <c r="AY170" i="2"/>
  <c r="AZ170" i="2" s="1" a="1"/>
  <c r="AZ170" i="2" s="1"/>
  <c r="AR655" i="2" a="1"/>
  <c r="AR655" i="2" s="1"/>
  <c r="AH380" i="2" a="1"/>
  <c r="AH380" i="2" s="1"/>
  <c r="AI380" i="2" s="1"/>
  <c r="AY1328" i="2"/>
  <c r="AZ1328" i="2" s="1" a="1"/>
  <c r="AZ1328" i="2" s="1"/>
  <c r="Q10" i="5" a="1"/>
  <c r="Q10" i="5" s="1"/>
  <c r="G10" i="5" s="1"/>
  <c r="AY655" i="2"/>
  <c r="AZ655" i="2" s="1" a="1"/>
  <c r="AZ655" i="2" s="1"/>
  <c r="AN145" i="2" a="1"/>
  <c r="AN145" i="2" s="1"/>
  <c r="AO11" i="2" a="1"/>
  <c r="AO11" i="2" s="1"/>
  <c r="AT1286" i="2" a="1"/>
  <c r="AT1286" i="2" s="1"/>
  <c r="AK1482" i="2" a="1"/>
  <c r="AK1482" i="2" s="1"/>
  <c r="AR760" i="2" a="1"/>
  <c r="AR760" i="2" s="1"/>
  <c r="AS905" i="2" a="1"/>
  <c r="AS905" i="2" s="1"/>
  <c r="AP905" i="2" a="1"/>
  <c r="AP905" i="2" s="1"/>
  <c r="J905" i="2" s="1"/>
  <c r="AL813" i="2" a="1"/>
  <c r="AL813" i="2" s="1"/>
  <c r="I813" i="2" s="1"/>
  <c r="AK1286" i="2" a="1"/>
  <c r="AK1286" i="2" s="1"/>
  <c r="AS1286" i="2" a="1"/>
  <c r="AS1286" i="2" s="1"/>
  <c r="AH813" i="2" a="1"/>
  <c r="AH813" i="2" s="1"/>
  <c r="AO1286" i="2" a="1"/>
  <c r="AO1286" i="2" s="1"/>
  <c r="AK813" i="2" a="1"/>
  <c r="AK813" i="2" s="1"/>
  <c r="AL905" i="2" a="1"/>
  <c r="AL905" i="2" s="1"/>
  <c r="I905" i="2" s="1"/>
  <c r="AY750" i="2"/>
  <c r="AZ750" i="2" s="1" a="1"/>
  <c r="AZ750" i="2" s="1"/>
  <c r="AY760" i="2"/>
  <c r="AZ760" i="2" s="1" a="1"/>
  <c r="AZ760" i="2" s="1"/>
  <c r="AK1580" i="2" a="1"/>
  <c r="AK1580" i="2" s="1"/>
  <c r="AS1250" i="2" a="1"/>
  <c r="AS1250" i="2" s="1"/>
  <c r="AR750" i="2" a="1"/>
  <c r="AR750" i="2" s="1"/>
  <c r="AL1250" i="2" a="1"/>
  <c r="AL1250" i="2" s="1"/>
  <c r="I1250" i="2" s="1"/>
  <c r="AY736" i="2"/>
  <c r="AZ736" i="2" s="1" a="1"/>
  <c r="AZ736" i="2" s="1"/>
  <c r="AH905" i="2" a="1"/>
  <c r="AH905" i="2" s="1"/>
  <c r="AO905" i="2" a="1"/>
  <c r="AO905" i="2" s="1"/>
  <c r="BA1250" i="2" a="1"/>
  <c r="BA1250" i="2" s="1"/>
  <c r="AR736" i="2" a="1"/>
  <c r="AR736" i="2" s="1"/>
  <c r="AK905" i="2" a="1"/>
  <c r="AK905" i="2" s="1"/>
  <c r="AH1286" i="2" a="1"/>
  <c r="AH1286" i="2" s="1"/>
  <c r="BA905" i="2" a="1"/>
  <c r="BA905" i="2" s="1"/>
  <c r="AP1286" i="2" a="1"/>
  <c r="AP1286" i="2" s="1"/>
  <c r="AT1250" i="2" a="1"/>
  <c r="AT1250" i="2" s="1"/>
  <c r="AK1250" i="2" a="1"/>
  <c r="AK1250" i="2" s="1"/>
  <c r="AT813" i="2" a="1"/>
  <c r="AT813" i="2" s="1"/>
  <c r="AR1308" i="2" a="1"/>
  <c r="AR1308" i="2" s="1"/>
  <c r="AL1286" i="2" a="1"/>
  <c r="AL1286" i="2" s="1"/>
  <c r="I1286" i="2" s="1"/>
  <c r="BA813" i="2" a="1"/>
  <c r="BA813" i="2" s="1"/>
  <c r="AS813" i="2" a="1"/>
  <c r="AS813" i="2" s="1"/>
  <c r="AT1482" i="2" a="1"/>
  <c r="AT1482" i="2" s="1"/>
  <c r="H114" i="2" a="1"/>
  <c r="H114" i="2" s="1"/>
  <c r="AP609" i="2" a="1"/>
  <c r="AP609" i="2" s="1"/>
  <c r="AY332" i="2"/>
  <c r="AZ332" i="2" s="1" a="1"/>
  <c r="AZ332" i="2" s="1"/>
  <c r="H435" i="2" a="1"/>
  <c r="H435" i="2" s="1"/>
  <c r="AH9" i="2" a="1"/>
  <c r="AH9" i="2" s="1"/>
  <c r="AI9" i="2" s="1"/>
  <c r="AO609" i="2" a="1"/>
  <c r="AO609" i="2" s="1"/>
  <c r="AR365" i="2" a="1"/>
  <c r="AR365" i="2" s="1"/>
  <c r="AK543" i="2" a="1"/>
  <c r="AK543" i="2" s="1"/>
  <c r="AR164" i="2" a="1"/>
  <c r="AR164" i="2" s="1"/>
  <c r="H275" i="2" a="1"/>
  <c r="H275" i="2" s="1"/>
  <c r="H28" i="2" a="1"/>
  <c r="H28" i="2" s="1"/>
  <c r="AO543" i="2" a="1"/>
  <c r="AO543" i="2" s="1"/>
  <c r="AY164" i="2"/>
  <c r="AZ164" i="2" s="1" a="1"/>
  <c r="AZ164" i="2" s="1"/>
  <c r="AY1509" i="2"/>
  <c r="AZ1509" i="2" s="1" a="1"/>
  <c r="AZ1509" i="2" s="1"/>
  <c r="AH329" i="2" a="1"/>
  <c r="AH329" i="2" s="1"/>
  <c r="AI329" i="2" s="1"/>
  <c r="AH17" i="2" a="1"/>
  <c r="AH17" i="2" s="1"/>
  <c r="AI17" i="2" s="1"/>
  <c r="AY182" i="2"/>
  <c r="AZ182" i="2" s="1" a="1"/>
  <c r="AZ182" i="2" s="1"/>
  <c r="AY533" i="2"/>
  <c r="AZ533" i="2" s="1" a="1"/>
  <c r="AZ533" i="2" s="1"/>
  <c r="AS535" i="2" a="1"/>
  <c r="AS535" i="2" s="1"/>
  <c r="AH368" i="2" a="1"/>
  <c r="AH368" i="2" s="1"/>
  <c r="AI368" i="2" s="1"/>
  <c r="AH76" i="2" a="1"/>
  <c r="AH76" i="2" s="1"/>
  <c r="AI76" i="2" s="1"/>
  <c r="AH609" i="2" a="1"/>
  <c r="AH609" i="2" s="1"/>
  <c r="AO1574" i="2" a="1"/>
  <c r="AO1574" i="2" s="1"/>
  <c r="AR584" i="2" a="1"/>
  <c r="AR584" i="2" s="1"/>
  <c r="H94" i="2" a="1"/>
  <c r="H94" i="2" s="1"/>
  <c r="AO43" i="2" a="1"/>
  <c r="AO43" i="2" s="1"/>
  <c r="AR182" i="2" a="1"/>
  <c r="AR182" i="2" s="1"/>
  <c r="AY584" i="2"/>
  <c r="AZ584" i="2" s="1" a="1"/>
  <c r="AZ584" i="2" s="1"/>
  <c r="AO34" i="2" a="1"/>
  <c r="AO34" i="2" s="1"/>
  <c r="AP543" i="2" a="1"/>
  <c r="AP543" i="2" s="1"/>
  <c r="BA1482" i="2" a="1"/>
  <c r="BA1482" i="2" s="1"/>
  <c r="AR533" i="2" a="1"/>
  <c r="AR533" i="2" s="1"/>
  <c r="AL1540" i="2" a="1"/>
  <c r="AL1540" i="2" s="1"/>
  <c r="I1540" i="2" s="1"/>
  <c r="AR234" i="2" a="1"/>
  <c r="AR234" i="2" s="1"/>
  <c r="H123" i="2" a="1"/>
  <c r="H123" i="2" s="1"/>
  <c r="AR537" i="2" a="1"/>
  <c r="AR537" i="2" s="1"/>
  <c r="AH1250" i="2" a="1"/>
  <c r="AH1250" i="2" s="1"/>
  <c r="AH558" i="2" a="1"/>
  <c r="AH558" i="2" s="1"/>
  <c r="AO813" i="2" a="1"/>
  <c r="AO813" i="2" s="1"/>
  <c r="AL535" i="2" a="1"/>
  <c r="AL535" i="2" s="1"/>
  <c r="I535" i="2" s="1"/>
  <c r="AY234" i="2"/>
  <c r="AZ234" i="2" s="1" a="1"/>
  <c r="AZ234" i="2" s="1"/>
  <c r="BA1540" i="2" a="1"/>
  <c r="BA1540" i="2" s="1"/>
  <c r="AP558" i="2" a="1"/>
  <c r="AP558" i="2" s="1"/>
  <c r="AP1250" i="2" a="1"/>
  <c r="AP1250" i="2" s="1"/>
  <c r="J1250" i="2" s="1"/>
  <c r="AR555" i="2" a="1"/>
  <c r="AR555" i="2" s="1"/>
  <c r="AS1540" i="2" a="1"/>
  <c r="AS1540" i="2" s="1"/>
  <c r="AH543" i="2" a="1"/>
  <c r="AH543" i="2" s="1"/>
  <c r="AO558" i="2" a="1"/>
  <c r="AO558" i="2" s="1"/>
  <c r="AN407" i="2" a="1"/>
  <c r="AN407" i="2" s="1"/>
  <c r="AT1540" i="2" a="1"/>
  <c r="AT1540" i="2" s="1"/>
  <c r="AK1540" i="2" a="1"/>
  <c r="AK1540" i="2" s="1"/>
  <c r="AY555" i="2"/>
  <c r="AZ555" i="2" s="1" a="1"/>
  <c r="AZ555" i="2" s="1"/>
  <c r="H267" i="2" a="1"/>
  <c r="H267" i="2" s="1"/>
  <c r="AY365" i="2"/>
  <c r="AZ365" i="2" s="1" a="1"/>
  <c r="AZ365" i="2" s="1"/>
  <c r="AR591" i="2" a="1"/>
  <c r="AR591" i="2" s="1"/>
  <c r="H297" i="2" a="1"/>
  <c r="H297" i="2" s="1"/>
  <c r="AR1046" i="2" a="1"/>
  <c r="AR1046" i="2" s="1"/>
  <c r="BA535" i="2" a="1"/>
  <c r="BA535" i="2" s="1"/>
  <c r="AY1064" i="2"/>
  <c r="AZ1064" i="2" s="1" a="1"/>
  <c r="AZ1064" i="2" s="1"/>
  <c r="AR799" i="2" a="1"/>
  <c r="AR799" i="2" s="1"/>
  <c r="AT535" i="2" a="1"/>
  <c r="AT535" i="2" s="1"/>
  <c r="H225" i="2" a="1"/>
  <c r="H225" i="2" s="1"/>
  <c r="H434" i="2" a="1"/>
  <c r="H434" i="2" s="1"/>
  <c r="H249" i="2" a="1"/>
  <c r="H249" i="2" s="1"/>
  <c r="H391" i="2" a="1"/>
  <c r="H391" i="2" s="1"/>
  <c r="H263" i="2" a="1"/>
  <c r="H263" i="2" s="1"/>
  <c r="AD327" i="2"/>
  <c r="AE327" i="2" s="1" a="1"/>
  <c r="AE327" i="2" s="1"/>
  <c r="AF327" i="2" s="1" a="1"/>
  <c r="AF327" i="2" s="1"/>
  <c r="H327" i="2" s="1" a="1"/>
  <c r="H327" i="2" s="1"/>
  <c r="AC381" i="2" a="1"/>
  <c r="AC381" i="2" s="1"/>
  <c r="AB381" i="2" a="1"/>
  <c r="AB381" i="2" s="1"/>
  <c r="AB222" i="2" a="1"/>
  <c r="AB222" i="2" s="1"/>
  <c r="AC222" i="2" a="1"/>
  <c r="AC222" i="2" s="1"/>
  <c r="AB639" i="2" a="1"/>
  <c r="AB639" i="2" s="1"/>
  <c r="AC639" i="2" a="1"/>
  <c r="AC639" i="2" s="1"/>
  <c r="AB401" i="2" a="1"/>
  <c r="AB401" i="2" s="1"/>
  <c r="AC401" i="2" a="1"/>
  <c r="AC401" i="2" s="1"/>
  <c r="AC501" i="2" a="1"/>
  <c r="AC501" i="2" s="1"/>
  <c r="AB501" i="2" a="1"/>
  <c r="AB501" i="2" s="1"/>
  <c r="AC577" i="2" a="1"/>
  <c r="AC577" i="2" s="1"/>
  <c r="AB577" i="2" a="1"/>
  <c r="AB577" i="2" s="1"/>
  <c r="AB262" i="2" a="1"/>
  <c r="AB262" i="2" s="1"/>
  <c r="AC262" i="2" a="1"/>
  <c r="AC262" i="2" s="1"/>
  <c r="AC343" i="2" a="1"/>
  <c r="AC343" i="2" s="1"/>
  <c r="AB343" i="2" a="1"/>
  <c r="AB343" i="2" s="1"/>
  <c r="AB224" i="2" a="1"/>
  <c r="AB224" i="2" s="1"/>
  <c r="AC224" i="2" a="1"/>
  <c r="AC224" i="2" s="1"/>
  <c r="H224" i="2" s="1" a="1"/>
  <c r="H224" i="2" s="1"/>
  <c r="AB569" i="2" a="1"/>
  <c r="AB569" i="2" s="1"/>
  <c r="AC569" i="2" a="1"/>
  <c r="AC569" i="2" s="1"/>
  <c r="AB548" i="2" a="1"/>
  <c r="AB548" i="2" s="1"/>
  <c r="AC548" i="2" a="1"/>
  <c r="AC548" i="2" s="1"/>
  <c r="AB616" i="2" a="1"/>
  <c r="AB616" i="2" s="1"/>
  <c r="AC616" i="2" a="1"/>
  <c r="AC616" i="2" s="1"/>
  <c r="AB486" i="2" a="1"/>
  <c r="AB486" i="2" s="1"/>
  <c r="AC486" i="2" a="1"/>
  <c r="AC486" i="2" s="1"/>
  <c r="AB491" i="2" a="1"/>
  <c r="AB491" i="2" s="1"/>
  <c r="AC491" i="2" a="1"/>
  <c r="AC491" i="2" s="1"/>
  <c r="AB562" i="2" a="1"/>
  <c r="AB562" i="2" s="1"/>
  <c r="AC562" i="2" a="1"/>
  <c r="AC562" i="2" s="1"/>
  <c r="AB512" i="2" a="1"/>
  <c r="AB512" i="2" s="1"/>
  <c r="AC512" i="2" a="1"/>
  <c r="AC512" i="2" s="1"/>
  <c r="AB529" i="2" a="1"/>
  <c r="AB529" i="2" s="1"/>
  <c r="AC529" i="2" a="1"/>
  <c r="AC529" i="2" s="1"/>
  <c r="AB228" i="2" a="1"/>
  <c r="AB228" i="2" s="1"/>
  <c r="AC228" i="2" a="1"/>
  <c r="AC228" i="2" s="1"/>
  <c r="AB125" i="2" a="1"/>
  <c r="AB125" i="2" s="1"/>
  <c r="AC125" i="2" a="1"/>
  <c r="AC125" i="2" s="1"/>
  <c r="AB440" i="2" a="1"/>
  <c r="AB440" i="2" s="1"/>
  <c r="AC440" i="2" a="1"/>
  <c r="AC440" i="2" s="1"/>
  <c r="AC375" i="2" a="1"/>
  <c r="AC375" i="2" s="1"/>
  <c r="AB375" i="2" a="1"/>
  <c r="AB375" i="2" s="1"/>
  <c r="AB592" i="2" a="1"/>
  <c r="AB592" i="2" s="1"/>
  <c r="AC592" i="2" a="1"/>
  <c r="AC592" i="2" s="1"/>
  <c r="AB614" i="2" a="1"/>
  <c r="AB614" i="2" s="1"/>
  <c r="AC614" i="2" a="1"/>
  <c r="AC614" i="2" s="1"/>
  <c r="AC583" i="2" a="1"/>
  <c r="AC583" i="2" s="1"/>
  <c r="AB583" i="2" a="1"/>
  <c r="AB583" i="2" s="1"/>
  <c r="AB629" i="2" a="1"/>
  <c r="AB629" i="2" s="1"/>
  <c r="AC629" i="2" a="1"/>
  <c r="AC629" i="2" s="1"/>
  <c r="AB444" i="2" a="1"/>
  <c r="AB444" i="2" s="1"/>
  <c r="AC444" i="2" a="1"/>
  <c r="AC444" i="2" s="1"/>
  <c r="AB518" i="2" a="1"/>
  <c r="AB518" i="2" s="1"/>
  <c r="AC518" i="2" a="1"/>
  <c r="AC518" i="2" s="1"/>
  <c r="AF498" i="2" a="1"/>
  <c r="AF498" i="2" s="1"/>
  <c r="AD498" i="2"/>
  <c r="AE498" i="2" a="1"/>
  <c r="AE498" i="2" s="1"/>
  <c r="AD69" i="2"/>
  <c r="AK69" i="2" s="1" a="1"/>
  <c r="AK69" i="2" s="1"/>
  <c r="AE519" i="2" a="1"/>
  <c r="AE519" i="2" s="1"/>
  <c r="AD519" i="2"/>
  <c r="AF519" i="2" a="1"/>
  <c r="AF519" i="2" s="1"/>
  <c r="AE333" i="2" a="1"/>
  <c r="AE333" i="2" s="1"/>
  <c r="AF333" i="2" a="1"/>
  <c r="AF333" i="2" s="1"/>
  <c r="AD333" i="2"/>
  <c r="AD657" i="2"/>
  <c r="AE657" i="2" a="1"/>
  <c r="AE657" i="2" s="1"/>
  <c r="AF657" i="2" a="1"/>
  <c r="AF657" i="2" s="1"/>
  <c r="AD464" i="2"/>
  <c r="AE464" i="2" a="1"/>
  <c r="AE464" i="2" s="1"/>
  <c r="AF464" i="2" a="1"/>
  <c r="AF464" i="2" s="1"/>
  <c r="AD129" i="2"/>
  <c r="AE129" i="2" s="1" a="1"/>
  <c r="AE129" i="2" s="1"/>
  <c r="AF129" i="2" s="1" a="1"/>
  <c r="AF129" i="2" s="1"/>
  <c r="AD586" i="2"/>
  <c r="AE586" i="2" a="1"/>
  <c r="AE586" i="2" s="1"/>
  <c r="AF586" i="2" a="1"/>
  <c r="AF586" i="2" s="1"/>
  <c r="AD125" i="2"/>
  <c r="AE125" i="2" a="1"/>
  <c r="AE125" i="2" s="1"/>
  <c r="AF125" i="2" a="1"/>
  <c r="AF125" i="2" s="1"/>
  <c r="AD164" i="2"/>
  <c r="AE164" i="2" a="1"/>
  <c r="AE164" i="2" s="1"/>
  <c r="AF164" i="2" a="1"/>
  <c r="AF164" i="2" s="1"/>
  <c r="AF512" i="2" a="1"/>
  <c r="AF512" i="2" s="1"/>
  <c r="AD512" i="2"/>
  <c r="AE512" i="2" a="1"/>
  <c r="AE512" i="2" s="1"/>
  <c r="AD425" i="2"/>
  <c r="AE425" i="2" s="1" a="1"/>
  <c r="AE425" i="2" s="1"/>
  <c r="AF425" i="2" s="1" a="1"/>
  <c r="AF425" i="2" s="1"/>
  <c r="AD49" i="2"/>
  <c r="AH49" i="2" s="1" a="1"/>
  <c r="AH49" i="2" s="1"/>
  <c r="AI49" i="2" s="1"/>
  <c r="AD311" i="2"/>
  <c r="AE311" i="2" a="1"/>
  <c r="AE311" i="2" s="1"/>
  <c r="AF311" i="2" a="1"/>
  <c r="AF311" i="2" s="1"/>
  <c r="AD647" i="2"/>
  <c r="AE647" i="2" a="1"/>
  <c r="AE647" i="2" s="1"/>
  <c r="AF647" i="2" a="1"/>
  <c r="AF647" i="2" s="1"/>
  <c r="AD154" i="2"/>
  <c r="AE154" i="2" a="1"/>
  <c r="AE154" i="2" s="1"/>
  <c r="AF154" i="2" a="1"/>
  <c r="AF154" i="2" s="1"/>
  <c r="AB110" i="2" a="1"/>
  <c r="AB110" i="2" s="1"/>
  <c r="AC110" i="2" a="1"/>
  <c r="AC110" i="2" s="1"/>
  <c r="AB131" i="2" a="1"/>
  <c r="AB131" i="2" s="1"/>
  <c r="AC131" i="2" a="1"/>
  <c r="AC131" i="2" s="1"/>
  <c r="AB532" i="2" a="1"/>
  <c r="AB532" i="2" s="1"/>
  <c r="AC532" i="2" a="1"/>
  <c r="AC532" i="2" s="1"/>
  <c r="AC543" i="2" a="1"/>
  <c r="AC543" i="2" s="1"/>
  <c r="AB543" i="2" a="1"/>
  <c r="AB543" i="2" s="1"/>
  <c r="AB463" i="2" a="1"/>
  <c r="AB463" i="2" s="1"/>
  <c r="AC463" i="2" a="1"/>
  <c r="AC463" i="2" s="1"/>
  <c r="AB72" i="2" a="1"/>
  <c r="AB72" i="2" s="1"/>
  <c r="AC72" i="2" a="1"/>
  <c r="AC72" i="2" s="1"/>
  <c r="AB197" i="2" a="1"/>
  <c r="AB197" i="2" s="1"/>
  <c r="AC197" i="2" a="1"/>
  <c r="AC197" i="2" s="1"/>
  <c r="AD401" i="2"/>
  <c r="AE401" i="2" s="1" a="1"/>
  <c r="AE401" i="2" s="1"/>
  <c r="AD262" i="2"/>
  <c r="AE262" i="2" s="1" a="1"/>
  <c r="AE262" i="2" s="1"/>
  <c r="AC496" i="2" a="1"/>
  <c r="AC496" i="2" s="1"/>
  <c r="AB496" i="2" a="1"/>
  <c r="AB496" i="2" s="1"/>
  <c r="AB383" i="2" a="1"/>
  <c r="AB383" i="2" s="1"/>
  <c r="AC383" i="2" a="1"/>
  <c r="AC383" i="2" s="1"/>
  <c r="AB404" i="2" a="1"/>
  <c r="AB404" i="2" s="1"/>
  <c r="AC404" i="2" a="1"/>
  <c r="AC404" i="2" s="1"/>
  <c r="AC591" i="2" a="1"/>
  <c r="AC591" i="2" s="1"/>
  <c r="AB591" i="2" a="1"/>
  <c r="AB591" i="2" s="1"/>
  <c r="AB604" i="2" a="1"/>
  <c r="AB604" i="2" s="1"/>
  <c r="AC604" i="2" a="1"/>
  <c r="AC604" i="2" s="1"/>
  <c r="AB572" i="2" a="1"/>
  <c r="AB572" i="2" s="1"/>
  <c r="AC572" i="2" a="1"/>
  <c r="AC572" i="2" s="1"/>
  <c r="H462" i="2" a="1"/>
  <c r="H462" i="2" s="1"/>
  <c r="AB503" i="2" a="1"/>
  <c r="AB503" i="2" s="1"/>
  <c r="AC503" i="2" a="1"/>
  <c r="AC503" i="2" s="1"/>
  <c r="H307" i="2" a="1"/>
  <c r="H307" i="2" s="1"/>
  <c r="H512" i="2" a="1"/>
  <c r="H512" i="2" s="1"/>
  <c r="AB468" i="2" a="1"/>
  <c r="AB468" i="2" s="1"/>
  <c r="AC468" i="2" a="1"/>
  <c r="AC468" i="2" s="1"/>
  <c r="AC622" i="2" a="1"/>
  <c r="AC622" i="2" s="1"/>
  <c r="AB622" i="2" a="1"/>
  <c r="AB622" i="2" s="1"/>
  <c r="AB521" i="2" a="1"/>
  <c r="AB521" i="2" s="1"/>
  <c r="AC521" i="2" a="1"/>
  <c r="AC521" i="2" s="1"/>
  <c r="AB656" i="2" a="1"/>
  <c r="AB656" i="2" s="1"/>
  <c r="AC656" i="2" a="1"/>
  <c r="AC656" i="2" s="1"/>
  <c r="AC648" i="2" a="1"/>
  <c r="AC648" i="2" s="1"/>
  <c r="AB648" i="2" a="1"/>
  <c r="AB648" i="2" s="1"/>
  <c r="AB624" i="2" a="1"/>
  <c r="AB624" i="2" s="1"/>
  <c r="AC624" i="2" a="1"/>
  <c r="AC624" i="2" s="1"/>
  <c r="AB215" i="2" a="1"/>
  <c r="AB215" i="2" s="1"/>
  <c r="AC215" i="2" a="1"/>
  <c r="AC215" i="2" s="1"/>
  <c r="H215" i="2" s="1" a="1"/>
  <c r="H215" i="2" s="1"/>
  <c r="AD453" i="2"/>
  <c r="AE453" i="2" a="1"/>
  <c r="AE453" i="2" s="1"/>
  <c r="AF453" i="2" a="1"/>
  <c r="AF453" i="2" s="1"/>
  <c r="AF522" i="2" a="1"/>
  <c r="AF522" i="2" s="1"/>
  <c r="AD522" i="2"/>
  <c r="AE522" i="2" a="1"/>
  <c r="AE522" i="2" s="1"/>
  <c r="AD44" i="2"/>
  <c r="AE44" i="2" s="1" a="1"/>
  <c r="AE44" i="2" s="1"/>
  <c r="AF44" i="2" s="1" a="1"/>
  <c r="AF44" i="2" s="1"/>
  <c r="H44" i="2" s="1" a="1"/>
  <c r="H44" i="2" s="1"/>
  <c r="AE247" i="2" a="1"/>
  <c r="AE247" i="2" s="1"/>
  <c r="AF247" i="2" a="1"/>
  <c r="AF247" i="2" s="1"/>
  <c r="AD247" i="2"/>
  <c r="AD116" i="2"/>
  <c r="AE116" i="2" s="1" a="1"/>
  <c r="AE116" i="2" s="1"/>
  <c r="AF116" i="2" s="1" a="1"/>
  <c r="AF116" i="2" s="1"/>
  <c r="H116" i="2" s="1" a="1"/>
  <c r="H116" i="2" s="1"/>
  <c r="AE442" i="2" a="1"/>
  <c r="AE442" i="2" s="1"/>
  <c r="AF442" i="2" a="1"/>
  <c r="AF442" i="2" s="1"/>
  <c r="AD442" i="2"/>
  <c r="AD356" i="2"/>
  <c r="AE356" i="2" s="1" a="1"/>
  <c r="AE356" i="2" s="1"/>
  <c r="AF356" i="2" s="1" a="1"/>
  <c r="AF356" i="2" s="1"/>
  <c r="H356" i="2" s="1" a="1"/>
  <c r="H356" i="2" s="1"/>
  <c r="AF568" i="2" a="1"/>
  <c r="AF568" i="2" s="1"/>
  <c r="AD568" i="2"/>
  <c r="AE568" i="2" a="1"/>
  <c r="AE568" i="2" s="1"/>
  <c r="AD548" i="2"/>
  <c r="AE548" i="2" a="1"/>
  <c r="AE548" i="2" s="1"/>
  <c r="AF548" i="2" a="1"/>
  <c r="AF548" i="2" s="1"/>
  <c r="AD501" i="2"/>
  <c r="AE501" i="2" a="1"/>
  <c r="AE501" i="2" s="1"/>
  <c r="AF501" i="2" a="1"/>
  <c r="AF501" i="2" s="1"/>
  <c r="AD111" i="2"/>
  <c r="AE111" i="2" s="1" a="1"/>
  <c r="AE111" i="2" s="1"/>
  <c r="AF111" i="2" s="1" a="1"/>
  <c r="AF111" i="2" s="1"/>
  <c r="H111" i="2" s="1" a="1"/>
  <c r="H111" i="2" s="1"/>
  <c r="AF602" i="2" a="1"/>
  <c r="AF602" i="2" s="1"/>
  <c r="AD602" i="2"/>
  <c r="AE602" i="2" a="1"/>
  <c r="AE602" i="2" s="1"/>
  <c r="AD536" i="2"/>
  <c r="AE536" i="2" a="1"/>
  <c r="AE536" i="2" s="1"/>
  <c r="AF536" i="2" a="1"/>
  <c r="AF536" i="2" s="1"/>
  <c r="AF144" i="2" a="1"/>
  <c r="AF144" i="2" s="1"/>
  <c r="AE144" i="2" a="1"/>
  <c r="AE144" i="2" s="1"/>
  <c r="AD144" i="2"/>
  <c r="AY606" i="2"/>
  <c r="AZ606" i="2" s="1" a="1"/>
  <c r="AZ606" i="2" s="1"/>
  <c r="AD343" i="2"/>
  <c r="AE343" i="2" a="1"/>
  <c r="AE343" i="2" s="1"/>
  <c r="AF343" i="2" a="1"/>
  <c r="AF343" i="2" s="1"/>
  <c r="AE546" i="2" a="1"/>
  <c r="AE546" i="2" s="1"/>
  <c r="AF546" i="2" a="1"/>
  <c r="AF546" i="2" s="1"/>
  <c r="AD546" i="2"/>
  <c r="AD659" i="2"/>
  <c r="AE659" i="2" a="1"/>
  <c r="AE659" i="2" s="1"/>
  <c r="AF659" i="2" a="1"/>
  <c r="AF659" i="2" s="1"/>
  <c r="AD509" i="2"/>
  <c r="AE509" i="2" a="1"/>
  <c r="AE509" i="2" s="1"/>
  <c r="AF509" i="2" a="1"/>
  <c r="AF509" i="2" s="1"/>
  <c r="AC597" i="2" a="1"/>
  <c r="AC597" i="2" s="1"/>
  <c r="AB597" i="2" a="1"/>
  <c r="AB597" i="2" s="1"/>
  <c r="AB517" i="2" a="1"/>
  <c r="AB517" i="2" s="1"/>
  <c r="AC517" i="2" a="1"/>
  <c r="AC517" i="2" s="1"/>
  <c r="AB467" i="2" a="1"/>
  <c r="AB467" i="2" s="1"/>
  <c r="AC467" i="2" a="1"/>
  <c r="AC467" i="2" s="1"/>
  <c r="AC628" i="2" a="1"/>
  <c r="AC628" i="2" s="1"/>
  <c r="AB628" i="2" a="1"/>
  <c r="AB628" i="2" s="1"/>
  <c r="AB506" i="2" a="1"/>
  <c r="AB506" i="2" s="1"/>
  <c r="AC506" i="2" a="1"/>
  <c r="AC506" i="2" s="1"/>
  <c r="AB645" i="2" a="1"/>
  <c r="AB645" i="2" s="1"/>
  <c r="AC645" i="2" a="1"/>
  <c r="AC645" i="2" s="1"/>
  <c r="AB638" i="2" a="1"/>
  <c r="AB638" i="2" s="1"/>
  <c r="AC638" i="2" a="1"/>
  <c r="AC638" i="2" s="1"/>
  <c r="AC514" i="2" a="1"/>
  <c r="AC514" i="2" s="1"/>
  <c r="AB514" i="2" a="1"/>
  <c r="AB514" i="2" s="1"/>
  <c r="AC570" i="2" a="1"/>
  <c r="AC570" i="2" s="1"/>
  <c r="AB570" i="2" a="1"/>
  <c r="AB570" i="2" s="1"/>
  <c r="AB660" i="2" a="1"/>
  <c r="AB660" i="2" s="1"/>
  <c r="AC660" i="2" a="1"/>
  <c r="AC660" i="2" s="1"/>
  <c r="AB188" i="2" a="1"/>
  <c r="AB188" i="2" s="1"/>
  <c r="AC188" i="2" a="1"/>
  <c r="AC188" i="2" s="1"/>
  <c r="H188" i="2" s="1" a="1"/>
  <c r="H188" i="2" s="1"/>
  <c r="AB536" i="2" a="1"/>
  <c r="AB536" i="2" s="1"/>
  <c r="AC536" i="2" a="1"/>
  <c r="AC536" i="2" s="1"/>
  <c r="AD404" i="2"/>
  <c r="AE404" i="2" s="1" a="1"/>
  <c r="AE404" i="2" s="1"/>
  <c r="AF404" i="2" s="1" a="1"/>
  <c r="AF404" i="2" s="1"/>
  <c r="AC160" i="2" a="1"/>
  <c r="AC160" i="2" s="1"/>
  <c r="H160" i="2" s="1" a="1"/>
  <c r="H160" i="2" s="1"/>
  <c r="AB160" i="2" a="1"/>
  <c r="AB160" i="2" s="1"/>
  <c r="AC316" i="2" a="1"/>
  <c r="AC316" i="2" s="1"/>
  <c r="AB316" i="2" a="1"/>
  <c r="AB316" i="2" s="1"/>
  <c r="H348" i="2" a="1"/>
  <c r="H348" i="2" s="1"/>
  <c r="AC40" i="2" a="1"/>
  <c r="AC40" i="2" s="1"/>
  <c r="H40" i="2" s="1" a="1"/>
  <c r="H40" i="2" s="1"/>
  <c r="AB40" i="2" a="1"/>
  <c r="AB40" i="2" s="1"/>
  <c r="AC483" i="2" a="1"/>
  <c r="AC483" i="2" s="1"/>
  <c r="AB483" i="2" a="1"/>
  <c r="AB483" i="2" s="1"/>
  <c r="AC350" i="2" a="1"/>
  <c r="AC350" i="2" s="1"/>
  <c r="AB350" i="2" a="1"/>
  <c r="AB350" i="2" s="1"/>
  <c r="AB488" i="2" a="1"/>
  <c r="AB488" i="2" s="1"/>
  <c r="AC488" i="2" a="1"/>
  <c r="AC488" i="2" s="1"/>
  <c r="AC651" i="2" a="1"/>
  <c r="AC651" i="2" s="1"/>
  <c r="AB651" i="2" a="1"/>
  <c r="AB651" i="2" s="1"/>
  <c r="AB612" i="2" a="1"/>
  <c r="AB612" i="2" s="1"/>
  <c r="AC612" i="2" a="1"/>
  <c r="AC612" i="2" s="1"/>
  <c r="H112" i="2" a="1"/>
  <c r="H112" i="2" s="1"/>
  <c r="AC573" i="2" a="1"/>
  <c r="AC573" i="2" s="1"/>
  <c r="AB573" i="2" a="1"/>
  <c r="AB573" i="2" s="1"/>
  <c r="AB470" i="2" a="1"/>
  <c r="AB470" i="2" s="1"/>
  <c r="AC470" i="2" a="1"/>
  <c r="AC470" i="2" s="1"/>
  <c r="AB553" i="2" a="1"/>
  <c r="AB553" i="2" s="1"/>
  <c r="AC553" i="2" a="1"/>
  <c r="AC553" i="2" s="1"/>
  <c r="AF301" i="2" a="1"/>
  <c r="AF301" i="2" s="1"/>
  <c r="AD301" i="2"/>
  <c r="AE301" i="2" a="1"/>
  <c r="AE301" i="2" s="1"/>
  <c r="AD159" i="2"/>
  <c r="AE159" i="2" a="1"/>
  <c r="AE159" i="2" s="1"/>
  <c r="AF159" i="2" a="1"/>
  <c r="AF159" i="2" s="1"/>
  <c r="X334" i="2"/>
  <c r="AD334" i="2" s="1"/>
  <c r="AE334" i="2" s="1" a="1"/>
  <c r="AE334" i="2" s="1"/>
  <c r="AF334" i="2" s="1" a="1"/>
  <c r="AF334" i="2" s="1"/>
  <c r="AA334" i="2"/>
  <c r="AD656" i="2"/>
  <c r="AE656" i="2" a="1"/>
  <c r="AE656" i="2" s="1"/>
  <c r="AF656" i="2" a="1"/>
  <c r="AF656" i="2" s="1"/>
  <c r="AF515" i="2" a="1"/>
  <c r="AF515" i="2" s="1"/>
  <c r="AD515" i="2"/>
  <c r="AE515" i="2" a="1"/>
  <c r="AE515" i="2" s="1"/>
  <c r="AD92" i="2"/>
  <c r="AE92" i="2" s="1" a="1"/>
  <c r="AE92" i="2" s="1"/>
  <c r="AF92" i="2" s="1" a="1"/>
  <c r="AF92" i="2" s="1"/>
  <c r="H92" i="2" s="1" a="1"/>
  <c r="H92" i="2" s="1"/>
  <c r="AD106" i="2"/>
  <c r="AE106" i="2" s="1" a="1"/>
  <c r="AE106" i="2" s="1"/>
  <c r="AF106" i="2" s="1" a="1"/>
  <c r="AF106" i="2" s="1"/>
  <c r="H106" i="2" s="1" a="1"/>
  <c r="H106" i="2" s="1"/>
  <c r="AD48" i="2"/>
  <c r="AE48" i="2" a="1"/>
  <c r="AE48" i="2" s="1"/>
  <c r="AF48" i="2" a="1"/>
  <c r="AF48" i="2" s="1"/>
  <c r="AD186" i="2"/>
  <c r="AE186" i="2" s="1" a="1"/>
  <c r="AE186" i="2" s="1"/>
  <c r="AF186" i="2" s="1" a="1"/>
  <c r="AF186" i="2" s="1"/>
  <c r="H186" i="2" s="1" a="1"/>
  <c r="H186" i="2" s="1"/>
  <c r="AD346" i="2"/>
  <c r="AE346" i="2" s="1" a="1"/>
  <c r="AE346" i="2" s="1"/>
  <c r="AF346" i="2" s="1" a="1"/>
  <c r="AF346" i="2" s="1"/>
  <c r="H346" i="2" s="1" a="1"/>
  <c r="H346" i="2" s="1"/>
  <c r="AK512" i="2" a="1"/>
  <c r="AK512" i="2" s="1"/>
  <c r="AD554" i="2"/>
  <c r="AE554" i="2" a="1"/>
  <c r="AE554" i="2" s="1"/>
  <c r="AF554" i="2" a="1"/>
  <c r="AF554" i="2" s="1"/>
  <c r="AD25" i="2"/>
  <c r="AE25" i="2" s="1" a="1"/>
  <c r="AE25" i="2" s="1"/>
  <c r="AF25" i="2" s="1" a="1"/>
  <c r="AF25" i="2" s="1"/>
  <c r="H25" i="2" s="1" a="1"/>
  <c r="H25" i="2" s="1"/>
  <c r="AD310" i="2"/>
  <c r="AE310" i="2" s="1" a="1"/>
  <c r="AE310" i="2" s="1"/>
  <c r="AF310" i="2" s="1" a="1"/>
  <c r="AF310" i="2" s="1"/>
  <c r="AD82" i="2"/>
  <c r="AE82" i="2" s="1" a="1"/>
  <c r="AE82" i="2" s="1"/>
  <c r="AF82" i="2" s="1" a="1"/>
  <c r="AF82" i="2" s="1"/>
  <c r="H82" i="2" s="1" a="1"/>
  <c r="H82" i="2" s="1"/>
  <c r="AD585" i="2"/>
  <c r="AE585" i="2" a="1"/>
  <c r="AE585" i="2" s="1"/>
  <c r="AF585" i="2" a="1"/>
  <c r="AF585" i="2" s="1"/>
  <c r="AD156" i="2"/>
  <c r="AE156" i="2" s="1" a="1"/>
  <c r="AE156" i="2" s="1"/>
  <c r="AF156" i="2" s="1" a="1"/>
  <c r="AF156" i="2" s="1"/>
  <c r="AD299" i="2"/>
  <c r="AE299" i="2" s="1" a="1"/>
  <c r="AE299" i="2" s="1"/>
  <c r="AF299" i="2" s="1" a="1"/>
  <c r="AF299" i="2" s="1"/>
  <c r="H299" i="2" s="1" a="1"/>
  <c r="H299" i="2" s="1"/>
  <c r="AD127" i="2"/>
  <c r="AE127" i="2" s="1" a="1"/>
  <c r="AE127" i="2" s="1"/>
  <c r="AD229" i="2"/>
  <c r="AE229" i="2" a="1"/>
  <c r="AE229" i="2" s="1"/>
  <c r="AF229" i="2" a="1"/>
  <c r="AF229" i="2" s="1"/>
  <c r="AD652" i="2"/>
  <c r="AE652" i="2" a="1"/>
  <c r="AE652" i="2" s="1"/>
  <c r="AF652" i="2" a="1"/>
  <c r="AF652" i="2" s="1"/>
  <c r="AD614" i="2"/>
  <c r="AE614" i="2" a="1"/>
  <c r="AE614" i="2" s="1"/>
  <c r="AF614" i="2" a="1"/>
  <c r="AF614" i="2" s="1"/>
  <c r="AD363" i="2"/>
  <c r="AE363" i="2" a="1"/>
  <c r="AE363" i="2" s="1"/>
  <c r="AF363" i="2" a="1"/>
  <c r="AF363" i="2" s="1"/>
  <c r="AD465" i="2"/>
  <c r="AE465" i="2" a="1"/>
  <c r="AE465" i="2" s="1"/>
  <c r="AF465" i="2" a="1"/>
  <c r="AF465" i="2" s="1"/>
  <c r="AF588" i="2" a="1"/>
  <c r="AF588" i="2" s="1"/>
  <c r="AD588" i="2"/>
  <c r="AE588" i="2" a="1"/>
  <c r="AE588" i="2" s="1"/>
  <c r="AD555" i="2"/>
  <c r="AE555" i="2" a="1"/>
  <c r="AE555" i="2" s="1"/>
  <c r="AF555" i="2" a="1"/>
  <c r="AF555" i="2" s="1"/>
  <c r="AF544" i="2" a="1"/>
  <c r="AF544" i="2" s="1"/>
  <c r="AD544" i="2"/>
  <c r="AE544" i="2" a="1"/>
  <c r="AE544" i="2" s="1"/>
  <c r="AD491" i="2"/>
  <c r="AE491" i="2" a="1"/>
  <c r="AE491" i="2" s="1"/>
  <c r="AF491" i="2" a="1"/>
  <c r="AF491" i="2" s="1"/>
  <c r="AH154" i="2" a="1"/>
  <c r="AH154" i="2" s="1"/>
  <c r="AB526" i="2" a="1"/>
  <c r="AB526" i="2" s="1"/>
  <c r="AC526" i="2" a="1"/>
  <c r="AC526" i="2" s="1"/>
  <c r="AB600" i="2" a="1"/>
  <c r="AB600" i="2" s="1"/>
  <c r="AC600" i="2" a="1"/>
  <c r="AC600" i="2" s="1"/>
  <c r="AB535" i="2" a="1"/>
  <c r="AB535" i="2" s="1"/>
  <c r="AC535" i="2" a="1"/>
  <c r="AC535" i="2" s="1"/>
  <c r="AB229" i="2" a="1"/>
  <c r="AB229" i="2" s="1"/>
  <c r="AC229" i="2" a="1"/>
  <c r="AC229" i="2" s="1"/>
  <c r="AB180" i="2" a="1"/>
  <c r="AB180" i="2" s="1"/>
  <c r="AC180" i="2" a="1"/>
  <c r="AC180" i="2" s="1"/>
  <c r="AB333" i="2" a="1"/>
  <c r="AB333" i="2" s="1"/>
  <c r="AC333" i="2" a="1"/>
  <c r="AC333" i="2" s="1"/>
  <c r="H253" i="2" a="1"/>
  <c r="H253" i="2" s="1"/>
  <c r="H130" i="2" a="1"/>
  <c r="H130" i="2" s="1"/>
  <c r="AC137" i="2" a="1"/>
  <c r="AC137" i="2" s="1"/>
  <c r="H137" i="2" s="1" a="1"/>
  <c r="H137" i="2" s="1"/>
  <c r="AB137" i="2" a="1"/>
  <c r="AB137" i="2" s="1"/>
  <c r="AC564" i="2" a="1"/>
  <c r="AC564" i="2" s="1"/>
  <c r="AB564" i="2" a="1"/>
  <c r="AB564" i="2" s="1"/>
  <c r="AC207" i="2" a="1"/>
  <c r="AC207" i="2" s="1"/>
  <c r="AB207" i="2" a="1"/>
  <c r="AB207" i="2" s="1"/>
  <c r="AB542" i="2" a="1"/>
  <c r="AB542" i="2" s="1"/>
  <c r="AC542" i="2" a="1"/>
  <c r="AC542" i="2" s="1"/>
  <c r="AB454" i="2" a="1"/>
  <c r="AB454" i="2" s="1"/>
  <c r="AC454" i="2" a="1"/>
  <c r="AC454" i="2" s="1"/>
  <c r="H342" i="2" a="1"/>
  <c r="H342" i="2" s="1"/>
  <c r="H136" i="2" a="1"/>
  <c r="H136" i="2" s="1"/>
  <c r="AB432" i="2" a="1"/>
  <c r="AB432" i="2" s="1"/>
  <c r="AC432" i="2" a="1"/>
  <c r="AC432" i="2" s="1"/>
  <c r="AB516" i="2" a="1"/>
  <c r="AB516" i="2" s="1"/>
  <c r="AC516" i="2" a="1"/>
  <c r="AC516" i="2" s="1"/>
  <c r="AB619" i="2" a="1"/>
  <c r="AB619" i="2" s="1"/>
  <c r="AC619" i="2" a="1"/>
  <c r="AC619" i="2" s="1"/>
  <c r="AB48" i="2" a="1"/>
  <c r="AB48" i="2" s="1"/>
  <c r="AC48" i="2" a="1"/>
  <c r="AC48" i="2" s="1"/>
  <c r="AB530" i="2" a="1"/>
  <c r="AB530" i="2" s="1"/>
  <c r="AC530" i="2" a="1"/>
  <c r="AC530" i="2" s="1"/>
  <c r="AC511" i="2" a="1"/>
  <c r="AC511" i="2" s="1"/>
  <c r="AB511" i="2" a="1"/>
  <c r="AB511" i="2" s="1"/>
  <c r="H536" i="2" a="1"/>
  <c r="H536" i="2" s="1"/>
  <c r="H20" i="2" a="1"/>
  <c r="H20" i="2" s="1"/>
  <c r="AB202" i="2" a="1"/>
  <c r="AB202" i="2" s="1"/>
  <c r="AC202" i="2" a="1"/>
  <c r="AC202" i="2" s="1"/>
  <c r="AB264" i="2" a="1"/>
  <c r="AB264" i="2" s="1"/>
  <c r="AC264" i="2" a="1"/>
  <c r="AC264" i="2" s="1"/>
  <c r="AB448" i="2" a="1"/>
  <c r="AB448" i="2" s="1"/>
  <c r="AC448" i="2" a="1"/>
  <c r="AC448" i="2" s="1"/>
  <c r="AC493" i="2" a="1"/>
  <c r="AC493" i="2" s="1"/>
  <c r="AB493" i="2" a="1"/>
  <c r="AB493" i="2" s="1"/>
  <c r="AC289" i="2" a="1"/>
  <c r="AC289" i="2" s="1"/>
  <c r="AB289" i="2" a="1"/>
  <c r="AB289" i="2" s="1"/>
  <c r="AC474" i="2" a="1"/>
  <c r="AC474" i="2" s="1"/>
  <c r="AB474" i="2" a="1"/>
  <c r="AB474" i="2" s="1"/>
  <c r="AB420" i="2" a="1"/>
  <c r="AB420" i="2" s="1"/>
  <c r="AC420" i="2" a="1"/>
  <c r="AC420" i="2" s="1"/>
  <c r="AB479" i="2" a="1"/>
  <c r="AB479" i="2" s="1"/>
  <c r="AC479" i="2" a="1"/>
  <c r="AC479" i="2" s="1"/>
  <c r="AB282" i="2" a="1"/>
  <c r="AB282" i="2" s="1"/>
  <c r="AC282" i="2" a="1"/>
  <c r="AC282" i="2" s="1"/>
  <c r="H282" i="2" s="1" a="1"/>
  <c r="H282" i="2" s="1"/>
  <c r="H68" i="2" a="1"/>
  <c r="H68" i="2" s="1"/>
  <c r="H213" i="2" a="1"/>
  <c r="H213" i="2" s="1"/>
  <c r="AB650" i="2" a="1"/>
  <c r="AB650" i="2" s="1"/>
  <c r="AC650" i="2" a="1"/>
  <c r="AC650" i="2" s="1"/>
  <c r="AC658" i="2" a="1"/>
  <c r="AC658" i="2" s="1"/>
  <c r="AB658" i="2" a="1"/>
  <c r="AB658" i="2" s="1"/>
  <c r="AB576" i="2" a="1"/>
  <c r="AB576" i="2" s="1"/>
  <c r="AC576" i="2" a="1"/>
  <c r="AC576" i="2" s="1"/>
  <c r="AB508" i="2" a="1"/>
  <c r="AB508" i="2" s="1"/>
  <c r="AC508" i="2" a="1"/>
  <c r="AC508" i="2" s="1"/>
  <c r="H195" i="2" a="1"/>
  <c r="H195" i="2" s="1"/>
  <c r="AB538" i="2" a="1"/>
  <c r="AB538" i="2" s="1"/>
  <c r="AC538" i="2" a="1"/>
  <c r="AC538" i="2" s="1"/>
  <c r="AB380" i="2" a="1"/>
  <c r="AB380" i="2" s="1"/>
  <c r="AC380" i="2" a="1"/>
  <c r="AC380" i="2" s="1"/>
  <c r="H380" i="2" s="1" a="1"/>
  <c r="H380" i="2" s="1"/>
  <c r="AB499" i="2" a="1"/>
  <c r="AB499" i="2" s="1"/>
  <c r="AC499" i="2" a="1"/>
  <c r="AC499" i="2" s="1"/>
  <c r="H88" i="2" a="1"/>
  <c r="H88" i="2" s="1"/>
  <c r="AB177" i="2" a="1"/>
  <c r="AB177" i="2" s="1"/>
  <c r="AC177" i="2" a="1"/>
  <c r="AC177" i="2" s="1"/>
  <c r="AC465" i="2" a="1"/>
  <c r="AC465" i="2" s="1"/>
  <c r="AB465" i="2" a="1"/>
  <c r="AB465" i="2" s="1"/>
  <c r="AD315" i="2"/>
  <c r="AE315" i="2" s="1" a="1"/>
  <c r="AE315" i="2" s="1"/>
  <c r="AF315" i="2" s="1" a="1"/>
  <c r="AF315" i="2" s="1"/>
  <c r="H315" i="2" s="1" a="1"/>
  <c r="H315" i="2" s="1"/>
  <c r="AD204" i="2"/>
  <c r="AE204" i="2" s="1" a="1"/>
  <c r="AE204" i="2" s="1"/>
  <c r="AF204" i="2" s="1" a="1"/>
  <c r="AF204" i="2" s="1"/>
  <c r="H204" i="2" s="1" a="1"/>
  <c r="H204" i="2" s="1"/>
  <c r="AD611" i="2"/>
  <c r="AE611" i="2" a="1"/>
  <c r="AE611" i="2" s="1"/>
  <c r="AF611" i="2" a="1"/>
  <c r="AF611" i="2" s="1"/>
  <c r="AD118" i="2"/>
  <c r="AE118" i="2" s="1" a="1"/>
  <c r="AE118" i="2" s="1"/>
  <c r="AF118" i="2" s="1" a="1"/>
  <c r="AF118" i="2" s="1"/>
  <c r="H118" i="2" s="1" a="1"/>
  <c r="H118" i="2" s="1"/>
  <c r="AD364" i="2"/>
  <c r="AE364" i="2" s="1" a="1"/>
  <c r="AE364" i="2" s="1"/>
  <c r="AF364" i="2" s="1" a="1"/>
  <c r="AF364" i="2" s="1"/>
  <c r="H364" i="2" s="1" a="1"/>
  <c r="H364" i="2" s="1"/>
  <c r="AE542" i="2" a="1"/>
  <c r="AE542" i="2" s="1"/>
  <c r="AF542" i="2" a="1"/>
  <c r="AF542" i="2" s="1"/>
  <c r="AD542" i="2"/>
  <c r="AD408" i="2"/>
  <c r="AE408" i="2" a="1"/>
  <c r="AE408" i="2" s="1"/>
  <c r="AF408" i="2" a="1"/>
  <c r="AF408" i="2" s="1"/>
  <c r="AD323" i="2"/>
  <c r="AE323" i="2" s="1" a="1"/>
  <c r="AE323" i="2" s="1"/>
  <c r="AF323" i="2" s="1" a="1"/>
  <c r="AF323" i="2" s="1"/>
  <c r="AD488" i="2"/>
  <c r="AE488" i="2" a="1"/>
  <c r="AE488" i="2" s="1"/>
  <c r="AF488" i="2" a="1"/>
  <c r="AF488" i="2" s="1"/>
  <c r="AK525" i="2" a="1"/>
  <c r="AK525" i="2" s="1"/>
  <c r="AD433" i="2"/>
  <c r="AE433" i="2" s="1" a="1"/>
  <c r="AE433" i="2" s="1"/>
  <c r="AF433" i="2" s="1" a="1"/>
  <c r="AF433" i="2" s="1"/>
  <c r="H433" i="2" s="1" a="1"/>
  <c r="H433" i="2" s="1"/>
  <c r="AD514" i="2"/>
  <c r="AE514" i="2" a="1"/>
  <c r="AE514" i="2" s="1"/>
  <c r="AF514" i="2" a="1"/>
  <c r="AF514" i="2" s="1"/>
  <c r="AD148" i="2"/>
  <c r="AE148" i="2" s="1" a="1"/>
  <c r="AE148" i="2" s="1"/>
  <c r="AF148" i="2" s="1" a="1"/>
  <c r="AF148" i="2" s="1"/>
  <c r="H148" i="2" s="1" a="1"/>
  <c r="H148" i="2" s="1"/>
  <c r="AD541" i="2"/>
  <c r="AE541" i="2" a="1"/>
  <c r="AE541" i="2" s="1"/>
  <c r="AF541" i="2" a="1"/>
  <c r="AF541" i="2" s="1"/>
  <c r="AD357" i="2"/>
  <c r="AE357" i="2" s="1" a="1"/>
  <c r="AE357" i="2" s="1"/>
  <c r="AF357" i="2" s="1" a="1"/>
  <c r="AF357" i="2" s="1"/>
  <c r="H357" i="2" s="1" a="1"/>
  <c r="H357" i="2" s="1"/>
  <c r="AD322" i="2"/>
  <c r="AE322" i="2" s="1" a="1"/>
  <c r="AE322" i="2" s="1"/>
  <c r="AD172" i="2"/>
  <c r="AE172" i="2" a="1"/>
  <c r="AE172" i="2" s="1"/>
  <c r="AF172" i="2" a="1"/>
  <c r="AF172" i="2" s="1"/>
  <c r="AD91" i="2"/>
  <c r="AE91" i="2" a="1"/>
  <c r="AE91" i="2" s="1"/>
  <c r="AF91" i="2" a="1"/>
  <c r="AF91" i="2" s="1"/>
  <c r="AD561" i="2"/>
  <c r="AE561" i="2" a="1"/>
  <c r="AE561" i="2" s="1"/>
  <c r="AF561" i="2" a="1"/>
  <c r="AF561" i="2" s="1"/>
  <c r="AD352" i="2"/>
  <c r="AE352" i="2" s="1" a="1"/>
  <c r="AE352" i="2" s="1"/>
  <c r="AF352" i="2" s="1" a="1"/>
  <c r="AF352" i="2" s="1"/>
  <c r="H352" i="2" s="1" a="1"/>
  <c r="H352" i="2" s="1"/>
  <c r="AY40" i="2"/>
  <c r="AZ40" i="2" s="1" a="1"/>
  <c r="AZ40" i="2" s="1"/>
  <c r="AF513" i="2" a="1"/>
  <c r="AF513" i="2" s="1"/>
  <c r="AD513" i="2"/>
  <c r="AE513" i="2" a="1"/>
  <c r="AE513" i="2" s="1"/>
  <c r="AD599" i="2"/>
  <c r="AE599" i="2" a="1"/>
  <c r="AE599" i="2" s="1"/>
  <c r="AF599" i="2" a="1"/>
  <c r="AF599" i="2" s="1"/>
  <c r="AD279" i="2"/>
  <c r="AE279" i="2" a="1"/>
  <c r="AE279" i="2" s="1"/>
  <c r="AF279" i="2" a="1"/>
  <c r="AF279" i="2" s="1"/>
  <c r="AD631" i="2"/>
  <c r="AE631" i="2" a="1"/>
  <c r="AE631" i="2" s="1"/>
  <c r="AF631" i="2" a="1"/>
  <c r="AF631" i="2" s="1"/>
  <c r="AE432" i="2" a="1"/>
  <c r="AE432" i="2" s="1"/>
  <c r="AF432" i="2" a="1"/>
  <c r="AF432" i="2" s="1"/>
  <c r="AD432" i="2"/>
  <c r="AD502" i="2"/>
  <c r="AE502" i="2" a="1"/>
  <c r="AE502" i="2" s="1"/>
  <c r="AF502" i="2" a="1"/>
  <c r="AF502" i="2" s="1"/>
  <c r="AD33" i="2"/>
  <c r="AE33" i="2" s="1" a="1"/>
  <c r="AE33" i="2" s="1"/>
  <c r="AF33" i="2" s="1" a="1"/>
  <c r="AF33" i="2" s="1"/>
  <c r="H33" i="2" s="1" a="1"/>
  <c r="H33" i="2" s="1"/>
  <c r="AD444" i="2"/>
  <c r="AE444" i="2" a="1"/>
  <c r="AE444" i="2" s="1"/>
  <c r="AF444" i="2" a="1"/>
  <c r="AF444" i="2" s="1"/>
  <c r="AD169" i="2"/>
  <c r="AE169" i="2" s="1" a="1"/>
  <c r="AE169" i="2" s="1"/>
  <c r="AF169" i="2" s="1" a="1"/>
  <c r="AF169" i="2" s="1"/>
  <c r="H169" i="2" s="1" a="1"/>
  <c r="H169" i="2" s="1"/>
  <c r="AD418" i="2"/>
  <c r="AE418" i="2" s="1" a="1"/>
  <c r="AE418" i="2" s="1"/>
  <c r="AF418" i="2" s="1" a="1"/>
  <c r="AF418" i="2" s="1"/>
  <c r="H418" i="2" s="1" a="1"/>
  <c r="H418" i="2" s="1"/>
  <c r="AD473" i="2"/>
  <c r="AE473" i="2" a="1"/>
  <c r="AE473" i="2" s="1"/>
  <c r="AF473" i="2" a="1"/>
  <c r="AF473" i="2" s="1"/>
  <c r="AD622" i="2"/>
  <c r="AE622" i="2" a="1"/>
  <c r="AE622" i="2" s="1"/>
  <c r="AF622" i="2" a="1"/>
  <c r="AF622" i="2" s="1"/>
  <c r="AD321" i="2"/>
  <c r="AE321" i="2" a="1"/>
  <c r="AE321" i="2" s="1"/>
  <c r="AF321" i="2" a="1"/>
  <c r="AF321" i="2" s="1"/>
  <c r="AD472" i="2"/>
  <c r="AE472" i="2" a="1"/>
  <c r="AE472" i="2" s="1"/>
  <c r="AF472" i="2" a="1"/>
  <c r="AF472" i="2" s="1"/>
  <c r="AE593" i="2" a="1"/>
  <c r="AE593" i="2" s="1"/>
  <c r="AF593" i="2" a="1"/>
  <c r="AF593" i="2" s="1"/>
  <c r="AD593" i="2"/>
  <c r="AD634" i="2"/>
  <c r="AE634" i="2" a="1"/>
  <c r="AE634" i="2" s="1"/>
  <c r="AF634" i="2" a="1"/>
  <c r="AF634" i="2" s="1"/>
  <c r="AD302" i="2"/>
  <c r="AE302" i="2" s="1" a="1"/>
  <c r="AE302" i="2" s="1"/>
  <c r="AF302" i="2" s="1" a="1"/>
  <c r="AF302" i="2" s="1"/>
  <c r="H302" i="2" s="1" a="1"/>
  <c r="H302" i="2" s="1"/>
  <c r="AD477" i="2"/>
  <c r="AE477" i="2" a="1"/>
  <c r="AE477" i="2" s="1"/>
  <c r="AF477" i="2" a="1"/>
  <c r="AF477" i="2" s="1"/>
  <c r="AD506" i="2"/>
  <c r="AE506" i="2" a="1"/>
  <c r="AE506" i="2" s="1"/>
  <c r="AF506" i="2" a="1"/>
  <c r="AF506" i="2" s="1"/>
  <c r="AD494" i="2"/>
  <c r="AE494" i="2" a="1"/>
  <c r="AE494" i="2" s="1"/>
  <c r="AF494" i="2" a="1"/>
  <c r="AF494" i="2" s="1"/>
  <c r="AD99" i="2"/>
  <c r="AE99" i="2" s="1" a="1"/>
  <c r="AE99" i="2" s="1"/>
  <c r="AF99" i="2" s="1" a="1"/>
  <c r="AF99" i="2" s="1"/>
  <c r="H99" i="2" s="1" a="1"/>
  <c r="H99" i="2" s="1"/>
  <c r="AD482" i="2"/>
  <c r="AE482" i="2" a="1"/>
  <c r="AE482" i="2" s="1"/>
  <c r="AF482" i="2" a="1"/>
  <c r="AF482" i="2" s="1"/>
  <c r="AE653" i="2" a="1"/>
  <c r="AE653" i="2" s="1"/>
  <c r="AF653" i="2" a="1"/>
  <c r="AF653" i="2" s="1"/>
  <c r="AD653" i="2"/>
  <c r="AD161" i="2"/>
  <c r="AE161" i="2" s="1" a="1"/>
  <c r="AE161" i="2" s="1"/>
  <c r="AF161" i="2" s="1" a="1"/>
  <c r="AF161" i="2" s="1"/>
  <c r="AD77" i="2"/>
  <c r="AE77" i="2" s="1" a="1"/>
  <c r="AE77" i="2" s="1"/>
  <c r="AF77" i="2" s="1" a="1"/>
  <c r="AF77" i="2" s="1"/>
  <c r="H77" i="2" s="1" a="1"/>
  <c r="H77" i="2" s="1"/>
  <c r="AD350" i="2"/>
  <c r="AE350" i="2" a="1"/>
  <c r="AE350" i="2" s="1"/>
  <c r="AF350" i="2" a="1"/>
  <c r="AF350" i="2" s="1"/>
  <c r="AD635" i="2"/>
  <c r="AE635" i="2" a="1"/>
  <c r="AE635" i="2" s="1"/>
  <c r="AF635" i="2" a="1"/>
  <c r="AF635" i="2" s="1"/>
  <c r="AD449" i="2"/>
  <c r="AE449" i="2" s="1" a="1"/>
  <c r="AE449" i="2" s="1"/>
  <c r="AF449" i="2" s="1" a="1"/>
  <c r="AF449" i="2" s="1"/>
  <c r="AF246" i="2" a="1"/>
  <c r="AF246" i="2" s="1"/>
  <c r="AD246" i="2"/>
  <c r="AE246" i="2" a="1"/>
  <c r="AE246" i="2" s="1"/>
  <c r="AD650" i="2"/>
  <c r="AE650" i="2" a="1"/>
  <c r="AE650" i="2" s="1"/>
  <c r="AF650" i="2" a="1"/>
  <c r="AF650" i="2" s="1"/>
  <c r="AD61" i="2"/>
  <c r="AE61" i="2" s="1" a="1"/>
  <c r="AE61" i="2" s="1"/>
  <c r="AO1540" i="2" a="1"/>
  <c r="AO1540" i="2" s="1"/>
  <c r="AD393" i="2"/>
  <c r="AE393" i="2" a="1"/>
  <c r="AE393" i="2" s="1"/>
  <c r="AF393" i="2" a="1"/>
  <c r="AF393" i="2" s="1"/>
  <c r="H220" i="2" a="1"/>
  <c r="H220" i="2" s="1"/>
  <c r="AB182" i="2" a="1"/>
  <c r="AB182" i="2" s="1"/>
  <c r="AC182" i="2" a="1"/>
  <c r="AC182" i="2" s="1"/>
  <c r="H229" i="2" a="1"/>
  <c r="H229" i="2" s="1"/>
  <c r="H333" i="2" a="1"/>
  <c r="H333" i="2" s="1"/>
  <c r="AC172" i="2" a="1"/>
  <c r="AC172" i="2" s="1"/>
  <c r="AB172" i="2" a="1"/>
  <c r="AB172" i="2" s="1"/>
  <c r="H175" i="2" a="1"/>
  <c r="H175" i="2" s="1"/>
  <c r="H366" i="2" a="1"/>
  <c r="H366" i="2" s="1"/>
  <c r="AC129" i="2" a="1"/>
  <c r="AC129" i="2" s="1"/>
  <c r="AB129" i="2" a="1"/>
  <c r="AB129" i="2" s="1"/>
  <c r="AB527" i="2" a="1"/>
  <c r="AB527" i="2" s="1"/>
  <c r="AC527" i="2" a="1"/>
  <c r="AC527" i="2" s="1"/>
  <c r="H542" i="2" a="1"/>
  <c r="H542" i="2" s="1"/>
  <c r="H461" i="2" a="1"/>
  <c r="H461" i="2" s="1"/>
  <c r="AB95" i="2" a="1"/>
  <c r="AB95" i="2" s="1"/>
  <c r="AC95" i="2" a="1"/>
  <c r="AC95" i="2" s="1"/>
  <c r="H336" i="2" a="1"/>
  <c r="H336" i="2" s="1"/>
  <c r="H59" i="2" a="1"/>
  <c r="H59" i="2" s="1"/>
  <c r="H432" i="2" a="1"/>
  <c r="H432" i="2" s="1"/>
  <c r="AC370" i="2" a="1"/>
  <c r="AC370" i="2" s="1"/>
  <c r="AB370" i="2" a="1"/>
  <c r="AB370" i="2" s="1"/>
  <c r="AC649" i="2" a="1"/>
  <c r="AC649" i="2" s="1"/>
  <c r="AB649" i="2" a="1"/>
  <c r="AB649" i="2" s="1"/>
  <c r="AC31" i="2" a="1"/>
  <c r="AC31" i="2" s="1"/>
  <c r="AB31" i="2" a="1"/>
  <c r="AB31" i="2" s="1"/>
  <c r="H340" i="2" a="1"/>
  <c r="H340" i="2" s="1"/>
  <c r="AC659" i="2" a="1"/>
  <c r="AC659" i="2" s="1"/>
  <c r="AB659" i="2" a="1"/>
  <c r="AB659" i="2" s="1"/>
  <c r="AC525" i="2" a="1"/>
  <c r="AC525" i="2" s="1"/>
  <c r="AB525" i="2" a="1"/>
  <c r="AB525" i="2" s="1"/>
  <c r="AB594" i="2" a="1"/>
  <c r="AB594" i="2" s="1"/>
  <c r="AC594" i="2" a="1"/>
  <c r="AC594" i="2" s="1"/>
  <c r="AB596" i="2" a="1"/>
  <c r="AB596" i="2" s="1"/>
  <c r="AC596" i="2" a="1"/>
  <c r="AC596" i="2" s="1"/>
  <c r="AC64" i="2" a="1"/>
  <c r="AC64" i="2" s="1"/>
  <c r="AB64" i="2" a="1"/>
  <c r="AB64" i="2" s="1"/>
  <c r="AC661" i="2" a="1"/>
  <c r="AC661" i="2" s="1"/>
  <c r="AB661" i="2" a="1"/>
  <c r="AB661" i="2" s="1"/>
  <c r="AB565" i="2" a="1"/>
  <c r="AB565" i="2" s="1"/>
  <c r="AC565" i="2" a="1"/>
  <c r="AC565" i="2" s="1"/>
  <c r="AB359" i="2" a="1"/>
  <c r="AB359" i="2" s="1"/>
  <c r="AC359" i="2" a="1"/>
  <c r="AC359" i="2" s="1"/>
  <c r="H359" i="2" s="1" a="1"/>
  <c r="H359" i="2" s="1"/>
  <c r="AC412" i="2" a="1"/>
  <c r="AC412" i="2" s="1"/>
  <c r="AB412" i="2" a="1"/>
  <c r="AB412" i="2" s="1"/>
  <c r="H394" i="2" a="1"/>
  <c r="H394" i="2" s="1"/>
  <c r="H89" i="2" a="1"/>
  <c r="H89" i="2" s="1"/>
  <c r="AB584" i="2" a="1"/>
  <c r="AB584" i="2" s="1"/>
  <c r="AC584" i="2" a="1"/>
  <c r="AC584" i="2" s="1"/>
  <c r="AC369" i="2" a="1"/>
  <c r="AC369" i="2" s="1"/>
  <c r="AB369" i="2" a="1"/>
  <c r="AB369" i="2" s="1"/>
  <c r="AB145" i="2" a="1"/>
  <c r="AB145" i="2" s="1"/>
  <c r="AC145" i="2" a="1"/>
  <c r="AC145" i="2" s="1"/>
  <c r="H422" i="2" a="1"/>
  <c r="H422" i="2" s="1"/>
  <c r="AB580" i="2" a="1"/>
  <c r="AB580" i="2" s="1"/>
  <c r="AC580" i="2" a="1"/>
  <c r="AC580" i="2" s="1"/>
  <c r="H650" i="2" a="1"/>
  <c r="H650" i="2" s="1"/>
  <c r="AB217" i="2" a="1"/>
  <c r="AB217" i="2" s="1"/>
  <c r="AC217" i="2" a="1"/>
  <c r="AC217" i="2" s="1"/>
  <c r="AB654" i="2" a="1"/>
  <c r="AB654" i="2" s="1"/>
  <c r="AC654" i="2" a="1"/>
  <c r="AC654" i="2" s="1"/>
  <c r="AB560" i="2" a="1"/>
  <c r="AB560" i="2" s="1"/>
  <c r="AC560" i="2" a="1"/>
  <c r="AC560" i="2" s="1"/>
  <c r="H288" i="2" a="1"/>
  <c r="H288" i="2" s="1"/>
  <c r="H248" i="2" a="1"/>
  <c r="H248" i="2" s="1"/>
  <c r="AB480" i="2" a="1"/>
  <c r="AB480" i="2" s="1"/>
  <c r="AC480" i="2" a="1"/>
  <c r="AC480" i="2" s="1"/>
  <c r="AC34" i="2" a="1"/>
  <c r="AC34" i="2" s="1"/>
  <c r="H34" i="2" s="1" a="1"/>
  <c r="H34" i="2" s="1"/>
  <c r="AB34" i="2" a="1"/>
  <c r="AB34" i="2" s="1"/>
  <c r="H46" i="2" a="1"/>
  <c r="H46" i="2" s="1"/>
  <c r="AC510" i="2" a="1"/>
  <c r="AC510" i="2" s="1"/>
  <c r="AB510" i="2" a="1"/>
  <c r="AB510" i="2" s="1"/>
  <c r="H465" i="2" a="1"/>
  <c r="H465" i="2" s="1"/>
  <c r="AD565" i="2"/>
  <c r="AE565" i="2" a="1"/>
  <c r="AE565" i="2" s="1"/>
  <c r="AF565" i="2" a="1"/>
  <c r="AF565" i="2" s="1"/>
  <c r="AD278" i="2"/>
  <c r="AE278" i="2" s="1" a="1"/>
  <c r="AE278" i="2" s="1"/>
  <c r="AD660" i="2"/>
  <c r="AE660" i="2" a="1"/>
  <c r="AE660" i="2" s="1"/>
  <c r="AF660" i="2" a="1"/>
  <c r="AF660" i="2" s="1"/>
  <c r="AY515" i="2"/>
  <c r="AZ515" i="2" s="1" a="1"/>
  <c r="AZ515" i="2" s="1"/>
  <c r="AD661" i="2"/>
  <c r="AE661" i="2" a="1"/>
  <c r="AE661" i="2" s="1"/>
  <c r="AF661" i="2" a="1"/>
  <c r="AF661" i="2" s="1"/>
  <c r="AD264" i="2"/>
  <c r="AE264" i="2" a="1"/>
  <c r="AE264" i="2" s="1"/>
  <c r="AF264" i="2" a="1"/>
  <c r="AF264" i="2" s="1"/>
  <c r="AD163" i="2"/>
  <c r="AE163" i="2" s="1" a="1"/>
  <c r="AE163" i="2" s="1"/>
  <c r="AF163" i="2" s="1" a="1"/>
  <c r="AF163" i="2" s="1"/>
  <c r="H163" i="2" s="1" a="1"/>
  <c r="H163" i="2" s="1"/>
  <c r="AD133" i="2"/>
  <c r="AE133" i="2" s="1" a="1"/>
  <c r="AE133" i="2" s="1"/>
  <c r="AF133" i="2" s="1" a="1"/>
  <c r="AF133" i="2" s="1"/>
  <c r="AE628" i="2" a="1"/>
  <c r="AE628" i="2" s="1"/>
  <c r="AF628" i="2" a="1"/>
  <c r="AF628" i="2" s="1"/>
  <c r="AD628" i="2"/>
  <c r="AD645" i="2"/>
  <c r="AE645" i="2" a="1"/>
  <c r="AE645" i="2" s="1"/>
  <c r="AF645" i="2" a="1"/>
  <c r="AF645" i="2" s="1"/>
  <c r="AD190" i="2"/>
  <c r="AE190" i="2" s="1" a="1"/>
  <c r="AE190" i="2" s="1"/>
  <c r="AF190" i="2" s="1" a="1"/>
  <c r="AF190" i="2" s="1"/>
  <c r="AE639" i="2" a="1"/>
  <c r="AE639" i="2" s="1"/>
  <c r="AF639" i="2" a="1"/>
  <c r="AF639" i="2" s="1"/>
  <c r="AD639" i="2"/>
  <c r="AD319" i="2"/>
  <c r="AE319" i="2" s="1" a="1"/>
  <c r="AE319" i="2" s="1"/>
  <c r="AF319" i="2" s="1" a="1"/>
  <c r="AF319" i="2" s="1"/>
  <c r="H319" i="2" s="1" a="1"/>
  <c r="H319" i="2" s="1"/>
  <c r="AD134" i="2"/>
  <c r="AE134" i="2" s="1" a="1"/>
  <c r="AE134" i="2" s="1"/>
  <c r="AF134" i="2" s="1" a="1"/>
  <c r="AF134" i="2" s="1"/>
  <c r="H134" i="2" s="1" a="1"/>
  <c r="H134" i="2" s="1"/>
  <c r="AF532" i="2" a="1"/>
  <c r="AF532" i="2" s="1"/>
  <c r="AD532" i="2"/>
  <c r="AE532" i="2" a="1"/>
  <c r="AE532" i="2" s="1"/>
  <c r="AD209" i="2"/>
  <c r="AE209" i="2" s="1" a="1"/>
  <c r="AE209" i="2" s="1"/>
  <c r="AF209" i="2" s="1" a="1"/>
  <c r="AF209" i="2" s="1"/>
  <c r="H209" i="2" s="1" a="1"/>
  <c r="H209" i="2" s="1"/>
  <c r="AF495" i="2" a="1"/>
  <c r="AF495" i="2" s="1"/>
  <c r="AD495" i="2"/>
  <c r="AE495" i="2" a="1"/>
  <c r="AE495" i="2" s="1"/>
  <c r="AD367" i="2"/>
  <c r="AE367" i="2" s="1" a="1"/>
  <c r="AE367" i="2" s="1"/>
  <c r="AF367" i="2" s="1" a="1"/>
  <c r="AF367" i="2" s="1"/>
  <c r="H367" i="2" s="1" a="1"/>
  <c r="H367" i="2" s="1"/>
  <c r="AD217" i="2"/>
  <c r="AE217" i="2" a="1"/>
  <c r="AE217" i="2" s="1"/>
  <c r="AF217" i="2" a="1"/>
  <c r="AF217" i="2" s="1"/>
  <c r="AD128" i="2"/>
  <c r="AE128" i="2" s="1" a="1"/>
  <c r="AE128" i="2" s="1"/>
  <c r="AF128" i="2" s="1" a="1"/>
  <c r="AF128" i="2" s="1"/>
  <c r="AD575" i="2"/>
  <c r="AE575" i="2" a="1"/>
  <c r="AE575" i="2" s="1"/>
  <c r="AF575" i="2" a="1"/>
  <c r="AF575" i="2" s="1"/>
  <c r="AF601" i="2" a="1"/>
  <c r="AF601" i="2" s="1"/>
  <c r="AD601" i="2"/>
  <c r="AE601" i="2" a="1"/>
  <c r="AE601" i="2" s="1"/>
  <c r="AD490" i="2"/>
  <c r="AE490" i="2" a="1"/>
  <c r="AE490" i="2" s="1"/>
  <c r="AF490" i="2" a="1"/>
  <c r="AF490" i="2" s="1"/>
  <c r="AI254" i="2"/>
  <c r="AA254" i="2"/>
  <c r="AD595" i="2"/>
  <c r="AE595" i="2" a="1"/>
  <c r="AE595" i="2" s="1"/>
  <c r="AF595" i="2" a="1"/>
  <c r="AF595" i="2" s="1"/>
  <c r="AD339" i="2"/>
  <c r="AE339" i="2" s="1" a="1"/>
  <c r="AE339" i="2" s="1"/>
  <c r="AF339" i="2" s="1" a="1"/>
  <c r="AF339" i="2" s="1"/>
  <c r="H339" i="2" s="1" a="1"/>
  <c r="H339" i="2" s="1"/>
  <c r="AD443" i="2"/>
  <c r="AE443" i="2" s="1" a="1"/>
  <c r="AE443" i="2" s="1"/>
  <c r="AF443" i="2" s="1" a="1"/>
  <c r="AF443" i="2" s="1"/>
  <c r="AD589" i="2"/>
  <c r="AE589" i="2" a="1"/>
  <c r="AE589" i="2" s="1"/>
  <c r="AF589" i="2" a="1"/>
  <c r="AF589" i="2" s="1"/>
  <c r="AD446" i="2"/>
  <c r="AE446" i="2" s="1" a="1"/>
  <c r="AE446" i="2" s="1"/>
  <c r="AF446" i="2" s="1" a="1"/>
  <c r="AF446" i="2" s="1"/>
  <c r="AI132" i="2"/>
  <c r="AA132" i="2"/>
  <c r="AD571" i="2"/>
  <c r="AE571" i="2" a="1"/>
  <c r="AE571" i="2" s="1"/>
  <c r="AF571" i="2" a="1"/>
  <c r="AF571" i="2" s="1"/>
  <c r="AD471" i="2"/>
  <c r="AE471" i="2" a="1"/>
  <c r="AE471" i="2" s="1"/>
  <c r="AF471" i="2" a="1"/>
  <c r="AF471" i="2" s="1"/>
  <c r="AD560" i="2"/>
  <c r="AE560" i="2" a="1"/>
  <c r="AE560" i="2" s="1"/>
  <c r="AF560" i="2" a="1"/>
  <c r="AF560" i="2" s="1"/>
  <c r="AF72" i="2" a="1"/>
  <c r="AF72" i="2" s="1"/>
  <c r="AD72" i="2"/>
  <c r="AE72" i="2" a="1"/>
  <c r="AE72" i="2" s="1"/>
  <c r="AD304" i="2"/>
  <c r="AE304" i="2" s="1" a="1"/>
  <c r="AE304" i="2" s="1"/>
  <c r="AF304" i="2" s="1" a="1"/>
  <c r="AF304" i="2" s="1"/>
  <c r="H304" i="2" s="1" a="1"/>
  <c r="H304" i="2" s="1"/>
  <c r="AD626" i="2"/>
  <c r="AE626" i="2" a="1"/>
  <c r="AE626" i="2" s="1"/>
  <c r="AF626" i="2" a="1"/>
  <c r="AF626" i="2" s="1"/>
  <c r="AF619" i="2" a="1"/>
  <c r="AF619" i="2" s="1"/>
  <c r="AD619" i="2"/>
  <c r="AE619" i="2" a="1"/>
  <c r="AE619" i="2" s="1"/>
  <c r="AE467" i="2" a="1"/>
  <c r="AE467" i="2" s="1"/>
  <c r="AF467" i="2" a="1"/>
  <c r="AF467" i="2" s="1"/>
  <c r="AD467" i="2"/>
  <c r="AD658" i="2"/>
  <c r="AE658" i="2" a="1"/>
  <c r="AE658" i="2" s="1"/>
  <c r="AF658" i="2" a="1"/>
  <c r="AF658" i="2" s="1"/>
  <c r="AD524" i="2"/>
  <c r="AE524" i="2" a="1"/>
  <c r="AE524" i="2" s="1"/>
  <c r="AF524" i="2" a="1"/>
  <c r="AF524" i="2" s="1"/>
  <c r="AD570" i="2"/>
  <c r="AE570" i="2" a="1"/>
  <c r="AE570" i="2" s="1"/>
  <c r="AF570" i="2" a="1"/>
  <c r="AF570" i="2" s="1"/>
  <c r="AD620" i="2"/>
  <c r="AE620" i="2" a="1"/>
  <c r="AE620" i="2" s="1"/>
  <c r="AF620" i="2" a="1"/>
  <c r="AF620" i="2" s="1"/>
  <c r="AP1540" i="2" a="1"/>
  <c r="AP1540" i="2" s="1"/>
  <c r="J1540" i="2" s="1"/>
  <c r="H341" i="2" a="1"/>
  <c r="H341" i="2" s="1"/>
  <c r="H168" i="2" a="1"/>
  <c r="H168" i="2" s="1"/>
  <c r="AB164" i="2" a="1"/>
  <c r="AB164" i="2" s="1"/>
  <c r="AC164" i="2" a="1"/>
  <c r="AC164" i="2" s="1"/>
  <c r="H67" i="2" a="1"/>
  <c r="H67" i="2" s="1"/>
  <c r="H172" i="2" a="1"/>
  <c r="H172" i="2" s="1"/>
  <c r="H374" i="2" a="1"/>
  <c r="H374" i="2" s="1"/>
  <c r="AB269" i="2" a="1"/>
  <c r="AB269" i="2" s="1"/>
  <c r="AC269" i="2" a="1"/>
  <c r="AC269" i="2" s="1"/>
  <c r="AB482" i="2" a="1"/>
  <c r="AB482" i="2" s="1"/>
  <c r="AC482" i="2" a="1"/>
  <c r="AC482" i="2" s="1"/>
  <c r="AC609" i="2" a="1"/>
  <c r="AC609" i="2" s="1"/>
  <c r="AB609" i="2" a="1"/>
  <c r="AB609" i="2" s="1"/>
  <c r="AB545" i="2" a="1"/>
  <c r="AB545" i="2" s="1"/>
  <c r="AC545" i="2" a="1"/>
  <c r="AC545" i="2" s="1"/>
  <c r="AC607" i="2" a="1"/>
  <c r="AC607" i="2" s="1"/>
  <c r="AB607" i="2" a="1"/>
  <c r="AB607" i="2" s="1"/>
  <c r="AC617" i="2" a="1"/>
  <c r="AC617" i="2" s="1"/>
  <c r="AB617" i="2" a="1"/>
  <c r="AB617" i="2" s="1"/>
  <c r="AB403" i="2" a="1"/>
  <c r="AB403" i="2" s="1"/>
  <c r="AC403" i="2" a="1"/>
  <c r="AC403" i="2" s="1"/>
  <c r="AB590" i="2" a="1"/>
  <c r="AB590" i="2" s="1"/>
  <c r="AC590" i="2" a="1"/>
  <c r="AC590" i="2" s="1"/>
  <c r="AC652" i="2" a="1"/>
  <c r="AC652" i="2" s="1"/>
  <c r="AB652" i="2" a="1"/>
  <c r="AB652" i="2" s="1"/>
  <c r="H189" i="2" a="1"/>
  <c r="H189" i="2" s="1"/>
  <c r="H150" i="2" a="1"/>
  <c r="H150" i="2" s="1"/>
  <c r="H659" i="2" a="1"/>
  <c r="H659" i="2" s="1"/>
  <c r="AC586" i="2" a="1"/>
  <c r="AC586" i="2" s="1"/>
  <c r="AB586" i="2" a="1"/>
  <c r="AB586" i="2" s="1"/>
  <c r="H661" i="2" a="1"/>
  <c r="H661" i="2" s="1"/>
  <c r="AB636" i="2" a="1"/>
  <c r="AB636" i="2" s="1"/>
  <c r="AC636" i="2" a="1"/>
  <c r="AC636" i="2" s="1"/>
  <c r="AC325" i="2" a="1"/>
  <c r="AC325" i="2" s="1"/>
  <c r="H325" i="2" s="1" a="1"/>
  <c r="H325" i="2" s="1"/>
  <c r="AB325" i="2" a="1"/>
  <c r="AB325" i="2" s="1"/>
  <c r="AC546" i="2" a="1"/>
  <c r="AC546" i="2" s="1"/>
  <c r="AB546" i="2" a="1"/>
  <c r="AB546" i="2" s="1"/>
  <c r="H565" i="2" a="1"/>
  <c r="H565" i="2" s="1"/>
  <c r="AB601" i="2" a="1"/>
  <c r="AB601" i="2" s="1"/>
  <c r="AC601" i="2" a="1"/>
  <c r="AC601" i="2" s="1"/>
  <c r="AB595" i="2" a="1"/>
  <c r="AB595" i="2" s="1"/>
  <c r="AC595" i="2" a="1"/>
  <c r="AC595" i="2" s="1"/>
  <c r="H250" i="2" a="1"/>
  <c r="H250" i="2" s="1"/>
  <c r="AC555" i="2" a="1"/>
  <c r="AC555" i="2" s="1"/>
  <c r="AB555" i="2" a="1"/>
  <c r="AB555" i="2" s="1"/>
  <c r="AD145" i="2"/>
  <c r="AE145" i="2" s="1" a="1"/>
  <c r="AE145" i="2" s="1"/>
  <c r="AT145" i="2" s="1" a="1"/>
  <c r="AT145" i="2" s="1"/>
  <c r="AB105" i="2" a="1"/>
  <c r="AB105" i="2" s="1"/>
  <c r="AC105" i="2" a="1"/>
  <c r="AC105" i="2" s="1"/>
  <c r="AC466" i="2" a="1"/>
  <c r="AC466" i="2" s="1"/>
  <c r="AB466" i="2" a="1"/>
  <c r="AB466" i="2" s="1"/>
  <c r="AC655" i="2" a="1"/>
  <c r="AC655" i="2" s="1"/>
  <c r="AB655" i="2" a="1"/>
  <c r="AB655" i="2" s="1"/>
  <c r="AB647" i="2" a="1"/>
  <c r="AB647" i="2" s="1"/>
  <c r="AC647" i="2" a="1"/>
  <c r="AC647" i="2" s="1"/>
  <c r="H217" i="2" a="1"/>
  <c r="H217" i="2" s="1"/>
  <c r="H560" i="2" a="1"/>
  <c r="H560" i="2" s="1"/>
  <c r="AC640" i="2" a="1"/>
  <c r="AC640" i="2" s="1"/>
  <c r="AB640" i="2" a="1"/>
  <c r="AB640" i="2" s="1"/>
  <c r="AB43" i="2" a="1"/>
  <c r="AB43" i="2" s="1"/>
  <c r="AC43" i="2" a="1"/>
  <c r="AC43" i="2" s="1"/>
  <c r="H43" i="2" s="1" a="1"/>
  <c r="H43" i="2" s="1"/>
  <c r="AB234" i="2" a="1"/>
  <c r="AB234" i="2" s="1"/>
  <c r="AC234" i="2" a="1"/>
  <c r="AC234" i="2" s="1"/>
  <c r="H84" i="2" a="1"/>
  <c r="H84" i="2" s="1"/>
  <c r="AB326" i="2" a="1"/>
  <c r="AB326" i="2" s="1"/>
  <c r="AC326" i="2" a="1"/>
  <c r="AC326" i="2" s="1"/>
  <c r="AB338" i="2" a="1"/>
  <c r="AB338" i="2" s="1"/>
  <c r="AC338" i="2" a="1"/>
  <c r="AC338" i="2" s="1"/>
  <c r="AB613" i="2" a="1"/>
  <c r="AB613" i="2" s="1"/>
  <c r="AC613" i="2" a="1"/>
  <c r="AC613" i="2" s="1"/>
  <c r="AB490" i="2" a="1"/>
  <c r="AB490" i="2" s="1"/>
  <c r="AC490" i="2" a="1"/>
  <c r="AC490" i="2" s="1"/>
  <c r="AD178" i="2"/>
  <c r="AO178" i="2" s="1" a="1"/>
  <c r="AO178" i="2" s="1"/>
  <c r="AD481" i="2"/>
  <c r="AF481" i="2" a="1"/>
  <c r="AF481" i="2" s="1"/>
  <c r="AE481" i="2" a="1"/>
  <c r="AE481" i="2" s="1"/>
  <c r="AF470" i="2" a="1"/>
  <c r="AF470" i="2" s="1"/>
  <c r="AD470" i="2"/>
  <c r="AE470" i="2" a="1"/>
  <c r="AE470" i="2" s="1"/>
  <c r="AE500" i="2" a="1"/>
  <c r="AE500" i="2" s="1"/>
  <c r="AF500" i="2" a="1"/>
  <c r="AF500" i="2" s="1"/>
  <c r="AD500" i="2"/>
  <c r="AE516" i="2" a="1"/>
  <c r="AE516" i="2" s="1"/>
  <c r="AF516" i="2" a="1"/>
  <c r="AF516" i="2" s="1"/>
  <c r="AD516" i="2"/>
  <c r="AE110" i="2" a="1"/>
  <c r="AE110" i="2" s="1"/>
  <c r="AF110" i="2" a="1"/>
  <c r="AF110" i="2" s="1"/>
  <c r="AD110" i="2"/>
  <c r="AD598" i="2"/>
  <c r="AE598" i="2" a="1"/>
  <c r="AE598" i="2" s="1"/>
  <c r="AF598" i="2" a="1"/>
  <c r="AF598" i="2" s="1"/>
  <c r="AF607" i="2" a="1"/>
  <c r="AF607" i="2" s="1"/>
  <c r="AD607" i="2"/>
  <c r="AE607" i="2" a="1"/>
  <c r="AE607" i="2" s="1"/>
  <c r="AR1224" i="2" a="1"/>
  <c r="AR1224" i="2" s="1"/>
  <c r="AD197" i="2"/>
  <c r="AE197" i="2" a="1"/>
  <c r="AE197" i="2" s="1"/>
  <c r="AF197" i="2" a="1"/>
  <c r="AF197" i="2" s="1"/>
  <c r="AD268" i="2"/>
  <c r="AE268" i="2" s="1" a="1"/>
  <c r="AE268" i="2" s="1"/>
  <c r="AF268" i="2" s="1" a="1"/>
  <c r="AF268" i="2" s="1"/>
  <c r="H268" i="2" s="1" a="1"/>
  <c r="H268" i="2" s="1"/>
  <c r="AD97" i="2"/>
  <c r="AE97" i="2" s="1" a="1"/>
  <c r="AE97" i="2" s="1"/>
  <c r="AF97" i="2" s="1" a="1"/>
  <c r="AF97" i="2" s="1"/>
  <c r="H97" i="2" s="1" a="1"/>
  <c r="H97" i="2" s="1"/>
  <c r="AD525" i="2"/>
  <c r="AE525" i="2" a="1"/>
  <c r="AE525" i="2" s="1"/>
  <c r="AF525" i="2" a="1"/>
  <c r="AF525" i="2" s="1"/>
  <c r="AD455" i="2"/>
  <c r="AE455" i="2" s="1" a="1"/>
  <c r="AE455" i="2" s="1"/>
  <c r="AF455" i="2" s="1" a="1"/>
  <c r="AF455" i="2" s="1"/>
  <c r="AD606" i="2"/>
  <c r="AE606" i="2" a="1"/>
  <c r="AE606" i="2" s="1"/>
  <c r="AF606" i="2" a="1"/>
  <c r="AF606" i="2" s="1"/>
  <c r="AD466" i="2"/>
  <c r="AE466" i="2" a="1"/>
  <c r="AE466" i="2" s="1"/>
  <c r="AF466" i="2" a="1"/>
  <c r="AF466" i="2" s="1"/>
  <c r="AD162" i="2"/>
  <c r="AE162" i="2" s="1" a="1"/>
  <c r="AE162" i="2" s="1"/>
  <c r="AF162" i="2" s="1" a="1"/>
  <c r="AF162" i="2" s="1"/>
  <c r="H162" i="2" s="1" a="1"/>
  <c r="H162" i="2" s="1"/>
  <c r="AD594" i="2"/>
  <c r="AE594" i="2" a="1"/>
  <c r="AE594" i="2" s="1"/>
  <c r="AF594" i="2" a="1"/>
  <c r="AF594" i="2" s="1"/>
  <c r="AI239" i="2"/>
  <c r="AA239" i="2"/>
  <c r="AD260" i="2"/>
  <c r="AE260" i="2" s="1" a="1"/>
  <c r="AE260" i="2" s="1"/>
  <c r="AF260" i="2" s="1" a="1"/>
  <c r="AF260" i="2" s="1"/>
  <c r="AF617" i="2" a="1"/>
  <c r="AF617" i="2" s="1"/>
  <c r="AD617" i="2"/>
  <c r="AE617" i="2" a="1"/>
  <c r="AE617" i="2" s="1"/>
  <c r="AD450" i="2"/>
  <c r="AE450" i="2" s="1" a="1"/>
  <c r="AE450" i="2" s="1"/>
  <c r="AF450" i="2" s="1" a="1"/>
  <c r="AF450" i="2" s="1"/>
  <c r="H450" i="2" s="1" a="1"/>
  <c r="H450" i="2" s="1"/>
  <c r="AD192" i="2"/>
  <c r="AE192" i="2" a="1"/>
  <c r="AE192" i="2" s="1"/>
  <c r="AF192" i="2" a="1"/>
  <c r="AF192" i="2" s="1"/>
  <c r="AD27" i="2"/>
  <c r="AE27" i="2" a="1"/>
  <c r="AE27" i="2" s="1"/>
  <c r="AF27" i="2" a="1"/>
  <c r="AF27" i="2" s="1"/>
  <c r="AD564" i="2"/>
  <c r="AE564" i="2" a="1"/>
  <c r="AE564" i="2" s="1"/>
  <c r="AF564" i="2" a="1"/>
  <c r="AF564" i="2" s="1"/>
  <c r="AD441" i="2"/>
  <c r="AE441" i="2" s="1" a="1"/>
  <c r="AE441" i="2" s="1"/>
  <c r="AF441" i="2" s="1" a="1"/>
  <c r="AF441" i="2" s="1"/>
  <c r="AD405" i="2"/>
  <c r="AE405" i="2" s="1" a="1"/>
  <c r="AE405" i="2" s="1"/>
  <c r="AF405" i="2" s="1" a="1"/>
  <c r="AF405" i="2" s="1"/>
  <c r="H405" i="2" s="1" a="1"/>
  <c r="H405" i="2" s="1"/>
  <c r="AD397" i="2"/>
  <c r="AE397" i="2" s="1" a="1"/>
  <c r="AE397" i="2" s="1"/>
  <c r="AF397" i="2" s="1" a="1"/>
  <c r="AF397" i="2" s="1"/>
  <c r="H397" i="2" s="1" a="1"/>
  <c r="H397" i="2" s="1"/>
  <c r="AD219" i="2"/>
  <c r="AE219" i="2" s="1" a="1"/>
  <c r="AE219" i="2" s="1"/>
  <c r="AF219" i="2" s="1" a="1"/>
  <c r="AF219" i="2" s="1"/>
  <c r="AD596" i="2"/>
  <c r="AE596" i="2" a="1"/>
  <c r="AE596" i="2" s="1"/>
  <c r="AF596" i="2" a="1"/>
  <c r="AF596" i="2" s="1"/>
  <c r="AD390" i="2"/>
  <c r="AE390" i="2" s="1" a="1"/>
  <c r="AE390" i="2" s="1"/>
  <c r="AF390" i="2" s="1" a="1"/>
  <c r="AF390" i="2" s="1"/>
  <c r="AD241" i="2"/>
  <c r="AE241" i="2" s="1" a="1"/>
  <c r="AE241" i="2" s="1"/>
  <c r="AF241" i="2" s="1" a="1"/>
  <c r="AF241" i="2" s="1"/>
  <c r="H241" i="2" s="1" a="1"/>
  <c r="H241" i="2" s="1"/>
  <c r="AD552" i="2"/>
  <c r="AE552" i="2" a="1"/>
  <c r="AE552" i="2" s="1"/>
  <c r="AF552" i="2" a="1"/>
  <c r="AF552" i="2" s="1"/>
  <c r="AD266" i="2"/>
  <c r="AE266" i="2" s="1" a="1"/>
  <c r="AE266" i="2" s="1"/>
  <c r="AF266" i="2" s="1" a="1"/>
  <c r="AF266" i="2" s="1"/>
  <c r="H266" i="2" s="1" a="1"/>
  <c r="H266" i="2" s="1"/>
  <c r="AD587" i="2"/>
  <c r="AE587" i="2" a="1"/>
  <c r="AE587" i="2" s="1"/>
  <c r="AF587" i="2" a="1"/>
  <c r="AF587" i="2" s="1"/>
  <c r="AD286" i="2"/>
  <c r="AE286" i="2" s="1" a="1"/>
  <c r="AE286" i="2" s="1"/>
  <c r="AF286" i="2" s="1" a="1"/>
  <c r="AF286" i="2" s="1"/>
  <c r="AD412" i="2"/>
  <c r="AE412" i="2" a="1"/>
  <c r="AE412" i="2" s="1"/>
  <c r="AF412" i="2" a="1"/>
  <c r="AF412" i="2" s="1"/>
  <c r="AD29" i="2"/>
  <c r="AE29" i="2" s="1" a="1"/>
  <c r="AE29" i="2" s="1"/>
  <c r="AF29" i="2" s="1" a="1"/>
  <c r="AF29" i="2" s="1"/>
  <c r="H29" i="2" s="1" a="1"/>
  <c r="H29" i="2" s="1"/>
  <c r="AE547" i="2" a="1"/>
  <c r="AE547" i="2" s="1"/>
  <c r="AD547" i="2"/>
  <c r="AF547" i="2" a="1"/>
  <c r="AF547" i="2" s="1"/>
  <c r="AD314" i="2"/>
  <c r="AE314" i="2" s="1" a="1"/>
  <c r="AE314" i="2" s="1"/>
  <c r="AF314" i="2" s="1" a="1"/>
  <c r="AF314" i="2" s="1"/>
  <c r="H314" i="2" s="1" a="1"/>
  <c r="H314" i="2" s="1"/>
  <c r="AD648" i="2"/>
  <c r="AE648" i="2" a="1"/>
  <c r="AE648" i="2" s="1"/>
  <c r="AF648" i="2" a="1"/>
  <c r="AF648" i="2" s="1"/>
  <c r="AD484" i="2"/>
  <c r="AE484" i="2" a="1"/>
  <c r="AE484" i="2" s="1"/>
  <c r="AF484" i="2" a="1"/>
  <c r="AF484" i="2" s="1"/>
  <c r="AF621" i="2" a="1"/>
  <c r="AF621" i="2" s="1"/>
  <c r="AD621" i="2"/>
  <c r="AE621" i="2" a="1"/>
  <c r="AE621" i="2" s="1"/>
  <c r="AD326" i="2"/>
  <c r="AE326" i="2" a="1"/>
  <c r="AE326" i="2" s="1"/>
  <c r="AF326" i="2" a="1"/>
  <c r="AF326" i="2" s="1"/>
  <c r="AD377" i="2"/>
  <c r="AE377" i="2" s="1" a="1"/>
  <c r="AE377" i="2" s="1"/>
  <c r="AF377" i="2" s="1" a="1"/>
  <c r="AF377" i="2" s="1"/>
  <c r="AD576" i="2"/>
  <c r="AE576" i="2" a="1"/>
  <c r="AE576" i="2" s="1"/>
  <c r="AF576" i="2" a="1"/>
  <c r="AF576" i="2" s="1"/>
  <c r="AD332" i="2"/>
  <c r="AS332" i="2" s="1" a="1"/>
  <c r="AS332" i="2" s="1"/>
  <c r="H194" i="2" a="1"/>
  <c r="H194" i="2" s="1"/>
  <c r="H164" i="2" a="1"/>
  <c r="H164" i="2" s="1"/>
  <c r="AB73" i="2" a="1"/>
  <c r="AB73" i="2" s="1"/>
  <c r="AC73" i="2" a="1"/>
  <c r="AC73" i="2" s="1"/>
  <c r="AC76" i="2" a="1"/>
  <c r="AC76" i="2" s="1"/>
  <c r="H76" i="2" s="1" a="1"/>
  <c r="H76" i="2" s="1"/>
  <c r="AB76" i="2" a="1"/>
  <c r="AB76" i="2" s="1"/>
  <c r="AC533" i="2" a="1"/>
  <c r="AC533" i="2" s="1"/>
  <c r="AB533" i="2" a="1"/>
  <c r="AB533" i="2" s="1"/>
  <c r="AB61" i="2" a="1"/>
  <c r="AB61" i="2" s="1"/>
  <c r="AC61" i="2" a="1"/>
  <c r="AC61" i="2" s="1"/>
  <c r="AB632" i="2" a="1"/>
  <c r="AB632" i="2" s="1"/>
  <c r="AC632" i="2" a="1"/>
  <c r="AC632" i="2" s="1"/>
  <c r="H143" i="2" a="1"/>
  <c r="H143" i="2" s="1"/>
  <c r="H56" i="2" a="1"/>
  <c r="H56" i="2" s="1"/>
  <c r="H221" i="2" a="1"/>
  <c r="H221" i="2" s="1"/>
  <c r="H482" i="2" a="1"/>
  <c r="H482" i="2" s="1"/>
  <c r="AB154" i="2" a="1"/>
  <c r="AB154" i="2" s="1"/>
  <c r="AC154" i="2" a="1"/>
  <c r="AC154" i="2" s="1"/>
  <c r="AB589" i="2" a="1"/>
  <c r="AB589" i="2" s="1"/>
  <c r="AC589" i="2" a="1"/>
  <c r="AC589" i="2" s="1"/>
  <c r="H607" i="2" a="1"/>
  <c r="H607" i="2" s="1"/>
  <c r="AB642" i="2" a="1"/>
  <c r="AB642" i="2" s="1"/>
  <c r="AC642" i="2" a="1"/>
  <c r="AC642" i="2" s="1"/>
  <c r="H617" i="2" a="1"/>
  <c r="H617" i="2" s="1"/>
  <c r="AC561" i="2" a="1"/>
  <c r="AC561" i="2" s="1"/>
  <c r="AB561" i="2" a="1"/>
  <c r="AB561" i="2" s="1"/>
  <c r="H142" i="2" a="1"/>
  <c r="H142" i="2" s="1"/>
  <c r="H227" i="2" a="1"/>
  <c r="H227" i="2" s="1"/>
  <c r="AC284" i="2" a="1"/>
  <c r="AC284" i="2" s="1"/>
  <c r="AB284" i="2" a="1"/>
  <c r="AB284" i="2" s="1"/>
  <c r="H652" i="2" a="1"/>
  <c r="H652" i="2" s="1"/>
  <c r="AB360" i="2" a="1"/>
  <c r="AB360" i="2" s="1"/>
  <c r="AC360" i="2" a="1"/>
  <c r="AC360" i="2" s="1"/>
  <c r="H251" i="2" a="1"/>
  <c r="H251" i="2" s="1"/>
  <c r="H292" i="2" a="1"/>
  <c r="H292" i="2" s="1"/>
  <c r="H586" i="2" a="1"/>
  <c r="H586" i="2" s="1"/>
  <c r="AC192" i="2" a="1"/>
  <c r="AC192" i="2" s="1"/>
  <c r="AB192" i="2" a="1"/>
  <c r="AB192" i="2" s="1"/>
  <c r="H546" i="2" a="1"/>
  <c r="H546" i="2" s="1"/>
  <c r="AB626" i="2" a="1"/>
  <c r="AB626" i="2" s="1"/>
  <c r="AC626" i="2" a="1"/>
  <c r="AC626" i="2" s="1"/>
  <c r="H595" i="2" a="1"/>
  <c r="H595" i="2" s="1"/>
  <c r="AB91" i="2" a="1"/>
  <c r="AB91" i="2" s="1"/>
  <c r="AC91" i="2" a="1"/>
  <c r="AC91" i="2" s="1"/>
  <c r="AB321" i="2" a="1"/>
  <c r="AB321" i="2" s="1"/>
  <c r="AC321" i="2" a="1"/>
  <c r="AC321" i="2" s="1"/>
  <c r="H411" i="2" a="1"/>
  <c r="H411" i="2" s="1"/>
  <c r="AC124" i="2" a="1"/>
  <c r="AC124" i="2" s="1"/>
  <c r="H124" i="2" s="1" a="1"/>
  <c r="H124" i="2" s="1"/>
  <c r="AB124" i="2" a="1"/>
  <c r="AB124" i="2" s="1"/>
  <c r="H555" i="2" a="1"/>
  <c r="H555" i="2" s="1"/>
  <c r="AC635" i="2" a="1"/>
  <c r="AC635" i="2" s="1"/>
  <c r="AB635" i="2" a="1"/>
  <c r="AB635" i="2" s="1"/>
  <c r="AB534" i="2" a="1"/>
  <c r="AB534" i="2" s="1"/>
  <c r="AC534" i="2" a="1"/>
  <c r="AC534" i="2" s="1"/>
  <c r="AB464" i="2" a="1"/>
  <c r="AB464" i="2" s="1"/>
  <c r="AC464" i="2" a="1"/>
  <c r="AC464" i="2" s="1"/>
  <c r="H466" i="2" a="1"/>
  <c r="H466" i="2" s="1"/>
  <c r="H459" i="2" a="1"/>
  <c r="H459" i="2" s="1"/>
  <c r="H203" i="2" a="1"/>
  <c r="H203" i="2" s="1"/>
  <c r="AB524" i="2" a="1"/>
  <c r="AB524" i="2" s="1"/>
  <c r="AC524" i="2" a="1"/>
  <c r="AC524" i="2" s="1"/>
  <c r="H647" i="2" a="1"/>
  <c r="H647" i="2" s="1"/>
  <c r="AB206" i="2" a="1"/>
  <c r="AB206" i="2" s="1"/>
  <c r="AC206" i="2" a="1"/>
  <c r="AC206" i="2" s="1"/>
  <c r="AB396" i="2" a="1"/>
  <c r="AB396" i="2" s="1"/>
  <c r="AC396" i="2" a="1"/>
  <c r="AC396" i="2" s="1"/>
  <c r="H396" i="2" s="1" a="1"/>
  <c r="H396" i="2" s="1"/>
  <c r="AC558" i="2" a="1"/>
  <c r="AC558" i="2" s="1"/>
  <c r="AB558" i="2" a="1"/>
  <c r="AB558" i="2" s="1"/>
  <c r="H85" i="2" a="1"/>
  <c r="H85" i="2" s="1"/>
  <c r="H326" i="2" a="1"/>
  <c r="H326" i="2" s="1"/>
  <c r="AB377" i="2" a="1"/>
  <c r="AB377" i="2" s="1"/>
  <c r="AC377" i="2" a="1"/>
  <c r="AC377" i="2" s="1"/>
  <c r="AC588" i="2" a="1"/>
  <c r="AC588" i="2" s="1"/>
  <c r="AB588" i="2" a="1"/>
  <c r="AB588" i="2" s="1"/>
  <c r="H337" i="2" a="1"/>
  <c r="H337" i="2" s="1"/>
  <c r="AB35" i="2" a="1"/>
  <c r="AB35" i="2" s="1"/>
  <c r="AC35" i="2" a="1"/>
  <c r="AC35" i="2" s="1"/>
  <c r="H35" i="2" s="1" a="1"/>
  <c r="H35" i="2" s="1"/>
  <c r="H490" i="2" a="1"/>
  <c r="H490" i="2" s="1"/>
  <c r="AB598" i="2" a="1"/>
  <c r="AB598" i="2" s="1"/>
  <c r="AC598" i="2" a="1"/>
  <c r="AC598" i="2" s="1"/>
  <c r="AE654" i="2" a="1"/>
  <c r="AE654" i="2" s="1"/>
  <c r="AF654" i="2" a="1"/>
  <c r="AF654" i="2" s="1"/>
  <c r="AD654" i="2"/>
  <c r="AF610" i="2" a="1"/>
  <c r="AF610" i="2" s="1"/>
  <c r="AD610" i="2"/>
  <c r="AE610" i="2" a="1"/>
  <c r="AE610" i="2" s="1"/>
  <c r="AD96" i="2"/>
  <c r="AE96" i="2" s="1" a="1"/>
  <c r="AE96" i="2" s="1"/>
  <c r="AF96" i="2" s="1" a="1"/>
  <c r="AF96" i="2" s="1"/>
  <c r="H96" i="2" s="1" a="1"/>
  <c r="H96" i="2" s="1"/>
  <c r="AD372" i="2"/>
  <c r="AE372" i="2" s="1" a="1"/>
  <c r="AE372" i="2" s="1"/>
  <c r="AF372" i="2" s="1" a="1"/>
  <c r="AF372" i="2" s="1"/>
  <c r="AD212" i="2"/>
  <c r="AE212" i="2" a="1"/>
  <c r="AE212" i="2" s="1"/>
  <c r="AF212" i="2" a="1"/>
  <c r="AF212" i="2" s="1"/>
  <c r="AE577" i="2" a="1"/>
  <c r="AE577" i="2" s="1"/>
  <c r="AF577" i="2" a="1"/>
  <c r="AF577" i="2" s="1"/>
  <c r="AD577" i="2"/>
  <c r="AD218" i="2"/>
  <c r="AE218" i="2" s="1" a="1"/>
  <c r="AE218" i="2" s="1"/>
  <c r="AF218" i="2" s="1" a="1"/>
  <c r="AF218" i="2" s="1"/>
  <c r="H218" i="2" s="1" a="1"/>
  <c r="H218" i="2" s="1"/>
  <c r="AD22" i="2"/>
  <c r="AE22" i="2" s="1" a="1"/>
  <c r="AE22" i="2" s="1"/>
  <c r="AF22" i="2" s="1" a="1"/>
  <c r="AF22" i="2" s="1"/>
  <c r="H22" i="2" s="1" a="1"/>
  <c r="H22" i="2" s="1"/>
  <c r="AD290" i="2"/>
  <c r="AE290" i="2" s="1" a="1"/>
  <c r="AE290" i="2" s="1"/>
  <c r="AF290" i="2" s="1" a="1"/>
  <c r="AF290" i="2" s="1"/>
  <c r="H290" i="2" s="1" a="1"/>
  <c r="H290" i="2" s="1"/>
  <c r="AD468" i="2"/>
  <c r="AE468" i="2" a="1"/>
  <c r="AE468" i="2" s="1"/>
  <c r="AF468" i="2" a="1"/>
  <c r="AF468" i="2" s="1"/>
  <c r="AF149" i="2" a="1"/>
  <c r="AF149" i="2" s="1"/>
  <c r="AD149" i="2"/>
  <c r="AE149" i="2" a="1"/>
  <c r="AE149" i="2" s="1"/>
  <c r="AF182" i="2" a="1"/>
  <c r="AF182" i="2" s="1"/>
  <c r="AD182" i="2"/>
  <c r="AE182" i="2" a="1"/>
  <c r="AE182" i="2" s="1"/>
  <c r="AD70" i="2"/>
  <c r="AE70" i="2" s="1" a="1"/>
  <c r="AE70" i="2" s="1"/>
  <c r="AF70" i="2" s="1" a="1"/>
  <c r="AF70" i="2" s="1"/>
  <c r="H70" i="2" s="1" a="1"/>
  <c r="H70" i="2" s="1"/>
  <c r="AD232" i="2"/>
  <c r="AE232" i="2" s="1" a="1"/>
  <c r="AE232" i="2" s="1"/>
  <c r="AF232" i="2" s="1" a="1"/>
  <c r="AF232" i="2" s="1"/>
  <c r="H232" i="2" s="1" a="1"/>
  <c r="H232" i="2" s="1"/>
  <c r="AD354" i="2"/>
  <c r="AE354" i="2" a="1"/>
  <c r="AE354" i="2" s="1"/>
  <c r="AF354" i="2" a="1"/>
  <c r="AF354" i="2" s="1"/>
  <c r="AF625" i="2" a="1"/>
  <c r="AF625" i="2" s="1"/>
  <c r="AD625" i="2"/>
  <c r="AE625" i="2" a="1"/>
  <c r="AE625" i="2" s="1"/>
  <c r="AD202" i="2"/>
  <c r="AE202" i="2" a="1"/>
  <c r="AE202" i="2" s="1"/>
  <c r="AF202" i="2" a="1"/>
  <c r="AF202" i="2" s="1"/>
  <c r="AD475" i="2"/>
  <c r="AE475" i="2" a="1"/>
  <c r="AE475" i="2" s="1"/>
  <c r="AF475" i="2" a="1"/>
  <c r="AF475" i="2" s="1"/>
  <c r="AF549" i="2" a="1"/>
  <c r="AF549" i="2" s="1"/>
  <c r="AD549" i="2"/>
  <c r="AE549" i="2" a="1"/>
  <c r="AE549" i="2" s="1"/>
  <c r="AY325" i="2"/>
  <c r="AZ325" i="2" s="1" a="1"/>
  <c r="AZ325" i="2" s="1"/>
  <c r="AL681" i="2" a="1"/>
  <c r="AL681" i="2" s="1"/>
  <c r="I681" i="2" s="1"/>
  <c r="AD387" i="2"/>
  <c r="AE387" i="2" s="1" a="1"/>
  <c r="AE387" i="2" s="1"/>
  <c r="AF387" i="2" s="1" a="1"/>
  <c r="AF387" i="2" s="1"/>
  <c r="H387" i="2" s="1" a="1"/>
  <c r="H387" i="2" s="1"/>
  <c r="AF553" i="2" a="1"/>
  <c r="AF553" i="2" s="1"/>
  <c r="AD553" i="2"/>
  <c r="AE553" i="2" a="1"/>
  <c r="AE553" i="2" s="1"/>
  <c r="AL844" i="2" a="1"/>
  <c r="AL844" i="2" s="1"/>
  <c r="I844" i="2" s="1"/>
  <c r="AD531" i="2"/>
  <c r="AE531" i="2" a="1"/>
  <c r="AE531" i="2" s="1"/>
  <c r="AF531" i="2" a="1"/>
  <c r="AF531" i="2" s="1"/>
  <c r="AD65" i="2"/>
  <c r="AE65" i="2" s="1" a="1"/>
  <c r="AE65" i="2" s="1"/>
  <c r="AF65" i="2" s="1" a="1"/>
  <c r="AF65" i="2" s="1"/>
  <c r="H65" i="2" s="1" a="1"/>
  <c r="H65" i="2" s="1"/>
  <c r="AE523" i="2" a="1"/>
  <c r="AE523" i="2" s="1"/>
  <c r="AD523" i="2"/>
  <c r="AF523" i="2" a="1"/>
  <c r="AF523" i="2" s="1"/>
  <c r="AD421" i="2"/>
  <c r="AE421" i="2" s="1" a="1"/>
  <c r="AE421" i="2" s="1"/>
  <c r="AF421" i="2" s="1" a="1"/>
  <c r="AF421" i="2" s="1"/>
  <c r="H421" i="2" s="1" a="1"/>
  <c r="H421" i="2" s="1"/>
  <c r="AD295" i="2"/>
  <c r="AE295" i="2" s="1" a="1"/>
  <c r="AE295" i="2" s="1"/>
  <c r="AF295" i="2" s="1" a="1"/>
  <c r="AF295" i="2" s="1"/>
  <c r="H295" i="2" s="1" a="1"/>
  <c r="H295" i="2" s="1"/>
  <c r="AD18" i="2"/>
  <c r="AE18" i="2" a="1"/>
  <c r="AE18" i="2" s="1"/>
  <c r="AF18" i="2" a="1"/>
  <c r="AF18" i="2" s="1"/>
  <c r="AE517" i="2" a="1"/>
  <c r="AE517" i="2" s="1"/>
  <c r="AD517" i="2"/>
  <c r="AF517" i="2" a="1"/>
  <c r="AF517" i="2" s="1"/>
  <c r="AD504" i="2"/>
  <c r="AE504" i="2" a="1"/>
  <c r="AE504" i="2" s="1"/>
  <c r="AF504" i="2" a="1"/>
  <c r="AF504" i="2" s="1"/>
  <c r="AR603" i="2" a="1"/>
  <c r="AR603" i="2" s="1"/>
  <c r="AD489" i="2"/>
  <c r="AE489" i="2" a="1"/>
  <c r="AE489" i="2" s="1"/>
  <c r="AF489" i="2" a="1"/>
  <c r="AF489" i="2" s="1"/>
  <c r="AD201" i="2"/>
  <c r="AE201" i="2" s="1" a="1"/>
  <c r="AE201" i="2" s="1"/>
  <c r="AF201" i="2" s="1" a="1"/>
  <c r="AF201" i="2" s="1"/>
  <c r="H201" i="2" s="1" a="1"/>
  <c r="H201" i="2" s="1"/>
  <c r="AD122" i="2"/>
  <c r="AE122" i="2" s="1" a="1"/>
  <c r="AE122" i="2" s="1"/>
  <c r="AF122" i="2" s="1" a="1"/>
  <c r="AF122" i="2" s="1"/>
  <c r="H122" i="2" s="1" a="1"/>
  <c r="H122" i="2" s="1"/>
  <c r="AD73" i="2"/>
  <c r="AE73" i="2" a="1"/>
  <c r="AE73" i="2" s="1"/>
  <c r="AF73" i="2" a="1"/>
  <c r="AF73" i="2" s="1"/>
  <c r="AD392" i="2"/>
  <c r="AE392" i="2" s="1" a="1"/>
  <c r="AE392" i="2" s="1"/>
  <c r="AF392" i="2" s="1" a="1"/>
  <c r="AF392" i="2" s="1"/>
  <c r="AD383" i="2"/>
  <c r="AE383" i="2" a="1"/>
  <c r="AE383" i="2" s="1"/>
  <c r="AF383" i="2" a="1"/>
  <c r="AF383" i="2" s="1"/>
  <c r="AD349" i="2"/>
  <c r="AE349" i="2" s="1" a="1"/>
  <c r="AE349" i="2" s="1"/>
  <c r="AF349" i="2" s="1" a="1"/>
  <c r="AF349" i="2" s="1"/>
  <c r="H349" i="2" s="1" a="1"/>
  <c r="H349" i="2" s="1"/>
  <c r="AD403" i="2"/>
  <c r="AE403" i="2" a="1"/>
  <c r="AE403" i="2" s="1"/>
  <c r="AF403" i="2" a="1"/>
  <c r="AF403" i="2" s="1"/>
  <c r="AD438" i="2"/>
  <c r="AE438" i="2" s="1" a="1"/>
  <c r="AE438" i="2" s="1"/>
  <c r="AF438" i="2" s="1" a="1"/>
  <c r="AF438" i="2" s="1"/>
  <c r="H438" i="2" s="1" a="1"/>
  <c r="H438" i="2" s="1"/>
  <c r="AD399" i="2"/>
  <c r="AE399" i="2" s="1" a="1"/>
  <c r="AE399" i="2" s="1"/>
  <c r="AF399" i="2" s="1" a="1"/>
  <c r="AF399" i="2" s="1"/>
  <c r="H399" i="2" s="1" a="1"/>
  <c r="H399" i="2" s="1"/>
  <c r="AD108" i="2"/>
  <c r="AE108" i="2" s="1" a="1"/>
  <c r="AE108" i="2" s="1"/>
  <c r="AF108" i="2" s="1" a="1"/>
  <c r="AF108" i="2" s="1"/>
  <c r="H108" i="2" s="1" a="1"/>
  <c r="H108" i="2" s="1"/>
  <c r="AD493" i="2"/>
  <c r="AE493" i="2" a="1"/>
  <c r="AE493" i="2" s="1"/>
  <c r="AF493" i="2" a="1"/>
  <c r="AF493" i="2" s="1"/>
  <c r="AD469" i="2"/>
  <c r="AE469" i="2" a="1"/>
  <c r="AE469" i="2" s="1"/>
  <c r="AF469" i="2" a="1"/>
  <c r="AF469" i="2" s="1"/>
  <c r="AD662" i="2"/>
  <c r="AE662" i="2" a="1"/>
  <c r="AE662" i="2" s="1"/>
  <c r="AF662" i="2" a="1"/>
  <c r="AF662" i="2" s="1"/>
  <c r="AD478" i="2"/>
  <c r="AE478" i="2" a="1"/>
  <c r="AE478" i="2" s="1"/>
  <c r="AF478" i="2" a="1"/>
  <c r="AF478" i="2" s="1"/>
  <c r="AF605" i="2" a="1"/>
  <c r="AF605" i="2" s="1"/>
  <c r="AD605" i="2"/>
  <c r="AE605" i="2" a="1"/>
  <c r="AE605" i="2" s="1"/>
  <c r="AD487" i="2"/>
  <c r="AE487" i="2" a="1"/>
  <c r="AE487" i="2" s="1"/>
  <c r="AF487" i="2" a="1"/>
  <c r="AF487" i="2" s="1"/>
  <c r="AI567" i="2"/>
  <c r="AJ567" i="2" s="1"/>
  <c r="AA567" i="2"/>
  <c r="AD296" i="2"/>
  <c r="AE296" i="2" a="1"/>
  <c r="AE296" i="2" s="1"/>
  <c r="AF296" i="2" a="1"/>
  <c r="AF296" i="2" s="1"/>
  <c r="AD608" i="2"/>
  <c r="AE608" i="2" a="1"/>
  <c r="AE608" i="2" s="1"/>
  <c r="AF608" i="2" a="1"/>
  <c r="AF608" i="2" s="1"/>
  <c r="AD281" i="2"/>
  <c r="AE281" i="2" s="1" a="1"/>
  <c r="AE281" i="2" s="1"/>
  <c r="AF281" i="2" s="1" a="1"/>
  <c r="AF281" i="2" s="1"/>
  <c r="H281" i="2" s="1" a="1"/>
  <c r="H281" i="2" s="1"/>
  <c r="AD375" i="2"/>
  <c r="AE375" i="2" s="1" a="1"/>
  <c r="AE375" i="2" s="1"/>
  <c r="AN224" i="2" a="1"/>
  <c r="AN224" i="2" s="1"/>
  <c r="AD151" i="2"/>
  <c r="AE151" i="2" s="1" a="1"/>
  <c r="AE151" i="2" s="1"/>
  <c r="AF151" i="2" s="1" a="1"/>
  <c r="AF151" i="2" s="1"/>
  <c r="H151" i="2" s="1" a="1"/>
  <c r="H151" i="2" s="1"/>
  <c r="AD234" i="2"/>
  <c r="AF234" i="2" a="1"/>
  <c r="AF234" i="2" s="1"/>
  <c r="AE234" i="2" a="1"/>
  <c r="AE234" i="2" s="1"/>
  <c r="AE177" i="2" a="1"/>
  <c r="AE177" i="2" s="1"/>
  <c r="AF177" i="2" a="1"/>
  <c r="AF177" i="2" s="1"/>
  <c r="AD177" i="2"/>
  <c r="AD503" i="2"/>
  <c r="AE503" i="2" a="1"/>
  <c r="AE503" i="2" s="1"/>
  <c r="AF503" i="2" a="1"/>
  <c r="AF503" i="2" s="1"/>
  <c r="AH406" i="2" a="1"/>
  <c r="AH406" i="2" s="1"/>
  <c r="AI406" i="2" s="1"/>
  <c r="AP224" i="2" a="1"/>
  <c r="AP224" i="2" s="1"/>
  <c r="AD330" i="2"/>
  <c r="AE330" i="2" s="1" a="1"/>
  <c r="AE330" i="2" s="1"/>
  <c r="AF330" i="2" s="1" a="1"/>
  <c r="AF330" i="2" s="1"/>
  <c r="H330" i="2" s="1" a="1"/>
  <c r="H330" i="2" s="1"/>
  <c r="AF563" i="2" a="1"/>
  <c r="AF563" i="2" s="1"/>
  <c r="AD563" i="2"/>
  <c r="AE563" i="2" a="1"/>
  <c r="AE563" i="2" s="1"/>
  <c r="AD152" i="2"/>
  <c r="AE152" i="2" s="1" a="1"/>
  <c r="AE152" i="2" s="1"/>
  <c r="AF152" i="2" s="1" a="1"/>
  <c r="AF152" i="2" s="1"/>
  <c r="AD378" i="2"/>
  <c r="AE378" i="2" a="1"/>
  <c r="AE378" i="2" s="1"/>
  <c r="AF378" i="2" a="1"/>
  <c r="AF378" i="2" s="1"/>
  <c r="AD369" i="2"/>
  <c r="AS369" i="2" s="1" a="1"/>
  <c r="AS369" i="2" s="1"/>
  <c r="AE440" i="2" a="1"/>
  <c r="AE440" i="2" s="1"/>
  <c r="AF440" i="2" a="1"/>
  <c r="AF440" i="2" s="1"/>
  <c r="AD440" i="2"/>
  <c r="AD460" i="2"/>
  <c r="AE460" i="2" s="1" a="1"/>
  <c r="AE460" i="2" s="1"/>
  <c r="AF460" i="2" s="1" a="1"/>
  <c r="AF460" i="2" s="1"/>
  <c r="AD545" i="2"/>
  <c r="AE545" i="2" a="1"/>
  <c r="AE545" i="2" s="1"/>
  <c r="AF545" i="2" a="1"/>
  <c r="AF545" i="2" s="1"/>
  <c r="AF479" i="2" a="1"/>
  <c r="AF479" i="2" s="1"/>
  <c r="AD479" i="2"/>
  <c r="AE479" i="2" a="1"/>
  <c r="AE479" i="2" s="1"/>
  <c r="AP597" i="2" a="1"/>
  <c r="AP597" i="2" s="1"/>
  <c r="AD597" i="2"/>
  <c r="AE597" i="2" a="1"/>
  <c r="AE597" i="2" s="1"/>
  <c r="AF597" i="2" a="1"/>
  <c r="AF597" i="2" s="1"/>
  <c r="H126" i="2" a="1"/>
  <c r="H126" i="2" s="1"/>
  <c r="AB279" i="2" a="1"/>
  <c r="AB279" i="2" s="1"/>
  <c r="AC279" i="2" a="1"/>
  <c r="AC279" i="2" s="1"/>
  <c r="AB424" i="2" a="1"/>
  <c r="AB424" i="2" s="1"/>
  <c r="AC424" i="2" a="1"/>
  <c r="AC424" i="2" s="1"/>
  <c r="AB481" i="2" a="1"/>
  <c r="AB481" i="2" s="1"/>
  <c r="AC481" i="2" a="1"/>
  <c r="AC481" i="2" s="1"/>
  <c r="H409" i="2" a="1"/>
  <c r="H409" i="2" s="1"/>
  <c r="AB87" i="2" a="1"/>
  <c r="AB87" i="2" s="1"/>
  <c r="AC87" i="2" a="1"/>
  <c r="AC87" i="2" s="1"/>
  <c r="AC505" i="2" a="1"/>
  <c r="AC505" i="2" s="1"/>
  <c r="AB505" i="2" a="1"/>
  <c r="AB505" i="2" s="1"/>
  <c r="AC507" i="2" a="1"/>
  <c r="AC507" i="2" s="1"/>
  <c r="AB507" i="2" a="1"/>
  <c r="AB507" i="2" s="1"/>
  <c r="AD609" i="2"/>
  <c r="AE609" i="2" a="1"/>
  <c r="AE609" i="2" s="1"/>
  <c r="AF609" i="2" a="1"/>
  <c r="AF609" i="2" s="1"/>
  <c r="H154" i="2" a="1"/>
  <c r="H154" i="2" s="1"/>
  <c r="H589" i="2" a="1"/>
  <c r="H589" i="2" s="1"/>
  <c r="AC608" i="2" a="1"/>
  <c r="AC608" i="2" s="1"/>
  <c r="AB608" i="2" a="1"/>
  <c r="AB608" i="2" s="1"/>
  <c r="AC618" i="2" a="1"/>
  <c r="AC618" i="2" s="1"/>
  <c r="AB618" i="2" a="1"/>
  <c r="AB618" i="2" s="1"/>
  <c r="H561" i="2" a="1"/>
  <c r="H561" i="2" s="1"/>
  <c r="H395" i="2" a="1"/>
  <c r="H395" i="2" s="1"/>
  <c r="H376" i="2" a="1"/>
  <c r="H376" i="2" s="1"/>
  <c r="AC183" i="2" a="1"/>
  <c r="AC183" i="2" s="1"/>
  <c r="H183" i="2" s="1" a="1"/>
  <c r="H183" i="2" s="1"/>
  <c r="AB183" i="2" a="1"/>
  <c r="AB183" i="2" s="1"/>
  <c r="AB81" i="2" a="1"/>
  <c r="AB81" i="2" s="1"/>
  <c r="AC81" i="2" a="1"/>
  <c r="AC81" i="2" s="1"/>
  <c r="AC587" i="2" a="1"/>
  <c r="AC587" i="2" s="1"/>
  <c r="AB587" i="2" a="1"/>
  <c r="AB587" i="2" s="1"/>
  <c r="AD360" i="2"/>
  <c r="AH360" i="2" s="1" a="1"/>
  <c r="AH360" i="2" s="1"/>
  <c r="H147" i="2" a="1"/>
  <c r="H147" i="2" s="1"/>
  <c r="H243" i="2" a="1"/>
  <c r="H243" i="2" s="1"/>
  <c r="AB53" i="2" a="1"/>
  <c r="AB53" i="2" s="1"/>
  <c r="AC53" i="2" a="1"/>
  <c r="AC53" i="2" s="1"/>
  <c r="AC537" i="2" a="1"/>
  <c r="AC537" i="2" s="1"/>
  <c r="AB537" i="2" a="1"/>
  <c r="AB537" i="2" s="1"/>
  <c r="AC637" i="2" a="1"/>
  <c r="AC637" i="2" s="1"/>
  <c r="AB637" i="2" a="1"/>
  <c r="AB637" i="2" s="1"/>
  <c r="AC492" i="2" a="1"/>
  <c r="AC492" i="2" s="1"/>
  <c r="AB492" i="2" a="1"/>
  <c r="AB492" i="2" s="1"/>
  <c r="AC216" i="2" a="1"/>
  <c r="AC216" i="2" s="1"/>
  <c r="AB216" i="2" a="1"/>
  <c r="AB216" i="2" s="1"/>
  <c r="AB620" i="2" a="1"/>
  <c r="AB620" i="2" s="1"/>
  <c r="AC620" i="2" a="1"/>
  <c r="AC620" i="2" s="1"/>
  <c r="AB504" i="2" a="1"/>
  <c r="AB504" i="2" s="1"/>
  <c r="AC504" i="2" a="1"/>
  <c r="AC504" i="2" s="1"/>
  <c r="H626" i="2" a="1"/>
  <c r="H626" i="2" s="1"/>
  <c r="AC606" i="2" a="1"/>
  <c r="AC606" i="2" s="1"/>
  <c r="AB606" i="2" a="1"/>
  <c r="AB606" i="2" s="1"/>
  <c r="AB469" i="2" a="1"/>
  <c r="AB469" i="2" s="1"/>
  <c r="AC469" i="2" a="1"/>
  <c r="AC469" i="2" s="1"/>
  <c r="H91" i="2" a="1"/>
  <c r="H91" i="2" s="1"/>
  <c r="H321" i="2" a="1"/>
  <c r="H321" i="2" s="1"/>
  <c r="H240" i="2" a="1"/>
  <c r="H240" i="2" s="1"/>
  <c r="AC449" i="2" a="1"/>
  <c r="AC449" i="2" s="1"/>
  <c r="AB449" i="2" a="1"/>
  <c r="AB449" i="2" s="1"/>
  <c r="H635" i="2" a="1"/>
  <c r="H635" i="2" s="1"/>
  <c r="AB478" i="2" a="1"/>
  <c r="AB478" i="2" s="1"/>
  <c r="AC478" i="2" a="1"/>
  <c r="AC478" i="2" s="1"/>
  <c r="H464" i="2" a="1"/>
  <c r="H464" i="2" s="1"/>
  <c r="AB476" i="2" a="1"/>
  <c r="AB476" i="2" s="1"/>
  <c r="AC476" i="2" a="1"/>
  <c r="AC476" i="2" s="1"/>
  <c r="H382" i="2" a="1"/>
  <c r="H382" i="2" s="1"/>
  <c r="H155" i="2" a="1"/>
  <c r="H155" i="2" s="1"/>
  <c r="AB187" i="2" a="1"/>
  <c r="AB187" i="2" s="1"/>
  <c r="AC187" i="2" a="1"/>
  <c r="AC187" i="2" s="1"/>
  <c r="H524" i="2" a="1"/>
  <c r="H524" i="2" s="1"/>
  <c r="AC408" i="2" a="1"/>
  <c r="AC408" i="2" s="1"/>
  <c r="AB408" i="2" a="1"/>
  <c r="AB408" i="2" s="1"/>
  <c r="AB170" i="2" a="1"/>
  <c r="AB170" i="2" s="1"/>
  <c r="AC170" i="2" a="1"/>
  <c r="AC170" i="2" s="1"/>
  <c r="H170" i="2" s="1" a="1"/>
  <c r="H170" i="2" s="1"/>
  <c r="AB485" i="2" a="1"/>
  <c r="AB485" i="2" s="1"/>
  <c r="AC485" i="2" a="1"/>
  <c r="AC485" i="2" s="1"/>
  <c r="AB531" i="2" a="1"/>
  <c r="AB531" i="2" s="1"/>
  <c r="AC531" i="2" a="1"/>
  <c r="AC531" i="2" s="1"/>
  <c r="AB419" i="2" a="1"/>
  <c r="AB419" i="2" s="1"/>
  <c r="AC419" i="2" a="1"/>
  <c r="AC419" i="2" s="1"/>
  <c r="AB544" i="2" a="1"/>
  <c r="AB544" i="2" s="1"/>
  <c r="AC544" i="2" a="1"/>
  <c r="AC544" i="2" s="1"/>
  <c r="AB498" i="2" a="1"/>
  <c r="AB498" i="2" s="1"/>
  <c r="AC498" i="2" a="1"/>
  <c r="AC498" i="2" s="1"/>
  <c r="AB566" i="2" a="1"/>
  <c r="AB566" i="2" s="1"/>
  <c r="AC566" i="2" a="1"/>
  <c r="AC566" i="2" s="1"/>
  <c r="AB398" i="2" a="1"/>
  <c r="AB398" i="2" s="1"/>
  <c r="AC398" i="2" a="1"/>
  <c r="AC398" i="2" s="1"/>
  <c r="H398" i="2" s="1" a="1"/>
  <c r="H398" i="2" s="1"/>
  <c r="H588" i="2" a="1"/>
  <c r="H588" i="2" s="1"/>
  <c r="AB509" i="2" a="1"/>
  <c r="AB509" i="2" s="1"/>
  <c r="AC509" i="2" a="1"/>
  <c r="AC509" i="2" s="1"/>
  <c r="AB602" i="2" a="1"/>
  <c r="AB602" i="2" s="1"/>
  <c r="AC602" i="2" a="1"/>
  <c r="AC602" i="2" s="1"/>
  <c r="H598" i="2" a="1"/>
  <c r="H598" i="2" s="1"/>
  <c r="AF583" i="2" a="1"/>
  <c r="AF583" i="2" s="1"/>
  <c r="AD583" i="2"/>
  <c r="AE583" i="2" a="1"/>
  <c r="AE583" i="2" s="1"/>
  <c r="AF520" i="2" a="1"/>
  <c r="AF520" i="2" s="1"/>
  <c r="AD520" i="2"/>
  <c r="AE520" i="2" a="1"/>
  <c r="AE520" i="2" s="1"/>
  <c r="AD55" i="2"/>
  <c r="AE55" i="2" s="1" a="1"/>
  <c r="AE55" i="2" s="1"/>
  <c r="AF55" i="2" s="1" a="1"/>
  <c r="AF55" i="2" s="1"/>
  <c r="H55" i="2" s="1" a="1"/>
  <c r="H55" i="2" s="1"/>
  <c r="AE630" i="2" a="1"/>
  <c r="AE630" i="2" s="1"/>
  <c r="AF630" i="2" a="1"/>
  <c r="AF630" i="2" s="1"/>
  <c r="AD630" i="2"/>
  <c r="AD618" i="2"/>
  <c r="AE618" i="2" a="1"/>
  <c r="AE618" i="2" s="1"/>
  <c r="AF618" i="2" a="1"/>
  <c r="AF618" i="2" s="1"/>
  <c r="AD651" i="2"/>
  <c r="AE651" i="2" a="1"/>
  <c r="AE651" i="2" s="1"/>
  <c r="AF651" i="2" a="1"/>
  <c r="AF651" i="2" s="1"/>
  <c r="AD592" i="2"/>
  <c r="AF592" i="2" a="1"/>
  <c r="AF592" i="2" s="1"/>
  <c r="AE592" i="2" a="1"/>
  <c r="AE592" i="2" s="1"/>
  <c r="AD90" i="2"/>
  <c r="AE90" i="2" s="1" a="1"/>
  <c r="AE90" i="2" s="1"/>
  <c r="AF90" i="2" s="1" a="1"/>
  <c r="AF90" i="2" s="1"/>
  <c r="BA844" i="2" a="1"/>
  <c r="BA844" i="2" s="1"/>
  <c r="AD388" i="2"/>
  <c r="AE388" i="2" s="1" a="1"/>
  <c r="AE388" i="2" s="1"/>
  <c r="AF388" i="2" s="1" a="1"/>
  <c r="AF388" i="2" s="1"/>
  <c r="H388" i="2" s="1" a="1"/>
  <c r="H388" i="2" s="1"/>
  <c r="AD526" i="2"/>
  <c r="AE526" i="2" a="1"/>
  <c r="AE526" i="2" s="1"/>
  <c r="AF526" i="2" a="1"/>
  <c r="AF526" i="2" s="1"/>
  <c r="AD181" i="2"/>
  <c r="AE181" i="2" s="1" a="1"/>
  <c r="AE181" i="2" s="1"/>
  <c r="AF181" i="2" s="1" a="1"/>
  <c r="AF181" i="2" s="1"/>
  <c r="H181" i="2" s="1" a="1"/>
  <c r="H181" i="2" s="1"/>
  <c r="AD492" i="2"/>
  <c r="AE492" i="2" a="1"/>
  <c r="AE492" i="2" s="1"/>
  <c r="AF492" i="2" a="1"/>
  <c r="AF492" i="2" s="1"/>
  <c r="AD415" i="2"/>
  <c r="AE415" i="2" s="1" a="1"/>
  <c r="AE415" i="2" s="1"/>
  <c r="AF415" i="2" s="1" a="1"/>
  <c r="AF415" i="2" s="1"/>
  <c r="H415" i="2" s="1" a="1"/>
  <c r="H415" i="2" s="1"/>
  <c r="AD276" i="2"/>
  <c r="AE276" i="2" s="1" a="1"/>
  <c r="AE276" i="2" s="1"/>
  <c r="AF276" i="2" s="1" a="1"/>
  <c r="AF276" i="2" s="1"/>
  <c r="H276" i="2" s="1" a="1"/>
  <c r="H276" i="2" s="1"/>
  <c r="AD157" i="2"/>
  <c r="AE157" i="2" s="1" a="1"/>
  <c r="AE157" i="2" s="1"/>
  <c r="AF157" i="2" s="1" a="1"/>
  <c r="AF157" i="2" s="1"/>
  <c r="AD358" i="2"/>
  <c r="AE358" i="2" s="1" a="1"/>
  <c r="AE358" i="2" s="1"/>
  <c r="AF358" i="2" s="1" a="1"/>
  <c r="AF358" i="2" s="1"/>
  <c r="H358" i="2" s="1" a="1"/>
  <c r="H358" i="2" s="1"/>
  <c r="AD80" i="2"/>
  <c r="AE80" i="2" s="1" a="1"/>
  <c r="AE80" i="2" s="1"/>
  <c r="AF80" i="2" s="1" a="1"/>
  <c r="AF80" i="2" s="1"/>
  <c r="H80" i="2" s="1" a="1"/>
  <c r="H80" i="2" s="1"/>
  <c r="AD420" i="2"/>
  <c r="AE420" i="2" a="1"/>
  <c r="AE420" i="2" s="1"/>
  <c r="AF420" i="2" a="1"/>
  <c r="AF420" i="2" s="1"/>
  <c r="AD39" i="2"/>
  <c r="AE39" i="2" s="1" a="1"/>
  <c r="AE39" i="2" s="1"/>
  <c r="AF39" i="2" s="1" a="1"/>
  <c r="AF39" i="2" s="1"/>
  <c r="H39" i="2" s="1" a="1"/>
  <c r="H39" i="2" s="1"/>
  <c r="AD402" i="2"/>
  <c r="AE402" i="2" s="1" a="1"/>
  <c r="AE402" i="2" s="1"/>
  <c r="AF402" i="2" s="1" a="1"/>
  <c r="AF402" i="2" s="1"/>
  <c r="H402" i="2" s="1" a="1"/>
  <c r="H402" i="2" s="1"/>
  <c r="AD632" i="2"/>
  <c r="AE632" i="2" a="1"/>
  <c r="AE632" i="2" s="1"/>
  <c r="AF632" i="2" a="1"/>
  <c r="AF632" i="2" s="1"/>
  <c r="AD540" i="2"/>
  <c r="AE540" i="2" a="1"/>
  <c r="AE540" i="2" s="1"/>
  <c r="AF540" i="2" a="1"/>
  <c r="AF540" i="2" s="1"/>
  <c r="AD480" i="2"/>
  <c r="AE480" i="2" a="1"/>
  <c r="AE480" i="2" s="1"/>
  <c r="AF480" i="2" a="1"/>
  <c r="AF480" i="2" s="1"/>
  <c r="AS164" i="2" a="1"/>
  <c r="AS164" i="2" s="1"/>
  <c r="AS652" i="2" a="1"/>
  <c r="AS652" i="2" s="1"/>
  <c r="AD559" i="2"/>
  <c r="AE559" i="2" a="1"/>
  <c r="AE559" i="2" s="1"/>
  <c r="AF559" i="2" a="1"/>
  <c r="AF559" i="2" s="1"/>
  <c r="AD180" i="2"/>
  <c r="AH180" i="2" s="1" a="1"/>
  <c r="AH180" i="2" s="1"/>
  <c r="AD259" i="2"/>
  <c r="AE259" i="2" a="1"/>
  <c r="AE259" i="2" s="1"/>
  <c r="AF259" i="2" a="1"/>
  <c r="AF259" i="2" s="1"/>
  <c r="AE474" i="2" a="1"/>
  <c r="AE474" i="2" s="1"/>
  <c r="AF474" i="2" a="1"/>
  <c r="AF474" i="2" s="1"/>
  <c r="AD474" i="2"/>
  <c r="AB75" i="2" a="1"/>
  <c r="AB75" i="2" s="1"/>
  <c r="AC75" i="2" a="1"/>
  <c r="AC75" i="2" s="1"/>
  <c r="W107" i="2"/>
  <c r="AA107" i="2"/>
  <c r="W24" i="2"/>
  <c r="AA24" i="2"/>
  <c r="AA646" i="2"/>
  <c r="AC457" i="2" a="1"/>
  <c r="AC457" i="2" s="1"/>
  <c r="AB457" i="2" a="1"/>
  <c r="AB457" i="2" s="1"/>
  <c r="AD604" i="2"/>
  <c r="AE604" i="2" a="1"/>
  <c r="AE604" i="2" s="1"/>
  <c r="AF604" i="2" a="1"/>
  <c r="AF604" i="2" s="1"/>
  <c r="AD637" i="2"/>
  <c r="AE637" i="2" a="1"/>
  <c r="AE637" i="2" s="1"/>
  <c r="AF637" i="2" a="1"/>
  <c r="AF637" i="2" s="1"/>
  <c r="AD537" i="2"/>
  <c r="AE537" i="2" a="1"/>
  <c r="AE537" i="2" s="1"/>
  <c r="AF537" i="2" a="1"/>
  <c r="AF537" i="2" s="1"/>
  <c r="AD428" i="2"/>
  <c r="AE428" i="2" s="1" a="1"/>
  <c r="AE428" i="2" s="1"/>
  <c r="AF428" i="2" s="1" a="1"/>
  <c r="AF428" i="2" s="1"/>
  <c r="H428" i="2" s="1" a="1"/>
  <c r="H428" i="2" s="1"/>
  <c r="AD105" i="2"/>
  <c r="AE105" i="2" a="1"/>
  <c r="AE105" i="2" s="1"/>
  <c r="AF105" i="2" a="1"/>
  <c r="AF105" i="2" s="1"/>
  <c r="AH160" i="2" a="1"/>
  <c r="AH160" i="2" s="1"/>
  <c r="AI160" i="2" s="1"/>
  <c r="AD623" i="2"/>
  <c r="AE623" i="2" a="1"/>
  <c r="AE623" i="2" s="1"/>
  <c r="AF623" i="2" a="1"/>
  <c r="AF623" i="2" s="1"/>
  <c r="AD389" i="2"/>
  <c r="AE389" i="2" s="1" a="1"/>
  <c r="AE389" i="2" s="1"/>
  <c r="AF389" i="2" s="1" a="1"/>
  <c r="AF389" i="2" s="1"/>
  <c r="AD228" i="2"/>
  <c r="AE228" i="2" s="1" a="1"/>
  <c r="AE228" i="2" s="1"/>
  <c r="AF228" i="2" s="1" a="1"/>
  <c r="AF228" i="2" s="1"/>
  <c r="AD603" i="2"/>
  <c r="AE603" i="2" a="1"/>
  <c r="AE603" i="2" s="1"/>
  <c r="AF603" i="2" a="1"/>
  <c r="AF603" i="2" s="1"/>
  <c r="AS139" i="2" a="1"/>
  <c r="AS139" i="2" s="1"/>
  <c r="AF139" i="2" a="1"/>
  <c r="AF139" i="2" s="1"/>
  <c r="AD139" i="2"/>
  <c r="AE139" i="2" a="1"/>
  <c r="AE139" i="2" s="1"/>
  <c r="AD381" i="2"/>
  <c r="AH381" i="2" s="1" a="1"/>
  <c r="AH381" i="2" s="1"/>
  <c r="AI381" i="2" s="1"/>
  <c r="AD81" i="2"/>
  <c r="AE81" i="2" a="1"/>
  <c r="AE81" i="2" s="1"/>
  <c r="AF81" i="2" a="1"/>
  <c r="AF81" i="2" s="1"/>
  <c r="H279" i="2" a="1"/>
  <c r="H279" i="2" s="1"/>
  <c r="AB363" i="2" a="1"/>
  <c r="AB363" i="2" s="1"/>
  <c r="AC363" i="2" a="1"/>
  <c r="AC363" i="2" s="1"/>
  <c r="AB329" i="2" a="1"/>
  <c r="AB329" i="2" s="1"/>
  <c r="AC329" i="2" a="1"/>
  <c r="AC329" i="2" s="1"/>
  <c r="H329" i="2" s="1" a="1"/>
  <c r="H329" i="2" s="1"/>
  <c r="AB300" i="2" a="1"/>
  <c r="AB300" i="2" s="1"/>
  <c r="AC300" i="2" a="1"/>
  <c r="AC300" i="2" s="1"/>
  <c r="AB541" i="2" a="1"/>
  <c r="AB541" i="2" s="1"/>
  <c r="AC541" i="2" a="1"/>
  <c r="AC541" i="2" s="1"/>
  <c r="AC528" i="2" a="1"/>
  <c r="AC528" i="2" s="1"/>
  <c r="AB528" i="2" a="1"/>
  <c r="AB528" i="2" s="1"/>
  <c r="H481" i="2" a="1"/>
  <c r="H481" i="2" s="1"/>
  <c r="H608" i="2" a="1"/>
  <c r="H608" i="2" s="1"/>
  <c r="H618" i="2" a="1"/>
  <c r="H618" i="2" s="1"/>
  <c r="AB581" i="2" a="1"/>
  <c r="AB581" i="2" s="1"/>
  <c r="AC581" i="2" a="1"/>
  <c r="AC581" i="2" s="1"/>
  <c r="AC484" i="2" a="1"/>
  <c r="AC484" i="2" s="1"/>
  <c r="AB484" i="2" a="1"/>
  <c r="AB484" i="2" s="1"/>
  <c r="AB296" i="2" a="1"/>
  <c r="AB296" i="2" s="1"/>
  <c r="AC296" i="2" a="1"/>
  <c r="AC296" i="2" s="1"/>
  <c r="AC643" i="2" a="1"/>
  <c r="AC643" i="2" s="1"/>
  <c r="AB643" i="2" a="1"/>
  <c r="AB643" i="2" s="1"/>
  <c r="H587" i="2" a="1"/>
  <c r="H587" i="2" s="1"/>
  <c r="AB442" i="2" a="1"/>
  <c r="AB442" i="2" s="1"/>
  <c r="AC442" i="2" a="1"/>
  <c r="AC442" i="2" s="1"/>
  <c r="H447" i="2" a="1"/>
  <c r="H447" i="2" s="1"/>
  <c r="H166" i="2" a="1"/>
  <c r="H166" i="2" s="1"/>
  <c r="H66" i="2" a="1"/>
  <c r="H66" i="2" s="1"/>
  <c r="H537" i="2" a="1"/>
  <c r="H537" i="2" s="1"/>
  <c r="H637" i="2" a="1"/>
  <c r="H637" i="2" s="1"/>
  <c r="AB103" i="2" a="1"/>
  <c r="AB103" i="2" s="1"/>
  <c r="AC103" i="2" a="1"/>
  <c r="AC103" i="2" s="1"/>
  <c r="AB623" i="2" a="1"/>
  <c r="AB623" i="2" s="1"/>
  <c r="AC623" i="2" a="1"/>
  <c r="AC623" i="2" s="1"/>
  <c r="H492" i="2" a="1"/>
  <c r="H492" i="2" s="1"/>
  <c r="AD216" i="2"/>
  <c r="AO216" i="2" s="1" a="1"/>
  <c r="AO216" i="2" s="1"/>
  <c r="AB500" i="2" a="1"/>
  <c r="AB500" i="2" s="1"/>
  <c r="AC500" i="2" a="1"/>
  <c r="AC500" i="2" s="1"/>
  <c r="H620" i="2" a="1"/>
  <c r="H620" i="2" s="1"/>
  <c r="H504" i="2" a="1"/>
  <c r="H504" i="2" s="1"/>
  <c r="H606" i="2" a="1"/>
  <c r="H606" i="2" s="1"/>
  <c r="H469" i="2" a="1"/>
  <c r="H469" i="2" s="1"/>
  <c r="AB259" i="2" a="1"/>
  <c r="AB259" i="2" s="1"/>
  <c r="AC259" i="2" a="1"/>
  <c r="AC259" i="2" s="1"/>
  <c r="AB161" i="2" a="1"/>
  <c r="AB161" i="2" s="1"/>
  <c r="AC161" i="2" a="1"/>
  <c r="AC161" i="2" s="1"/>
  <c r="H167" i="2" a="1"/>
  <c r="H167" i="2" s="1"/>
  <c r="AC513" i="2" a="1"/>
  <c r="AC513" i="2" s="1"/>
  <c r="AB513" i="2" a="1"/>
  <c r="AB513" i="2" s="1"/>
  <c r="AB578" i="2" a="1"/>
  <c r="AB578" i="2" s="1"/>
  <c r="AC578" i="2" a="1"/>
  <c r="AC578" i="2" s="1"/>
  <c r="AB644" i="2" a="1"/>
  <c r="AB644" i="2" s="1"/>
  <c r="AC644" i="2" a="1"/>
  <c r="AC644" i="2" s="1"/>
  <c r="H478" i="2" a="1"/>
  <c r="H478" i="2" s="1"/>
  <c r="AB149" i="2" a="1"/>
  <c r="AB149" i="2" s="1"/>
  <c r="AC149" i="2" a="1"/>
  <c r="AC149" i="2" s="1"/>
  <c r="H277" i="2" a="1"/>
  <c r="H277" i="2" s="1"/>
  <c r="H410" i="2" a="1"/>
  <c r="H410" i="2" s="1"/>
  <c r="AC549" i="2" a="1"/>
  <c r="AC549" i="2" s="1"/>
  <c r="AB549" i="2" a="1"/>
  <c r="AB549" i="2" s="1"/>
  <c r="AB49" i="2" a="1"/>
  <c r="AB49" i="2" s="1"/>
  <c r="AC49" i="2" a="1"/>
  <c r="AC49" i="2" s="1"/>
  <c r="H144" i="2" a="1"/>
  <c r="H144" i="2" s="1"/>
  <c r="H408" i="2" a="1"/>
  <c r="H408" i="2" s="1"/>
  <c r="AC165" i="2" a="1"/>
  <c r="AC165" i="2" s="1"/>
  <c r="AB165" i="2" a="1"/>
  <c r="AB165" i="2" s="1"/>
  <c r="AE558" i="2" a="1"/>
  <c r="AE558" i="2" s="1"/>
  <c r="AF558" i="2" a="1"/>
  <c r="AF558" i="2" s="1"/>
  <c r="AD558" i="2"/>
  <c r="H531" i="2" a="1"/>
  <c r="H531" i="2" s="1"/>
  <c r="H427" i="2" a="1"/>
  <c r="H427" i="2" s="1"/>
  <c r="AC599" i="2" a="1"/>
  <c r="AC599" i="2" s="1"/>
  <c r="AB599" i="2" a="1"/>
  <c r="AB599" i="2" s="1"/>
  <c r="H544" i="2" a="1"/>
  <c r="H544" i="2" s="1"/>
  <c r="AC603" i="2" a="1"/>
  <c r="AC603" i="2" s="1"/>
  <c r="AB603" i="2" a="1"/>
  <c r="AB603" i="2" s="1"/>
  <c r="AC585" i="2" a="1"/>
  <c r="AC585" i="2" s="1"/>
  <c r="AB585" i="2" a="1"/>
  <c r="AB585" i="2" s="1"/>
  <c r="H498" i="2" a="1"/>
  <c r="H498" i="2" s="1"/>
  <c r="H509" i="2" a="1"/>
  <c r="H509" i="2" s="1"/>
  <c r="AB272" i="2" a="1"/>
  <c r="AB272" i="2" s="1"/>
  <c r="AC272" i="2" a="1"/>
  <c r="AC272" i="2" s="1"/>
  <c r="H272" i="2" s="1" a="1"/>
  <c r="H272" i="2" s="1"/>
  <c r="H602" i="2" a="1"/>
  <c r="H602" i="2" s="1"/>
  <c r="H247" i="2" a="1"/>
  <c r="H247" i="2" s="1"/>
  <c r="AD456" i="2"/>
  <c r="AE456" i="2" s="1" a="1"/>
  <c r="AE456" i="2" s="1"/>
  <c r="AF456" i="2" s="1" a="1"/>
  <c r="AF456" i="2" s="1"/>
  <c r="H456" i="2" s="1" a="1"/>
  <c r="H456" i="2" s="1"/>
  <c r="AD590" i="2"/>
  <c r="AE590" i="2" a="1"/>
  <c r="AE590" i="2" s="1"/>
  <c r="AF590" i="2" a="1"/>
  <c r="AF590" i="2" s="1"/>
  <c r="AD655" i="2"/>
  <c r="AE655" i="2" a="1"/>
  <c r="AE655" i="2" s="1"/>
  <c r="AF655" i="2" a="1"/>
  <c r="AF655" i="2" s="1"/>
  <c r="AD528" i="2"/>
  <c r="AE528" i="2" a="1"/>
  <c r="AE528" i="2" s="1"/>
  <c r="AF528" i="2" a="1"/>
  <c r="AF528" i="2" s="1"/>
  <c r="AD74" i="2"/>
  <c r="AE74" i="2" s="1" a="1"/>
  <c r="AE74" i="2" s="1"/>
  <c r="AF74" i="2" s="1" a="1"/>
  <c r="AF74" i="2" s="1"/>
  <c r="H74" i="2" s="1" a="1"/>
  <c r="H74" i="2" s="1"/>
  <c r="AD533" i="2"/>
  <c r="AE533" i="2" a="1"/>
  <c r="AE533" i="2" s="1"/>
  <c r="AF533" i="2" a="1"/>
  <c r="AF533" i="2" s="1"/>
  <c r="AF476" i="2" a="1"/>
  <c r="AF476" i="2" s="1"/>
  <c r="AD476" i="2"/>
  <c r="AE476" i="2" a="1"/>
  <c r="AE476" i="2" s="1"/>
  <c r="AD351" i="2"/>
  <c r="AF351" i="2" a="1"/>
  <c r="AF351" i="2" s="1"/>
  <c r="AE351" i="2" a="1"/>
  <c r="AE351" i="2" s="1"/>
  <c r="AD335" i="2"/>
  <c r="AE335" i="2" s="1" a="1"/>
  <c r="AE335" i="2" s="1"/>
  <c r="AF335" i="2" s="1" a="1"/>
  <c r="AF335" i="2" s="1"/>
  <c r="AE496" i="2" a="1"/>
  <c r="AE496" i="2" s="1"/>
  <c r="AD496" i="2"/>
  <c r="AF496" i="2" a="1"/>
  <c r="AF496" i="2" s="1"/>
  <c r="AD45" i="2"/>
  <c r="AE45" i="2" s="1" a="1"/>
  <c r="AE45" i="2" s="1"/>
  <c r="AF45" i="2" s="1" a="1"/>
  <c r="AF45" i="2" s="1"/>
  <c r="H45" i="2" s="1" a="1"/>
  <c r="H45" i="2" s="1"/>
  <c r="AD289" i="2"/>
  <c r="AE289" i="2" a="1"/>
  <c r="AE289" i="2" s="1"/>
  <c r="AF289" i="2" a="1"/>
  <c r="AF289" i="2" s="1"/>
  <c r="AD273" i="2"/>
  <c r="AE273" i="2" s="1" a="1"/>
  <c r="AE273" i="2" s="1"/>
  <c r="AF273" i="2" s="1" a="1"/>
  <c r="AF273" i="2" s="1"/>
  <c r="H273" i="2" s="1" a="1"/>
  <c r="H273" i="2" s="1"/>
  <c r="AR40" i="2" a="1"/>
  <c r="AR40" i="2" s="1"/>
  <c r="AD562" i="2"/>
  <c r="AE562" i="2" a="1"/>
  <c r="AE562" i="2" s="1"/>
  <c r="AF562" i="2" a="1"/>
  <c r="AF562" i="2" s="1"/>
  <c r="AF642" i="2" a="1"/>
  <c r="AF642" i="2" s="1"/>
  <c r="AD642" i="2"/>
  <c r="AE642" i="2" a="1"/>
  <c r="AE642" i="2" s="1"/>
  <c r="AF600" i="2" a="1"/>
  <c r="AF600" i="2" s="1"/>
  <c r="AD600" i="2"/>
  <c r="AE600" i="2" a="1"/>
  <c r="AE600" i="2" s="1"/>
  <c r="AD19" i="2"/>
  <c r="AE19" i="2" s="1" a="1"/>
  <c r="AE19" i="2" s="1"/>
  <c r="AF19" i="2" s="1" a="1"/>
  <c r="AF19" i="2" s="1"/>
  <c r="AD612" i="2"/>
  <c r="AE612" i="2" a="1"/>
  <c r="AE612" i="2" s="1"/>
  <c r="AF612" i="2" a="1"/>
  <c r="AF612" i="2" s="1"/>
  <c r="AD613" i="2"/>
  <c r="AE613" i="2" a="1"/>
  <c r="AE613" i="2" s="1"/>
  <c r="AF613" i="2" a="1"/>
  <c r="AF613" i="2" s="1"/>
  <c r="AD529" i="2"/>
  <c r="AE529" i="2" a="1"/>
  <c r="AE529" i="2" s="1"/>
  <c r="AF529" i="2" a="1"/>
  <c r="AF529" i="2" s="1"/>
  <c r="AD244" i="2"/>
  <c r="AE244" i="2" s="1" a="1"/>
  <c r="AE244" i="2" s="1"/>
  <c r="AF244" i="2" s="1" a="1"/>
  <c r="AF244" i="2" s="1"/>
  <c r="H244" i="2" s="1" a="1"/>
  <c r="H244" i="2" s="1"/>
  <c r="AD87" i="2"/>
  <c r="AE87" i="2" a="1"/>
  <c r="AE87" i="2" s="1"/>
  <c r="AF87" i="2" a="1"/>
  <c r="AF87" i="2" s="1"/>
  <c r="AD452" i="2"/>
  <c r="AE452" i="2" s="1" a="1"/>
  <c r="AE452" i="2" s="1"/>
  <c r="AF452" i="2" s="1" a="1"/>
  <c r="AF452" i="2" s="1"/>
  <c r="AF539" i="2" a="1"/>
  <c r="AF539" i="2" s="1"/>
  <c r="AD539" i="2"/>
  <c r="AE539" i="2" a="1"/>
  <c r="AE539" i="2" s="1"/>
  <c r="AD636" i="2"/>
  <c r="AE636" i="2" a="1"/>
  <c r="AE636" i="2" s="1"/>
  <c r="AF636" i="2" a="1"/>
  <c r="AF636" i="2" s="1"/>
  <c r="AD649" i="2"/>
  <c r="AE649" i="2" a="1"/>
  <c r="AE649" i="2" s="1"/>
  <c r="AF649" i="2" a="1"/>
  <c r="AF649" i="2" s="1"/>
  <c r="AD207" i="2"/>
  <c r="AE207" i="2" a="1"/>
  <c r="AE207" i="2" s="1"/>
  <c r="AF207" i="2" a="1"/>
  <c r="AF207" i="2" s="1"/>
  <c r="AD499" i="2"/>
  <c r="AE499" i="2" a="1"/>
  <c r="AE499" i="2" s="1"/>
  <c r="AF499" i="2" a="1"/>
  <c r="AF499" i="2" s="1"/>
  <c r="AD624" i="2"/>
  <c r="AE624" i="2" a="1"/>
  <c r="AE624" i="2" s="1"/>
  <c r="AF624" i="2" a="1"/>
  <c r="AF624" i="2" s="1"/>
  <c r="AD508" i="2"/>
  <c r="AE508" i="2" a="1"/>
  <c r="AE508" i="2" s="1"/>
  <c r="AF508" i="2" a="1"/>
  <c r="AF508" i="2" s="1"/>
  <c r="AK164" i="2" a="1"/>
  <c r="AK164" i="2" s="1"/>
  <c r="AD222" i="2"/>
  <c r="AE222" i="2" a="1"/>
  <c r="AE222" i="2" s="1"/>
  <c r="AF222" i="2" a="1"/>
  <c r="AF222" i="2" s="1"/>
  <c r="AD534" i="2"/>
  <c r="AF534" i="2" a="1"/>
  <c r="AF534" i="2" s="1"/>
  <c r="AE534" i="2" a="1"/>
  <c r="AE534" i="2" s="1"/>
  <c r="AB265" i="2" a="1"/>
  <c r="AB265" i="2" s="1"/>
  <c r="AC265" i="2" a="1"/>
  <c r="AC265" i="2" s="1"/>
  <c r="AF316" i="2" a="1"/>
  <c r="AF316" i="2" s="1"/>
  <c r="AD316" i="2"/>
  <c r="AE316" i="2" a="1"/>
  <c r="AE316" i="2" s="1"/>
  <c r="AD256" i="2"/>
  <c r="AE256" i="2" s="1" a="1"/>
  <c r="AE256" i="2" s="1"/>
  <c r="AF256" i="2" s="1" a="1"/>
  <c r="AF256" i="2" s="1"/>
  <c r="H256" i="2" s="1" a="1"/>
  <c r="H256" i="2" s="1"/>
  <c r="AD551" i="2"/>
  <c r="AE551" i="2" a="1"/>
  <c r="AE551" i="2" s="1"/>
  <c r="AF551" i="2" a="1"/>
  <c r="AF551" i="2" s="1"/>
  <c r="AD313" i="2"/>
  <c r="AE313" i="2" s="1" a="1"/>
  <c r="AE313" i="2" s="1"/>
  <c r="AD331" i="2"/>
  <c r="AE331" i="2" s="1" a="1"/>
  <c r="AE331" i="2" s="1"/>
  <c r="AF331" i="2" s="1" a="1"/>
  <c r="AF331" i="2" s="1"/>
  <c r="H331" i="2" s="1" a="1"/>
  <c r="H331" i="2" s="1"/>
  <c r="AI641" i="2"/>
  <c r="AJ641" i="2" s="1"/>
  <c r="AA641" i="2"/>
  <c r="AE518" i="2" a="1"/>
  <c r="AE518" i="2" s="1"/>
  <c r="AF518" i="2" a="1"/>
  <c r="AF518" i="2" s="1"/>
  <c r="AD518" i="2"/>
  <c r="AD317" i="2"/>
  <c r="AO317" i="2" s="1" a="1"/>
  <c r="AO317" i="2" s="1"/>
  <c r="AD638" i="2"/>
  <c r="AE638" i="2" a="1"/>
  <c r="AE638" i="2" s="1"/>
  <c r="AF638" i="2" a="1"/>
  <c r="AF638" i="2" s="1"/>
  <c r="AD305" i="2"/>
  <c r="AE305" i="2" s="1" a="1"/>
  <c r="AE305" i="2" s="1"/>
  <c r="AD344" i="2"/>
  <c r="AE344" i="2" s="1" a="1"/>
  <c r="AE344" i="2" s="1"/>
  <c r="AF344" i="2" s="1" a="1"/>
  <c r="AF344" i="2" s="1"/>
  <c r="H344" i="2" s="1" a="1"/>
  <c r="H344" i="2" s="1"/>
  <c r="AD463" i="2"/>
  <c r="AE463" i="2" a="1"/>
  <c r="AE463" i="2" s="1"/>
  <c r="AF463" i="2" a="1"/>
  <c r="AF463" i="2" s="1"/>
  <c r="AD58" i="2"/>
  <c r="AE58" i="2" s="1" a="1"/>
  <c r="AE58" i="2" s="1"/>
  <c r="AF58" i="2" s="1" a="1"/>
  <c r="AF58" i="2" s="1"/>
  <c r="AD284" i="2"/>
  <c r="AE284" i="2" a="1"/>
  <c r="AE284" i="2" s="1"/>
  <c r="AF284" i="2" a="1"/>
  <c r="AF284" i="2" s="1"/>
  <c r="AD535" i="2"/>
  <c r="AE535" i="2" a="1"/>
  <c r="AE535" i="2" s="1"/>
  <c r="AF535" i="2" a="1"/>
  <c r="AF535" i="2" s="1"/>
  <c r="AD320" i="2"/>
  <c r="AE320" i="2" s="1" a="1"/>
  <c r="AE320" i="2" s="1"/>
  <c r="AD591" i="2"/>
  <c r="AE591" i="2" a="1"/>
  <c r="AE591" i="2" s="1"/>
  <c r="AF591" i="2" a="1"/>
  <c r="AF591" i="2" s="1"/>
  <c r="AF115" i="2" a="1"/>
  <c r="AF115" i="2" s="1"/>
  <c r="AD115" i="2"/>
  <c r="AE115" i="2" a="1"/>
  <c r="AE115" i="2" s="1"/>
  <c r="AD95" i="2"/>
  <c r="AE95" i="2" a="1"/>
  <c r="AE95" i="2" s="1"/>
  <c r="AF95" i="2" a="1"/>
  <c r="AF95" i="2" s="1"/>
  <c r="AE573" i="2" a="1"/>
  <c r="AE573" i="2" s="1"/>
  <c r="AF573" i="2" a="1"/>
  <c r="AF573" i="2" s="1"/>
  <c r="AD573" i="2"/>
  <c r="AP154" i="2" a="1"/>
  <c r="AP154" i="2" s="1"/>
  <c r="H294" i="2" a="1"/>
  <c r="H294" i="2" s="1"/>
  <c r="H179" i="2" a="1"/>
  <c r="H179" i="2" s="1"/>
  <c r="AB332" i="2" a="1"/>
  <c r="AB332" i="2" s="1"/>
  <c r="AC332" i="2" a="1"/>
  <c r="AC332" i="2" s="1"/>
  <c r="H363" i="2" a="1"/>
  <c r="H363" i="2" s="1"/>
  <c r="H541" i="2" a="1"/>
  <c r="H541" i="2" s="1"/>
  <c r="AB152" i="2" a="1"/>
  <c r="AB152" i="2" s="1"/>
  <c r="AC152" i="2" a="1"/>
  <c r="AC152" i="2" s="1"/>
  <c r="H528" i="2" a="1"/>
  <c r="H528" i="2" s="1"/>
  <c r="H353" i="2" a="1"/>
  <c r="H353" i="2" s="1"/>
  <c r="H138" i="2" a="1"/>
  <c r="H138" i="2" s="1"/>
  <c r="H301" i="2" a="1"/>
  <c r="H301" i="2" s="1"/>
  <c r="AC552" i="2" a="1"/>
  <c r="AC552" i="2" s="1"/>
  <c r="AB552" i="2" a="1"/>
  <c r="AB552" i="2" s="1"/>
  <c r="AC347" i="2" a="1"/>
  <c r="AC347" i="2" s="1"/>
  <c r="H347" i="2" s="1" a="1"/>
  <c r="H347" i="2" s="1"/>
  <c r="AB347" i="2" a="1"/>
  <c r="AB347" i="2" s="1"/>
  <c r="AC625" i="2" a="1"/>
  <c r="AC625" i="2" s="1"/>
  <c r="AB625" i="2" a="1"/>
  <c r="AB625" i="2" s="1"/>
  <c r="AB653" i="2" a="1"/>
  <c r="AB653" i="2" s="1"/>
  <c r="AC653" i="2" a="1"/>
  <c r="AC653" i="2" s="1"/>
  <c r="H436" i="2" a="1"/>
  <c r="H436" i="2" s="1"/>
  <c r="H379" i="2" a="1"/>
  <c r="H379" i="2" s="1"/>
  <c r="H484" i="2" a="1"/>
  <c r="H484" i="2" s="1"/>
  <c r="AB365" i="2" a="1"/>
  <c r="AB365" i="2" s="1"/>
  <c r="AC365" i="2" a="1"/>
  <c r="AC365" i="2" s="1"/>
  <c r="H365" i="2" s="1" a="1"/>
  <c r="H365" i="2" s="1"/>
  <c r="H296" i="2" a="1"/>
  <c r="H296" i="2" s="1"/>
  <c r="AC475" i="2" a="1"/>
  <c r="AC475" i="2" s="1"/>
  <c r="AB475" i="2" a="1"/>
  <c r="AB475" i="2" s="1"/>
  <c r="H442" i="2" a="1"/>
  <c r="H442" i="2" s="1"/>
  <c r="H210" i="2" a="1"/>
  <c r="H210" i="2" s="1"/>
  <c r="AB494" i="2" a="1"/>
  <c r="AB494" i="2" s="1"/>
  <c r="AC494" i="2" a="1"/>
  <c r="AC494" i="2" s="1"/>
  <c r="AB384" i="2" a="1"/>
  <c r="AB384" i="2" s="1"/>
  <c r="AC384" i="2" a="1"/>
  <c r="AC384" i="2" s="1"/>
  <c r="H384" i="2" s="1" a="1"/>
  <c r="H384" i="2" s="1"/>
  <c r="AD103" i="2"/>
  <c r="AH103" i="2" s="1" a="1"/>
  <c r="AH103" i="2" s="1"/>
  <c r="AI103" i="2" s="1"/>
  <c r="H623" i="2" a="1"/>
  <c r="H623" i="2" s="1"/>
  <c r="AC471" i="2" a="1"/>
  <c r="AC471" i="2" s="1"/>
  <c r="AB471" i="2" a="1"/>
  <c r="AB471" i="2" s="1"/>
  <c r="H500" i="2" a="1"/>
  <c r="H500" i="2" s="1"/>
  <c r="H38" i="2" a="1"/>
  <c r="H38" i="2" s="1"/>
  <c r="H258" i="2" a="1"/>
  <c r="H258" i="2" s="1"/>
  <c r="AB547" i="2" a="1"/>
  <c r="AB547" i="2" s="1"/>
  <c r="AC547" i="2" a="1"/>
  <c r="AC547" i="2" s="1"/>
  <c r="AC631" i="2" a="1"/>
  <c r="AC631" i="2" s="1"/>
  <c r="AB631" i="2" a="1"/>
  <c r="AB631" i="2" s="1"/>
  <c r="AB568" i="2" a="1"/>
  <c r="AB568" i="2" s="1"/>
  <c r="AC568" i="2" a="1"/>
  <c r="AC568" i="2" s="1"/>
  <c r="AC630" i="2" a="1"/>
  <c r="AC630" i="2" s="1"/>
  <c r="AB630" i="2" a="1"/>
  <c r="AB630" i="2" s="1"/>
  <c r="H513" i="2" a="1"/>
  <c r="H513" i="2" s="1"/>
  <c r="AB557" i="2" a="1"/>
  <c r="AB557" i="2" s="1"/>
  <c r="AC557" i="2" a="1"/>
  <c r="AC557" i="2" s="1"/>
  <c r="AB621" i="2" a="1"/>
  <c r="AB621" i="2" s="1"/>
  <c r="AC621" i="2" a="1"/>
  <c r="AC621" i="2" s="1"/>
  <c r="H149" i="2" a="1"/>
  <c r="H149" i="2" s="1"/>
  <c r="H417" i="2" a="1"/>
  <c r="H417" i="2" s="1"/>
  <c r="H135" i="2" a="1"/>
  <c r="H135" i="2" s="1"/>
  <c r="H549" i="2" a="1"/>
  <c r="H549" i="2" s="1"/>
  <c r="AB627" i="2" a="1"/>
  <c r="AB627" i="2" s="1"/>
  <c r="AC627" i="2" a="1"/>
  <c r="AC627" i="2" s="1"/>
  <c r="AB144" i="2" a="1"/>
  <c r="AB144" i="2" s="1"/>
  <c r="AC144" i="2" a="1"/>
  <c r="AC144" i="2" s="1"/>
  <c r="AC582" i="2" a="1"/>
  <c r="AC582" i="2" s="1"/>
  <c r="AB582" i="2" a="1"/>
  <c r="AB582" i="2" s="1"/>
  <c r="H115" i="2" a="1"/>
  <c r="H115" i="2" s="1"/>
  <c r="H599" i="2" a="1"/>
  <c r="H599" i="2" s="1"/>
  <c r="H603" i="2" a="1"/>
  <c r="H603" i="2" s="1"/>
  <c r="H585" i="2" a="1"/>
  <c r="H585" i="2" s="1"/>
  <c r="AC519" i="2" a="1"/>
  <c r="AC519" i="2" s="1"/>
  <c r="AB519" i="2" a="1"/>
  <c r="AB519" i="2" s="1"/>
  <c r="AB373" i="2" a="1"/>
  <c r="AB373" i="2" s="1"/>
  <c r="AC373" i="2" a="1"/>
  <c r="AC373" i="2" s="1"/>
  <c r="AB247" i="2" a="1"/>
  <c r="AB247" i="2" s="1"/>
  <c r="AC247" i="2" a="1"/>
  <c r="AC247" i="2" s="1"/>
  <c r="AC368" i="2" a="1"/>
  <c r="AC368" i="2" s="1"/>
  <c r="H368" i="2" s="1" a="1"/>
  <c r="H368" i="2" s="1"/>
  <c r="AB368" i="2" a="1"/>
  <c r="AB368" i="2" s="1"/>
  <c r="AD414" i="2"/>
  <c r="AE414" i="2" s="1" a="1"/>
  <c r="AE414" i="2" s="1"/>
  <c r="AF414" i="2" s="1" a="1"/>
  <c r="AF414" i="2" s="1"/>
  <c r="AD644" i="2"/>
  <c r="AE644" i="2" a="1"/>
  <c r="AE644" i="2" s="1"/>
  <c r="AF644" i="2" a="1"/>
  <c r="AF644" i="2" s="1"/>
  <c r="AD52" i="2"/>
  <c r="AE52" i="2" s="1" a="1"/>
  <c r="AE52" i="2" s="1"/>
  <c r="AF52" i="2" s="1" a="1"/>
  <c r="AF52" i="2" s="1"/>
  <c r="AD454" i="2"/>
  <c r="AE454" i="2" a="1"/>
  <c r="AE454" i="2" s="1"/>
  <c r="AF454" i="2" a="1"/>
  <c r="AF454" i="2" s="1"/>
  <c r="AD505" i="2"/>
  <c r="AE505" i="2" a="1"/>
  <c r="AE505" i="2" s="1"/>
  <c r="AF505" i="2" a="1"/>
  <c r="AF505" i="2" s="1"/>
  <c r="AD298" i="2"/>
  <c r="AE298" i="2" s="1" a="1"/>
  <c r="AE298" i="2" s="1"/>
  <c r="AF298" i="2" s="1" a="1"/>
  <c r="AF298" i="2" s="1"/>
  <c r="H298" i="2" s="1" a="1"/>
  <c r="H298" i="2" s="1"/>
  <c r="AD230" i="2"/>
  <c r="AE230" i="2" s="1" a="1"/>
  <c r="AE230" i="2" s="1"/>
  <c r="AF230" i="2" s="1" a="1"/>
  <c r="AF230" i="2" s="1"/>
  <c r="H230" i="2" s="1" a="1"/>
  <c r="H230" i="2" s="1"/>
  <c r="AD582" i="2"/>
  <c r="AE582" i="2" a="1"/>
  <c r="AE582" i="2" s="1"/>
  <c r="AF582" i="2" a="1"/>
  <c r="AF582" i="2" s="1"/>
  <c r="AD627" i="2"/>
  <c r="AE627" i="2" a="1"/>
  <c r="AE627" i="2" s="1"/>
  <c r="AF627" i="2" a="1"/>
  <c r="AF627" i="2" s="1"/>
  <c r="AC495" i="2" a="1"/>
  <c r="AC495" i="2" s="1"/>
  <c r="AB495" i="2" a="1"/>
  <c r="AB495" i="2" s="1"/>
  <c r="AD287" i="2"/>
  <c r="AE287" i="2" s="1" a="1"/>
  <c r="AE287" i="2" s="1"/>
  <c r="AF287" i="2" s="1" a="1"/>
  <c r="AF287" i="2" s="1"/>
  <c r="H287" i="2" s="1" a="1"/>
  <c r="H287" i="2" s="1"/>
  <c r="AD616" i="2"/>
  <c r="AE616" i="2" a="1"/>
  <c r="AE616" i="2" s="1"/>
  <c r="AF616" i="2" a="1"/>
  <c r="AF616" i="2" s="1"/>
  <c r="AD100" i="2"/>
  <c r="AE100" i="2" a="1"/>
  <c r="AE100" i="2" s="1"/>
  <c r="AF100" i="2" a="1"/>
  <c r="AF100" i="2" s="1"/>
  <c r="AD214" i="2"/>
  <c r="AE214" i="2" s="1" a="1"/>
  <c r="AE214" i="2" s="1"/>
  <c r="AF214" i="2" s="1" a="1"/>
  <c r="AF214" i="2" s="1"/>
  <c r="H214" i="2" s="1" a="1"/>
  <c r="H214" i="2" s="1"/>
  <c r="AD23" i="2"/>
  <c r="AE23" i="2" s="1" a="1"/>
  <c r="AE23" i="2" s="1"/>
  <c r="AF23" i="2" s="1" a="1"/>
  <c r="AF23" i="2" s="1"/>
  <c r="H23" i="2" s="1" a="1"/>
  <c r="H23" i="2" s="1"/>
  <c r="AK652" i="2" a="1"/>
  <c r="AK652" i="2" s="1"/>
  <c r="AD451" i="2"/>
  <c r="AE451" i="2" s="1" a="1"/>
  <c r="AE451" i="2" s="1"/>
  <c r="AF451" i="2" s="1" a="1"/>
  <c r="AF451" i="2" s="1"/>
  <c r="H451" i="2" s="1" a="1"/>
  <c r="H451" i="2" s="1"/>
  <c r="AD255" i="2"/>
  <c r="AE255" i="2" s="1" a="1"/>
  <c r="AE255" i="2" s="1"/>
  <c r="AD21" i="2"/>
  <c r="AE21" i="2" s="1" a="1"/>
  <c r="AE21" i="2" s="1"/>
  <c r="AF21" i="2" s="1" a="1"/>
  <c r="AF21" i="2" s="1"/>
  <c r="H21" i="2" s="1" a="1"/>
  <c r="H21" i="2" s="1"/>
  <c r="AD293" i="2"/>
  <c r="AE293" i="2" s="1" a="1"/>
  <c r="AE293" i="2" s="1"/>
  <c r="AF293" i="2" s="1" a="1"/>
  <c r="AF293" i="2" s="1"/>
  <c r="H293" i="2" s="1" a="1"/>
  <c r="H293" i="2" s="1"/>
  <c r="AF448" i="2" a="1"/>
  <c r="AF448" i="2" s="1"/>
  <c r="AE448" i="2" a="1"/>
  <c r="AE448" i="2" s="1"/>
  <c r="AD448" i="2"/>
  <c r="AF483" i="2" a="1"/>
  <c r="AF483" i="2" s="1"/>
  <c r="AD483" i="2"/>
  <c r="AE483" i="2" a="1"/>
  <c r="AE483" i="2" s="1"/>
  <c r="AD431" i="2"/>
  <c r="AH431" i="2" s="1" a="1"/>
  <c r="AH431" i="2" s="1"/>
  <c r="AD226" i="2"/>
  <c r="AE226" i="2" s="1" a="1"/>
  <c r="AE226" i="2" s="1"/>
  <c r="AF226" i="2" s="1" a="1"/>
  <c r="AF226" i="2" s="1"/>
  <c r="H226" i="2" s="1" a="1"/>
  <c r="H226" i="2" s="1"/>
  <c r="AD485" i="2"/>
  <c r="AE485" i="2" a="1"/>
  <c r="AE485" i="2" s="1"/>
  <c r="AF485" i="2" a="1"/>
  <c r="AF485" i="2" s="1"/>
  <c r="AD237" i="2"/>
  <c r="AE237" i="2" s="1" a="1"/>
  <c r="AE237" i="2" s="1"/>
  <c r="AF237" i="2" s="1" a="1"/>
  <c r="AF237" i="2" s="1"/>
  <c r="H237" i="2" s="1" a="1"/>
  <c r="H237" i="2" s="1"/>
  <c r="AI306" i="2"/>
  <c r="AA306" i="2"/>
  <c r="AD257" i="2"/>
  <c r="AE257" i="2" s="1" a="1"/>
  <c r="AE257" i="2" s="1"/>
  <c r="AF257" i="2" s="1" a="1"/>
  <c r="AF257" i="2" s="1"/>
  <c r="AD437" i="2"/>
  <c r="AE437" i="2" s="1" a="1"/>
  <c r="AE437" i="2" s="1"/>
  <c r="AF437" i="2" s="1" a="1"/>
  <c r="AF437" i="2" s="1"/>
  <c r="H437" i="2" s="1" a="1"/>
  <c r="H437" i="2" s="1"/>
  <c r="AI497" i="2"/>
  <c r="AJ497" i="2" s="1"/>
  <c r="AA497" i="2"/>
  <c r="AF579" i="2" a="1"/>
  <c r="AF579" i="2" s="1"/>
  <c r="AD579" i="2"/>
  <c r="AE579" i="2" a="1"/>
  <c r="AE579" i="2" s="1"/>
  <c r="AD117" i="2"/>
  <c r="AE117" i="2" s="1" a="1"/>
  <c r="AE117" i="2" s="1"/>
  <c r="AF117" i="2" s="1" a="1"/>
  <c r="AF117" i="2" s="1"/>
  <c r="H117" i="2" s="1" a="1"/>
  <c r="H117" i="2" s="1"/>
  <c r="AD580" i="2"/>
  <c r="AE580" i="2" a="1"/>
  <c r="AE580" i="2" s="1"/>
  <c r="AF580" i="2" a="1"/>
  <c r="AF580" i="2" s="1"/>
  <c r="AE269" i="2" a="1"/>
  <c r="AE269" i="2" s="1"/>
  <c r="AF269" i="2" a="1"/>
  <c r="AF269" i="2" s="1"/>
  <c r="AD269" i="2"/>
  <c r="AF581" i="2" a="1"/>
  <c r="AF581" i="2" s="1"/>
  <c r="AE581" i="2" a="1"/>
  <c r="AE581" i="2" s="1"/>
  <c r="AD581" i="2"/>
  <c r="AD98" i="2"/>
  <c r="AE98" i="2" s="1" a="1"/>
  <c r="AE98" i="2" s="1"/>
  <c r="AF98" i="2" s="1" a="1"/>
  <c r="AF98" i="2" s="1"/>
  <c r="H98" i="2" s="1" a="1"/>
  <c r="H98" i="2" s="1"/>
  <c r="AD569" i="2"/>
  <c r="AE569" i="2" a="1"/>
  <c r="AE569" i="2" s="1"/>
  <c r="AF569" i="2" a="1"/>
  <c r="AF569" i="2" s="1"/>
  <c r="AE527" i="2" a="1"/>
  <c r="AE527" i="2" s="1"/>
  <c r="AF527" i="2" a="1"/>
  <c r="AF527" i="2" s="1"/>
  <c r="AD527" i="2"/>
  <c r="AD36" i="2"/>
  <c r="AE36" i="2" a="1"/>
  <c r="AE36" i="2" s="1"/>
  <c r="AF36" i="2" a="1"/>
  <c r="AF36" i="2" s="1"/>
  <c r="AD345" i="2"/>
  <c r="AE345" i="2" s="1" a="1"/>
  <c r="AE345" i="2" s="1"/>
  <c r="AF345" i="2" s="1" a="1"/>
  <c r="AF345" i="2" s="1"/>
  <c r="H345" i="2" s="1" a="1"/>
  <c r="H345" i="2" s="1"/>
  <c r="AD41" i="2"/>
  <c r="AE41" i="2" a="1"/>
  <c r="AE41" i="2" s="1"/>
  <c r="AF41" i="2" a="1"/>
  <c r="AF41" i="2" s="1"/>
  <c r="AD538" i="2"/>
  <c r="AE538" i="2" a="1"/>
  <c r="AE538" i="2" s="1"/>
  <c r="AF538" i="2" a="1"/>
  <c r="AF538" i="2" s="1"/>
  <c r="AF165" i="2" a="1"/>
  <c r="AF165" i="2" s="1"/>
  <c r="AD165" i="2"/>
  <c r="AE165" i="2" a="1"/>
  <c r="AE165" i="2" s="1"/>
  <c r="AD338" i="2"/>
  <c r="AE338" i="2" a="1"/>
  <c r="AE338" i="2" s="1"/>
  <c r="AF338" i="2" a="1"/>
  <c r="AF338" i="2" s="1"/>
  <c r="AD572" i="2"/>
  <c r="AE572" i="2" a="1"/>
  <c r="AE572" i="2" s="1"/>
  <c r="AF572" i="2" a="1"/>
  <c r="AF572" i="2" s="1"/>
  <c r="AD550" i="2"/>
  <c r="AE550" i="2" a="1"/>
  <c r="AE550" i="2" s="1"/>
  <c r="AF550" i="2" a="1"/>
  <c r="AF550" i="2" s="1"/>
  <c r="AD584" i="2"/>
  <c r="AE584" i="2" a="1"/>
  <c r="AE584" i="2" s="1"/>
  <c r="AF584" i="2" a="1"/>
  <c r="AF584" i="2" s="1"/>
  <c r="AD578" i="2"/>
  <c r="AE578" i="2" a="1"/>
  <c r="AE578" i="2" s="1"/>
  <c r="AF578" i="2" a="1"/>
  <c r="AF578" i="2" s="1"/>
  <c r="AD419" i="2"/>
  <c r="AH419" i="2" s="1" a="1"/>
  <c r="AH419" i="2" s="1"/>
  <c r="AI419" i="2" s="1"/>
  <c r="AO154" i="2" a="1"/>
  <c r="AO154" i="2" s="1"/>
  <c r="AF543" i="2" a="1"/>
  <c r="AF543" i="2" s="1"/>
  <c r="AD543" i="2"/>
  <c r="AE543" i="2" a="1"/>
  <c r="AE543" i="2" s="1"/>
  <c r="H79" i="2" a="1"/>
  <c r="H79" i="2" s="1"/>
  <c r="AC453" i="2" a="1"/>
  <c r="AC453" i="2" s="1"/>
  <c r="AB453" i="2" a="1"/>
  <c r="AB453" i="2" s="1"/>
  <c r="AB60" i="2" a="1"/>
  <c r="AB60" i="2" s="1"/>
  <c r="AC60" i="2" a="1"/>
  <c r="AC60" i="2" s="1"/>
  <c r="H60" i="2" s="1" a="1"/>
  <c r="H60" i="2" s="1"/>
  <c r="AC615" i="2" a="1"/>
  <c r="AC615" i="2" s="1"/>
  <c r="AB615" i="2" a="1"/>
  <c r="AB615" i="2" s="1"/>
  <c r="AC286" i="2" a="1"/>
  <c r="AC286" i="2" s="1"/>
  <c r="AB286" i="2" a="1"/>
  <c r="AB286" i="2" s="1"/>
  <c r="AC301" i="2" a="1"/>
  <c r="AC301" i="2" s="1"/>
  <c r="AB301" i="2" a="1"/>
  <c r="AB301" i="2" s="1"/>
  <c r="AB393" i="2" a="1"/>
  <c r="AB393" i="2" s="1"/>
  <c r="AC393" i="2" a="1"/>
  <c r="AC393" i="2" s="1"/>
  <c r="AB274" i="2" a="1"/>
  <c r="AB274" i="2" s="1"/>
  <c r="AC274" i="2" a="1"/>
  <c r="AC274" i="2" s="1"/>
  <c r="AC58" i="2" a="1"/>
  <c r="AC58" i="2" s="1"/>
  <c r="AB58" i="2" a="1"/>
  <c r="AB58" i="2" s="1"/>
  <c r="AB335" i="2" a="1"/>
  <c r="AB335" i="2" s="1"/>
  <c r="AC335" i="2" a="1"/>
  <c r="AC335" i="2" s="1"/>
  <c r="AB575" i="2" a="1"/>
  <c r="AB575" i="2" s="1"/>
  <c r="AC575" i="2" a="1"/>
  <c r="AC575" i="2" s="1"/>
  <c r="H552" i="2" a="1"/>
  <c r="H552" i="2" s="1"/>
  <c r="AB278" i="2" a="1"/>
  <c r="AB278" i="2" s="1"/>
  <c r="AC278" i="2" a="1"/>
  <c r="AC278" i="2" s="1"/>
  <c r="H625" i="2" a="1"/>
  <c r="H625" i="2" s="1"/>
  <c r="AB101" i="2" a="1"/>
  <c r="AB101" i="2" s="1"/>
  <c r="AC101" i="2" a="1"/>
  <c r="AC101" i="2" s="1"/>
  <c r="H101" i="2" s="1" a="1"/>
  <c r="H101" i="2" s="1"/>
  <c r="H653" i="2" a="1"/>
  <c r="H653" i="2" s="1"/>
  <c r="AB540" i="2" a="1"/>
  <c r="AB540" i="2" s="1"/>
  <c r="AC540" i="2" a="1"/>
  <c r="AC540" i="2" s="1"/>
  <c r="H430" i="2" a="1"/>
  <c r="H430" i="2" s="1"/>
  <c r="H139" i="2" a="1"/>
  <c r="H139" i="2" s="1"/>
  <c r="AB551" i="2" a="1"/>
  <c r="AB551" i="2" s="1"/>
  <c r="AC551" i="2" a="1"/>
  <c r="AC551" i="2" s="1"/>
  <c r="H475" i="2" a="1"/>
  <c r="H475" i="2" s="1"/>
  <c r="AC563" i="2" a="1"/>
  <c r="AC563" i="2" s="1"/>
  <c r="AB563" i="2" a="1"/>
  <c r="AB563" i="2" s="1"/>
  <c r="AB550" i="2" a="1"/>
  <c r="AB550" i="2" s="1"/>
  <c r="AC550" i="2" a="1"/>
  <c r="AC550" i="2" s="1"/>
  <c r="H42" i="2" a="1"/>
  <c r="H42" i="2" s="1"/>
  <c r="AB610" i="2" a="1"/>
  <c r="AB610" i="2" s="1"/>
  <c r="AC610" i="2" a="1"/>
  <c r="AC610" i="2" s="1"/>
  <c r="H494" i="2" a="1"/>
  <c r="H494" i="2" s="1"/>
  <c r="AB41" i="2" a="1"/>
  <c r="AB41" i="2" s="1"/>
  <c r="AC41" i="2" a="1"/>
  <c r="AC41" i="2" s="1"/>
  <c r="AB473" i="2" a="1"/>
  <c r="AB473" i="2" s="1"/>
  <c r="AC473" i="2" a="1"/>
  <c r="AC473" i="2" s="1"/>
  <c r="AB556" i="2" a="1"/>
  <c r="AB556" i="2" s="1"/>
  <c r="AC556" i="2" a="1"/>
  <c r="AC556" i="2" s="1"/>
  <c r="AB425" i="2" a="1"/>
  <c r="AB425" i="2" s="1"/>
  <c r="AC425" i="2" a="1"/>
  <c r="AC425" i="2" s="1"/>
  <c r="AB18" i="2" a="1"/>
  <c r="AB18" i="2" s="1"/>
  <c r="AC18" i="2" a="1"/>
  <c r="AC18" i="2" s="1"/>
  <c r="H471" i="2" a="1"/>
  <c r="H471" i="2" s="1"/>
  <c r="AC477" i="2" a="1"/>
  <c r="AC477" i="2" s="1"/>
  <c r="AB477" i="2" a="1"/>
  <c r="AB477" i="2" s="1"/>
  <c r="H233" i="2" a="1"/>
  <c r="H233" i="2" s="1"/>
  <c r="AB354" i="2" a="1"/>
  <c r="AB354" i="2" s="1"/>
  <c r="AC354" i="2" a="1"/>
  <c r="AC354" i="2" s="1"/>
  <c r="AC52" i="2" a="1"/>
  <c r="AC52" i="2" s="1"/>
  <c r="AB52" i="2" a="1"/>
  <c r="AB52" i="2" s="1"/>
  <c r="AC100" i="2" a="1"/>
  <c r="AC100" i="2" s="1"/>
  <c r="AB100" i="2" a="1"/>
  <c r="AB100" i="2" s="1"/>
  <c r="H547" i="2" a="1"/>
  <c r="H547" i="2" s="1"/>
  <c r="AB389" i="2" a="1"/>
  <c r="AB389" i="2" s="1"/>
  <c r="AC389" i="2" a="1"/>
  <c r="AC389" i="2" s="1"/>
  <c r="AC611" i="2" a="1"/>
  <c r="AC611" i="2" s="1"/>
  <c r="AB611" i="2" a="1"/>
  <c r="AB611" i="2" s="1"/>
  <c r="H631" i="2" a="1"/>
  <c r="H631" i="2" s="1"/>
  <c r="H568" i="2" a="1"/>
  <c r="H568" i="2" s="1"/>
  <c r="H400" i="2" a="1"/>
  <c r="H400" i="2" s="1"/>
  <c r="H630" i="2" a="1"/>
  <c r="H630" i="2" s="1"/>
  <c r="H621" i="2" a="1"/>
  <c r="H621" i="2" s="1"/>
  <c r="H62" i="2" a="1"/>
  <c r="H62" i="2" s="1"/>
  <c r="H261" i="2" a="1"/>
  <c r="H261" i="2" s="1"/>
  <c r="AB460" i="2" a="1"/>
  <c r="AB460" i="2" s="1"/>
  <c r="AC460" i="2" a="1"/>
  <c r="AC460" i="2" s="1"/>
  <c r="H627" i="2" a="1"/>
  <c r="H627" i="2" s="1"/>
  <c r="AC593" i="2" a="1"/>
  <c r="AC593" i="2" s="1"/>
  <c r="AB593" i="2" a="1"/>
  <c r="AB593" i="2" s="1"/>
  <c r="AC489" i="2" a="1"/>
  <c r="AC489" i="2" s="1"/>
  <c r="AB489" i="2" a="1"/>
  <c r="AB489" i="2" s="1"/>
  <c r="AB378" i="2" a="1"/>
  <c r="AB378" i="2" s="1"/>
  <c r="AC378" i="2" a="1"/>
  <c r="AC378" i="2" s="1"/>
  <c r="AC571" i="2" a="1"/>
  <c r="AC571" i="2" s="1"/>
  <c r="AB571" i="2" a="1"/>
  <c r="AB571" i="2" s="1"/>
  <c r="H582" i="2" a="1"/>
  <c r="H582" i="2" s="1"/>
  <c r="H283" i="2" a="1"/>
  <c r="H283" i="2" s="1"/>
  <c r="AB115" i="2" a="1"/>
  <c r="AB115" i="2" s="1"/>
  <c r="AC115" i="2" a="1"/>
  <c r="AC115" i="2" s="1"/>
  <c r="AB140" i="2" a="1"/>
  <c r="AB140" i="2" s="1"/>
  <c r="AC140" i="2" a="1"/>
  <c r="AC140" i="2" s="1"/>
  <c r="H519" i="2" a="1"/>
  <c r="H519" i="2" s="1"/>
  <c r="AD205" i="2"/>
  <c r="AE205" i="2" s="1" a="1"/>
  <c r="AE205" i="2" s="1"/>
  <c r="AF205" i="2" s="1" a="1"/>
  <c r="AF205" i="2" s="1"/>
  <c r="H205" i="2" s="1" a="1"/>
  <c r="H205" i="2" s="1"/>
  <c r="AF486" i="2" a="1"/>
  <c r="AF486" i="2" s="1"/>
  <c r="AD486" i="2"/>
  <c r="AE486" i="2" a="1"/>
  <c r="AE486" i="2" s="1"/>
  <c r="AD53" i="2"/>
  <c r="AE53" i="2" a="1"/>
  <c r="AE53" i="2" s="1"/>
  <c r="AF53" i="2" a="1"/>
  <c r="AF53" i="2" s="1"/>
  <c r="AF615" i="2" a="1"/>
  <c r="AF615" i="2" s="1"/>
  <c r="AD615" i="2"/>
  <c r="AE615" i="2" a="1"/>
  <c r="AE615" i="2" s="1"/>
  <c r="AD196" i="2"/>
  <c r="AE196" i="2" s="1" a="1"/>
  <c r="AE196" i="2" s="1"/>
  <c r="AF196" i="2" s="1" a="1"/>
  <c r="AF196" i="2" s="1"/>
  <c r="H196" i="2" s="1" a="1"/>
  <c r="H196" i="2" s="1"/>
  <c r="AR606" i="2" a="1"/>
  <c r="AR606" i="2" s="1"/>
  <c r="AD385" i="2"/>
  <c r="AE385" i="2" s="1" a="1"/>
  <c r="AE385" i="2" s="1"/>
  <c r="AF385" i="2" s="1" a="1"/>
  <c r="AF385" i="2" s="1"/>
  <c r="H385" i="2" s="1" a="1"/>
  <c r="H385" i="2" s="1"/>
  <c r="AD26" i="2"/>
  <c r="AE26" i="2" s="1" a="1"/>
  <c r="AE26" i="2" s="1"/>
  <c r="AF26" i="2" s="1" a="1"/>
  <c r="AF26" i="2" s="1"/>
  <c r="H26" i="2" s="1" a="1"/>
  <c r="H26" i="2" s="1"/>
  <c r="AD574" i="2"/>
  <c r="AE574" i="2" a="1"/>
  <c r="AE574" i="2" s="1"/>
  <c r="AF574" i="2" a="1"/>
  <c r="AF574" i="2" s="1"/>
  <c r="AD445" i="2"/>
  <c r="AE445" i="2" s="1" a="1"/>
  <c r="AE445" i="2" s="1"/>
  <c r="AD556" i="2"/>
  <c r="AE556" i="2" a="1"/>
  <c r="AE556" i="2" s="1"/>
  <c r="AF556" i="2" a="1"/>
  <c r="AF556" i="2" s="1"/>
  <c r="AF510" i="2" a="1"/>
  <c r="AF510" i="2" s="1"/>
  <c r="AD510" i="2"/>
  <c r="AE510" i="2" a="1"/>
  <c r="AE510" i="2" s="1"/>
  <c r="AD104" i="2"/>
  <c r="AE104" i="2" s="1" a="1"/>
  <c r="AE104" i="2" s="1"/>
  <c r="AF104" i="2" s="1" a="1"/>
  <c r="AF104" i="2" s="1"/>
  <c r="H104" i="2" s="1" a="1"/>
  <c r="H104" i="2" s="1"/>
  <c r="AE424" i="2" a="1"/>
  <c r="AE424" i="2" s="1"/>
  <c r="AF424" i="2" a="1"/>
  <c r="AF424" i="2" s="1"/>
  <c r="AD424" i="2"/>
  <c r="AD530" i="2"/>
  <c r="AE530" i="2" a="1"/>
  <c r="AE530" i="2" s="1"/>
  <c r="AF530" i="2" a="1"/>
  <c r="AF530" i="2" s="1"/>
  <c r="AD199" i="2"/>
  <c r="AE199" i="2" s="1" a="1"/>
  <c r="AE199" i="2" s="1"/>
  <c r="AF199" i="2" s="1" a="1"/>
  <c r="AF199" i="2" s="1"/>
  <c r="H199" i="2" s="1" a="1"/>
  <c r="H199" i="2" s="1"/>
  <c r="AK655" i="2" a="1"/>
  <c r="AK655" i="2" s="1"/>
  <c r="AD640" i="2"/>
  <c r="AE640" i="2" a="1"/>
  <c r="AE640" i="2" s="1"/>
  <c r="AF640" i="2" a="1"/>
  <c r="AF640" i="2" s="1"/>
  <c r="AD86" i="2"/>
  <c r="AE86" i="2" s="1" a="1"/>
  <c r="AE86" i="2" s="1"/>
  <c r="AF86" i="2" s="1" a="1"/>
  <c r="AF86" i="2" s="1"/>
  <c r="AD211" i="2"/>
  <c r="AE211" i="2" s="1" a="1"/>
  <c r="AE211" i="2" s="1"/>
  <c r="AF211" i="2" s="1" a="1"/>
  <c r="AF211" i="2" s="1"/>
  <c r="H211" i="2" s="1" a="1"/>
  <c r="H211" i="2" s="1"/>
  <c r="AD511" i="2"/>
  <c r="AE511" i="2" a="1"/>
  <c r="AE511" i="2" s="1"/>
  <c r="AF511" i="2" a="1"/>
  <c r="AF511" i="2" s="1"/>
  <c r="AD373" i="2"/>
  <c r="AE373" i="2" a="1"/>
  <c r="AE373" i="2" s="1"/>
  <c r="AF373" i="2" a="1"/>
  <c r="AF373" i="2" s="1"/>
  <c r="AD238" i="2"/>
  <c r="AE238" i="2" s="1" a="1"/>
  <c r="AE238" i="2" s="1"/>
  <c r="AF238" i="2" s="1" a="1"/>
  <c r="AF238" i="2" s="1"/>
  <c r="H238" i="2" s="1" a="1"/>
  <c r="H238" i="2" s="1"/>
  <c r="AD57" i="2"/>
  <c r="AE57" i="2" s="1" a="1"/>
  <c r="AE57" i="2" s="1"/>
  <c r="AF57" i="2" s="1" a="1"/>
  <c r="AF57" i="2" s="1"/>
  <c r="H57" i="2" s="1" a="1"/>
  <c r="H57" i="2" s="1"/>
  <c r="AD507" i="2"/>
  <c r="AE507" i="2" a="1"/>
  <c r="AE507" i="2" s="1"/>
  <c r="AF507" i="2" a="1"/>
  <c r="AF507" i="2" s="1"/>
  <c r="AD370" i="2"/>
  <c r="AE370" i="2" a="1"/>
  <c r="AE370" i="2" s="1"/>
  <c r="AF370" i="2" a="1"/>
  <c r="AF370" i="2" s="1"/>
  <c r="AD633" i="2"/>
  <c r="AE633" i="2" a="1"/>
  <c r="AE633" i="2" s="1"/>
  <c r="AF633" i="2" a="1"/>
  <c r="AF633" i="2" s="1"/>
  <c r="AD439" i="2"/>
  <c r="AE439" i="2" s="1" a="1"/>
  <c r="AE439" i="2" s="1"/>
  <c r="AF439" i="2" s="1" a="1"/>
  <c r="AF439" i="2" s="1"/>
  <c r="AD187" i="2"/>
  <c r="AE187" i="2" a="1"/>
  <c r="AE187" i="2" s="1"/>
  <c r="AF187" i="2" a="1"/>
  <c r="AF187" i="2" s="1"/>
  <c r="AD109" i="2"/>
  <c r="AE109" i="2" s="1" a="1"/>
  <c r="AE109" i="2" s="1"/>
  <c r="AF109" i="2" s="1" a="1"/>
  <c r="AF109" i="2" s="1"/>
  <c r="AD291" i="2"/>
  <c r="AE291" i="2" s="1" a="1"/>
  <c r="AE291" i="2" s="1"/>
  <c r="AF291" i="2" s="1" a="1"/>
  <c r="AF291" i="2" s="1"/>
  <c r="H291" i="2" s="1" a="1"/>
  <c r="H291" i="2" s="1"/>
  <c r="AE643" i="2" a="1"/>
  <c r="AE643" i="2" s="1"/>
  <c r="AF643" i="2" a="1"/>
  <c r="AF643" i="2" s="1"/>
  <c r="AD643" i="2"/>
  <c r="AD131" i="2"/>
  <c r="AE131" i="2" s="1" a="1"/>
  <c r="AE131" i="2" s="1"/>
  <c r="AF131" i="2" s="1" a="1"/>
  <c r="AF131" i="2" s="1"/>
  <c r="AD303" i="2"/>
  <c r="AE303" i="2" s="1" a="1"/>
  <c r="AE303" i="2" s="1"/>
  <c r="AF303" i="2" s="1" a="1"/>
  <c r="AF303" i="2" s="1"/>
  <c r="H303" i="2" s="1" a="1"/>
  <c r="H303" i="2" s="1"/>
  <c r="AD64" i="2"/>
  <c r="AE64" i="2" a="1"/>
  <c r="AE64" i="2" s="1"/>
  <c r="AF64" i="2" a="1"/>
  <c r="AF64" i="2" s="1"/>
  <c r="AD31" i="2"/>
  <c r="AE31" i="2" a="1"/>
  <c r="AE31" i="2" s="1"/>
  <c r="AF31" i="2" a="1"/>
  <c r="AF31" i="2" s="1"/>
  <c r="AD271" i="2"/>
  <c r="AE271" i="2" s="1" a="1"/>
  <c r="AE271" i="2" s="1"/>
  <c r="AF271" i="2" s="1" a="1"/>
  <c r="AF271" i="2" s="1"/>
  <c r="H271" i="2" s="1" a="1"/>
  <c r="H271" i="2" s="1"/>
  <c r="W93" i="2"/>
  <c r="AA93" i="2"/>
  <c r="AE274" i="2" a="1"/>
  <c r="AE274" i="2" s="1"/>
  <c r="AD274" i="2"/>
  <c r="AF274" i="2" a="1"/>
  <c r="AF274" i="2" s="1"/>
  <c r="AD173" i="2"/>
  <c r="AE173" i="2" s="1" a="1"/>
  <c r="AE173" i="2" s="1"/>
  <c r="AF173" i="2" s="1" a="1"/>
  <c r="AF173" i="2" s="1"/>
  <c r="AD629" i="2"/>
  <c r="AE629" i="2" a="1"/>
  <c r="AE629" i="2" s="1"/>
  <c r="AF629" i="2" a="1"/>
  <c r="AF629" i="2" s="1"/>
  <c r="AD300" i="2"/>
  <c r="AE300" i="2" s="1" a="1"/>
  <c r="AE300" i="2" s="1"/>
  <c r="AF300" i="2" s="1" a="1"/>
  <c r="AF300" i="2" s="1"/>
  <c r="AD413" i="2"/>
  <c r="AE413" i="2" s="1" a="1"/>
  <c r="AE413" i="2" s="1"/>
  <c r="AF413" i="2" s="1" a="1"/>
  <c r="AF413" i="2" s="1"/>
  <c r="H413" i="2" s="1" a="1"/>
  <c r="H413" i="2" s="1"/>
  <c r="AH137" i="2" a="1"/>
  <c r="AH137" i="2" s="1"/>
  <c r="AI137" i="2" s="1"/>
  <c r="AD308" i="2"/>
  <c r="AE308" i="2" s="1" a="1"/>
  <c r="AE308" i="2" s="1"/>
  <c r="AF308" i="2" s="1" a="1"/>
  <c r="AF308" i="2" s="1"/>
  <c r="AD63" i="2"/>
  <c r="AE63" i="2" s="1" a="1"/>
  <c r="AE63" i="2" s="1"/>
  <c r="AD521" i="2"/>
  <c r="AE521" i="2" a="1"/>
  <c r="AE521" i="2" s="1"/>
  <c r="AF521" i="2" a="1"/>
  <c r="AF521" i="2" s="1"/>
  <c r="AD51" i="2"/>
  <c r="AE51" i="2" s="1" a="1"/>
  <c r="AE51" i="2" s="1"/>
  <c r="AD557" i="2"/>
  <c r="AE557" i="2" a="1"/>
  <c r="AE557" i="2" s="1"/>
  <c r="AF557" i="2" a="1"/>
  <c r="AF557" i="2" s="1"/>
  <c r="AD566" i="2"/>
  <c r="AE566" i="2" a="1"/>
  <c r="AE566" i="2" s="1"/>
  <c r="AF566" i="2" a="1"/>
  <c r="AF566" i="2" s="1"/>
  <c r="H119" i="2" a="1"/>
  <c r="H119" i="2" s="1"/>
  <c r="H32" i="2" a="1"/>
  <c r="H32" i="2" s="1"/>
  <c r="AC579" i="2" a="1"/>
  <c r="AC579" i="2" s="1"/>
  <c r="AB579" i="2" a="1"/>
  <c r="AB579" i="2" s="1"/>
  <c r="AC523" i="2" a="1"/>
  <c r="AC523" i="2" s="1"/>
  <c r="AB523" i="2" a="1"/>
  <c r="AB523" i="2" s="1"/>
  <c r="H453" i="2" a="1"/>
  <c r="H453" i="2" s="1"/>
  <c r="H615" i="2" a="1"/>
  <c r="H615" i="2" s="1"/>
  <c r="AB173" i="2" a="1"/>
  <c r="AB173" i="2" s="1"/>
  <c r="AC173" i="2" a="1"/>
  <c r="AC173" i="2" s="1"/>
  <c r="AB662" i="2" a="1"/>
  <c r="AB662" i="2" s="1"/>
  <c r="AC662" i="2" a="1"/>
  <c r="AC662" i="2" s="1"/>
  <c r="AC634" i="2" a="1"/>
  <c r="AC634" i="2" s="1"/>
  <c r="AB634" i="2" a="1"/>
  <c r="AB634" i="2" s="1"/>
  <c r="AC502" i="2" a="1"/>
  <c r="AC502" i="2" s="1"/>
  <c r="AB502" i="2" a="1"/>
  <c r="AB502" i="2" s="1"/>
  <c r="AB36" i="2" a="1"/>
  <c r="AB36" i="2" s="1"/>
  <c r="AC36" i="2" a="1"/>
  <c r="AC36" i="2" s="1"/>
  <c r="H198" i="2" a="1"/>
  <c r="H198" i="2" s="1"/>
  <c r="H393" i="2" a="1"/>
  <c r="H393" i="2" s="1"/>
  <c r="H274" i="2" a="1"/>
  <c r="H274" i="2" s="1"/>
  <c r="AB657" i="2" a="1"/>
  <c r="AB657" i="2" s="1"/>
  <c r="AC657" i="2" a="1"/>
  <c r="AC657" i="2" s="1"/>
  <c r="H575" i="2" a="1"/>
  <c r="H575" i="2" s="1"/>
  <c r="AC406" i="2" a="1"/>
  <c r="AC406" i="2" s="1"/>
  <c r="H406" i="2" s="1" a="1"/>
  <c r="H406" i="2" s="1"/>
  <c r="AB406" i="2" a="1"/>
  <c r="AB406" i="2" s="1"/>
  <c r="AB520" i="2" a="1"/>
  <c r="AB520" i="2" s="1"/>
  <c r="AC520" i="2" a="1"/>
  <c r="AC520" i="2" s="1"/>
  <c r="AC487" i="2" a="1"/>
  <c r="AC487" i="2" s="1"/>
  <c r="AB487" i="2" a="1"/>
  <c r="AB487" i="2" s="1"/>
  <c r="H540" i="2" a="1"/>
  <c r="H540" i="2" s="1"/>
  <c r="H171" i="2" a="1"/>
  <c r="H171" i="2" s="1"/>
  <c r="AB139" i="2" a="1"/>
  <c r="AB139" i="2" s="1"/>
  <c r="AC139" i="2" a="1"/>
  <c r="AC139" i="2" s="1"/>
  <c r="AB515" i="2" a="1"/>
  <c r="AB515" i="2" s="1"/>
  <c r="AC515" i="2" a="1"/>
  <c r="AC515" i="2" s="1"/>
  <c r="AB574" i="2" a="1"/>
  <c r="AB574" i="2" s="1"/>
  <c r="AC574" i="2" a="1"/>
  <c r="AC574" i="2" s="1"/>
  <c r="H551" i="2" a="1"/>
  <c r="H551" i="2" s="1"/>
  <c r="AB554" i="2" a="1"/>
  <c r="AB554" i="2" s="1"/>
  <c r="AC554" i="2" a="1"/>
  <c r="AC554" i="2" s="1"/>
  <c r="AC311" i="2" a="1"/>
  <c r="AC311" i="2" s="1"/>
  <c r="AB311" i="2" a="1"/>
  <c r="AB311" i="2" s="1"/>
  <c r="H563" i="2" a="1"/>
  <c r="H563" i="2" s="1"/>
  <c r="H550" i="2" a="1"/>
  <c r="H550" i="2" s="1"/>
  <c r="H371" i="2" a="1"/>
  <c r="H371" i="2" s="1"/>
  <c r="AC539" i="2" a="1"/>
  <c r="AC539" i="2" s="1"/>
  <c r="AB539" i="2" a="1"/>
  <c r="AB539" i="2" s="1"/>
  <c r="H610" i="2" a="1"/>
  <c r="H610" i="2" s="1"/>
  <c r="H41" i="2" a="1"/>
  <c r="H41" i="2" s="1"/>
  <c r="H473" i="2" a="1"/>
  <c r="H473" i="2" s="1"/>
  <c r="H556" i="2" a="1"/>
  <c r="H556" i="2" s="1"/>
  <c r="H18" i="2" a="1"/>
  <c r="H18" i="2" s="1"/>
  <c r="H477" i="2" a="1"/>
  <c r="H477" i="2" s="1"/>
  <c r="AB472" i="2" a="1"/>
  <c r="AB472" i="2" s="1"/>
  <c r="AC472" i="2" a="1"/>
  <c r="AC472" i="2" s="1"/>
  <c r="H426" i="2" a="1"/>
  <c r="H426" i="2" s="1"/>
  <c r="H102" i="2" a="1"/>
  <c r="H102" i="2" s="1"/>
  <c r="AB522" i="2" a="1"/>
  <c r="AB522" i="2" s="1"/>
  <c r="AC522" i="2" a="1"/>
  <c r="AC522" i="2" s="1"/>
  <c r="H354" i="2" a="1"/>
  <c r="H354" i="2" s="1"/>
  <c r="H611" i="2" a="1"/>
  <c r="H611" i="2" s="1"/>
  <c r="AB27" i="2" a="1"/>
  <c r="AB27" i="2" s="1"/>
  <c r="AC27" i="2" a="1"/>
  <c r="AC27" i="2" s="1"/>
  <c r="AB212" i="2" a="1"/>
  <c r="AB212" i="2" s="1"/>
  <c r="AC212" i="2" a="1"/>
  <c r="AC212" i="2" s="1"/>
  <c r="H208" i="2" a="1"/>
  <c r="H208" i="2" s="1"/>
  <c r="AC310" i="2" a="1"/>
  <c r="AC310" i="2" s="1"/>
  <c r="AB310" i="2" a="1"/>
  <c r="AB310" i="2" s="1"/>
  <c r="AB246" i="2" a="1"/>
  <c r="AB246" i="2" s="1"/>
  <c r="AC246" i="2" a="1"/>
  <c r="AC246" i="2" s="1"/>
  <c r="AB159" i="2" a="1"/>
  <c r="AB159" i="2" s="1"/>
  <c r="AC159" i="2" a="1"/>
  <c r="AC159" i="2" s="1"/>
  <c r="AB285" i="2" a="1"/>
  <c r="AB285" i="2" s="1"/>
  <c r="AC285" i="2" a="1"/>
  <c r="AC285" i="2" s="1"/>
  <c r="H285" i="2" s="1" a="1"/>
  <c r="H285" i="2" s="1"/>
  <c r="AB351" i="2" a="1"/>
  <c r="AB351" i="2" s="1"/>
  <c r="AC351" i="2" a="1"/>
  <c r="AC351" i="2" s="1"/>
  <c r="AB605" i="2" a="1"/>
  <c r="AB605" i="2" s="1"/>
  <c r="AC605" i="2" a="1"/>
  <c r="AC605" i="2" s="1"/>
  <c r="H235" i="2" a="1"/>
  <c r="H235" i="2" s="1"/>
  <c r="H125" i="2" a="1"/>
  <c r="H125" i="2" s="1"/>
  <c r="H593" i="2" a="1"/>
  <c r="H593" i="2" s="1"/>
  <c r="AB407" i="2" a="1"/>
  <c r="AB407" i="2" s="1"/>
  <c r="AC407" i="2" a="1"/>
  <c r="AC407" i="2" s="1"/>
  <c r="H407" i="2" s="1" a="1"/>
  <c r="H407" i="2" s="1"/>
  <c r="H489" i="2" a="1"/>
  <c r="H489" i="2" s="1"/>
  <c r="AB559" i="2" a="1"/>
  <c r="AB559" i="2" s="1"/>
  <c r="AC559" i="2" a="1"/>
  <c r="AC559" i="2" s="1"/>
  <c r="H378" i="2" a="1"/>
  <c r="H378" i="2" s="1"/>
  <c r="H571" i="2" a="1"/>
  <c r="H571" i="2" s="1"/>
  <c r="AC416" i="2" a="1"/>
  <c r="AC416" i="2" s="1"/>
  <c r="H416" i="2" s="1" a="1"/>
  <c r="H416" i="2" s="1"/>
  <c r="AB416" i="2" a="1"/>
  <c r="AB416" i="2" s="1"/>
  <c r="AB236" i="2" a="1"/>
  <c r="AB236" i="2" s="1"/>
  <c r="AC236" i="2" a="1"/>
  <c r="AC236" i="2" s="1"/>
  <c r="H236" i="2" s="1" a="1"/>
  <c r="H236" i="2" s="1"/>
  <c r="AD140" i="2"/>
  <c r="AS140" i="2" s="1" a="1"/>
  <c r="AS140" i="2" s="1"/>
  <c r="AB633" i="2" a="1"/>
  <c r="AB633" i="2" s="1"/>
  <c r="AC633" i="2" a="1"/>
  <c r="AC633" i="2" s="1"/>
  <c r="AO757" i="2" a="1"/>
  <c r="AO757" i="2" s="1"/>
  <c r="AL1098" i="2" a="1"/>
  <c r="AL1098" i="2" s="1"/>
  <c r="I1098" i="2" s="1"/>
  <c r="AK924" i="2" a="1"/>
  <c r="AK924" i="2" s="1"/>
  <c r="AL1574" i="2" a="1"/>
  <c r="AL1574" i="2" s="1"/>
  <c r="I1574" i="2" s="1"/>
  <c r="AK1574" i="2" a="1"/>
  <c r="AK1574" i="2" s="1"/>
  <c r="AY1224" i="2"/>
  <c r="AZ1224" i="2" s="1" a="1"/>
  <c r="AZ1224" i="2" s="1"/>
  <c r="AY1374" i="2"/>
  <c r="AZ1374" i="2" s="1" a="1"/>
  <c r="AZ1374" i="2" s="1"/>
  <c r="AT1574" i="2" a="1"/>
  <c r="AT1574" i="2" s="1"/>
  <c r="AY1431" i="2"/>
  <c r="AZ1431" i="2" s="1" a="1"/>
  <c r="AZ1431" i="2" s="1"/>
  <c r="BA1574" i="2" a="1"/>
  <c r="BA1574" i="2" s="1"/>
  <c r="AK962" i="2" a="1"/>
  <c r="AK962" i="2" s="1"/>
  <c r="BA1234" i="2" a="1"/>
  <c r="BA1234" i="2" s="1"/>
  <c r="AY1396" i="2"/>
  <c r="AZ1396" i="2" s="1" a="1"/>
  <c r="AZ1396" i="2" s="1"/>
  <c r="AR1396" i="2" a="1"/>
  <c r="AR1396" i="2" s="1"/>
  <c r="AR1000" i="2" a="1"/>
  <c r="AR1000" i="2" s="1"/>
  <c r="AB1300" i="2" a="1"/>
  <c r="AB1300" i="2" s="1"/>
  <c r="AC1300" i="2" a="1"/>
  <c r="AC1300" i="2" s="1"/>
  <c r="AF997" i="2" a="1"/>
  <c r="AF997" i="2" s="1"/>
  <c r="AE997" i="2" a="1"/>
  <c r="AE997" i="2" s="1"/>
  <c r="AD997" i="2"/>
  <c r="AB684" i="2" a="1"/>
  <c r="AB684" i="2" s="1"/>
  <c r="AC684" i="2" a="1"/>
  <c r="AC684" i="2" s="1"/>
  <c r="AC1151" i="2" a="1"/>
  <c r="AC1151" i="2" s="1"/>
  <c r="AB1151" i="2" a="1"/>
  <c r="AB1151" i="2" s="1"/>
  <c r="AB738" i="2" a="1"/>
  <c r="AB738" i="2" s="1"/>
  <c r="AC738" i="2" a="1"/>
  <c r="AC738" i="2" s="1"/>
  <c r="AB924" i="2" a="1"/>
  <c r="AB924" i="2" s="1"/>
  <c r="AC924" i="2" a="1"/>
  <c r="AC924" i="2" s="1"/>
  <c r="AB1195" i="2" a="1"/>
  <c r="AB1195" i="2" s="1"/>
  <c r="AC1195" i="2" a="1"/>
  <c r="AC1195" i="2" s="1"/>
  <c r="AB945" i="2" a="1"/>
  <c r="AB945" i="2" s="1"/>
  <c r="AC945" i="2" a="1"/>
  <c r="AC945" i="2" s="1"/>
  <c r="AB1380" i="2" a="1"/>
  <c r="AB1380" i="2" s="1"/>
  <c r="AC1380" i="2" a="1"/>
  <c r="AC1380" i="2" s="1"/>
  <c r="AB744" i="2" a="1"/>
  <c r="AB744" i="2" s="1"/>
  <c r="AC744" i="2" a="1"/>
  <c r="AC744" i="2" s="1"/>
  <c r="AC1544" i="2" a="1"/>
  <c r="AC1544" i="2" s="1"/>
  <c r="AB1544" i="2" a="1"/>
  <c r="AB1544" i="2" s="1"/>
  <c r="AF1424" i="2" a="1"/>
  <c r="AF1424" i="2" s="1"/>
  <c r="AD1424" i="2"/>
  <c r="AE1424" i="2" a="1"/>
  <c r="AE1424" i="2" s="1"/>
  <c r="AD683" i="2"/>
  <c r="AE683" i="2" a="1"/>
  <c r="AE683" i="2" s="1"/>
  <c r="AF683" i="2" a="1"/>
  <c r="AF683" i="2" s="1"/>
  <c r="AD1383" i="2"/>
  <c r="AE1383" i="2" a="1"/>
  <c r="AE1383" i="2" s="1"/>
  <c r="AF1383" i="2" a="1"/>
  <c r="AF1383" i="2" s="1"/>
  <c r="AF1489" i="2" a="1"/>
  <c r="AF1489" i="2" s="1"/>
  <c r="AE1489" i="2" a="1"/>
  <c r="AE1489" i="2" s="1"/>
  <c r="AD1489" i="2"/>
  <c r="AB1138" i="2" a="1"/>
  <c r="AB1138" i="2" s="1"/>
  <c r="AC1138" i="2" a="1"/>
  <c r="AC1138" i="2" s="1"/>
  <c r="AB1409" i="2" a="1"/>
  <c r="AB1409" i="2" s="1"/>
  <c r="AC1409" i="2" a="1"/>
  <c r="AC1409" i="2" s="1"/>
  <c r="AB1572" i="2" a="1"/>
  <c r="AB1572" i="2" s="1"/>
  <c r="AC1572" i="2" a="1"/>
  <c r="AC1572" i="2" s="1"/>
  <c r="AC1038" i="2" a="1"/>
  <c r="AC1038" i="2" s="1"/>
  <c r="AB1038" i="2" a="1"/>
  <c r="AB1038" i="2" s="1"/>
  <c r="AB1252" i="2" a="1"/>
  <c r="AB1252" i="2" s="1"/>
  <c r="AC1252" i="2" a="1"/>
  <c r="AC1252" i="2" s="1"/>
  <c r="AC1278" i="2" a="1"/>
  <c r="AC1278" i="2" s="1"/>
  <c r="AB1278" i="2" a="1"/>
  <c r="AB1278" i="2" s="1"/>
  <c r="AB1315" i="2" a="1"/>
  <c r="AB1315" i="2" s="1"/>
  <c r="AC1315" i="2" a="1"/>
  <c r="AC1315" i="2" s="1"/>
  <c r="AB1053" i="2" a="1"/>
  <c r="AB1053" i="2" s="1"/>
  <c r="AC1053" i="2" a="1"/>
  <c r="AC1053" i="2" s="1"/>
  <c r="AC837" i="2" a="1"/>
  <c r="AC837" i="2" s="1"/>
  <c r="AB837" i="2" a="1"/>
  <c r="AB837" i="2" s="1"/>
  <c r="AC1081" i="2" a="1"/>
  <c r="AC1081" i="2" s="1"/>
  <c r="AB1081" i="2" a="1"/>
  <c r="AB1081" i="2" s="1"/>
  <c r="AB957" i="2" a="1"/>
  <c r="AB957" i="2" s="1"/>
  <c r="AC957" i="2" a="1"/>
  <c r="AC957" i="2" s="1"/>
  <c r="AD1112" i="2"/>
  <c r="AE1112" i="2" a="1"/>
  <c r="AE1112" i="2" s="1"/>
  <c r="AF1112" i="2" a="1"/>
  <c r="AF1112" i="2" s="1"/>
  <c r="AD1505" i="2"/>
  <c r="AE1505" i="2" a="1"/>
  <c r="AE1505" i="2" s="1"/>
  <c r="AF1505" i="2" a="1"/>
  <c r="AF1505" i="2" s="1"/>
  <c r="AD773" i="2"/>
  <c r="AE773" i="2" a="1"/>
  <c r="AE773" i="2" s="1"/>
  <c r="AF773" i="2" a="1"/>
  <c r="AF773" i="2" s="1"/>
  <c r="AE1510" i="2" a="1"/>
  <c r="AE1510" i="2" s="1"/>
  <c r="AD1510" i="2"/>
  <c r="AF1510" i="2" a="1"/>
  <c r="AF1510" i="2" s="1"/>
  <c r="AD1495" i="2"/>
  <c r="AE1495" i="2" a="1"/>
  <c r="AE1495" i="2" s="1"/>
  <c r="AF1495" i="2" a="1"/>
  <c r="AF1495" i="2" s="1"/>
  <c r="AF945" i="2" a="1"/>
  <c r="AF945" i="2" s="1"/>
  <c r="AD945" i="2"/>
  <c r="AE945" i="2" a="1"/>
  <c r="AE945" i="2" s="1"/>
  <c r="AF1371" i="2" a="1"/>
  <c r="AF1371" i="2" s="1"/>
  <c r="AD1371" i="2"/>
  <c r="AE1371" i="2" a="1"/>
  <c r="AE1371" i="2" s="1"/>
  <c r="AD690" i="2"/>
  <c r="AE690" i="2" a="1"/>
  <c r="AE690" i="2" s="1"/>
  <c r="AF690" i="2" a="1"/>
  <c r="AF690" i="2" s="1"/>
  <c r="AD1337" i="2"/>
  <c r="AE1337" i="2" a="1"/>
  <c r="AE1337" i="2" s="1"/>
  <c r="AF1337" i="2" a="1"/>
  <c r="AF1337" i="2" s="1"/>
  <c r="AE993" i="2" a="1"/>
  <c r="AE993" i="2" s="1"/>
  <c r="AF993" i="2" a="1"/>
  <c r="AF993" i="2" s="1"/>
  <c r="AD993" i="2"/>
  <c r="AF1155" i="2" a="1"/>
  <c r="AF1155" i="2" s="1"/>
  <c r="AD1155" i="2"/>
  <c r="AE1155" i="2" a="1"/>
  <c r="AE1155" i="2" s="1"/>
  <c r="AE883" i="2" a="1"/>
  <c r="AE883" i="2" s="1"/>
  <c r="AD883" i="2"/>
  <c r="AF883" i="2" a="1"/>
  <c r="AF883" i="2" s="1"/>
  <c r="AD727" i="2"/>
  <c r="AE727" i="2" a="1"/>
  <c r="AE727" i="2" s="1"/>
  <c r="AF727" i="2" a="1"/>
  <c r="AF727" i="2" s="1"/>
  <c r="AD1268" i="2"/>
  <c r="AE1268" i="2" a="1"/>
  <c r="AE1268" i="2" s="1"/>
  <c r="AF1268" i="2" a="1"/>
  <c r="AF1268" i="2" s="1"/>
  <c r="AD680" i="2"/>
  <c r="AE680" i="2" a="1"/>
  <c r="AE680" i="2" s="1"/>
  <c r="AF680" i="2" a="1"/>
  <c r="AF680" i="2" s="1"/>
  <c r="AD1304" i="2"/>
  <c r="AE1304" i="2" a="1"/>
  <c r="AE1304" i="2" s="1"/>
  <c r="AF1304" i="2" a="1"/>
  <c r="AF1304" i="2" s="1"/>
  <c r="AF1275" i="2" a="1"/>
  <c r="AF1275" i="2" s="1"/>
  <c r="AD1275" i="2"/>
  <c r="AE1275" i="2" a="1"/>
  <c r="AE1275" i="2" s="1"/>
  <c r="AD815" i="2"/>
  <c r="AE815" i="2" a="1"/>
  <c r="AE815" i="2" s="1"/>
  <c r="AF815" i="2" a="1"/>
  <c r="AF815" i="2" s="1"/>
  <c r="AF1544" i="2" a="1"/>
  <c r="AF1544" i="2" s="1"/>
  <c r="AD1544" i="2"/>
  <c r="AE1544" i="2" a="1"/>
  <c r="AE1544" i="2" s="1"/>
  <c r="AE968" i="2" a="1"/>
  <c r="AE968" i="2" s="1"/>
  <c r="AF968" i="2" a="1"/>
  <c r="AF968" i="2" s="1"/>
  <c r="AD968" i="2"/>
  <c r="AD983" i="2"/>
  <c r="AE983" i="2" a="1"/>
  <c r="AE983" i="2" s="1"/>
  <c r="AF983" i="2" a="1"/>
  <c r="AF983" i="2" s="1"/>
  <c r="AD1077" i="2"/>
  <c r="AE1077" i="2" a="1"/>
  <c r="AE1077" i="2" s="1"/>
  <c r="AF1077" i="2" a="1"/>
  <c r="AF1077" i="2" s="1"/>
  <c r="AD750" i="2"/>
  <c r="AE750" i="2" a="1"/>
  <c r="AE750" i="2" s="1"/>
  <c r="AF750" i="2" a="1"/>
  <c r="AF750" i="2" s="1"/>
  <c r="AD1429" i="2"/>
  <c r="AE1429" i="2" a="1"/>
  <c r="AE1429" i="2" s="1"/>
  <c r="AF1429" i="2" a="1"/>
  <c r="AF1429" i="2" s="1"/>
  <c r="AD1512" i="2"/>
  <c r="AE1512" i="2" a="1"/>
  <c r="AE1512" i="2" s="1"/>
  <c r="AF1512" i="2" a="1"/>
  <c r="AF1512" i="2" s="1"/>
  <c r="AD1266" i="2"/>
  <c r="AE1266" i="2" a="1"/>
  <c r="AE1266" i="2" s="1"/>
  <c r="AF1266" i="2" a="1"/>
  <c r="AF1266" i="2" s="1"/>
  <c r="AD1248" i="2"/>
  <c r="AE1248" i="2" a="1"/>
  <c r="AE1248" i="2" s="1"/>
  <c r="AF1248" i="2" a="1"/>
  <c r="AF1248" i="2" s="1"/>
  <c r="AD915" i="2"/>
  <c r="AE915" i="2" a="1"/>
  <c r="AE915" i="2" s="1"/>
  <c r="AF915" i="2" a="1"/>
  <c r="AF915" i="2" s="1"/>
  <c r="AF1036" i="2" a="1"/>
  <c r="AF1036" i="2" s="1"/>
  <c r="AE1036" i="2" a="1"/>
  <c r="AE1036" i="2" s="1"/>
  <c r="AD1036" i="2"/>
  <c r="AD757" i="2"/>
  <c r="AE757" i="2" a="1"/>
  <c r="AE757" i="2" s="1"/>
  <c r="AF757" i="2" a="1"/>
  <c r="AF757" i="2" s="1"/>
  <c r="AC913" i="2" a="1"/>
  <c r="AC913" i="2" s="1"/>
  <c r="AB913" i="2" a="1"/>
  <c r="AB913" i="2" s="1"/>
  <c r="AC1557" i="2" a="1"/>
  <c r="AC1557" i="2" s="1"/>
  <c r="AB1557" i="2" a="1"/>
  <c r="AB1557" i="2" s="1"/>
  <c r="AC1100" i="2" a="1"/>
  <c r="AC1100" i="2" s="1"/>
  <c r="AB1100" i="2" a="1"/>
  <c r="AB1100" i="2" s="1"/>
  <c r="AB1500" i="2" a="1"/>
  <c r="AB1500" i="2" s="1"/>
  <c r="AC1500" i="2" a="1"/>
  <c r="AC1500" i="2" s="1"/>
  <c r="AC1123" i="2" a="1"/>
  <c r="AC1123" i="2" s="1"/>
  <c r="AB1123" i="2" a="1"/>
  <c r="AB1123" i="2" s="1"/>
  <c r="AB1096" i="2" a="1"/>
  <c r="AB1096" i="2" s="1"/>
  <c r="AC1096" i="2" a="1"/>
  <c r="AC1096" i="2" s="1"/>
  <c r="AB1584" i="2" a="1"/>
  <c r="AB1584" i="2" s="1"/>
  <c r="AC1584" i="2" a="1"/>
  <c r="AC1584" i="2" s="1"/>
  <c r="AC721" i="2" a="1"/>
  <c r="AC721" i="2" s="1"/>
  <c r="AB721" i="2" a="1"/>
  <c r="AB721" i="2" s="1"/>
  <c r="AC666" i="2" a="1"/>
  <c r="AC666" i="2" s="1"/>
  <c r="AB666" i="2" a="1"/>
  <c r="AB666" i="2" s="1"/>
  <c r="AC1105" i="2" a="1"/>
  <c r="AC1105" i="2" s="1"/>
  <c r="AB1105" i="2" a="1"/>
  <c r="AB1105" i="2" s="1"/>
  <c r="AB1104" i="2" a="1"/>
  <c r="AB1104" i="2" s="1"/>
  <c r="AC1104" i="2" a="1"/>
  <c r="AC1104" i="2" s="1"/>
  <c r="AB1566" i="2" a="1"/>
  <c r="AB1566" i="2" s="1"/>
  <c r="AC1566" i="2" a="1"/>
  <c r="AC1566" i="2" s="1"/>
  <c r="AB1110" i="2" a="1"/>
  <c r="AB1110" i="2" s="1"/>
  <c r="AC1110" i="2" a="1"/>
  <c r="AC1110" i="2" s="1"/>
  <c r="AB906" i="2" a="1"/>
  <c r="AB906" i="2" s="1"/>
  <c r="AC906" i="2" a="1"/>
  <c r="AC906" i="2" s="1"/>
  <c r="AB1274" i="2" a="1"/>
  <c r="AB1274" i="2" s="1"/>
  <c r="AC1274" i="2" a="1"/>
  <c r="AC1274" i="2" s="1"/>
  <c r="AC817" i="2" a="1"/>
  <c r="AC817" i="2" s="1"/>
  <c r="AB817" i="2" a="1"/>
  <c r="AB817" i="2" s="1"/>
  <c r="AB990" i="2" a="1"/>
  <c r="AB990" i="2" s="1"/>
  <c r="AC990" i="2" a="1"/>
  <c r="AC990" i="2" s="1"/>
  <c r="AB950" i="2" a="1"/>
  <c r="AB950" i="2" s="1"/>
  <c r="AC950" i="2" a="1"/>
  <c r="AC950" i="2" s="1"/>
  <c r="AB1433" i="2" a="1"/>
  <c r="AB1433" i="2" s="1"/>
  <c r="AC1433" i="2" a="1"/>
  <c r="AC1433" i="2" s="1"/>
  <c r="AB1416" i="2" a="1"/>
  <c r="AB1416" i="2" s="1"/>
  <c r="AC1416" i="2" a="1"/>
  <c r="AC1416" i="2" s="1"/>
  <c r="AC882" i="2" a="1"/>
  <c r="AC882" i="2" s="1"/>
  <c r="AB882" i="2" a="1"/>
  <c r="AB882" i="2" s="1"/>
  <c r="AC1396" i="2" a="1"/>
  <c r="AC1396" i="2" s="1"/>
  <c r="AB1396" i="2" a="1"/>
  <c r="AB1396" i="2" s="1"/>
  <c r="AB1068" i="2" a="1"/>
  <c r="AB1068" i="2" s="1"/>
  <c r="AC1068" i="2" a="1"/>
  <c r="AC1068" i="2" s="1"/>
  <c r="AB1018" i="2" a="1"/>
  <c r="AB1018" i="2" s="1"/>
  <c r="AC1018" i="2" a="1"/>
  <c r="AC1018" i="2" s="1"/>
  <c r="AC1287" i="2" a="1"/>
  <c r="AC1287" i="2" s="1"/>
  <c r="AB1287" i="2" a="1"/>
  <c r="AB1287" i="2" s="1"/>
  <c r="AB1422" i="2" a="1"/>
  <c r="AB1422" i="2" s="1"/>
  <c r="AC1422" i="2" a="1"/>
  <c r="AC1422" i="2" s="1"/>
  <c r="AC903" i="2" a="1"/>
  <c r="AC903" i="2" s="1"/>
  <c r="AB903" i="2" a="1"/>
  <c r="AB903" i="2" s="1"/>
  <c r="AB680" i="2" a="1"/>
  <c r="AB680" i="2" s="1"/>
  <c r="AC680" i="2" a="1"/>
  <c r="AC680" i="2" s="1"/>
  <c r="AC1069" i="2" a="1"/>
  <c r="AC1069" i="2" s="1"/>
  <c r="AB1069" i="2" a="1"/>
  <c r="AB1069" i="2" s="1"/>
  <c r="AB827" i="2" a="1"/>
  <c r="AB827" i="2" s="1"/>
  <c r="AC827" i="2" a="1"/>
  <c r="AC827" i="2" s="1"/>
  <c r="AC1443" i="2" a="1"/>
  <c r="AC1443" i="2" s="1"/>
  <c r="AB1443" i="2" a="1"/>
  <c r="AB1443" i="2" s="1"/>
  <c r="AB925" i="2" a="1"/>
  <c r="AB925" i="2" s="1"/>
  <c r="AC925" i="2" a="1"/>
  <c r="AC925" i="2" s="1"/>
  <c r="AC928" i="2" a="1"/>
  <c r="AC928" i="2" s="1"/>
  <c r="AB928" i="2" a="1"/>
  <c r="AB928" i="2" s="1"/>
  <c r="AB843" i="2" a="1"/>
  <c r="AB843" i="2" s="1"/>
  <c r="AC843" i="2" a="1"/>
  <c r="AC843" i="2" s="1"/>
  <c r="AB1260" i="2" a="1"/>
  <c r="AB1260" i="2" s="1"/>
  <c r="AC1260" i="2" a="1"/>
  <c r="AC1260" i="2" s="1"/>
  <c r="AB1232" i="2" a="1"/>
  <c r="AB1232" i="2" s="1"/>
  <c r="AC1232" i="2" a="1"/>
  <c r="AC1232" i="2" s="1"/>
  <c r="AB672" i="2" a="1"/>
  <c r="AB672" i="2" s="1"/>
  <c r="AC672" i="2" a="1"/>
  <c r="AC672" i="2" s="1"/>
  <c r="AB1519" i="2" a="1"/>
  <c r="AB1519" i="2" s="1"/>
  <c r="AC1519" i="2" a="1"/>
  <c r="AC1519" i="2" s="1"/>
  <c r="AB710" i="2" a="1"/>
  <c r="AB710" i="2" s="1"/>
  <c r="AC710" i="2" a="1"/>
  <c r="AC710" i="2" s="1"/>
  <c r="AB797" i="2" a="1"/>
  <c r="AB797" i="2" s="1"/>
  <c r="AC797" i="2" a="1"/>
  <c r="AC797" i="2" s="1"/>
  <c r="AB669" i="2" a="1"/>
  <c r="AB669" i="2" s="1"/>
  <c r="AC669" i="2" a="1"/>
  <c r="AC669" i="2" s="1"/>
  <c r="AB994" i="2" a="1"/>
  <c r="AB994" i="2" s="1"/>
  <c r="AC994" i="2" a="1"/>
  <c r="AC994" i="2" s="1"/>
  <c r="AB1412" i="2" a="1"/>
  <c r="AB1412" i="2" s="1"/>
  <c r="AC1412" i="2" a="1"/>
  <c r="AC1412" i="2" s="1"/>
  <c r="AB984" i="2" a="1"/>
  <c r="AB984" i="2" s="1"/>
  <c r="AC984" i="2" a="1"/>
  <c r="AC984" i="2" s="1"/>
  <c r="AB1166" i="2" a="1"/>
  <c r="AB1166" i="2" s="1"/>
  <c r="AC1166" i="2" a="1"/>
  <c r="AC1166" i="2" s="1"/>
  <c r="AB1257" i="2" a="1"/>
  <c r="AB1257" i="2" s="1"/>
  <c r="AC1257" i="2" a="1"/>
  <c r="AC1257" i="2" s="1"/>
  <c r="AB1357" i="2" a="1"/>
  <c r="AB1357" i="2" s="1"/>
  <c r="AC1357" i="2" a="1"/>
  <c r="AC1357" i="2" s="1"/>
  <c r="AB1542" i="2" a="1"/>
  <c r="AB1542" i="2" s="1"/>
  <c r="AC1542" i="2" a="1"/>
  <c r="AC1542" i="2" s="1"/>
  <c r="AC1238" i="2" a="1"/>
  <c r="AC1238" i="2" s="1"/>
  <c r="AB1238" i="2" a="1"/>
  <c r="AB1238" i="2" s="1"/>
  <c r="AB931" i="2" a="1"/>
  <c r="AB931" i="2" s="1"/>
  <c r="AC931" i="2" a="1"/>
  <c r="AC931" i="2" s="1"/>
  <c r="AC922" i="2" a="1"/>
  <c r="AC922" i="2" s="1"/>
  <c r="AB922" i="2" a="1"/>
  <c r="AB922" i="2" s="1"/>
  <c r="AB1028" i="2" a="1"/>
  <c r="AB1028" i="2" s="1"/>
  <c r="AC1028" i="2" a="1"/>
  <c r="AC1028" i="2" s="1"/>
  <c r="AC1471" i="2" a="1"/>
  <c r="AC1471" i="2" s="1"/>
  <c r="AB1471" i="2" a="1"/>
  <c r="AB1471" i="2" s="1"/>
  <c r="AC1045" i="2" a="1"/>
  <c r="AC1045" i="2" s="1"/>
  <c r="AB1045" i="2" a="1"/>
  <c r="AB1045" i="2" s="1"/>
  <c r="AC1527" i="2" a="1"/>
  <c r="AC1527" i="2" s="1"/>
  <c r="AB1527" i="2" a="1"/>
  <c r="AB1527" i="2" s="1"/>
  <c r="AB1436" i="2" a="1"/>
  <c r="AB1436" i="2" s="1"/>
  <c r="AC1436" i="2" a="1"/>
  <c r="AC1436" i="2" s="1"/>
  <c r="AC1468" i="2" a="1"/>
  <c r="AC1468" i="2" s="1"/>
  <c r="AB1468" i="2" a="1"/>
  <c r="AB1468" i="2" s="1"/>
  <c r="AB1031" i="2" a="1"/>
  <c r="AB1031" i="2" s="1"/>
  <c r="AC1031" i="2" a="1"/>
  <c r="AC1031" i="2" s="1"/>
  <c r="AC1203" i="2" a="1"/>
  <c r="AC1203" i="2" s="1"/>
  <c r="AB1203" i="2" a="1"/>
  <c r="AB1203" i="2" s="1"/>
  <c r="AB850" i="2" a="1"/>
  <c r="AB850" i="2" s="1"/>
  <c r="AC850" i="2" a="1"/>
  <c r="AC850" i="2" s="1"/>
  <c r="AB1334" i="2" a="1"/>
  <c r="AB1334" i="2" s="1"/>
  <c r="AC1334" i="2" a="1"/>
  <c r="AC1334" i="2" s="1"/>
  <c r="AB1210" i="2" a="1"/>
  <c r="AB1210" i="2" s="1"/>
  <c r="AC1210" i="2" a="1"/>
  <c r="AC1210" i="2" s="1"/>
  <c r="AB1005" i="2" a="1"/>
  <c r="AB1005" i="2" s="1"/>
  <c r="AC1005" i="2" a="1"/>
  <c r="AC1005" i="2" s="1"/>
  <c r="AC1432" i="2" a="1"/>
  <c r="AC1432" i="2" s="1"/>
  <c r="AB1432" i="2" a="1"/>
  <c r="AB1432" i="2" s="1"/>
  <c r="AB834" i="2" a="1"/>
  <c r="AB834" i="2" s="1"/>
  <c r="AC834" i="2" a="1"/>
  <c r="AC834" i="2" s="1"/>
  <c r="AB1446" i="2" a="1"/>
  <c r="AB1446" i="2" s="1"/>
  <c r="AC1446" i="2" a="1"/>
  <c r="AC1446" i="2" s="1"/>
  <c r="AC1419" i="2" a="1"/>
  <c r="AC1419" i="2" s="1"/>
  <c r="AB1419" i="2" a="1"/>
  <c r="AB1419" i="2" s="1"/>
  <c r="AC1002" i="2" a="1"/>
  <c r="AC1002" i="2" s="1"/>
  <c r="AB1002" i="2" a="1"/>
  <c r="AB1002" i="2" s="1"/>
  <c r="AC726" i="2" a="1"/>
  <c r="AC726" i="2" s="1"/>
  <c r="AB726" i="2" a="1"/>
  <c r="AB726" i="2" s="1"/>
  <c r="AB1356" i="2" a="1"/>
  <c r="AB1356" i="2" s="1"/>
  <c r="AC1356" i="2" a="1"/>
  <c r="AC1356" i="2" s="1"/>
  <c r="AB1182" i="2" a="1"/>
  <c r="AB1182" i="2" s="1"/>
  <c r="AC1182" i="2" a="1"/>
  <c r="AC1182" i="2" s="1"/>
  <c r="AB1007" i="2" a="1"/>
  <c r="AB1007" i="2" s="1"/>
  <c r="AC1007" i="2" a="1"/>
  <c r="AC1007" i="2" s="1"/>
  <c r="AC761" i="2" a="1"/>
  <c r="AC761" i="2" s="1"/>
  <c r="AB761" i="2" a="1"/>
  <c r="AB761" i="2" s="1"/>
  <c r="AB1268" i="2" a="1"/>
  <c r="AB1268" i="2" s="1"/>
  <c r="AC1268" i="2" a="1"/>
  <c r="AC1268" i="2" s="1"/>
  <c r="AD1574" i="2"/>
  <c r="AE1574" i="2" a="1"/>
  <c r="AE1574" i="2" s="1"/>
  <c r="AF1574" i="2" a="1"/>
  <c r="AF1574" i="2" s="1"/>
  <c r="AC1545" i="2" a="1"/>
  <c r="AC1545" i="2" s="1"/>
  <c r="AB1545" i="2" a="1"/>
  <c r="AB1545" i="2" s="1"/>
  <c r="AE749" i="2" a="1"/>
  <c r="AE749" i="2" s="1"/>
  <c r="AF749" i="2" a="1"/>
  <c r="AF749" i="2" s="1"/>
  <c r="AD749" i="2"/>
  <c r="AF1451" i="2" a="1"/>
  <c r="AF1451" i="2" s="1"/>
  <c r="AE1451" i="2" a="1"/>
  <c r="AE1451" i="2" s="1"/>
  <c r="AD1451" i="2"/>
  <c r="AD939" i="2"/>
  <c r="AE939" i="2" a="1"/>
  <c r="AE939" i="2" s="1"/>
  <c r="AF939" i="2" a="1"/>
  <c r="AF939" i="2" s="1"/>
  <c r="AB1172" i="2" a="1"/>
  <c r="AB1172" i="2" s="1"/>
  <c r="AC1172" i="2" a="1"/>
  <c r="AC1172" i="2" s="1"/>
  <c r="AB791" i="2" a="1"/>
  <c r="AB791" i="2" s="1"/>
  <c r="AC791" i="2" a="1"/>
  <c r="AC791" i="2" s="1"/>
  <c r="AB1011" i="2" a="1"/>
  <c r="AB1011" i="2" s="1"/>
  <c r="AC1011" i="2" a="1"/>
  <c r="AC1011" i="2" s="1"/>
  <c r="AC1015" i="2" a="1"/>
  <c r="AC1015" i="2" s="1"/>
  <c r="AB1015" i="2" a="1"/>
  <c r="AB1015" i="2" s="1"/>
  <c r="AC1112" i="2" a="1"/>
  <c r="AC1112" i="2" s="1"/>
  <c r="AB1112" i="2" a="1"/>
  <c r="AB1112" i="2" s="1"/>
  <c r="AB1236" i="2" a="1"/>
  <c r="AB1236" i="2" s="1"/>
  <c r="AC1236" i="2" a="1"/>
  <c r="AC1236" i="2" s="1"/>
  <c r="AC974" i="2" a="1"/>
  <c r="AC974" i="2" s="1"/>
  <c r="AB974" i="2" a="1"/>
  <c r="AB974" i="2" s="1"/>
  <c r="AD738" i="2"/>
  <c r="AF738" i="2" a="1"/>
  <c r="AF738" i="2" s="1"/>
  <c r="AE738" i="2" a="1"/>
  <c r="AE738" i="2" s="1"/>
  <c r="AF669" i="2" a="1"/>
  <c r="AF669" i="2" s="1"/>
  <c r="AE669" i="2" a="1"/>
  <c r="AE669" i="2" s="1"/>
  <c r="AD669" i="2"/>
  <c r="AD972" i="2"/>
  <c r="AE972" i="2" a="1"/>
  <c r="AE972" i="2" s="1"/>
  <c r="AF972" i="2" a="1"/>
  <c r="AF972" i="2" s="1"/>
  <c r="AF1257" i="2" a="1"/>
  <c r="AF1257" i="2" s="1"/>
  <c r="AD1257" i="2"/>
  <c r="AE1257" i="2" a="1"/>
  <c r="AE1257" i="2" s="1"/>
  <c r="AF869" i="2" a="1"/>
  <c r="AF869" i="2" s="1"/>
  <c r="AD869" i="2"/>
  <c r="AE869" i="2" a="1"/>
  <c r="AE869" i="2" s="1"/>
  <c r="AC980" i="2" a="1"/>
  <c r="AC980" i="2" s="1"/>
  <c r="AB980" i="2" a="1"/>
  <c r="AB980" i="2" s="1"/>
  <c r="AB1162" i="2" a="1"/>
  <c r="AB1162" i="2" s="1"/>
  <c r="AC1162" i="2" a="1"/>
  <c r="AC1162" i="2" s="1"/>
  <c r="AB1459" i="2" a="1"/>
  <c r="AB1459" i="2" s="1"/>
  <c r="AC1459" i="2" a="1"/>
  <c r="AC1459" i="2" s="1"/>
  <c r="AC667" i="2" a="1"/>
  <c r="AC667" i="2" s="1"/>
  <c r="AB667" i="2" a="1"/>
  <c r="AB667" i="2" s="1"/>
  <c r="AB1095" i="2" a="1"/>
  <c r="AB1095" i="2" s="1"/>
  <c r="AC1095" i="2" a="1"/>
  <c r="AC1095" i="2" s="1"/>
  <c r="AB862" i="2" a="1"/>
  <c r="AB862" i="2" s="1"/>
  <c r="AC862" i="2" a="1"/>
  <c r="AC862" i="2" s="1"/>
  <c r="AC1323" i="2" a="1"/>
  <c r="AC1323" i="2" s="1"/>
  <c r="AB1323" i="2" a="1"/>
  <c r="AB1323" i="2" s="1"/>
  <c r="AB1552" i="2" a="1"/>
  <c r="AB1552" i="2" s="1"/>
  <c r="AC1552" i="2" a="1"/>
  <c r="AC1552" i="2" s="1"/>
  <c r="AD971" i="2"/>
  <c r="AE971" i="2" a="1"/>
  <c r="AE971" i="2" s="1"/>
  <c r="AF971" i="2" a="1"/>
  <c r="AF971" i="2" s="1"/>
  <c r="AF1326" i="2" a="1"/>
  <c r="AF1326" i="2" s="1"/>
  <c r="AD1326" i="2"/>
  <c r="AE1326" i="2" a="1"/>
  <c r="AE1326" i="2" s="1"/>
  <c r="AD1225" i="2"/>
  <c r="AE1225" i="2" a="1"/>
  <c r="AE1225" i="2" s="1"/>
  <c r="AF1225" i="2" a="1"/>
  <c r="AF1225" i="2" s="1"/>
  <c r="AD1471" i="2"/>
  <c r="AE1471" i="2" a="1"/>
  <c r="AE1471" i="2" s="1"/>
  <c r="AF1471" i="2" a="1"/>
  <c r="AF1471" i="2" s="1"/>
  <c r="AF733" i="2" a="1"/>
  <c r="AF733" i="2" s="1"/>
  <c r="AD733" i="2"/>
  <c r="AE733" i="2" a="1"/>
  <c r="AE733" i="2" s="1"/>
  <c r="AD1072" i="2"/>
  <c r="AE1072" i="2" a="1"/>
  <c r="AE1072" i="2" s="1"/>
  <c r="AF1072" i="2" a="1"/>
  <c r="AF1072" i="2" s="1"/>
  <c r="AD855" i="2"/>
  <c r="AE855" i="2" a="1"/>
  <c r="AE855" i="2" s="1"/>
  <c r="AF855" i="2" a="1"/>
  <c r="AF855" i="2" s="1"/>
  <c r="AF884" i="2" a="1"/>
  <c r="AF884" i="2" s="1"/>
  <c r="AD884" i="2"/>
  <c r="AE884" i="2" a="1"/>
  <c r="AE884" i="2" s="1"/>
  <c r="AD1255" i="2"/>
  <c r="AE1255" i="2" a="1"/>
  <c r="AE1255" i="2" s="1"/>
  <c r="AF1255" i="2" a="1"/>
  <c r="AF1255" i="2" s="1"/>
  <c r="AF1329" i="2" a="1"/>
  <c r="AF1329" i="2" s="1"/>
  <c r="AE1329" i="2" a="1"/>
  <c r="AE1329" i="2" s="1"/>
  <c r="AD1329" i="2"/>
  <c r="AD1449" i="2"/>
  <c r="AE1449" i="2" a="1"/>
  <c r="AE1449" i="2" s="1"/>
  <c r="AF1449" i="2" a="1"/>
  <c r="AF1449" i="2" s="1"/>
  <c r="AD1417" i="2"/>
  <c r="AF1417" i="2" a="1"/>
  <c r="AF1417" i="2" s="1"/>
  <c r="AE1417" i="2" a="1"/>
  <c r="AE1417" i="2" s="1"/>
  <c r="AD1311" i="2"/>
  <c r="AE1311" i="2" a="1"/>
  <c r="AE1311" i="2" s="1"/>
  <c r="AF1311" i="2" a="1"/>
  <c r="AF1311" i="2" s="1"/>
  <c r="AE1438" i="2" a="1"/>
  <c r="AE1438" i="2" s="1"/>
  <c r="AF1438" i="2" a="1"/>
  <c r="AF1438" i="2" s="1"/>
  <c r="AD1438" i="2"/>
  <c r="AE1123" i="2" a="1"/>
  <c r="AE1123" i="2" s="1"/>
  <c r="AD1123" i="2"/>
  <c r="AF1123" i="2" a="1"/>
  <c r="AF1123" i="2" s="1"/>
  <c r="AD684" i="2"/>
  <c r="AE684" i="2" a="1"/>
  <c r="AE684" i="2" s="1"/>
  <c r="AF684" i="2" a="1"/>
  <c r="AF684" i="2" s="1"/>
  <c r="AD930" i="2"/>
  <c r="AE930" i="2" a="1"/>
  <c r="AE930" i="2" s="1"/>
  <c r="AF930" i="2" a="1"/>
  <c r="AF930" i="2" s="1"/>
  <c r="AB884" i="2" a="1"/>
  <c r="AB884" i="2" s="1"/>
  <c r="AC884" i="2" a="1"/>
  <c r="AC884" i="2" s="1"/>
  <c r="AB1448" i="2" a="1"/>
  <c r="AB1448" i="2" s="1"/>
  <c r="AC1448" i="2" a="1"/>
  <c r="AC1448" i="2" s="1"/>
  <c r="AC1585" i="2" a="1"/>
  <c r="AC1585" i="2" s="1"/>
  <c r="AB1585" i="2" a="1"/>
  <c r="AB1585" i="2" s="1"/>
  <c r="AB1102" i="2" a="1"/>
  <c r="AB1102" i="2" s="1"/>
  <c r="AC1102" i="2" a="1"/>
  <c r="AC1102" i="2" s="1"/>
  <c r="AC1057" i="2" a="1"/>
  <c r="AC1057" i="2" s="1"/>
  <c r="AB1057" i="2" a="1"/>
  <c r="AB1057" i="2" s="1"/>
  <c r="AB1020" i="2" a="1"/>
  <c r="AB1020" i="2" s="1"/>
  <c r="AC1020" i="2" a="1"/>
  <c r="AC1020" i="2" s="1"/>
  <c r="AC810" i="2" a="1"/>
  <c r="AC810" i="2" s="1"/>
  <c r="AB810" i="2" a="1"/>
  <c r="AB810" i="2" s="1"/>
  <c r="AB1198" i="2" a="1"/>
  <c r="AB1198" i="2" s="1"/>
  <c r="AC1198" i="2" a="1"/>
  <c r="AC1198" i="2" s="1"/>
  <c r="AB1387" i="2" a="1"/>
  <c r="AB1387" i="2" s="1"/>
  <c r="AC1387" i="2" a="1"/>
  <c r="AC1387" i="2" s="1"/>
  <c r="AB863" i="2" a="1"/>
  <c r="AB863" i="2" s="1"/>
  <c r="AC863" i="2" a="1"/>
  <c r="AC863" i="2" s="1"/>
  <c r="AC1186" i="2" a="1"/>
  <c r="AC1186" i="2" s="1"/>
  <c r="AB1186" i="2" a="1"/>
  <c r="AB1186" i="2" s="1"/>
  <c r="AC1127" i="2" a="1"/>
  <c r="AC1127" i="2" s="1"/>
  <c r="AB1127" i="2" a="1"/>
  <c r="AB1127" i="2" s="1"/>
  <c r="AC1496" i="2" a="1"/>
  <c r="AC1496" i="2" s="1"/>
  <c r="AB1496" i="2" a="1"/>
  <c r="AB1496" i="2" s="1"/>
  <c r="AC1284" i="2" a="1"/>
  <c r="AC1284" i="2" s="1"/>
  <c r="AB1284" i="2" a="1"/>
  <c r="AB1284" i="2" s="1"/>
  <c r="AB734" i="2" a="1"/>
  <c r="AB734" i="2" s="1"/>
  <c r="AC734" i="2" a="1"/>
  <c r="AC734" i="2" s="1"/>
  <c r="AC1532" i="2" a="1"/>
  <c r="AC1532" i="2" s="1"/>
  <c r="AB1532" i="2" a="1"/>
  <c r="AB1532" i="2" s="1"/>
  <c r="AC1139" i="2" a="1"/>
  <c r="AC1139" i="2" s="1"/>
  <c r="AB1139" i="2" a="1"/>
  <c r="AB1139" i="2" s="1"/>
  <c r="AB1526" i="2" a="1"/>
  <c r="AB1526" i="2" s="1"/>
  <c r="AC1526" i="2" a="1"/>
  <c r="AC1526" i="2" s="1"/>
  <c r="AC1073" i="2" a="1"/>
  <c r="AC1073" i="2" s="1"/>
  <c r="AB1073" i="2" a="1"/>
  <c r="AB1073" i="2" s="1"/>
  <c r="AB1492" i="2" a="1"/>
  <c r="AB1492" i="2" s="1"/>
  <c r="AC1492" i="2" a="1"/>
  <c r="AC1492" i="2" s="1"/>
  <c r="AB1189" i="2" a="1"/>
  <c r="AB1189" i="2" s="1"/>
  <c r="AC1189" i="2" a="1"/>
  <c r="AC1189" i="2" s="1"/>
  <c r="AB1042" i="2" a="1"/>
  <c r="AB1042" i="2" s="1"/>
  <c r="AC1042" i="2" a="1"/>
  <c r="AC1042" i="2" s="1"/>
  <c r="AB848" i="2" a="1"/>
  <c r="AB848" i="2" s="1"/>
  <c r="AC848" i="2" a="1"/>
  <c r="AC848" i="2" s="1"/>
  <c r="AB798" i="2" a="1"/>
  <c r="AB798" i="2" s="1"/>
  <c r="AC798" i="2" a="1"/>
  <c r="AC798" i="2" s="1"/>
  <c r="AB677" i="2" a="1"/>
  <c r="AB677" i="2" s="1"/>
  <c r="AC677" i="2" a="1"/>
  <c r="AC677" i="2" s="1"/>
  <c r="AB707" i="2" a="1"/>
  <c r="AB707" i="2" s="1"/>
  <c r="AC707" i="2" a="1"/>
  <c r="AC707" i="2" s="1"/>
  <c r="AC1455" i="2" a="1"/>
  <c r="AC1455" i="2" s="1"/>
  <c r="AB1455" i="2" a="1"/>
  <c r="AB1455" i="2" s="1"/>
  <c r="AC1425" i="2" a="1"/>
  <c r="AC1425" i="2" s="1"/>
  <c r="AB1425" i="2" a="1"/>
  <c r="AB1425" i="2" s="1"/>
  <c r="AC1091" i="2" a="1"/>
  <c r="AC1091" i="2" s="1"/>
  <c r="AB1091" i="2" a="1"/>
  <c r="AB1091" i="2" s="1"/>
  <c r="AC1051" i="2" a="1"/>
  <c r="AC1051" i="2" s="1"/>
  <c r="AB1051" i="2" a="1"/>
  <c r="AB1051" i="2" s="1"/>
  <c r="AC704" i="2" a="1"/>
  <c r="AC704" i="2" s="1"/>
  <c r="AB704" i="2" a="1"/>
  <c r="AB704" i="2" s="1"/>
  <c r="AB1344" i="2" a="1"/>
  <c r="AB1344" i="2" s="1"/>
  <c r="AC1344" i="2" a="1"/>
  <c r="AC1344" i="2" s="1"/>
  <c r="AC706" i="2" a="1"/>
  <c r="AC706" i="2" s="1"/>
  <c r="AB706" i="2" a="1"/>
  <c r="AB706" i="2" s="1"/>
  <c r="AB993" i="2" a="1"/>
  <c r="AB993" i="2" s="1"/>
  <c r="AC993" i="2" a="1"/>
  <c r="AC993" i="2" s="1"/>
  <c r="AB758" i="2" a="1"/>
  <c r="AB758" i="2" s="1"/>
  <c r="AC758" i="2" a="1"/>
  <c r="AC758" i="2" s="1"/>
  <c r="AC998" i="2" a="1"/>
  <c r="AC998" i="2" s="1"/>
  <c r="AB998" i="2" a="1"/>
  <c r="AB998" i="2" s="1"/>
  <c r="AC823" i="2" a="1"/>
  <c r="AC823" i="2" s="1"/>
  <c r="AB823" i="2" a="1"/>
  <c r="AB823" i="2" s="1"/>
  <c r="AC1263" i="2" a="1"/>
  <c r="AC1263" i="2" s="1"/>
  <c r="AB1263" i="2" a="1"/>
  <c r="AB1263" i="2" s="1"/>
  <c r="AC885" i="2" a="1"/>
  <c r="AC885" i="2" s="1"/>
  <c r="AB885" i="2" a="1"/>
  <c r="AB885" i="2" s="1"/>
  <c r="AB909" i="2" a="1"/>
  <c r="AB909" i="2" s="1"/>
  <c r="AC909" i="2" a="1"/>
  <c r="AC909" i="2" s="1"/>
  <c r="AC714" i="2" a="1"/>
  <c r="AC714" i="2" s="1"/>
  <c r="AB714" i="2" a="1"/>
  <c r="AB714" i="2" s="1"/>
  <c r="AC1364" i="2" a="1"/>
  <c r="AC1364" i="2" s="1"/>
  <c r="AB1364" i="2" a="1"/>
  <c r="AB1364" i="2" s="1"/>
  <c r="AC1401" i="2" a="1"/>
  <c r="AC1401" i="2" s="1"/>
  <c r="AB1401" i="2" a="1"/>
  <c r="AB1401" i="2" s="1"/>
  <c r="AC1509" i="2" a="1"/>
  <c r="AC1509" i="2" s="1"/>
  <c r="AB1509" i="2" a="1"/>
  <c r="AB1509" i="2" s="1"/>
  <c r="AB1241" i="2" a="1"/>
  <c r="AB1241" i="2" s="1"/>
  <c r="AC1241" i="2" a="1"/>
  <c r="AC1241" i="2" s="1"/>
  <c r="AC1431" i="2" a="1"/>
  <c r="AC1431" i="2" s="1"/>
  <c r="AB1431" i="2" a="1"/>
  <c r="AB1431" i="2" s="1"/>
  <c r="AC1142" i="2" a="1"/>
  <c r="AC1142" i="2" s="1"/>
  <c r="AB1142" i="2" a="1"/>
  <c r="AB1142" i="2" s="1"/>
  <c r="AB1016" i="2" a="1"/>
  <c r="AB1016" i="2" s="1"/>
  <c r="AC1016" i="2" a="1"/>
  <c r="AC1016" i="2" s="1"/>
  <c r="AC772" i="2" a="1"/>
  <c r="AC772" i="2" s="1"/>
  <c r="AB772" i="2" a="1"/>
  <c r="AB772" i="2" s="1"/>
  <c r="AB1328" i="2" a="1"/>
  <c r="AB1328" i="2" s="1"/>
  <c r="AC1328" i="2" a="1"/>
  <c r="AC1328" i="2" s="1"/>
  <c r="AB875" i="2" a="1"/>
  <c r="AB875" i="2" s="1"/>
  <c r="AC875" i="2" a="1"/>
  <c r="AC875" i="2" s="1"/>
  <c r="AB775" i="2" a="1"/>
  <c r="AB775" i="2" s="1"/>
  <c r="AC775" i="2" a="1"/>
  <c r="AC775" i="2" s="1"/>
  <c r="AB1247" i="2" a="1"/>
  <c r="AB1247" i="2" s="1"/>
  <c r="AC1247" i="2" a="1"/>
  <c r="AC1247" i="2" s="1"/>
  <c r="AC894" i="2" a="1"/>
  <c r="AC894" i="2" s="1"/>
  <c r="AB894" i="2" a="1"/>
  <c r="AB894" i="2" s="1"/>
  <c r="AC938" i="2" a="1"/>
  <c r="AC938" i="2" s="1"/>
  <c r="AB938" i="2" a="1"/>
  <c r="AB938" i="2" s="1"/>
  <c r="AC1259" i="2" a="1"/>
  <c r="AC1259" i="2" s="1"/>
  <c r="AB1259" i="2" a="1"/>
  <c r="AB1259" i="2" s="1"/>
  <c r="AB1077" i="2" a="1"/>
  <c r="AB1077" i="2" s="1"/>
  <c r="AC1077" i="2" a="1"/>
  <c r="AC1077" i="2" s="1"/>
  <c r="AC1275" i="2" a="1"/>
  <c r="AC1275" i="2" s="1"/>
  <c r="AB1275" i="2" a="1"/>
  <c r="AB1275" i="2" s="1"/>
  <c r="AB1047" i="2" a="1"/>
  <c r="AB1047" i="2" s="1"/>
  <c r="AC1047" i="2" a="1"/>
  <c r="AC1047" i="2" s="1"/>
  <c r="AC1085" i="2" a="1"/>
  <c r="AC1085" i="2" s="1"/>
  <c r="AB1085" i="2" a="1"/>
  <c r="AB1085" i="2" s="1"/>
  <c r="AF894" i="2" a="1"/>
  <c r="AF894" i="2" s="1"/>
  <c r="AD894" i="2"/>
  <c r="AE894" i="2" a="1"/>
  <c r="AE894" i="2" s="1"/>
  <c r="AB681" i="2" a="1"/>
  <c r="AB681" i="2" s="1"/>
  <c r="AC681" i="2" a="1"/>
  <c r="AC681" i="2" s="1"/>
  <c r="AB1403" i="2" a="1"/>
  <c r="AB1403" i="2" s="1"/>
  <c r="AC1403" i="2" a="1"/>
  <c r="AC1403" i="2" s="1"/>
  <c r="AC961" i="2" a="1"/>
  <c r="AC961" i="2" s="1"/>
  <c r="AB961" i="2" a="1"/>
  <c r="AB961" i="2" s="1"/>
  <c r="AB1554" i="2" a="1"/>
  <c r="AB1554" i="2" s="1"/>
  <c r="AC1554" i="2" a="1"/>
  <c r="AC1554" i="2" s="1"/>
  <c r="AC800" i="2" a="1"/>
  <c r="AC800" i="2" s="1"/>
  <c r="AB800" i="2" a="1"/>
  <c r="AB800" i="2" s="1"/>
  <c r="AF995" i="2" a="1"/>
  <c r="AF995" i="2" s="1"/>
  <c r="AD995" i="2"/>
  <c r="AE995" i="2" a="1"/>
  <c r="AE995" i="2" s="1"/>
  <c r="AF784" i="2" a="1"/>
  <c r="AF784" i="2" s="1"/>
  <c r="AD784" i="2"/>
  <c r="AE784" i="2" a="1"/>
  <c r="AE784" i="2" s="1"/>
  <c r="AD758" i="2"/>
  <c r="AE758" i="2" a="1"/>
  <c r="AE758" i="2" s="1"/>
  <c r="AF758" i="2" a="1"/>
  <c r="AF758" i="2" s="1"/>
  <c r="AD810" i="2"/>
  <c r="AE810" i="2" a="1"/>
  <c r="AE810" i="2" s="1"/>
  <c r="AF810" i="2" a="1"/>
  <c r="AF810" i="2" s="1"/>
  <c r="AB857" i="2" a="1"/>
  <c r="AB857" i="2" s="1"/>
  <c r="AC857" i="2" a="1"/>
  <c r="AC857" i="2" s="1"/>
  <c r="AC784" i="2" a="1"/>
  <c r="AC784" i="2" s="1"/>
  <c r="AB784" i="2" a="1"/>
  <c r="AB784" i="2" s="1"/>
  <c r="AC689" i="2" a="1"/>
  <c r="AC689" i="2" s="1"/>
  <c r="AB689" i="2" a="1"/>
  <c r="AB689" i="2" s="1"/>
  <c r="AB1482" i="2" a="1"/>
  <c r="AB1482" i="2" s="1"/>
  <c r="AC1482" i="2" a="1"/>
  <c r="AC1482" i="2" s="1"/>
  <c r="AB1304" i="2" a="1"/>
  <c r="AB1304" i="2" s="1"/>
  <c r="AC1304" i="2" a="1"/>
  <c r="AC1304" i="2" s="1"/>
  <c r="AC1067" i="2" a="1"/>
  <c r="AC1067" i="2" s="1"/>
  <c r="AB1067" i="2" a="1"/>
  <c r="AB1067" i="2" s="1"/>
  <c r="AD1425" i="2"/>
  <c r="AF1425" i="2" a="1"/>
  <c r="AF1425" i="2" s="1"/>
  <c r="AE1425" i="2" a="1"/>
  <c r="AE1425" i="2" s="1"/>
  <c r="AD940" i="2"/>
  <c r="AE940" i="2" a="1"/>
  <c r="AE940" i="2" s="1"/>
  <c r="AF940" i="2" a="1"/>
  <c r="AF940" i="2" s="1"/>
  <c r="AD785" i="2"/>
  <c r="AE785" i="2" a="1"/>
  <c r="AE785" i="2" s="1"/>
  <c r="AF785" i="2" a="1"/>
  <c r="AF785" i="2" s="1"/>
  <c r="AD1219" i="2"/>
  <c r="AE1219" i="2" a="1"/>
  <c r="AE1219" i="2" s="1"/>
  <c r="AF1219" i="2" a="1"/>
  <c r="AF1219" i="2" s="1"/>
  <c r="AD769" i="2"/>
  <c r="AE769" i="2" a="1"/>
  <c r="AE769" i="2" s="1"/>
  <c r="AF769" i="2" a="1"/>
  <c r="AF769" i="2" s="1"/>
  <c r="AD793" i="2"/>
  <c r="AE793" i="2" a="1"/>
  <c r="AE793" i="2" s="1"/>
  <c r="AF793" i="2" a="1"/>
  <c r="AF793" i="2" s="1"/>
  <c r="AF1011" i="2" a="1"/>
  <c r="AF1011" i="2" s="1"/>
  <c r="AE1011" i="2" a="1"/>
  <c r="AE1011" i="2" s="1"/>
  <c r="AD1011" i="2"/>
  <c r="AD1423" i="2"/>
  <c r="AE1423" i="2" a="1"/>
  <c r="AE1423" i="2" s="1"/>
  <c r="AF1423" i="2" a="1"/>
  <c r="AF1423" i="2" s="1"/>
  <c r="BA1098" i="2" a="1"/>
  <c r="BA1098" i="2" s="1"/>
  <c r="AD952" i="2"/>
  <c r="AE952" i="2" a="1"/>
  <c r="AE952" i="2" s="1"/>
  <c r="AF952" i="2" a="1"/>
  <c r="AF952" i="2" s="1"/>
  <c r="AE1164" i="2" a="1"/>
  <c r="AE1164" i="2" s="1"/>
  <c r="AD1164" i="2"/>
  <c r="AF1164" i="2" a="1"/>
  <c r="AF1164" i="2" s="1"/>
  <c r="AD984" i="2"/>
  <c r="AE984" i="2" a="1"/>
  <c r="AE984" i="2" s="1"/>
  <c r="AF984" i="2" a="1"/>
  <c r="AF984" i="2" s="1"/>
  <c r="AD1013" i="2"/>
  <c r="AE1013" i="2" a="1"/>
  <c r="AE1013" i="2" s="1"/>
  <c r="AF1013" i="2" a="1"/>
  <c r="AF1013" i="2" s="1"/>
  <c r="AB846" i="2" a="1"/>
  <c r="AB846" i="2" s="1"/>
  <c r="AC846" i="2" a="1"/>
  <c r="AC846" i="2" s="1"/>
  <c r="AC1147" i="2" a="1"/>
  <c r="AC1147" i="2" s="1"/>
  <c r="AB1147" i="2" a="1"/>
  <c r="AB1147" i="2" s="1"/>
  <c r="AB753" i="2" a="1"/>
  <c r="AB753" i="2" s="1"/>
  <c r="AC753" i="2" a="1"/>
  <c r="AC753" i="2" s="1"/>
  <c r="AD1515" i="2"/>
  <c r="AE1515" i="2" a="1"/>
  <c r="AE1515" i="2" s="1"/>
  <c r="AF1515" i="2" a="1"/>
  <c r="AF1515" i="2" s="1"/>
  <c r="AF1338" i="2" a="1"/>
  <c r="AF1338" i="2" s="1"/>
  <c r="AE1338" i="2" a="1"/>
  <c r="AE1338" i="2" s="1"/>
  <c r="AD1338" i="2"/>
  <c r="AD782" i="2"/>
  <c r="AE782" i="2" a="1"/>
  <c r="AE782" i="2" s="1"/>
  <c r="AF782" i="2" a="1"/>
  <c r="AF782" i="2" s="1"/>
  <c r="AD1211" i="2"/>
  <c r="AE1211" i="2" a="1"/>
  <c r="AE1211" i="2" s="1"/>
  <c r="AF1211" i="2" a="1"/>
  <c r="AF1211" i="2" s="1"/>
  <c r="AD1163" i="2"/>
  <c r="AE1163" i="2" a="1"/>
  <c r="AE1163" i="2" s="1"/>
  <c r="AF1163" i="2" a="1"/>
  <c r="AF1163" i="2" s="1"/>
  <c r="AD1129" i="2"/>
  <c r="AE1129" i="2" a="1"/>
  <c r="AE1129" i="2" s="1"/>
  <c r="AF1129" i="2" a="1"/>
  <c r="AF1129" i="2" s="1"/>
  <c r="AY1305" i="2"/>
  <c r="AZ1305" i="2" s="1" a="1"/>
  <c r="AZ1305" i="2" s="1"/>
  <c r="AD1493" i="2"/>
  <c r="AE1493" i="2" a="1"/>
  <c r="AE1493" i="2" s="1"/>
  <c r="AF1493" i="2" a="1"/>
  <c r="AF1493" i="2" s="1"/>
  <c r="AE1294" i="2" a="1"/>
  <c r="AE1294" i="2" s="1"/>
  <c r="AD1294" i="2"/>
  <c r="AF1294" i="2" a="1"/>
  <c r="AF1294" i="2" s="1"/>
  <c r="AD1089" i="2"/>
  <c r="AE1089" i="2" a="1"/>
  <c r="AE1089" i="2" s="1"/>
  <c r="AF1089" i="2" a="1"/>
  <c r="AF1089" i="2" s="1"/>
  <c r="AD1056" i="2"/>
  <c r="AE1056" i="2" a="1"/>
  <c r="AE1056" i="2" s="1"/>
  <c r="AF1056" i="2" a="1"/>
  <c r="AF1056" i="2" s="1"/>
  <c r="AD665" i="2"/>
  <c r="AE665" i="2" a="1"/>
  <c r="AE665" i="2" s="1"/>
  <c r="AF665" i="2" a="1"/>
  <c r="AF665" i="2" s="1"/>
  <c r="AD1253" i="2"/>
  <c r="AE1253" i="2" a="1"/>
  <c r="AE1253" i="2" s="1"/>
  <c r="AF1253" i="2" a="1"/>
  <c r="AF1253" i="2" s="1"/>
  <c r="AF1199" i="2" a="1"/>
  <c r="AF1199" i="2" s="1"/>
  <c r="AD1199" i="2"/>
  <c r="AE1199" i="2" a="1"/>
  <c r="AE1199" i="2" s="1"/>
  <c r="AS1098" i="2" a="1"/>
  <c r="AS1098" i="2" s="1"/>
  <c r="AD958" i="2"/>
  <c r="AE958" i="2" a="1"/>
  <c r="AE958" i="2" s="1"/>
  <c r="AF958" i="2" a="1"/>
  <c r="AF958" i="2" s="1"/>
  <c r="AY1177" i="2"/>
  <c r="AZ1177" i="2" s="1" a="1"/>
  <c r="AZ1177" i="2" s="1"/>
  <c r="AF964" i="2" a="1"/>
  <c r="AF964" i="2" s="1"/>
  <c r="AD964" i="2"/>
  <c r="AE964" i="2" a="1"/>
  <c r="AE964" i="2" s="1"/>
  <c r="AF788" i="2" a="1"/>
  <c r="AF788" i="2" s="1"/>
  <c r="AE788" i="2" a="1"/>
  <c r="AE788" i="2" s="1"/>
  <c r="AD788" i="2"/>
  <c r="AE837" i="2" a="1"/>
  <c r="AE837" i="2" s="1"/>
  <c r="AD837" i="2"/>
  <c r="AF837" i="2" a="1"/>
  <c r="AF837" i="2" s="1"/>
  <c r="AE979" i="2" a="1"/>
  <c r="AE979" i="2" s="1"/>
  <c r="AF979" i="2" a="1"/>
  <c r="AF979" i="2" s="1"/>
  <c r="AD979" i="2"/>
  <c r="AD1246" i="2"/>
  <c r="AE1246" i="2" a="1"/>
  <c r="AE1246" i="2" s="1"/>
  <c r="AF1246" i="2" a="1"/>
  <c r="AF1246" i="2" s="1"/>
  <c r="AD743" i="2"/>
  <c r="AE743" i="2" a="1"/>
  <c r="AE743" i="2" s="1"/>
  <c r="AF743" i="2" a="1"/>
  <c r="AF743" i="2" s="1"/>
  <c r="AE1385" i="2" a="1"/>
  <c r="AE1385" i="2" s="1"/>
  <c r="AD1385" i="2"/>
  <c r="AF1385" i="2" a="1"/>
  <c r="AF1385" i="2" s="1"/>
  <c r="AE1474" i="2" a="1"/>
  <c r="AE1474" i="2" s="1"/>
  <c r="AD1474" i="2"/>
  <c r="AF1474" i="2" a="1"/>
  <c r="AF1474" i="2" s="1"/>
  <c r="AD1533" i="2"/>
  <c r="AE1533" i="2" a="1"/>
  <c r="AE1533" i="2" s="1"/>
  <c r="AF1533" i="2" a="1"/>
  <c r="AF1533" i="2" s="1"/>
  <c r="AD907" i="2"/>
  <c r="AE907" i="2" a="1"/>
  <c r="AE907" i="2" s="1"/>
  <c r="AF907" i="2" a="1"/>
  <c r="AF907" i="2" s="1"/>
  <c r="AD670" i="2"/>
  <c r="AE670" i="2" a="1"/>
  <c r="AE670" i="2" s="1"/>
  <c r="AF670" i="2" a="1"/>
  <c r="AF670" i="2" s="1"/>
  <c r="AF1478" i="2" a="1"/>
  <c r="AF1478" i="2" s="1"/>
  <c r="AE1478" i="2" a="1"/>
  <c r="AE1478" i="2" s="1"/>
  <c r="AD1478" i="2"/>
  <c r="AE1365" i="2" a="1"/>
  <c r="AE1365" i="2" s="1"/>
  <c r="AD1365" i="2"/>
  <c r="AF1365" i="2" a="1"/>
  <c r="AF1365" i="2" s="1"/>
  <c r="AE1349" i="2" a="1"/>
  <c r="AE1349" i="2" s="1"/>
  <c r="AD1349" i="2"/>
  <c r="AF1349" i="2" a="1"/>
  <c r="AF1349" i="2" s="1"/>
  <c r="AE1463" i="2" a="1"/>
  <c r="AE1463" i="2" s="1"/>
  <c r="AD1463" i="2"/>
  <c r="AF1463" i="2" a="1"/>
  <c r="AF1463" i="2" s="1"/>
  <c r="AF1527" i="2" a="1"/>
  <c r="AF1527" i="2" s="1"/>
  <c r="AD1527" i="2"/>
  <c r="AE1527" i="2" a="1"/>
  <c r="AE1527" i="2" s="1"/>
  <c r="AD679" i="2"/>
  <c r="AE679" i="2" a="1"/>
  <c r="AE679" i="2" s="1"/>
  <c r="AF679" i="2" a="1"/>
  <c r="AF679" i="2" s="1"/>
  <c r="AD781" i="2"/>
  <c r="AE781" i="2" a="1"/>
  <c r="AE781" i="2" s="1"/>
  <c r="AF781" i="2" a="1"/>
  <c r="AF781" i="2" s="1"/>
  <c r="AD693" i="2"/>
  <c r="AE693" i="2" a="1"/>
  <c r="AE693" i="2" s="1"/>
  <c r="AF693" i="2" a="1"/>
  <c r="AF693" i="2" s="1"/>
  <c r="AF1303" i="2" a="1"/>
  <c r="AF1303" i="2" s="1"/>
  <c r="AE1303" i="2" a="1"/>
  <c r="AE1303" i="2" s="1"/>
  <c r="AD1303" i="2"/>
  <c r="AF1465" i="2" a="1"/>
  <c r="AF1465" i="2" s="1"/>
  <c r="AD1465" i="2"/>
  <c r="AE1465" i="2" a="1"/>
  <c r="AE1465" i="2" s="1"/>
  <c r="AD1232" i="2"/>
  <c r="AE1232" i="2" a="1"/>
  <c r="AE1232" i="2" s="1"/>
  <c r="AF1232" i="2" a="1"/>
  <c r="AF1232" i="2" s="1"/>
  <c r="AD1398" i="2"/>
  <c r="AE1398" i="2" a="1"/>
  <c r="AE1398" i="2" s="1"/>
  <c r="AF1398" i="2" a="1"/>
  <c r="AF1398" i="2" s="1"/>
  <c r="AD875" i="2"/>
  <c r="AE875" i="2" a="1"/>
  <c r="AE875" i="2" s="1"/>
  <c r="AF875" i="2" a="1"/>
  <c r="AF875" i="2" s="1"/>
  <c r="AD1308" i="2"/>
  <c r="AE1308" i="2" a="1"/>
  <c r="AE1308" i="2" s="1"/>
  <c r="AF1308" i="2" a="1"/>
  <c r="AF1308" i="2" s="1"/>
  <c r="AE1066" i="2" a="1"/>
  <c r="AE1066" i="2" s="1"/>
  <c r="AD1066" i="2"/>
  <c r="AF1066" i="2" a="1"/>
  <c r="AF1066" i="2" s="1"/>
  <c r="AE1415" i="2" a="1"/>
  <c r="AE1415" i="2" s="1"/>
  <c r="AF1415" i="2" a="1"/>
  <c r="AF1415" i="2" s="1"/>
  <c r="AD1415" i="2"/>
  <c r="AF1117" i="2" a="1"/>
  <c r="AF1117" i="2" s="1"/>
  <c r="AE1117" i="2" a="1"/>
  <c r="AE1117" i="2" s="1"/>
  <c r="AD1117" i="2"/>
  <c r="AD892" i="2"/>
  <c r="AE892" i="2" a="1"/>
  <c r="AE892" i="2" s="1"/>
  <c r="AF892" i="2" a="1"/>
  <c r="AF892" i="2" s="1"/>
  <c r="AD1558" i="2"/>
  <c r="AE1558" i="2" a="1"/>
  <c r="AE1558" i="2" s="1"/>
  <c r="AF1558" i="2" a="1"/>
  <c r="AF1558" i="2" s="1"/>
  <c r="AD663" i="2"/>
  <c r="AE663" i="2" a="1"/>
  <c r="AE663" i="2" s="1"/>
  <c r="AF663" i="2" a="1"/>
  <c r="AF663" i="2" s="1"/>
  <c r="AD771" i="2"/>
  <c r="AE771" i="2" a="1"/>
  <c r="AE771" i="2" s="1"/>
  <c r="AF771" i="2" a="1"/>
  <c r="AF771" i="2" s="1"/>
  <c r="AD857" i="2"/>
  <c r="AE857" i="2" a="1"/>
  <c r="AE857" i="2" s="1"/>
  <c r="AF857" i="2" a="1"/>
  <c r="AF857" i="2" s="1"/>
  <c r="AD1008" i="2"/>
  <c r="AE1008" i="2" a="1"/>
  <c r="AE1008" i="2" s="1"/>
  <c r="AF1008" i="2" a="1"/>
  <c r="AF1008" i="2" s="1"/>
  <c r="AD1007" i="2"/>
  <c r="AF1007" i="2" a="1"/>
  <c r="AF1007" i="2" s="1"/>
  <c r="AE1007" i="2" a="1"/>
  <c r="AE1007" i="2" s="1"/>
  <c r="AD715" i="2"/>
  <c r="AE715" i="2" a="1"/>
  <c r="AE715" i="2" s="1"/>
  <c r="AF715" i="2" a="1"/>
  <c r="AF715" i="2" s="1"/>
  <c r="AE1067" i="2" a="1"/>
  <c r="AE1067" i="2" s="1"/>
  <c r="AF1067" i="2" a="1"/>
  <c r="AF1067" i="2" s="1"/>
  <c r="AD1067" i="2"/>
  <c r="AE927" i="2" a="1"/>
  <c r="AE927" i="2" s="1"/>
  <c r="AF927" i="2" a="1"/>
  <c r="AF927" i="2" s="1"/>
  <c r="AD927" i="2"/>
  <c r="AD721" i="2"/>
  <c r="AE721" i="2" a="1"/>
  <c r="AE721" i="2" s="1"/>
  <c r="AF721" i="2" a="1"/>
  <c r="AF721" i="2" s="1"/>
  <c r="AD1413" i="2"/>
  <c r="AF1413" i="2" a="1"/>
  <c r="AF1413" i="2" s="1"/>
  <c r="AE1413" i="2" a="1"/>
  <c r="AE1413" i="2" s="1"/>
  <c r="AD674" i="2"/>
  <c r="AE674" i="2" a="1"/>
  <c r="AE674" i="2" s="1"/>
  <c r="AF674" i="2" a="1"/>
  <c r="AF674" i="2" s="1"/>
  <c r="AF925" i="2" a="1"/>
  <c r="AF925" i="2" s="1"/>
  <c r="AE925" i="2" a="1"/>
  <c r="AE925" i="2" s="1"/>
  <c r="AD925" i="2"/>
  <c r="AF1456" i="2" a="1"/>
  <c r="AF1456" i="2" s="1"/>
  <c r="AD1456" i="2"/>
  <c r="AE1456" i="2" a="1"/>
  <c r="AE1456" i="2" s="1"/>
  <c r="AD667" i="2"/>
  <c r="AE667" i="2" a="1"/>
  <c r="AE667" i="2" s="1"/>
  <c r="AF667" i="2" a="1"/>
  <c r="AF667" i="2" s="1"/>
  <c r="AD809" i="2"/>
  <c r="AE809" i="2" a="1"/>
  <c r="AE809" i="2" s="1"/>
  <c r="AF809" i="2" a="1"/>
  <c r="AF809" i="2" s="1"/>
  <c r="AD1477" i="2"/>
  <c r="AE1477" i="2" a="1"/>
  <c r="AE1477" i="2" s="1"/>
  <c r="AF1477" i="2" a="1"/>
  <c r="AF1477" i="2" s="1"/>
  <c r="AD1466" i="2"/>
  <c r="AF1466" i="2" a="1"/>
  <c r="AF1466" i="2" s="1"/>
  <c r="AE1466" i="2" a="1"/>
  <c r="AE1466" i="2" s="1"/>
  <c r="AD1103" i="2"/>
  <c r="AF1103" i="2" a="1"/>
  <c r="AF1103" i="2" s="1"/>
  <c r="AE1103" i="2" a="1"/>
  <c r="AE1103" i="2" s="1"/>
  <c r="AE1407" i="2" a="1"/>
  <c r="AE1407" i="2" s="1"/>
  <c r="AF1407" i="2" a="1"/>
  <c r="AF1407" i="2" s="1"/>
  <c r="AD1407" i="2"/>
  <c r="AD1206" i="2"/>
  <c r="AE1206" i="2" a="1"/>
  <c r="AE1206" i="2" s="1"/>
  <c r="AF1206" i="2" a="1"/>
  <c r="AF1206" i="2" s="1"/>
  <c r="AD818" i="2"/>
  <c r="AE818" i="2" a="1"/>
  <c r="AE818" i="2" s="1"/>
  <c r="AF818" i="2" a="1"/>
  <c r="AF818" i="2" s="1"/>
  <c r="AD1289" i="2"/>
  <c r="AE1289" i="2" a="1"/>
  <c r="AE1289" i="2" s="1"/>
  <c r="AF1289" i="2" a="1"/>
  <c r="AF1289" i="2" s="1"/>
  <c r="AC1272" i="2" a="1"/>
  <c r="AC1272" i="2" s="1"/>
  <c r="AB1272" i="2" a="1"/>
  <c r="AB1272" i="2" s="1"/>
  <c r="AB1370" i="2" a="1"/>
  <c r="AB1370" i="2" s="1"/>
  <c r="AC1370" i="2" a="1"/>
  <c r="AC1370" i="2" s="1"/>
  <c r="AC678" i="2" a="1"/>
  <c r="AC678" i="2" s="1"/>
  <c r="AB678" i="2" a="1"/>
  <c r="AB678" i="2" s="1"/>
  <c r="AB1000" i="2" a="1"/>
  <c r="AB1000" i="2" s="1"/>
  <c r="AC1000" i="2" a="1"/>
  <c r="AC1000" i="2" s="1"/>
  <c r="AB665" i="2" a="1"/>
  <c r="AB665" i="2" s="1"/>
  <c r="AC665" i="2" a="1"/>
  <c r="AC665" i="2" s="1"/>
  <c r="AB1310" i="2" a="1"/>
  <c r="AB1310" i="2" s="1"/>
  <c r="AC1310" i="2" a="1"/>
  <c r="AC1310" i="2" s="1"/>
  <c r="AB1289" i="2" a="1"/>
  <c r="AB1289" i="2" s="1"/>
  <c r="AC1289" i="2" a="1"/>
  <c r="AC1289" i="2" s="1"/>
  <c r="AB930" i="2" a="1"/>
  <c r="AB930" i="2" s="1"/>
  <c r="AC930" i="2" a="1"/>
  <c r="AC930" i="2" s="1"/>
  <c r="AB1234" i="2" a="1"/>
  <c r="AB1234" i="2" s="1"/>
  <c r="AC1234" i="2" a="1"/>
  <c r="AC1234" i="2" s="1"/>
  <c r="AB1547" i="2" a="1"/>
  <c r="AB1547" i="2" s="1"/>
  <c r="AC1547" i="2" a="1"/>
  <c r="AC1547" i="2" s="1"/>
  <c r="AC1245" i="2" a="1"/>
  <c r="AC1245" i="2" s="1"/>
  <c r="AB1245" i="2" a="1"/>
  <c r="AB1245" i="2" s="1"/>
  <c r="AB1369" i="2" a="1"/>
  <c r="AB1369" i="2" s="1"/>
  <c r="AC1369" i="2" a="1"/>
  <c r="AC1369" i="2" s="1"/>
  <c r="AB1512" i="2" a="1"/>
  <c r="AB1512" i="2" s="1"/>
  <c r="AC1512" i="2" a="1"/>
  <c r="AC1512" i="2" s="1"/>
  <c r="AC1388" i="2" a="1"/>
  <c r="AC1388" i="2" s="1"/>
  <c r="AB1388" i="2" a="1"/>
  <c r="AB1388" i="2" s="1"/>
  <c r="AB946" i="2" a="1"/>
  <c r="AB946" i="2" s="1"/>
  <c r="AC946" i="2" a="1"/>
  <c r="AC946" i="2" s="1"/>
  <c r="AB1420" i="2" a="1"/>
  <c r="AB1420" i="2" s="1"/>
  <c r="AC1420" i="2" a="1"/>
  <c r="AC1420" i="2" s="1"/>
  <c r="AC1175" i="2" a="1"/>
  <c r="AC1175" i="2" s="1"/>
  <c r="AB1175" i="2" a="1"/>
  <c r="AB1175" i="2" s="1"/>
  <c r="AB1116" i="2" a="1"/>
  <c r="AB1116" i="2" s="1"/>
  <c r="AC1116" i="2" a="1"/>
  <c r="AC1116" i="2" s="1"/>
  <c r="AB921" i="2" a="1"/>
  <c r="AB921" i="2" s="1"/>
  <c r="AC921" i="2" a="1"/>
  <c r="AC921" i="2" s="1"/>
  <c r="AC1281" i="2" a="1"/>
  <c r="AC1281" i="2" s="1"/>
  <c r="AB1281" i="2" a="1"/>
  <c r="AB1281" i="2" s="1"/>
  <c r="AB780" i="2" a="1"/>
  <c r="AB780" i="2" s="1"/>
  <c r="AC780" i="2" a="1"/>
  <c r="AC780" i="2" s="1"/>
  <c r="AB1550" i="2" a="1"/>
  <c r="AB1550" i="2" s="1"/>
  <c r="AC1550" i="2" a="1"/>
  <c r="AC1550" i="2" s="1"/>
  <c r="AB691" i="2" a="1"/>
  <c r="AB691" i="2" s="1"/>
  <c r="AC691" i="2" a="1"/>
  <c r="AC691" i="2" s="1"/>
  <c r="AB723" i="2" a="1"/>
  <c r="AB723" i="2" s="1"/>
  <c r="AC723" i="2" a="1"/>
  <c r="AC723" i="2" s="1"/>
  <c r="AC1353" i="2" a="1"/>
  <c r="AC1353" i="2" s="1"/>
  <c r="AB1353" i="2" a="1"/>
  <c r="AB1353" i="2" s="1"/>
  <c r="AB1128" i="2" a="1"/>
  <c r="AB1128" i="2" s="1"/>
  <c r="AC1128" i="2" a="1"/>
  <c r="AC1128" i="2" s="1"/>
  <c r="AB904" i="2" a="1"/>
  <c r="AB904" i="2" s="1"/>
  <c r="AC904" i="2" a="1"/>
  <c r="AC904" i="2" s="1"/>
  <c r="AC1082" i="2" a="1"/>
  <c r="AC1082" i="2" s="1"/>
  <c r="AB1082" i="2" a="1"/>
  <c r="AB1082" i="2" s="1"/>
  <c r="AB881" i="2" a="1"/>
  <c r="AB881" i="2" s="1"/>
  <c r="AC881" i="2" a="1"/>
  <c r="AC881" i="2" s="1"/>
  <c r="AB1277" i="2" a="1"/>
  <c r="AB1277" i="2" s="1"/>
  <c r="AC1277" i="2" a="1"/>
  <c r="AC1277" i="2" s="1"/>
  <c r="AB818" i="2" a="1"/>
  <c r="AB818" i="2" s="1"/>
  <c r="AC818" i="2" a="1"/>
  <c r="AC818" i="2" s="1"/>
  <c r="AB790" i="2" a="1"/>
  <c r="AB790" i="2" s="1"/>
  <c r="AC790" i="2" a="1"/>
  <c r="AC790" i="2" s="1"/>
  <c r="AB833" i="2" a="1"/>
  <c r="AB833" i="2" s="1"/>
  <c r="AC833" i="2" a="1"/>
  <c r="AC833" i="2" s="1"/>
  <c r="AB1456" i="2" a="1"/>
  <c r="AB1456" i="2" s="1"/>
  <c r="AC1456" i="2" a="1"/>
  <c r="AC1456" i="2" s="1"/>
  <c r="AC1221" i="2" a="1"/>
  <c r="AC1221" i="2" s="1"/>
  <c r="AB1221" i="2" a="1"/>
  <c r="AB1221" i="2" s="1"/>
  <c r="AB701" i="2" a="1"/>
  <c r="AB701" i="2" s="1"/>
  <c r="AC701" i="2" a="1"/>
  <c r="AC701" i="2" s="1"/>
  <c r="AB999" i="2" a="1"/>
  <c r="AB999" i="2" s="1"/>
  <c r="AC999" i="2" a="1"/>
  <c r="AC999" i="2" s="1"/>
  <c r="AB1331" i="2" a="1"/>
  <c r="AB1331" i="2" s="1"/>
  <c r="AC1331" i="2" a="1"/>
  <c r="AC1331" i="2" s="1"/>
  <c r="AB820" i="2" a="1"/>
  <c r="AB820" i="2" s="1"/>
  <c r="AC820" i="2" a="1"/>
  <c r="AC820" i="2" s="1"/>
  <c r="AB788" i="2" a="1"/>
  <c r="AB788" i="2" s="1"/>
  <c r="AC788" i="2" a="1"/>
  <c r="AC788" i="2" s="1"/>
  <c r="AB1216" i="2" a="1"/>
  <c r="AB1216" i="2" s="1"/>
  <c r="AC1216" i="2" a="1"/>
  <c r="AC1216" i="2" s="1"/>
  <c r="AB1508" i="2" a="1"/>
  <c r="AB1508" i="2" s="1"/>
  <c r="AC1508" i="2" a="1"/>
  <c r="AC1508" i="2" s="1"/>
  <c r="AB1292" i="2" a="1"/>
  <c r="AB1292" i="2" s="1"/>
  <c r="AC1292" i="2" a="1"/>
  <c r="AC1292" i="2" s="1"/>
  <c r="AB1415" i="2" a="1"/>
  <c r="AB1415" i="2" s="1"/>
  <c r="AC1415" i="2" a="1"/>
  <c r="AC1415" i="2" s="1"/>
  <c r="AB864" i="2" a="1"/>
  <c r="AB864" i="2" s="1"/>
  <c r="AC864" i="2" a="1"/>
  <c r="AC864" i="2" s="1"/>
  <c r="AB1490" i="2" a="1"/>
  <c r="AB1490" i="2" s="1"/>
  <c r="AC1490" i="2" a="1"/>
  <c r="AC1490" i="2" s="1"/>
  <c r="AC1453" i="2" a="1"/>
  <c r="AC1453" i="2" s="1"/>
  <c r="AB1453" i="2" a="1"/>
  <c r="AB1453" i="2" s="1"/>
  <c r="AB716" i="2" a="1"/>
  <c r="AB716" i="2" s="1"/>
  <c r="AC716" i="2" a="1"/>
  <c r="AC716" i="2" s="1"/>
  <c r="AB1578" i="2" a="1"/>
  <c r="AB1578" i="2" s="1"/>
  <c r="AC1578" i="2" a="1"/>
  <c r="AC1578" i="2" s="1"/>
  <c r="AB1206" i="2" a="1"/>
  <c r="AB1206" i="2" s="1"/>
  <c r="AC1206" i="2" a="1"/>
  <c r="AC1206" i="2" s="1"/>
  <c r="AB1050" i="2" a="1"/>
  <c r="AB1050" i="2" s="1"/>
  <c r="AC1050" i="2" a="1"/>
  <c r="AC1050" i="2" s="1"/>
  <c r="AB722" i="2" a="1"/>
  <c r="AB722" i="2" s="1"/>
  <c r="AC722" i="2" a="1"/>
  <c r="AC722" i="2" s="1"/>
  <c r="AB1362" i="2" a="1"/>
  <c r="AB1362" i="2" s="1"/>
  <c r="AC1362" i="2" a="1"/>
  <c r="AC1362" i="2" s="1"/>
  <c r="AB1493" i="2" a="1"/>
  <c r="AB1493" i="2" s="1"/>
  <c r="AC1493" i="2" a="1"/>
  <c r="AC1493" i="2" s="1"/>
  <c r="AC1129" i="2" a="1"/>
  <c r="AC1129" i="2" s="1"/>
  <c r="AB1129" i="2" a="1"/>
  <c r="AB1129" i="2" s="1"/>
  <c r="AB1144" i="2" a="1"/>
  <c r="AB1144" i="2" s="1"/>
  <c r="AC1144" i="2" a="1"/>
  <c r="AC1144" i="2" s="1"/>
  <c r="AC1258" i="2" a="1"/>
  <c r="AC1258" i="2" s="1"/>
  <c r="AB1258" i="2" a="1"/>
  <c r="AB1258" i="2" s="1"/>
  <c r="AB939" i="2" a="1"/>
  <c r="AB939" i="2" s="1"/>
  <c r="AC939" i="2" a="1"/>
  <c r="AC939" i="2" s="1"/>
  <c r="AB973" i="2" a="1"/>
  <c r="AB973" i="2" s="1"/>
  <c r="AC973" i="2" a="1"/>
  <c r="AC973" i="2" s="1"/>
  <c r="AB1418" i="2" a="1"/>
  <c r="AB1418" i="2" s="1"/>
  <c r="AC1418" i="2" a="1"/>
  <c r="AC1418" i="2" s="1"/>
  <c r="AC956" i="2" a="1"/>
  <c r="AC956" i="2" s="1"/>
  <c r="AB956" i="2" a="1"/>
  <c r="AB956" i="2" s="1"/>
  <c r="AB1444" i="2" a="1"/>
  <c r="AB1444" i="2" s="1"/>
  <c r="AC1444" i="2" a="1"/>
  <c r="AC1444" i="2" s="1"/>
  <c r="AB920" i="2" a="1"/>
  <c r="AB920" i="2" s="1"/>
  <c r="AC920" i="2" a="1"/>
  <c r="AC920" i="2" s="1"/>
  <c r="AB1313" i="2" a="1"/>
  <c r="AB1313" i="2" s="1"/>
  <c r="AC1313" i="2" a="1"/>
  <c r="AC1313" i="2" s="1"/>
  <c r="AB1006" i="2" a="1"/>
  <c r="AB1006" i="2" s="1"/>
  <c r="AC1006" i="2" a="1"/>
  <c r="AC1006" i="2" s="1"/>
  <c r="AC1087" i="2" a="1"/>
  <c r="AC1087" i="2" s="1"/>
  <c r="AB1087" i="2" a="1"/>
  <c r="AB1087" i="2" s="1"/>
  <c r="AC773" i="2" a="1"/>
  <c r="AC773" i="2" s="1"/>
  <c r="AB773" i="2" a="1"/>
  <c r="AB773" i="2" s="1"/>
  <c r="AB1351" i="2" a="1"/>
  <c r="AB1351" i="2" s="1"/>
  <c r="AC1351" i="2" a="1"/>
  <c r="AC1351" i="2" s="1"/>
  <c r="AC1169" i="2" a="1"/>
  <c r="AC1169" i="2" s="1"/>
  <c r="AB1169" i="2" a="1"/>
  <c r="AB1169" i="2" s="1"/>
  <c r="AC861" i="2" a="1"/>
  <c r="AC861" i="2" s="1"/>
  <c r="AB861" i="2" a="1"/>
  <c r="AB861" i="2" s="1"/>
  <c r="AB1430" i="2" a="1"/>
  <c r="AB1430" i="2" s="1"/>
  <c r="AC1430" i="2" a="1"/>
  <c r="AC1430" i="2" s="1"/>
  <c r="AC1228" i="2" a="1"/>
  <c r="AC1228" i="2" s="1"/>
  <c r="AB1228" i="2" a="1"/>
  <c r="AB1228" i="2" s="1"/>
  <c r="AB705" i="2" a="1"/>
  <c r="AB705" i="2" s="1"/>
  <c r="AC705" i="2" a="1"/>
  <c r="AC705" i="2" s="1"/>
  <c r="AB1230" i="2" a="1"/>
  <c r="AB1230" i="2" s="1"/>
  <c r="AC1230" i="2" a="1"/>
  <c r="AC1230" i="2" s="1"/>
  <c r="AC1115" i="2" a="1"/>
  <c r="AC1115" i="2" s="1"/>
  <c r="AB1115" i="2" a="1"/>
  <c r="AB1115" i="2" s="1"/>
  <c r="AB1385" i="2" a="1"/>
  <c r="AB1385" i="2" s="1"/>
  <c r="AC1385" i="2" a="1"/>
  <c r="AC1385" i="2" s="1"/>
  <c r="AC1244" i="2" a="1"/>
  <c r="AC1244" i="2" s="1"/>
  <c r="AB1244" i="2" a="1"/>
  <c r="AB1244" i="2" s="1"/>
  <c r="AB1402" i="2" a="1"/>
  <c r="AB1402" i="2" s="1"/>
  <c r="AC1402" i="2" a="1"/>
  <c r="AC1402" i="2" s="1"/>
  <c r="AB719" i="2" a="1"/>
  <c r="AB719" i="2" s="1"/>
  <c r="AC719" i="2" a="1"/>
  <c r="AC719" i="2" s="1"/>
  <c r="AB968" i="2" a="1"/>
  <c r="AB968" i="2" s="1"/>
  <c r="AC968" i="2" a="1"/>
  <c r="AC968" i="2" s="1"/>
  <c r="AB1536" i="2" a="1"/>
  <c r="AB1536" i="2" s="1"/>
  <c r="AC1536" i="2" a="1"/>
  <c r="AC1536" i="2" s="1"/>
  <c r="AB1273" i="2" a="1"/>
  <c r="AB1273" i="2" s="1"/>
  <c r="AC1273" i="2" a="1"/>
  <c r="AC1273" i="2" s="1"/>
  <c r="AC1223" i="2" a="1"/>
  <c r="AC1223" i="2" s="1"/>
  <c r="AB1223" i="2" a="1"/>
  <c r="AB1223" i="2" s="1"/>
  <c r="AB1582" i="2" a="1"/>
  <c r="AB1582" i="2" s="1"/>
  <c r="AC1582" i="2" a="1"/>
  <c r="AC1582" i="2" s="1"/>
  <c r="AB996" i="2" a="1"/>
  <c r="AB996" i="2" s="1"/>
  <c r="AC996" i="2" a="1"/>
  <c r="AC996" i="2" s="1"/>
  <c r="AC785" i="2" a="1"/>
  <c r="AC785" i="2" s="1"/>
  <c r="AB785" i="2" a="1"/>
  <c r="AB785" i="2" s="1"/>
  <c r="AB1255" i="2" a="1"/>
  <c r="AB1255" i="2" s="1"/>
  <c r="AC1255" i="2" a="1"/>
  <c r="AC1255" i="2" s="1"/>
  <c r="AB878" i="2" a="1"/>
  <c r="AB878" i="2" s="1"/>
  <c r="AC878" i="2" a="1"/>
  <c r="AC878" i="2" s="1"/>
  <c r="AC767" i="2" a="1"/>
  <c r="AC767" i="2" s="1"/>
  <c r="AB767" i="2" a="1"/>
  <c r="AB767" i="2" s="1"/>
  <c r="AB1285" i="2" a="1"/>
  <c r="AB1285" i="2" s="1"/>
  <c r="AC1285" i="2" a="1"/>
  <c r="AC1285" i="2" s="1"/>
  <c r="AD1176" i="2"/>
  <c r="AE1176" i="2" a="1"/>
  <c r="AE1176" i="2" s="1"/>
  <c r="AF1176" i="2" a="1"/>
  <c r="AF1176" i="2" s="1"/>
  <c r="AE1044" i="2" a="1"/>
  <c r="AE1044" i="2" s="1"/>
  <c r="AD1044" i="2"/>
  <c r="AF1044" i="2" a="1"/>
  <c r="AF1044" i="2" s="1"/>
  <c r="AD1238" i="2"/>
  <c r="AE1238" i="2" a="1"/>
  <c r="AE1238" i="2" s="1"/>
  <c r="AF1238" i="2" a="1"/>
  <c r="AF1238" i="2" s="1"/>
  <c r="AD893" i="2"/>
  <c r="AE893" i="2" a="1"/>
  <c r="AE893" i="2" s="1"/>
  <c r="AF893" i="2" a="1"/>
  <c r="AF893" i="2" s="1"/>
  <c r="AD1548" i="2"/>
  <c r="AE1548" i="2" a="1"/>
  <c r="AE1548" i="2" s="1"/>
  <c r="AF1548" i="2" a="1"/>
  <c r="AF1548" i="2" s="1"/>
  <c r="AC1297" i="2" a="1"/>
  <c r="AC1297" i="2" s="1"/>
  <c r="AB1297" i="2" a="1"/>
  <c r="AB1297" i="2" s="1"/>
  <c r="AB1327" i="2" a="1"/>
  <c r="AB1327" i="2" s="1"/>
  <c r="AC1327" i="2" a="1"/>
  <c r="AC1327" i="2" s="1"/>
  <c r="AC1076" i="2" a="1"/>
  <c r="AC1076" i="2" s="1"/>
  <c r="AB1076" i="2" a="1"/>
  <c r="AB1076" i="2" s="1"/>
  <c r="AC1192" i="2" a="1"/>
  <c r="AC1192" i="2" s="1"/>
  <c r="AB1192" i="2" a="1"/>
  <c r="AB1192" i="2" s="1"/>
  <c r="AB914" i="2" a="1"/>
  <c r="AB914" i="2" s="1"/>
  <c r="AC914" i="2" a="1"/>
  <c r="AC914" i="2" s="1"/>
  <c r="AC1437" i="2" a="1"/>
  <c r="AC1437" i="2" s="1"/>
  <c r="AB1437" i="2" a="1"/>
  <c r="AB1437" i="2" s="1"/>
  <c r="AE830" i="2" a="1"/>
  <c r="AE830" i="2" s="1"/>
  <c r="AF830" i="2" a="1"/>
  <c r="AF830" i="2" s="1"/>
  <c r="AD830" i="2"/>
  <c r="AD714" i="2"/>
  <c r="AE714" i="2" a="1"/>
  <c r="AE714" i="2" s="1"/>
  <c r="AF714" i="2" a="1"/>
  <c r="AF714" i="2" s="1"/>
  <c r="AD748" i="2"/>
  <c r="AE748" i="2" a="1"/>
  <c r="AE748" i="2" s="1"/>
  <c r="AF748" i="2" a="1"/>
  <c r="AF748" i="2" s="1"/>
  <c r="AF1179" i="2" a="1"/>
  <c r="AF1179" i="2" s="1"/>
  <c r="AD1179" i="2"/>
  <c r="AE1179" i="2" a="1"/>
  <c r="AE1179" i="2" s="1"/>
  <c r="AE1392" i="2" a="1"/>
  <c r="AE1392" i="2" s="1"/>
  <c r="AF1392" i="2" a="1"/>
  <c r="AF1392" i="2" s="1"/>
  <c r="AD1392" i="2"/>
  <c r="AD920" i="2"/>
  <c r="AE920" i="2" a="1"/>
  <c r="AE920" i="2" s="1"/>
  <c r="AF920" i="2" a="1"/>
  <c r="AF920" i="2" s="1"/>
  <c r="AB782" i="2" a="1"/>
  <c r="AB782" i="2" s="1"/>
  <c r="AC782" i="2" a="1"/>
  <c r="AC782" i="2" s="1"/>
  <c r="AB1322" i="2" a="1"/>
  <c r="AB1322" i="2" s="1"/>
  <c r="AC1322" i="2" a="1"/>
  <c r="AC1322" i="2" s="1"/>
  <c r="AB1354" i="2" a="1"/>
  <c r="AB1354" i="2" s="1"/>
  <c r="AC1354" i="2" a="1"/>
  <c r="AC1354" i="2" s="1"/>
  <c r="AB1346" i="2" a="1"/>
  <c r="AB1346" i="2" s="1"/>
  <c r="AC1346" i="2" a="1"/>
  <c r="AC1346" i="2" s="1"/>
  <c r="AB1399" i="2" a="1"/>
  <c r="AB1399" i="2" s="1"/>
  <c r="AC1399" i="2" a="1"/>
  <c r="AC1399" i="2" s="1"/>
  <c r="AC765" i="2" a="1"/>
  <c r="AC765" i="2" s="1"/>
  <c r="AB765" i="2" a="1"/>
  <c r="AB765" i="2" s="1"/>
  <c r="AB874" i="2" a="1"/>
  <c r="AB874" i="2" s="1"/>
  <c r="AC874" i="2" a="1"/>
  <c r="AC874" i="2" s="1"/>
  <c r="AC760" i="2" a="1"/>
  <c r="AC760" i="2" s="1"/>
  <c r="AB760" i="2" a="1"/>
  <c r="AB760" i="2" s="1"/>
  <c r="AD1169" i="2"/>
  <c r="AE1169" i="2" a="1"/>
  <c r="AE1169" i="2" s="1"/>
  <c r="AF1169" i="2" a="1"/>
  <c r="AF1169" i="2" s="1"/>
  <c r="AD726" i="2"/>
  <c r="AE726" i="2" a="1"/>
  <c r="AE726" i="2" s="1"/>
  <c r="AF726" i="2" a="1"/>
  <c r="AF726" i="2" s="1"/>
  <c r="AF856" i="2" a="1"/>
  <c r="AF856" i="2" s="1"/>
  <c r="AD856" i="2"/>
  <c r="AE856" i="2" a="1"/>
  <c r="AE856" i="2" s="1"/>
  <c r="AD1404" i="2"/>
  <c r="AF1404" i="2" a="1"/>
  <c r="AF1404" i="2" s="1"/>
  <c r="AE1404" i="2" a="1"/>
  <c r="AE1404" i="2" s="1"/>
  <c r="AD741" i="2"/>
  <c r="AE741" i="2" a="1"/>
  <c r="AE741" i="2" s="1"/>
  <c r="AF741" i="2" a="1"/>
  <c r="AF741" i="2" s="1"/>
  <c r="AE1464" i="2" a="1"/>
  <c r="AE1464" i="2" s="1"/>
  <c r="AF1464" i="2" a="1"/>
  <c r="AF1464" i="2" s="1"/>
  <c r="AD1464" i="2"/>
  <c r="AF1217" i="2" a="1"/>
  <c r="AF1217" i="2" s="1"/>
  <c r="AD1217" i="2"/>
  <c r="AE1217" i="2" a="1"/>
  <c r="AE1217" i="2" s="1"/>
  <c r="AE1348" i="2" a="1"/>
  <c r="AE1348" i="2" s="1"/>
  <c r="AF1348" i="2" a="1"/>
  <c r="AF1348" i="2" s="1"/>
  <c r="AD1348" i="2"/>
  <c r="AD1273" i="2"/>
  <c r="AE1273" i="2" a="1"/>
  <c r="AE1273" i="2" s="1"/>
  <c r="AF1273" i="2" a="1"/>
  <c r="AF1273" i="2" s="1"/>
  <c r="AD792" i="2"/>
  <c r="AE792" i="2" a="1"/>
  <c r="AE792" i="2" s="1"/>
  <c r="AF792" i="2" a="1"/>
  <c r="AF792" i="2" s="1"/>
  <c r="AD1153" i="2"/>
  <c r="AE1153" i="2" a="1"/>
  <c r="AE1153" i="2" s="1"/>
  <c r="AF1153" i="2" a="1"/>
  <c r="AF1153" i="2" s="1"/>
  <c r="AD1178" i="2"/>
  <c r="AE1178" i="2" a="1"/>
  <c r="AE1178" i="2" s="1"/>
  <c r="AF1178" i="2" a="1"/>
  <c r="AF1178" i="2" s="1"/>
  <c r="AD740" i="2"/>
  <c r="AE740" i="2" a="1"/>
  <c r="AE740" i="2" s="1"/>
  <c r="AF740" i="2" a="1"/>
  <c r="AF740" i="2" s="1"/>
  <c r="AD1073" i="2"/>
  <c r="AE1073" i="2" a="1"/>
  <c r="AE1073" i="2" s="1"/>
  <c r="AF1073" i="2" a="1"/>
  <c r="AF1073" i="2" s="1"/>
  <c r="AE1570" i="2" a="1"/>
  <c r="AE1570" i="2" s="1"/>
  <c r="AF1570" i="2" a="1"/>
  <c r="AF1570" i="2" s="1"/>
  <c r="AD1570" i="2"/>
  <c r="AF1174" i="2" a="1"/>
  <c r="AF1174" i="2" s="1"/>
  <c r="AE1174" i="2" a="1"/>
  <c r="AE1174" i="2" s="1"/>
  <c r="AD1174" i="2"/>
  <c r="AE1410" i="2" a="1"/>
  <c r="AE1410" i="2" s="1"/>
  <c r="AF1410" i="2" a="1"/>
  <c r="AF1410" i="2" s="1"/>
  <c r="AD1410" i="2"/>
  <c r="AB1271" i="2" a="1"/>
  <c r="AB1271" i="2" s="1"/>
  <c r="AC1271" i="2" a="1"/>
  <c r="AC1271" i="2" s="1"/>
  <c r="AD1403" i="2"/>
  <c r="AE1403" i="2" a="1"/>
  <c r="AE1403" i="2" s="1"/>
  <c r="AF1403" i="2" a="1"/>
  <c r="AF1403" i="2" s="1"/>
  <c r="AE1270" i="2" a="1"/>
  <c r="AE1270" i="2" s="1"/>
  <c r="AD1270" i="2"/>
  <c r="AF1270" i="2" a="1"/>
  <c r="AF1270" i="2" s="1"/>
  <c r="AF1526" i="2" a="1"/>
  <c r="AF1526" i="2" s="1"/>
  <c r="AD1526" i="2"/>
  <c r="AE1526" i="2" a="1"/>
  <c r="AE1526" i="2" s="1"/>
  <c r="AE1363" i="2" a="1"/>
  <c r="AE1363" i="2" s="1"/>
  <c r="AD1363" i="2"/>
  <c r="AF1363" i="2" a="1"/>
  <c r="AF1363" i="2" s="1"/>
  <c r="AD1496" i="2"/>
  <c r="AE1496" i="2" a="1"/>
  <c r="AE1496" i="2" s="1"/>
  <c r="AF1496" i="2" a="1"/>
  <c r="AF1496" i="2" s="1"/>
  <c r="AF1375" i="2" a="1"/>
  <c r="AF1375" i="2" s="1"/>
  <c r="AD1375" i="2"/>
  <c r="AE1375" i="2" a="1"/>
  <c r="AE1375" i="2" s="1"/>
  <c r="AD1435" i="2"/>
  <c r="AE1435" i="2" a="1"/>
  <c r="AE1435" i="2" s="1"/>
  <c r="AF1435" i="2" a="1"/>
  <c r="AF1435" i="2" s="1"/>
  <c r="AF951" i="2" a="1"/>
  <c r="AF951" i="2" s="1"/>
  <c r="AD951" i="2"/>
  <c r="AE951" i="2" a="1"/>
  <c r="AE951" i="2" s="1"/>
  <c r="AD795" i="2"/>
  <c r="AE795" i="2" a="1"/>
  <c r="AE795" i="2" s="1"/>
  <c r="AF795" i="2" a="1"/>
  <c r="AF795" i="2" s="1"/>
  <c r="AD1001" i="2"/>
  <c r="AE1001" i="2" a="1"/>
  <c r="AE1001" i="2" s="1"/>
  <c r="AF1001" i="2" a="1"/>
  <c r="AF1001" i="2" s="1"/>
  <c r="AD1345" i="2"/>
  <c r="AE1345" i="2" a="1"/>
  <c r="AE1345" i="2" s="1"/>
  <c r="AF1345" i="2" a="1"/>
  <c r="AF1345" i="2" s="1"/>
  <c r="AD1209" i="2"/>
  <c r="AE1209" i="2" a="1"/>
  <c r="AE1209" i="2" s="1"/>
  <c r="AF1209" i="2" a="1"/>
  <c r="AF1209" i="2" s="1"/>
  <c r="AD1184" i="2"/>
  <c r="AE1184" i="2" a="1"/>
  <c r="AE1184" i="2" s="1"/>
  <c r="AF1184" i="2" a="1"/>
  <c r="AF1184" i="2" s="1"/>
  <c r="AD1140" i="2"/>
  <c r="AE1140" i="2" a="1"/>
  <c r="AE1140" i="2" s="1"/>
  <c r="AF1140" i="2" a="1"/>
  <c r="AF1140" i="2" s="1"/>
  <c r="AD1278" i="2"/>
  <c r="AF1278" i="2" a="1"/>
  <c r="AF1278" i="2" s="1"/>
  <c r="AE1278" i="2" a="1"/>
  <c r="AE1278" i="2" s="1"/>
  <c r="AF1237" i="2" a="1"/>
  <c r="AF1237" i="2" s="1"/>
  <c r="AD1237" i="2"/>
  <c r="AE1237" i="2" a="1"/>
  <c r="AE1237" i="2" s="1"/>
  <c r="AF1222" i="2" a="1"/>
  <c r="AF1222" i="2" s="1"/>
  <c r="AD1222" i="2"/>
  <c r="AE1222" i="2" a="1"/>
  <c r="AE1222" i="2" s="1"/>
  <c r="AD1205" i="2"/>
  <c r="AE1205" i="2" a="1"/>
  <c r="AE1205" i="2" s="1"/>
  <c r="AF1205" i="2" a="1"/>
  <c r="AF1205" i="2" s="1"/>
  <c r="AD887" i="2"/>
  <c r="AE887" i="2" a="1"/>
  <c r="AE887" i="2" s="1"/>
  <c r="AF887" i="2" a="1"/>
  <c r="AF887" i="2" s="1"/>
  <c r="AD1421" i="2"/>
  <c r="AF1421" i="2" a="1"/>
  <c r="AF1421" i="2" s="1"/>
  <c r="AE1421" i="2" a="1"/>
  <c r="AE1421" i="2" s="1"/>
  <c r="AD1506" i="2"/>
  <c r="AE1506" i="2" a="1"/>
  <c r="AE1506" i="2" s="1"/>
  <c r="AF1506" i="2" a="1"/>
  <c r="AF1506" i="2" s="1"/>
  <c r="AD1167" i="2"/>
  <c r="AE1167" i="2" a="1"/>
  <c r="AE1167" i="2" s="1"/>
  <c r="AF1167" i="2" a="1"/>
  <c r="AF1167" i="2" s="1"/>
  <c r="AF941" i="2" a="1"/>
  <c r="AF941" i="2" s="1"/>
  <c r="AD941" i="2"/>
  <c r="AE941" i="2" a="1"/>
  <c r="AE941" i="2" s="1"/>
  <c r="AF1541" i="2" a="1"/>
  <c r="AF1541" i="2" s="1"/>
  <c r="AD1541" i="2"/>
  <c r="AE1541" i="2" a="1"/>
  <c r="AE1541" i="2" s="1"/>
  <c r="AD1376" i="2"/>
  <c r="AE1376" i="2" a="1"/>
  <c r="AE1376" i="2" s="1"/>
  <c r="AF1376" i="2" a="1"/>
  <c r="AF1376" i="2" s="1"/>
  <c r="AD1075" i="2"/>
  <c r="AE1075" i="2" a="1"/>
  <c r="AE1075" i="2" s="1"/>
  <c r="AF1075" i="2" a="1"/>
  <c r="AF1075" i="2" s="1"/>
  <c r="AD1236" i="2"/>
  <c r="AE1236" i="2" a="1"/>
  <c r="AE1236" i="2" s="1"/>
  <c r="AF1236" i="2" a="1"/>
  <c r="AF1236" i="2" s="1"/>
  <c r="AD1356" i="2"/>
  <c r="AE1356" i="2" a="1"/>
  <c r="AE1356" i="2" s="1"/>
  <c r="AF1356" i="2" a="1"/>
  <c r="AF1356" i="2" s="1"/>
  <c r="AD851" i="2"/>
  <c r="AE851" i="2" a="1"/>
  <c r="AE851" i="2" s="1"/>
  <c r="AF851" i="2" a="1"/>
  <c r="AF851" i="2" s="1"/>
  <c r="AD1486" i="2"/>
  <c r="AE1486" i="2" a="1"/>
  <c r="AE1486" i="2" s="1"/>
  <c r="AF1486" i="2" a="1"/>
  <c r="AF1486" i="2" s="1"/>
  <c r="AD704" i="2"/>
  <c r="AE704" i="2" a="1"/>
  <c r="AE704" i="2" s="1"/>
  <c r="AF704" i="2" a="1"/>
  <c r="AF704" i="2" s="1"/>
  <c r="AD1016" i="2"/>
  <c r="AE1016" i="2" a="1"/>
  <c r="AE1016" i="2" s="1"/>
  <c r="AF1016" i="2" a="1"/>
  <c r="AF1016" i="2" s="1"/>
  <c r="AD1242" i="2"/>
  <c r="AE1242" i="2" a="1"/>
  <c r="AE1242" i="2" s="1"/>
  <c r="AF1242" i="2" a="1"/>
  <c r="AF1242" i="2" s="1"/>
  <c r="AD685" i="2"/>
  <c r="AE685" i="2" a="1"/>
  <c r="AE685" i="2" s="1"/>
  <c r="AF685" i="2" a="1"/>
  <c r="AF685" i="2" s="1"/>
  <c r="AD1292" i="2"/>
  <c r="AE1292" i="2" a="1"/>
  <c r="AE1292" i="2" s="1"/>
  <c r="AF1292" i="2" a="1"/>
  <c r="AF1292" i="2" s="1"/>
  <c r="AE1352" i="2" a="1"/>
  <c r="AE1352" i="2" s="1"/>
  <c r="AF1352" i="2" a="1"/>
  <c r="AF1352" i="2" s="1"/>
  <c r="AD1352" i="2"/>
  <c r="AE1040" i="2" a="1"/>
  <c r="AE1040" i="2" s="1"/>
  <c r="AF1040" i="2" a="1"/>
  <c r="AF1040" i="2" s="1"/>
  <c r="AD1040" i="2"/>
  <c r="AD1189" i="2"/>
  <c r="AE1189" i="2" a="1"/>
  <c r="AE1189" i="2" s="1"/>
  <c r="AF1189" i="2" a="1"/>
  <c r="AF1189" i="2" s="1"/>
  <c r="AD1239" i="2"/>
  <c r="AE1239" i="2" a="1"/>
  <c r="AE1239" i="2" s="1"/>
  <c r="AF1239" i="2" a="1"/>
  <c r="AF1239" i="2" s="1"/>
  <c r="AD1586" i="2"/>
  <c r="AE1586" i="2" a="1"/>
  <c r="AE1586" i="2" s="1"/>
  <c r="AF1586" i="2" a="1"/>
  <c r="AF1586" i="2" s="1"/>
  <c r="AD1063" i="2"/>
  <c r="AE1063" i="2" a="1"/>
  <c r="AE1063" i="2" s="1"/>
  <c r="AF1063" i="2" a="1"/>
  <c r="AF1063" i="2" s="1"/>
  <c r="AE1566" i="2" a="1"/>
  <c r="AE1566" i="2" s="1"/>
  <c r="AD1566" i="2"/>
  <c r="AF1566" i="2" a="1"/>
  <c r="AF1566" i="2" s="1"/>
  <c r="AE1197" i="2" a="1"/>
  <c r="AE1197" i="2" s="1"/>
  <c r="AF1197" i="2" a="1"/>
  <c r="AF1197" i="2" s="1"/>
  <c r="AD1197" i="2"/>
  <c r="AD1037" i="2"/>
  <c r="AE1037" i="2" a="1"/>
  <c r="AE1037" i="2" s="1"/>
  <c r="AF1037" i="2" a="1"/>
  <c r="AF1037" i="2" s="1"/>
  <c r="AD739" i="2"/>
  <c r="AE739" i="2" a="1"/>
  <c r="AE739" i="2" s="1"/>
  <c r="AF739" i="2" a="1"/>
  <c r="AF739" i="2" s="1"/>
  <c r="AD1396" i="2"/>
  <c r="AE1396" i="2" a="1"/>
  <c r="AE1396" i="2" s="1"/>
  <c r="AF1396" i="2" a="1"/>
  <c r="AF1396" i="2" s="1"/>
  <c r="AD1018" i="2"/>
  <c r="AE1018" i="2" a="1"/>
  <c r="AE1018" i="2" s="1"/>
  <c r="AF1018" i="2" a="1"/>
  <c r="AF1018" i="2" s="1"/>
  <c r="AE1497" i="2" a="1"/>
  <c r="AE1497" i="2" s="1"/>
  <c r="AD1497" i="2"/>
  <c r="AF1497" i="2" a="1"/>
  <c r="AF1497" i="2" s="1"/>
  <c r="AD879" i="2"/>
  <c r="AE879" i="2" a="1"/>
  <c r="AE879" i="2" s="1"/>
  <c r="AF879" i="2" a="1"/>
  <c r="AF879" i="2" s="1"/>
  <c r="AD1580" i="2"/>
  <c r="AE1580" i="2" a="1"/>
  <c r="AE1580" i="2" s="1"/>
  <c r="AF1580" i="2" a="1"/>
  <c r="AF1580" i="2" s="1"/>
  <c r="AD836" i="2"/>
  <c r="AE836" i="2" a="1"/>
  <c r="AE836" i="2" s="1"/>
  <c r="AF836" i="2" a="1"/>
  <c r="AF836" i="2" s="1"/>
  <c r="AD839" i="2"/>
  <c r="AE839" i="2" a="1"/>
  <c r="AE839" i="2" s="1"/>
  <c r="AF839" i="2" a="1"/>
  <c r="AF839" i="2" s="1"/>
  <c r="AD687" i="2"/>
  <c r="AE687" i="2" a="1"/>
  <c r="AE687" i="2" s="1"/>
  <c r="AF687" i="2" a="1"/>
  <c r="AF687" i="2" s="1"/>
  <c r="AE1394" i="2" a="1"/>
  <c r="AE1394" i="2" s="1"/>
  <c r="AD1394" i="2"/>
  <c r="AF1394" i="2" a="1"/>
  <c r="AF1394" i="2" s="1"/>
  <c r="AD1160" i="2"/>
  <c r="AE1160" i="2" a="1"/>
  <c r="AE1160" i="2" s="1"/>
  <c r="AF1160" i="2" a="1"/>
  <c r="AF1160" i="2" s="1"/>
  <c r="AD1534" i="2"/>
  <c r="AF1534" i="2" a="1"/>
  <c r="AF1534" i="2" s="1"/>
  <c r="AE1534" i="2" a="1"/>
  <c r="AE1534" i="2" s="1"/>
  <c r="AD1269" i="2"/>
  <c r="AE1269" i="2" a="1"/>
  <c r="AE1269" i="2" s="1"/>
  <c r="AF1269" i="2" a="1"/>
  <c r="AF1269" i="2" s="1"/>
  <c r="AD786" i="2"/>
  <c r="AE786" i="2" a="1"/>
  <c r="AE786" i="2" s="1"/>
  <c r="AF786" i="2" a="1"/>
  <c r="AF786" i="2" s="1"/>
  <c r="AE1549" i="2" a="1"/>
  <c r="AE1549" i="2" s="1"/>
  <c r="AF1549" i="2" a="1"/>
  <c r="AF1549" i="2" s="1"/>
  <c r="AD1549" i="2"/>
  <c r="AE959" i="2" a="1"/>
  <c r="AE959" i="2" s="1"/>
  <c r="AF959" i="2" a="1"/>
  <c r="AF959" i="2" s="1"/>
  <c r="AD959" i="2"/>
  <c r="AD1330" i="2"/>
  <c r="AE1330" i="2" a="1"/>
  <c r="AE1330" i="2" s="1"/>
  <c r="AF1330" i="2" a="1"/>
  <c r="AF1330" i="2" s="1"/>
  <c r="AD911" i="2"/>
  <c r="AE911" i="2" a="1"/>
  <c r="AE911" i="2" s="1"/>
  <c r="AF911" i="2" a="1"/>
  <c r="AF911" i="2" s="1"/>
  <c r="AH1574" i="2" a="1"/>
  <c r="AH1574" i="2" s="1"/>
  <c r="AC1193" i="2" a="1"/>
  <c r="AC1193" i="2" s="1"/>
  <c r="AB1193" i="2" a="1"/>
  <c r="AB1193" i="2" s="1"/>
  <c r="AB1055" i="2" a="1"/>
  <c r="AB1055" i="2" s="1"/>
  <c r="AC1055" i="2" a="1"/>
  <c r="AC1055" i="2" s="1"/>
  <c r="AB942" i="2" a="1"/>
  <c r="AB942" i="2" s="1"/>
  <c r="AC942" i="2" a="1"/>
  <c r="AC942" i="2" s="1"/>
  <c r="AB771" i="2" a="1"/>
  <c r="AB771" i="2" s="1"/>
  <c r="AC771" i="2" a="1"/>
  <c r="AC771" i="2" s="1"/>
  <c r="AC1264" i="2" a="1"/>
  <c r="AC1264" i="2" s="1"/>
  <c r="AB1264" i="2" a="1"/>
  <c r="AB1264" i="2" s="1"/>
  <c r="AC1309" i="2" a="1"/>
  <c r="AC1309" i="2" s="1"/>
  <c r="AB1309" i="2" a="1"/>
  <c r="AB1309" i="2" s="1"/>
  <c r="AB737" i="2" a="1"/>
  <c r="AB737" i="2" s="1"/>
  <c r="AC737" i="2" a="1"/>
  <c r="AC737" i="2" s="1"/>
  <c r="AC1135" i="2" a="1"/>
  <c r="AC1135" i="2" s="1"/>
  <c r="AB1135" i="2" a="1"/>
  <c r="AB1135" i="2" s="1"/>
  <c r="AB1004" i="2" a="1"/>
  <c r="AB1004" i="2" s="1"/>
  <c r="AC1004" i="2" a="1"/>
  <c r="AC1004" i="2" s="1"/>
  <c r="AC1209" i="2" a="1"/>
  <c r="AC1209" i="2" s="1"/>
  <c r="AB1209" i="2" a="1"/>
  <c r="AB1209" i="2" s="1"/>
  <c r="AB1427" i="2" a="1"/>
  <c r="AB1427" i="2" s="1"/>
  <c r="AC1427" i="2" a="1"/>
  <c r="AC1427" i="2" s="1"/>
  <c r="AB989" i="2" a="1"/>
  <c r="AB989" i="2" s="1"/>
  <c r="AC989" i="2" a="1"/>
  <c r="AC989" i="2" s="1"/>
  <c r="AB1191" i="2" a="1"/>
  <c r="AB1191" i="2" s="1"/>
  <c r="AC1191" i="2" a="1"/>
  <c r="AC1191" i="2" s="1"/>
  <c r="AC941" i="2" a="1"/>
  <c r="AC941" i="2" s="1"/>
  <c r="AB941" i="2" a="1"/>
  <c r="AB941" i="2" s="1"/>
  <c r="AC1246" i="2" a="1"/>
  <c r="AC1246" i="2" s="1"/>
  <c r="AB1246" i="2" a="1"/>
  <c r="AB1246" i="2" s="1"/>
  <c r="AB743" i="2" a="1"/>
  <c r="AB743" i="2" s="1"/>
  <c r="AC743" i="2" a="1"/>
  <c r="AC743" i="2" s="1"/>
  <c r="AC1510" i="2" a="1"/>
  <c r="AC1510" i="2" s="1"/>
  <c r="AB1510" i="2" a="1"/>
  <c r="AB1510" i="2" s="1"/>
  <c r="AB926" i="2" a="1"/>
  <c r="AB926" i="2" s="1"/>
  <c r="AC926" i="2" a="1"/>
  <c r="AC926" i="2" s="1"/>
  <c r="AC805" i="2" a="1"/>
  <c r="AC805" i="2" s="1"/>
  <c r="AB805" i="2" a="1"/>
  <c r="AB805" i="2" s="1"/>
  <c r="AC1537" i="2" a="1"/>
  <c r="AC1537" i="2" s="1"/>
  <c r="AB1537" i="2" a="1"/>
  <c r="AB1537" i="2" s="1"/>
  <c r="AB1318" i="2" a="1"/>
  <c r="AB1318" i="2" s="1"/>
  <c r="AC1318" i="2" a="1"/>
  <c r="AC1318" i="2" s="1"/>
  <c r="AC876" i="2" a="1"/>
  <c r="AC876" i="2" s="1"/>
  <c r="AB876" i="2" a="1"/>
  <c r="AB876" i="2" s="1"/>
  <c r="AC1321" i="2" a="1"/>
  <c r="AC1321" i="2" s="1"/>
  <c r="AB1321" i="2" a="1"/>
  <c r="AB1321" i="2" s="1"/>
  <c r="AB1481" i="2" a="1"/>
  <c r="AB1481" i="2" s="1"/>
  <c r="AC1481" i="2" a="1"/>
  <c r="AC1481" i="2" s="1"/>
  <c r="AC1249" i="2" a="1"/>
  <c r="AC1249" i="2" s="1"/>
  <c r="AB1249" i="2" a="1"/>
  <c r="AB1249" i="2" s="1"/>
  <c r="AC986" i="2" a="1"/>
  <c r="AC986" i="2" s="1"/>
  <c r="AB986" i="2" a="1"/>
  <c r="AB986" i="2" s="1"/>
  <c r="AB803" i="2" a="1"/>
  <c r="AB803" i="2" s="1"/>
  <c r="AC803" i="2" a="1"/>
  <c r="AC803" i="2" s="1"/>
  <c r="AC1371" i="2" a="1"/>
  <c r="AC1371" i="2" s="1"/>
  <c r="AB1371" i="2" a="1"/>
  <c r="AB1371" i="2" s="1"/>
  <c r="AB886" i="2" a="1"/>
  <c r="AB886" i="2" s="1"/>
  <c r="AC886" i="2" a="1"/>
  <c r="AC886" i="2" s="1"/>
  <c r="AB1352" i="2" a="1"/>
  <c r="AB1352" i="2" s="1"/>
  <c r="AC1352" i="2" a="1"/>
  <c r="AC1352" i="2" s="1"/>
  <c r="AC1190" i="2" a="1"/>
  <c r="AC1190" i="2" s="1"/>
  <c r="AB1190" i="2" a="1"/>
  <c r="AB1190" i="2" s="1"/>
  <c r="AB971" i="2" a="1"/>
  <c r="AB971" i="2" s="1"/>
  <c r="AC971" i="2" a="1"/>
  <c r="AC971" i="2" s="1"/>
  <c r="AC830" i="2" a="1"/>
  <c r="AC830" i="2" s="1"/>
  <c r="AB830" i="2" a="1"/>
  <c r="AB830" i="2" s="1"/>
  <c r="AC1563" i="2" a="1"/>
  <c r="AC1563" i="2" s="1"/>
  <c r="AB1563" i="2" a="1"/>
  <c r="AB1563" i="2" s="1"/>
  <c r="AB1382" i="2" a="1"/>
  <c r="AB1382" i="2" s="1"/>
  <c r="AC1382" i="2" a="1"/>
  <c r="AC1382" i="2" s="1"/>
  <c r="AB832" i="2" a="1"/>
  <c r="AB832" i="2" s="1"/>
  <c r="AC832" i="2" a="1"/>
  <c r="AC832" i="2" s="1"/>
  <c r="AC1153" i="2" a="1"/>
  <c r="AC1153" i="2" s="1"/>
  <c r="AB1153" i="2" a="1"/>
  <c r="AB1153" i="2" s="1"/>
  <c r="AC814" i="2" a="1"/>
  <c r="AC814" i="2" s="1"/>
  <c r="AB814" i="2" a="1"/>
  <c r="AB814" i="2" s="1"/>
  <c r="AB1307" i="2" a="1"/>
  <c r="AB1307" i="2" s="1"/>
  <c r="AC1307" i="2" a="1"/>
  <c r="AC1307" i="2" s="1"/>
  <c r="AB983" i="2" a="1"/>
  <c r="AB983" i="2" s="1"/>
  <c r="AC983" i="2" a="1"/>
  <c r="AC983" i="2" s="1"/>
  <c r="AB1070" i="2" a="1"/>
  <c r="AB1070" i="2" s="1"/>
  <c r="AC1070" i="2" a="1"/>
  <c r="AC1070" i="2" s="1"/>
  <c r="AC1174" i="2" a="1"/>
  <c r="AC1174" i="2" s="1"/>
  <c r="AB1174" i="2" a="1"/>
  <c r="AB1174" i="2" s="1"/>
  <c r="AB1392" i="2" a="1"/>
  <c r="AB1392" i="2" s="1"/>
  <c r="AC1392" i="2" a="1"/>
  <c r="AC1392" i="2" s="1"/>
  <c r="AB960" i="2" a="1"/>
  <c r="AB960" i="2" s="1"/>
  <c r="AC960" i="2" a="1"/>
  <c r="AC960" i="2" s="1"/>
  <c r="AC1196" i="2" a="1"/>
  <c r="AC1196" i="2" s="1"/>
  <c r="AB1196" i="2" a="1"/>
  <c r="AB1196" i="2" s="1"/>
  <c r="AC679" i="2" a="1"/>
  <c r="AC679" i="2" s="1"/>
  <c r="AB679" i="2" a="1"/>
  <c r="AB679" i="2" s="1"/>
  <c r="AB987" i="2" a="1"/>
  <c r="AB987" i="2" s="1"/>
  <c r="AC987" i="2" a="1"/>
  <c r="AC987" i="2" s="1"/>
  <c r="AB1040" i="2" a="1"/>
  <c r="AB1040" i="2" s="1"/>
  <c r="AC1040" i="2" a="1"/>
  <c r="AC1040" i="2" s="1"/>
  <c r="AB1212" i="2" a="1"/>
  <c r="AB1212" i="2" s="1"/>
  <c r="AC1212" i="2" a="1"/>
  <c r="AC1212" i="2" s="1"/>
  <c r="AB1355" i="2" a="1"/>
  <c r="AB1355" i="2" s="1"/>
  <c r="AC1355" i="2" a="1"/>
  <c r="AC1355" i="2" s="1"/>
  <c r="AC1003" i="2" a="1"/>
  <c r="AC1003" i="2" s="1"/>
  <c r="AB1003" i="2" a="1"/>
  <c r="AB1003" i="2" s="1"/>
  <c r="AB1283" i="2" a="1"/>
  <c r="AB1283" i="2" s="1"/>
  <c r="AC1283" i="2" a="1"/>
  <c r="AC1283" i="2" s="1"/>
  <c r="AB1037" i="2" a="1"/>
  <c r="AB1037" i="2" s="1"/>
  <c r="AC1037" i="2" a="1"/>
  <c r="AC1037" i="2" s="1"/>
  <c r="AB806" i="2" a="1"/>
  <c r="AB806" i="2" s="1"/>
  <c r="AC806" i="2" a="1"/>
  <c r="AC806" i="2" s="1"/>
  <c r="AC992" i="2" a="1"/>
  <c r="AC992" i="2" s="1"/>
  <c r="AB992" i="2" a="1"/>
  <c r="AB992" i="2" s="1"/>
  <c r="AB1410" i="2" a="1"/>
  <c r="AB1410" i="2" s="1"/>
  <c r="AC1410" i="2" a="1"/>
  <c r="AC1410" i="2" s="1"/>
  <c r="AB777" i="2" a="1"/>
  <c r="AB777" i="2" s="1"/>
  <c r="AC777" i="2" a="1"/>
  <c r="AC777" i="2" s="1"/>
  <c r="AC1324" i="2" a="1"/>
  <c r="AC1324" i="2" s="1"/>
  <c r="AB1324" i="2" a="1"/>
  <c r="AB1324" i="2" s="1"/>
  <c r="AB995" i="2" a="1"/>
  <c r="AB995" i="2" s="1"/>
  <c r="AC995" i="2" a="1"/>
  <c r="AC995" i="2" s="1"/>
  <c r="AB1183" i="2" a="1"/>
  <c r="AB1183" i="2" s="1"/>
  <c r="AC1183" i="2" a="1"/>
  <c r="AC1183" i="2" s="1"/>
  <c r="AC1489" i="2" a="1"/>
  <c r="AC1489" i="2" s="1"/>
  <c r="AB1489" i="2" a="1"/>
  <c r="AB1489" i="2" s="1"/>
  <c r="AC918" i="2" a="1"/>
  <c r="AC918" i="2" s="1"/>
  <c r="AB918" i="2" a="1"/>
  <c r="AB918" i="2" s="1"/>
  <c r="AB1376" i="2" a="1"/>
  <c r="AB1376" i="2" s="1"/>
  <c r="AC1376" i="2" a="1"/>
  <c r="AC1376" i="2" s="1"/>
  <c r="AC1215" i="2" a="1"/>
  <c r="AC1215" i="2" s="1"/>
  <c r="AB1215" i="2" a="1"/>
  <c r="AB1215" i="2" s="1"/>
  <c r="AC859" i="2" a="1"/>
  <c r="AC859" i="2" s="1"/>
  <c r="AB859" i="2" a="1"/>
  <c r="AB859" i="2" s="1"/>
  <c r="AB1484" i="2" a="1"/>
  <c r="AB1484" i="2" s="1"/>
  <c r="AC1484" i="2" a="1"/>
  <c r="AC1484" i="2" s="1"/>
  <c r="AB1417" i="2" a="1"/>
  <c r="AB1417" i="2" s="1"/>
  <c r="AC1417" i="2" a="1"/>
  <c r="AC1417" i="2" s="1"/>
  <c r="AC860" i="2" a="1"/>
  <c r="AC860" i="2" s="1"/>
  <c r="AB860" i="2" a="1"/>
  <c r="AB860" i="2" s="1"/>
  <c r="AB1562" i="2" a="1"/>
  <c r="AB1562" i="2" s="1"/>
  <c r="AC1562" i="2" a="1"/>
  <c r="AC1562" i="2" s="1"/>
  <c r="AC1389" i="2" a="1"/>
  <c r="AC1389" i="2" s="1"/>
  <c r="AB1389" i="2" a="1"/>
  <c r="AB1389" i="2" s="1"/>
  <c r="AC709" i="2" a="1"/>
  <c r="AC709" i="2" s="1"/>
  <c r="AB709" i="2" a="1"/>
  <c r="AB709" i="2" s="1"/>
  <c r="AB958" i="2" a="1"/>
  <c r="AB958" i="2" s="1"/>
  <c r="AC958" i="2" a="1"/>
  <c r="AC958" i="2" s="1"/>
  <c r="AD712" i="2"/>
  <c r="AE712" i="2" a="1"/>
  <c r="AE712" i="2" s="1"/>
  <c r="AF712" i="2" a="1"/>
  <c r="AF712" i="2" s="1"/>
  <c r="AD778" i="2"/>
  <c r="AE778" i="2" a="1"/>
  <c r="AE778" i="2" s="1"/>
  <c r="AF778" i="2" a="1"/>
  <c r="AF778" i="2" s="1"/>
  <c r="AE697" i="2" a="1"/>
  <c r="AE697" i="2" s="1"/>
  <c r="AF697" i="2" a="1"/>
  <c r="AF697" i="2" s="1"/>
  <c r="AD697" i="2"/>
  <c r="AD1057" i="2"/>
  <c r="AE1057" i="2" a="1"/>
  <c r="AE1057" i="2" s="1"/>
  <c r="AF1057" i="2" a="1"/>
  <c r="AF1057" i="2" s="1"/>
  <c r="AB702" i="2" a="1"/>
  <c r="AB702" i="2" s="1"/>
  <c r="AC702" i="2" a="1"/>
  <c r="AC702" i="2" s="1"/>
  <c r="AC1243" i="2" a="1"/>
  <c r="AC1243" i="2" s="1"/>
  <c r="AB1243" i="2" a="1"/>
  <c r="AB1243" i="2" s="1"/>
  <c r="AC766" i="2" a="1"/>
  <c r="AC766" i="2" s="1"/>
  <c r="AB766" i="2" a="1"/>
  <c r="AB766" i="2" s="1"/>
  <c r="AB811" i="2" a="1"/>
  <c r="AB811" i="2" s="1"/>
  <c r="AC811" i="2" a="1"/>
  <c r="AC811" i="2" s="1"/>
  <c r="AB1390" i="2" a="1"/>
  <c r="AB1390" i="2" s="1"/>
  <c r="AC1390" i="2" a="1"/>
  <c r="AC1390" i="2" s="1"/>
  <c r="AC1574" i="2" a="1"/>
  <c r="AC1574" i="2" s="1"/>
  <c r="AB1574" i="2" a="1"/>
  <c r="AB1574" i="2" s="1"/>
  <c r="AD1432" i="2"/>
  <c r="AF1432" i="2" a="1"/>
  <c r="AF1432" i="2" s="1"/>
  <c r="AE1432" i="2" a="1"/>
  <c r="AE1432" i="2" s="1"/>
  <c r="AF706" i="2" a="1"/>
  <c r="AF706" i="2" s="1"/>
  <c r="AD706" i="2"/>
  <c r="AE706" i="2" a="1"/>
  <c r="AE706" i="2" s="1"/>
  <c r="AF742" i="2" a="1"/>
  <c r="AF742" i="2" s="1"/>
  <c r="AD742" i="2"/>
  <c r="AE742" i="2" a="1"/>
  <c r="AE742" i="2" s="1"/>
  <c r="AD1386" i="2"/>
  <c r="AE1386" i="2" a="1"/>
  <c r="AE1386" i="2" s="1"/>
  <c r="AF1386" i="2" a="1"/>
  <c r="AF1386" i="2" s="1"/>
  <c r="AF1408" i="2" a="1"/>
  <c r="AF1408" i="2" s="1"/>
  <c r="AE1408" i="2" a="1"/>
  <c r="AE1408" i="2" s="1"/>
  <c r="AD1408" i="2"/>
  <c r="AD868" i="2"/>
  <c r="AE868" i="2" a="1"/>
  <c r="AE868" i="2" s="1"/>
  <c r="AF868" i="2" a="1"/>
  <c r="AF868" i="2" s="1"/>
  <c r="AC1109" i="2" a="1"/>
  <c r="AC1109" i="2" s="1"/>
  <c r="AB1109" i="2" a="1"/>
  <c r="AB1109" i="2" s="1"/>
  <c r="AB1529" i="2" a="1"/>
  <c r="AB1529" i="2" s="1"/>
  <c r="AC1529" i="2" a="1"/>
  <c r="AC1529" i="2" s="1"/>
  <c r="AB1148" i="2" a="1"/>
  <c r="AB1148" i="2" s="1"/>
  <c r="AC1148" i="2" a="1"/>
  <c r="AC1148" i="2" s="1"/>
  <c r="AC1358" i="2" a="1"/>
  <c r="AC1358" i="2" s="1"/>
  <c r="AB1358" i="2" a="1"/>
  <c r="AB1358" i="2" s="1"/>
  <c r="AC1293" i="2" a="1"/>
  <c r="AC1293" i="2" s="1"/>
  <c r="AB1293" i="2" a="1"/>
  <c r="AB1293" i="2" s="1"/>
  <c r="AB1470" i="2" a="1"/>
  <c r="AB1470" i="2" s="1"/>
  <c r="AC1470" i="2" a="1"/>
  <c r="AC1470" i="2" s="1"/>
  <c r="AB675" i="2" a="1"/>
  <c r="AB675" i="2" s="1"/>
  <c r="AC675" i="2" a="1"/>
  <c r="AC675" i="2" s="1"/>
  <c r="AC1329" i="2" a="1"/>
  <c r="AC1329" i="2" s="1"/>
  <c r="AB1329" i="2" a="1"/>
  <c r="AB1329" i="2" s="1"/>
  <c r="AB972" i="2" a="1"/>
  <c r="AB972" i="2" s="1"/>
  <c r="AC972" i="2" a="1"/>
  <c r="AC972" i="2" s="1"/>
  <c r="AC1395" i="2" a="1"/>
  <c r="AC1395" i="2" s="1"/>
  <c r="AB1395" i="2" a="1"/>
  <c r="AB1395" i="2" s="1"/>
  <c r="AD720" i="2"/>
  <c r="AE720" i="2" a="1"/>
  <c r="AE720" i="2" s="1"/>
  <c r="AF720" i="2" a="1"/>
  <c r="AF720" i="2" s="1"/>
  <c r="AE1327" i="2" a="1"/>
  <c r="AE1327" i="2" s="1"/>
  <c r="AD1327" i="2"/>
  <c r="AF1327" i="2" a="1"/>
  <c r="AF1327" i="2" s="1"/>
  <c r="AF1101" i="2" a="1"/>
  <c r="AF1101" i="2" s="1"/>
  <c r="AD1101" i="2"/>
  <c r="AE1101" i="2" a="1"/>
  <c r="AE1101" i="2" s="1"/>
  <c r="AD698" i="2"/>
  <c r="AE698" i="2" a="1"/>
  <c r="AE698" i="2" s="1"/>
  <c r="AF698" i="2" a="1"/>
  <c r="AF698" i="2" s="1"/>
  <c r="AR1305" i="2" a="1"/>
  <c r="AR1305" i="2" s="1"/>
  <c r="AF1400" i="2" a="1"/>
  <c r="AF1400" i="2" s="1"/>
  <c r="AD1400" i="2"/>
  <c r="AE1400" i="2" a="1"/>
  <c r="AE1400" i="2" s="1"/>
  <c r="AF1109" i="2" a="1"/>
  <c r="AF1109" i="2" s="1"/>
  <c r="AD1109" i="2"/>
  <c r="AE1109" i="2" a="1"/>
  <c r="AE1109" i="2" s="1"/>
  <c r="AD1120" i="2"/>
  <c r="AE1120" i="2" a="1"/>
  <c r="AE1120" i="2" s="1"/>
  <c r="AF1120" i="2" a="1"/>
  <c r="AF1120" i="2" s="1"/>
  <c r="AD1401" i="2"/>
  <c r="AE1401" i="2" a="1"/>
  <c r="AE1401" i="2" s="1"/>
  <c r="AF1401" i="2" a="1"/>
  <c r="AF1401" i="2" s="1"/>
  <c r="AD942" i="2"/>
  <c r="AE942" i="2" a="1"/>
  <c r="AE942" i="2" s="1"/>
  <c r="AF942" i="2" a="1"/>
  <c r="AF942" i="2" s="1"/>
  <c r="AB1577" i="2" a="1"/>
  <c r="AB1577" i="2" s="1"/>
  <c r="AC1577" i="2" a="1"/>
  <c r="AC1577" i="2" s="1"/>
  <c r="AE973" i="2" a="1"/>
  <c r="AE973" i="2" s="1"/>
  <c r="AF973" i="2" a="1"/>
  <c r="AF973" i="2" s="1"/>
  <c r="AD973" i="2"/>
  <c r="AK757" i="2" a="1"/>
  <c r="AK757" i="2" s="1"/>
  <c r="AD820" i="2"/>
  <c r="AE820" i="2" a="1"/>
  <c r="AE820" i="2" s="1"/>
  <c r="AF820" i="2" a="1"/>
  <c r="AF820" i="2" s="1"/>
  <c r="AD1175" i="2"/>
  <c r="AE1175" i="2" a="1"/>
  <c r="AE1175" i="2" s="1"/>
  <c r="AF1175" i="2" a="1"/>
  <c r="AF1175" i="2" s="1"/>
  <c r="AE1332" i="2" a="1"/>
  <c r="AE1332" i="2" s="1"/>
  <c r="AD1332" i="2"/>
  <c r="AF1332" i="2" a="1"/>
  <c r="AF1332" i="2" s="1"/>
  <c r="AD1279" i="2"/>
  <c r="AE1279" i="2" a="1"/>
  <c r="AE1279" i="2" s="1"/>
  <c r="AF1279" i="2" a="1"/>
  <c r="AF1279" i="2" s="1"/>
  <c r="AD694" i="2"/>
  <c r="AE694" i="2" a="1"/>
  <c r="AE694" i="2" s="1"/>
  <c r="AF694" i="2" a="1"/>
  <c r="AF694" i="2" s="1"/>
  <c r="AF1215" i="2" a="1"/>
  <c r="AF1215" i="2" s="1"/>
  <c r="AD1215" i="2"/>
  <c r="AE1215" i="2" a="1"/>
  <c r="AE1215" i="2" s="1"/>
  <c r="AD767" i="2"/>
  <c r="AE767" i="2" a="1"/>
  <c r="AE767" i="2" s="1"/>
  <c r="AF767" i="2" a="1"/>
  <c r="AF767" i="2" s="1"/>
  <c r="AE755" i="2" a="1"/>
  <c r="AE755" i="2" s="1"/>
  <c r="AF755" i="2" a="1"/>
  <c r="AF755" i="2" s="1"/>
  <c r="AD755" i="2"/>
  <c r="AD751" i="2"/>
  <c r="AE751" i="2" a="1"/>
  <c r="AE751" i="2" s="1"/>
  <c r="AF751" i="2" a="1"/>
  <c r="AF751" i="2" s="1"/>
  <c r="AD1134" i="2"/>
  <c r="AE1134" i="2" a="1"/>
  <c r="AE1134" i="2" s="1"/>
  <c r="AF1134" i="2" a="1"/>
  <c r="AF1134" i="2" s="1"/>
  <c r="AF989" i="2" a="1"/>
  <c r="AF989" i="2" s="1"/>
  <c r="AD989" i="2"/>
  <c r="AE989" i="2" a="1"/>
  <c r="AE989" i="2" s="1"/>
  <c r="AR1413" i="2" a="1"/>
  <c r="AR1413" i="2" s="1"/>
  <c r="AF1151" i="2" a="1"/>
  <c r="AF1151" i="2" s="1"/>
  <c r="AE1151" i="2" a="1"/>
  <c r="AE1151" i="2" s="1"/>
  <c r="AD1151" i="2"/>
  <c r="AD1029" i="2"/>
  <c r="AE1029" i="2" a="1"/>
  <c r="AE1029" i="2" s="1"/>
  <c r="AF1029" i="2" a="1"/>
  <c r="AF1029" i="2" s="1"/>
  <c r="AE822" i="2" a="1"/>
  <c r="AE822" i="2" s="1"/>
  <c r="AF822" i="2" a="1"/>
  <c r="AF822" i="2" s="1"/>
  <c r="AD822" i="2"/>
  <c r="AD1382" i="2"/>
  <c r="AF1382" i="2" a="1"/>
  <c r="AF1382" i="2" s="1"/>
  <c r="AE1382" i="2" a="1"/>
  <c r="AE1382" i="2" s="1"/>
  <c r="AD1249" i="2"/>
  <c r="AE1249" i="2" a="1"/>
  <c r="AE1249" i="2" s="1"/>
  <c r="AF1249" i="2" a="1"/>
  <c r="AF1249" i="2" s="1"/>
  <c r="AE1228" i="2" a="1"/>
  <c r="AE1228" i="2" s="1"/>
  <c r="AD1228" i="2"/>
  <c r="AF1228" i="2" a="1"/>
  <c r="AF1228" i="2" s="1"/>
  <c r="AF1096" i="2" a="1"/>
  <c r="AF1096" i="2" s="1"/>
  <c r="AD1096" i="2"/>
  <c r="AE1096" i="2" a="1"/>
  <c r="AE1096" i="2" s="1"/>
  <c r="AE1290" i="2" a="1"/>
  <c r="AE1290" i="2" s="1"/>
  <c r="AF1290" i="2" a="1"/>
  <c r="AF1290" i="2" s="1"/>
  <c r="AD1290" i="2"/>
  <c r="AF950" i="2" a="1"/>
  <c r="AF950" i="2" s="1"/>
  <c r="AD950" i="2"/>
  <c r="AE950" i="2" a="1"/>
  <c r="AE950" i="2" s="1"/>
  <c r="AE1210" i="2" a="1"/>
  <c r="AE1210" i="2" s="1"/>
  <c r="AF1210" i="2" a="1"/>
  <c r="AF1210" i="2" s="1"/>
  <c r="AD1210" i="2"/>
  <c r="AD896" i="2"/>
  <c r="AE896" i="2" a="1"/>
  <c r="AE896" i="2" s="1"/>
  <c r="AF896" i="2" a="1"/>
  <c r="AF896" i="2" s="1"/>
  <c r="AD763" i="2"/>
  <c r="AE763" i="2" a="1"/>
  <c r="AE763" i="2" s="1"/>
  <c r="AF763" i="2" a="1"/>
  <c r="AF763" i="2" s="1"/>
  <c r="AE719" i="2" a="1"/>
  <c r="AE719" i="2" s="1"/>
  <c r="AF719" i="2" a="1"/>
  <c r="AF719" i="2" s="1"/>
  <c r="AD719" i="2"/>
  <c r="AD1102" i="2"/>
  <c r="AE1102" i="2" a="1"/>
  <c r="AE1102" i="2" s="1"/>
  <c r="AF1102" i="2" a="1"/>
  <c r="AF1102" i="2" s="1"/>
  <c r="AE899" i="2" a="1"/>
  <c r="AE899" i="2" s="1"/>
  <c r="AF899" i="2" a="1"/>
  <c r="AF899" i="2" s="1"/>
  <c r="AD899" i="2"/>
  <c r="AD1324" i="2"/>
  <c r="AF1324" i="2" a="1"/>
  <c r="AF1324" i="2" s="1"/>
  <c r="AE1324" i="2" a="1"/>
  <c r="AE1324" i="2" s="1"/>
  <c r="AF1468" i="2" a="1"/>
  <c r="AF1468" i="2" s="1"/>
  <c r="AE1468" i="2" a="1"/>
  <c r="AE1468" i="2" s="1"/>
  <c r="AD1468" i="2"/>
  <c r="AF1416" i="2" a="1"/>
  <c r="AF1416" i="2" s="1"/>
  <c r="AE1416" i="2" a="1"/>
  <c r="AE1416" i="2" s="1"/>
  <c r="AD1416" i="2"/>
  <c r="AD1361" i="2"/>
  <c r="AE1361" i="2" a="1"/>
  <c r="AE1361" i="2" s="1"/>
  <c r="AF1361" i="2" a="1"/>
  <c r="AF1361" i="2" s="1"/>
  <c r="AD1234" i="2"/>
  <c r="AF1234" i="2" a="1"/>
  <c r="AF1234" i="2" s="1"/>
  <c r="AE1234" i="2" a="1"/>
  <c r="AE1234" i="2" s="1"/>
  <c r="AF1312" i="2" a="1"/>
  <c r="AF1312" i="2" s="1"/>
  <c r="AD1312" i="2"/>
  <c r="AE1312" i="2" a="1"/>
  <c r="AE1312" i="2" s="1"/>
  <c r="AD1133" i="2"/>
  <c r="AE1133" i="2" a="1"/>
  <c r="AE1133" i="2" s="1"/>
  <c r="AF1133" i="2" a="1"/>
  <c r="AF1133" i="2" s="1"/>
  <c r="AF1076" i="2" a="1"/>
  <c r="AF1076" i="2" s="1"/>
  <c r="AD1076" i="2"/>
  <c r="AE1076" i="2" a="1"/>
  <c r="AE1076" i="2" s="1"/>
  <c r="AD1503" i="2"/>
  <c r="AE1503" i="2" a="1"/>
  <c r="AE1503" i="2" s="1"/>
  <c r="AF1503" i="2" a="1"/>
  <c r="AF1503" i="2" s="1"/>
  <c r="AE1445" i="2" a="1"/>
  <c r="AE1445" i="2" s="1"/>
  <c r="AF1445" i="2" a="1"/>
  <c r="AF1445" i="2" s="1"/>
  <c r="AD1445" i="2"/>
  <c r="AD803" i="2"/>
  <c r="AE803" i="2" a="1"/>
  <c r="AE803" i="2" s="1"/>
  <c r="AF803" i="2" a="1"/>
  <c r="AF803" i="2" s="1"/>
  <c r="AF1480" i="2" a="1"/>
  <c r="AF1480" i="2" s="1"/>
  <c r="AD1480" i="2"/>
  <c r="AE1480" i="2" a="1"/>
  <c r="AE1480" i="2" s="1"/>
  <c r="AF1518" i="2" a="1"/>
  <c r="AF1518" i="2" s="1"/>
  <c r="AE1518" i="2" a="1"/>
  <c r="AE1518" i="2" s="1"/>
  <c r="AD1518" i="2"/>
  <c r="AD1476" i="2"/>
  <c r="AE1476" i="2" a="1"/>
  <c r="AE1476" i="2" s="1"/>
  <c r="AF1476" i="2" a="1"/>
  <c r="AF1476" i="2" s="1"/>
  <c r="AD1019" i="2"/>
  <c r="AE1019" i="2" a="1"/>
  <c r="AE1019" i="2" s="1"/>
  <c r="AF1019" i="2" a="1"/>
  <c r="AF1019" i="2" s="1"/>
  <c r="AD895" i="2"/>
  <c r="AE895" i="2" a="1"/>
  <c r="AE895" i="2" s="1"/>
  <c r="AF895" i="2" a="1"/>
  <c r="AF895" i="2" s="1"/>
  <c r="AD833" i="2"/>
  <c r="AE833" i="2" a="1"/>
  <c r="AE833" i="2" s="1"/>
  <c r="AF833" i="2" a="1"/>
  <c r="AF833" i="2" s="1"/>
  <c r="AD988" i="2"/>
  <c r="AE988" i="2" a="1"/>
  <c r="AE988" i="2" s="1"/>
  <c r="AF988" i="2" a="1"/>
  <c r="AF988" i="2" s="1"/>
  <c r="AD1014" i="2"/>
  <c r="AE1014" i="2" a="1"/>
  <c r="AE1014" i="2" s="1"/>
  <c r="AF1014" i="2" a="1"/>
  <c r="AF1014" i="2" s="1"/>
  <c r="AF903" i="2" a="1"/>
  <c r="AF903" i="2" s="1"/>
  <c r="AD903" i="2"/>
  <c r="AE903" i="2" a="1"/>
  <c r="AE903" i="2" s="1"/>
  <c r="AD1196" i="2"/>
  <c r="AE1196" i="2" a="1"/>
  <c r="AE1196" i="2" s="1"/>
  <c r="AF1196" i="2" a="1"/>
  <c r="AF1196" i="2" s="1"/>
  <c r="AE1298" i="2" a="1"/>
  <c r="AE1298" i="2" s="1"/>
  <c r="AF1298" i="2" a="1"/>
  <c r="AF1298" i="2" s="1"/>
  <c r="AD1298" i="2"/>
  <c r="AE1492" i="2" a="1"/>
  <c r="AE1492" i="2" s="1"/>
  <c r="AF1492" i="2" a="1"/>
  <c r="AF1492" i="2" s="1"/>
  <c r="AD1492" i="2"/>
  <c r="AF1208" i="2" a="1"/>
  <c r="AF1208" i="2" s="1"/>
  <c r="AE1208" i="2" a="1"/>
  <c r="AE1208" i="2" s="1"/>
  <c r="AD1208" i="2"/>
  <c r="AF962" i="2" a="1"/>
  <c r="AF962" i="2" s="1"/>
  <c r="AD962" i="2"/>
  <c r="AE962" i="2" a="1"/>
  <c r="AE962" i="2" s="1"/>
  <c r="AD1034" i="2"/>
  <c r="AE1034" i="2" a="1"/>
  <c r="AE1034" i="2" s="1"/>
  <c r="AF1034" i="2" a="1"/>
  <c r="AF1034" i="2" s="1"/>
  <c r="AD1399" i="2"/>
  <c r="AE1399" i="2" a="1"/>
  <c r="AE1399" i="2" s="1"/>
  <c r="AF1399" i="2" a="1"/>
  <c r="AF1399" i="2" s="1"/>
  <c r="AD1093" i="2"/>
  <c r="AE1093" i="2" a="1"/>
  <c r="AE1093" i="2" s="1"/>
  <c r="AF1093" i="2" a="1"/>
  <c r="AF1093" i="2" s="1"/>
  <c r="AD1114" i="2"/>
  <c r="AE1114" i="2" a="1"/>
  <c r="AE1114" i="2" s="1"/>
  <c r="AF1114" i="2" a="1"/>
  <c r="AF1114" i="2" s="1"/>
  <c r="AD1568" i="2"/>
  <c r="AE1568" i="2" a="1"/>
  <c r="AE1568" i="2" s="1"/>
  <c r="AF1568" i="2" a="1"/>
  <c r="AF1568" i="2" s="1"/>
  <c r="AE1100" i="2" a="1"/>
  <c r="AE1100" i="2" s="1"/>
  <c r="AF1100" i="2" a="1"/>
  <c r="AF1100" i="2" s="1"/>
  <c r="AD1100" i="2"/>
  <c r="AD1108" i="2"/>
  <c r="AE1108" i="2" a="1"/>
  <c r="AE1108" i="2" s="1"/>
  <c r="AF1108" i="2" a="1"/>
  <c r="AF1108" i="2" s="1"/>
  <c r="AE1121" i="2" a="1"/>
  <c r="AE1121" i="2" s="1"/>
  <c r="AD1121" i="2"/>
  <c r="AF1121" i="2" a="1"/>
  <c r="AF1121" i="2" s="1"/>
  <c r="AD1483" i="2"/>
  <c r="AF1483" i="2" a="1"/>
  <c r="AF1483" i="2" s="1"/>
  <c r="AE1483" i="2" a="1"/>
  <c r="AE1483" i="2" s="1"/>
  <c r="AF805" i="2" a="1"/>
  <c r="AF805" i="2" s="1"/>
  <c r="AD805" i="2"/>
  <c r="AE805" i="2" a="1"/>
  <c r="AE805" i="2" s="1"/>
  <c r="AE1346" i="2" a="1"/>
  <c r="AE1346" i="2" s="1"/>
  <c r="AF1346" i="2" a="1"/>
  <c r="AF1346" i="2" s="1"/>
  <c r="AD1346" i="2"/>
  <c r="AD1542" i="2"/>
  <c r="AE1542" i="2" a="1"/>
  <c r="AE1542" i="2" s="1"/>
  <c r="AF1542" i="2" a="1"/>
  <c r="AF1542" i="2" s="1"/>
  <c r="AL1084" i="2" a="1"/>
  <c r="AL1084" i="2" s="1"/>
  <c r="I1084" i="2" s="1"/>
  <c r="AE1084" i="2" a="1"/>
  <c r="AE1084" i="2" s="1"/>
  <c r="AF1084" i="2" a="1"/>
  <c r="AF1084" i="2" s="1"/>
  <c r="AD1084" i="2"/>
  <c r="AD872" i="2"/>
  <c r="AE872" i="2" a="1"/>
  <c r="AE872" i="2" s="1"/>
  <c r="AF872" i="2" a="1"/>
  <c r="AF872" i="2" s="1"/>
  <c r="AD913" i="2"/>
  <c r="AF913" i="2" a="1"/>
  <c r="AF913" i="2" s="1"/>
  <c r="AE913" i="2" a="1"/>
  <c r="AE913" i="2" s="1"/>
  <c r="AF1193" i="2" a="1"/>
  <c r="AF1193" i="2" s="1"/>
  <c r="AD1193" i="2"/>
  <c r="AE1193" i="2" a="1"/>
  <c r="AE1193" i="2" s="1"/>
  <c r="AB1048" i="2" a="1"/>
  <c r="AB1048" i="2" s="1"/>
  <c r="AC1048" i="2" a="1"/>
  <c r="AC1048" i="2" s="1"/>
  <c r="AC1010" i="2" a="1"/>
  <c r="AC1010" i="2" s="1"/>
  <c r="AB1010" i="2" a="1"/>
  <c r="AB1010" i="2" s="1"/>
  <c r="AC1580" i="2" a="1"/>
  <c r="AC1580" i="2" s="1"/>
  <c r="AB1580" i="2" a="1"/>
  <c r="AB1580" i="2" s="1"/>
  <c r="AB1451" i="2" a="1"/>
  <c r="AB1451" i="2" s="1"/>
  <c r="AC1451" i="2" a="1"/>
  <c r="AC1451" i="2" s="1"/>
  <c r="AB1086" i="2" a="1"/>
  <c r="AB1086" i="2" s="1"/>
  <c r="AC1086" i="2" a="1"/>
  <c r="AC1086" i="2" s="1"/>
  <c r="AC1103" i="2" a="1"/>
  <c r="AC1103" i="2" s="1"/>
  <c r="AB1103" i="2" a="1"/>
  <c r="AB1103" i="2" s="1"/>
  <c r="AB1204" i="2" a="1"/>
  <c r="AB1204" i="2" s="1"/>
  <c r="AC1204" i="2" a="1"/>
  <c r="AC1204" i="2" s="1"/>
  <c r="AC1117" i="2" a="1"/>
  <c r="AC1117" i="2" s="1"/>
  <c r="AB1117" i="2" a="1"/>
  <c r="AB1117" i="2" s="1"/>
  <c r="AB1414" i="2" a="1"/>
  <c r="AB1414" i="2" s="1"/>
  <c r="AC1414" i="2" a="1"/>
  <c r="AC1414" i="2" s="1"/>
  <c r="AB729" i="2" a="1"/>
  <c r="AB729" i="2" s="1"/>
  <c r="AC729" i="2" a="1"/>
  <c r="AC729" i="2" s="1"/>
  <c r="AB1066" i="2" a="1"/>
  <c r="AB1066" i="2" s="1"/>
  <c r="AC1066" i="2" a="1"/>
  <c r="AC1066" i="2" s="1"/>
  <c r="AB934" i="2" a="1"/>
  <c r="AB934" i="2" s="1"/>
  <c r="AC934" i="2" a="1"/>
  <c r="AC934" i="2" s="1"/>
  <c r="AC845" i="2" a="1"/>
  <c r="AC845" i="2" s="1"/>
  <c r="AB845" i="2" a="1"/>
  <c r="AB845" i="2" s="1"/>
  <c r="AC1157" i="2" a="1"/>
  <c r="AC1157" i="2" s="1"/>
  <c r="AB1157" i="2" a="1"/>
  <c r="AB1157" i="2" s="1"/>
  <c r="AB1013" i="2" a="1"/>
  <c r="AB1013" i="2" s="1"/>
  <c r="AC1013" i="2" a="1"/>
  <c r="AC1013" i="2" s="1"/>
  <c r="AC664" i="2" a="1"/>
  <c r="AC664" i="2" s="1"/>
  <c r="AB664" i="2" a="1"/>
  <c r="AB664" i="2" s="1"/>
  <c r="AB770" i="2" a="1"/>
  <c r="AB770" i="2" s="1"/>
  <c r="AC770" i="2" a="1"/>
  <c r="AC770" i="2" s="1"/>
  <c r="AC1063" i="2" a="1"/>
  <c r="AC1063" i="2" s="1"/>
  <c r="AB1063" i="2" a="1"/>
  <c r="AB1063" i="2" s="1"/>
  <c r="AB1092" i="2" a="1"/>
  <c r="AB1092" i="2" s="1"/>
  <c r="AC1092" i="2" a="1"/>
  <c r="AC1092" i="2" s="1"/>
  <c r="AC786" i="2" a="1"/>
  <c r="AC786" i="2" s="1"/>
  <c r="AB786" i="2" a="1"/>
  <c r="AB786" i="2" s="1"/>
  <c r="AB692" i="2" a="1"/>
  <c r="AB692" i="2" s="1"/>
  <c r="AC692" i="2" a="1"/>
  <c r="AC692" i="2" s="1"/>
  <c r="AB911" i="2" a="1"/>
  <c r="AB911" i="2" s="1"/>
  <c r="AC911" i="2" a="1"/>
  <c r="AC911" i="2" s="1"/>
  <c r="AB801" i="2" a="1"/>
  <c r="AB801" i="2" s="1"/>
  <c r="AC801" i="2" a="1"/>
  <c r="AC801" i="2" s="1"/>
  <c r="AB1434" i="2" a="1"/>
  <c r="AB1434" i="2" s="1"/>
  <c r="AC1434" i="2" a="1"/>
  <c r="AC1434" i="2" s="1"/>
  <c r="AC1587" i="2" a="1"/>
  <c r="AC1587" i="2" s="1"/>
  <c r="AB1587" i="2" a="1"/>
  <c r="AB1587" i="2" s="1"/>
  <c r="AB1101" i="2" a="1"/>
  <c r="AB1101" i="2" s="1"/>
  <c r="AC1101" i="2" a="1"/>
  <c r="AC1101" i="2" s="1"/>
  <c r="AB952" i="2" a="1"/>
  <c r="AB952" i="2" s="1"/>
  <c r="AC952" i="2" a="1"/>
  <c r="AC952" i="2" s="1"/>
  <c r="AB1438" i="2" a="1"/>
  <c r="AB1438" i="2" s="1"/>
  <c r="AC1438" i="2" a="1"/>
  <c r="AC1438" i="2" s="1"/>
  <c r="AC685" i="2" a="1"/>
  <c r="AC685" i="2" s="1"/>
  <c r="AB685" i="2" a="1"/>
  <c r="AB685" i="2" s="1"/>
  <c r="AB951" i="2" a="1"/>
  <c r="AB951" i="2" s="1"/>
  <c r="AC951" i="2" a="1"/>
  <c r="AC951" i="2" s="1"/>
  <c r="AB1160" i="2" a="1"/>
  <c r="AB1160" i="2" s="1"/>
  <c r="AC1160" i="2" a="1"/>
  <c r="AC1160" i="2" s="1"/>
  <c r="AB1507" i="2" a="1"/>
  <c r="AB1507" i="2" s="1"/>
  <c r="AC1507" i="2" a="1"/>
  <c r="AC1507" i="2" s="1"/>
  <c r="AC1205" i="2" a="1"/>
  <c r="AC1205" i="2" s="1"/>
  <c r="AB1205" i="2" a="1"/>
  <c r="AB1205" i="2" s="1"/>
  <c r="AB1555" i="2" a="1"/>
  <c r="AB1555" i="2" s="1"/>
  <c r="AC1555" i="2" a="1"/>
  <c r="AC1555" i="2" s="1"/>
  <c r="AB1445" i="2" a="1"/>
  <c r="AB1445" i="2" s="1"/>
  <c r="AC1445" i="2" a="1"/>
  <c r="AC1445" i="2" s="1"/>
  <c r="AB1014" i="2" a="1"/>
  <c r="AB1014" i="2" s="1"/>
  <c r="AC1014" i="2" a="1"/>
  <c r="AC1014" i="2" s="1"/>
  <c r="AC1009" i="2" a="1"/>
  <c r="AC1009" i="2" s="1"/>
  <c r="AB1009" i="2" a="1"/>
  <c r="AB1009" i="2" s="1"/>
  <c r="AB1022" i="2" a="1"/>
  <c r="AB1022" i="2" s="1"/>
  <c r="AC1022" i="2" a="1"/>
  <c r="AC1022" i="2" s="1"/>
  <c r="AC1219" i="2" a="1"/>
  <c r="AC1219" i="2" s="1"/>
  <c r="AB1219" i="2" a="1"/>
  <c r="AB1219" i="2" s="1"/>
  <c r="AB1523" i="2" a="1"/>
  <c r="AB1523" i="2" s="1"/>
  <c r="AC1523" i="2" a="1"/>
  <c r="AC1523" i="2" s="1"/>
  <c r="AB937" i="2" a="1"/>
  <c r="AB937" i="2" s="1"/>
  <c r="AC937" i="2" a="1"/>
  <c r="AC937" i="2" s="1"/>
  <c r="AC844" i="2" a="1"/>
  <c r="AC844" i="2" s="1"/>
  <c r="AB844" i="2" a="1"/>
  <c r="AB844" i="2" s="1"/>
  <c r="AB1367" i="2" a="1"/>
  <c r="AB1367" i="2" s="1"/>
  <c r="AC1367" i="2" a="1"/>
  <c r="AC1367" i="2" s="1"/>
  <c r="AB1054" i="2" a="1"/>
  <c r="AB1054" i="2" s="1"/>
  <c r="AC1054" i="2" a="1"/>
  <c r="AC1054" i="2" s="1"/>
  <c r="AC1253" i="2" a="1"/>
  <c r="AC1253" i="2" s="1"/>
  <c r="AB1253" i="2" a="1"/>
  <c r="AB1253" i="2" s="1"/>
  <c r="AC731" i="2" a="1"/>
  <c r="AC731" i="2" s="1"/>
  <c r="AB731" i="2" a="1"/>
  <c r="AB731" i="2" s="1"/>
  <c r="AB1201" i="2" a="1"/>
  <c r="AB1201" i="2" s="1"/>
  <c r="AC1201" i="2" a="1"/>
  <c r="AC1201" i="2" s="1"/>
  <c r="AC877" i="2" a="1"/>
  <c r="AC877" i="2" s="1"/>
  <c r="AB877" i="2" a="1"/>
  <c r="AB877" i="2" s="1"/>
  <c r="AC1483" i="2" a="1"/>
  <c r="AC1483" i="2" s="1"/>
  <c r="AB1483" i="2" a="1"/>
  <c r="AB1483" i="2" s="1"/>
  <c r="AB1058" i="2" a="1"/>
  <c r="AB1058" i="2" s="1"/>
  <c r="AC1058" i="2" a="1"/>
  <c r="AC1058" i="2" s="1"/>
  <c r="AB1207" i="2" a="1"/>
  <c r="AB1207" i="2" s="1"/>
  <c r="AC1207" i="2" a="1"/>
  <c r="AC1207" i="2" s="1"/>
  <c r="AB756" i="2" a="1"/>
  <c r="AB756" i="2" s="1"/>
  <c r="AC756" i="2" a="1"/>
  <c r="AC756" i="2" s="1"/>
  <c r="AB671" i="2" a="1"/>
  <c r="AB671" i="2" s="1"/>
  <c r="AC671" i="2" a="1"/>
  <c r="AC671" i="2" s="1"/>
  <c r="AB1136" i="2" a="1"/>
  <c r="AB1136" i="2" s="1"/>
  <c r="AC1136" i="2" a="1"/>
  <c r="AC1136" i="2" s="1"/>
  <c r="AB683" i="2" a="1"/>
  <c r="AB683" i="2" s="1"/>
  <c r="AC683" i="2" a="1"/>
  <c r="AC683" i="2" s="1"/>
  <c r="AC1163" i="2" a="1"/>
  <c r="AC1163" i="2" s="1"/>
  <c r="AB1163" i="2" a="1"/>
  <c r="AB1163" i="2" s="1"/>
  <c r="AB792" i="2" a="1"/>
  <c r="AB792" i="2" s="1"/>
  <c r="AC792" i="2" a="1"/>
  <c r="AC792" i="2" s="1"/>
  <c r="AB1394" i="2" a="1"/>
  <c r="AB1394" i="2" s="1"/>
  <c r="AC1394" i="2" a="1"/>
  <c r="AC1394" i="2" s="1"/>
  <c r="AC1061" i="2" a="1"/>
  <c r="AC1061" i="2" s="1"/>
  <c r="AB1061" i="2" a="1"/>
  <c r="AB1061" i="2" s="1"/>
  <c r="AC899" i="2" a="1"/>
  <c r="AC899" i="2" s="1"/>
  <c r="AB899" i="2" a="1"/>
  <c r="AB899" i="2" s="1"/>
  <c r="AB1505" i="2" a="1"/>
  <c r="AB1505" i="2" s="1"/>
  <c r="AC1505" i="2" a="1"/>
  <c r="AC1505" i="2" s="1"/>
  <c r="AB1023" i="2" a="1"/>
  <c r="AB1023" i="2" s="1"/>
  <c r="AC1023" i="2" a="1"/>
  <c r="AC1023" i="2" s="1"/>
  <c r="AB1152" i="2" a="1"/>
  <c r="AB1152" i="2" s="1"/>
  <c r="AC1152" i="2" a="1"/>
  <c r="AC1152" i="2" s="1"/>
  <c r="AB1062" i="2" a="1"/>
  <c r="AB1062" i="2" s="1"/>
  <c r="AC1062" i="2" a="1"/>
  <c r="AC1062" i="2" s="1"/>
  <c r="AB1337" i="2" a="1"/>
  <c r="AB1337" i="2" s="1"/>
  <c r="AC1337" i="2" a="1"/>
  <c r="AC1337" i="2" s="1"/>
  <c r="AC1460" i="2" a="1"/>
  <c r="AC1460" i="2" s="1"/>
  <c r="AB1460" i="2" a="1"/>
  <c r="AB1460" i="2" s="1"/>
  <c r="AC979" i="2" a="1"/>
  <c r="AC979" i="2" s="1"/>
  <c r="AB979" i="2" a="1"/>
  <c r="AB979" i="2" s="1"/>
  <c r="AC703" i="2" a="1"/>
  <c r="AC703" i="2" s="1"/>
  <c r="AB703" i="2" a="1"/>
  <c r="AB703" i="2" s="1"/>
  <c r="AB1173" i="2" a="1"/>
  <c r="AB1173" i="2" s="1"/>
  <c r="AC1173" i="2" a="1"/>
  <c r="AC1173" i="2" s="1"/>
  <c r="AB1060" i="2" a="1"/>
  <c r="AB1060" i="2" s="1"/>
  <c r="AC1060" i="2" a="1"/>
  <c r="AC1060" i="2" s="1"/>
  <c r="AC1477" i="2" a="1"/>
  <c r="AC1477" i="2" s="1"/>
  <c r="AB1477" i="2" a="1"/>
  <c r="AB1477" i="2" s="1"/>
  <c r="AB872" i="2" a="1"/>
  <c r="AB872" i="2" s="1"/>
  <c r="AC872" i="2" a="1"/>
  <c r="AC872" i="2" s="1"/>
  <c r="AB1279" i="2" a="1"/>
  <c r="AB1279" i="2" s="1"/>
  <c r="AC1279" i="2" a="1"/>
  <c r="AC1279" i="2" s="1"/>
  <c r="AE1487" i="2" a="1"/>
  <c r="AE1487" i="2" s="1"/>
  <c r="AF1487" i="2" a="1"/>
  <c r="AF1487" i="2" s="1"/>
  <c r="AD1487" i="2"/>
  <c r="AF1414" i="2" a="1"/>
  <c r="AF1414" i="2" s="1"/>
  <c r="AD1414" i="2"/>
  <c r="AE1414" i="2" a="1"/>
  <c r="AE1414" i="2" s="1"/>
  <c r="AE1139" i="2" a="1"/>
  <c r="AE1139" i="2" s="1"/>
  <c r="AD1139" i="2"/>
  <c r="AF1139" i="2" a="1"/>
  <c r="AF1139" i="2" s="1"/>
  <c r="AF1226" i="2" a="1"/>
  <c r="AF1226" i="2" s="1"/>
  <c r="AD1226" i="2"/>
  <c r="AE1226" i="2" a="1"/>
  <c r="AE1226" i="2" s="1"/>
  <c r="AB799" i="2" a="1"/>
  <c r="AB799" i="2" s="1"/>
  <c r="AC799" i="2" a="1"/>
  <c r="AC799" i="2" s="1"/>
  <c r="AB828" i="2" a="1"/>
  <c r="AB828" i="2" s="1"/>
  <c r="AC828" i="2" a="1"/>
  <c r="AC828" i="2" s="1"/>
  <c r="AC1079" i="2" a="1"/>
  <c r="AC1079" i="2" s="1"/>
  <c r="AB1079" i="2" a="1"/>
  <c r="AB1079" i="2" s="1"/>
  <c r="AB871" i="2" a="1"/>
  <c r="AB871" i="2" s="1"/>
  <c r="AC871" i="2" a="1"/>
  <c r="AC871" i="2" s="1"/>
  <c r="AB1089" i="2" a="1"/>
  <c r="AB1089" i="2" s="1"/>
  <c r="AC1089" i="2" a="1"/>
  <c r="AC1089" i="2" s="1"/>
  <c r="AD1256" i="2"/>
  <c r="AE1256" i="2" a="1"/>
  <c r="AE1256" i="2" s="1"/>
  <c r="AF1256" i="2" a="1"/>
  <c r="AF1256" i="2" s="1"/>
  <c r="AD1418" i="2"/>
  <c r="AE1418" i="2" a="1"/>
  <c r="AE1418" i="2" s="1"/>
  <c r="AF1418" i="2" a="1"/>
  <c r="AF1418" i="2" s="1"/>
  <c r="AD1118" i="2"/>
  <c r="AE1118" i="2" a="1"/>
  <c r="AE1118" i="2" s="1"/>
  <c r="AF1118" i="2" a="1"/>
  <c r="AF1118" i="2" s="1"/>
  <c r="AE1050" i="2" a="1"/>
  <c r="AE1050" i="2" s="1"/>
  <c r="AF1050" i="2" a="1"/>
  <c r="AF1050" i="2" s="1"/>
  <c r="AD1050" i="2"/>
  <c r="AF1578" i="2" a="1"/>
  <c r="AF1578" i="2" s="1"/>
  <c r="AD1578" i="2"/>
  <c r="AE1578" i="2" a="1"/>
  <c r="AE1578" i="2" s="1"/>
  <c r="AE1583" i="2" a="1"/>
  <c r="AE1583" i="2" s="1"/>
  <c r="AF1583" i="2" a="1"/>
  <c r="AF1583" i="2" s="1"/>
  <c r="AD1583" i="2"/>
  <c r="AE1509" i="2" a="1"/>
  <c r="AE1509" i="2" s="1"/>
  <c r="AF1509" i="2" a="1"/>
  <c r="AF1509" i="2" s="1"/>
  <c r="AD1509" i="2"/>
  <c r="AD745" i="2"/>
  <c r="AE745" i="2" a="1"/>
  <c r="AE745" i="2" s="1"/>
  <c r="AF745" i="2" a="1"/>
  <c r="AF745" i="2" s="1"/>
  <c r="AF1115" i="2" a="1"/>
  <c r="AF1115" i="2" s="1"/>
  <c r="AD1115" i="2"/>
  <c r="AE1115" i="2" a="1"/>
  <c r="AE1115" i="2" s="1"/>
  <c r="AB1208" i="2" a="1"/>
  <c r="AB1208" i="2" s="1"/>
  <c r="AC1208" i="2" a="1"/>
  <c r="AC1208" i="2" s="1"/>
  <c r="AB1570" i="2" a="1"/>
  <c r="AB1570" i="2" s="1"/>
  <c r="AC1570" i="2" a="1"/>
  <c r="AC1570" i="2" s="1"/>
  <c r="AB1083" i="2" a="1"/>
  <c r="AB1083" i="2" s="1"/>
  <c r="AC1083" i="2" a="1"/>
  <c r="AC1083" i="2" s="1"/>
  <c r="AB1030" i="2" a="1"/>
  <c r="AB1030" i="2" s="1"/>
  <c r="AC1030" i="2" a="1"/>
  <c r="AC1030" i="2" s="1"/>
  <c r="AC888" i="2" a="1"/>
  <c r="AC888" i="2" s="1"/>
  <c r="AB888" i="2" a="1"/>
  <c r="AB888" i="2" s="1"/>
  <c r="AC1474" i="2" a="1"/>
  <c r="AC1474" i="2" s="1"/>
  <c r="AB1474" i="2" a="1"/>
  <c r="AB1474" i="2" s="1"/>
  <c r="AC1359" i="2" a="1"/>
  <c r="AC1359" i="2" s="1"/>
  <c r="AB1359" i="2" a="1"/>
  <c r="AB1359" i="2" s="1"/>
  <c r="AF1004" i="2" a="1"/>
  <c r="AF1004" i="2" s="1"/>
  <c r="AD1004" i="2"/>
  <c r="AE1004" i="2" a="1"/>
  <c r="AE1004" i="2" s="1"/>
  <c r="AD1070" i="2"/>
  <c r="AE1070" i="2" a="1"/>
  <c r="AE1070" i="2" s="1"/>
  <c r="AF1070" i="2" a="1"/>
  <c r="AF1070" i="2" s="1"/>
  <c r="AD1285" i="2"/>
  <c r="AE1285" i="2" a="1"/>
  <c r="AE1285" i="2" s="1"/>
  <c r="AF1285" i="2" a="1"/>
  <c r="AF1285" i="2" s="1"/>
  <c r="AD1180" i="2"/>
  <c r="AE1180" i="2" a="1"/>
  <c r="AE1180" i="2" s="1"/>
  <c r="AF1180" i="2" a="1"/>
  <c r="AF1180" i="2" s="1"/>
  <c r="AF1436" i="2" a="1"/>
  <c r="AF1436" i="2" s="1"/>
  <c r="AE1436" i="2" a="1"/>
  <c r="AE1436" i="2" s="1"/>
  <c r="AD1436" i="2"/>
  <c r="AE1322" i="2" a="1"/>
  <c r="AE1322" i="2" s="1"/>
  <c r="AF1322" i="2" a="1"/>
  <c r="AF1322" i="2" s="1"/>
  <c r="AD1322" i="2"/>
  <c r="AF860" i="2" a="1"/>
  <c r="AF860" i="2" s="1"/>
  <c r="AE860" i="2" a="1"/>
  <c r="AE860" i="2" s="1"/>
  <c r="AD860" i="2"/>
  <c r="AD1520" i="2"/>
  <c r="AE1520" i="2" a="1"/>
  <c r="AE1520" i="2" s="1"/>
  <c r="AF1520" i="2" a="1"/>
  <c r="AF1520" i="2" s="1"/>
  <c r="AD668" i="2"/>
  <c r="AE668" i="2" a="1"/>
  <c r="AE668" i="2" s="1"/>
  <c r="AF668" i="2" a="1"/>
  <c r="AF668" i="2" s="1"/>
  <c r="AS1039" i="2" a="1"/>
  <c r="AS1039" i="2" s="1"/>
  <c r="AD1039" i="2"/>
  <c r="AE1039" i="2" a="1"/>
  <c r="AE1039" i="2" s="1"/>
  <c r="AF1039" i="2" a="1"/>
  <c r="AF1039" i="2" s="1"/>
  <c r="AF1317" i="2" a="1"/>
  <c r="AF1317" i="2" s="1"/>
  <c r="AD1317" i="2"/>
  <c r="AE1317" i="2" a="1"/>
  <c r="AE1317" i="2" s="1"/>
  <c r="AE699" i="2" a="1"/>
  <c r="AE699" i="2" s="1"/>
  <c r="AF699" i="2" a="1"/>
  <c r="AF699" i="2" s="1"/>
  <c r="AD699" i="2"/>
  <c r="AD1048" i="2"/>
  <c r="AE1048" i="2" a="1"/>
  <c r="AE1048" i="2" s="1"/>
  <c r="AF1048" i="2" a="1"/>
  <c r="AF1048" i="2" s="1"/>
  <c r="AF881" i="2" a="1"/>
  <c r="AF881" i="2" s="1"/>
  <c r="AD881" i="2"/>
  <c r="AE881" i="2" a="1"/>
  <c r="AE881" i="2" s="1"/>
  <c r="AF1202" i="2" a="1"/>
  <c r="AF1202" i="2" s="1"/>
  <c r="AE1202" i="2" a="1"/>
  <c r="AE1202" i="2" s="1"/>
  <c r="AD1202" i="2"/>
  <c r="AD1212" i="2"/>
  <c r="AE1212" i="2" a="1"/>
  <c r="AE1212" i="2" s="1"/>
  <c r="AF1212" i="2" a="1"/>
  <c r="AF1212" i="2" s="1"/>
  <c r="AD1173" i="2"/>
  <c r="AE1173" i="2" a="1"/>
  <c r="AE1173" i="2" s="1"/>
  <c r="AF1173" i="2" a="1"/>
  <c r="AF1173" i="2" s="1"/>
  <c r="AE1047" i="2" a="1"/>
  <c r="AE1047" i="2" s="1"/>
  <c r="AF1047" i="2" a="1"/>
  <c r="AF1047" i="2" s="1"/>
  <c r="AD1047" i="2"/>
  <c r="AD1381" i="2"/>
  <c r="AE1381" i="2" a="1"/>
  <c r="AE1381" i="2" s="1"/>
  <c r="AF1381" i="2" a="1"/>
  <c r="AF1381" i="2" s="1"/>
  <c r="AD946" i="2"/>
  <c r="AE946" i="2" a="1"/>
  <c r="AE946" i="2" s="1"/>
  <c r="AF946" i="2" a="1"/>
  <c r="AF946" i="2" s="1"/>
  <c r="AD1406" i="2"/>
  <c r="AE1406" i="2" a="1"/>
  <c r="AE1406" i="2" s="1"/>
  <c r="AF1406" i="2" a="1"/>
  <c r="AF1406" i="2" s="1"/>
  <c r="AD1360" i="2"/>
  <c r="AE1360" i="2" a="1"/>
  <c r="AE1360" i="2" s="1"/>
  <c r="AF1360" i="2" a="1"/>
  <c r="AF1360" i="2" s="1"/>
  <c r="AD985" i="2"/>
  <c r="AE985" i="2" a="1"/>
  <c r="AE985" i="2" s="1"/>
  <c r="AF985" i="2" a="1"/>
  <c r="AF985" i="2" s="1"/>
  <c r="AD1532" i="2"/>
  <c r="AE1532" i="2" a="1"/>
  <c r="AE1532" i="2" s="1"/>
  <c r="AF1532" i="2" a="1"/>
  <c r="AF1532" i="2" s="1"/>
  <c r="AF702" i="2" a="1"/>
  <c r="AF702" i="2" s="1"/>
  <c r="AE702" i="2" a="1"/>
  <c r="AE702" i="2" s="1"/>
  <c r="AD702" i="2"/>
  <c r="AD1187" i="2"/>
  <c r="AE1187" i="2" a="1"/>
  <c r="AE1187" i="2" s="1"/>
  <c r="AF1187" i="2" a="1"/>
  <c r="AF1187" i="2" s="1"/>
  <c r="AD1281" i="2"/>
  <c r="AE1281" i="2" a="1"/>
  <c r="AE1281" i="2" s="1"/>
  <c r="AF1281" i="2" a="1"/>
  <c r="AF1281" i="2" s="1"/>
  <c r="AD1122" i="2"/>
  <c r="AE1122" i="2" a="1"/>
  <c r="AE1122" i="2" s="1"/>
  <c r="AF1122" i="2" a="1"/>
  <c r="AF1122" i="2" s="1"/>
  <c r="AD797" i="2"/>
  <c r="AE797" i="2" a="1"/>
  <c r="AE797" i="2" s="1"/>
  <c r="AF797" i="2" a="1"/>
  <c r="AF797" i="2" s="1"/>
  <c r="AE1535" i="2" a="1"/>
  <c r="AE1535" i="2" s="1"/>
  <c r="AF1535" i="2" a="1"/>
  <c r="AF1535" i="2" s="1"/>
  <c r="AD1535" i="2"/>
  <c r="AE1272" i="2" a="1"/>
  <c r="AE1272" i="2" s="1"/>
  <c r="AF1272" i="2" a="1"/>
  <c r="AF1272" i="2" s="1"/>
  <c r="AD1272" i="2"/>
  <c r="AD1124" i="2"/>
  <c r="AE1124" i="2" a="1"/>
  <c r="AE1124" i="2" s="1"/>
  <c r="AF1124" i="2" a="1"/>
  <c r="AF1124" i="2" s="1"/>
  <c r="AL757" i="2" a="1"/>
  <c r="AL757" i="2" s="1"/>
  <c r="I757" i="2" s="1"/>
  <c r="AD752" i="2"/>
  <c r="AE752" i="2" a="1"/>
  <c r="AE752" i="2" s="1"/>
  <c r="AF752" i="2" a="1"/>
  <c r="AF752" i="2" s="1"/>
  <c r="AR978" i="2" a="1"/>
  <c r="AR978" i="2" s="1"/>
  <c r="AD730" i="2"/>
  <c r="AE730" i="2" a="1"/>
  <c r="AE730" i="2" s="1"/>
  <c r="AF730" i="2" a="1"/>
  <c r="AF730" i="2" s="1"/>
  <c r="AF1461" i="2" a="1"/>
  <c r="AF1461" i="2" s="1"/>
  <c r="AD1461" i="2"/>
  <c r="AE1461" i="2" a="1"/>
  <c r="AE1461" i="2" s="1"/>
  <c r="AD1354" i="2"/>
  <c r="AE1354" i="2" a="1"/>
  <c r="AE1354" i="2" s="1"/>
  <c r="AF1354" i="2" a="1"/>
  <c r="AF1354" i="2" s="1"/>
  <c r="AD1291" i="2"/>
  <c r="AE1291" i="2" a="1"/>
  <c r="AE1291" i="2" s="1"/>
  <c r="AF1291" i="2" a="1"/>
  <c r="AF1291" i="2" s="1"/>
  <c r="AD1539" i="2"/>
  <c r="AF1539" i="2" a="1"/>
  <c r="AF1539" i="2" s="1"/>
  <c r="AE1539" i="2" a="1"/>
  <c r="AE1539" i="2" s="1"/>
  <c r="AD807" i="2"/>
  <c r="AE807" i="2" a="1"/>
  <c r="AE807" i="2" s="1"/>
  <c r="AF807" i="2" a="1"/>
  <c r="AF807" i="2" s="1"/>
  <c r="AE1442" i="2" a="1"/>
  <c r="AE1442" i="2" s="1"/>
  <c r="AF1442" i="2" a="1"/>
  <c r="AF1442" i="2" s="1"/>
  <c r="AD1442" i="2"/>
  <c r="AS1410" i="2" a="1"/>
  <c r="AS1410" i="2" s="1"/>
  <c r="AD974" i="2"/>
  <c r="AE974" i="2" a="1"/>
  <c r="AE974" i="2" s="1"/>
  <c r="AF974" i="2" a="1"/>
  <c r="AF974" i="2" s="1"/>
  <c r="AD812" i="2"/>
  <c r="AE812" i="2" a="1"/>
  <c r="AE812" i="2" s="1"/>
  <c r="AF812" i="2" a="1"/>
  <c r="AF812" i="2" s="1"/>
  <c r="AY1411" i="2"/>
  <c r="AZ1411" i="2" s="1" a="1"/>
  <c r="AZ1411" i="2" s="1"/>
  <c r="AE737" i="2" a="1"/>
  <c r="AE737" i="2" s="1"/>
  <c r="AF737" i="2" a="1"/>
  <c r="AF737" i="2" s="1"/>
  <c r="AD737" i="2"/>
  <c r="AY1413" i="2"/>
  <c r="AZ1413" i="2" s="1" a="1"/>
  <c r="AZ1413" i="2" s="1"/>
  <c r="AE931" i="2" a="1"/>
  <c r="AE931" i="2" s="1"/>
  <c r="AF931" i="2" a="1"/>
  <c r="AF931" i="2" s="1"/>
  <c r="AD931" i="2"/>
  <c r="AF789" i="2" a="1"/>
  <c r="AF789" i="2" s="1"/>
  <c r="AD789" i="2"/>
  <c r="AE789" i="2" a="1"/>
  <c r="AE789" i="2" s="1"/>
  <c r="AD1231" i="2"/>
  <c r="AE1231" i="2" a="1"/>
  <c r="AE1231" i="2" s="1"/>
  <c r="AF1231" i="2" a="1"/>
  <c r="AF1231" i="2" s="1"/>
  <c r="AD774" i="2"/>
  <c r="AE774" i="2" a="1"/>
  <c r="AE774" i="2" s="1"/>
  <c r="AF774" i="2" a="1"/>
  <c r="AF774" i="2" s="1"/>
  <c r="AF1443" i="2" a="1"/>
  <c r="AF1443" i="2" s="1"/>
  <c r="AE1443" i="2" a="1"/>
  <c r="AE1443" i="2" s="1"/>
  <c r="AD1443" i="2"/>
  <c r="AF929" i="2" a="1"/>
  <c r="AF929" i="2" s="1"/>
  <c r="AD929" i="2"/>
  <c r="AE929" i="2" a="1"/>
  <c r="AE929" i="2" s="1"/>
  <c r="AE1334" i="2" a="1"/>
  <c r="AE1334" i="2" s="1"/>
  <c r="AF1334" i="2" a="1"/>
  <c r="AF1334" i="2" s="1"/>
  <c r="AD1334" i="2"/>
  <c r="AD1147" i="2"/>
  <c r="AE1147" i="2" a="1"/>
  <c r="AE1147" i="2" s="1"/>
  <c r="AF1147" i="2" a="1"/>
  <c r="AF1147" i="2" s="1"/>
  <c r="AF1572" i="2" a="1"/>
  <c r="AF1572" i="2" s="1"/>
  <c r="AE1572" i="2" a="1"/>
  <c r="AE1572" i="2" s="1"/>
  <c r="AD1572" i="2"/>
  <c r="AD1078" i="2"/>
  <c r="AF1078" i="2" a="1"/>
  <c r="AF1078" i="2" s="1"/>
  <c r="AE1078" i="2" a="1"/>
  <c r="AE1078" i="2" s="1"/>
  <c r="AF1319" i="2" a="1"/>
  <c r="AF1319" i="2" s="1"/>
  <c r="AE1319" i="2" a="1"/>
  <c r="AE1319" i="2" s="1"/>
  <c r="AD1319" i="2"/>
  <c r="AD817" i="2"/>
  <c r="AE817" i="2" a="1"/>
  <c r="AE817" i="2" s="1"/>
  <c r="AF817" i="2" a="1"/>
  <c r="AF817" i="2" s="1"/>
  <c r="AD841" i="2"/>
  <c r="AE841" i="2" a="1"/>
  <c r="AE841" i="2" s="1"/>
  <c r="AF841" i="2" a="1"/>
  <c r="AF841" i="2" s="1"/>
  <c r="AD1097" i="2"/>
  <c r="AE1097" i="2" a="1"/>
  <c r="AE1097" i="2" s="1"/>
  <c r="AF1097" i="2" a="1"/>
  <c r="AF1097" i="2" s="1"/>
  <c r="AD744" i="2"/>
  <c r="AE744" i="2" a="1"/>
  <c r="AE744" i="2" s="1"/>
  <c r="AF744" i="2" a="1"/>
  <c r="AF744" i="2" s="1"/>
  <c r="AD1150" i="2"/>
  <c r="AE1150" i="2" a="1"/>
  <c r="AE1150" i="2" s="1"/>
  <c r="AF1150" i="2" a="1"/>
  <c r="AF1150" i="2" s="1"/>
  <c r="AE735" i="2" a="1"/>
  <c r="AE735" i="2" s="1"/>
  <c r="AF735" i="2" a="1"/>
  <c r="AF735" i="2" s="1"/>
  <c r="AD735" i="2"/>
  <c r="AD1033" i="2"/>
  <c r="AE1033" i="2" a="1"/>
  <c r="AE1033" i="2" s="1"/>
  <c r="AF1033" i="2" a="1"/>
  <c r="AF1033" i="2" s="1"/>
  <c r="AE827" i="2" a="1"/>
  <c r="AE827" i="2" s="1"/>
  <c r="AF827" i="2" a="1"/>
  <c r="AF827" i="2" s="1"/>
  <c r="AD827" i="2"/>
  <c r="AE814" i="2" a="1"/>
  <c r="AE814" i="2" s="1"/>
  <c r="AF814" i="2" a="1"/>
  <c r="AF814" i="2" s="1"/>
  <c r="AD814" i="2"/>
  <c r="AF1032" i="2" a="1"/>
  <c r="AF1032" i="2" s="1"/>
  <c r="AD1032" i="2"/>
  <c r="AE1032" i="2" a="1"/>
  <c r="AE1032" i="2" s="1"/>
  <c r="AE842" i="2" a="1"/>
  <c r="AE842" i="2" s="1"/>
  <c r="AD842" i="2"/>
  <c r="AF842" i="2" a="1"/>
  <c r="AF842" i="2" s="1"/>
  <c r="AF1087" i="2" a="1"/>
  <c r="AF1087" i="2" s="1"/>
  <c r="AD1087" i="2"/>
  <c r="AE1087" i="2" a="1"/>
  <c r="AE1087" i="2" s="1"/>
  <c r="AD1577" i="2"/>
  <c r="AE1577" i="2" a="1"/>
  <c r="AE1577" i="2" s="1"/>
  <c r="AF1577" i="2" a="1"/>
  <c r="AF1577" i="2" s="1"/>
  <c r="AE1341" i="2" a="1"/>
  <c r="AE1341" i="2" s="1"/>
  <c r="AF1341" i="2" a="1"/>
  <c r="AF1341" i="2" s="1"/>
  <c r="AD1341" i="2"/>
  <c r="AE850" i="2" a="1"/>
  <c r="AE850" i="2" s="1"/>
  <c r="AD850" i="2"/>
  <c r="AF850" i="2" a="1"/>
  <c r="AF850" i="2" s="1"/>
  <c r="AF1156" i="2" a="1"/>
  <c r="AF1156" i="2" s="1"/>
  <c r="AD1156" i="2"/>
  <c r="AE1156" i="2" a="1"/>
  <c r="AE1156" i="2" s="1"/>
  <c r="AF1419" i="2" a="1"/>
  <c r="AF1419" i="2" s="1"/>
  <c r="AD1419" i="2"/>
  <c r="AE1419" i="2" a="1"/>
  <c r="AE1419" i="2" s="1"/>
  <c r="AD1485" i="2"/>
  <c r="AE1485" i="2" a="1"/>
  <c r="AE1485" i="2" s="1"/>
  <c r="AF1485" i="2" a="1"/>
  <c r="AF1485" i="2" s="1"/>
  <c r="AD1009" i="2"/>
  <c r="AE1009" i="2" a="1"/>
  <c r="AE1009" i="2" s="1"/>
  <c r="AF1009" i="2" a="1"/>
  <c r="AF1009" i="2" s="1"/>
  <c r="AF798" i="2" a="1"/>
  <c r="AF798" i="2" s="1"/>
  <c r="AD798" i="2"/>
  <c r="AE798" i="2" a="1"/>
  <c r="AE798" i="2" s="1"/>
  <c r="AD1254" i="2"/>
  <c r="AE1254" i="2" a="1"/>
  <c r="AE1254" i="2" s="1"/>
  <c r="AF1254" i="2" a="1"/>
  <c r="AF1254" i="2" s="1"/>
  <c r="AD846" i="2"/>
  <c r="AE846" i="2" a="1"/>
  <c r="AE846" i="2" s="1"/>
  <c r="AF846" i="2" a="1"/>
  <c r="AF846" i="2" s="1"/>
  <c r="AD1000" i="2"/>
  <c r="AE1000" i="2" a="1"/>
  <c r="AE1000" i="2" s="1"/>
  <c r="AF1000" i="2" a="1"/>
  <c r="AF1000" i="2" s="1"/>
  <c r="AD756" i="2"/>
  <c r="AE756" i="2" a="1"/>
  <c r="AE756" i="2" s="1"/>
  <c r="AF756" i="2" a="1"/>
  <c r="AF756" i="2" s="1"/>
  <c r="AD1556" i="2"/>
  <c r="AE1556" i="2" a="1"/>
  <c r="AE1556" i="2" s="1"/>
  <c r="AF1556" i="2" a="1"/>
  <c r="AF1556" i="2" s="1"/>
  <c r="AF1397" i="2" a="1"/>
  <c r="AF1397" i="2" s="1"/>
  <c r="AD1397" i="2"/>
  <c r="AE1397" i="2" a="1"/>
  <c r="AE1397" i="2" s="1"/>
  <c r="AD1295" i="2"/>
  <c r="AE1295" i="2" a="1"/>
  <c r="AE1295" i="2" s="1"/>
  <c r="AF1295" i="2" a="1"/>
  <c r="AF1295" i="2" s="1"/>
  <c r="AD1388" i="2"/>
  <c r="AE1388" i="2" a="1"/>
  <c r="AE1388" i="2" s="1"/>
  <c r="AF1388" i="2" a="1"/>
  <c r="AF1388" i="2" s="1"/>
  <c r="AD880" i="2"/>
  <c r="AF880" i="2" a="1"/>
  <c r="AF880" i="2" s="1"/>
  <c r="AE880" i="2" a="1"/>
  <c r="AE880" i="2" s="1"/>
  <c r="AD716" i="2"/>
  <c r="AE716" i="2" a="1"/>
  <c r="AE716" i="2" s="1"/>
  <c r="AF716" i="2" a="1"/>
  <c r="AF716" i="2" s="1"/>
  <c r="AF1547" i="2" a="1"/>
  <c r="AF1547" i="2" s="1"/>
  <c r="AE1547" i="2" a="1"/>
  <c r="AE1547" i="2" s="1"/>
  <c r="AD1547" i="2"/>
  <c r="AD808" i="2"/>
  <c r="AE808" i="2" a="1"/>
  <c r="AE808" i="2" s="1"/>
  <c r="AF808" i="2" a="1"/>
  <c r="AF808" i="2" s="1"/>
  <c r="AD1207" i="2"/>
  <c r="AE1207" i="2" a="1"/>
  <c r="AE1207" i="2" s="1"/>
  <c r="AF1207" i="2" a="1"/>
  <c r="AF1207" i="2" s="1"/>
  <c r="AF664" i="2" a="1"/>
  <c r="AF664" i="2" s="1"/>
  <c r="AD664" i="2"/>
  <c r="AE664" i="2" a="1"/>
  <c r="AE664" i="2" s="1"/>
  <c r="AD1083" i="2"/>
  <c r="AE1083" i="2" a="1"/>
  <c r="AE1083" i="2" s="1"/>
  <c r="AF1083" i="2" a="1"/>
  <c r="AF1083" i="2" s="1"/>
  <c r="AD1457" i="2"/>
  <c r="AE1457" i="2" a="1"/>
  <c r="AE1457" i="2" s="1"/>
  <c r="AF1457" i="2" a="1"/>
  <c r="AF1457" i="2" s="1"/>
  <c r="AD996" i="2"/>
  <c r="AE996" i="2" a="1"/>
  <c r="AE996" i="2" s="1"/>
  <c r="AF996" i="2" a="1"/>
  <c r="AF996" i="2" s="1"/>
  <c r="AD711" i="2"/>
  <c r="AE711" i="2" a="1"/>
  <c r="AE711" i="2" s="1"/>
  <c r="AF711" i="2" a="1"/>
  <c r="AF711" i="2" s="1"/>
  <c r="AD819" i="2"/>
  <c r="AE819" i="2" a="1"/>
  <c r="AE819" i="2" s="1"/>
  <c r="AF819" i="2" a="1"/>
  <c r="AF819" i="2" s="1"/>
  <c r="AD1110" i="2"/>
  <c r="AE1110" i="2" a="1"/>
  <c r="AE1110" i="2" s="1"/>
  <c r="AF1110" i="2" a="1"/>
  <c r="AF1110" i="2" s="1"/>
  <c r="AD689" i="2"/>
  <c r="AE689" i="2" a="1"/>
  <c r="AE689" i="2" s="1"/>
  <c r="AF689" i="2" a="1"/>
  <c r="AF689" i="2" s="1"/>
  <c r="AF864" i="2" a="1"/>
  <c r="AF864" i="2" s="1"/>
  <c r="AD864" i="2"/>
  <c r="AE864" i="2" a="1"/>
  <c r="AE864" i="2" s="1"/>
  <c r="AD1190" i="2"/>
  <c r="AE1190" i="2" a="1"/>
  <c r="AE1190" i="2" s="1"/>
  <c r="AF1190" i="2" a="1"/>
  <c r="AF1190" i="2" s="1"/>
  <c r="AD963" i="2"/>
  <c r="AE963" i="2" a="1"/>
  <c r="AE963" i="2" s="1"/>
  <c r="AF963" i="2" a="1"/>
  <c r="AF963" i="2" s="1"/>
  <c r="AD1003" i="2"/>
  <c r="AE1003" i="2" a="1"/>
  <c r="AE1003" i="2" s="1"/>
  <c r="AF1003" i="2" a="1"/>
  <c r="AF1003" i="2" s="1"/>
  <c r="AD1154" i="2"/>
  <c r="AE1154" i="2" a="1"/>
  <c r="AE1154" i="2" s="1"/>
  <c r="AF1154" i="2" a="1"/>
  <c r="AF1154" i="2" s="1"/>
  <c r="AD760" i="2"/>
  <c r="AE760" i="2" a="1"/>
  <c r="AE760" i="2" s="1"/>
  <c r="AF760" i="2" a="1"/>
  <c r="AF760" i="2" s="1"/>
  <c r="AD1244" i="2"/>
  <c r="AE1244" i="2" a="1"/>
  <c r="AE1244" i="2" s="1"/>
  <c r="AF1244" i="2" a="1"/>
  <c r="AF1244" i="2" s="1"/>
  <c r="AD747" i="2"/>
  <c r="AE747" i="2" a="1"/>
  <c r="AE747" i="2" s="1"/>
  <c r="AF747" i="2" a="1"/>
  <c r="AF747" i="2" s="1"/>
  <c r="AF1085" i="2" a="1"/>
  <c r="AF1085" i="2" s="1"/>
  <c r="AD1085" i="2"/>
  <c r="AE1085" i="2" a="1"/>
  <c r="AE1085" i="2" s="1"/>
  <c r="AD912" i="2"/>
  <c r="AE912" i="2" a="1"/>
  <c r="AE912" i="2" s="1"/>
  <c r="AF912" i="2" a="1"/>
  <c r="AF912" i="2" s="1"/>
  <c r="AE1561" i="2" a="1"/>
  <c r="AE1561" i="2" s="1"/>
  <c r="AD1561" i="2"/>
  <c r="AF1561" i="2" a="1"/>
  <c r="AF1561" i="2" s="1"/>
  <c r="AE1038" i="2" a="1"/>
  <c r="AE1038" i="2" s="1"/>
  <c r="AF1038" i="2" a="1"/>
  <c r="AF1038" i="2" s="1"/>
  <c r="AD1038" i="2"/>
  <c r="AD1218" i="2"/>
  <c r="AE1218" i="2" a="1"/>
  <c r="AE1218" i="2" s="1"/>
  <c r="AF1218" i="2" a="1"/>
  <c r="AF1218" i="2" s="1"/>
  <c r="AC1424" i="2" a="1"/>
  <c r="AC1424" i="2" s="1"/>
  <c r="AB1424" i="2" a="1"/>
  <c r="AB1424" i="2" s="1"/>
  <c r="AB923" i="2" a="1"/>
  <c r="AB923" i="2" s="1"/>
  <c r="AC923" i="2" a="1"/>
  <c r="AC923" i="2" s="1"/>
  <c r="AB1538" i="2" a="1"/>
  <c r="AB1538" i="2" s="1"/>
  <c r="AC1538" i="2" a="1"/>
  <c r="AC1538" i="2" s="1"/>
  <c r="AC1449" i="2" a="1"/>
  <c r="AC1449" i="2" s="1"/>
  <c r="AB1449" i="2" a="1"/>
  <c r="AB1449" i="2" s="1"/>
  <c r="AB1137" i="2" a="1"/>
  <c r="AB1137" i="2" s="1"/>
  <c r="AC1137" i="2" a="1"/>
  <c r="AC1137" i="2" s="1"/>
  <c r="AB819" i="2" a="1"/>
  <c r="AB819" i="2" s="1"/>
  <c r="AC819" i="2" a="1"/>
  <c r="AC819" i="2" s="1"/>
  <c r="AB1442" i="2" a="1"/>
  <c r="AB1442" i="2" s="1"/>
  <c r="AC1442" i="2" a="1"/>
  <c r="AC1442" i="2" s="1"/>
  <c r="AB1158" i="2" a="1"/>
  <c r="AB1158" i="2" s="1"/>
  <c r="AC1158" i="2" a="1"/>
  <c r="AC1158" i="2" s="1"/>
  <c r="AB1026" i="2" a="1"/>
  <c r="AB1026" i="2" s="1"/>
  <c r="AC1026" i="2" a="1"/>
  <c r="AC1026" i="2" s="1"/>
  <c r="AB1397" i="2" a="1"/>
  <c r="AB1397" i="2" s="1"/>
  <c r="AC1397" i="2" a="1"/>
  <c r="AC1397" i="2" s="1"/>
  <c r="AC1164" i="2" a="1"/>
  <c r="AC1164" i="2" s="1"/>
  <c r="AB1164" i="2" a="1"/>
  <c r="AB1164" i="2" s="1"/>
  <c r="AB816" i="2" a="1"/>
  <c r="AB816" i="2" s="1"/>
  <c r="AC816" i="2" a="1"/>
  <c r="AC816" i="2" s="1"/>
  <c r="AB890" i="2" a="1"/>
  <c r="AB890" i="2" s="1"/>
  <c r="AC890" i="2" a="1"/>
  <c r="AC890" i="2" s="1"/>
  <c r="AC1540" i="2" a="1"/>
  <c r="AC1540" i="2" s="1"/>
  <c r="AB1540" i="2" a="1"/>
  <c r="AB1540" i="2" s="1"/>
  <c r="AB663" i="2" a="1"/>
  <c r="AB663" i="2" s="1"/>
  <c r="AC663" i="2" a="1"/>
  <c r="AC663" i="2" s="1"/>
  <c r="AC1435" i="2" a="1"/>
  <c r="AC1435" i="2" s="1"/>
  <c r="AB1435" i="2" a="1"/>
  <c r="AB1435" i="2" s="1"/>
  <c r="AC892" i="2" a="1"/>
  <c r="AC892" i="2" s="1"/>
  <c r="AB892" i="2" a="1"/>
  <c r="AB892" i="2" s="1"/>
  <c r="AC866" i="2" a="1"/>
  <c r="AC866" i="2" s="1"/>
  <c r="AB866" i="2" a="1"/>
  <c r="AB866" i="2" s="1"/>
  <c r="AB1524" i="2" a="1"/>
  <c r="AB1524" i="2" s="1"/>
  <c r="AC1524" i="2" a="1"/>
  <c r="AC1524" i="2" s="1"/>
  <c r="AB1320" i="2" a="1"/>
  <c r="AB1320" i="2" s="1"/>
  <c r="AC1320" i="2" a="1"/>
  <c r="AC1320" i="2" s="1"/>
  <c r="AB1301" i="2" a="1"/>
  <c r="AB1301" i="2" s="1"/>
  <c r="AC1301" i="2" a="1"/>
  <c r="AC1301" i="2" s="1"/>
  <c r="AB1017" i="2" a="1"/>
  <c r="AB1017" i="2" s="1"/>
  <c r="AC1017" i="2" a="1"/>
  <c r="AC1017" i="2" s="1"/>
  <c r="AC1233" i="2" a="1"/>
  <c r="AC1233" i="2" s="1"/>
  <c r="AB1233" i="2" a="1"/>
  <c r="AB1233" i="2" s="1"/>
  <c r="AC1558" i="2" a="1"/>
  <c r="AC1558" i="2" s="1"/>
  <c r="AB1558" i="2" a="1"/>
  <c r="AB1558" i="2" s="1"/>
  <c r="AB975" i="2" a="1"/>
  <c r="AB975" i="2" s="1"/>
  <c r="AC975" i="2" a="1"/>
  <c r="AC975" i="2" s="1"/>
  <c r="AB1360" i="2" a="1"/>
  <c r="AB1360" i="2" s="1"/>
  <c r="AC1360" i="2" a="1"/>
  <c r="AC1360" i="2" s="1"/>
  <c r="AC1178" i="2" a="1"/>
  <c r="AC1178" i="2" s="1"/>
  <c r="AB1178" i="2" a="1"/>
  <c r="AB1178" i="2" s="1"/>
  <c r="AB1032" i="2" a="1"/>
  <c r="AB1032" i="2" s="1"/>
  <c r="AC1032" i="2" a="1"/>
  <c r="AC1032" i="2" s="1"/>
  <c r="AB1472" i="2" a="1"/>
  <c r="AB1472" i="2" s="1"/>
  <c r="AC1472" i="2" a="1"/>
  <c r="AC1472" i="2" s="1"/>
  <c r="AB1462" i="2" a="1"/>
  <c r="AB1462" i="2" s="1"/>
  <c r="AC1462" i="2" a="1"/>
  <c r="AC1462" i="2" s="1"/>
  <c r="AB1225" i="2" a="1"/>
  <c r="AB1225" i="2" s="1"/>
  <c r="AC1225" i="2" a="1"/>
  <c r="AC1225" i="2" s="1"/>
  <c r="AC1568" i="2" a="1"/>
  <c r="AC1568" i="2" s="1"/>
  <c r="AB1568" i="2" a="1"/>
  <c r="AB1568" i="2" s="1"/>
  <c r="AC870" i="2" a="1"/>
  <c r="AC870" i="2" s="1"/>
  <c r="AB870" i="2" a="1"/>
  <c r="AB870" i="2" s="1"/>
  <c r="AB812" i="2" a="1"/>
  <c r="AB812" i="2" s="1"/>
  <c r="AC812" i="2" a="1"/>
  <c r="AC812" i="2" s="1"/>
  <c r="AB1132" i="2" a="1"/>
  <c r="AB1132" i="2" s="1"/>
  <c r="AC1132" i="2" a="1"/>
  <c r="AC1132" i="2" s="1"/>
  <c r="AB955" i="2" a="1"/>
  <c r="AB955" i="2" s="1"/>
  <c r="AC955" i="2" a="1"/>
  <c r="AC955" i="2" s="1"/>
  <c r="AB1530" i="2" a="1"/>
  <c r="AB1530" i="2" s="1"/>
  <c r="AC1530" i="2" a="1"/>
  <c r="AC1530" i="2" s="1"/>
  <c r="AB1041" i="2" a="1"/>
  <c r="AB1041" i="2" s="1"/>
  <c r="AC1041" i="2" a="1"/>
  <c r="AC1041" i="2" s="1"/>
  <c r="AC712" i="2" a="1"/>
  <c r="AC712" i="2" s="1"/>
  <c r="AB712" i="2" a="1"/>
  <c r="AB712" i="2" s="1"/>
  <c r="AB1375" i="2" a="1"/>
  <c r="AB1375" i="2" s="1"/>
  <c r="AC1375" i="2" a="1"/>
  <c r="AC1375" i="2" s="1"/>
  <c r="AB1107" i="2" a="1"/>
  <c r="AB1107" i="2" s="1"/>
  <c r="AC1107" i="2" a="1"/>
  <c r="AC1107" i="2" s="1"/>
  <c r="AB1270" i="2" a="1"/>
  <c r="AB1270" i="2" s="1"/>
  <c r="AC1270" i="2" a="1"/>
  <c r="AC1270" i="2" s="1"/>
  <c r="AB953" i="2" a="1"/>
  <c r="AB953" i="2" s="1"/>
  <c r="AC953" i="2" a="1"/>
  <c r="AC953" i="2" s="1"/>
  <c r="AB1458" i="2" a="1"/>
  <c r="AB1458" i="2" s="1"/>
  <c r="AC1458" i="2" a="1"/>
  <c r="AC1458" i="2" s="1"/>
  <c r="AC1199" i="2" a="1"/>
  <c r="AC1199" i="2" s="1"/>
  <c r="AB1199" i="2" a="1"/>
  <c r="AB1199" i="2" s="1"/>
  <c r="AB847" i="2" a="1"/>
  <c r="AB847" i="2" s="1"/>
  <c r="AC847" i="2" a="1"/>
  <c r="AC847" i="2" s="1"/>
  <c r="AC1491" i="2" a="1"/>
  <c r="AC1491" i="2" s="1"/>
  <c r="AB1491" i="2" a="1"/>
  <c r="AB1491" i="2" s="1"/>
  <c r="AC1333" i="2" a="1"/>
  <c r="AC1333" i="2" s="1"/>
  <c r="AB1333" i="2" a="1"/>
  <c r="AB1333" i="2" s="1"/>
  <c r="AB1113" i="2" a="1"/>
  <c r="AB1113" i="2" s="1"/>
  <c r="AC1113" i="2" a="1"/>
  <c r="AC1113" i="2" s="1"/>
  <c r="AB867" i="2" a="1"/>
  <c r="AB867" i="2" s="1"/>
  <c r="AC867" i="2" a="1"/>
  <c r="AC867" i="2" s="1"/>
  <c r="AC739" i="2" a="1"/>
  <c r="AC739" i="2" s="1"/>
  <c r="AB739" i="2" a="1"/>
  <c r="AB739" i="2" s="1"/>
  <c r="AB700" i="2" a="1"/>
  <c r="AB700" i="2" s="1"/>
  <c r="AC700" i="2" a="1"/>
  <c r="AC700" i="2" s="1"/>
  <c r="AC948" i="2" a="1"/>
  <c r="AC948" i="2" s="1"/>
  <c r="AB948" i="2" a="1"/>
  <c r="AB948" i="2" s="1"/>
  <c r="AB1124" i="2" a="1"/>
  <c r="AB1124" i="2" s="1"/>
  <c r="AC1124" i="2" a="1"/>
  <c r="AC1124" i="2" s="1"/>
  <c r="AB1046" i="2" a="1"/>
  <c r="AB1046" i="2" s="1"/>
  <c r="AC1046" i="2" a="1"/>
  <c r="AC1046" i="2" s="1"/>
  <c r="AC1039" i="2" a="1"/>
  <c r="AC1039" i="2" s="1"/>
  <c r="AB1039" i="2" a="1"/>
  <c r="AB1039" i="2" s="1"/>
  <c r="AB1475" i="2" a="1"/>
  <c r="AB1475" i="2" s="1"/>
  <c r="AC1475" i="2" a="1"/>
  <c r="AC1475" i="2" s="1"/>
  <c r="AB908" i="2" a="1"/>
  <c r="AB908" i="2" s="1"/>
  <c r="AC908" i="2" a="1"/>
  <c r="AC908" i="2" s="1"/>
  <c r="AB1513" i="2" a="1"/>
  <c r="AB1513" i="2" s="1"/>
  <c r="AC1513" i="2" a="1"/>
  <c r="AC1513" i="2" s="1"/>
  <c r="AC1140" i="2" a="1"/>
  <c r="AC1140" i="2" s="1"/>
  <c r="AB1140" i="2" a="1"/>
  <c r="AB1140" i="2" s="1"/>
  <c r="AB965" i="2" a="1"/>
  <c r="AB965" i="2" s="1"/>
  <c r="AC965" i="2" a="1"/>
  <c r="AC965" i="2" s="1"/>
  <c r="AB883" i="2" a="1"/>
  <c r="AB883" i="2" s="1"/>
  <c r="AC883" i="2" a="1"/>
  <c r="AC883" i="2" s="1"/>
  <c r="AB1044" i="2" a="1"/>
  <c r="AB1044" i="2" s="1"/>
  <c r="AC1044" i="2" a="1"/>
  <c r="AC1044" i="2" s="1"/>
  <c r="AB1036" i="2" a="1"/>
  <c r="AB1036" i="2" s="1"/>
  <c r="AC1036" i="2" a="1"/>
  <c r="AC1036" i="2" s="1"/>
  <c r="AB1064" i="2" a="1"/>
  <c r="AB1064" i="2" s="1"/>
  <c r="AC1064" i="2" a="1"/>
  <c r="AC1064" i="2" s="1"/>
  <c r="AB1251" i="2" a="1"/>
  <c r="AB1251" i="2" s="1"/>
  <c r="AC1251" i="2" a="1"/>
  <c r="AC1251" i="2" s="1"/>
  <c r="AC673" i="2" a="1"/>
  <c r="AC673" i="2" s="1"/>
  <c r="AB673" i="2" a="1"/>
  <c r="AB673" i="2" s="1"/>
  <c r="AC1485" i="2" a="1"/>
  <c r="AC1485" i="2" s="1"/>
  <c r="AB1485" i="2" a="1"/>
  <c r="AB1485" i="2" s="1"/>
  <c r="AB1404" i="2" a="1"/>
  <c r="AB1404" i="2" s="1"/>
  <c r="AC1404" i="2" a="1"/>
  <c r="AC1404" i="2" s="1"/>
  <c r="AB895" i="2" a="1"/>
  <c r="AB895" i="2" s="1"/>
  <c r="AC895" i="2" a="1"/>
  <c r="AC895" i="2" s="1"/>
  <c r="AB783" i="2" a="1"/>
  <c r="AB783" i="2" s="1"/>
  <c r="AC783" i="2" a="1"/>
  <c r="AC783" i="2" s="1"/>
  <c r="AB1361" i="2" a="1"/>
  <c r="AB1361" i="2" s="1"/>
  <c r="AC1361" i="2" a="1"/>
  <c r="AC1361" i="2" s="1"/>
  <c r="AB735" i="2" a="1"/>
  <c r="AB735" i="2" s="1"/>
  <c r="AC735" i="2" a="1"/>
  <c r="AC735" i="2" s="1"/>
  <c r="AB907" i="2" a="1"/>
  <c r="AB907" i="2" s="1"/>
  <c r="AC907" i="2" a="1"/>
  <c r="AC907" i="2" s="1"/>
  <c r="AB1525" i="2" a="1"/>
  <c r="AB1525" i="2" s="1"/>
  <c r="AC1525" i="2" a="1"/>
  <c r="AC1525" i="2" s="1"/>
  <c r="AC1266" i="2" a="1"/>
  <c r="AC1266" i="2" s="1"/>
  <c r="AB1266" i="2" a="1"/>
  <c r="AB1266" i="2" s="1"/>
  <c r="AB1119" i="2" a="1"/>
  <c r="AB1119" i="2" s="1"/>
  <c r="AC1119" i="2" a="1"/>
  <c r="AC1119" i="2" s="1"/>
  <c r="AB808" i="2" a="1"/>
  <c r="AB808" i="2" s="1"/>
  <c r="AC808" i="2" a="1"/>
  <c r="AC808" i="2" s="1"/>
  <c r="AB1194" i="2" a="1"/>
  <c r="AB1194" i="2" s="1"/>
  <c r="AC1194" i="2" a="1"/>
  <c r="AC1194" i="2" s="1"/>
  <c r="AC1240" i="2" a="1"/>
  <c r="AC1240" i="2" s="1"/>
  <c r="AB1240" i="2" a="1"/>
  <c r="AB1240" i="2" s="1"/>
  <c r="AC795" i="2" a="1"/>
  <c r="AC795" i="2" s="1"/>
  <c r="AB795" i="2" a="1"/>
  <c r="AB795" i="2" s="1"/>
  <c r="AD1529" i="2"/>
  <c r="AF1529" i="2" a="1"/>
  <c r="AF1529" i="2" s="1"/>
  <c r="AE1529" i="2" a="1"/>
  <c r="AE1529" i="2" s="1"/>
  <c r="AE794" i="2" a="1"/>
  <c r="AE794" i="2" s="1"/>
  <c r="AF794" i="2" a="1"/>
  <c r="AF794" i="2" s="1"/>
  <c r="AD794" i="2"/>
  <c r="AD678" i="2"/>
  <c r="AE678" i="2" a="1"/>
  <c r="AE678" i="2" s="1"/>
  <c r="AF678" i="2" a="1"/>
  <c r="AF678" i="2" s="1"/>
  <c r="AD1379" i="2"/>
  <c r="AE1379" i="2" a="1"/>
  <c r="AE1379" i="2" s="1"/>
  <c r="AF1379" i="2" a="1"/>
  <c r="AF1379" i="2" s="1"/>
  <c r="AD908" i="2"/>
  <c r="AF908" i="2" a="1"/>
  <c r="AF908" i="2" s="1"/>
  <c r="AE908" i="2" a="1"/>
  <c r="AE908" i="2" s="1"/>
  <c r="AB879" i="2" a="1"/>
  <c r="AB879" i="2" s="1"/>
  <c r="AC879" i="2" a="1"/>
  <c r="AC879" i="2" s="1"/>
  <c r="AB1363" i="2" a="1"/>
  <c r="AB1363" i="2" s="1"/>
  <c r="AC1363" i="2" a="1"/>
  <c r="AC1363" i="2" s="1"/>
  <c r="AC1581" i="2" a="1"/>
  <c r="AC1581" i="2" s="1"/>
  <c r="AB1581" i="2" a="1"/>
  <c r="AB1581" i="2" s="1"/>
  <c r="AB959" i="2" a="1"/>
  <c r="AB959" i="2" s="1"/>
  <c r="AC959" i="2" a="1"/>
  <c r="AC959" i="2" s="1"/>
  <c r="AC1486" i="2" a="1"/>
  <c r="AC1486" i="2" s="1"/>
  <c r="AB1486" i="2" a="1"/>
  <c r="AB1486" i="2" s="1"/>
  <c r="AD828" i="2"/>
  <c r="AE828" i="2" a="1"/>
  <c r="AE828" i="2" s="1"/>
  <c r="AF828" i="2" a="1"/>
  <c r="AF828" i="2" s="1"/>
  <c r="AD761" i="2"/>
  <c r="AE761" i="2" a="1"/>
  <c r="AE761" i="2" s="1"/>
  <c r="AF761" i="2" a="1"/>
  <c r="AF761" i="2" s="1"/>
  <c r="AD998" i="2"/>
  <c r="AE998" i="2" a="1"/>
  <c r="AE998" i="2" s="1"/>
  <c r="AF998" i="2" a="1"/>
  <c r="AF998" i="2" s="1"/>
  <c r="AE928" i="2" a="1"/>
  <c r="AE928" i="2" s="1"/>
  <c r="AF928" i="2" a="1"/>
  <c r="AF928" i="2" s="1"/>
  <c r="AD928" i="2"/>
  <c r="AD692" i="2"/>
  <c r="AE692" i="2" a="1"/>
  <c r="AE692" i="2" s="1"/>
  <c r="AF692" i="2" a="1"/>
  <c r="AF692" i="2" s="1"/>
  <c r="AK1098" i="2" a="1"/>
  <c r="AK1098" i="2" s="1"/>
  <c r="AE947" i="2" a="1"/>
  <c r="AE947" i="2" s="1"/>
  <c r="AF947" i="2" a="1"/>
  <c r="AF947" i="2" s="1"/>
  <c r="AD947" i="2"/>
  <c r="AD1183" i="2"/>
  <c r="AE1183" i="2" a="1"/>
  <c r="AE1183" i="2" s="1"/>
  <c r="AF1183" i="2" a="1"/>
  <c r="AF1183" i="2" s="1"/>
  <c r="AE1581" i="2" a="1"/>
  <c r="AE1581" i="2" s="1"/>
  <c r="AF1581" i="2" a="1"/>
  <c r="AF1581" i="2" s="1"/>
  <c r="AD1581" i="2"/>
  <c r="AD1079" i="2"/>
  <c r="AE1079" i="2" a="1"/>
  <c r="AE1079" i="2" s="1"/>
  <c r="AF1079" i="2" a="1"/>
  <c r="AF1079" i="2" s="1"/>
  <c r="AF921" i="2" a="1"/>
  <c r="AF921" i="2" s="1"/>
  <c r="AD921" i="2"/>
  <c r="AE921" i="2" a="1"/>
  <c r="AE921" i="2" s="1"/>
  <c r="AF1310" i="2" a="1"/>
  <c r="AF1310" i="2" s="1"/>
  <c r="AD1310" i="2"/>
  <c r="AE1310" i="2" a="1"/>
  <c r="AE1310" i="2" s="1"/>
  <c r="AD1227" i="2"/>
  <c r="AE1227" i="2" a="1"/>
  <c r="AE1227" i="2" s="1"/>
  <c r="AF1227" i="2" a="1"/>
  <c r="AF1227" i="2" s="1"/>
  <c r="AF938" i="2" a="1"/>
  <c r="AF938" i="2" s="1"/>
  <c r="AE938" i="2" a="1"/>
  <c r="AE938" i="2" s="1"/>
  <c r="AD938" i="2"/>
  <c r="AB1348" i="2" a="1"/>
  <c r="AB1348" i="2" s="1"/>
  <c r="AC1348" i="2" a="1"/>
  <c r="AC1348" i="2" s="1"/>
  <c r="AB1393" i="2" a="1"/>
  <c r="AB1393" i="2" s="1"/>
  <c r="AC1393" i="2" a="1"/>
  <c r="AC1393" i="2" s="1"/>
  <c r="AC831" i="2" a="1"/>
  <c r="AC831" i="2" s="1"/>
  <c r="AB831" i="2" a="1"/>
  <c r="AB831" i="2" s="1"/>
  <c r="AC1447" i="2" a="1"/>
  <c r="AC1447" i="2" s="1"/>
  <c r="AB1447" i="2" a="1"/>
  <c r="AB1447" i="2" s="1"/>
  <c r="AC896" i="2" a="1"/>
  <c r="AC896" i="2" s="1"/>
  <c r="AB896" i="2" a="1"/>
  <c r="AB896" i="2" s="1"/>
  <c r="AB1265" i="2" a="1"/>
  <c r="AB1265" i="2" s="1"/>
  <c r="AC1265" i="2" a="1"/>
  <c r="AC1265" i="2" s="1"/>
  <c r="AC936" i="2" a="1"/>
  <c r="AC936" i="2" s="1"/>
  <c r="AB936" i="2" a="1"/>
  <c r="AB936" i="2" s="1"/>
  <c r="AF1283" i="2" a="1"/>
  <c r="AF1283" i="2" s="1"/>
  <c r="AD1283" i="2"/>
  <c r="AE1283" i="2" a="1"/>
  <c r="AE1283" i="2" s="1"/>
  <c r="AF1508" i="2" a="1"/>
  <c r="AF1508" i="2" s="1"/>
  <c r="AD1508" i="2"/>
  <c r="AE1508" i="2" a="1"/>
  <c r="AE1508" i="2" s="1"/>
  <c r="AD1051" i="2"/>
  <c r="AE1051" i="2" a="1"/>
  <c r="AE1051" i="2" s="1"/>
  <c r="AF1051" i="2" a="1"/>
  <c r="AF1051" i="2" s="1"/>
  <c r="AE1582" i="2" a="1"/>
  <c r="AE1582" i="2" s="1"/>
  <c r="AF1582" i="2" a="1"/>
  <c r="AF1582" i="2" s="1"/>
  <c r="AD1582" i="2"/>
  <c r="AF1065" i="2" a="1"/>
  <c r="AF1065" i="2" s="1"/>
  <c r="AD1065" i="2"/>
  <c r="AE1065" i="2" a="1"/>
  <c r="AE1065" i="2" s="1"/>
  <c r="AF970" i="2" a="1"/>
  <c r="AF970" i="2" s="1"/>
  <c r="AD970" i="2"/>
  <c r="AE970" i="2" a="1"/>
  <c r="AE970" i="2" s="1"/>
  <c r="AD1434" i="2"/>
  <c r="AE1434" i="2" a="1"/>
  <c r="AE1434" i="2" s="1"/>
  <c r="AF1434" i="2" a="1"/>
  <c r="AF1434" i="2" s="1"/>
  <c r="AF1260" i="2" a="1"/>
  <c r="AF1260" i="2" s="1"/>
  <c r="AD1260" i="2"/>
  <c r="AE1260" i="2" a="1"/>
  <c r="AE1260" i="2" s="1"/>
  <c r="AD673" i="2"/>
  <c r="AE673" i="2" a="1"/>
  <c r="AE673" i="2" s="1"/>
  <c r="AF673" i="2" a="1"/>
  <c r="AF673" i="2" s="1"/>
  <c r="AD1554" i="2"/>
  <c r="AE1554" i="2" a="1"/>
  <c r="AE1554" i="2" s="1"/>
  <c r="AF1554" i="2" a="1"/>
  <c r="AF1554" i="2" s="1"/>
  <c r="AD718" i="2"/>
  <c r="AE718" i="2" a="1"/>
  <c r="AE718" i="2" s="1"/>
  <c r="AF718" i="2" a="1"/>
  <c r="AF718" i="2" s="1"/>
  <c r="AF854" i="2" a="1"/>
  <c r="AF854" i="2" s="1"/>
  <c r="AD854" i="2"/>
  <c r="AE854" i="2" a="1"/>
  <c r="AE854" i="2" s="1"/>
  <c r="AE1353" i="2" a="1"/>
  <c r="AE1353" i="2" s="1"/>
  <c r="AD1353" i="2"/>
  <c r="AF1353" i="2" a="1"/>
  <c r="AF1353" i="2" s="1"/>
  <c r="AF1426" i="2" a="1"/>
  <c r="AF1426" i="2" s="1"/>
  <c r="AD1426" i="2"/>
  <c r="AE1426" i="2" a="1"/>
  <c r="AE1426" i="2" s="1"/>
  <c r="AE882" i="2" a="1"/>
  <c r="AE882" i="2" s="1"/>
  <c r="AF882" i="2" a="1"/>
  <c r="AF882" i="2" s="1"/>
  <c r="AD882" i="2"/>
  <c r="AD1490" i="2"/>
  <c r="AE1490" i="2" a="1"/>
  <c r="AE1490" i="2" s="1"/>
  <c r="AF1490" i="2" a="1"/>
  <c r="AF1490" i="2" s="1"/>
  <c r="AD1152" i="2"/>
  <c r="AE1152" i="2" a="1"/>
  <c r="AE1152" i="2" s="1"/>
  <c r="AF1152" i="2" a="1"/>
  <c r="AF1152" i="2" s="1"/>
  <c r="AD1214" i="2"/>
  <c r="AE1214" i="2" a="1"/>
  <c r="AE1214" i="2" s="1"/>
  <c r="AF1214" i="2" a="1"/>
  <c r="AF1214" i="2" s="1"/>
  <c r="AD943" i="2"/>
  <c r="AE943" i="2" a="1"/>
  <c r="AE943" i="2" s="1"/>
  <c r="AF943" i="2" a="1"/>
  <c r="AF943" i="2" s="1"/>
  <c r="AL1174" i="2" a="1"/>
  <c r="AL1174" i="2" s="1"/>
  <c r="I1174" i="2" s="1"/>
  <c r="AD731" i="2"/>
  <c r="AE731" i="2" a="1"/>
  <c r="AE731" i="2" s="1"/>
  <c r="AF731" i="2" a="1"/>
  <c r="AF731" i="2" s="1"/>
  <c r="AE1452" i="2" a="1"/>
  <c r="AE1452" i="2" s="1"/>
  <c r="AF1452" i="2" a="1"/>
  <c r="AF1452" i="2" s="1"/>
  <c r="AD1452" i="2"/>
  <c r="AD1301" i="2"/>
  <c r="AE1301" i="2" a="1"/>
  <c r="AE1301" i="2" s="1"/>
  <c r="AF1301" i="2" a="1"/>
  <c r="AF1301" i="2" s="1"/>
  <c r="AT757" i="2" a="1"/>
  <c r="AT757" i="2" s="1"/>
  <c r="AY978" i="2"/>
  <c r="AZ978" i="2" s="1" a="1"/>
  <c r="AZ978" i="2" s="1"/>
  <c r="AF754" i="2" a="1"/>
  <c r="AF754" i="2" s="1"/>
  <c r="AD754" i="2"/>
  <c r="AE754" i="2" a="1"/>
  <c r="AE754" i="2" s="1"/>
  <c r="AF811" i="2" a="1"/>
  <c r="AF811" i="2" s="1"/>
  <c r="AD811" i="2"/>
  <c r="AE811" i="2" a="1"/>
  <c r="AE811" i="2" s="1"/>
  <c r="AE1467" i="2" a="1"/>
  <c r="AE1467" i="2" s="1"/>
  <c r="AF1467" i="2" a="1"/>
  <c r="AF1467" i="2" s="1"/>
  <c r="AD1467" i="2"/>
  <c r="AD1342" i="2"/>
  <c r="AF1342" i="2" a="1"/>
  <c r="AF1342" i="2" s="1"/>
  <c r="AE1342" i="2" a="1"/>
  <c r="AE1342" i="2" s="1"/>
  <c r="AD790" i="2"/>
  <c r="AE790" i="2" a="1"/>
  <c r="AE790" i="2" s="1"/>
  <c r="AF790" i="2" a="1"/>
  <c r="AF790" i="2" s="1"/>
  <c r="AE791" i="2" a="1"/>
  <c r="AE791" i="2" s="1"/>
  <c r="AF791" i="2" a="1"/>
  <c r="AF791" i="2" s="1"/>
  <c r="AD791" i="2"/>
  <c r="AE1125" i="2" a="1"/>
  <c r="AE1125" i="2" s="1"/>
  <c r="AD1125" i="2"/>
  <c r="AF1125" i="2" a="1"/>
  <c r="AF1125" i="2" s="1"/>
  <c r="AE1282" i="2" a="1"/>
  <c r="AE1282" i="2" s="1"/>
  <c r="AD1282" i="2"/>
  <c r="AF1282" i="2" a="1"/>
  <c r="AF1282" i="2" s="1"/>
  <c r="AD1484" i="2"/>
  <c r="AE1484" i="2" a="1"/>
  <c r="AE1484" i="2" s="1"/>
  <c r="AF1484" i="2" a="1"/>
  <c r="AF1484" i="2" s="1"/>
  <c r="AR1411" i="2" a="1"/>
  <c r="AR1411" i="2" s="1"/>
  <c r="AE891" i="2" a="1"/>
  <c r="AE891" i="2" s="1"/>
  <c r="AD891" i="2"/>
  <c r="AF891" i="2" a="1"/>
  <c r="AF891" i="2" s="1"/>
  <c r="AD859" i="2"/>
  <c r="AE859" i="2" a="1"/>
  <c r="AE859" i="2" s="1"/>
  <c r="AF859" i="2" a="1"/>
  <c r="AF859" i="2" s="1"/>
  <c r="AD1146" i="2"/>
  <c r="AE1146" i="2" a="1"/>
  <c r="AE1146" i="2" s="1"/>
  <c r="AF1146" i="2" a="1"/>
  <c r="AF1146" i="2" s="1"/>
  <c r="AY1586" i="2"/>
  <c r="AZ1586" i="2" s="1" a="1"/>
  <c r="AZ1586" i="2" s="1"/>
  <c r="AE707" i="2" a="1"/>
  <c r="AE707" i="2" s="1"/>
  <c r="AF707" i="2" a="1"/>
  <c r="AF707" i="2" s="1"/>
  <c r="AD707" i="2"/>
  <c r="AD990" i="2"/>
  <c r="AE990" i="2" a="1"/>
  <c r="AE990" i="2" s="1"/>
  <c r="AF990" i="2" a="1"/>
  <c r="AF990" i="2" s="1"/>
  <c r="AF919" i="2" a="1"/>
  <c r="AF919" i="2" s="1"/>
  <c r="AD919" i="2"/>
  <c r="AE919" i="2" a="1"/>
  <c r="AE919" i="2" s="1"/>
  <c r="AD1099" i="2"/>
  <c r="AE1099" i="2" a="1"/>
  <c r="AE1099" i="2" s="1"/>
  <c r="AF1099" i="2" a="1"/>
  <c r="AF1099" i="2" s="1"/>
  <c r="AD898" i="2"/>
  <c r="AE898" i="2" a="1"/>
  <c r="AE898" i="2" s="1"/>
  <c r="AF898" i="2" a="1"/>
  <c r="AF898" i="2" s="1"/>
  <c r="AD1186" i="2"/>
  <c r="AE1186" i="2" a="1"/>
  <c r="AE1186" i="2" s="1"/>
  <c r="AF1186" i="2" a="1"/>
  <c r="AF1186" i="2" s="1"/>
  <c r="AE1082" i="2" a="1"/>
  <c r="AE1082" i="2" s="1"/>
  <c r="AF1082" i="2" a="1"/>
  <c r="AF1082" i="2" s="1"/>
  <c r="AD1082" i="2"/>
  <c r="AD1316" i="2"/>
  <c r="AE1316" i="2" a="1"/>
  <c r="AE1316" i="2" s="1"/>
  <c r="AF1316" i="2" a="1"/>
  <c r="AF1316" i="2" s="1"/>
  <c r="AF1374" i="2" a="1"/>
  <c r="AF1374" i="2" s="1"/>
  <c r="AD1374" i="2"/>
  <c r="AE1374" i="2" a="1"/>
  <c r="AE1374" i="2" s="1"/>
  <c r="AF722" i="2" a="1"/>
  <c r="AF722" i="2" s="1"/>
  <c r="AD722" i="2"/>
  <c r="AE722" i="2" a="1"/>
  <c r="AE722" i="2" s="1"/>
  <c r="AD849" i="2"/>
  <c r="AE849" i="2" a="1"/>
  <c r="AE849" i="2" s="1"/>
  <c r="AF849" i="2" a="1"/>
  <c r="AF849" i="2" s="1"/>
  <c r="AD1023" i="2"/>
  <c r="AE1023" i="2" a="1"/>
  <c r="AE1023" i="2" s="1"/>
  <c r="AF1023" i="2" a="1"/>
  <c r="AF1023" i="2" s="1"/>
  <c r="AD1201" i="2"/>
  <c r="AE1201" i="2" a="1"/>
  <c r="AE1201" i="2" s="1"/>
  <c r="AF1201" i="2" a="1"/>
  <c r="AF1201" i="2" s="1"/>
  <c r="AD1223" i="2"/>
  <c r="AE1223" i="2" a="1"/>
  <c r="AE1223" i="2" s="1"/>
  <c r="AF1223" i="2" a="1"/>
  <c r="AF1223" i="2" s="1"/>
  <c r="AF1472" i="2" a="1"/>
  <c r="AF1472" i="2" s="1"/>
  <c r="AD1472" i="2"/>
  <c r="AE1472" i="2" a="1"/>
  <c r="AE1472" i="2" s="1"/>
  <c r="AD991" i="2"/>
  <c r="AE991" i="2" a="1"/>
  <c r="AE991" i="2" s="1"/>
  <c r="AF991" i="2" a="1"/>
  <c r="AF991" i="2" s="1"/>
  <c r="AF1111" i="2" a="1"/>
  <c r="AF1111" i="2" s="1"/>
  <c r="AD1111" i="2"/>
  <c r="AE1111" i="2" a="1"/>
  <c r="AE1111" i="2" s="1"/>
  <c r="AD1262" i="2"/>
  <c r="AE1262" i="2" a="1"/>
  <c r="AE1262" i="2" s="1"/>
  <c r="AF1262" i="2" a="1"/>
  <c r="AF1262" i="2" s="1"/>
  <c r="AE1307" i="2" a="1"/>
  <c r="AE1307" i="2" s="1"/>
  <c r="AF1307" i="2" a="1"/>
  <c r="AF1307" i="2" s="1"/>
  <c r="AD1307" i="2"/>
  <c r="AF1031" i="2" a="1"/>
  <c r="AF1031" i="2" s="1"/>
  <c r="AD1031" i="2"/>
  <c r="AE1031" i="2" a="1"/>
  <c r="AE1031" i="2" s="1"/>
  <c r="AF1052" i="2" a="1"/>
  <c r="AF1052" i="2" s="1"/>
  <c r="AD1052" i="2"/>
  <c r="AE1052" i="2" a="1"/>
  <c r="AE1052" i="2" s="1"/>
  <c r="AE1473" i="2" a="1"/>
  <c r="AE1473" i="2" s="1"/>
  <c r="AF1473" i="2" a="1"/>
  <c r="AF1473" i="2" s="1"/>
  <c r="AD1473" i="2"/>
  <c r="AF1550" i="2" a="1"/>
  <c r="AF1550" i="2" s="1"/>
  <c r="AD1550" i="2"/>
  <c r="AE1550" i="2" a="1"/>
  <c r="AE1550" i="2" s="1"/>
  <c r="AD888" i="2"/>
  <c r="AE888" i="2" a="1"/>
  <c r="AE888" i="2" s="1"/>
  <c r="AF888" i="2" a="1"/>
  <c r="AF888" i="2" s="1"/>
  <c r="AD1132" i="2"/>
  <c r="AE1132" i="2" a="1"/>
  <c r="AE1132" i="2" s="1"/>
  <c r="AF1132" i="2" a="1"/>
  <c r="AF1132" i="2" s="1"/>
  <c r="AD723" i="2"/>
  <c r="AE723" i="2" a="1"/>
  <c r="AE723" i="2" s="1"/>
  <c r="AF723" i="2" a="1"/>
  <c r="AF723" i="2" s="1"/>
  <c r="AD691" i="2"/>
  <c r="AE691" i="2" a="1"/>
  <c r="AE691" i="2" s="1"/>
  <c r="AF691" i="2" a="1"/>
  <c r="AF691" i="2" s="1"/>
  <c r="AD852" i="2"/>
  <c r="AE852" i="2" a="1"/>
  <c r="AE852" i="2" s="1"/>
  <c r="AF852" i="2" a="1"/>
  <c r="AF852" i="2" s="1"/>
  <c r="AD1411" i="2"/>
  <c r="AE1411" i="2" a="1"/>
  <c r="AE1411" i="2" s="1"/>
  <c r="AF1411" i="2" a="1"/>
  <c r="AF1411" i="2" s="1"/>
  <c r="AD1012" i="2"/>
  <c r="AE1012" i="2" a="1"/>
  <c r="AE1012" i="2" s="1"/>
  <c r="AF1012" i="2" a="1"/>
  <c r="AF1012" i="2" s="1"/>
  <c r="AD1440" i="2"/>
  <c r="AF1440" i="2" a="1"/>
  <c r="AF1440" i="2" s="1"/>
  <c r="AE1440" i="2" a="1"/>
  <c r="AE1440" i="2" s="1"/>
  <c r="AD821" i="2"/>
  <c r="AE821" i="2" a="1"/>
  <c r="AE821" i="2" s="1"/>
  <c r="AF821" i="2" a="1"/>
  <c r="AF821" i="2" s="1"/>
  <c r="AD1500" i="2"/>
  <c r="AE1500" i="2" a="1"/>
  <c r="AE1500" i="2" s="1"/>
  <c r="AF1500" i="2" a="1"/>
  <c r="AF1500" i="2" s="1"/>
  <c r="AD889" i="2"/>
  <c r="AE889" i="2" a="1"/>
  <c r="AE889" i="2" s="1"/>
  <c r="AF889" i="2" a="1"/>
  <c r="AF889" i="2" s="1"/>
  <c r="AD1080" i="2"/>
  <c r="AE1080" i="2" a="1"/>
  <c r="AE1080" i="2" s="1"/>
  <c r="AF1080" i="2" a="1"/>
  <c r="AF1080" i="2" s="1"/>
  <c r="AD926" i="2"/>
  <c r="AE926" i="2" a="1"/>
  <c r="AE926" i="2" s="1"/>
  <c r="AF926" i="2" a="1"/>
  <c r="AF926" i="2" s="1"/>
  <c r="AD717" i="2"/>
  <c r="AF717" i="2" a="1"/>
  <c r="AF717" i="2" s="1"/>
  <c r="AE717" i="2" a="1"/>
  <c r="AE717" i="2" s="1"/>
  <c r="AD1259" i="2"/>
  <c r="AE1259" i="2" a="1"/>
  <c r="AE1259" i="2" s="1"/>
  <c r="AF1259" i="2" a="1"/>
  <c r="AF1259" i="2" s="1"/>
  <c r="AD1165" i="2"/>
  <c r="AE1165" i="2" a="1"/>
  <c r="AE1165" i="2" s="1"/>
  <c r="AF1165" i="2" a="1"/>
  <c r="AF1165" i="2" s="1"/>
  <c r="AF897" i="2" a="1"/>
  <c r="AF897" i="2" s="1"/>
  <c r="AD897" i="2"/>
  <c r="AE897" i="2" a="1"/>
  <c r="AE897" i="2" s="1"/>
  <c r="AD780" i="2"/>
  <c r="AE780" i="2" a="1"/>
  <c r="AE780" i="2" s="1"/>
  <c r="AF780" i="2" a="1"/>
  <c r="AF780" i="2" s="1"/>
  <c r="AD1035" i="2"/>
  <c r="AE1035" i="2" a="1"/>
  <c r="AE1035" i="2" s="1"/>
  <c r="AF1035" i="2" a="1"/>
  <c r="AF1035" i="2" s="1"/>
  <c r="AD1245" i="2"/>
  <c r="AE1245" i="2" a="1"/>
  <c r="AE1245" i="2" s="1"/>
  <c r="AF1245" i="2" a="1"/>
  <c r="AF1245" i="2" s="1"/>
  <c r="AD1191" i="2"/>
  <c r="AE1191" i="2" a="1"/>
  <c r="AE1191" i="2" s="1"/>
  <c r="AF1191" i="2" a="1"/>
  <c r="AF1191" i="2" s="1"/>
  <c r="AD1454" i="2"/>
  <c r="AE1454" i="2" a="1"/>
  <c r="AE1454" i="2" s="1"/>
  <c r="AF1454" i="2" a="1"/>
  <c r="AF1454" i="2" s="1"/>
  <c r="AD1538" i="2"/>
  <c r="AE1538" i="2" a="1"/>
  <c r="AE1538" i="2" s="1"/>
  <c r="AF1538" i="2" a="1"/>
  <c r="AF1538" i="2" s="1"/>
  <c r="AD924" i="2"/>
  <c r="AE924" i="2" a="1"/>
  <c r="AE924" i="2" s="1"/>
  <c r="AF924" i="2" a="1"/>
  <c r="AF924" i="2" s="1"/>
  <c r="AF1545" i="2" a="1"/>
  <c r="AF1545" i="2" s="1"/>
  <c r="AE1545" i="2" a="1"/>
  <c r="AE1545" i="2" s="1"/>
  <c r="AD1545" i="2"/>
  <c r="AD1251" i="2"/>
  <c r="AE1251" i="2" a="1"/>
  <c r="AE1251" i="2" s="1"/>
  <c r="AF1251" i="2" a="1"/>
  <c r="AF1251" i="2" s="1"/>
  <c r="BA1569" i="2" a="1"/>
  <c r="BA1569" i="2" s="1"/>
  <c r="AF1569" i="2" a="1"/>
  <c r="AF1569" i="2" s="1"/>
  <c r="AD1569" i="2"/>
  <c r="AE1569" i="2" a="1"/>
  <c r="AE1569" i="2" s="1"/>
  <c r="AD960" i="2"/>
  <c r="AE960" i="2" a="1"/>
  <c r="AE960" i="2" s="1"/>
  <c r="AF960" i="2" a="1"/>
  <c r="AF960" i="2" s="1"/>
  <c r="AD1562" i="2"/>
  <c r="AE1562" i="2" a="1"/>
  <c r="AE1562" i="2" s="1"/>
  <c r="AF1562" i="2" a="1"/>
  <c r="AF1562" i="2" s="1"/>
  <c r="AE1573" i="2" a="1"/>
  <c r="AE1573" i="2" s="1"/>
  <c r="AF1573" i="2" a="1"/>
  <c r="AF1573" i="2" s="1"/>
  <c r="AD1573" i="2"/>
  <c r="AD1390" i="2"/>
  <c r="AE1390" i="2" a="1"/>
  <c r="AE1390" i="2" s="1"/>
  <c r="AF1390" i="2" a="1"/>
  <c r="AF1390" i="2" s="1"/>
  <c r="AF1431" i="2" a="1"/>
  <c r="AF1431" i="2" s="1"/>
  <c r="AD1431" i="2"/>
  <c r="AE1431" i="2" a="1"/>
  <c r="AE1431" i="2" s="1"/>
  <c r="AD863" i="2"/>
  <c r="AE863" i="2" a="1"/>
  <c r="AE863" i="2" s="1"/>
  <c r="AF863" i="2" a="1"/>
  <c r="AF863" i="2" s="1"/>
  <c r="AE1395" i="2" a="1"/>
  <c r="AE1395" i="2" s="1"/>
  <c r="AF1395" i="2" a="1"/>
  <c r="AF1395" i="2" s="1"/>
  <c r="AD1395" i="2"/>
  <c r="AF1391" i="2" a="1"/>
  <c r="AF1391" i="2" s="1"/>
  <c r="AD1391" i="2"/>
  <c r="AE1391" i="2" a="1"/>
  <c r="AE1391" i="2" s="1"/>
  <c r="AD1359" i="2"/>
  <c r="AE1359" i="2" a="1"/>
  <c r="AE1359" i="2" s="1"/>
  <c r="AF1359" i="2" a="1"/>
  <c r="AF1359" i="2" s="1"/>
  <c r="AD1519" i="2"/>
  <c r="AE1519" i="2" a="1"/>
  <c r="AE1519" i="2" s="1"/>
  <c r="AF1519" i="2" a="1"/>
  <c r="AF1519" i="2" s="1"/>
  <c r="AD1141" i="2"/>
  <c r="AE1141" i="2" a="1"/>
  <c r="AE1141" i="2" s="1"/>
  <c r="AF1141" i="2" a="1"/>
  <c r="AF1141" i="2" s="1"/>
  <c r="AD844" i="2"/>
  <c r="AE844" i="2" a="1"/>
  <c r="AE844" i="2" s="1"/>
  <c r="AF844" i="2" a="1"/>
  <c r="AF844" i="2" s="1"/>
  <c r="AD1015" i="2"/>
  <c r="AE1015" i="2" a="1"/>
  <c r="AE1015" i="2" s="1"/>
  <c r="AF1015" i="2" a="1"/>
  <c r="AF1015" i="2" s="1"/>
  <c r="AE709" i="2" a="1"/>
  <c r="AE709" i="2" s="1"/>
  <c r="AF709" i="2" a="1"/>
  <c r="AF709" i="2" s="1"/>
  <c r="AD709" i="2"/>
  <c r="AF1064" i="2" a="1"/>
  <c r="AF1064" i="2" s="1"/>
  <c r="AD1064" i="2"/>
  <c r="AE1064" i="2" a="1"/>
  <c r="AE1064" i="2" s="1"/>
  <c r="AH1098" i="2" a="1"/>
  <c r="AH1098" i="2" s="1"/>
  <c r="AB1454" i="2" a="1"/>
  <c r="AB1454" i="2" s="1"/>
  <c r="AC1454" i="2" a="1"/>
  <c r="AC1454" i="2" s="1"/>
  <c r="AB1250" i="2" a="1"/>
  <c r="AB1250" i="2" s="1"/>
  <c r="AC1250" i="2" a="1"/>
  <c r="AC1250" i="2" s="1"/>
  <c r="AC802" i="2" a="1"/>
  <c r="AC802" i="2" s="1"/>
  <c r="AB802" i="2" a="1"/>
  <c r="AB802" i="2" s="1"/>
  <c r="AB1197" i="2" a="1"/>
  <c r="AB1197" i="2" s="1"/>
  <c r="AC1197" i="2" a="1"/>
  <c r="AC1197" i="2" s="1"/>
  <c r="AC682" i="2" a="1"/>
  <c r="AC682" i="2" s="1"/>
  <c r="AB682" i="2" a="1"/>
  <c r="AB682" i="2" s="1"/>
  <c r="AB1405" i="2" a="1"/>
  <c r="AB1405" i="2" s="1"/>
  <c r="AC1405" i="2" a="1"/>
  <c r="AC1405" i="2" s="1"/>
  <c r="AC674" i="2" a="1"/>
  <c r="AC674" i="2" s="1"/>
  <c r="AB674" i="2" a="1"/>
  <c r="AB674" i="2" s="1"/>
  <c r="AC757" i="2" a="1"/>
  <c r="AC757" i="2" s="1"/>
  <c r="AB757" i="2" a="1"/>
  <c r="AB757" i="2" s="1"/>
  <c r="AC1290" i="2" a="1"/>
  <c r="AC1290" i="2" s="1"/>
  <c r="AB1290" i="2" a="1"/>
  <c r="AB1290" i="2" s="1"/>
  <c r="AB1170" i="2" a="1"/>
  <c r="AB1170" i="2" s="1"/>
  <c r="AC1170" i="2" a="1"/>
  <c r="AC1170" i="2" s="1"/>
  <c r="AC897" i="2" a="1"/>
  <c r="AC897" i="2" s="1"/>
  <c r="AB897" i="2" a="1"/>
  <c r="AB897" i="2" s="1"/>
  <c r="AC769" i="2" a="1"/>
  <c r="AC769" i="2" s="1"/>
  <c r="AB769" i="2" a="1"/>
  <c r="AB769" i="2" s="1"/>
  <c r="AB900" i="2" a="1"/>
  <c r="AB900" i="2" s="1"/>
  <c r="AC900" i="2" a="1"/>
  <c r="AC900" i="2" s="1"/>
  <c r="AB1239" i="2" a="1"/>
  <c r="AB1239" i="2" s="1"/>
  <c r="AC1239" i="2" a="1"/>
  <c r="AC1239" i="2" s="1"/>
  <c r="AC1261" i="2" a="1"/>
  <c r="AC1261" i="2" s="1"/>
  <c r="AB1261" i="2" a="1"/>
  <c r="AB1261" i="2" s="1"/>
  <c r="AB813" i="2" a="1"/>
  <c r="AB813" i="2" s="1"/>
  <c r="AC813" i="2" a="1"/>
  <c r="AC813" i="2" s="1"/>
  <c r="AB1349" i="2" a="1"/>
  <c r="AB1349" i="2" s="1"/>
  <c r="AC1349" i="2" a="1"/>
  <c r="AC1349" i="2" s="1"/>
  <c r="AB988" i="2" a="1"/>
  <c r="AB988" i="2" s="1"/>
  <c r="AC988" i="2" a="1"/>
  <c r="AC988" i="2" s="1"/>
  <c r="AB1579" i="2" a="1"/>
  <c r="AB1579" i="2" s="1"/>
  <c r="AC1579" i="2" a="1"/>
  <c r="AC1579" i="2" s="1"/>
  <c r="AB1308" i="2" a="1"/>
  <c r="AB1308" i="2" s="1"/>
  <c r="AC1308" i="2" a="1"/>
  <c r="AC1308" i="2" s="1"/>
  <c r="AB1167" i="2" a="1"/>
  <c r="AB1167" i="2" s="1"/>
  <c r="AC1167" i="2" a="1"/>
  <c r="AC1167" i="2" s="1"/>
  <c r="AC1097" i="2" a="1"/>
  <c r="AC1097" i="2" s="1"/>
  <c r="AB1097" i="2" a="1"/>
  <c r="AB1097" i="2" s="1"/>
  <c r="AB1168" i="2" a="1"/>
  <c r="AB1168" i="2" s="1"/>
  <c r="AC1168" i="2" a="1"/>
  <c r="AC1168" i="2" s="1"/>
  <c r="AC841" i="2" a="1"/>
  <c r="AC841" i="2" s="1"/>
  <c r="AB841" i="2" a="1"/>
  <c r="AB841" i="2" s="1"/>
  <c r="AC1154" i="2" a="1"/>
  <c r="AC1154" i="2" s="1"/>
  <c r="AB1154" i="2" a="1"/>
  <c r="AB1154" i="2" s="1"/>
  <c r="AC754" i="2" a="1"/>
  <c r="AC754" i="2" s="1"/>
  <c r="AB754" i="2" a="1"/>
  <c r="AB754" i="2" s="1"/>
  <c r="AB1495" i="2" a="1"/>
  <c r="AB1495" i="2" s="1"/>
  <c r="AC1495" i="2" a="1"/>
  <c r="AC1495" i="2" s="1"/>
  <c r="AB1084" i="2" a="1"/>
  <c r="AB1084" i="2" s="1"/>
  <c r="AC1084" i="2" a="1"/>
  <c r="AC1084" i="2" s="1"/>
  <c r="AB891" i="2" a="1"/>
  <c r="AB891" i="2" s="1"/>
  <c r="AC891" i="2" a="1"/>
  <c r="AC891" i="2" s="1"/>
  <c r="AB779" i="2" a="1"/>
  <c r="AB779" i="2" s="1"/>
  <c r="AC779" i="2" a="1"/>
  <c r="AC779" i="2" s="1"/>
  <c r="AF1092" i="2" a="1"/>
  <c r="AF1092" i="2" s="1"/>
  <c r="AD1092" i="2"/>
  <c r="AE1092" i="2" a="1"/>
  <c r="AE1092" i="2" s="1"/>
  <c r="AC736" i="2" a="1"/>
  <c r="AC736" i="2" s="1"/>
  <c r="AB736" i="2" a="1"/>
  <c r="AB736" i="2" s="1"/>
  <c r="AB1411" i="2" a="1"/>
  <c r="AB1411" i="2" s="1"/>
  <c r="AC1411" i="2" a="1"/>
  <c r="AC1411" i="2" s="1"/>
  <c r="AB854" i="2" a="1"/>
  <c r="AB854" i="2" s="1"/>
  <c r="AC854" i="2" a="1"/>
  <c r="AC854" i="2" s="1"/>
  <c r="AB732" i="2" a="1"/>
  <c r="AB732" i="2" s="1"/>
  <c r="AC732" i="2" a="1"/>
  <c r="AC732" i="2" s="1"/>
  <c r="AC1479" i="2" a="1"/>
  <c r="AC1479" i="2" s="1"/>
  <c r="AB1479" i="2" a="1"/>
  <c r="AB1479" i="2" s="1"/>
  <c r="AC839" i="2" a="1"/>
  <c r="AC839" i="2" s="1"/>
  <c r="AB839" i="2" a="1"/>
  <c r="AB839" i="2" s="1"/>
  <c r="AB1368" i="2" a="1"/>
  <c r="AB1368" i="2" s="1"/>
  <c r="AC1368" i="2" a="1"/>
  <c r="AC1368" i="2" s="1"/>
  <c r="AB869" i="2" a="1"/>
  <c r="AB869" i="2" s="1"/>
  <c r="AC869" i="2" a="1"/>
  <c r="AC869" i="2" s="1"/>
  <c r="AC724" i="2" a="1"/>
  <c r="AC724" i="2" s="1"/>
  <c r="AB724" i="2" a="1"/>
  <c r="AB724" i="2" s="1"/>
  <c r="AB1586" i="2" a="1"/>
  <c r="AB1586" i="2" s="1"/>
  <c r="AC1586" i="2" a="1"/>
  <c r="AC1586" i="2" s="1"/>
  <c r="AB762" i="2" a="1"/>
  <c r="AB762" i="2" s="1"/>
  <c r="AC762" i="2" a="1"/>
  <c r="AC762" i="2" s="1"/>
  <c r="AC1156" i="2" a="1"/>
  <c r="AC1156" i="2" s="1"/>
  <c r="AB1156" i="2" a="1"/>
  <c r="AB1156" i="2" s="1"/>
  <c r="AB1480" i="2" a="1"/>
  <c r="AB1480" i="2" s="1"/>
  <c r="AC1480" i="2" a="1"/>
  <c r="AC1480" i="2" s="1"/>
  <c r="AC1214" i="2" a="1"/>
  <c r="AC1214" i="2" s="1"/>
  <c r="AB1214" i="2" a="1"/>
  <c r="AB1214" i="2" s="1"/>
  <c r="AB1149" i="2" a="1"/>
  <c r="AB1149" i="2" s="1"/>
  <c r="AC1149" i="2" a="1"/>
  <c r="AC1149" i="2" s="1"/>
  <c r="AB962" i="2" a="1"/>
  <c r="AB962" i="2" s="1"/>
  <c r="AC962" i="2" a="1"/>
  <c r="AC962" i="2" s="1"/>
  <c r="AB1553" i="2" a="1"/>
  <c r="AB1553" i="2" s="1"/>
  <c r="AC1553" i="2" a="1"/>
  <c r="AC1553" i="2" s="1"/>
  <c r="AB1303" i="2" a="1"/>
  <c r="AB1303" i="2" s="1"/>
  <c r="AC1303" i="2" a="1"/>
  <c r="AC1303" i="2" s="1"/>
  <c r="AB1314" i="2" a="1"/>
  <c r="AB1314" i="2" s="1"/>
  <c r="AC1314" i="2" a="1"/>
  <c r="AC1314" i="2" s="1"/>
  <c r="AB976" i="2" a="1"/>
  <c r="AB976" i="2" s="1"/>
  <c r="AC976" i="2" a="1"/>
  <c r="AC976" i="2" s="1"/>
  <c r="AC873" i="2" a="1"/>
  <c r="AC873" i="2" s="1"/>
  <c r="AB873" i="2" a="1"/>
  <c r="AB873" i="2" s="1"/>
  <c r="AC1033" i="2" a="1"/>
  <c r="AC1033" i="2" s="1"/>
  <c r="AB1033" i="2" a="1"/>
  <c r="AB1033" i="2" s="1"/>
  <c r="AB809" i="2" a="1"/>
  <c r="AB809" i="2" s="1"/>
  <c r="AC809" i="2" a="1"/>
  <c r="AC809" i="2" s="1"/>
  <c r="AB686" i="2" a="1"/>
  <c r="AB686" i="2" s="1"/>
  <c r="AC686" i="2" a="1"/>
  <c r="AC686" i="2" s="1"/>
  <c r="AB794" i="2" a="1"/>
  <c r="AB794" i="2" s="1"/>
  <c r="AC794" i="2" a="1"/>
  <c r="AC794" i="2" s="1"/>
  <c r="AB1326" i="2" a="1"/>
  <c r="AB1326" i="2" s="1"/>
  <c r="AC1326" i="2" a="1"/>
  <c r="AC1326" i="2" s="1"/>
  <c r="AB1130" i="2" a="1"/>
  <c r="AB1130" i="2" s="1"/>
  <c r="AC1130" i="2" a="1"/>
  <c r="AC1130" i="2" s="1"/>
  <c r="AB1248" i="2" a="1"/>
  <c r="AB1248" i="2" s="1"/>
  <c r="AC1248" i="2" a="1"/>
  <c r="AC1248" i="2" s="1"/>
  <c r="AB905" i="2" a="1"/>
  <c r="AB905" i="2" s="1"/>
  <c r="AC905" i="2" a="1"/>
  <c r="AC905" i="2" s="1"/>
  <c r="AC1269" i="2" a="1"/>
  <c r="AC1269" i="2" s="1"/>
  <c r="AB1269" i="2" a="1"/>
  <c r="AB1269" i="2" s="1"/>
  <c r="AB842" i="2" a="1"/>
  <c r="AB842" i="2" s="1"/>
  <c r="AC842" i="2" a="1"/>
  <c r="AC842" i="2" s="1"/>
  <c r="AC1133" i="2" a="1"/>
  <c r="AC1133" i="2" s="1"/>
  <c r="AB1133" i="2" a="1"/>
  <c r="AB1133" i="2" s="1"/>
  <c r="AC1551" i="2" a="1"/>
  <c r="AC1551" i="2" s="1"/>
  <c r="AB1551" i="2" a="1"/>
  <c r="AB1551" i="2" s="1"/>
  <c r="AB1176" i="2" a="1"/>
  <c r="AB1176" i="2" s="1"/>
  <c r="AC1176" i="2" a="1"/>
  <c r="AC1176" i="2" s="1"/>
  <c r="AB1374" i="2" a="1"/>
  <c r="AB1374" i="2" s="1"/>
  <c r="AC1374" i="2" a="1"/>
  <c r="AC1374" i="2" s="1"/>
  <c r="AB1494" i="2" a="1"/>
  <c r="AB1494" i="2" s="1"/>
  <c r="AC1494" i="2" a="1"/>
  <c r="AC1494" i="2" s="1"/>
  <c r="AC1171" i="2" a="1"/>
  <c r="AC1171" i="2" s="1"/>
  <c r="AB1171" i="2" a="1"/>
  <c r="AB1171" i="2" s="1"/>
  <c r="AC1501" i="2" a="1"/>
  <c r="AC1501" i="2" s="1"/>
  <c r="AB1501" i="2" a="1"/>
  <c r="AB1501" i="2" s="1"/>
  <c r="AB1517" i="2" a="1"/>
  <c r="AB1517" i="2" s="1"/>
  <c r="AC1517" i="2" a="1"/>
  <c r="AC1517" i="2" s="1"/>
  <c r="AB764" i="2" a="1"/>
  <c r="AB764" i="2" s="1"/>
  <c r="AC764" i="2" a="1"/>
  <c r="AC764" i="2" s="1"/>
  <c r="AC1106" i="2" a="1"/>
  <c r="AC1106" i="2" s="1"/>
  <c r="AB1106" i="2" a="1"/>
  <c r="AB1106" i="2" s="1"/>
  <c r="AB1185" i="2" a="1"/>
  <c r="AB1185" i="2" s="1"/>
  <c r="AC1185" i="2" a="1"/>
  <c r="AC1185" i="2" s="1"/>
  <c r="AC1573" i="2" a="1"/>
  <c r="AC1573" i="2" s="1"/>
  <c r="AB1573" i="2" a="1"/>
  <c r="AB1573" i="2" s="1"/>
  <c r="AC698" i="2" a="1"/>
  <c r="AC698" i="2" s="1"/>
  <c r="AB698" i="2" a="1"/>
  <c r="AB698" i="2" s="1"/>
  <c r="AB1143" i="2" a="1"/>
  <c r="AB1143" i="2" s="1"/>
  <c r="AC1143" i="2" a="1"/>
  <c r="AC1143" i="2" s="1"/>
  <c r="AC804" i="2" a="1"/>
  <c r="AC804" i="2" s="1"/>
  <c r="AB804" i="2" a="1"/>
  <c r="AB804" i="2" s="1"/>
  <c r="AB1224" i="2" a="1"/>
  <c r="AB1224" i="2" s="1"/>
  <c r="AC1224" i="2" a="1"/>
  <c r="AC1224" i="2" s="1"/>
  <c r="AB1072" i="2" a="1"/>
  <c r="AB1072" i="2" s="1"/>
  <c r="AC1072" i="2" a="1"/>
  <c r="AC1072" i="2" s="1"/>
  <c r="AC1516" i="2" a="1"/>
  <c r="AC1516" i="2" s="1"/>
  <c r="AB1516" i="2" a="1"/>
  <c r="AB1516" i="2" s="1"/>
  <c r="AC1365" i="2" a="1"/>
  <c r="AC1365" i="2" s="1"/>
  <c r="AB1365" i="2" a="1"/>
  <c r="AB1365" i="2" s="1"/>
  <c r="AB1024" i="2" a="1"/>
  <c r="AB1024" i="2" s="1"/>
  <c r="AC1024" i="2" a="1"/>
  <c r="AC1024" i="2" s="1"/>
  <c r="AB1180" i="2" a="1"/>
  <c r="AB1180" i="2" s="1"/>
  <c r="AC1180" i="2" a="1"/>
  <c r="AC1180" i="2" s="1"/>
  <c r="AB1466" i="2" a="1"/>
  <c r="AB1466" i="2" s="1"/>
  <c r="AC1466" i="2" a="1"/>
  <c r="AC1466" i="2" s="1"/>
  <c r="AC1467" i="2" a="1"/>
  <c r="AC1467" i="2" s="1"/>
  <c r="AB1467" i="2" a="1"/>
  <c r="AB1467" i="2" s="1"/>
  <c r="AB1316" i="2" a="1"/>
  <c r="AB1316" i="2" s="1"/>
  <c r="AC1316" i="2" a="1"/>
  <c r="AC1316" i="2" s="1"/>
  <c r="AC694" i="2" a="1"/>
  <c r="AC694" i="2" s="1"/>
  <c r="AB694" i="2" a="1"/>
  <c r="AB694" i="2" s="1"/>
  <c r="AB1488" i="2" a="1"/>
  <c r="AB1488" i="2" s="1"/>
  <c r="AC1488" i="2" a="1"/>
  <c r="AC1488" i="2" s="1"/>
  <c r="AD783" i="2"/>
  <c r="AE783" i="2" a="1"/>
  <c r="AE783" i="2" s="1"/>
  <c r="AF783" i="2" a="1"/>
  <c r="AF783" i="2" s="1"/>
  <c r="AD1195" i="2"/>
  <c r="AE1195" i="2" a="1"/>
  <c r="AE1195" i="2" s="1"/>
  <c r="AF1195" i="2" a="1"/>
  <c r="AF1195" i="2" s="1"/>
  <c r="AD1025" i="2"/>
  <c r="AE1025" i="2" a="1"/>
  <c r="AE1025" i="2" s="1"/>
  <c r="AF1025" i="2" a="1"/>
  <c r="AF1025" i="2" s="1"/>
  <c r="AD1364" i="2"/>
  <c r="AE1364" i="2" a="1"/>
  <c r="AE1364" i="2" s="1"/>
  <c r="AF1364" i="2" a="1"/>
  <c r="AF1364" i="2" s="1"/>
  <c r="AF832" i="2" a="1"/>
  <c r="AF832" i="2" s="1"/>
  <c r="AD832" i="2"/>
  <c r="AE832" i="2" a="1"/>
  <c r="AE832" i="2" s="1"/>
  <c r="AD825" i="2"/>
  <c r="AE825" i="2" a="1"/>
  <c r="AE825" i="2" s="1"/>
  <c r="AF825" i="2" a="1"/>
  <c r="AF825" i="2" s="1"/>
  <c r="AB1074" i="2" a="1"/>
  <c r="AB1074" i="2" s="1"/>
  <c r="AC1074" i="2" a="1"/>
  <c r="AC1074" i="2" s="1"/>
  <c r="AB829" i="2" a="1"/>
  <c r="AB829" i="2" s="1"/>
  <c r="AC829" i="2" a="1"/>
  <c r="AC829" i="2" s="1"/>
  <c r="AB1125" i="2" a="1"/>
  <c r="AB1125" i="2" s="1"/>
  <c r="AC1125" i="2" a="1"/>
  <c r="AC1125" i="2" s="1"/>
  <c r="AB1384" i="2" a="1"/>
  <c r="AB1384" i="2" s="1"/>
  <c r="AC1384" i="2" a="1"/>
  <c r="AC1384" i="2" s="1"/>
  <c r="AE1458" i="2" a="1"/>
  <c r="AE1458" i="2" s="1"/>
  <c r="AF1458" i="2" a="1"/>
  <c r="AF1458" i="2" s="1"/>
  <c r="AD1458" i="2"/>
  <c r="AF1491" i="2" a="1"/>
  <c r="AF1491" i="2" s="1"/>
  <c r="AD1491" i="2"/>
  <c r="AE1491" i="2" a="1"/>
  <c r="AE1491" i="2" s="1"/>
  <c r="AF1563" i="2" a="1"/>
  <c r="AF1563" i="2" s="1"/>
  <c r="AD1563" i="2"/>
  <c r="AE1563" i="2" a="1"/>
  <c r="AE1563" i="2" s="1"/>
  <c r="AD969" i="2"/>
  <c r="AE969" i="2" a="1"/>
  <c r="AE969" i="2" s="1"/>
  <c r="AF969" i="2" a="1"/>
  <c r="AF969" i="2" s="1"/>
  <c r="AF1181" i="2" a="1"/>
  <c r="AF1181" i="2" s="1"/>
  <c r="AD1181" i="2"/>
  <c r="AE1181" i="2" a="1"/>
  <c r="AE1181" i="2" s="1"/>
  <c r="AD914" i="2"/>
  <c r="AE914" i="2" a="1"/>
  <c r="AE914" i="2" s="1"/>
  <c r="AF914" i="2" a="1"/>
  <c r="AF914" i="2" s="1"/>
  <c r="AE1046" i="2" a="1"/>
  <c r="AE1046" i="2" s="1"/>
  <c r="AD1046" i="2"/>
  <c r="AF1046" i="2" a="1"/>
  <c r="AF1046" i="2" s="1"/>
  <c r="AB759" i="2" a="1"/>
  <c r="AB759" i="2" s="1"/>
  <c r="AC759" i="2" a="1"/>
  <c r="AC759" i="2" s="1"/>
  <c r="AC1202" i="2" a="1"/>
  <c r="AC1202" i="2" s="1"/>
  <c r="AB1202" i="2" a="1"/>
  <c r="AB1202" i="2" s="1"/>
  <c r="AB1088" i="2" a="1"/>
  <c r="AB1088" i="2" s="1"/>
  <c r="AC1088" i="2" a="1"/>
  <c r="AC1088" i="2" s="1"/>
  <c r="AB695" i="2" a="1"/>
  <c r="AB695" i="2" s="1"/>
  <c r="AC695" i="2" a="1"/>
  <c r="AC695" i="2" s="1"/>
  <c r="AB1378" i="2" a="1"/>
  <c r="AB1378" i="2" s="1"/>
  <c r="AC1378" i="2" a="1"/>
  <c r="AC1378" i="2" s="1"/>
  <c r="AB1502" i="2" a="1"/>
  <c r="AB1502" i="2" s="1"/>
  <c r="AC1502" i="2" a="1"/>
  <c r="AC1502" i="2" s="1"/>
  <c r="AD1138" i="2"/>
  <c r="AE1138" i="2" a="1"/>
  <c r="AE1138" i="2" s="1"/>
  <c r="AF1138" i="2" a="1"/>
  <c r="AF1138" i="2" s="1"/>
  <c r="AT1098" i="2" a="1"/>
  <c r="AT1098" i="2" s="1"/>
  <c r="AD987" i="2"/>
  <c r="AE987" i="2" a="1"/>
  <c r="AE987" i="2" s="1"/>
  <c r="AF987" i="2" a="1"/>
  <c r="AF987" i="2" s="1"/>
  <c r="AE1479" i="2" a="1"/>
  <c r="AE1479" i="2" s="1"/>
  <c r="AF1479" i="2" a="1"/>
  <c r="AF1479" i="2" s="1"/>
  <c r="AD1479" i="2"/>
  <c r="AD982" i="2"/>
  <c r="AE982" i="2" a="1"/>
  <c r="AE982" i="2" s="1"/>
  <c r="AF982" i="2" a="1"/>
  <c r="AF982" i="2" s="1"/>
  <c r="BA1548" i="2" a="1"/>
  <c r="BA1548" i="2" s="1"/>
  <c r="AF1172" i="2" a="1"/>
  <c r="AF1172" i="2" s="1"/>
  <c r="AD1172" i="2"/>
  <c r="AE1172" i="2" a="1"/>
  <c r="AE1172" i="2" s="1"/>
  <c r="AF916" i="2" a="1"/>
  <c r="AF916" i="2" s="1"/>
  <c r="AD916" i="2"/>
  <c r="AE916" i="2" a="1"/>
  <c r="AE916" i="2" s="1"/>
  <c r="AE900" i="2" a="1"/>
  <c r="AE900" i="2" s="1"/>
  <c r="AD900" i="2"/>
  <c r="AF900" i="2" a="1"/>
  <c r="AF900" i="2" s="1"/>
  <c r="AD1277" i="2"/>
  <c r="AE1277" i="2" a="1"/>
  <c r="AE1277" i="2" s="1"/>
  <c r="AF1277" i="2" a="1"/>
  <c r="AF1277" i="2" s="1"/>
  <c r="AF1453" i="2" a="1"/>
  <c r="AF1453" i="2" s="1"/>
  <c r="AD1453" i="2"/>
  <c r="AE1453" i="2" a="1"/>
  <c r="AE1453" i="2" s="1"/>
  <c r="AF1537" i="2" a="1"/>
  <c r="AF1537" i="2" s="1"/>
  <c r="AE1537" i="2" a="1"/>
  <c r="AE1537" i="2" s="1"/>
  <c r="AD1537" i="2"/>
  <c r="AC944" i="2" a="1"/>
  <c r="AC944" i="2" s="1"/>
  <c r="AB944" i="2" a="1"/>
  <c r="AB944" i="2" s="1"/>
  <c r="AE1448" i="2" a="1"/>
  <c r="AE1448" i="2" s="1"/>
  <c r="AF1448" i="2" a="1"/>
  <c r="AF1448" i="2" s="1"/>
  <c r="AD1448" i="2"/>
  <c r="AD949" i="2"/>
  <c r="AE949" i="2" a="1"/>
  <c r="AE949" i="2" s="1"/>
  <c r="AF949" i="2" a="1"/>
  <c r="AF949" i="2" s="1"/>
  <c r="AD772" i="2"/>
  <c r="AE772" i="2" a="1"/>
  <c r="AE772" i="2" s="1"/>
  <c r="AF772" i="2" a="1"/>
  <c r="AF772" i="2" s="1"/>
  <c r="AF1530" i="2" a="1"/>
  <c r="AF1530" i="2" s="1"/>
  <c r="AD1530" i="2"/>
  <c r="AE1530" i="2" a="1"/>
  <c r="AE1530" i="2" s="1"/>
  <c r="AE1368" i="2" a="1"/>
  <c r="AE1368" i="2" s="1"/>
  <c r="AD1368" i="2"/>
  <c r="AF1368" i="2" a="1"/>
  <c r="AF1368" i="2" s="1"/>
  <c r="AD937" i="2"/>
  <c r="AE937" i="2" a="1"/>
  <c r="AE937" i="2" s="1"/>
  <c r="AF937" i="2" a="1"/>
  <c r="AF937" i="2" s="1"/>
  <c r="AD1061" i="2"/>
  <c r="AE1061" i="2" a="1"/>
  <c r="AE1061" i="2" s="1"/>
  <c r="AF1061" i="2" a="1"/>
  <c r="AF1061" i="2" s="1"/>
  <c r="AD956" i="2"/>
  <c r="AE956" i="2" a="1"/>
  <c r="AE956" i="2" s="1"/>
  <c r="AF956" i="2" a="1"/>
  <c r="AF956" i="2" s="1"/>
  <c r="AF1369" i="2" a="1"/>
  <c r="AF1369" i="2" s="1"/>
  <c r="AD1369" i="2"/>
  <c r="AE1369" i="2" a="1"/>
  <c r="AE1369" i="2" s="1"/>
  <c r="AR1586" i="2" a="1"/>
  <c r="AR1586" i="2" s="1"/>
  <c r="AF1171" i="2" a="1"/>
  <c r="AF1171" i="2" s="1"/>
  <c r="AD1171" i="2"/>
  <c r="AE1171" i="2" a="1"/>
  <c r="AE1171" i="2" s="1"/>
  <c r="AD725" i="2"/>
  <c r="AE725" i="2" a="1"/>
  <c r="AE725" i="2" s="1"/>
  <c r="AF725" i="2" a="1"/>
  <c r="AF725" i="2" s="1"/>
  <c r="AF1107" i="2" a="1"/>
  <c r="AF1107" i="2" s="1"/>
  <c r="AD1107" i="2"/>
  <c r="AE1107" i="2" a="1"/>
  <c r="AE1107" i="2" s="1"/>
  <c r="AD696" i="2"/>
  <c r="AE696" i="2" a="1"/>
  <c r="AE696" i="2" s="1"/>
  <c r="AF696" i="2" a="1"/>
  <c r="AF696" i="2" s="1"/>
  <c r="AD1543" i="2"/>
  <c r="AF1543" i="2" a="1"/>
  <c r="AF1543" i="2" s="1"/>
  <c r="AE1543" i="2" a="1"/>
  <c r="AE1543" i="2" s="1"/>
  <c r="AF886" i="2" a="1"/>
  <c r="AF886" i="2" s="1"/>
  <c r="AD886" i="2"/>
  <c r="AE886" i="2" a="1"/>
  <c r="AE886" i="2" s="1"/>
  <c r="AD933" i="2"/>
  <c r="AE933" i="2" a="1"/>
  <c r="AE933" i="2" s="1"/>
  <c r="AF933" i="2" a="1"/>
  <c r="AF933" i="2" s="1"/>
  <c r="AF1247" i="2" a="1"/>
  <c r="AF1247" i="2" s="1"/>
  <c r="AE1247" i="2" a="1"/>
  <c r="AE1247" i="2" s="1"/>
  <c r="AD1247" i="2"/>
  <c r="AD1488" i="2"/>
  <c r="AE1488" i="2" a="1"/>
  <c r="AE1488" i="2" s="1"/>
  <c r="AF1488" i="2" a="1"/>
  <c r="AF1488" i="2" s="1"/>
  <c r="AD802" i="2"/>
  <c r="AE802" i="2" a="1"/>
  <c r="AE802" i="2" s="1"/>
  <c r="AF802" i="2" a="1"/>
  <c r="AF802" i="2" s="1"/>
  <c r="AD902" i="2"/>
  <c r="AE902" i="2" a="1"/>
  <c r="AE902" i="2" s="1"/>
  <c r="AF902" i="2" a="1"/>
  <c r="AF902" i="2" s="1"/>
  <c r="AF1501" i="2" a="1"/>
  <c r="AF1501" i="2" s="1"/>
  <c r="AE1501" i="2" a="1"/>
  <c r="AE1501" i="2" s="1"/>
  <c r="AD1501" i="2"/>
  <c r="AF766" i="2" a="1"/>
  <c r="AF766" i="2" s="1"/>
  <c r="AD766" i="2"/>
  <c r="AE766" i="2" a="1"/>
  <c r="AE766" i="2" s="1"/>
  <c r="AD826" i="2"/>
  <c r="AE826" i="2" a="1"/>
  <c r="AE826" i="2" s="1"/>
  <c r="AF826" i="2" a="1"/>
  <c r="AF826" i="2" s="1"/>
  <c r="AE1166" i="2" a="1"/>
  <c r="AE1166" i="2" s="1"/>
  <c r="AF1166" i="2" a="1"/>
  <c r="AF1166" i="2" s="1"/>
  <c r="AD1166" i="2"/>
  <c r="AE1336" i="2" a="1"/>
  <c r="AE1336" i="2" s="1"/>
  <c r="AF1336" i="2" a="1"/>
  <c r="AF1336" i="2" s="1"/>
  <c r="AD1336" i="2"/>
  <c r="AD1192" i="2"/>
  <c r="AE1192" i="2" a="1"/>
  <c r="AE1192" i="2" s="1"/>
  <c r="AF1192" i="2" a="1"/>
  <c r="AF1192" i="2" s="1"/>
  <c r="AD994" i="2"/>
  <c r="AE994" i="2" a="1"/>
  <c r="AE994" i="2" s="1"/>
  <c r="AF994" i="2" a="1"/>
  <c r="AF994" i="2" s="1"/>
  <c r="AD1024" i="2"/>
  <c r="AE1024" i="2" a="1"/>
  <c r="AE1024" i="2" s="1"/>
  <c r="AF1024" i="2" a="1"/>
  <c r="AF1024" i="2" s="1"/>
  <c r="AD1104" i="2"/>
  <c r="AE1104" i="2" a="1"/>
  <c r="AE1104" i="2" s="1"/>
  <c r="AF1104" i="2" a="1"/>
  <c r="AF1104" i="2" s="1"/>
  <c r="AD1235" i="2"/>
  <c r="AE1235" i="2" a="1"/>
  <c r="AE1235" i="2" s="1"/>
  <c r="AF1235" i="2" a="1"/>
  <c r="AF1235" i="2" s="1"/>
  <c r="AE1091" i="2" a="1"/>
  <c r="AE1091" i="2" s="1"/>
  <c r="AD1091" i="2"/>
  <c r="AF1091" i="2" a="1"/>
  <c r="AF1091" i="2" s="1"/>
  <c r="AD918" i="2"/>
  <c r="AF918" i="2" a="1"/>
  <c r="AF918" i="2" s="1"/>
  <c r="AE918" i="2" a="1"/>
  <c r="AE918" i="2" s="1"/>
  <c r="AF1587" i="2" a="1"/>
  <c r="AF1587" i="2" s="1"/>
  <c r="AD1587" i="2"/>
  <c r="AE1587" i="2" a="1"/>
  <c r="AE1587" i="2" s="1"/>
  <c r="AD1284" i="2"/>
  <c r="AE1284" i="2" a="1"/>
  <c r="AE1284" i="2" s="1"/>
  <c r="AF1284" i="2" a="1"/>
  <c r="AF1284" i="2" s="1"/>
  <c r="AF871" i="2" a="1"/>
  <c r="AF871" i="2" s="1"/>
  <c r="AD871" i="2"/>
  <c r="AE871" i="2" a="1"/>
  <c r="AE871" i="2" s="1"/>
  <c r="AD1142" i="2"/>
  <c r="AE1142" i="2" a="1"/>
  <c r="AE1142" i="2" s="1"/>
  <c r="AF1142" i="2" a="1"/>
  <c r="AF1142" i="2" s="1"/>
  <c r="AD1296" i="2"/>
  <c r="AE1296" i="2" a="1"/>
  <c r="AE1296" i="2" s="1"/>
  <c r="AF1296" i="2" a="1"/>
  <c r="AF1296" i="2" s="1"/>
  <c r="AF1224" i="2" a="1"/>
  <c r="AF1224" i="2" s="1"/>
  <c r="AE1224" i="2" a="1"/>
  <c r="AE1224" i="2" s="1"/>
  <c r="AD1224" i="2"/>
  <c r="AD1148" i="2"/>
  <c r="AE1148" i="2" a="1"/>
  <c r="AE1148" i="2" s="1"/>
  <c r="AF1148" i="2" a="1"/>
  <c r="AF1148" i="2" s="1"/>
  <c r="AD1579" i="2"/>
  <c r="AE1579" i="2" a="1"/>
  <c r="AE1579" i="2" s="1"/>
  <c r="AF1579" i="2" a="1"/>
  <c r="AF1579" i="2" s="1"/>
  <c r="AF866" i="2" a="1"/>
  <c r="AF866" i="2" s="1"/>
  <c r="AD866" i="2"/>
  <c r="AE866" i="2" a="1"/>
  <c r="AE866" i="2" s="1"/>
  <c r="AF845" i="2" a="1"/>
  <c r="AF845" i="2" s="1"/>
  <c r="AD845" i="2"/>
  <c r="AE845" i="2" a="1"/>
  <c r="AE845" i="2" s="1"/>
  <c r="AD906" i="2"/>
  <c r="AE906" i="2" a="1"/>
  <c r="AE906" i="2" s="1"/>
  <c r="AF906" i="2" a="1"/>
  <c r="AF906" i="2" s="1"/>
  <c r="AE1161" i="2" a="1"/>
  <c r="AE1161" i="2" s="1"/>
  <c r="AD1161" i="2"/>
  <c r="AF1161" i="2" a="1"/>
  <c r="AF1161" i="2" s="1"/>
  <c r="AD1441" i="2"/>
  <c r="AE1441" i="2" a="1"/>
  <c r="AE1441" i="2" s="1"/>
  <c r="AF1441" i="2" a="1"/>
  <c r="AF1441" i="2" s="1"/>
  <c r="AF1444" i="2" a="1"/>
  <c r="AF1444" i="2" s="1"/>
  <c r="AD1444" i="2"/>
  <c r="AE1444" i="2" a="1"/>
  <c r="AE1444" i="2" s="1"/>
  <c r="AE1297" i="2" a="1"/>
  <c r="AE1297" i="2" s="1"/>
  <c r="AD1297" i="2"/>
  <c r="AF1297" i="2" a="1"/>
  <c r="AF1297" i="2" s="1"/>
  <c r="AD981" i="2"/>
  <c r="AE981" i="2" a="1"/>
  <c r="AE981" i="2" s="1"/>
  <c r="AF981" i="2" a="1"/>
  <c r="AF981" i="2" s="1"/>
  <c r="AD1521" i="2"/>
  <c r="AE1521" i="2" a="1"/>
  <c r="AE1521" i="2" s="1"/>
  <c r="AF1521" i="2" a="1"/>
  <c r="AF1521" i="2" s="1"/>
  <c r="AD806" i="2"/>
  <c r="AE806" i="2" a="1"/>
  <c r="AE806" i="2" s="1"/>
  <c r="AF806" i="2" a="1"/>
  <c r="AF806" i="2" s="1"/>
  <c r="AD1347" i="2"/>
  <c r="AE1347" i="2" a="1"/>
  <c r="AE1347" i="2" s="1"/>
  <c r="AF1347" i="2" a="1"/>
  <c r="AF1347" i="2" s="1"/>
  <c r="AD1564" i="2"/>
  <c r="AE1564" i="2" a="1"/>
  <c r="AE1564" i="2" s="1"/>
  <c r="AF1564" i="2" a="1"/>
  <c r="AF1564" i="2" s="1"/>
  <c r="AE923" i="2" a="1"/>
  <c r="AE923" i="2" s="1"/>
  <c r="AF923" i="2" a="1"/>
  <c r="AF923" i="2" s="1"/>
  <c r="AD923" i="2"/>
  <c r="AD1157" i="2"/>
  <c r="AE1157" i="2" a="1"/>
  <c r="AE1157" i="2" s="1"/>
  <c r="AF1157" i="2" a="1"/>
  <c r="AF1157" i="2" s="1"/>
  <c r="AF829" i="2" a="1"/>
  <c r="AF829" i="2" s="1"/>
  <c r="AD829" i="2"/>
  <c r="AE829" i="2" a="1"/>
  <c r="AE829" i="2" s="1"/>
  <c r="AD838" i="2"/>
  <c r="AE838" i="2" a="1"/>
  <c r="AE838" i="2" s="1"/>
  <c r="AF838" i="2" a="1"/>
  <c r="AF838" i="2" s="1"/>
  <c r="AD695" i="2"/>
  <c r="AE695" i="2" a="1"/>
  <c r="AE695" i="2" s="1"/>
  <c r="AF695" i="2" a="1"/>
  <c r="AF695" i="2" s="1"/>
  <c r="AD765" i="2"/>
  <c r="AE765" i="2" a="1"/>
  <c r="AE765" i="2" s="1"/>
  <c r="AF765" i="2" a="1"/>
  <c r="AF765" i="2" s="1"/>
  <c r="AD1233" i="2"/>
  <c r="AE1233" i="2" a="1"/>
  <c r="AE1233" i="2" s="1"/>
  <c r="AF1233" i="2" a="1"/>
  <c r="AF1233" i="2" s="1"/>
  <c r="AD957" i="2"/>
  <c r="AE957" i="2" a="1"/>
  <c r="AE957" i="2" s="1"/>
  <c r="AF957" i="2" a="1"/>
  <c r="AF957" i="2" s="1"/>
  <c r="AF1194" i="2" a="1"/>
  <c r="AF1194" i="2" s="1"/>
  <c r="AE1194" i="2" a="1"/>
  <c r="AE1194" i="2" s="1"/>
  <c r="AD1194" i="2"/>
  <c r="AD816" i="2"/>
  <c r="AE816" i="2" a="1"/>
  <c r="AE816" i="2" s="1"/>
  <c r="AF816" i="2" a="1"/>
  <c r="AF816" i="2" s="1"/>
  <c r="AD1126" i="2"/>
  <c r="AE1126" i="2" a="1"/>
  <c r="AE1126" i="2" s="1"/>
  <c r="AF1126" i="2" a="1"/>
  <c r="AF1126" i="2" s="1"/>
  <c r="AB1146" i="2" a="1"/>
  <c r="AB1146" i="2" s="1"/>
  <c r="AC1146" i="2" a="1"/>
  <c r="AC1146" i="2" s="1"/>
  <c r="AC822" i="2" a="1"/>
  <c r="AC822" i="2" s="1"/>
  <c r="AB822" i="2" a="1"/>
  <c r="AB822" i="2" s="1"/>
  <c r="AB1457" i="2" a="1"/>
  <c r="AB1457" i="2" s="1"/>
  <c r="AC1457" i="2" a="1"/>
  <c r="AC1457" i="2" s="1"/>
  <c r="AB927" i="2" a="1"/>
  <c r="AB927" i="2" s="1"/>
  <c r="AC927" i="2" a="1"/>
  <c r="AC927" i="2" s="1"/>
  <c r="AC774" i="2" a="1"/>
  <c r="AC774" i="2" s="1"/>
  <c r="AB774" i="2" a="1"/>
  <c r="AB774" i="2" s="1"/>
  <c r="AD1540" i="2"/>
  <c r="AF1540" i="2" a="1"/>
  <c r="AF1540" i="2" s="1"/>
  <c r="AE1540" i="2" a="1"/>
  <c r="AE1540" i="2" s="1"/>
  <c r="AB1499" i="2" a="1"/>
  <c r="AB1499" i="2" s="1"/>
  <c r="AC1499" i="2" a="1"/>
  <c r="AC1499" i="2" s="1"/>
  <c r="AB1090" i="2" a="1"/>
  <c r="AB1090" i="2" s="1"/>
  <c r="AC1090" i="2" a="1"/>
  <c r="AC1090" i="2" s="1"/>
  <c r="AC1461" i="2" a="1"/>
  <c r="AC1461" i="2" s="1"/>
  <c r="AB1461" i="2" a="1"/>
  <c r="AB1461" i="2" s="1"/>
  <c r="AB1155" i="2" a="1"/>
  <c r="AB1155" i="2" s="1"/>
  <c r="AC1155" i="2" a="1"/>
  <c r="AC1155" i="2" s="1"/>
  <c r="AC1381" i="2" a="1"/>
  <c r="AC1381" i="2" s="1"/>
  <c r="AB1381" i="2" a="1"/>
  <c r="AB1381" i="2" s="1"/>
  <c r="AB1114" i="2" a="1"/>
  <c r="AB1114" i="2" s="1"/>
  <c r="AC1114" i="2" a="1"/>
  <c r="AC1114" i="2" s="1"/>
  <c r="AC826" i="2" a="1"/>
  <c r="AC826" i="2" s="1"/>
  <c r="AB826" i="2" a="1"/>
  <c r="AB826" i="2" s="1"/>
  <c r="AC1298" i="2" a="1"/>
  <c r="AC1298" i="2" s="1"/>
  <c r="AB1298" i="2" a="1"/>
  <c r="AB1298" i="2" s="1"/>
  <c r="AB932" i="2" a="1"/>
  <c r="AB932" i="2" s="1"/>
  <c r="AC932" i="2" a="1"/>
  <c r="AC932" i="2" s="1"/>
  <c r="AC1575" i="2" a="1"/>
  <c r="AC1575" i="2" s="1"/>
  <c r="AB1575" i="2" a="1"/>
  <c r="AB1575" i="2" s="1"/>
  <c r="AC1217" i="2" a="1"/>
  <c r="AC1217" i="2" s="1"/>
  <c r="AB1217" i="2" a="1"/>
  <c r="AB1217" i="2" s="1"/>
  <c r="AB1242" i="2" a="1"/>
  <c r="AB1242" i="2" s="1"/>
  <c r="AC1242" i="2" a="1"/>
  <c r="AC1242" i="2" s="1"/>
  <c r="AB752" i="2" a="1"/>
  <c r="AB752" i="2" s="1"/>
  <c r="AC752" i="2" a="1"/>
  <c r="AC752" i="2" s="1"/>
  <c r="AB1108" i="2" a="1"/>
  <c r="AB1108" i="2" s="1"/>
  <c r="AC1108" i="2" a="1"/>
  <c r="AC1108" i="2" s="1"/>
  <c r="AB1339" i="2" a="1"/>
  <c r="AB1339" i="2" s="1"/>
  <c r="AC1339" i="2" a="1"/>
  <c r="AC1339" i="2" s="1"/>
  <c r="AB1218" i="2" a="1"/>
  <c r="AB1218" i="2" s="1"/>
  <c r="AC1218" i="2" a="1"/>
  <c r="AC1218" i="2" s="1"/>
  <c r="AC1305" i="2" a="1"/>
  <c r="AC1305" i="2" s="1"/>
  <c r="AB1305" i="2" a="1"/>
  <c r="AB1305" i="2" s="1"/>
  <c r="AB1029" i="2" a="1"/>
  <c r="AB1029" i="2" s="1"/>
  <c r="AC1029" i="2" a="1"/>
  <c r="AC1029" i="2" s="1"/>
  <c r="AC1377" i="2" a="1"/>
  <c r="AC1377" i="2" s="1"/>
  <c r="AB1377" i="2" a="1"/>
  <c r="AB1377" i="2" s="1"/>
  <c r="AC1407" i="2" a="1"/>
  <c r="AC1407" i="2" s="1"/>
  <c r="AB1407" i="2" a="1"/>
  <c r="AB1407" i="2" s="1"/>
  <c r="AB699" i="2" a="1"/>
  <c r="AB699" i="2" s="1"/>
  <c r="AC699" i="2" a="1"/>
  <c r="AC699" i="2" s="1"/>
  <c r="AC781" i="2" a="1"/>
  <c r="AC781" i="2" s="1"/>
  <c r="AB781" i="2" a="1"/>
  <c r="AB781" i="2" s="1"/>
  <c r="AC1383" i="2" a="1"/>
  <c r="AC1383" i="2" s="1"/>
  <c r="AB1383" i="2" a="1"/>
  <c r="AB1383" i="2" s="1"/>
  <c r="AC755" i="2" a="1"/>
  <c r="AC755" i="2" s="1"/>
  <c r="AB755" i="2" a="1"/>
  <c r="AB755" i="2" s="1"/>
  <c r="AB1398" i="2" a="1"/>
  <c r="AB1398" i="2" s="1"/>
  <c r="AC1398" i="2" a="1"/>
  <c r="AC1398" i="2" s="1"/>
  <c r="AC982" i="2" a="1"/>
  <c r="AC982" i="2" s="1"/>
  <c r="AB982" i="2" a="1"/>
  <c r="AB982" i="2" s="1"/>
  <c r="AC697" i="2" a="1"/>
  <c r="AC697" i="2" s="1"/>
  <c r="AB697" i="2" a="1"/>
  <c r="AB697" i="2" s="1"/>
  <c r="AB750" i="2" a="1"/>
  <c r="AB750" i="2" s="1"/>
  <c r="AC750" i="2" a="1"/>
  <c r="AC750" i="2" s="1"/>
  <c r="AB1126" i="2" a="1"/>
  <c r="AB1126" i="2" s="1"/>
  <c r="AC1126" i="2" a="1"/>
  <c r="AC1126" i="2" s="1"/>
  <c r="AB687" i="2" a="1"/>
  <c r="AB687" i="2" s="1"/>
  <c r="AC687" i="2" a="1"/>
  <c r="AC687" i="2" s="1"/>
  <c r="AB1325" i="2" a="1"/>
  <c r="AB1325" i="2" s="1"/>
  <c r="AC1325" i="2" a="1"/>
  <c r="AC1325" i="2" s="1"/>
  <c r="AB966" i="2" a="1"/>
  <c r="AB966" i="2" s="1"/>
  <c r="AC966" i="2" a="1"/>
  <c r="AC966" i="2" s="1"/>
  <c r="AC733" i="2" a="1"/>
  <c r="AC733" i="2" s="1"/>
  <c r="AB733" i="2" a="1"/>
  <c r="AB733" i="2" s="1"/>
  <c r="AB1213" i="2" a="1"/>
  <c r="AB1213" i="2" s="1"/>
  <c r="AC1213" i="2" a="1"/>
  <c r="AC1213" i="2" s="1"/>
  <c r="AC1043" i="2" a="1"/>
  <c r="AC1043" i="2" s="1"/>
  <c r="AB1043" i="2" a="1"/>
  <c r="AB1043" i="2" s="1"/>
  <c r="AC849" i="2" a="1"/>
  <c r="AC849" i="2" s="1"/>
  <c r="AB849" i="2" a="1"/>
  <c r="AB849" i="2" s="1"/>
  <c r="AC1497" i="2" a="1"/>
  <c r="AC1497" i="2" s="1"/>
  <c r="AB1497" i="2" a="1"/>
  <c r="AB1497" i="2" s="1"/>
  <c r="AB835" i="2" a="1"/>
  <c r="AB835" i="2" s="1"/>
  <c r="AC835" i="2" a="1"/>
  <c r="AC835" i="2" s="1"/>
  <c r="AB1306" i="2" a="1"/>
  <c r="AB1306" i="2" s="1"/>
  <c r="AC1306" i="2" a="1"/>
  <c r="AC1306" i="2" s="1"/>
  <c r="AB1286" i="2" a="1"/>
  <c r="AB1286" i="2" s="1"/>
  <c r="AC1286" i="2" a="1"/>
  <c r="AC1286" i="2" s="1"/>
  <c r="AB1330" i="2" a="1"/>
  <c r="AB1330" i="2" s="1"/>
  <c r="AC1330" i="2" a="1"/>
  <c r="AC1330" i="2" s="1"/>
  <c r="AB1336" i="2" a="1"/>
  <c r="AB1336" i="2" s="1"/>
  <c r="AC1336" i="2" a="1"/>
  <c r="AC1336" i="2" s="1"/>
  <c r="AB1559" i="2" a="1"/>
  <c r="AB1559" i="2" s="1"/>
  <c r="AC1559" i="2" a="1"/>
  <c r="AC1559" i="2" s="1"/>
  <c r="AB1049" i="2" a="1"/>
  <c r="AB1049" i="2" s="1"/>
  <c r="AC1049" i="2" a="1"/>
  <c r="AC1049" i="2" s="1"/>
  <c r="AC1522" i="2" a="1"/>
  <c r="AC1522" i="2" s="1"/>
  <c r="AB1522" i="2" a="1"/>
  <c r="AB1522" i="2" s="1"/>
  <c r="AC919" i="2" a="1"/>
  <c r="AC919" i="2" s="1"/>
  <c r="AB919" i="2" a="1"/>
  <c r="AB919" i="2" s="1"/>
  <c r="AC1335" i="2" a="1"/>
  <c r="AC1335" i="2" s="1"/>
  <c r="AB1335" i="2" a="1"/>
  <c r="AB1335" i="2" s="1"/>
  <c r="AC1093" i="2" a="1"/>
  <c r="AC1093" i="2" s="1"/>
  <c r="AB1093" i="2" a="1"/>
  <c r="AB1093" i="2" s="1"/>
  <c r="AB796" i="2" a="1"/>
  <c r="AB796" i="2" s="1"/>
  <c r="AC796" i="2" a="1"/>
  <c r="AC796" i="2" s="1"/>
  <c r="AC949" i="2" a="1"/>
  <c r="AC949" i="2" s="1"/>
  <c r="AB949" i="2" a="1"/>
  <c r="AB949" i="2" s="1"/>
  <c r="AB1078" i="2" a="1"/>
  <c r="AB1078" i="2" s="1"/>
  <c r="AC1078" i="2" a="1"/>
  <c r="AC1078" i="2" s="1"/>
  <c r="AB1229" i="2" a="1"/>
  <c r="AB1229" i="2" s="1"/>
  <c r="AC1229" i="2" a="1"/>
  <c r="AC1229" i="2" s="1"/>
  <c r="AB1379" i="2" a="1"/>
  <c r="AB1379" i="2" s="1"/>
  <c r="AC1379" i="2" a="1"/>
  <c r="AC1379" i="2" s="1"/>
  <c r="AF909" i="2" a="1"/>
  <c r="AF909" i="2" s="1"/>
  <c r="AD909" i="2"/>
  <c r="AE909" i="2" a="1"/>
  <c r="AE909" i="2" s="1"/>
  <c r="AD835" i="2"/>
  <c r="AE835" i="2" a="1"/>
  <c r="AE835" i="2" s="1"/>
  <c r="AF835" i="2" a="1"/>
  <c r="AF835" i="2" s="1"/>
  <c r="AD967" i="2"/>
  <c r="AE967" i="2" a="1"/>
  <c r="AE967" i="2" s="1"/>
  <c r="AF967" i="2" a="1"/>
  <c r="AF967" i="2" s="1"/>
  <c r="AD1240" i="2"/>
  <c r="AE1240" i="2" a="1"/>
  <c r="AE1240" i="2" s="1"/>
  <c r="AF1240" i="2" a="1"/>
  <c r="AF1240" i="2" s="1"/>
  <c r="AD729" i="2"/>
  <c r="AE729" i="2" a="1"/>
  <c r="AE729" i="2" s="1"/>
  <c r="AF729" i="2" a="1"/>
  <c r="AF729" i="2" s="1"/>
  <c r="AE1113" i="2" a="1"/>
  <c r="AE1113" i="2" s="1"/>
  <c r="AF1113" i="2" a="1"/>
  <c r="AF1113" i="2" s="1"/>
  <c r="AD1113" i="2"/>
  <c r="AE1450" i="2" a="1"/>
  <c r="AE1450" i="2" s="1"/>
  <c r="AF1450" i="2" a="1"/>
  <c r="AF1450" i="2" s="1"/>
  <c r="AD1450" i="2"/>
  <c r="AF796" i="2" a="1"/>
  <c r="AF796" i="2" s="1"/>
  <c r="AD796" i="2"/>
  <c r="AE796" i="2" a="1"/>
  <c r="AE796" i="2" s="1"/>
  <c r="AD1159" i="2"/>
  <c r="AE1159" i="2" a="1"/>
  <c r="AE1159" i="2" s="1"/>
  <c r="AF1159" i="2" a="1"/>
  <c r="AF1159" i="2" s="1"/>
  <c r="AD1328" i="2"/>
  <c r="AE1328" i="2" a="1"/>
  <c r="AE1328" i="2" s="1"/>
  <c r="AF1328" i="2" a="1"/>
  <c r="AF1328" i="2" s="1"/>
  <c r="AD1177" i="2"/>
  <c r="AE1177" i="2" a="1"/>
  <c r="AE1177" i="2" s="1"/>
  <c r="AF1177" i="2" a="1"/>
  <c r="AF1177" i="2" s="1"/>
  <c r="AD686" i="2"/>
  <c r="AF686" i="2" a="1"/>
  <c r="AF686" i="2" s="1"/>
  <c r="AE686" i="2" a="1"/>
  <c r="AE686" i="2" s="1"/>
  <c r="AE1026" i="2" a="1"/>
  <c r="AE1026" i="2" s="1"/>
  <c r="AD1026" i="2"/>
  <c r="AF1026" i="2" a="1"/>
  <c r="AF1026" i="2" s="1"/>
  <c r="AD1086" i="2"/>
  <c r="AE1086" i="2" a="1"/>
  <c r="AE1086" i="2" s="1"/>
  <c r="AF1086" i="2" a="1"/>
  <c r="AF1086" i="2" s="1"/>
  <c r="AB978" i="2" a="1"/>
  <c r="AB978" i="2" s="1"/>
  <c r="AC978" i="2" a="1"/>
  <c r="AC978" i="2" s="1"/>
  <c r="AC912" i="2" a="1"/>
  <c r="AC912" i="2" s="1"/>
  <c r="AB912" i="2" a="1"/>
  <c r="AB912" i="2" s="1"/>
  <c r="AB1280" i="2" a="1"/>
  <c r="AB1280" i="2" s="1"/>
  <c r="AC1280" i="2" a="1"/>
  <c r="AC1280" i="2" s="1"/>
  <c r="AC1145" i="2" a="1"/>
  <c r="AC1145" i="2" s="1"/>
  <c r="AB1145" i="2" a="1"/>
  <c r="AB1145" i="2" s="1"/>
  <c r="AB1440" i="2" a="1"/>
  <c r="AB1440" i="2" s="1"/>
  <c r="AC1440" i="2" a="1"/>
  <c r="AC1440" i="2" s="1"/>
  <c r="AB947" i="2" a="1"/>
  <c r="AB947" i="2" s="1"/>
  <c r="AC947" i="2" a="1"/>
  <c r="AC947" i="2" s="1"/>
  <c r="AB717" i="2" a="1"/>
  <c r="AB717" i="2" s="1"/>
  <c r="AC717" i="2" a="1"/>
  <c r="AC717" i="2" s="1"/>
  <c r="AC1299" i="2" a="1"/>
  <c r="AC1299" i="2" s="1"/>
  <c r="AB1299" i="2" a="1"/>
  <c r="AB1299" i="2" s="1"/>
  <c r="AC1187" i="2" a="1"/>
  <c r="AC1187" i="2" s="1"/>
  <c r="AB1187" i="2" a="1"/>
  <c r="AB1187" i="2" s="1"/>
  <c r="AC1514" i="2" a="1"/>
  <c r="AC1514" i="2" s="1"/>
  <c r="AB1514" i="2" a="1"/>
  <c r="AB1514" i="2" s="1"/>
  <c r="AB1052" i="2" a="1"/>
  <c r="AB1052" i="2" s="1"/>
  <c r="AC1052" i="2" a="1"/>
  <c r="AC1052" i="2" s="1"/>
  <c r="AB1035" i="2" a="1"/>
  <c r="AB1035" i="2" s="1"/>
  <c r="AC1035" i="2" a="1"/>
  <c r="AC1035" i="2" s="1"/>
  <c r="AD1188" i="2"/>
  <c r="AE1188" i="2" a="1"/>
  <c r="AE1188" i="2" s="1"/>
  <c r="AF1188" i="2" a="1"/>
  <c r="AF1188" i="2" s="1"/>
  <c r="AD1367" i="2"/>
  <c r="AE1367" i="2" a="1"/>
  <c r="AE1367" i="2" s="1"/>
  <c r="AF1367" i="2" a="1"/>
  <c r="AF1367" i="2" s="1"/>
  <c r="AF840" i="2" a="1"/>
  <c r="AF840" i="2" s="1"/>
  <c r="AD840" i="2"/>
  <c r="AE840" i="2" a="1"/>
  <c r="AE840" i="2" s="1"/>
  <c r="AF1006" i="2" a="1"/>
  <c r="AF1006" i="2" s="1"/>
  <c r="AD1006" i="2"/>
  <c r="AE1006" i="2" a="1"/>
  <c r="AE1006" i="2" s="1"/>
  <c r="AE1585" i="2" a="1"/>
  <c r="AE1585" i="2" s="1"/>
  <c r="AF1585" i="2" a="1"/>
  <c r="AF1585" i="2" s="1"/>
  <c r="AD1585" i="2"/>
  <c r="AD713" i="2"/>
  <c r="AE713" i="2" a="1"/>
  <c r="AE713" i="2" s="1"/>
  <c r="AF713" i="2" a="1"/>
  <c r="AF713" i="2" s="1"/>
  <c r="AD677" i="2"/>
  <c r="AE677" i="2" a="1"/>
  <c r="AE677" i="2" s="1"/>
  <c r="AF677" i="2" a="1"/>
  <c r="AF677" i="2" s="1"/>
  <c r="AD1243" i="2"/>
  <c r="AE1243" i="2" a="1"/>
  <c r="AE1243" i="2" s="1"/>
  <c r="AF1243" i="2" a="1"/>
  <c r="AF1243" i="2" s="1"/>
  <c r="AD1299" i="2"/>
  <c r="AE1299" i="2" a="1"/>
  <c r="AE1299" i="2" s="1"/>
  <c r="AF1299" i="2" a="1"/>
  <c r="AF1299" i="2" s="1"/>
  <c r="AC793" i="2" a="1"/>
  <c r="AC793" i="2" s="1"/>
  <c r="AB793" i="2" a="1"/>
  <c r="AB793" i="2" s="1"/>
  <c r="AB789" i="2" a="1"/>
  <c r="AB789" i="2" s="1"/>
  <c r="AC789" i="2" a="1"/>
  <c r="AC789" i="2" s="1"/>
  <c r="AB910" i="2" a="1"/>
  <c r="AB910" i="2" s="1"/>
  <c r="AC910" i="2" a="1"/>
  <c r="AC910" i="2" s="1"/>
  <c r="AB853" i="2" a="1"/>
  <c r="AB853" i="2" s="1"/>
  <c r="AC853" i="2" a="1"/>
  <c r="AC853" i="2" s="1"/>
  <c r="AB1406" i="2" a="1"/>
  <c r="AB1406" i="2" s="1"/>
  <c r="AC1406" i="2" a="1"/>
  <c r="AC1406" i="2" s="1"/>
  <c r="AC1231" i="2" a="1"/>
  <c r="AC1231" i="2" s="1"/>
  <c r="AB1231" i="2" a="1"/>
  <c r="AB1231" i="2" s="1"/>
  <c r="AB1131" i="2" a="1"/>
  <c r="AB1131" i="2" s="1"/>
  <c r="AC1131" i="2" a="1"/>
  <c r="AC1131" i="2" s="1"/>
  <c r="AC742" i="2" a="1"/>
  <c r="AC742" i="2" s="1"/>
  <c r="AB742" i="2" a="1"/>
  <c r="AB742" i="2" s="1"/>
  <c r="AB1571" i="2" a="1"/>
  <c r="AB1571" i="2" s="1"/>
  <c r="AC1571" i="2" a="1"/>
  <c r="AC1571" i="2" s="1"/>
  <c r="AB887" i="2" a="1"/>
  <c r="AB887" i="2" s="1"/>
  <c r="AC887" i="2" a="1"/>
  <c r="AC887" i="2" s="1"/>
  <c r="AD1523" i="2"/>
  <c r="AE1523" i="2" a="1"/>
  <c r="AE1523" i="2" s="1"/>
  <c r="AF1523" i="2" a="1"/>
  <c r="AF1523" i="2" s="1"/>
  <c r="AD823" i="2"/>
  <c r="AE823" i="2" a="1"/>
  <c r="AE823" i="2" s="1"/>
  <c r="AF823" i="2" a="1"/>
  <c r="AF823" i="2" s="1"/>
  <c r="AD999" i="2"/>
  <c r="AF999" i="2" a="1"/>
  <c r="AF999" i="2" s="1"/>
  <c r="AE999" i="2" a="1"/>
  <c r="AE999" i="2" s="1"/>
  <c r="AD1280" i="2"/>
  <c r="AE1280" i="2" a="1"/>
  <c r="AE1280" i="2" s="1"/>
  <c r="AF1280" i="2" a="1"/>
  <c r="AF1280" i="2" s="1"/>
  <c r="AD1305" i="2"/>
  <c r="AF1305" i="2" a="1"/>
  <c r="AF1305" i="2" s="1"/>
  <c r="AE1305" i="2" a="1"/>
  <c r="AE1305" i="2" s="1"/>
  <c r="AE1362" i="2" a="1"/>
  <c r="AE1362" i="2" s="1"/>
  <c r="AF1362" i="2" a="1"/>
  <c r="AF1362" i="2" s="1"/>
  <c r="AD1362" i="2"/>
  <c r="AD1321" i="2"/>
  <c r="AE1321" i="2" a="1"/>
  <c r="AE1321" i="2" s="1"/>
  <c r="AF1321" i="2" a="1"/>
  <c r="AF1321" i="2" s="1"/>
  <c r="AD1439" i="2"/>
  <c r="AE1439" i="2" a="1"/>
  <c r="AE1439" i="2" s="1"/>
  <c r="AF1439" i="2" a="1"/>
  <c r="AF1439" i="2" s="1"/>
  <c r="AD1106" i="2"/>
  <c r="AE1106" i="2" a="1"/>
  <c r="AE1106" i="2" s="1"/>
  <c r="AF1106" i="2" a="1"/>
  <c r="AF1106" i="2" s="1"/>
  <c r="AD1053" i="2"/>
  <c r="AE1053" i="2" a="1"/>
  <c r="AE1053" i="2" s="1"/>
  <c r="AF1053" i="2" a="1"/>
  <c r="AF1053" i="2" s="1"/>
  <c r="AR757" i="2" a="1"/>
  <c r="AR757" i="2" s="1"/>
  <c r="AD666" i="2"/>
  <c r="AE666" i="2" a="1"/>
  <c r="AE666" i="2" s="1"/>
  <c r="AF666" i="2" a="1"/>
  <c r="AF666" i="2" s="1"/>
  <c r="AD700" i="2"/>
  <c r="AE700" i="2" a="1"/>
  <c r="AE700" i="2" s="1"/>
  <c r="AF700" i="2" a="1"/>
  <c r="AF700" i="2" s="1"/>
  <c r="AD1198" i="2"/>
  <c r="AE1198" i="2" a="1"/>
  <c r="AE1198" i="2" s="1"/>
  <c r="AF1198" i="2" a="1"/>
  <c r="AF1198" i="2" s="1"/>
  <c r="AF862" i="2" a="1"/>
  <c r="AF862" i="2" s="1"/>
  <c r="AD862" i="2"/>
  <c r="AE862" i="2" a="1"/>
  <c r="AE862" i="2" s="1"/>
  <c r="AD787" i="2"/>
  <c r="AE787" i="2" a="1"/>
  <c r="AE787" i="2" s="1"/>
  <c r="AF787" i="2" a="1"/>
  <c r="AF787" i="2" s="1"/>
  <c r="AD1144" i="2"/>
  <c r="AE1144" i="2" a="1"/>
  <c r="AE1144" i="2" s="1"/>
  <c r="AF1144" i="2" a="1"/>
  <c r="AF1144" i="2" s="1"/>
  <c r="AD1370" i="2"/>
  <c r="AE1370" i="2" a="1"/>
  <c r="AE1370" i="2" s="1"/>
  <c r="AF1370" i="2" a="1"/>
  <c r="AF1370" i="2" s="1"/>
  <c r="AD753" i="2"/>
  <c r="AE753" i="2" a="1"/>
  <c r="AE753" i="2" s="1"/>
  <c r="AF753" i="2" a="1"/>
  <c r="AF753" i="2" s="1"/>
  <c r="AE1571" i="2" a="1"/>
  <c r="AE1571" i="2" s="1"/>
  <c r="AD1571" i="2"/>
  <c r="AF1571" i="2" a="1"/>
  <c r="AF1571" i="2" s="1"/>
  <c r="AD728" i="2"/>
  <c r="AE728" i="2" a="1"/>
  <c r="AE728" i="2" s="1"/>
  <c r="AF728" i="2" a="1"/>
  <c r="AF728" i="2" s="1"/>
  <c r="AD1430" i="2"/>
  <c r="AE1430" i="2" a="1"/>
  <c r="AE1430" i="2" s="1"/>
  <c r="AF1430" i="2" a="1"/>
  <c r="AF1430" i="2" s="1"/>
  <c r="AC1177" i="2" a="1"/>
  <c r="AC1177" i="2" s="1"/>
  <c r="AB1177" i="2" a="1"/>
  <c r="AB1177" i="2" s="1"/>
  <c r="AF1059" i="2" a="1"/>
  <c r="AF1059" i="2" s="1"/>
  <c r="AD1059" i="2"/>
  <c r="AE1059" i="2" a="1"/>
  <c r="AE1059" i="2" s="1"/>
  <c r="AS757" i="2" a="1"/>
  <c r="AS757" i="2" s="1"/>
  <c r="AD1203" i="2"/>
  <c r="AE1203" i="2" a="1"/>
  <c r="AE1203" i="2" s="1"/>
  <c r="AF1203" i="2" a="1"/>
  <c r="AF1203" i="2" s="1"/>
  <c r="AD1522" i="2"/>
  <c r="AE1522" i="2" a="1"/>
  <c r="AE1522" i="2" s="1"/>
  <c r="AF1522" i="2" a="1"/>
  <c r="AF1522" i="2" s="1"/>
  <c r="AD1071" i="2"/>
  <c r="AE1071" i="2" a="1"/>
  <c r="AE1071" i="2" s="1"/>
  <c r="AF1071" i="2" a="1"/>
  <c r="AF1071" i="2" s="1"/>
  <c r="AF777" i="2" a="1"/>
  <c r="AF777" i="2" s="1"/>
  <c r="AD777" i="2"/>
  <c r="AE777" i="2" a="1"/>
  <c r="AE777" i="2" s="1"/>
  <c r="AF1427" i="2" a="1"/>
  <c r="AF1427" i="2" s="1"/>
  <c r="AE1427" i="2" a="1"/>
  <c r="AE1427" i="2" s="1"/>
  <c r="AD1427" i="2"/>
  <c r="AF770" i="2" a="1"/>
  <c r="AF770" i="2" s="1"/>
  <c r="AD770" i="2"/>
  <c r="AE770" i="2" a="1"/>
  <c r="AE770" i="2" s="1"/>
  <c r="AF1412" i="2" a="1"/>
  <c r="AF1412" i="2" s="1"/>
  <c r="AE1412" i="2" a="1"/>
  <c r="AE1412" i="2" s="1"/>
  <c r="AD1412" i="2"/>
  <c r="AF1422" i="2" a="1"/>
  <c r="AF1422" i="2" s="1"/>
  <c r="AD1422" i="2"/>
  <c r="AE1422" i="2" a="1"/>
  <c r="AE1422" i="2" s="1"/>
  <c r="AE779" i="2" a="1"/>
  <c r="AE779" i="2" s="1"/>
  <c r="AF779" i="2" a="1"/>
  <c r="AF779" i="2" s="1"/>
  <c r="AD779" i="2"/>
  <c r="AD1263" i="2"/>
  <c r="AE1263" i="2" a="1"/>
  <c r="AE1263" i="2" s="1"/>
  <c r="AF1263" i="2" a="1"/>
  <c r="AF1263" i="2" s="1"/>
  <c r="AD1136" i="2"/>
  <c r="AE1136" i="2" a="1"/>
  <c r="AE1136" i="2" s="1"/>
  <c r="AF1136" i="2" a="1"/>
  <c r="AF1136" i="2" s="1"/>
  <c r="AE1200" i="2" a="1"/>
  <c r="AE1200" i="2" s="1"/>
  <c r="AF1200" i="2" a="1"/>
  <c r="AF1200" i="2" s="1"/>
  <c r="AD1200" i="2"/>
  <c r="AD834" i="2"/>
  <c r="AE834" i="2" a="1"/>
  <c r="AE834" i="2" s="1"/>
  <c r="AF834" i="2" a="1"/>
  <c r="AF834" i="2" s="1"/>
  <c r="AF764" i="2" a="1"/>
  <c r="AF764" i="2" s="1"/>
  <c r="AD764" i="2"/>
  <c r="AE764" i="2" a="1"/>
  <c r="AE764" i="2" s="1"/>
  <c r="AE1350" i="2" a="1"/>
  <c r="AE1350" i="2" s="1"/>
  <c r="AF1350" i="2" a="1"/>
  <c r="AF1350" i="2" s="1"/>
  <c r="AD1350" i="2"/>
  <c r="AF1293" i="2" a="1"/>
  <c r="AF1293" i="2" s="1"/>
  <c r="AD1293" i="2"/>
  <c r="AE1293" i="2" a="1"/>
  <c r="AE1293" i="2" s="1"/>
  <c r="AE800" i="2" a="1"/>
  <c r="AE800" i="2" s="1"/>
  <c r="AF800" i="2" a="1"/>
  <c r="AF800" i="2" s="1"/>
  <c r="AD800" i="2"/>
  <c r="AD1335" i="2"/>
  <c r="AE1335" i="2" a="1"/>
  <c r="AE1335" i="2" s="1"/>
  <c r="AF1335" i="2" a="1"/>
  <c r="AF1335" i="2" s="1"/>
  <c r="AD701" i="2"/>
  <c r="AE701" i="2" a="1"/>
  <c r="AE701" i="2" s="1"/>
  <c r="AF701" i="2" a="1"/>
  <c r="AF701" i="2" s="1"/>
  <c r="AF1314" i="2" a="1"/>
  <c r="AF1314" i="2" s="1"/>
  <c r="AE1314" i="2" a="1"/>
  <c r="AE1314" i="2" s="1"/>
  <c r="AD1314" i="2"/>
  <c r="AF1387" i="2" a="1"/>
  <c r="AF1387" i="2" s="1"/>
  <c r="AD1387" i="2"/>
  <c r="AE1387" i="2" a="1"/>
  <c r="AE1387" i="2" s="1"/>
  <c r="AD1162" i="2"/>
  <c r="AE1162" i="2" a="1"/>
  <c r="AE1162" i="2" s="1"/>
  <c r="AF1162" i="2" a="1"/>
  <c r="AF1162" i="2" s="1"/>
  <c r="AD1182" i="2"/>
  <c r="AE1182" i="2" a="1"/>
  <c r="AE1182" i="2" s="1"/>
  <c r="AF1182" i="2" a="1"/>
  <c r="AF1182" i="2" s="1"/>
  <c r="AD965" i="2"/>
  <c r="AE965" i="2" a="1"/>
  <c r="AE965" i="2" s="1"/>
  <c r="AF965" i="2" a="1"/>
  <c r="AF965" i="2" s="1"/>
  <c r="AE688" i="2" a="1"/>
  <c r="AE688" i="2" s="1"/>
  <c r="AF688" i="2" a="1"/>
  <c r="AF688" i="2" s="1"/>
  <c r="AD688" i="2"/>
  <c r="AF1041" i="2" a="1"/>
  <c r="AF1041" i="2" s="1"/>
  <c r="AD1041" i="2"/>
  <c r="AE1041" i="2" a="1"/>
  <c r="AE1041" i="2" s="1"/>
  <c r="AF1516" i="2" a="1"/>
  <c r="AF1516" i="2" s="1"/>
  <c r="AD1516" i="2"/>
  <c r="AE1516" i="2" a="1"/>
  <c r="AE1516" i="2" s="1"/>
  <c r="AF671" i="2" a="1"/>
  <c r="AF671" i="2" s="1"/>
  <c r="AD671" i="2"/>
  <c r="AE671" i="2" a="1"/>
  <c r="AE671" i="2" s="1"/>
  <c r="AE1302" i="2" a="1"/>
  <c r="AE1302" i="2" s="1"/>
  <c r="AD1302" i="2"/>
  <c r="AF1302" i="2" a="1"/>
  <c r="AF1302" i="2" s="1"/>
  <c r="AD1475" i="2"/>
  <c r="AE1475" i="2" a="1"/>
  <c r="AE1475" i="2" s="1"/>
  <c r="AF1475" i="2" a="1"/>
  <c r="AF1475" i="2" s="1"/>
  <c r="AD705" i="2"/>
  <c r="AE705" i="2" a="1"/>
  <c r="AE705" i="2" s="1"/>
  <c r="AF705" i="2" a="1"/>
  <c r="AF705" i="2" s="1"/>
  <c r="AF1043" i="2" a="1"/>
  <c r="AF1043" i="2" s="1"/>
  <c r="AD1043" i="2"/>
  <c r="AE1043" i="2" a="1"/>
  <c r="AE1043" i="2" s="1"/>
  <c r="AD1323" i="2"/>
  <c r="AE1323" i="2" a="1"/>
  <c r="AE1323" i="2" s="1"/>
  <c r="AF1323" i="2" a="1"/>
  <c r="AF1323" i="2" s="1"/>
  <c r="AF1355" i="2" a="1"/>
  <c r="AF1355" i="2" s="1"/>
  <c r="AD1355" i="2"/>
  <c r="AE1355" i="2" a="1"/>
  <c r="AE1355" i="2" s="1"/>
  <c r="AF1575" i="2" a="1"/>
  <c r="AF1575" i="2" s="1"/>
  <c r="AD1575" i="2"/>
  <c r="AE1575" i="2" a="1"/>
  <c r="AE1575" i="2" s="1"/>
  <c r="AD865" i="2"/>
  <c r="AE865" i="2" a="1"/>
  <c r="AE865" i="2" s="1"/>
  <c r="AF865" i="2" a="1"/>
  <c r="AF865" i="2" s="1"/>
  <c r="AD977" i="2"/>
  <c r="AE977" i="2" a="1"/>
  <c r="AE977" i="2" s="1"/>
  <c r="AF977" i="2" a="1"/>
  <c r="AF977" i="2" s="1"/>
  <c r="AE843" i="2" a="1"/>
  <c r="AE843" i="2" s="1"/>
  <c r="AF843" i="2" a="1"/>
  <c r="AF843" i="2" s="1"/>
  <c r="AD843" i="2"/>
  <c r="AE762" i="2" a="1"/>
  <c r="AE762" i="2" s="1"/>
  <c r="AF762" i="2" a="1"/>
  <c r="AF762" i="2" s="1"/>
  <c r="AD762" i="2"/>
  <c r="AD1447" i="2"/>
  <c r="AE1447" i="2" a="1"/>
  <c r="AE1447" i="2" s="1"/>
  <c r="AF1447" i="2" a="1"/>
  <c r="AF1447" i="2" s="1"/>
  <c r="AD1149" i="2"/>
  <c r="AE1149" i="2" a="1"/>
  <c r="AE1149" i="2" s="1"/>
  <c r="AF1149" i="2" a="1"/>
  <c r="AF1149" i="2" s="1"/>
  <c r="AE953" i="2" a="1"/>
  <c r="AE953" i="2" s="1"/>
  <c r="AF953" i="2" a="1"/>
  <c r="AF953" i="2" s="1"/>
  <c r="AD953" i="2"/>
  <c r="AD1340" i="2"/>
  <c r="AE1340" i="2" a="1"/>
  <c r="AE1340" i="2" s="1"/>
  <c r="AF1340" i="2" a="1"/>
  <c r="AF1340" i="2" s="1"/>
  <c r="AD1344" i="2"/>
  <c r="AE1344" i="2" a="1"/>
  <c r="AE1344" i="2" s="1"/>
  <c r="AF1344" i="2" a="1"/>
  <c r="AF1344" i="2" s="1"/>
  <c r="AD1320" i="2"/>
  <c r="AE1320" i="2" a="1"/>
  <c r="AE1320" i="2" s="1"/>
  <c r="AF1320" i="2" a="1"/>
  <c r="AF1320" i="2" s="1"/>
  <c r="AD676" i="2"/>
  <c r="AE676" i="2" a="1"/>
  <c r="AE676" i="2" s="1"/>
  <c r="AF676" i="2" a="1"/>
  <c r="AF676" i="2" s="1"/>
  <c r="AE1576" i="2" a="1"/>
  <c r="AE1576" i="2" s="1"/>
  <c r="AF1576" i="2" a="1"/>
  <c r="AF1576" i="2" s="1"/>
  <c r="AD1576" i="2"/>
  <c r="AE1343" i="2" a="1"/>
  <c r="AE1343" i="2" s="1"/>
  <c r="AF1343" i="2" a="1"/>
  <c r="AF1343" i="2" s="1"/>
  <c r="AD1343" i="2"/>
  <c r="AE890" i="2" a="1"/>
  <c r="AE890" i="2" s="1"/>
  <c r="AF890" i="2" a="1"/>
  <c r="AF890" i="2" s="1"/>
  <c r="AD890" i="2"/>
  <c r="AF1229" i="2" a="1"/>
  <c r="AF1229" i="2" s="1"/>
  <c r="AD1229" i="2"/>
  <c r="AE1229" i="2" a="1"/>
  <c r="AE1229" i="2" s="1"/>
  <c r="AE1020" i="2" a="1"/>
  <c r="AE1020" i="2" s="1"/>
  <c r="AF1020" i="2" a="1"/>
  <c r="AF1020" i="2" s="1"/>
  <c r="AD1020" i="2"/>
  <c r="AD682" i="2"/>
  <c r="AE682" i="2" a="1"/>
  <c r="AE682" i="2" s="1"/>
  <c r="AF682" i="2" a="1"/>
  <c r="AF682" i="2" s="1"/>
  <c r="AD681" i="2"/>
  <c r="AE681" i="2" a="1"/>
  <c r="AE681" i="2" s="1"/>
  <c r="AF681" i="2" a="1"/>
  <c r="AF681" i="2" s="1"/>
  <c r="AE1377" i="2" a="1"/>
  <c r="AE1377" i="2" s="1"/>
  <c r="AD1377" i="2"/>
  <c r="AF1377" i="2" a="1"/>
  <c r="AF1377" i="2" s="1"/>
  <c r="AD853" i="2"/>
  <c r="AE853" i="2" a="1"/>
  <c r="AE853" i="2" s="1"/>
  <c r="AF853" i="2" a="1"/>
  <c r="AF853" i="2" s="1"/>
  <c r="AE1204" i="2" a="1"/>
  <c r="AE1204" i="2" s="1"/>
  <c r="AF1204" i="2" a="1"/>
  <c r="AF1204" i="2" s="1"/>
  <c r="AD1204" i="2"/>
  <c r="AF904" i="2" a="1"/>
  <c r="AF904" i="2" s="1"/>
  <c r="AE904" i="2" a="1"/>
  <c r="AE904" i="2" s="1"/>
  <c r="AD904" i="2"/>
  <c r="AD1230" i="2"/>
  <c r="AE1230" i="2" a="1"/>
  <c r="AE1230" i="2" s="1"/>
  <c r="AF1230" i="2" a="1"/>
  <c r="AF1230" i="2" s="1"/>
  <c r="AD867" i="2"/>
  <c r="AE867" i="2" a="1"/>
  <c r="AE867" i="2" s="1"/>
  <c r="AF867" i="2" a="1"/>
  <c r="AF867" i="2" s="1"/>
  <c r="AD1306" i="2"/>
  <c r="AE1306" i="2" a="1"/>
  <c r="AE1306" i="2" s="1"/>
  <c r="AF1306" i="2" a="1"/>
  <c r="AF1306" i="2" s="1"/>
  <c r="AD1216" i="2"/>
  <c r="AE1216" i="2" a="1"/>
  <c r="AE1216" i="2" s="1"/>
  <c r="AF1216" i="2" a="1"/>
  <c r="AF1216" i="2" s="1"/>
  <c r="AF1090" i="2" a="1"/>
  <c r="AF1090" i="2" s="1"/>
  <c r="AE1090" i="2" a="1"/>
  <c r="AE1090" i="2" s="1"/>
  <c r="AD1090" i="2"/>
  <c r="AD1130" i="2"/>
  <c r="AE1130" i="2" a="1"/>
  <c r="AE1130" i="2" s="1"/>
  <c r="AF1130" i="2" a="1"/>
  <c r="AF1130" i="2" s="1"/>
  <c r="AE768" i="2" a="1"/>
  <c r="AE768" i="2" s="1"/>
  <c r="AF768" i="2" a="1"/>
  <c r="AF768" i="2" s="1"/>
  <c r="AD768" i="2"/>
  <c r="AD1069" i="2"/>
  <c r="AE1069" i="2" a="1"/>
  <c r="AE1069" i="2" s="1"/>
  <c r="AF1069" i="2" a="1"/>
  <c r="AF1069" i="2" s="1"/>
  <c r="AD1030" i="2"/>
  <c r="AE1030" i="2" a="1"/>
  <c r="AE1030" i="2" s="1"/>
  <c r="AF1030" i="2" a="1"/>
  <c r="AF1030" i="2" s="1"/>
  <c r="AD877" i="2"/>
  <c r="AE877" i="2" a="1"/>
  <c r="AE877" i="2" s="1"/>
  <c r="AF877" i="2" a="1"/>
  <c r="AF877" i="2" s="1"/>
  <c r="AF1105" i="2" a="1"/>
  <c r="AF1105" i="2" s="1"/>
  <c r="AD1105" i="2"/>
  <c r="AE1105" i="2" a="1"/>
  <c r="AE1105" i="2" s="1"/>
  <c r="AD901" i="2"/>
  <c r="AE901" i="2" a="1"/>
  <c r="AE901" i="2" s="1"/>
  <c r="AF901" i="2" a="1"/>
  <c r="AF901" i="2" s="1"/>
  <c r="AE1460" i="2" a="1"/>
  <c r="AE1460" i="2" s="1"/>
  <c r="AF1460" i="2" a="1"/>
  <c r="AF1460" i="2" s="1"/>
  <c r="AD1460" i="2"/>
  <c r="AE1135" i="2" a="1"/>
  <c r="AE1135" i="2" s="1"/>
  <c r="AF1135" i="2" a="1"/>
  <c r="AF1135" i="2" s="1"/>
  <c r="AD1135" i="2"/>
  <c r="AD1287" i="2"/>
  <c r="AE1287" i="2" a="1"/>
  <c r="AE1287" i="2" s="1"/>
  <c r="AF1287" i="2" a="1"/>
  <c r="AF1287" i="2" s="1"/>
  <c r="AE1555" i="2" a="1"/>
  <c r="AE1555" i="2" s="1"/>
  <c r="AD1555" i="2"/>
  <c r="AF1555" i="2" a="1"/>
  <c r="AF1555" i="2" s="1"/>
  <c r="AF1437" i="2" a="1"/>
  <c r="AF1437" i="2" s="1"/>
  <c r="AD1437" i="2"/>
  <c r="AE1437" i="2" a="1"/>
  <c r="AE1437" i="2" s="1"/>
  <c r="AF1250" i="2" a="1"/>
  <c r="AF1250" i="2" s="1"/>
  <c r="AD1250" i="2"/>
  <c r="AE1250" i="2" a="1"/>
  <c r="AE1250" i="2" s="1"/>
  <c r="AB1567" i="2" a="1"/>
  <c r="AB1567" i="2" s="1"/>
  <c r="AC1567" i="2" a="1"/>
  <c r="AC1567" i="2" s="1"/>
  <c r="AB1056" i="2" a="1"/>
  <c r="AB1056" i="2" s="1"/>
  <c r="AC1056" i="2" a="1"/>
  <c r="AC1056" i="2" s="1"/>
  <c r="AC821" i="2" a="1"/>
  <c r="AC821" i="2" s="1"/>
  <c r="AB821" i="2" a="1"/>
  <c r="AB821" i="2" s="1"/>
  <c r="AB836" i="2" a="1"/>
  <c r="AB836" i="2" s="1"/>
  <c r="AC836" i="2" a="1"/>
  <c r="AC836" i="2" s="1"/>
  <c r="AB1560" i="2" a="1"/>
  <c r="AB1560" i="2" s="1"/>
  <c r="AC1560" i="2" a="1"/>
  <c r="AC1560" i="2" s="1"/>
  <c r="AC807" i="2" a="1"/>
  <c r="AC807" i="2" s="1"/>
  <c r="AB807" i="2" a="1"/>
  <c r="AB807" i="2" s="1"/>
  <c r="AB713" i="2" a="1"/>
  <c r="AB713" i="2" s="1"/>
  <c r="AC713" i="2" a="1"/>
  <c r="AC713" i="2" s="1"/>
  <c r="AB1342" i="2" a="1"/>
  <c r="AB1342" i="2" s="1"/>
  <c r="AC1342" i="2" a="1"/>
  <c r="AC1342" i="2" s="1"/>
  <c r="AB981" i="2" a="1"/>
  <c r="AB981" i="2" s="1"/>
  <c r="AC981" i="2" a="1"/>
  <c r="AC981" i="2" s="1"/>
  <c r="AC1564" i="2" a="1"/>
  <c r="AC1564" i="2" s="1"/>
  <c r="AB1564" i="2" a="1"/>
  <c r="AB1564" i="2" s="1"/>
  <c r="AC670" i="2" a="1"/>
  <c r="AC670" i="2" s="1"/>
  <c r="AB670" i="2" a="1"/>
  <c r="AB670" i="2" s="1"/>
  <c r="AC1008" i="2" a="1"/>
  <c r="AC1008" i="2" s="1"/>
  <c r="AB1008" i="2" a="1"/>
  <c r="AB1008" i="2" s="1"/>
  <c r="AB1267" i="2" a="1"/>
  <c r="AB1267" i="2" s="1"/>
  <c r="AC1267" i="2" a="1"/>
  <c r="AC1267" i="2" s="1"/>
  <c r="AB1535" i="2" a="1"/>
  <c r="AB1535" i="2" s="1"/>
  <c r="AC1535" i="2" a="1"/>
  <c r="AC1535" i="2" s="1"/>
  <c r="AB1428" i="2" a="1"/>
  <c r="AB1428" i="2" s="1"/>
  <c r="AC1428" i="2" a="1"/>
  <c r="AC1428" i="2" s="1"/>
  <c r="AC1546" i="2" a="1"/>
  <c r="AC1546" i="2" s="1"/>
  <c r="AB1546" i="2" a="1"/>
  <c r="AB1546" i="2" s="1"/>
  <c r="AB747" i="2" a="1"/>
  <c r="AB747" i="2" s="1"/>
  <c r="AC747" i="2" a="1"/>
  <c r="AC747" i="2" s="1"/>
  <c r="AB1464" i="2" a="1"/>
  <c r="AB1464" i="2" s="1"/>
  <c r="AC1464" i="2" a="1"/>
  <c r="AC1464" i="2" s="1"/>
  <c r="AE813" i="2" a="1"/>
  <c r="AE813" i="2" s="1"/>
  <c r="AF813" i="2" a="1"/>
  <c r="AF813" i="2" s="1"/>
  <c r="AD813" i="2"/>
  <c r="AC1576" i="2" a="1"/>
  <c r="AC1576" i="2" s="1"/>
  <c r="AB1576" i="2" a="1"/>
  <c r="AB1576" i="2" s="1"/>
  <c r="AB741" i="2" a="1"/>
  <c r="AB741" i="2" s="1"/>
  <c r="AC741" i="2" a="1"/>
  <c r="AC741" i="2" s="1"/>
  <c r="AB1511" i="2" a="1"/>
  <c r="AB1511" i="2" s="1"/>
  <c r="AC1511" i="2" a="1"/>
  <c r="AC1511" i="2" s="1"/>
  <c r="AB711" i="2" a="1"/>
  <c r="AB711" i="2" s="1"/>
  <c r="AC711" i="2" a="1"/>
  <c r="AC711" i="2" s="1"/>
  <c r="AB1469" i="2" a="1"/>
  <c r="AB1469" i="2" s="1"/>
  <c r="AC1469" i="2" a="1"/>
  <c r="AC1469" i="2" s="1"/>
  <c r="AB1319" i="2" a="1"/>
  <c r="AB1319" i="2" s="1"/>
  <c r="AC1319" i="2" a="1"/>
  <c r="AC1319" i="2" s="1"/>
  <c r="AB1012" i="2" a="1"/>
  <c r="AB1012" i="2" s="1"/>
  <c r="AC1012" i="2" a="1"/>
  <c r="AC1012" i="2" s="1"/>
  <c r="AC676" i="2" a="1"/>
  <c r="AC676" i="2" s="1"/>
  <c r="AB676" i="2" a="1"/>
  <c r="AB676" i="2" s="1"/>
  <c r="AB1452" i="2" a="1"/>
  <c r="AB1452" i="2" s="1"/>
  <c r="AC1452" i="2" a="1"/>
  <c r="AC1452" i="2" s="1"/>
  <c r="AB725" i="2" a="1"/>
  <c r="AB725" i="2" s="1"/>
  <c r="AC725" i="2" a="1"/>
  <c r="AC725" i="2" s="1"/>
  <c r="AB824" i="2" a="1"/>
  <c r="AB824" i="2" s="1"/>
  <c r="AC824" i="2" a="1"/>
  <c r="AC824" i="2" s="1"/>
  <c r="AB1034" i="2" a="1"/>
  <c r="AB1034" i="2" s="1"/>
  <c r="AC1034" i="2" a="1"/>
  <c r="AC1034" i="2" s="1"/>
  <c r="AC915" i="2" a="1"/>
  <c r="AC915" i="2" s="1"/>
  <c r="AB915" i="2" a="1"/>
  <c r="AB915" i="2" s="1"/>
  <c r="AB1391" i="2" a="1"/>
  <c r="AB1391" i="2" s="1"/>
  <c r="AC1391" i="2" a="1"/>
  <c r="AC1391" i="2" s="1"/>
  <c r="AB1120" i="2" a="1"/>
  <c r="AB1120" i="2" s="1"/>
  <c r="AC1120" i="2" a="1"/>
  <c r="AC1120" i="2" s="1"/>
  <c r="AC1520" i="2" a="1"/>
  <c r="AC1520" i="2" s="1"/>
  <c r="AB1520" i="2" a="1"/>
  <c r="AB1520" i="2" s="1"/>
  <c r="AC997" i="2" a="1"/>
  <c r="AC997" i="2" s="1"/>
  <c r="AB997" i="2" a="1"/>
  <c r="AB997" i="2" s="1"/>
  <c r="AC1341" i="2" a="1"/>
  <c r="AC1341" i="2" s="1"/>
  <c r="AB1341" i="2" a="1"/>
  <c r="AB1341" i="2" s="1"/>
  <c r="AB1179" i="2" a="1"/>
  <c r="AB1179" i="2" s="1"/>
  <c r="AC1179" i="2" a="1"/>
  <c r="AC1179" i="2" s="1"/>
  <c r="AB1001" i="2" a="1"/>
  <c r="AB1001" i="2" s="1"/>
  <c r="AC1001" i="2" a="1"/>
  <c r="AC1001" i="2" s="1"/>
  <c r="AB787" i="2" a="1"/>
  <c r="AB787" i="2" s="1"/>
  <c r="AC787" i="2" a="1"/>
  <c r="AC787" i="2" s="1"/>
  <c r="AB1583" i="2" a="1"/>
  <c r="AB1583" i="2" s="1"/>
  <c r="AC1583" i="2" a="1"/>
  <c r="AC1583" i="2" s="1"/>
  <c r="AB889" i="2" a="1"/>
  <c r="AB889" i="2" s="1"/>
  <c r="AC889" i="2" a="1"/>
  <c r="AC889" i="2" s="1"/>
  <c r="AC1141" i="2" a="1"/>
  <c r="AC1141" i="2" s="1"/>
  <c r="AB1141" i="2" a="1"/>
  <c r="AB1141" i="2" s="1"/>
  <c r="AB1439" i="2" a="1"/>
  <c r="AB1439" i="2" s="1"/>
  <c r="AC1439" i="2" a="1"/>
  <c r="AC1439" i="2" s="1"/>
  <c r="AB916" i="2" a="1"/>
  <c r="AB916" i="2" s="1"/>
  <c r="AC916" i="2" a="1"/>
  <c r="AC916" i="2" s="1"/>
  <c r="AB943" i="2" a="1"/>
  <c r="AB943" i="2" s="1"/>
  <c r="AC943" i="2" a="1"/>
  <c r="AC943" i="2" s="1"/>
  <c r="AB1161" i="2" a="1"/>
  <c r="AB1161" i="2" s="1"/>
  <c r="AC1161" i="2" a="1"/>
  <c r="AC1161" i="2" s="1"/>
  <c r="AC1111" i="2" a="1"/>
  <c r="AC1111" i="2" s="1"/>
  <c r="AB1111" i="2" a="1"/>
  <c r="AB1111" i="2" s="1"/>
  <c r="AB935" i="2" a="1"/>
  <c r="AB935" i="2" s="1"/>
  <c r="AC935" i="2" a="1"/>
  <c r="AC935" i="2" s="1"/>
  <c r="AC902" i="2" a="1"/>
  <c r="AC902" i="2" s="1"/>
  <c r="AB902" i="2" a="1"/>
  <c r="AB902" i="2" s="1"/>
  <c r="AC1188" i="2" a="1"/>
  <c r="AC1188" i="2" s="1"/>
  <c r="AB1188" i="2" a="1"/>
  <c r="AB1188" i="2" s="1"/>
  <c r="AB838" i="2" a="1"/>
  <c r="AB838" i="2" s="1"/>
  <c r="AC838" i="2" a="1"/>
  <c r="AC838" i="2" s="1"/>
  <c r="AB1543" i="2" a="1"/>
  <c r="AB1543" i="2" s="1"/>
  <c r="AC1543" i="2" a="1"/>
  <c r="AC1543" i="2" s="1"/>
  <c r="AB1332" i="2" a="1"/>
  <c r="AB1332" i="2" s="1"/>
  <c r="AC1332" i="2" a="1"/>
  <c r="AC1332" i="2" s="1"/>
  <c r="AC1504" i="2" a="1"/>
  <c r="AC1504" i="2" s="1"/>
  <c r="AB1504" i="2" a="1"/>
  <c r="AB1504" i="2" s="1"/>
  <c r="AB1534" i="2" a="1"/>
  <c r="AB1534" i="2" s="1"/>
  <c r="AC1534" i="2" a="1"/>
  <c r="AC1534" i="2" s="1"/>
  <c r="AC1569" i="2" a="1"/>
  <c r="AC1569" i="2" s="1"/>
  <c r="AB1569" i="2" a="1"/>
  <c r="AB1569" i="2" s="1"/>
  <c r="AC1099" i="2" a="1"/>
  <c r="AC1099" i="2" s="1"/>
  <c r="AB1099" i="2" a="1"/>
  <c r="AB1099" i="2" s="1"/>
  <c r="AC763" i="2" a="1"/>
  <c r="AC763" i="2" s="1"/>
  <c r="AB763" i="2" a="1"/>
  <c r="AB763" i="2" s="1"/>
  <c r="AB1340" i="2" a="1"/>
  <c r="AB1340" i="2" s="1"/>
  <c r="AC1340" i="2" a="1"/>
  <c r="AC1340" i="2" s="1"/>
  <c r="AC1021" i="2" a="1"/>
  <c r="AC1021" i="2" s="1"/>
  <c r="AB1021" i="2" a="1"/>
  <c r="AB1021" i="2" s="1"/>
  <c r="AB840" i="2" a="1"/>
  <c r="AB840" i="2" s="1"/>
  <c r="AC840" i="2" a="1"/>
  <c r="AC840" i="2" s="1"/>
  <c r="AB1463" i="2" a="1"/>
  <c r="AB1463" i="2" s="1"/>
  <c r="AC1463" i="2" a="1"/>
  <c r="AC1463" i="2" s="1"/>
  <c r="AC1347" i="2" a="1"/>
  <c r="AC1347" i="2" s="1"/>
  <c r="AB1347" i="2" a="1"/>
  <c r="AB1347" i="2" s="1"/>
  <c r="AC688" i="2" a="1"/>
  <c r="AC688" i="2" s="1"/>
  <c r="AB688" i="2" a="1"/>
  <c r="AB688" i="2" s="1"/>
  <c r="AC748" i="2" a="1"/>
  <c r="AC748" i="2" s="1"/>
  <c r="AB748" i="2" a="1"/>
  <c r="AB748" i="2" s="1"/>
  <c r="AB1372" i="2" a="1"/>
  <c r="AB1372" i="2" s="1"/>
  <c r="AC1372" i="2" a="1"/>
  <c r="AC1372" i="2" s="1"/>
  <c r="AB776" i="2" a="1"/>
  <c r="AB776" i="2" s="1"/>
  <c r="AC776" i="2" a="1"/>
  <c r="AC776" i="2" s="1"/>
  <c r="AD905" i="2"/>
  <c r="AE905" i="2" a="1"/>
  <c r="AE905" i="2" s="1"/>
  <c r="AF905" i="2" a="1"/>
  <c r="AF905" i="2" s="1"/>
  <c r="AC1429" i="2" a="1"/>
  <c r="AC1429" i="2" s="1"/>
  <c r="AB1429" i="2" a="1"/>
  <c r="AB1429" i="2" s="1"/>
  <c r="AB901" i="2" a="1"/>
  <c r="AB901" i="2" s="1"/>
  <c r="AC901" i="2" a="1"/>
  <c r="AC901" i="2" s="1"/>
  <c r="AB1548" i="2" a="1"/>
  <c r="AB1548" i="2" s="1"/>
  <c r="AC1548" i="2" a="1"/>
  <c r="AC1548" i="2" s="1"/>
  <c r="AB967" i="2" a="1"/>
  <c r="AB967" i="2" s="1"/>
  <c r="AC967" i="2" a="1"/>
  <c r="AC967" i="2" s="1"/>
  <c r="AC718" i="2" a="1"/>
  <c r="AC718" i="2" s="1"/>
  <c r="AB718" i="2" a="1"/>
  <c r="AB718" i="2" s="1"/>
  <c r="AB1059" i="2" a="1"/>
  <c r="AB1059" i="2" s="1"/>
  <c r="AC1059" i="2" a="1"/>
  <c r="AC1059" i="2" s="1"/>
  <c r="AC1503" i="2" a="1"/>
  <c r="AC1503" i="2" s="1"/>
  <c r="AB1503" i="2" a="1"/>
  <c r="AB1503" i="2" s="1"/>
  <c r="AC1345" i="2" a="1"/>
  <c r="AC1345" i="2" s="1"/>
  <c r="AB1345" i="2" a="1"/>
  <c r="AB1345" i="2" s="1"/>
  <c r="AC880" i="2" a="1"/>
  <c r="AC880" i="2" s="1"/>
  <c r="AB880" i="2" a="1"/>
  <c r="AB880" i="2" s="1"/>
  <c r="AC1181" i="2" a="1"/>
  <c r="AC1181" i="2" s="1"/>
  <c r="AB1181" i="2" a="1"/>
  <c r="AB1181" i="2" s="1"/>
  <c r="AB893" i="2" a="1"/>
  <c r="AB893" i="2" s="1"/>
  <c r="AC893" i="2" a="1"/>
  <c r="AC893" i="2" s="1"/>
  <c r="AC668" i="2" a="1"/>
  <c r="AC668" i="2" s="1"/>
  <c r="AB668" i="2" a="1"/>
  <c r="AB668" i="2" s="1"/>
  <c r="AC1098" i="2" a="1"/>
  <c r="AC1098" i="2" s="1"/>
  <c r="AB1098" i="2" a="1"/>
  <c r="AB1098" i="2" s="1"/>
  <c r="AC751" i="2" a="1"/>
  <c r="AC751" i="2" s="1"/>
  <c r="AB751" i="2" a="1"/>
  <c r="AB751" i="2" s="1"/>
  <c r="AC1254" i="2" a="1"/>
  <c r="AC1254" i="2" s="1"/>
  <c r="AB1254" i="2" a="1"/>
  <c r="AB1254" i="2" s="1"/>
  <c r="AB749" i="2" a="1"/>
  <c r="AB749" i="2" s="1"/>
  <c r="AC749" i="2" a="1"/>
  <c r="AC749" i="2" s="1"/>
  <c r="AB851" i="2" a="1"/>
  <c r="AB851" i="2" s="1"/>
  <c r="AC851" i="2" a="1"/>
  <c r="AC851" i="2" s="1"/>
  <c r="AC728" i="2" a="1"/>
  <c r="AC728" i="2" s="1"/>
  <c r="AB728" i="2" a="1"/>
  <c r="AB728" i="2" s="1"/>
  <c r="AB917" i="2" a="1"/>
  <c r="AB917" i="2" s="1"/>
  <c r="AC917" i="2" a="1"/>
  <c r="AC917" i="2" s="1"/>
  <c r="AB1386" i="2" a="1"/>
  <c r="AB1386" i="2" s="1"/>
  <c r="AC1386" i="2" a="1"/>
  <c r="AC1386" i="2" s="1"/>
  <c r="AC1227" i="2" a="1"/>
  <c r="AC1227" i="2" s="1"/>
  <c r="AB1227" i="2" a="1"/>
  <c r="AB1227" i="2" s="1"/>
  <c r="AB1295" i="2" a="1"/>
  <c r="AB1295" i="2" s="1"/>
  <c r="AC1295" i="2" a="1"/>
  <c r="AC1295" i="2" s="1"/>
  <c r="AB1528" i="2" a="1"/>
  <c r="AB1528" i="2" s="1"/>
  <c r="AC1528" i="2" a="1"/>
  <c r="AC1528" i="2" s="1"/>
  <c r="AC815" i="2" a="1"/>
  <c r="AC815" i="2" s="1"/>
  <c r="AB815" i="2" a="1"/>
  <c r="AB815" i="2" s="1"/>
  <c r="AC969" i="2" a="1"/>
  <c r="AC969" i="2" s="1"/>
  <c r="AB969" i="2" a="1"/>
  <c r="AB969" i="2" s="1"/>
  <c r="AE1264" i="2" a="1"/>
  <c r="AE1264" i="2" s="1"/>
  <c r="AD1264" i="2"/>
  <c r="AF1264" i="2" a="1"/>
  <c r="AF1264" i="2" s="1"/>
  <c r="AD992" i="2"/>
  <c r="AE992" i="2" a="1"/>
  <c r="AE992" i="2" s="1"/>
  <c r="AF992" i="2" a="1"/>
  <c r="AF992" i="2" s="1"/>
  <c r="AE1276" i="2" a="1"/>
  <c r="AE1276" i="2" s="1"/>
  <c r="AD1276" i="2"/>
  <c r="AF1276" i="2" a="1"/>
  <c r="AF1276" i="2" s="1"/>
  <c r="AF724" i="2" a="1"/>
  <c r="AF724" i="2" s="1"/>
  <c r="AD724" i="2"/>
  <c r="AE724" i="2" a="1"/>
  <c r="AE724" i="2" s="1"/>
  <c r="AE1494" i="2" a="1"/>
  <c r="AE1494" i="2" s="1"/>
  <c r="AF1494" i="2" a="1"/>
  <c r="AF1494" i="2" s="1"/>
  <c r="AD1494" i="2"/>
  <c r="AE1331" i="2" a="1"/>
  <c r="AE1331" i="2" s="1"/>
  <c r="AF1331" i="2" a="1"/>
  <c r="AF1331" i="2" s="1"/>
  <c r="AD1331" i="2"/>
  <c r="AE1567" i="2" a="1"/>
  <c r="AE1567" i="2" s="1"/>
  <c r="AF1567" i="2" a="1"/>
  <c r="AF1567" i="2" s="1"/>
  <c r="AD1567" i="2"/>
  <c r="AF878" i="2" a="1"/>
  <c r="AF878" i="2" s="1"/>
  <c r="AD878" i="2"/>
  <c r="AE878" i="2" a="1"/>
  <c r="AE878" i="2" s="1"/>
  <c r="AE1560" i="2" a="1"/>
  <c r="AE1560" i="2" s="1"/>
  <c r="AD1560" i="2"/>
  <c r="AF1560" i="2" a="1"/>
  <c r="AF1560" i="2" s="1"/>
  <c r="AE1049" i="2" a="1"/>
  <c r="AE1049" i="2" s="1"/>
  <c r="AD1049" i="2"/>
  <c r="AF1049" i="2" a="1"/>
  <c r="AF1049" i="2" s="1"/>
  <c r="AE1168" i="2" a="1"/>
  <c r="AE1168" i="2" s="1"/>
  <c r="AD1168" i="2"/>
  <c r="AF1168" i="2" a="1"/>
  <c r="AF1168" i="2" s="1"/>
  <c r="AD1021" i="2"/>
  <c r="AE1021" i="2" a="1"/>
  <c r="AE1021" i="2" s="1"/>
  <c r="AF1021" i="2" a="1"/>
  <c r="AF1021" i="2" s="1"/>
  <c r="AD975" i="2"/>
  <c r="AE975" i="2" a="1"/>
  <c r="AE975" i="2" s="1"/>
  <c r="AF975" i="2" a="1"/>
  <c r="AF975" i="2" s="1"/>
  <c r="AD1221" i="2"/>
  <c r="AE1221" i="2" a="1"/>
  <c r="AE1221" i="2" s="1"/>
  <c r="AF1221" i="2" a="1"/>
  <c r="AF1221" i="2" s="1"/>
  <c r="AD1559" i="2"/>
  <c r="AF1559" i="2" a="1"/>
  <c r="AF1559" i="2" s="1"/>
  <c r="AE1559" i="2" a="1"/>
  <c r="AE1559" i="2" s="1"/>
  <c r="AD1325" i="2"/>
  <c r="AE1325" i="2" a="1"/>
  <c r="AE1325" i="2" s="1"/>
  <c r="AF1325" i="2" a="1"/>
  <c r="AF1325" i="2" s="1"/>
  <c r="AF1022" i="2" a="1"/>
  <c r="AF1022" i="2" s="1"/>
  <c r="AD1022" i="2"/>
  <c r="AE1022" i="2" a="1"/>
  <c r="AE1022" i="2" s="1"/>
  <c r="AD948" i="2"/>
  <c r="AE948" i="2" a="1"/>
  <c r="AE948" i="2" s="1"/>
  <c r="AF948" i="2" a="1"/>
  <c r="AF948" i="2" s="1"/>
  <c r="AD1469" i="2"/>
  <c r="AE1469" i="2" a="1"/>
  <c r="AE1469" i="2" s="1"/>
  <c r="AF1469" i="2" a="1"/>
  <c r="AF1469" i="2" s="1"/>
  <c r="AE1402" i="2" a="1"/>
  <c r="AE1402" i="2" s="1"/>
  <c r="AF1402" i="2" a="1"/>
  <c r="AF1402" i="2" s="1"/>
  <c r="AD1402" i="2"/>
  <c r="AD703" i="2"/>
  <c r="AE703" i="2" a="1"/>
  <c r="AE703" i="2" s="1"/>
  <c r="AF703" i="2" a="1"/>
  <c r="AF703" i="2" s="1"/>
  <c r="AD1557" i="2"/>
  <c r="AF1557" i="2" a="1"/>
  <c r="AF1557" i="2" s="1"/>
  <c r="AE1557" i="2" a="1"/>
  <c r="AE1557" i="2" s="1"/>
  <c r="AD978" i="2"/>
  <c r="AE978" i="2" a="1"/>
  <c r="AE978" i="2" s="1"/>
  <c r="AF978" i="2" a="1"/>
  <c r="AF978" i="2" s="1"/>
  <c r="AD980" i="2"/>
  <c r="AE980" i="2" a="1"/>
  <c r="AE980" i="2" s="1"/>
  <c r="AF980" i="2" a="1"/>
  <c r="AF980" i="2" s="1"/>
  <c r="AD799" i="2"/>
  <c r="AE799" i="2" a="1"/>
  <c r="AE799" i="2" s="1"/>
  <c r="AF799" i="2" a="1"/>
  <c r="AF799" i="2" s="1"/>
  <c r="AD1027" i="2"/>
  <c r="AE1027" i="2" a="1"/>
  <c r="AE1027" i="2" s="1"/>
  <c r="AF1027" i="2" a="1"/>
  <c r="AF1027" i="2" s="1"/>
  <c r="AD1315" i="2"/>
  <c r="AE1315" i="2" a="1"/>
  <c r="AE1315" i="2" s="1"/>
  <c r="AF1315" i="2" a="1"/>
  <c r="AF1315" i="2" s="1"/>
  <c r="AF1373" i="2" a="1"/>
  <c r="AF1373" i="2" s="1"/>
  <c r="AE1373" i="2" a="1"/>
  <c r="AE1373" i="2" s="1"/>
  <c r="AD1373" i="2"/>
  <c r="AF1094" i="2" a="1"/>
  <c r="AF1094" i="2" s="1"/>
  <c r="AD1094" i="2"/>
  <c r="AE1094" i="2" a="1"/>
  <c r="AE1094" i="2" s="1"/>
  <c r="AE1531" i="2" a="1"/>
  <c r="AE1531" i="2" s="1"/>
  <c r="AF1531" i="2" a="1"/>
  <c r="AF1531" i="2" s="1"/>
  <c r="AD1531" i="2"/>
  <c r="AD1507" i="2"/>
  <c r="AE1507" i="2" a="1"/>
  <c r="AE1507" i="2" s="1"/>
  <c r="AF1507" i="2" a="1"/>
  <c r="AF1507" i="2" s="1"/>
  <c r="AD1010" i="2"/>
  <c r="AE1010" i="2" a="1"/>
  <c r="AE1010" i="2" s="1"/>
  <c r="AF1010" i="2" a="1"/>
  <c r="AF1010" i="2" s="1"/>
  <c r="AE1546" i="2" a="1"/>
  <c r="AE1546" i="2" s="1"/>
  <c r="AD1546" i="2"/>
  <c r="AF1546" i="2" a="1"/>
  <c r="AF1546" i="2" s="1"/>
  <c r="AD1565" i="2"/>
  <c r="AF1565" i="2" a="1"/>
  <c r="AF1565" i="2" s="1"/>
  <c r="AE1565" i="2" a="1"/>
  <c r="AE1565" i="2" s="1"/>
  <c r="AD922" i="2"/>
  <c r="AE922" i="2" a="1"/>
  <c r="AE922" i="2" s="1"/>
  <c r="AF922" i="2" a="1"/>
  <c r="AF922" i="2" s="1"/>
  <c r="AC730" i="2" a="1"/>
  <c r="AC730" i="2" s="1"/>
  <c r="AB730" i="2" a="1"/>
  <c r="AB730" i="2" s="1"/>
  <c r="AC855" i="2" a="1"/>
  <c r="AC855" i="2" s="1"/>
  <c r="AB855" i="2" a="1"/>
  <c r="AB855" i="2" s="1"/>
  <c r="AC1027" i="2" a="1"/>
  <c r="AC1027" i="2" s="1"/>
  <c r="AB1027" i="2" a="1"/>
  <c r="AB1027" i="2" s="1"/>
  <c r="AB1531" i="2" a="1"/>
  <c r="AB1531" i="2" s="1"/>
  <c r="AC1531" i="2" a="1"/>
  <c r="AC1531" i="2" s="1"/>
  <c r="AB708" i="2" a="1"/>
  <c r="AB708" i="2" s="1"/>
  <c r="AC708" i="2" a="1"/>
  <c r="AC708" i="2" s="1"/>
  <c r="AB898" i="2" a="1"/>
  <c r="AB898" i="2" s="1"/>
  <c r="AC898" i="2" a="1"/>
  <c r="AC898" i="2" s="1"/>
  <c r="AC933" i="2" a="1"/>
  <c r="AC933" i="2" s="1"/>
  <c r="AB933" i="2" a="1"/>
  <c r="AB933" i="2" s="1"/>
  <c r="AD1098" i="2"/>
  <c r="AE1098" i="2" a="1"/>
  <c r="AE1098" i="2" s="1"/>
  <c r="AF1098" i="2" a="1"/>
  <c r="AF1098" i="2" s="1"/>
  <c r="AC1075" i="2" a="1"/>
  <c r="AC1075" i="2" s="1"/>
  <c r="AB1075" i="2" a="1"/>
  <c r="AB1075" i="2" s="1"/>
  <c r="AF1420" i="2" a="1"/>
  <c r="AF1420" i="2" s="1"/>
  <c r="AE1420" i="2" a="1"/>
  <c r="AE1420" i="2" s="1"/>
  <c r="AD1420" i="2"/>
  <c r="AF1513" i="2" a="1"/>
  <c r="AF1513" i="2" s="1"/>
  <c r="AD1513" i="2"/>
  <c r="AE1513" i="2" a="1"/>
  <c r="AE1513" i="2" s="1"/>
  <c r="AD1536" i="2"/>
  <c r="AE1536" i="2" a="1"/>
  <c r="AE1536" i="2" s="1"/>
  <c r="AF1536" i="2" a="1"/>
  <c r="AF1536" i="2" s="1"/>
  <c r="AD1068" i="2"/>
  <c r="AE1068" i="2" a="1"/>
  <c r="AE1068" i="2" s="1"/>
  <c r="AF1068" i="2" a="1"/>
  <c r="AF1068" i="2" s="1"/>
  <c r="AF1553" i="2" a="1"/>
  <c r="AF1553" i="2" s="1"/>
  <c r="AD1553" i="2"/>
  <c r="AE1553" i="2" a="1"/>
  <c r="AE1553" i="2" s="1"/>
  <c r="AC1515" i="2" a="1"/>
  <c r="AC1515" i="2" s="1"/>
  <c r="AB1515" i="2" a="1"/>
  <c r="AB1515" i="2" s="1"/>
  <c r="AB1291" i="2" a="1"/>
  <c r="AB1291" i="2" s="1"/>
  <c r="AC1291" i="2" a="1"/>
  <c r="AC1291" i="2" s="1"/>
  <c r="AB720" i="2" a="1"/>
  <c r="AB720" i="2" s="1"/>
  <c r="AC720" i="2" a="1"/>
  <c r="AC720" i="2" s="1"/>
  <c r="AC1473" i="2" a="1"/>
  <c r="AC1473" i="2" s="1"/>
  <c r="AB1473" i="2" a="1"/>
  <c r="AB1473" i="2" s="1"/>
  <c r="AB1262" i="2" a="1"/>
  <c r="AB1262" i="2" s="1"/>
  <c r="AC1262" i="2" a="1"/>
  <c r="AC1262" i="2" s="1"/>
  <c r="AB1200" i="2" a="1"/>
  <c r="AB1200" i="2" s="1"/>
  <c r="AC1200" i="2" a="1"/>
  <c r="AC1200" i="2" s="1"/>
  <c r="AC1211" i="2" a="1"/>
  <c r="AC1211" i="2" s="1"/>
  <c r="AB1211" i="2" a="1"/>
  <c r="AB1211" i="2" s="1"/>
  <c r="AC940" i="2" a="1"/>
  <c r="AC940" i="2" s="1"/>
  <c r="AB940" i="2" a="1"/>
  <c r="AB940" i="2" s="1"/>
  <c r="AB1478" i="2" a="1"/>
  <c r="AB1478" i="2" s="1"/>
  <c r="AC1478" i="2" a="1"/>
  <c r="AC1478" i="2" s="1"/>
  <c r="AB1122" i="2" a="1"/>
  <c r="AB1122" i="2" s="1"/>
  <c r="AC1122" i="2" a="1"/>
  <c r="AC1122" i="2" s="1"/>
  <c r="AB1071" i="2" a="1"/>
  <c r="AB1071" i="2" s="1"/>
  <c r="AC1071" i="2" a="1"/>
  <c r="AC1071" i="2" s="1"/>
  <c r="AY757" i="2"/>
  <c r="AZ757" i="2" s="1" a="1"/>
  <c r="AZ757" i="2" s="1"/>
  <c r="AE1462" i="2" a="1"/>
  <c r="AE1462" i="2" s="1"/>
  <c r="AF1462" i="2" a="1"/>
  <c r="AF1462" i="2" s="1"/>
  <c r="AD1462" i="2"/>
  <c r="AD1384" i="2"/>
  <c r="AF1384" i="2" a="1"/>
  <c r="AF1384" i="2" s="1"/>
  <c r="AE1384" i="2" a="1"/>
  <c r="AE1384" i="2" s="1"/>
  <c r="AD710" i="2"/>
  <c r="AE710" i="2" a="1"/>
  <c r="AE710" i="2" s="1"/>
  <c r="AF710" i="2" a="1"/>
  <c r="AF710" i="2" s="1"/>
  <c r="AF1074" i="2" a="1"/>
  <c r="AF1074" i="2" s="1"/>
  <c r="AD1074" i="2"/>
  <c r="AE1074" i="2" a="1"/>
  <c r="AE1074" i="2" s="1"/>
  <c r="AF1504" i="2" a="1"/>
  <c r="AF1504" i="2" s="1"/>
  <c r="AD1504" i="2"/>
  <c r="AE1504" i="2" a="1"/>
  <c r="AE1504" i="2" s="1"/>
  <c r="AD966" i="2"/>
  <c r="AE966" i="2" a="1"/>
  <c r="AE966" i="2" s="1"/>
  <c r="AF966" i="2" a="1"/>
  <c r="AF966" i="2" s="1"/>
  <c r="AD1042" i="2"/>
  <c r="AE1042" i="2" a="1"/>
  <c r="AE1042" i="2" s="1"/>
  <c r="AF1042" i="2" a="1"/>
  <c r="AF1042" i="2" s="1"/>
  <c r="AD776" i="2"/>
  <c r="AE776" i="2" a="1"/>
  <c r="AE776" i="2" s="1"/>
  <c r="AF776" i="2" a="1"/>
  <c r="AF776" i="2" s="1"/>
  <c r="AD801" i="2"/>
  <c r="AE801" i="2" a="1"/>
  <c r="AE801" i="2" s="1"/>
  <c r="AF801" i="2" a="1"/>
  <c r="AF801" i="2" s="1"/>
  <c r="AE1252" i="2" a="1"/>
  <c r="AE1252" i="2" s="1"/>
  <c r="AF1252" i="2" a="1"/>
  <c r="AF1252" i="2" s="1"/>
  <c r="AD1252" i="2"/>
  <c r="AD1145" i="2"/>
  <c r="AF1145" i="2" a="1"/>
  <c r="AF1145" i="2" s="1"/>
  <c r="AE1145" i="2" a="1"/>
  <c r="AE1145" i="2" s="1"/>
  <c r="AF1002" i="2" a="1"/>
  <c r="AF1002" i="2" s="1"/>
  <c r="AD1002" i="2"/>
  <c r="AE1002" i="2" a="1"/>
  <c r="AE1002" i="2" s="1"/>
  <c r="AF1081" i="2" a="1"/>
  <c r="AF1081" i="2" s="1"/>
  <c r="AD1081" i="2"/>
  <c r="AE1081" i="2" a="1"/>
  <c r="AE1081" i="2" s="1"/>
  <c r="AD932" i="2"/>
  <c r="AE932" i="2" a="1"/>
  <c r="AE932" i="2" s="1"/>
  <c r="AF932" i="2" a="1"/>
  <c r="AF932" i="2" s="1"/>
  <c r="AF1333" i="2" a="1"/>
  <c r="AF1333" i="2" s="1"/>
  <c r="AD1333" i="2"/>
  <c r="AE1333" i="2" a="1"/>
  <c r="AE1333" i="2" s="1"/>
  <c r="AF1170" i="2" a="1"/>
  <c r="AF1170" i="2" s="1"/>
  <c r="AD1170" i="2"/>
  <c r="AE1170" i="2" a="1"/>
  <c r="AE1170" i="2" s="1"/>
  <c r="AD1017" i="2"/>
  <c r="AE1017" i="2" a="1"/>
  <c r="AE1017" i="2" s="1"/>
  <c r="AF1017" i="2" a="1"/>
  <c r="AF1017" i="2" s="1"/>
  <c r="AD1220" i="2"/>
  <c r="AE1220" i="2" a="1"/>
  <c r="AE1220" i="2" s="1"/>
  <c r="AF1220" i="2" a="1"/>
  <c r="AF1220" i="2" s="1"/>
  <c r="AE1482" i="2" a="1"/>
  <c r="AE1482" i="2" s="1"/>
  <c r="AD1482" i="2"/>
  <c r="AF1482" i="2" a="1"/>
  <c r="AF1482" i="2" s="1"/>
  <c r="AD736" i="2"/>
  <c r="AE736" i="2" a="1"/>
  <c r="AE736" i="2" s="1"/>
  <c r="AF736" i="2" a="1"/>
  <c r="AF736" i="2" s="1"/>
  <c r="AD1116" i="2"/>
  <c r="AE1116" i="2" a="1"/>
  <c r="AE1116" i="2" s="1"/>
  <c r="AF1116" i="2" a="1"/>
  <c r="AF1116" i="2" s="1"/>
  <c r="AE1241" i="2" a="1"/>
  <c r="AE1241" i="2" s="1"/>
  <c r="AD1241" i="2"/>
  <c r="AF1241" i="2" a="1"/>
  <c r="AF1241" i="2" s="1"/>
  <c r="AD1502" i="2"/>
  <c r="AE1502" i="2" a="1"/>
  <c r="AE1502" i="2" s="1"/>
  <c r="AF1502" i="2" a="1"/>
  <c r="AF1502" i="2" s="1"/>
  <c r="AD746" i="2"/>
  <c r="AE746" i="2" a="1"/>
  <c r="AE746" i="2" s="1"/>
  <c r="AF746" i="2" a="1"/>
  <c r="AF746" i="2" s="1"/>
  <c r="AD1372" i="2"/>
  <c r="AE1372" i="2" a="1"/>
  <c r="AE1372" i="2" s="1"/>
  <c r="AF1372" i="2" a="1"/>
  <c r="AF1372" i="2" s="1"/>
  <c r="AD804" i="2"/>
  <c r="AF804" i="2" a="1"/>
  <c r="AF804" i="2" s="1"/>
  <c r="AE804" i="2" a="1"/>
  <c r="AE804" i="2" s="1"/>
  <c r="AS1548" i="2" a="1"/>
  <c r="AS1548" i="2" s="1"/>
  <c r="AF1514" i="2" a="1"/>
  <c r="AF1514" i="2" s="1"/>
  <c r="AD1514" i="2"/>
  <c r="AE1514" i="2" a="1"/>
  <c r="AE1514" i="2" s="1"/>
  <c r="AD1300" i="2"/>
  <c r="AE1300" i="2" a="1"/>
  <c r="AE1300" i="2" s="1"/>
  <c r="AF1300" i="2" a="1"/>
  <c r="AF1300" i="2" s="1"/>
  <c r="AF1511" i="2" a="1"/>
  <c r="AF1511" i="2" s="1"/>
  <c r="AD1511" i="2"/>
  <c r="AE1511" i="2" a="1"/>
  <c r="AE1511" i="2" s="1"/>
  <c r="AD1267" i="2"/>
  <c r="AE1267" i="2" a="1"/>
  <c r="AE1267" i="2" s="1"/>
  <c r="AF1267" i="2" a="1"/>
  <c r="AF1267" i="2" s="1"/>
  <c r="AE955" i="2" a="1"/>
  <c r="AE955" i="2" s="1"/>
  <c r="AF955" i="2" a="1"/>
  <c r="AF955" i="2" s="1"/>
  <c r="AD955" i="2"/>
  <c r="BA757" i="2" a="1"/>
  <c r="BA757" i="2" s="1"/>
  <c r="AD1378" i="2"/>
  <c r="AE1378" i="2" a="1"/>
  <c r="AE1378" i="2" s="1"/>
  <c r="AF1378" i="2" a="1"/>
  <c r="AF1378" i="2" s="1"/>
  <c r="AD1127" i="2"/>
  <c r="AE1127" i="2" a="1"/>
  <c r="AE1127" i="2" s="1"/>
  <c r="AF1127" i="2" a="1"/>
  <c r="AF1127" i="2" s="1"/>
  <c r="AF1137" i="2" a="1"/>
  <c r="AF1137" i="2" s="1"/>
  <c r="AD1137" i="2"/>
  <c r="AE1137" i="2" a="1"/>
  <c r="AE1137" i="2" s="1"/>
  <c r="AD1088" i="2"/>
  <c r="AE1088" i="2" a="1"/>
  <c r="AE1088" i="2" s="1"/>
  <c r="AF1088" i="2" a="1"/>
  <c r="AF1088" i="2" s="1"/>
  <c r="AD1265" i="2"/>
  <c r="AE1265" i="2" a="1"/>
  <c r="AE1265" i="2" s="1"/>
  <c r="AF1265" i="2" a="1"/>
  <c r="AF1265" i="2" s="1"/>
  <c r="AE1143" i="2" a="1"/>
  <c r="AE1143" i="2" s="1"/>
  <c r="AF1143" i="2" a="1"/>
  <c r="AF1143" i="2" s="1"/>
  <c r="AD1143" i="2"/>
  <c r="AE847" i="2" a="1"/>
  <c r="AE847" i="2" s="1"/>
  <c r="AD847" i="2"/>
  <c r="AF847" i="2" a="1"/>
  <c r="AF847" i="2" s="1"/>
  <c r="AD961" i="2"/>
  <c r="AE961" i="2" a="1"/>
  <c r="AE961" i="2" s="1"/>
  <c r="AF961" i="2" a="1"/>
  <c r="AF961" i="2" s="1"/>
  <c r="AF1045" i="2" a="1"/>
  <c r="AF1045" i="2" s="1"/>
  <c r="AE1045" i="2" a="1"/>
  <c r="AE1045" i="2" s="1"/>
  <c r="AD1045" i="2"/>
  <c r="AD1055" i="2"/>
  <c r="AE1055" i="2" a="1"/>
  <c r="AE1055" i="2" s="1"/>
  <c r="AF1055" i="2" a="1"/>
  <c r="AF1055" i="2" s="1"/>
  <c r="AF1455" i="2" a="1"/>
  <c r="AF1455" i="2" s="1"/>
  <c r="AE1455" i="2" a="1"/>
  <c r="AE1455" i="2" s="1"/>
  <c r="AD1455" i="2"/>
  <c r="AD1131" i="2"/>
  <c r="AE1131" i="2" a="1"/>
  <c r="AE1131" i="2" s="1"/>
  <c r="AF1131" i="2" a="1"/>
  <c r="AF1131" i="2" s="1"/>
  <c r="AF1409" i="2" a="1"/>
  <c r="AF1409" i="2" s="1"/>
  <c r="AE1409" i="2" a="1"/>
  <c r="AE1409" i="2" s="1"/>
  <c r="AD1409" i="2"/>
  <c r="AD934" i="2"/>
  <c r="AE934" i="2" a="1"/>
  <c r="AE934" i="2" s="1"/>
  <c r="AF934" i="2" a="1"/>
  <c r="AF934" i="2" s="1"/>
  <c r="AD1393" i="2"/>
  <c r="AE1393" i="2" a="1"/>
  <c r="AE1393" i="2" s="1"/>
  <c r="AF1393" i="2" a="1"/>
  <c r="AF1393" i="2" s="1"/>
  <c r="AD1339" i="2"/>
  <c r="AE1339" i="2" a="1"/>
  <c r="AE1339" i="2" s="1"/>
  <c r="AF1339" i="2" a="1"/>
  <c r="AF1339" i="2" s="1"/>
  <c r="AD1274" i="2"/>
  <c r="AE1274" i="2" a="1"/>
  <c r="AE1274" i="2" s="1"/>
  <c r="AF1274" i="2" a="1"/>
  <c r="AF1274" i="2" s="1"/>
  <c r="AF1428" i="2" a="1"/>
  <c r="AF1428" i="2" s="1"/>
  <c r="AE1428" i="2" a="1"/>
  <c r="AE1428" i="2" s="1"/>
  <c r="AD1428" i="2"/>
  <c r="AD873" i="2"/>
  <c r="AE873" i="2" a="1"/>
  <c r="AE873" i="2" s="1"/>
  <c r="AF873" i="2" a="1"/>
  <c r="AF873" i="2" s="1"/>
  <c r="AD831" i="2"/>
  <c r="AE831" i="2" a="1"/>
  <c r="AE831" i="2" s="1"/>
  <c r="AF831" i="2" a="1"/>
  <c r="AF831" i="2" s="1"/>
  <c r="AD675" i="2"/>
  <c r="AE675" i="2" a="1"/>
  <c r="AE675" i="2" s="1"/>
  <c r="AF675" i="2" a="1"/>
  <c r="AF675" i="2" s="1"/>
  <c r="AY1000" i="2"/>
  <c r="AZ1000" i="2" s="1" a="1"/>
  <c r="AZ1000" i="2" s="1"/>
  <c r="AD1261" i="2"/>
  <c r="AE1261" i="2" a="1"/>
  <c r="AE1261" i="2" s="1"/>
  <c r="AF1261" i="2" a="1"/>
  <c r="AF1261" i="2" s="1"/>
  <c r="AD870" i="2"/>
  <c r="AE870" i="2" a="1"/>
  <c r="AE870" i="2" s="1"/>
  <c r="AF870" i="2" a="1"/>
  <c r="AF870" i="2" s="1"/>
  <c r="AD976" i="2"/>
  <c r="AE976" i="2" a="1"/>
  <c r="AE976" i="2" s="1"/>
  <c r="AF976" i="2" a="1"/>
  <c r="AF976" i="2" s="1"/>
  <c r="AD1499" i="2"/>
  <c r="AE1499" i="2" a="1"/>
  <c r="AE1499" i="2" s="1"/>
  <c r="AF1499" i="2" a="1"/>
  <c r="AF1499" i="2" s="1"/>
  <c r="AD1366" i="2"/>
  <c r="AE1366" i="2" a="1"/>
  <c r="AE1366" i="2" s="1"/>
  <c r="AF1366" i="2" a="1"/>
  <c r="AF1366" i="2" s="1"/>
  <c r="AD848" i="2"/>
  <c r="AE848" i="2" a="1"/>
  <c r="AE848" i="2" s="1"/>
  <c r="AF848" i="2" a="1"/>
  <c r="AF848" i="2" s="1"/>
  <c r="AD732" i="2"/>
  <c r="AE732" i="2" a="1"/>
  <c r="AE732" i="2" s="1"/>
  <c r="AF732" i="2" a="1"/>
  <c r="AF732" i="2" s="1"/>
  <c r="AL1482" i="2" a="1"/>
  <c r="AL1482" i="2" s="1"/>
  <c r="I1482" i="2" s="1"/>
  <c r="AD1357" i="2"/>
  <c r="AE1357" i="2" a="1"/>
  <c r="AE1357" i="2" s="1"/>
  <c r="AF1357" i="2" a="1"/>
  <c r="AF1357" i="2" s="1"/>
  <c r="AE1288" i="2" a="1"/>
  <c r="AE1288" i="2" s="1"/>
  <c r="AF1288" i="2" a="1"/>
  <c r="AF1288" i="2" s="1"/>
  <c r="AD1288" i="2"/>
  <c r="AD1258" i="2"/>
  <c r="AE1258" i="2" a="1"/>
  <c r="AE1258" i="2" s="1"/>
  <c r="AF1258" i="2" a="1"/>
  <c r="AF1258" i="2" s="1"/>
  <c r="AF1446" i="2" a="1"/>
  <c r="AF1446" i="2" s="1"/>
  <c r="AD1446" i="2"/>
  <c r="AE1446" i="2" a="1"/>
  <c r="AE1446" i="2" s="1"/>
  <c r="AE1528" i="2" a="1"/>
  <c r="AE1528" i="2" s="1"/>
  <c r="AF1528" i="2" a="1"/>
  <c r="AF1528" i="2" s="1"/>
  <c r="AD1528" i="2"/>
  <c r="AD1517" i="2"/>
  <c r="AE1517" i="2" a="1"/>
  <c r="AE1517" i="2" s="1"/>
  <c r="AF1517" i="2" a="1"/>
  <c r="AF1517" i="2" s="1"/>
  <c r="AD1128" i="2"/>
  <c r="AE1128" i="2" a="1"/>
  <c r="AE1128" i="2" s="1"/>
  <c r="AF1128" i="2" a="1"/>
  <c r="AF1128" i="2" s="1"/>
  <c r="AD1271" i="2"/>
  <c r="AE1271" i="2" a="1"/>
  <c r="AE1271" i="2" s="1"/>
  <c r="AF1271" i="2" a="1"/>
  <c r="AF1271" i="2" s="1"/>
  <c r="AD1351" i="2"/>
  <c r="AE1351" i="2" a="1"/>
  <c r="AE1351" i="2" s="1"/>
  <c r="AF1351" i="2" a="1"/>
  <c r="AF1351" i="2" s="1"/>
  <c r="AD1481" i="2"/>
  <c r="AE1481" i="2" a="1"/>
  <c r="AE1481" i="2" s="1"/>
  <c r="AF1481" i="2" a="1"/>
  <c r="AF1481" i="2" s="1"/>
  <c r="AE874" i="2" a="1"/>
  <c r="AE874" i="2" s="1"/>
  <c r="AF874" i="2" a="1"/>
  <c r="AF874" i="2" s="1"/>
  <c r="AD874" i="2"/>
  <c r="AF1119" i="2" a="1"/>
  <c r="AF1119" i="2" s="1"/>
  <c r="AD1119" i="2"/>
  <c r="AE1119" i="2" a="1"/>
  <c r="AE1119" i="2" s="1"/>
  <c r="AD1584" i="2"/>
  <c r="AF1584" i="2" a="1"/>
  <c r="AF1584" i="2" s="1"/>
  <c r="AE1584" i="2" a="1"/>
  <c r="AE1584" i="2" s="1"/>
  <c r="AD1309" i="2"/>
  <c r="AE1309" i="2" a="1"/>
  <c r="AE1309" i="2" s="1"/>
  <c r="AF1309" i="2" a="1"/>
  <c r="AF1309" i="2" s="1"/>
  <c r="AD1459" i="2"/>
  <c r="AE1459" i="2" a="1"/>
  <c r="AE1459" i="2" s="1"/>
  <c r="AF1459" i="2" a="1"/>
  <c r="AF1459" i="2" s="1"/>
  <c r="AE1433" i="2" a="1"/>
  <c r="AE1433" i="2" s="1"/>
  <c r="AF1433" i="2" a="1"/>
  <c r="AF1433" i="2" s="1"/>
  <c r="AD1433" i="2"/>
  <c r="AD954" i="2"/>
  <c r="AE954" i="2" a="1"/>
  <c r="AE954" i="2" s="1"/>
  <c r="AF954" i="2" a="1"/>
  <c r="AF954" i="2" s="1"/>
  <c r="AF1525" i="2" a="1"/>
  <c r="AF1525" i="2" s="1"/>
  <c r="AD1525" i="2"/>
  <c r="AE1525" i="2" a="1"/>
  <c r="AE1525" i="2" s="1"/>
  <c r="AD858" i="2"/>
  <c r="AE858" i="2" a="1"/>
  <c r="AE858" i="2" s="1"/>
  <c r="AF858" i="2" a="1"/>
  <c r="AF858" i="2" s="1"/>
  <c r="AF936" i="2" a="1"/>
  <c r="AF936" i="2" s="1"/>
  <c r="AD936" i="2"/>
  <c r="AE936" i="2" a="1"/>
  <c r="AE936" i="2" s="1"/>
  <c r="AD1062" i="2"/>
  <c r="AE1062" i="2" a="1"/>
  <c r="AE1062" i="2" s="1"/>
  <c r="AF1062" i="2" a="1"/>
  <c r="AF1062" i="2" s="1"/>
  <c r="AD1060" i="2"/>
  <c r="AE1060" i="2" a="1"/>
  <c r="AE1060" i="2" s="1"/>
  <c r="AF1060" i="2" a="1"/>
  <c r="AF1060" i="2" s="1"/>
  <c r="AD885" i="2"/>
  <c r="AE885" i="2" a="1"/>
  <c r="AE885" i="2" s="1"/>
  <c r="AF885" i="2" a="1"/>
  <c r="AF885" i="2" s="1"/>
  <c r="AD1498" i="2"/>
  <c r="AE1498" i="2" a="1"/>
  <c r="AE1498" i="2" s="1"/>
  <c r="AF1498" i="2" a="1"/>
  <c r="AF1498" i="2" s="1"/>
  <c r="AD917" i="2"/>
  <c r="AE917" i="2" a="1"/>
  <c r="AE917" i="2" s="1"/>
  <c r="AF917" i="2" a="1"/>
  <c r="AF917" i="2" s="1"/>
  <c r="AD1551" i="2"/>
  <c r="AF1551" i="2" a="1"/>
  <c r="AF1551" i="2" s="1"/>
  <c r="AE1551" i="2" a="1"/>
  <c r="AE1551" i="2" s="1"/>
  <c r="AD1054" i="2"/>
  <c r="AE1054" i="2" a="1"/>
  <c r="AE1054" i="2" s="1"/>
  <c r="AF1054" i="2" a="1"/>
  <c r="AF1054" i="2" s="1"/>
  <c r="AE1313" i="2" a="1"/>
  <c r="AE1313" i="2" s="1"/>
  <c r="AD1313" i="2"/>
  <c r="AF1313" i="2" a="1"/>
  <c r="AF1313" i="2" s="1"/>
  <c r="AF944" i="2" a="1"/>
  <c r="AF944" i="2" s="1"/>
  <c r="AD944" i="2"/>
  <c r="AE944" i="2" a="1"/>
  <c r="AE944" i="2" s="1"/>
  <c r="AD734" i="2"/>
  <c r="AE734" i="2" a="1"/>
  <c r="AE734" i="2" s="1"/>
  <c r="AF734" i="2" a="1"/>
  <c r="AF734" i="2" s="1"/>
  <c r="AD986" i="2"/>
  <c r="AE986" i="2" a="1"/>
  <c r="AE986" i="2" s="1"/>
  <c r="AF986" i="2" a="1"/>
  <c r="AF986" i="2" s="1"/>
  <c r="AF1158" i="2" a="1"/>
  <c r="AF1158" i="2" s="1"/>
  <c r="AD1158" i="2"/>
  <c r="AE1158" i="2" a="1"/>
  <c r="AE1158" i="2" s="1"/>
  <c r="AD935" i="2"/>
  <c r="AE935" i="2" a="1"/>
  <c r="AE935" i="2" s="1"/>
  <c r="AF935" i="2" a="1"/>
  <c r="AF935" i="2" s="1"/>
  <c r="AD1470" i="2"/>
  <c r="AE1470" i="2" a="1"/>
  <c r="AE1470" i="2" s="1"/>
  <c r="AF1470" i="2" a="1"/>
  <c r="AF1470" i="2" s="1"/>
  <c r="AD1318" i="2"/>
  <c r="AE1318" i="2" a="1"/>
  <c r="AE1318" i="2" s="1"/>
  <c r="AF1318" i="2" a="1"/>
  <c r="AF1318" i="2" s="1"/>
  <c r="AD1524" i="2"/>
  <c r="AE1524" i="2" a="1"/>
  <c r="AE1524" i="2" s="1"/>
  <c r="AF1524" i="2" a="1"/>
  <c r="AF1524" i="2" s="1"/>
  <c r="AF1552" i="2" a="1"/>
  <c r="AF1552" i="2" s="1"/>
  <c r="AD1552" i="2"/>
  <c r="AE1552" i="2" a="1"/>
  <c r="AE1552" i="2" s="1"/>
  <c r="AD708" i="2"/>
  <c r="AE708" i="2" a="1"/>
  <c r="AE708" i="2" s="1"/>
  <c r="AF708" i="2" a="1"/>
  <c r="AF708" i="2" s="1"/>
  <c r="AD1389" i="2"/>
  <c r="AE1389" i="2" a="1"/>
  <c r="AE1389" i="2" s="1"/>
  <c r="AF1389" i="2" a="1"/>
  <c r="AF1389" i="2" s="1"/>
  <c r="AE1058" i="2" a="1"/>
  <c r="AE1058" i="2" s="1"/>
  <c r="AF1058" i="2" a="1"/>
  <c r="AF1058" i="2" s="1"/>
  <c r="AD1058" i="2"/>
  <c r="AE824" i="2" a="1"/>
  <c r="AE824" i="2" s="1"/>
  <c r="AF824" i="2" a="1"/>
  <c r="AF824" i="2" s="1"/>
  <c r="AD824" i="2"/>
  <c r="AE1358" i="2" a="1"/>
  <c r="AE1358" i="2" s="1"/>
  <c r="AD1358" i="2"/>
  <c r="AF1358" i="2" a="1"/>
  <c r="AF1358" i="2" s="1"/>
  <c r="AD861" i="2"/>
  <c r="AE861" i="2" a="1"/>
  <c r="AE861" i="2" s="1"/>
  <c r="AF861" i="2" a="1"/>
  <c r="AF861" i="2" s="1"/>
  <c r="AD672" i="2"/>
  <c r="AE672" i="2" a="1"/>
  <c r="AE672" i="2" s="1"/>
  <c r="AF672" i="2" a="1"/>
  <c r="AF672" i="2" s="1"/>
  <c r="AD1405" i="2"/>
  <c r="AE1405" i="2" a="1"/>
  <c r="AE1405" i="2" s="1"/>
  <c r="AF1405" i="2" a="1"/>
  <c r="AF1405" i="2" s="1"/>
  <c r="AE759" i="2" a="1"/>
  <c r="AE759" i="2" s="1"/>
  <c r="AF759" i="2" a="1"/>
  <c r="AF759" i="2" s="1"/>
  <c r="AD759" i="2"/>
  <c r="AF876" i="2" a="1"/>
  <c r="AF876" i="2" s="1"/>
  <c r="AD876" i="2"/>
  <c r="AE876" i="2" a="1"/>
  <c r="AE876" i="2" s="1"/>
  <c r="AD1213" i="2"/>
  <c r="AE1213" i="2" a="1"/>
  <c r="AE1213" i="2" s="1"/>
  <c r="AF1213" i="2" a="1"/>
  <c r="AF1213" i="2" s="1"/>
  <c r="AF910" i="2" a="1"/>
  <c r="AF910" i="2" s="1"/>
  <c r="AD910" i="2"/>
  <c r="AE910" i="2" a="1"/>
  <c r="AE910" i="2" s="1"/>
  <c r="AE775" i="2" a="1"/>
  <c r="AE775" i="2" s="1"/>
  <c r="AF775" i="2" a="1"/>
  <c r="AF775" i="2" s="1"/>
  <c r="AD775" i="2"/>
  <c r="AD1095" i="2"/>
  <c r="AE1095" i="2" a="1"/>
  <c r="AE1095" i="2" s="1"/>
  <c r="AF1095" i="2" a="1"/>
  <c r="AF1095" i="2" s="1"/>
  <c r="AD1185" i="2"/>
  <c r="AE1185" i="2" a="1"/>
  <c r="AE1185" i="2" s="1"/>
  <c r="AF1185" i="2" a="1"/>
  <c r="AF1185" i="2" s="1"/>
  <c r="AD1005" i="2"/>
  <c r="AE1005" i="2" a="1"/>
  <c r="AE1005" i="2" s="1"/>
  <c r="AF1005" i="2" a="1"/>
  <c r="AF1005" i="2" s="1"/>
  <c r="AD1028" i="2"/>
  <c r="AE1028" i="2" a="1"/>
  <c r="AE1028" i="2" s="1"/>
  <c r="AF1028" i="2" a="1"/>
  <c r="AF1028" i="2" s="1"/>
  <c r="AD1380" i="2"/>
  <c r="AE1380" i="2" a="1"/>
  <c r="AE1380" i="2" s="1"/>
  <c r="AF1380" i="2" a="1"/>
  <c r="AF1380" i="2" s="1"/>
  <c r="AP757" i="2" a="1"/>
  <c r="AP757" i="2" s="1"/>
  <c r="J757" i="2" s="1"/>
  <c r="AP1574" i="2" a="1"/>
  <c r="AP1574" i="2" s="1"/>
  <c r="J1574" i="2" s="1"/>
  <c r="AO1098" i="2" a="1"/>
  <c r="AO1098" i="2" s="1"/>
  <c r="AC778" i="2" a="1"/>
  <c r="AC778" i="2" s="1"/>
  <c r="AB778" i="2" a="1"/>
  <c r="AB778" i="2" s="1"/>
  <c r="AC1413" i="2" a="1"/>
  <c r="AC1413" i="2" s="1"/>
  <c r="AB1413" i="2" a="1"/>
  <c r="AB1413" i="2" s="1"/>
  <c r="AC954" i="2" a="1"/>
  <c r="AC954" i="2" s="1"/>
  <c r="AB954" i="2" a="1"/>
  <c r="AB954" i="2" s="1"/>
  <c r="AB1338" i="2" a="1"/>
  <c r="AB1338" i="2" s="1"/>
  <c r="AC1338" i="2" a="1"/>
  <c r="AC1338" i="2" s="1"/>
  <c r="AB929" i="2" a="1"/>
  <c r="AB929" i="2" s="1"/>
  <c r="AC929" i="2" a="1"/>
  <c r="AC929" i="2" s="1"/>
  <c r="AB1421" i="2" a="1"/>
  <c r="AB1421" i="2" s="1"/>
  <c r="AC1421" i="2" a="1"/>
  <c r="AC1421" i="2" s="1"/>
  <c r="AB1426" i="2" a="1"/>
  <c r="AB1426" i="2" s="1"/>
  <c r="AC1426" i="2" a="1"/>
  <c r="AC1426" i="2" s="1"/>
  <c r="AC746" i="2" a="1"/>
  <c r="AC746" i="2" s="1"/>
  <c r="AB746" i="2" a="1"/>
  <c r="AB746" i="2" s="1"/>
  <c r="AB1565" i="2" a="1"/>
  <c r="AB1565" i="2" s="1"/>
  <c r="AC1565" i="2" a="1"/>
  <c r="AC1565" i="2" s="1"/>
  <c r="AB1423" i="2" a="1"/>
  <c r="AB1423" i="2" s="1"/>
  <c r="AC1423" i="2" a="1"/>
  <c r="AC1423" i="2" s="1"/>
  <c r="AB964" i="2" a="1"/>
  <c r="AB964" i="2" s="1"/>
  <c r="AC964" i="2" a="1"/>
  <c r="AC964" i="2" s="1"/>
  <c r="AB1220" i="2" a="1"/>
  <c r="AB1220" i="2" s="1"/>
  <c r="AC1220" i="2" a="1"/>
  <c r="AC1220" i="2" s="1"/>
  <c r="AB1134" i="2" a="1"/>
  <c r="AB1134" i="2" s="1"/>
  <c r="AC1134" i="2" a="1"/>
  <c r="AC1134" i="2" s="1"/>
  <c r="AB1302" i="2" a="1"/>
  <c r="AB1302" i="2" s="1"/>
  <c r="AC1302" i="2" a="1"/>
  <c r="AC1302" i="2" s="1"/>
  <c r="AC985" i="2" a="1"/>
  <c r="AC985" i="2" s="1"/>
  <c r="AB985" i="2" a="1"/>
  <c r="AB985" i="2" s="1"/>
  <c r="AC727" i="2" a="1"/>
  <c r="AC727" i="2" s="1"/>
  <c r="AB727" i="2" a="1"/>
  <c r="AB727" i="2" s="1"/>
  <c r="AC1556" i="2" a="1"/>
  <c r="AC1556" i="2" s="1"/>
  <c r="AB1556" i="2" a="1"/>
  <c r="AB1556" i="2" s="1"/>
  <c r="AB1350" i="2" a="1"/>
  <c r="AB1350" i="2" s="1"/>
  <c r="AC1350" i="2" a="1"/>
  <c r="AC1350" i="2" s="1"/>
  <c r="AB1276" i="2" a="1"/>
  <c r="AB1276" i="2" s="1"/>
  <c r="AC1276" i="2" a="1"/>
  <c r="AC1276" i="2" s="1"/>
  <c r="AC1237" i="2" a="1"/>
  <c r="AC1237" i="2" s="1"/>
  <c r="AB1237" i="2" a="1"/>
  <c r="AB1237" i="2" s="1"/>
  <c r="AC1549" i="2" a="1"/>
  <c r="AC1549" i="2" s="1"/>
  <c r="AB1549" i="2" a="1"/>
  <c r="AB1549" i="2" s="1"/>
  <c r="AB1561" i="2" a="1"/>
  <c r="AB1561" i="2" s="1"/>
  <c r="AC1561" i="2" a="1"/>
  <c r="AC1561" i="2" s="1"/>
  <c r="AB1400" i="2" a="1"/>
  <c r="AB1400" i="2" s="1"/>
  <c r="AC1400" i="2" a="1"/>
  <c r="AC1400" i="2" s="1"/>
  <c r="AB1065" i="2" a="1"/>
  <c r="AB1065" i="2" s="1"/>
  <c r="AC1065" i="2" a="1"/>
  <c r="AC1065" i="2" s="1"/>
  <c r="AB865" i="2" a="1"/>
  <c r="AB865" i="2" s="1"/>
  <c r="AC865" i="2" a="1"/>
  <c r="AC865" i="2" s="1"/>
  <c r="AB693" i="2" a="1"/>
  <c r="AB693" i="2" s="1"/>
  <c r="AC693" i="2" a="1"/>
  <c r="AC693" i="2" s="1"/>
  <c r="AC1311" i="2" a="1"/>
  <c r="AC1311" i="2" s="1"/>
  <c r="AB1311" i="2" a="1"/>
  <c r="AB1311" i="2" s="1"/>
  <c r="AC1165" i="2" a="1"/>
  <c r="AC1165" i="2" s="1"/>
  <c r="AB1165" i="2" a="1"/>
  <c r="AB1165" i="2" s="1"/>
  <c r="AC1465" i="2" a="1"/>
  <c r="AC1465" i="2" s="1"/>
  <c r="AB1465" i="2" a="1"/>
  <c r="AB1465" i="2" s="1"/>
  <c r="AB1296" i="2" a="1"/>
  <c r="AB1296" i="2" s="1"/>
  <c r="AC1296" i="2" a="1"/>
  <c r="AC1296" i="2" s="1"/>
  <c r="AC745" i="2" a="1"/>
  <c r="AC745" i="2" s="1"/>
  <c r="AB745" i="2" a="1"/>
  <c r="AB745" i="2" s="1"/>
  <c r="AB1343" i="2" a="1"/>
  <c r="AB1343" i="2" s="1"/>
  <c r="AC1343" i="2" a="1"/>
  <c r="AC1343" i="2" s="1"/>
  <c r="AB1118" i="2" a="1"/>
  <c r="AB1118" i="2" s="1"/>
  <c r="AC1118" i="2" a="1"/>
  <c r="AC1118" i="2" s="1"/>
  <c r="AC1366" i="2" a="1"/>
  <c r="AC1366" i="2" s="1"/>
  <c r="AB1366" i="2" a="1"/>
  <c r="AB1366" i="2" s="1"/>
  <c r="AC1533" i="2" a="1"/>
  <c r="AC1533" i="2" s="1"/>
  <c r="AB1533" i="2" a="1"/>
  <c r="AB1533" i="2" s="1"/>
  <c r="AB1518" i="2" a="1"/>
  <c r="AB1518" i="2" s="1"/>
  <c r="AC1518" i="2" a="1"/>
  <c r="AC1518" i="2" s="1"/>
  <c r="AB852" i="2" a="1"/>
  <c r="AB852" i="2" s="1"/>
  <c r="AC852" i="2" a="1"/>
  <c r="AC852" i="2" s="1"/>
  <c r="AB1476" i="2" a="1"/>
  <c r="AB1476" i="2" s="1"/>
  <c r="AC1476" i="2" a="1"/>
  <c r="AC1476" i="2" s="1"/>
  <c r="AC1121" i="2" a="1"/>
  <c r="AC1121" i="2" s="1"/>
  <c r="AB1121" i="2" a="1"/>
  <c r="AB1121" i="2" s="1"/>
  <c r="AC1539" i="2" a="1"/>
  <c r="AC1539" i="2" s="1"/>
  <c r="AB1539" i="2" a="1"/>
  <c r="AB1539" i="2" s="1"/>
  <c r="AB1019" i="2" a="1"/>
  <c r="AB1019" i="2" s="1"/>
  <c r="AC1019" i="2" a="1"/>
  <c r="AC1019" i="2" s="1"/>
  <c r="AB1226" i="2" a="1"/>
  <c r="AB1226" i="2" s="1"/>
  <c r="AC1226" i="2" a="1"/>
  <c r="AC1226" i="2" s="1"/>
  <c r="AB1256" i="2" a="1"/>
  <c r="AB1256" i="2" s="1"/>
  <c r="AC1256" i="2" a="1"/>
  <c r="AC1256" i="2" s="1"/>
  <c r="AB690" i="2" a="1"/>
  <c r="AB690" i="2" s="1"/>
  <c r="AC690" i="2" a="1"/>
  <c r="AC690" i="2" s="1"/>
  <c r="AB1541" i="2" a="1"/>
  <c r="AB1541" i="2" s="1"/>
  <c r="AC1541" i="2" a="1"/>
  <c r="AC1541" i="2" s="1"/>
  <c r="AB1487" i="2" a="1"/>
  <c r="AB1487" i="2" s="1"/>
  <c r="AC1487" i="2" a="1"/>
  <c r="AC1487" i="2" s="1"/>
  <c r="AB1441" i="2" a="1"/>
  <c r="AB1441" i="2" s="1"/>
  <c r="AC1441" i="2" a="1"/>
  <c r="AC1441" i="2" s="1"/>
  <c r="AB1312" i="2" a="1"/>
  <c r="AB1312" i="2" s="1"/>
  <c r="AC1312" i="2" a="1"/>
  <c r="AC1312" i="2" s="1"/>
  <c r="AB963" i="2" a="1"/>
  <c r="AB963" i="2" s="1"/>
  <c r="AC963" i="2" a="1"/>
  <c r="AC963" i="2" s="1"/>
  <c r="AC1282" i="2" a="1"/>
  <c r="AC1282" i="2" s="1"/>
  <c r="AB1282" i="2" a="1"/>
  <c r="AB1282" i="2" s="1"/>
  <c r="AB1025" i="2" a="1"/>
  <c r="AB1025" i="2" s="1"/>
  <c r="AC1025" i="2" a="1"/>
  <c r="AC1025" i="2" s="1"/>
  <c r="AC1317" i="2" a="1"/>
  <c r="AC1317" i="2" s="1"/>
  <c r="AB1317" i="2" a="1"/>
  <c r="AB1317" i="2" s="1"/>
  <c r="AC856" i="2" a="1"/>
  <c r="AC856" i="2" s="1"/>
  <c r="AB856" i="2" a="1"/>
  <c r="AB856" i="2" s="1"/>
  <c r="AB1408" i="2" a="1"/>
  <c r="AB1408" i="2" s="1"/>
  <c r="AC1408" i="2" a="1"/>
  <c r="AC1408" i="2" s="1"/>
  <c r="AC991" i="2" a="1"/>
  <c r="AC991" i="2" s="1"/>
  <c r="AB991" i="2" a="1"/>
  <c r="AB991" i="2" s="1"/>
  <c r="AB696" i="2" a="1"/>
  <c r="AB696" i="2" s="1"/>
  <c r="AC696" i="2" a="1"/>
  <c r="AC696" i="2" s="1"/>
  <c r="AB1222" i="2" a="1"/>
  <c r="AB1222" i="2" s="1"/>
  <c r="AC1222" i="2" a="1"/>
  <c r="AC1222" i="2" s="1"/>
  <c r="AB740" i="2" a="1"/>
  <c r="AB740" i="2" s="1"/>
  <c r="AC740" i="2" a="1"/>
  <c r="AC740" i="2" s="1"/>
  <c r="AB1373" i="2" a="1"/>
  <c r="AB1373" i="2" s="1"/>
  <c r="AC1373" i="2" a="1"/>
  <c r="AC1373" i="2" s="1"/>
  <c r="AB868" i="2" a="1"/>
  <c r="AB868" i="2" s="1"/>
  <c r="AC868" i="2" a="1"/>
  <c r="AC868" i="2" s="1"/>
  <c r="AB1094" i="2" a="1"/>
  <c r="AB1094" i="2" s="1"/>
  <c r="AC1094" i="2" a="1"/>
  <c r="AC1094" i="2" s="1"/>
  <c r="AC1521" i="2" a="1"/>
  <c r="AC1521" i="2" s="1"/>
  <c r="AB1521" i="2" a="1"/>
  <c r="AB1521" i="2" s="1"/>
  <c r="AC715" i="2" a="1"/>
  <c r="AC715" i="2" s="1"/>
  <c r="AB715" i="2" a="1"/>
  <c r="AB715" i="2" s="1"/>
  <c r="AD1286" i="2"/>
  <c r="AE1286" i="2" a="1"/>
  <c r="AE1286" i="2" s="1"/>
  <c r="AF1286" i="2" a="1"/>
  <c r="AF1286" i="2" s="1"/>
  <c r="AB970" i="2" a="1"/>
  <c r="AB970" i="2" s="1"/>
  <c r="AC970" i="2" a="1"/>
  <c r="AC970" i="2" s="1"/>
  <c r="AB1498" i="2" a="1"/>
  <c r="AB1498" i="2" s="1"/>
  <c r="AC1498" i="2" a="1"/>
  <c r="AC1498" i="2" s="1"/>
  <c r="AB1294" i="2" a="1"/>
  <c r="AB1294" i="2" s="1"/>
  <c r="AC1294" i="2" a="1"/>
  <c r="AC1294" i="2" s="1"/>
  <c r="AB977" i="2" a="1"/>
  <c r="AB977" i="2" s="1"/>
  <c r="AC977" i="2" a="1"/>
  <c r="AC977" i="2" s="1"/>
  <c r="AC1235" i="2" a="1"/>
  <c r="AC1235" i="2" s="1"/>
  <c r="AB1235" i="2" a="1"/>
  <c r="AB1235" i="2" s="1"/>
  <c r="AB858" i="2" a="1"/>
  <c r="AB858" i="2" s="1"/>
  <c r="AC858" i="2" a="1"/>
  <c r="AC858" i="2" s="1"/>
  <c r="AB1506" i="2" a="1"/>
  <c r="AB1506" i="2" s="1"/>
  <c r="AC1506" i="2" a="1"/>
  <c r="AC1506" i="2" s="1"/>
  <c r="AB1150" i="2" a="1"/>
  <c r="AB1150" i="2" s="1"/>
  <c r="AC1150" i="2" a="1"/>
  <c r="AC1150" i="2" s="1"/>
  <c r="AC1159" i="2" a="1"/>
  <c r="AC1159" i="2" s="1"/>
  <c r="AB1159" i="2" a="1"/>
  <c r="AB1159" i="2" s="1"/>
  <c r="AB1184" i="2" a="1"/>
  <c r="AB1184" i="2" s="1"/>
  <c r="AC1184" i="2" a="1"/>
  <c r="AC1184" i="2" s="1"/>
  <c r="AB768" i="2" a="1"/>
  <c r="AB768" i="2" s="1"/>
  <c r="AC768" i="2" a="1"/>
  <c r="AC768" i="2" s="1"/>
  <c r="AB1450" i="2" a="1"/>
  <c r="AB1450" i="2" s="1"/>
  <c r="AC1450" i="2" a="1"/>
  <c r="AC1450" i="2" s="1"/>
  <c r="AC1080" i="2" a="1"/>
  <c r="AC1080" i="2" s="1"/>
  <c r="AB1080" i="2" a="1"/>
  <c r="AB1080" i="2" s="1"/>
  <c r="AB1288" i="2" a="1"/>
  <c r="AB1288" i="2" s="1"/>
  <c r="AC1288" i="2" a="1"/>
  <c r="AC1288" i="2" s="1"/>
  <c r="AC825" i="2" a="1"/>
  <c r="AC825" i="2" s="1"/>
  <c r="AB825" i="2" a="1"/>
  <c r="AB825" i="2" s="1"/>
  <c r="AN312" i="2" a="1"/>
  <c r="AN312" i="2" s="1"/>
  <c r="AN65" i="2" a="1"/>
  <c r="AN65" i="2" s="1"/>
  <c r="AK476" i="2" a="1"/>
  <c r="AK476" i="2" s="1"/>
  <c r="AR815" i="2" a="1"/>
  <c r="AR815" i="2" s="1"/>
  <c r="AN89" i="2" a="1"/>
  <c r="AN89" i="2" s="1"/>
  <c r="AT1330" i="2" a="1"/>
  <c r="AT1330" i="2" s="1"/>
  <c r="AN355" i="2" a="1"/>
  <c r="AN355" i="2" s="1"/>
  <c r="AK597" i="2" a="1"/>
  <c r="AK597" i="2" s="1"/>
  <c r="AY229" i="2"/>
  <c r="AZ229" i="2" s="1" a="1"/>
  <c r="AZ229" i="2" s="1"/>
  <c r="AN376" i="2" a="1"/>
  <c r="AN376" i="2" s="1"/>
  <c r="AN33" i="2" a="1"/>
  <c r="AN33" i="2" s="1"/>
  <c r="AN431" i="2" a="1"/>
  <c r="AN431" i="2" s="1"/>
  <c r="AN285" i="2" a="1"/>
  <c r="AN285" i="2" s="1"/>
  <c r="AN140" i="2" a="1"/>
  <c r="AN140" i="2" s="1"/>
  <c r="AN277" i="2" a="1"/>
  <c r="AN277" i="2" s="1"/>
  <c r="AN191" i="2" a="1"/>
  <c r="AN191" i="2" s="1"/>
  <c r="AR229" i="2" a="1"/>
  <c r="AR229" i="2" s="1"/>
  <c r="AR124" i="2" a="1"/>
  <c r="AR124" i="2" s="1"/>
  <c r="AN362" i="2" a="1"/>
  <c r="AN362" i="2" s="1"/>
  <c r="AH81" i="2" a="1"/>
  <c r="AH81" i="2" s="1"/>
  <c r="AN230" i="2" a="1"/>
  <c r="AN230" i="2" s="1"/>
  <c r="AY1196" i="2"/>
  <c r="AZ1196" i="2" s="1" a="1"/>
  <c r="AZ1196" i="2" s="1"/>
  <c r="AN23" i="2" a="1"/>
  <c r="AN23" i="2" s="1"/>
  <c r="AN421" i="2" a="1"/>
  <c r="AN421" i="2" s="1"/>
  <c r="AN138" i="2" a="1"/>
  <c r="AN138" i="2" s="1"/>
  <c r="AN69" i="2" a="1"/>
  <c r="AN69" i="2" s="1"/>
  <c r="AN385" i="2" a="1"/>
  <c r="AN385" i="2" s="1"/>
  <c r="AN337" i="2" a="1"/>
  <c r="AN337" i="2" s="1"/>
  <c r="AY572" i="2"/>
  <c r="AZ572" i="2" s="1" a="1"/>
  <c r="AZ572" i="2" s="1"/>
  <c r="AN295" i="2" a="1"/>
  <c r="AN295" i="2" s="1"/>
  <c r="AR311" i="2" a="1"/>
  <c r="AR311" i="2" s="1"/>
  <c r="AN211" i="2" a="1"/>
  <c r="AN211" i="2" s="1"/>
  <c r="AN358" i="2" a="1"/>
  <c r="AN358" i="2" s="1"/>
  <c r="AN293" i="2" a="1"/>
  <c r="AN293" i="2" s="1"/>
  <c r="AN193" i="2" a="1"/>
  <c r="AN193" i="2" s="1"/>
  <c r="AN256" i="2" a="1"/>
  <c r="AN256" i="2" s="1"/>
  <c r="AN205" i="2" a="1"/>
  <c r="AN205" i="2" s="1"/>
  <c r="AN322" i="2" a="1"/>
  <c r="AN322" i="2" s="1"/>
  <c r="AN411" i="2" a="1"/>
  <c r="AN411" i="2" s="1"/>
  <c r="AN309" i="2" a="1"/>
  <c r="AN309" i="2" s="1"/>
  <c r="AY311" i="2"/>
  <c r="AZ311" i="2" s="1" a="1"/>
  <c r="AZ311" i="2" s="1"/>
  <c r="AN209" i="2" a="1"/>
  <c r="AN209" i="2" s="1"/>
  <c r="AK81" i="2" a="1"/>
  <c r="AK81" i="2" s="1"/>
  <c r="AN204" i="2" a="1"/>
  <c r="AN204" i="2" s="1"/>
  <c r="AY467" i="2"/>
  <c r="AZ467" i="2" s="1" a="1"/>
  <c r="AZ467" i="2" s="1"/>
  <c r="AN97" i="2" a="1"/>
  <c r="AN97" i="2" s="1"/>
  <c r="AY419" i="2"/>
  <c r="AZ419" i="2" s="1" a="1"/>
  <c r="AZ419" i="2" s="1"/>
  <c r="AR139" i="2" a="1"/>
  <c r="AR139" i="2" s="1"/>
  <c r="AN221" i="2" a="1"/>
  <c r="AN221" i="2" s="1"/>
  <c r="BA1330" i="2" a="1"/>
  <c r="BA1330" i="2" s="1"/>
  <c r="AR664" i="2" a="1"/>
  <c r="AR664" i="2" s="1"/>
  <c r="AY815" i="2"/>
  <c r="AZ815" i="2" s="1" a="1"/>
  <c r="AZ815" i="2" s="1"/>
  <c r="AK1100" i="2" a="1"/>
  <c r="AK1100" i="2" s="1"/>
  <c r="AK1269" i="2" a="1"/>
  <c r="AK1269" i="2" s="1"/>
  <c r="AS863" i="2" a="1"/>
  <c r="AS863" i="2" s="1"/>
  <c r="AL1193" i="2" a="1"/>
  <c r="AL1193" i="2" s="1"/>
  <c r="I1193" i="2" s="1"/>
  <c r="AS1084" i="2" a="1"/>
  <c r="AS1084" i="2" s="1"/>
  <c r="BA1193" i="2" a="1"/>
  <c r="BA1193" i="2" s="1"/>
  <c r="L1193" i="2" s="1"/>
  <c r="AS1330" i="2" a="1"/>
  <c r="AS1330" i="2" s="1"/>
  <c r="AT1193" i="2" a="1"/>
  <c r="AT1193" i="2" s="1"/>
  <c r="AK1193" i="2" a="1"/>
  <c r="AK1193" i="2" s="1"/>
  <c r="AS1193" i="2" a="1"/>
  <c r="AS1193" i="2" s="1"/>
  <c r="AK1330" i="2" a="1"/>
  <c r="AK1330" i="2" s="1"/>
  <c r="BA957" i="2" a="1"/>
  <c r="BA957" i="2" s="1"/>
  <c r="AN335" i="2" a="1"/>
  <c r="AN335" i="2" s="1"/>
  <c r="AN260" i="2" a="1"/>
  <c r="AN260" i="2" s="1"/>
  <c r="AY544" i="2"/>
  <c r="AZ544" i="2" s="1" a="1"/>
  <c r="AZ544" i="2" s="1"/>
  <c r="AN30" i="2" a="1"/>
  <c r="AN30" i="2" s="1"/>
  <c r="AN25" i="2" a="1"/>
  <c r="AN25" i="2" s="1"/>
  <c r="BA913" i="2" a="1"/>
  <c r="BA913" i="2" s="1"/>
  <c r="AN257" i="2" a="1"/>
  <c r="AN257" i="2" s="1"/>
  <c r="AR1096" i="2" a="1"/>
  <c r="AR1096" i="2" s="1"/>
  <c r="AN245" i="2" a="1"/>
  <c r="AN245" i="2" s="1"/>
  <c r="AY578" i="2"/>
  <c r="AZ578" i="2" s="1" a="1"/>
  <c r="AZ578" i="2" s="1"/>
  <c r="AN86" i="2" a="1"/>
  <c r="AN86" i="2" s="1"/>
  <c r="AY635" i="2"/>
  <c r="AZ635" i="2" s="1" a="1"/>
  <c r="AZ635" i="2" s="1"/>
  <c r="AR635" i="2" a="1"/>
  <c r="AR635" i="2" s="1"/>
  <c r="AR468" i="2" a="1"/>
  <c r="AR468" i="2" s="1"/>
  <c r="AS913" i="2" a="1"/>
  <c r="AS913" i="2" s="1"/>
  <c r="AN433" i="2" a="1"/>
  <c r="AN433" i="2" s="1"/>
  <c r="AY627" i="2"/>
  <c r="AZ627" i="2" s="1" a="1"/>
  <c r="AZ627" i="2" s="1"/>
  <c r="AR524" i="2" a="1"/>
  <c r="AR524" i="2" s="1"/>
  <c r="AN258" i="2" a="1"/>
  <c r="AN258" i="2" s="1"/>
  <c r="AK351" i="2" a="1"/>
  <c r="AK351" i="2" s="1"/>
  <c r="AN367" i="2" a="1"/>
  <c r="AN367" i="2" s="1"/>
  <c r="AN148" i="2" a="1"/>
  <c r="AN148" i="2" s="1"/>
  <c r="AL1005" i="2" a="1"/>
  <c r="AL1005" i="2" s="1"/>
  <c r="I1005" i="2" s="1"/>
  <c r="AN200" i="2" a="1"/>
  <c r="AN200" i="2" s="1"/>
  <c r="AY139" i="2"/>
  <c r="AZ139" i="2" s="1" a="1"/>
  <c r="AZ139" i="2" s="1"/>
  <c r="AO913" i="2" a="1"/>
  <c r="AO913" i="2" s="1"/>
  <c r="AY881" i="2"/>
  <c r="AZ881" i="2" s="1" a="1"/>
  <c r="AZ881" i="2" s="1"/>
  <c r="AN151" i="2" a="1"/>
  <c r="AN151" i="2" s="1"/>
  <c r="AN79" i="2" a="1"/>
  <c r="AN79" i="2" s="1"/>
  <c r="AY545" i="2"/>
  <c r="AZ545" i="2" s="1" a="1"/>
  <c r="AZ545" i="2" s="1"/>
  <c r="AN118" i="2" a="1"/>
  <c r="AN118" i="2" s="1"/>
  <c r="AY468" i="2"/>
  <c r="AZ468" i="2" s="1" a="1"/>
  <c r="AZ468" i="2" s="1"/>
  <c r="AN219" i="2" a="1"/>
  <c r="AN219" i="2" s="1"/>
  <c r="AN92" i="2" a="1"/>
  <c r="AN92" i="2" s="1"/>
  <c r="AN56" i="2" a="1"/>
  <c r="AN56" i="2" s="1"/>
  <c r="AR1064" i="2" a="1"/>
  <c r="AR1064" i="2" s="1"/>
  <c r="AR578" i="2" a="1"/>
  <c r="AR578" i="2" s="1"/>
  <c r="AR627" i="2" a="1"/>
  <c r="AR627" i="2" s="1"/>
  <c r="AR576" i="2" a="1"/>
  <c r="AR576" i="2" s="1"/>
  <c r="AY440" i="2"/>
  <c r="AZ440" i="2" s="1" a="1"/>
  <c r="AZ440" i="2" s="1"/>
  <c r="AN374" i="2" a="1"/>
  <c r="AN374" i="2" s="1"/>
  <c r="AP393" i="2" a="1"/>
  <c r="AP393" i="2" s="1"/>
  <c r="AS910" i="2" a="1"/>
  <c r="AS910" i="2" s="1"/>
  <c r="AN315" i="2" a="1"/>
  <c r="AN315" i="2" s="1"/>
  <c r="AN232" i="2" a="1"/>
  <c r="AN232" i="2" s="1"/>
  <c r="AN50" i="2" a="1"/>
  <c r="AN50" i="2" s="1"/>
  <c r="AY576" i="2"/>
  <c r="AZ576" i="2" s="1" a="1"/>
  <c r="AZ576" i="2" s="1"/>
  <c r="AR440" i="2" a="1"/>
  <c r="AR440" i="2" s="1"/>
  <c r="AN271" i="2" a="1"/>
  <c r="AN271" i="2" s="1"/>
  <c r="AN313" i="2" a="1"/>
  <c r="AN313" i="2" s="1"/>
  <c r="AO393" i="2" a="1"/>
  <c r="AO393" i="2" s="1"/>
  <c r="AK547" i="2" a="1"/>
  <c r="AK547" i="2" s="1"/>
  <c r="AN174" i="2" a="1"/>
  <c r="AN174" i="2" s="1"/>
  <c r="AR1436" i="2" a="1"/>
  <c r="AR1436" i="2" s="1"/>
  <c r="AN227" i="2" a="1"/>
  <c r="AN227" i="2" s="1"/>
  <c r="BA962" i="2" a="1"/>
  <c r="BA962" i="2" s="1"/>
  <c r="AL1548" i="2" a="1"/>
  <c r="AL1548" i="2" s="1"/>
  <c r="I1548" i="2" s="1"/>
  <c r="AK1241" i="2" a="1"/>
  <c r="AK1241" i="2" s="1"/>
  <c r="AY740" i="2"/>
  <c r="AZ740" i="2" s="1" a="1"/>
  <c r="AZ740" i="2" s="1"/>
  <c r="AN390" i="2" a="1"/>
  <c r="AN390" i="2" s="1"/>
  <c r="AN392" i="2" a="1"/>
  <c r="AN392" i="2" s="1"/>
  <c r="AN391" i="2" a="1"/>
  <c r="AN391" i="2" s="1"/>
  <c r="AN103" i="2" a="1"/>
  <c r="AN103" i="2" s="1"/>
  <c r="AN360" i="2" a="1"/>
  <c r="AN360" i="2" s="1"/>
  <c r="AP1193" i="2" a="1"/>
  <c r="AP1193" i="2" s="1"/>
  <c r="J1193" i="2" s="1"/>
  <c r="AK913" i="2" a="1"/>
  <c r="AK913" i="2" s="1"/>
  <c r="AN189" i="2" a="1"/>
  <c r="AN189" i="2" s="1"/>
  <c r="AN398" i="2" a="1"/>
  <c r="AN398" i="2" s="1"/>
  <c r="AK1238" i="2" a="1"/>
  <c r="AK1238" i="2" s="1"/>
  <c r="AR766" i="2" a="1"/>
  <c r="AR766" i="2" s="1"/>
  <c r="AY1309" i="2"/>
  <c r="AZ1309" i="2" s="1" a="1"/>
  <c r="AZ1309" i="2" s="1"/>
  <c r="AR544" i="2" a="1"/>
  <c r="AR544" i="2" s="1"/>
  <c r="AR545" i="2" a="1"/>
  <c r="AR545" i="2" s="1"/>
  <c r="AY1377" i="2"/>
  <c r="AZ1377" i="2" s="1" a="1"/>
  <c r="AZ1377" i="2" s="1"/>
  <c r="AS115" i="2" a="1"/>
  <c r="AS115" i="2" s="1"/>
  <c r="AT962" i="2" a="1"/>
  <c r="AT962" i="2" s="1"/>
  <c r="AN203" i="2" a="1"/>
  <c r="AN203" i="2" s="1"/>
  <c r="AK1548" i="2" a="1"/>
  <c r="AK1548" i="2" s="1"/>
  <c r="AN135" i="2" a="1"/>
  <c r="AN135" i="2" s="1"/>
  <c r="AK1460" i="2" a="1"/>
  <c r="AK1460" i="2" s="1"/>
  <c r="AN291" i="2" a="1"/>
  <c r="AN291" i="2" s="1"/>
  <c r="AN142" i="2" a="1"/>
  <c r="AN142" i="2" s="1"/>
  <c r="AN237" i="2" a="1"/>
  <c r="AN237" i="2" s="1"/>
  <c r="AH1193" i="2" a="1"/>
  <c r="AH1193" i="2" s="1"/>
  <c r="AO81" i="2" a="1"/>
  <c r="AO81" i="2" s="1"/>
  <c r="AN443" i="2" a="1"/>
  <c r="AN443" i="2" s="1"/>
  <c r="AR658" i="2" a="1"/>
  <c r="AR658" i="2" s="1"/>
  <c r="AL913" i="2" a="1"/>
  <c r="AL913" i="2" s="1"/>
  <c r="I913" i="2" s="1"/>
  <c r="AN445" i="2" a="1"/>
  <c r="AN445" i="2" s="1"/>
  <c r="AS962" i="2" a="1"/>
  <c r="AS962" i="2" s="1"/>
  <c r="AK910" i="2" a="1"/>
  <c r="AK910" i="2" s="1"/>
  <c r="AN435" i="2" a="1"/>
  <c r="AN435" i="2" s="1"/>
  <c r="AL1100" i="2" a="1"/>
  <c r="AL1100" i="2" s="1"/>
  <c r="I1100" i="2" s="1"/>
  <c r="AS876" i="2" a="1"/>
  <c r="AS876" i="2" s="1"/>
  <c r="AN400" i="2" a="1"/>
  <c r="AN400" i="2" s="1"/>
  <c r="BA1034" i="2" a="1"/>
  <c r="BA1034" i="2" s="1"/>
  <c r="AN180" i="2" a="1"/>
  <c r="AN180" i="2" s="1"/>
  <c r="AN401" i="2" a="1"/>
  <c r="AN401" i="2" s="1"/>
  <c r="AN54" i="2" a="1"/>
  <c r="AN54" i="2" s="1"/>
  <c r="BA1144" i="2" a="1"/>
  <c r="BA1144" i="2" s="1"/>
  <c r="AO1289" i="2" a="1"/>
  <c r="AO1289" i="2" s="1"/>
  <c r="AN82" i="2" a="1"/>
  <c r="AN82" i="2" s="1"/>
  <c r="AH182" i="2" a="1"/>
  <c r="AH182" i="2" s="1"/>
  <c r="AN49" i="2" a="1"/>
  <c r="AN49" i="2" s="1"/>
  <c r="AR170" i="2" a="1"/>
  <c r="AR170" i="2" s="1"/>
  <c r="AN267" i="2" a="1"/>
  <c r="AN267" i="2" s="1"/>
  <c r="AL1460" i="2" a="1"/>
  <c r="AL1460" i="2" s="1"/>
  <c r="I1460" i="2" s="1"/>
  <c r="BA1289" i="2" a="1"/>
  <c r="BA1289" i="2" s="1"/>
  <c r="AN307" i="2" a="1"/>
  <c r="AN307" i="2" s="1"/>
  <c r="AN249" i="2" a="1"/>
  <c r="AN249" i="2" s="1"/>
  <c r="AN220" i="2" a="1"/>
  <c r="AN220" i="2" s="1"/>
  <c r="AN170" i="2" a="1"/>
  <c r="AN170" i="2" s="1"/>
  <c r="AN305" i="2" a="1"/>
  <c r="AN305" i="2" s="1"/>
  <c r="AN384" i="2" a="1"/>
  <c r="AN384" i="2" s="1"/>
  <c r="BA1110" i="2" a="1"/>
  <c r="BA1110" i="2" s="1"/>
  <c r="AR597" i="2" a="1"/>
  <c r="AR597" i="2" s="1"/>
  <c r="AT1289" i="2" a="1"/>
  <c r="AT1289" i="2" s="1"/>
  <c r="AN109" i="2" a="1"/>
  <c r="AN109" i="2" s="1"/>
  <c r="AN450" i="2" a="1"/>
  <c r="AN450" i="2" s="1"/>
  <c r="AY597" i="2"/>
  <c r="AZ597" i="2" s="1" a="1"/>
  <c r="AZ597" i="2" s="1"/>
  <c r="AK378" i="2" a="1"/>
  <c r="AK378" i="2" s="1"/>
  <c r="AS1289" i="2" a="1"/>
  <c r="AS1289" i="2" s="1"/>
  <c r="AR913" i="2" a="1"/>
  <c r="AR913" i="2" s="1"/>
  <c r="K913" i="2" s="1"/>
  <c r="AK1178" i="2" a="1"/>
  <c r="AK1178" i="2" s="1"/>
  <c r="BA1020" i="2" a="1"/>
  <c r="BA1020" i="2" s="1"/>
  <c r="BA1245" i="2" a="1"/>
  <c r="BA1245" i="2" s="1"/>
  <c r="AS760" i="2" a="1"/>
  <c r="AS760" i="2" s="1"/>
  <c r="AT1569" i="2" a="1"/>
  <c r="AT1569" i="2" s="1"/>
  <c r="AS1038" i="2" a="1"/>
  <c r="AS1038" i="2" s="1"/>
  <c r="AL1437" i="2" a="1"/>
  <c r="AL1437" i="2" s="1"/>
  <c r="I1437" i="2" s="1"/>
  <c r="AT1141" i="2" a="1"/>
  <c r="AT1141" i="2" s="1"/>
  <c r="AK1248" i="2" a="1"/>
  <c r="AK1248" i="2" s="1"/>
  <c r="AK1064" i="2" a="1"/>
  <c r="AK1064" i="2" s="1"/>
  <c r="AT1110" i="2" a="1"/>
  <c r="AT1110" i="2" s="1"/>
  <c r="AN364" i="2" a="1"/>
  <c r="AN364" i="2" s="1"/>
  <c r="AN199" i="2" a="1"/>
  <c r="AN199" i="2" s="1"/>
  <c r="AN436" i="2" a="1"/>
  <c r="AN436" i="2" s="1"/>
  <c r="AN198" i="2" a="1"/>
  <c r="AN198" i="2" s="1"/>
  <c r="AY535" i="2"/>
  <c r="AZ535" i="2" s="1" a="1"/>
  <c r="AZ535" i="2" s="1"/>
  <c r="AN459" i="2" a="1"/>
  <c r="AN459" i="2" s="1"/>
  <c r="AL1289" i="2" a="1"/>
  <c r="AL1289" i="2" s="1"/>
  <c r="I1289" i="2" s="1"/>
  <c r="AH913" i="2" a="1"/>
  <c r="AH913" i="2" s="1"/>
  <c r="AP182" i="2" a="1"/>
  <c r="AP182" i="2" s="1"/>
  <c r="AH597" i="2" a="1"/>
  <c r="AH597" i="2" s="1"/>
  <c r="AN162" i="2" a="1"/>
  <c r="AN162" i="2" s="1"/>
  <c r="AN441" i="2" a="1"/>
  <c r="AN441" i="2" s="1"/>
  <c r="AN59" i="2" a="1"/>
  <c r="AN59" i="2" s="1"/>
  <c r="AR535" i="2" a="1"/>
  <c r="AR535" i="2" s="1"/>
  <c r="AN57" i="2" a="1"/>
  <c r="AN57" i="2" s="1"/>
  <c r="AL1019" i="2" a="1"/>
  <c r="AL1019" i="2" s="1"/>
  <c r="I1019" i="2" s="1"/>
  <c r="AN399" i="2" a="1"/>
  <c r="AN399" i="2" s="1"/>
  <c r="AN78" i="2" a="1"/>
  <c r="AN78" i="2" s="1"/>
  <c r="AL1039" i="2" a="1"/>
  <c r="AL1039" i="2" s="1"/>
  <c r="I1039" i="2" s="1"/>
  <c r="AS1233" i="2" a="1"/>
  <c r="AS1233" i="2" s="1"/>
  <c r="BA1085" i="2" a="1"/>
  <c r="BA1085" i="2" s="1"/>
  <c r="AL805" i="2" a="1"/>
  <c r="AL805" i="2" s="1"/>
  <c r="I805" i="2" s="1"/>
  <c r="AT1084" i="2" a="1"/>
  <c r="AT1084" i="2" s="1"/>
  <c r="AK1015" i="2" a="1"/>
  <c r="AK1015" i="2" s="1"/>
  <c r="AL588" i="2" a="1"/>
  <c r="AL588" i="2" s="1"/>
  <c r="I588" i="2" s="1"/>
  <c r="AO182" i="2" a="1"/>
  <c r="AO182" i="2" s="1"/>
  <c r="AN414" i="2" a="1"/>
  <c r="AN414" i="2" s="1"/>
  <c r="AN339" i="2" a="1"/>
  <c r="AN339" i="2" s="1"/>
  <c r="AY1549" i="2"/>
  <c r="AZ1549" i="2" s="1" a="1"/>
  <c r="AZ1549" i="2" s="1"/>
  <c r="AN251" i="2" a="1"/>
  <c r="AN251" i="2" s="1"/>
  <c r="AR1491" i="2" a="1"/>
  <c r="AR1491" i="2" s="1"/>
  <c r="AN128" i="2" a="1"/>
  <c r="AN128" i="2" s="1"/>
  <c r="AN127" i="2" a="1"/>
  <c r="AN127" i="2" s="1"/>
  <c r="AS1174" i="2" a="1"/>
  <c r="AS1174" i="2" s="1"/>
  <c r="AY913" i="2"/>
  <c r="AZ913" i="2" s="1" a="1"/>
  <c r="AZ913" i="2" s="1"/>
  <c r="AN102" i="2" a="1"/>
  <c r="AN102" i="2" s="1"/>
  <c r="AR648" i="2" a="1"/>
  <c r="AR648" i="2" s="1"/>
  <c r="AN451" i="2" a="1"/>
  <c r="AN451" i="2" s="1"/>
  <c r="AY512" i="2"/>
  <c r="AZ512" i="2" s="1" a="1"/>
  <c r="AZ512" i="2" s="1"/>
  <c r="AN397" i="2" a="1"/>
  <c r="AN397" i="2" s="1"/>
  <c r="AK479" i="2" a="1"/>
  <c r="AK479" i="2" s="1"/>
  <c r="AN226" i="2" a="1"/>
  <c r="AN226" i="2" s="1"/>
  <c r="AR512" i="2" a="1"/>
  <c r="AR512" i="2" s="1"/>
  <c r="AN111" i="2" a="1"/>
  <c r="AN111" i="2" s="1"/>
  <c r="AK963" i="2" a="1"/>
  <c r="AK963" i="2" s="1"/>
  <c r="AH1289" i="2" a="1"/>
  <c r="AH1289" i="2" s="1"/>
  <c r="AO1193" i="2" a="1"/>
  <c r="AO1193" i="2" s="1"/>
  <c r="AN96" i="2" a="1"/>
  <c r="AN96" i="2" s="1"/>
  <c r="AN273" i="2" a="1"/>
  <c r="AN273" i="2" s="1"/>
  <c r="AY658" i="2"/>
  <c r="AZ658" i="2" s="1" a="1"/>
  <c r="AZ658" i="2" s="1"/>
  <c r="AN67" i="2" a="1"/>
  <c r="AN67" i="2" s="1"/>
  <c r="AN409" i="2" a="1"/>
  <c r="AN409" i="2" s="1"/>
  <c r="AL832" i="2" a="1"/>
  <c r="AL832" i="2" s="1"/>
  <c r="I832" i="2" s="1"/>
  <c r="AK1226" i="2" a="1"/>
  <c r="AK1226" i="2" s="1"/>
  <c r="AH393" i="2" a="1"/>
  <c r="AH393" i="2" s="1"/>
  <c r="AP913" i="2" a="1"/>
  <c r="AP913" i="2" s="1"/>
  <c r="J913" i="2" s="1"/>
  <c r="AO368" i="2" a="1"/>
  <c r="AO368" i="2" s="1"/>
  <c r="AT139" i="2" a="1"/>
  <c r="AT139" i="2" s="1"/>
  <c r="K139" i="2" s="1"/>
  <c r="AP81" i="2" a="1"/>
  <c r="AP81" i="2" s="1"/>
  <c r="AR805" i="2" a="1"/>
  <c r="AR805" i="2" s="1"/>
  <c r="AR1009" i="2" a="1"/>
  <c r="AR1009" i="2" s="1"/>
  <c r="AY805" i="2"/>
  <c r="AZ805" i="2" s="1" a="1"/>
  <c r="AZ805" i="2" s="1"/>
  <c r="AY1009" i="2"/>
  <c r="AZ1009" i="2" s="1" a="1"/>
  <c r="AZ1009" i="2" s="1"/>
  <c r="AS1141" i="2" a="1"/>
  <c r="AS1141" i="2" s="1"/>
  <c r="AR1570" i="2" a="1"/>
  <c r="AR1570" i="2" s="1"/>
  <c r="AL1248" i="2" a="1"/>
  <c r="AL1248" i="2" s="1"/>
  <c r="I1248" i="2" s="1"/>
  <c r="AY1570" i="2"/>
  <c r="AZ1570" i="2" s="1" a="1"/>
  <c r="AZ1570" i="2" s="1"/>
  <c r="AL1141" i="2" a="1"/>
  <c r="AL1141" i="2" s="1"/>
  <c r="I1141" i="2" s="1"/>
  <c r="AL1544" i="2" a="1"/>
  <c r="AL1544" i="2" s="1"/>
  <c r="I1544" i="2" s="1"/>
  <c r="BA1038" i="2" a="1"/>
  <c r="BA1038" i="2" s="1"/>
  <c r="AP1289" i="2" a="1"/>
  <c r="AP1289" i="2" s="1"/>
  <c r="J1289" i="2" s="1"/>
  <c r="AN369" i="2" a="1"/>
  <c r="AN369" i="2" s="1"/>
  <c r="AN447" i="2" a="1"/>
  <c r="AN447" i="2" s="1"/>
  <c r="AN347" i="2" a="1"/>
  <c r="AN347" i="2" s="1"/>
  <c r="AN330" i="2" a="1"/>
  <c r="AN330" i="2" s="1"/>
  <c r="AN218" i="2" a="1"/>
  <c r="AN218" i="2" s="1"/>
  <c r="AY329" i="2"/>
  <c r="AZ329" i="2" s="1" a="1"/>
  <c r="AZ329" i="2" s="1"/>
  <c r="AN434" i="2" a="1"/>
  <c r="AN434" i="2" s="1"/>
  <c r="AR404" i="2" a="1"/>
  <c r="AR404" i="2" s="1"/>
  <c r="AR460" i="2" a="1"/>
  <c r="AR460" i="2" s="1"/>
  <c r="AN292" i="2" a="1"/>
  <c r="AN292" i="2" s="1"/>
  <c r="AO597" i="2" a="1"/>
  <c r="AO597" i="2" s="1"/>
  <c r="AO360" i="2" a="1"/>
  <c r="AO360" i="2" s="1"/>
  <c r="BA139" i="2" a="1"/>
  <c r="BA139" i="2" s="1"/>
  <c r="L139" i="2" s="1"/>
  <c r="AN137" i="2" a="1"/>
  <c r="AN137" i="2" s="1"/>
  <c r="AN61" i="2" a="1"/>
  <c r="AN61" i="2" s="1"/>
  <c r="AN160" i="2" a="1"/>
  <c r="AN160" i="2" s="1"/>
  <c r="AY215" i="2"/>
  <c r="AZ215" i="2" s="1" a="1"/>
  <c r="AZ215" i="2" s="1"/>
  <c r="AN262" i="2" a="1"/>
  <c r="AN262" i="2" s="1"/>
  <c r="AN124" i="2" a="1"/>
  <c r="AN124" i="2" s="1"/>
  <c r="AN375" i="2" a="1"/>
  <c r="AN375" i="2" s="1"/>
  <c r="AN359" i="2" a="1"/>
  <c r="AN359" i="2" s="1"/>
  <c r="AN117" i="2" a="1"/>
  <c r="AN117" i="2" s="1"/>
  <c r="AN430" i="2" a="1"/>
  <c r="AN430" i="2" s="1"/>
  <c r="AT1085" i="2" a="1"/>
  <c r="AT1085" i="2" s="1"/>
  <c r="AN133" i="2" a="1"/>
  <c r="AN133" i="2" s="1"/>
  <c r="AN21" i="2" a="1"/>
  <c r="AN21" i="2" s="1"/>
  <c r="AY297" i="2"/>
  <c r="AZ297" i="2" s="1" a="1"/>
  <c r="AZ297" i="2" s="1"/>
  <c r="AR503" i="2" a="1"/>
  <c r="AR503" i="2" s="1"/>
  <c r="AR269" i="2" a="1"/>
  <c r="AR269" i="2" s="1"/>
  <c r="AN116" i="2" a="1"/>
  <c r="AN116" i="2" s="1"/>
  <c r="AR884" i="2" a="1"/>
  <c r="AR884" i="2" s="1"/>
  <c r="AN194" i="2" a="1"/>
  <c r="AN194" i="2" s="1"/>
  <c r="AN275" i="2" a="1"/>
  <c r="AN275" i="2" s="1"/>
  <c r="AN308" i="2" a="1"/>
  <c r="AN308" i="2" s="1"/>
  <c r="AR278" i="2" a="1"/>
  <c r="AR278" i="2" s="1"/>
  <c r="AN272" i="2" a="1"/>
  <c r="AN272" i="2" s="1"/>
  <c r="AN282" i="2" a="1"/>
  <c r="AN282" i="2" s="1"/>
  <c r="AY269" i="2"/>
  <c r="AZ269" i="2" s="1" a="1"/>
  <c r="AZ269" i="2" s="1"/>
  <c r="AL139" i="2" a="1"/>
  <c r="AL139" i="2" s="1"/>
  <c r="I139" i="2" s="1"/>
  <c r="AY1531" i="2"/>
  <c r="AZ1531" i="2" s="1" a="1"/>
  <c r="AZ1531" i="2" s="1"/>
  <c r="BA963" i="2" a="1"/>
  <c r="BA963" i="2" s="1"/>
  <c r="AS1304" i="2" a="1"/>
  <c r="AS1304" i="2" s="1"/>
  <c r="AN276" i="2" a="1"/>
  <c r="AN276" i="2" s="1"/>
  <c r="AR1531" i="2" a="1"/>
  <c r="AR1531" i="2" s="1"/>
  <c r="AT963" i="2" a="1"/>
  <c r="AT963" i="2" s="1"/>
  <c r="AN387" i="2" a="1"/>
  <c r="AN387" i="2" s="1"/>
  <c r="AN84" i="2" a="1"/>
  <c r="AN84" i="2" s="1"/>
  <c r="AL1304" i="2" a="1"/>
  <c r="AL1304" i="2" s="1"/>
  <c r="I1304" i="2" s="1"/>
  <c r="AY1037" i="2"/>
  <c r="AZ1037" i="2" s="1" a="1"/>
  <c r="AZ1037" i="2" s="1"/>
  <c r="AY884" i="2"/>
  <c r="AZ884" i="2" s="1" a="1"/>
  <c r="AZ884" i="2" s="1"/>
  <c r="AN310" i="2" a="1"/>
  <c r="AN310" i="2" s="1"/>
  <c r="AN161" i="2" a="1"/>
  <c r="AN161" i="2" s="1"/>
  <c r="AN368" i="2" a="1"/>
  <c r="AN368" i="2" s="1"/>
  <c r="AN240" i="2" a="1"/>
  <c r="AN240" i="2" s="1"/>
  <c r="AN419" i="2" a="1"/>
  <c r="AN419" i="2" s="1"/>
  <c r="AN236" i="2" a="1"/>
  <c r="AN236" i="2" s="1"/>
  <c r="AY1436" i="2"/>
  <c r="AZ1436" i="2" s="1" a="1"/>
  <c r="AZ1436" i="2" s="1"/>
  <c r="AN349" i="2" a="1"/>
  <c r="AN349" i="2" s="1"/>
  <c r="AS963" i="2" a="1"/>
  <c r="AS963" i="2" s="1"/>
  <c r="AK1304" i="2" a="1"/>
  <c r="AK1304" i="2" s="1"/>
  <c r="AN178" i="2" a="1"/>
  <c r="AN178" i="2" s="1"/>
  <c r="AN101" i="2" a="1"/>
  <c r="AN101" i="2" s="1"/>
  <c r="AN40" i="2" a="1"/>
  <c r="AN40" i="2" s="1"/>
  <c r="AN215" i="2" a="1"/>
  <c r="AN215" i="2" s="1"/>
  <c r="AY503" i="2"/>
  <c r="AZ503" i="2" s="1" a="1"/>
  <c r="AZ503" i="2" s="1"/>
  <c r="AN303" i="2" a="1"/>
  <c r="AN303" i="2" s="1"/>
  <c r="AL1068" i="2" a="1"/>
  <c r="AL1068" i="2" s="1"/>
  <c r="I1068" i="2" s="1"/>
  <c r="AR1037" i="2" a="1"/>
  <c r="AR1037" i="2" s="1"/>
  <c r="AN233" i="2" a="1"/>
  <c r="AN233" i="2" s="1"/>
  <c r="AK1174" i="2" a="1"/>
  <c r="AK1174" i="2" s="1"/>
  <c r="AK1068" i="2" a="1"/>
  <c r="AK1068" i="2" s="1"/>
  <c r="AN405" i="2" a="1"/>
  <c r="AN405" i="2" s="1"/>
  <c r="BA1304" i="2" a="1"/>
  <c r="BA1304" i="2" s="1"/>
  <c r="AN153" i="2" a="1"/>
  <c r="AN153" i="2" s="1"/>
  <c r="AN452" i="2" a="1"/>
  <c r="AN452" i="2" s="1"/>
  <c r="AN319" i="2" a="1"/>
  <c r="AN319" i="2" s="1"/>
  <c r="AY284" i="2"/>
  <c r="AZ284" i="2" s="1" a="1"/>
  <c r="AZ284" i="2" s="1"/>
  <c r="AN155" i="2" a="1"/>
  <c r="AN155" i="2" s="1"/>
  <c r="AN134" i="2" a="1"/>
  <c r="AN134" i="2" s="1"/>
  <c r="AY369" i="2"/>
  <c r="AZ369" i="2" s="1" a="1"/>
  <c r="AZ369" i="2" s="1"/>
  <c r="AN98" i="2" a="1"/>
  <c r="AN98" i="2" s="1"/>
  <c r="AN437" i="2" a="1"/>
  <c r="AN437" i="2" s="1"/>
  <c r="AY173" i="2"/>
  <c r="AZ173" i="2" s="1" a="1"/>
  <c r="AZ173" i="2" s="1"/>
  <c r="AN286" i="2" a="1"/>
  <c r="AN286" i="2" s="1"/>
  <c r="AN428" i="2" a="1"/>
  <c r="AN428" i="2" s="1"/>
  <c r="AN281" i="2" a="1"/>
  <c r="AN281" i="2" s="1"/>
  <c r="AO15" i="2" a="1"/>
  <c r="AO15" i="2" s="1"/>
  <c r="AN213" i="2" a="1"/>
  <c r="AN213" i="2" s="1"/>
  <c r="AN242" i="2" a="1"/>
  <c r="AN242" i="2" s="1"/>
  <c r="AR571" i="2" a="1"/>
  <c r="AR571" i="2" s="1"/>
  <c r="AT1174" i="2" a="1"/>
  <c r="AT1174" i="2" s="1"/>
  <c r="BA1068" i="2" a="1"/>
  <c r="BA1068" i="2" s="1"/>
  <c r="AN241" i="2" a="1"/>
  <c r="AN241" i="2" s="1"/>
  <c r="AR369" i="2" a="1"/>
  <c r="AR369" i="2" s="1"/>
  <c r="AN327" i="2" a="1"/>
  <c r="AN327" i="2" s="1"/>
  <c r="AN26" i="2" a="1"/>
  <c r="AN26" i="2" s="1"/>
  <c r="AN461" i="2" a="1"/>
  <c r="AN461" i="2" s="1"/>
  <c r="AN171" i="2" a="1"/>
  <c r="AN171" i="2" s="1"/>
  <c r="AK139" i="2" a="1"/>
  <c r="AK139" i="2" s="1"/>
  <c r="AR1553" i="2" a="1"/>
  <c r="AR1553" i="2" s="1"/>
  <c r="AY60" i="2"/>
  <c r="AZ60" i="2" s="1" a="1"/>
  <c r="AZ60" i="2" s="1"/>
  <c r="AN52" i="2" a="1"/>
  <c r="AN52" i="2" s="1"/>
  <c r="AN152" i="2" a="1"/>
  <c r="AN152" i="2" s="1"/>
  <c r="AN62" i="2" a="1"/>
  <c r="AN62" i="2" s="1"/>
  <c r="AN184" i="2" a="1"/>
  <c r="AN184" i="2" s="1"/>
  <c r="AN283" i="2" a="1"/>
  <c r="AN283" i="2" s="1"/>
  <c r="AN429" i="2" a="1"/>
  <c r="AN429" i="2" s="1"/>
  <c r="AR284" i="2" a="1"/>
  <c r="AR284" i="2" s="1"/>
  <c r="BA1084" i="2" a="1"/>
  <c r="BA1084" i="2" s="1"/>
  <c r="AT1304" i="2" a="1"/>
  <c r="AT1304" i="2" s="1"/>
  <c r="BA1174" i="2" a="1"/>
  <c r="BA1174" i="2" s="1"/>
  <c r="AK1084" i="2" a="1"/>
  <c r="AK1084" i="2" s="1"/>
  <c r="AT1068" i="2" a="1"/>
  <c r="AT1068" i="2" s="1"/>
  <c r="AR1383" i="2" a="1"/>
  <c r="AR1383" i="2" s="1"/>
  <c r="AY1359" i="2"/>
  <c r="AZ1359" i="2" s="1" a="1"/>
  <c r="AZ1359" i="2" s="1"/>
  <c r="AR35" i="2" a="1"/>
  <c r="AR35" i="2" s="1"/>
  <c r="AN225" i="2" a="1"/>
  <c r="AN225" i="2" s="1"/>
  <c r="AN446" i="2" a="1"/>
  <c r="AN446" i="2" s="1"/>
  <c r="AN380" i="2" a="1"/>
  <c r="AN380" i="2" s="1"/>
  <c r="AN317" i="2" a="1"/>
  <c r="AN317" i="2" s="1"/>
  <c r="AN449" i="2" a="1"/>
  <c r="AN449" i="2" s="1"/>
  <c r="AN366" i="2" a="1"/>
  <c r="AN366" i="2" s="1"/>
  <c r="AO224" i="2" a="1"/>
  <c r="AO224" i="2" s="1"/>
  <c r="AR381" i="2" a="1"/>
  <c r="AR381" i="2" s="1"/>
  <c r="AN340" i="2" a="1"/>
  <c r="AN340" i="2" s="1"/>
  <c r="AR1239" i="2" a="1"/>
  <c r="AR1239" i="2" s="1"/>
  <c r="AN248" i="2" a="1"/>
  <c r="AN248" i="2" s="1"/>
  <c r="AN156" i="2" a="1"/>
  <c r="AN156" i="2" s="1"/>
  <c r="AY1383" i="2"/>
  <c r="AZ1383" i="2" s="1" a="1"/>
  <c r="AZ1383" i="2" s="1"/>
  <c r="AN417" i="2" a="1"/>
  <c r="AN417" i="2" s="1"/>
  <c r="AN70" i="2" a="1"/>
  <c r="AN70" i="2" s="1"/>
  <c r="AN415" i="2" a="1"/>
  <c r="AN415" i="2" s="1"/>
  <c r="AN299" i="2" a="1"/>
  <c r="AN299" i="2" s="1"/>
  <c r="AN356" i="2" a="1"/>
  <c r="AN356" i="2" s="1"/>
  <c r="AY1491" i="2"/>
  <c r="AZ1491" i="2" s="1" a="1"/>
  <c r="AZ1491" i="2" s="1"/>
  <c r="AR218" i="2" a="1"/>
  <c r="AR218" i="2" s="1"/>
  <c r="AN141" i="2" a="1"/>
  <c r="AN141" i="2" s="1"/>
  <c r="AN456" i="2" a="1"/>
  <c r="AN456" i="2" s="1"/>
  <c r="AN290" i="2" a="1"/>
  <c r="AN290" i="2" s="1"/>
  <c r="AY366" i="2"/>
  <c r="AZ366" i="2" s="1" a="1"/>
  <c r="AZ366" i="2" s="1"/>
  <c r="AY664" i="2"/>
  <c r="AZ664" i="2" s="1" a="1"/>
  <c r="AZ664" i="2" s="1"/>
  <c r="AN130" i="2" a="1"/>
  <c r="AN130" i="2" s="1"/>
  <c r="AR1328" i="2" a="1"/>
  <c r="AR1328" i="2" s="1"/>
  <c r="AN413" i="2" a="1"/>
  <c r="AN413" i="2" s="1"/>
  <c r="AN389" i="2" a="1"/>
  <c r="AN389" i="2" s="1"/>
  <c r="AN396" i="2" a="1"/>
  <c r="AN396" i="2" s="1"/>
  <c r="AN173" i="2" a="1"/>
  <c r="AN173" i="2" s="1"/>
  <c r="AN332" i="2" a="1"/>
  <c r="AN332" i="2" s="1"/>
  <c r="AO510" i="2" a="1"/>
  <c r="AO510" i="2" s="1"/>
  <c r="AP510" i="2" a="1"/>
  <c r="AP510" i="2" s="1"/>
  <c r="AO1260" i="2" a="1"/>
  <c r="AO1260" i="2" s="1"/>
  <c r="AP1260" i="2" a="1"/>
  <c r="AP1260" i="2" s="1"/>
  <c r="AO1199" i="2" a="1"/>
  <c r="AO1199" i="2" s="1"/>
  <c r="AP1199" i="2" a="1"/>
  <c r="AP1199" i="2" s="1"/>
  <c r="AO373" i="2" a="1"/>
  <c r="AO373" i="2" s="1"/>
  <c r="AP373" i="2" a="1"/>
  <c r="AP373" i="2" s="1"/>
  <c r="AO678" i="2" a="1"/>
  <c r="AO678" i="2" s="1"/>
  <c r="AP678" i="2" a="1"/>
  <c r="AP678" i="2" s="1"/>
  <c r="AO73" i="2" a="1"/>
  <c r="AO73" i="2" s="1"/>
  <c r="AP73" i="2" a="1"/>
  <c r="AP73" i="2" s="1"/>
  <c r="AO110" i="2" a="1"/>
  <c r="AO110" i="2" s="1"/>
  <c r="AP110" i="2" a="1"/>
  <c r="AP110" i="2" s="1"/>
  <c r="AO743" i="2" a="1"/>
  <c r="AO743" i="2" s="1"/>
  <c r="AP743" i="2" a="1"/>
  <c r="AP743" i="2" s="1"/>
  <c r="J743" i="2" s="1"/>
  <c r="AO726" i="2" a="1"/>
  <c r="AO726" i="2" s="1"/>
  <c r="AP726" i="2" a="1"/>
  <c r="AP726" i="2" s="1"/>
  <c r="AP733" i="2" a="1"/>
  <c r="AP733" i="2" s="1"/>
  <c r="AO733" i="2" a="1"/>
  <c r="AO733" i="2" s="1"/>
  <c r="AO464" i="2" a="1"/>
  <c r="AO464" i="2" s="1"/>
  <c r="AP464" i="2" a="1"/>
  <c r="AP464" i="2" s="1"/>
  <c r="J464" i="2" s="1"/>
  <c r="AO234" i="2" a="1"/>
  <c r="AO234" i="2" s="1"/>
  <c r="AP234" i="2" a="1"/>
  <c r="AP234" i="2" s="1"/>
  <c r="AO1208" i="2" a="1"/>
  <c r="AO1208" i="2" s="1"/>
  <c r="AP1208" i="2" a="1"/>
  <c r="AP1208" i="2" s="1"/>
  <c r="J1208" i="2" s="1"/>
  <c r="AO981" i="2" a="1"/>
  <c r="AO981" i="2" s="1"/>
  <c r="AP981" i="2" a="1"/>
  <c r="AP981" i="2" s="1"/>
  <c r="AO889" i="2" a="1"/>
  <c r="AO889" i="2" s="1"/>
  <c r="AP889" i="2" a="1"/>
  <c r="AP889" i="2" s="1"/>
  <c r="J889" i="2" s="1"/>
  <c r="AO1080" i="2" a="1"/>
  <c r="AO1080" i="2" s="1"/>
  <c r="AP1080" i="2" a="1"/>
  <c r="AP1080" i="2" s="1"/>
  <c r="AO926" i="2" a="1"/>
  <c r="AO926" i="2" s="1"/>
  <c r="AP926" i="2" a="1"/>
  <c r="AP926" i="2" s="1"/>
  <c r="AO717" i="2" a="1"/>
  <c r="AO717" i="2" s="1"/>
  <c r="AP717" i="2" a="1"/>
  <c r="AP717" i="2" s="1"/>
  <c r="AO1259" i="2" a="1"/>
  <c r="AO1259" i="2" s="1"/>
  <c r="AP1259" i="2" a="1"/>
  <c r="AP1259" i="2" s="1"/>
  <c r="AO1165" i="2" a="1"/>
  <c r="AO1165" i="2" s="1"/>
  <c r="AP1165" i="2" a="1"/>
  <c r="AP1165" i="2" s="1"/>
  <c r="J1165" i="2" s="1"/>
  <c r="AO897" i="2" a="1"/>
  <c r="AO897" i="2" s="1"/>
  <c r="AP897" i="2" a="1"/>
  <c r="AP897" i="2" s="1"/>
  <c r="J897" i="2" s="1"/>
  <c r="AO780" i="2" a="1"/>
  <c r="AO780" i="2" s="1"/>
  <c r="AP780" i="2" a="1"/>
  <c r="AP780" i="2" s="1"/>
  <c r="J780" i="2" s="1"/>
  <c r="AO1457" i="2" a="1"/>
  <c r="AO1457" i="2" s="1"/>
  <c r="AP1457" i="2" a="1"/>
  <c r="AP1457" i="2" s="1"/>
  <c r="J1457" i="2" s="1"/>
  <c r="AO996" i="2" a="1"/>
  <c r="AO996" i="2" s="1"/>
  <c r="AP996" i="2" a="1"/>
  <c r="AP996" i="2" s="1"/>
  <c r="AO1086" i="2" a="1"/>
  <c r="AO1086" i="2" s="1"/>
  <c r="AP1086" i="2" a="1"/>
  <c r="AP1086" i="2" s="1"/>
  <c r="AT1121" i="2" a="1"/>
  <c r="AT1121" i="2" s="1"/>
  <c r="AO1121" i="2" a="1"/>
  <c r="AO1121" i="2" s="1"/>
  <c r="AP1121" i="2" a="1"/>
  <c r="AP1121" i="2" s="1"/>
  <c r="J1121" i="2" s="1"/>
  <c r="AS1483" i="2" a="1"/>
  <c r="AS1483" i="2" s="1"/>
  <c r="AO1483" i="2" a="1"/>
  <c r="AO1483" i="2" s="1"/>
  <c r="AP1483" i="2" a="1"/>
  <c r="AP1483" i="2" s="1"/>
  <c r="AO1394" i="2" a="1"/>
  <c r="AO1394" i="2" s="1"/>
  <c r="AP1394" i="2" a="1"/>
  <c r="AP1394" i="2" s="1"/>
  <c r="J1394" i="2" s="1"/>
  <c r="BA1430" i="2" a="1"/>
  <c r="BA1430" i="2" s="1"/>
  <c r="AO1430" i="2" a="1"/>
  <c r="AO1430" i="2" s="1"/>
  <c r="AP1430" i="2" a="1"/>
  <c r="AP1430" i="2" s="1"/>
  <c r="AO1243" i="2" a="1"/>
  <c r="AO1243" i="2" s="1"/>
  <c r="AP1243" i="2" a="1"/>
  <c r="AP1243" i="2" s="1"/>
  <c r="J1243" i="2" s="1"/>
  <c r="AK1275" i="2" a="1"/>
  <c r="AK1275" i="2" s="1"/>
  <c r="AO1275" i="2" a="1"/>
  <c r="AO1275" i="2" s="1"/>
  <c r="AP1275" i="2" a="1"/>
  <c r="AP1275" i="2" s="1"/>
  <c r="J1275" i="2" s="1"/>
  <c r="AP1545" i="2" a="1"/>
  <c r="AP1545" i="2" s="1"/>
  <c r="J1545" i="2" s="1"/>
  <c r="AO1545" i="2" a="1"/>
  <c r="AO1545" i="2" s="1"/>
  <c r="AO619" i="2" a="1"/>
  <c r="AO619" i="2" s="1"/>
  <c r="AP619" i="2" a="1"/>
  <c r="AP619" i="2" s="1"/>
  <c r="AO1105" i="2" a="1"/>
  <c r="AO1105" i="2" s="1"/>
  <c r="AP1105" i="2" a="1"/>
  <c r="AP1105" i="2" s="1"/>
  <c r="BA1046" i="2" a="1"/>
  <c r="BA1046" i="2" s="1"/>
  <c r="AO1046" i="2" a="1"/>
  <c r="AO1046" i="2" s="1"/>
  <c r="AP1046" i="2" a="1"/>
  <c r="AP1046" i="2" s="1"/>
  <c r="J1046" i="2" s="1"/>
  <c r="AO509" i="2" a="1"/>
  <c r="AO509" i="2" s="1"/>
  <c r="AP509" i="2" a="1"/>
  <c r="AP509" i="2" s="1"/>
  <c r="AP1512" i="2" a="1"/>
  <c r="AP1512" i="2" s="1"/>
  <c r="J1512" i="2" s="1"/>
  <c r="AO1512" i="2" a="1"/>
  <c r="AO1512" i="2" s="1"/>
  <c r="AO1553" i="2" a="1"/>
  <c r="AO1553" i="2" s="1"/>
  <c r="AP1553" i="2" a="1"/>
  <c r="AP1553" i="2" s="1"/>
  <c r="J1553" i="2" s="1"/>
  <c r="AY1277" i="2"/>
  <c r="AZ1277" i="2" s="1" a="1"/>
  <c r="AZ1277" i="2" s="1"/>
  <c r="AN1277" i="2" a="1"/>
  <c r="AN1277" i="2" s="1"/>
  <c r="AO1380" i="2" a="1"/>
  <c r="AO1380" i="2" s="1"/>
  <c r="AP1380" i="2" a="1"/>
  <c r="AP1380" i="2" s="1"/>
  <c r="J1380" i="2" s="1"/>
  <c r="AO326" i="2" a="1"/>
  <c r="AO326" i="2" s="1"/>
  <c r="AP326" i="2" a="1"/>
  <c r="AP326" i="2" s="1"/>
  <c r="AO576" i="2" a="1"/>
  <c r="AO576" i="2" s="1"/>
  <c r="AP576" i="2" a="1"/>
  <c r="AP576" i="2" s="1"/>
  <c r="AT1299" i="2" a="1"/>
  <c r="AT1299" i="2" s="1"/>
  <c r="AO1299" i="2" a="1"/>
  <c r="AO1299" i="2" s="1"/>
  <c r="AP1299" i="2" a="1"/>
  <c r="AP1299" i="2" s="1"/>
  <c r="J1299" i="2" s="1"/>
  <c r="AN300" i="2" a="1"/>
  <c r="AN300" i="2" s="1"/>
  <c r="AO18" i="2" a="1"/>
  <c r="AO18" i="2" s="1"/>
  <c r="AP18" i="2" a="1"/>
  <c r="AP18" i="2" s="1"/>
  <c r="AO645" i="2" a="1"/>
  <c r="AO645" i="2" s="1"/>
  <c r="AP645" i="2" a="1"/>
  <c r="AP645" i="2" s="1"/>
  <c r="AO1146" i="2" a="1"/>
  <c r="AO1146" i="2" s="1"/>
  <c r="AP1146" i="2" a="1"/>
  <c r="AP1146" i="2" s="1"/>
  <c r="AO676" i="2" a="1"/>
  <c r="AO676" i="2" s="1"/>
  <c r="AP676" i="2" a="1"/>
  <c r="AP676" i="2" s="1"/>
  <c r="AO1161" i="2" a="1"/>
  <c r="AO1161" i="2" s="1"/>
  <c r="AP1161" i="2" a="1"/>
  <c r="AP1161" i="2" s="1"/>
  <c r="AO731" i="2" a="1"/>
  <c r="AO731" i="2" s="1"/>
  <c r="AP731" i="2" a="1"/>
  <c r="AP731" i="2" s="1"/>
  <c r="AO712" i="2" a="1"/>
  <c r="AO712" i="2" s="1"/>
  <c r="AP712" i="2" a="1"/>
  <c r="AP712" i="2" s="1"/>
  <c r="AO891" i="2" a="1"/>
  <c r="AO891" i="2" s="1"/>
  <c r="AP891" i="2" a="1"/>
  <c r="AP891" i="2" s="1"/>
  <c r="AP370" i="2" a="1"/>
  <c r="AP370" i="2" s="1"/>
  <c r="AO370" i="2" a="1"/>
  <c r="AO370" i="2" s="1"/>
  <c r="AP247" i="2" a="1"/>
  <c r="AP247" i="2" s="1"/>
  <c r="AO247" i="2" a="1"/>
  <c r="AO247" i="2" s="1"/>
  <c r="AO1102" i="2" a="1"/>
  <c r="AO1102" i="2" s="1"/>
  <c r="AP1102" i="2" a="1"/>
  <c r="AP1102" i="2" s="1"/>
  <c r="J1102" i="2" s="1"/>
  <c r="AO1404" i="2" a="1"/>
  <c r="AO1404" i="2" s="1"/>
  <c r="AP1404" i="2" a="1"/>
  <c r="AP1404" i="2" s="1"/>
  <c r="J1404" i="2" s="1"/>
  <c r="AO1158" i="2" a="1"/>
  <c r="AO1158" i="2" s="1"/>
  <c r="AP1158" i="2" a="1"/>
  <c r="AP1158" i="2" s="1"/>
  <c r="AO351" i="2" a="1"/>
  <c r="AO351" i="2" s="1"/>
  <c r="AP351" i="2" a="1"/>
  <c r="AP351" i="2" s="1"/>
  <c r="AN94" i="2" a="1"/>
  <c r="AN94" i="2" s="1"/>
  <c r="AO1197" i="2" a="1"/>
  <c r="AO1197" i="2" s="1"/>
  <c r="AP1197" i="2" a="1"/>
  <c r="AP1197" i="2" s="1"/>
  <c r="AO980" i="2" a="1"/>
  <c r="AO980" i="2" s="1"/>
  <c r="AP980" i="2" a="1"/>
  <c r="AP980" i="2" s="1"/>
  <c r="J980" i="2" s="1"/>
  <c r="AO1521" i="2" a="1"/>
  <c r="AO1521" i="2" s="1"/>
  <c r="AP1521" i="2" a="1"/>
  <c r="AP1521" i="2" s="1"/>
  <c r="J1521" i="2" s="1"/>
  <c r="AO806" i="2" a="1"/>
  <c r="AO806" i="2" s="1"/>
  <c r="AP806" i="2" a="1"/>
  <c r="AP806" i="2" s="1"/>
  <c r="AO546" i="2" a="1"/>
  <c r="AO546" i="2" s="1"/>
  <c r="AP546" i="2" a="1"/>
  <c r="AP546" i="2" s="1"/>
  <c r="AP1035" i="2" a="1"/>
  <c r="AP1035" i="2" s="1"/>
  <c r="AO1035" i="2" a="1"/>
  <c r="AO1035" i="2" s="1"/>
  <c r="AP1245" i="2" a="1"/>
  <c r="AP1245" i="2" s="1"/>
  <c r="J1245" i="2" s="1"/>
  <c r="AO1245" i="2" a="1"/>
  <c r="AO1245" i="2" s="1"/>
  <c r="AO1191" i="2" a="1"/>
  <c r="AO1191" i="2" s="1"/>
  <c r="AP1191" i="2" a="1"/>
  <c r="AP1191" i="2" s="1"/>
  <c r="AP1454" i="2" a="1"/>
  <c r="AP1454" i="2" s="1"/>
  <c r="J1454" i="2" s="1"/>
  <c r="AO1454" i="2" a="1"/>
  <c r="AO1454" i="2" s="1"/>
  <c r="AO36" i="2" a="1"/>
  <c r="AO36" i="2" s="1"/>
  <c r="AP36" i="2" a="1"/>
  <c r="AP36" i="2" s="1"/>
  <c r="AO482" i="2" a="1"/>
  <c r="AO482" i="2" s="1"/>
  <c r="AP482" i="2" a="1"/>
  <c r="AP482" i="2" s="1"/>
  <c r="AO759" i="2" a="1"/>
  <c r="AO759" i="2" s="1"/>
  <c r="AP759" i="2" a="1"/>
  <c r="AP759" i="2" s="1"/>
  <c r="J759" i="2" s="1"/>
  <c r="AO659" i="2" a="1"/>
  <c r="AO659" i="2" s="1"/>
  <c r="AP659" i="2" a="1"/>
  <c r="AP659" i="2" s="1"/>
  <c r="AO689" i="2" a="1"/>
  <c r="AO689" i="2" s="1"/>
  <c r="AP689" i="2" a="1"/>
  <c r="AP689" i="2" s="1"/>
  <c r="J689" i="2" s="1"/>
  <c r="AT753" i="2" a="1"/>
  <c r="AT753" i="2" s="1"/>
  <c r="AP753" i="2" a="1"/>
  <c r="AP753" i="2" s="1"/>
  <c r="J753" i="2" s="1"/>
  <c r="AO753" i="2" a="1"/>
  <c r="AO753" i="2" s="1"/>
  <c r="AO695" i="2" a="1"/>
  <c r="AO695" i="2" s="1"/>
  <c r="AP695" i="2" a="1"/>
  <c r="AP695" i="2" s="1"/>
  <c r="AO877" i="2" a="1"/>
  <c r="AO877" i="2" s="1"/>
  <c r="AP877" i="2" a="1"/>
  <c r="AP877" i="2" s="1"/>
  <c r="AO1571" i="2" a="1"/>
  <c r="AO1571" i="2" s="1"/>
  <c r="AP1571" i="2" a="1"/>
  <c r="AP1571" i="2" s="1"/>
  <c r="AO1095" i="2" a="1"/>
  <c r="AO1095" i="2" s="1"/>
  <c r="AP1095" i="2" a="1"/>
  <c r="AP1095" i="2" s="1"/>
  <c r="AT1005" i="2" a="1"/>
  <c r="AT1005" i="2" s="1"/>
  <c r="AO1005" i="2" a="1"/>
  <c r="AO1005" i="2" s="1"/>
  <c r="AP1005" i="2" a="1"/>
  <c r="AP1005" i="2" s="1"/>
  <c r="J1005" i="2" s="1"/>
  <c r="AR1286" i="2" a="1"/>
  <c r="AR1286" i="2" s="1"/>
  <c r="AN1286" i="2" a="1"/>
  <c r="AN1286" i="2" s="1"/>
  <c r="AO1077" i="2" a="1"/>
  <c r="AO1077" i="2" s="1"/>
  <c r="AP1077" i="2" a="1"/>
  <c r="AP1077" i="2" s="1"/>
  <c r="J1077" i="2" s="1"/>
  <c r="AO563" i="2" a="1"/>
  <c r="AO563" i="2" s="1"/>
  <c r="AP563" i="2" a="1"/>
  <c r="AP563" i="2" s="1"/>
  <c r="BA1115" i="2" a="1"/>
  <c r="BA1115" i="2" s="1"/>
  <c r="AO1115" i="2" a="1"/>
  <c r="AO1115" i="2" s="1"/>
  <c r="AP1115" i="2" a="1"/>
  <c r="AP1115" i="2" s="1"/>
  <c r="J1115" i="2" s="1"/>
  <c r="AK1555" i="2" a="1"/>
  <c r="AK1555" i="2" s="1"/>
  <c r="AO1555" i="2" a="1"/>
  <c r="AO1555" i="2" s="1"/>
  <c r="AP1555" i="2" a="1"/>
  <c r="AP1555" i="2" s="1"/>
  <c r="J1555" i="2" s="1"/>
  <c r="AO1519" i="2" a="1"/>
  <c r="AO1519" i="2" s="1"/>
  <c r="AP1519" i="2" a="1"/>
  <c r="AP1519" i="2" s="1"/>
  <c r="J1519" i="2" s="1"/>
  <c r="AO939" i="2" a="1"/>
  <c r="AO939" i="2" s="1"/>
  <c r="AP939" i="2" a="1"/>
  <c r="AP939" i="2" s="1"/>
  <c r="AO378" i="2" a="1"/>
  <c r="AO378" i="2" s="1"/>
  <c r="AP378" i="2" a="1"/>
  <c r="AP378" i="2" s="1"/>
  <c r="AO440" i="2" a="1"/>
  <c r="AO440" i="2" s="1"/>
  <c r="AP440" i="2" a="1"/>
  <c r="AP440" i="2" s="1"/>
  <c r="AO545" i="2" a="1"/>
  <c r="AO545" i="2" s="1"/>
  <c r="AP545" i="2" a="1"/>
  <c r="AP545" i="2" s="1"/>
  <c r="J545" i="2" s="1"/>
  <c r="AO479" i="2" a="1"/>
  <c r="AO479" i="2" s="1"/>
  <c r="AP479" i="2" a="1"/>
  <c r="AP479" i="2" s="1"/>
  <c r="BA1036" i="2" a="1"/>
  <c r="BA1036" i="2" s="1"/>
  <c r="AO1036" i="2" a="1"/>
  <c r="AO1036" i="2" s="1"/>
  <c r="AP1036" i="2" a="1"/>
  <c r="AP1036" i="2" s="1"/>
  <c r="J1036" i="2" s="1"/>
  <c r="AN76" i="2" a="1"/>
  <c r="AN76" i="2" s="1"/>
  <c r="AO1523" i="2" a="1"/>
  <c r="AO1523" i="2" s="1"/>
  <c r="AP1523" i="2" a="1"/>
  <c r="AP1523" i="2" s="1"/>
  <c r="AO1425" i="2" a="1"/>
  <c r="AO1425" i="2" s="1"/>
  <c r="AP1425" i="2" a="1"/>
  <c r="AP1425" i="2" s="1"/>
  <c r="AO1291" i="2" a="1"/>
  <c r="AO1291" i="2" s="1"/>
  <c r="AP1291" i="2" a="1"/>
  <c r="AP1291" i="2" s="1"/>
  <c r="AO1200" i="2" a="1"/>
  <c r="AO1200" i="2" s="1"/>
  <c r="AP1200" i="2" a="1"/>
  <c r="AP1200" i="2" s="1"/>
  <c r="AP207" i="2" a="1"/>
  <c r="AP207" i="2" s="1"/>
  <c r="AO207" i="2" a="1"/>
  <c r="AO207" i="2" s="1"/>
  <c r="AO710" i="2" a="1"/>
  <c r="AO710" i="2" s="1"/>
  <c r="AP710" i="2" a="1"/>
  <c r="AP710" i="2" s="1"/>
  <c r="AO896" i="2" a="1"/>
  <c r="AO896" i="2" s="1"/>
  <c r="AP896" i="2" a="1"/>
  <c r="AP896" i="2" s="1"/>
  <c r="AL871" i="2" a="1"/>
  <c r="AL871" i="2" s="1"/>
  <c r="I871" i="2" s="1"/>
  <c r="AP871" i="2" a="1"/>
  <c r="AP871" i="2" s="1"/>
  <c r="AO871" i="2" a="1"/>
  <c r="AO871" i="2" s="1"/>
  <c r="AO1576" i="2" a="1"/>
  <c r="AO1576" i="2" s="1"/>
  <c r="AP1576" i="2" a="1"/>
  <c r="AP1576" i="2" s="1"/>
  <c r="J1576" i="2" s="1"/>
  <c r="AO1274" i="2" a="1"/>
  <c r="AO1274" i="2" s="1"/>
  <c r="AP1274" i="2" a="1"/>
  <c r="AP1274" i="2" s="1"/>
  <c r="AO660" i="2" a="1"/>
  <c r="AO660" i="2" s="1"/>
  <c r="AP660" i="2" a="1"/>
  <c r="AP660" i="2" s="1"/>
  <c r="AO1527" i="2" a="1"/>
  <c r="AO1527" i="2" s="1"/>
  <c r="AP1527" i="2" a="1"/>
  <c r="AP1527" i="2" s="1"/>
  <c r="AO977" i="2" a="1"/>
  <c r="AO977" i="2" s="1"/>
  <c r="AP977" i="2" a="1"/>
  <c r="AP977" i="2" s="1"/>
  <c r="AO1232" i="2" a="1"/>
  <c r="AO1232" i="2" s="1"/>
  <c r="AP1232" i="2" a="1"/>
  <c r="AP1232" i="2" s="1"/>
  <c r="AO1214" i="2" a="1"/>
  <c r="AO1214" i="2" s="1"/>
  <c r="AP1214" i="2" a="1"/>
  <c r="AP1214" i="2" s="1"/>
  <c r="AO1423" i="2" a="1"/>
  <c r="AO1423" i="2" s="1"/>
  <c r="AP1423" i="2" a="1"/>
  <c r="AP1423" i="2" s="1"/>
  <c r="AO502" i="2" a="1"/>
  <c r="AO502" i="2" s="1"/>
  <c r="AP502" i="2" a="1"/>
  <c r="AP502" i="2" s="1"/>
  <c r="AO403" i="2" a="1"/>
  <c r="AO403" i="2" s="1"/>
  <c r="AP403" i="2" a="1"/>
  <c r="AP403" i="2" s="1"/>
  <c r="AO469" i="2" a="1"/>
  <c r="AO469" i="2" s="1"/>
  <c r="AP469" i="2" a="1"/>
  <c r="AP469" i="2" s="1"/>
  <c r="AO1159" i="2" a="1"/>
  <c r="AO1159" i="2" s="1"/>
  <c r="AP1159" i="2" a="1"/>
  <c r="AP1159" i="2" s="1"/>
  <c r="AO1376" i="2" a="1"/>
  <c r="AO1376" i="2" s="1"/>
  <c r="AP1376" i="2" a="1"/>
  <c r="AP1376" i="2" s="1"/>
  <c r="J1376" i="2" s="1"/>
  <c r="AO1486" i="2" a="1"/>
  <c r="AO1486" i="2" s="1"/>
  <c r="AP1486" i="2" a="1"/>
  <c r="AP1486" i="2" s="1"/>
  <c r="AO1559" i="2" a="1"/>
  <c r="AO1559" i="2" s="1"/>
  <c r="AP1559" i="2" a="1"/>
  <c r="AP1559" i="2" s="1"/>
  <c r="AO1352" i="2" a="1"/>
  <c r="AO1352" i="2" s="1"/>
  <c r="AP1352" i="2" a="1"/>
  <c r="AP1352" i="2" s="1"/>
  <c r="AO1149" i="2" a="1"/>
  <c r="AO1149" i="2" s="1"/>
  <c r="AP1149" i="2" a="1"/>
  <c r="AP1149" i="2" s="1"/>
  <c r="AO1476" i="2" a="1"/>
  <c r="AO1476" i="2" s="1"/>
  <c r="AP1476" i="2" a="1"/>
  <c r="AP1476" i="2" s="1"/>
  <c r="AO984" i="2" a="1"/>
  <c r="AO984" i="2" s="1"/>
  <c r="AP984" i="2" a="1"/>
  <c r="AP984" i="2" s="1"/>
  <c r="AO1325" i="2" a="1"/>
  <c r="AO1325" i="2" s="1"/>
  <c r="AP1325" i="2" a="1"/>
  <c r="AP1325" i="2" s="1"/>
  <c r="AO1057" i="2" a="1"/>
  <c r="AO1057" i="2" s="1"/>
  <c r="AP1057" i="2" a="1"/>
  <c r="AP1057" i="2" s="1"/>
  <c r="J1057" i="2" s="1"/>
  <c r="AO1470" i="2" a="1"/>
  <c r="AO1470" i="2" s="1"/>
  <c r="AP1470" i="2" a="1"/>
  <c r="AP1470" i="2" s="1"/>
  <c r="J1470" i="2" s="1"/>
  <c r="AO634" i="2" a="1"/>
  <c r="AO634" i="2" s="1"/>
  <c r="AP634" i="2" a="1"/>
  <c r="AP634" i="2" s="1"/>
  <c r="AO890" i="2" a="1"/>
  <c r="AO890" i="2" s="1"/>
  <c r="AP890" i="2" a="1"/>
  <c r="AP890" i="2" s="1"/>
  <c r="BA1318" i="2" a="1"/>
  <c r="BA1318" i="2" s="1"/>
  <c r="AO1318" i="2" a="1"/>
  <c r="AO1318" i="2" s="1"/>
  <c r="AP1318" i="2" a="1"/>
  <c r="AP1318" i="2" s="1"/>
  <c r="J1318" i="2" s="1"/>
  <c r="AN66" i="2" a="1"/>
  <c r="AN66" i="2" s="1"/>
  <c r="AO560" i="2" a="1"/>
  <c r="AO560" i="2" s="1"/>
  <c r="AP560" i="2" a="1"/>
  <c r="AP560" i="2" s="1"/>
  <c r="AP72" i="2" a="1"/>
  <c r="AP72" i="2" s="1"/>
  <c r="AO72" i="2" a="1"/>
  <c r="AO72" i="2" s="1"/>
  <c r="AP1524" i="2" a="1"/>
  <c r="AP1524" i="2" s="1"/>
  <c r="AO1524" i="2" a="1"/>
  <c r="AO1524" i="2" s="1"/>
  <c r="AO1229" i="2" a="1"/>
  <c r="AO1229" i="2" s="1"/>
  <c r="AP1229" i="2" a="1"/>
  <c r="AP1229" i="2" s="1"/>
  <c r="J1229" i="2" s="1"/>
  <c r="AO969" i="2" a="1"/>
  <c r="AO969" i="2" s="1"/>
  <c r="AP969" i="2" a="1"/>
  <c r="AP969" i="2" s="1"/>
  <c r="AO821" i="2" a="1"/>
  <c r="AO821" i="2" s="1"/>
  <c r="AP821" i="2" a="1"/>
  <c r="AP821" i="2" s="1"/>
  <c r="J821" i="2" s="1"/>
  <c r="AO1377" i="2" a="1"/>
  <c r="AO1377" i="2" s="1"/>
  <c r="AP1377" i="2" a="1"/>
  <c r="AP1377" i="2" s="1"/>
  <c r="J1377" i="2" s="1"/>
  <c r="AO853" i="2" a="1"/>
  <c r="AO853" i="2" s="1"/>
  <c r="AP853" i="2" a="1"/>
  <c r="AP853" i="2" s="1"/>
  <c r="AO1204" i="2" a="1"/>
  <c r="AO1204" i="2" s="1"/>
  <c r="AP1204" i="2" a="1"/>
  <c r="AP1204" i="2" s="1"/>
  <c r="J1204" i="2" s="1"/>
  <c r="AO904" i="2" a="1"/>
  <c r="AO904" i="2" s="1"/>
  <c r="AP904" i="2" a="1"/>
  <c r="AP904" i="2" s="1"/>
  <c r="AO1230" i="2" a="1"/>
  <c r="AO1230" i="2" s="1"/>
  <c r="AP1230" i="2" a="1"/>
  <c r="AP1230" i="2" s="1"/>
  <c r="J1230" i="2" s="1"/>
  <c r="AO867" i="2" a="1"/>
  <c r="AO867" i="2" s="1"/>
  <c r="AP867" i="2" a="1"/>
  <c r="AP867" i="2" s="1"/>
  <c r="J867" i="2" s="1"/>
  <c r="AO1306" i="2" a="1"/>
  <c r="AO1306" i="2" s="1"/>
  <c r="AP1306" i="2" a="1"/>
  <c r="AP1306" i="2" s="1"/>
  <c r="AO1216" i="2" a="1"/>
  <c r="AO1216" i="2" s="1"/>
  <c r="AP1216" i="2" a="1"/>
  <c r="AP1216" i="2" s="1"/>
  <c r="AN183" i="2" a="1"/>
  <c r="AN183" i="2" s="1"/>
  <c r="BA1347" i="2" a="1"/>
  <c r="BA1347" i="2" s="1"/>
  <c r="AO1347" i="2" a="1"/>
  <c r="AO1347" i="2" s="1"/>
  <c r="AP1347" i="2" a="1"/>
  <c r="AP1347" i="2" s="1"/>
  <c r="AO1564" i="2" a="1"/>
  <c r="AO1564" i="2" s="1"/>
  <c r="AP1564" i="2" a="1"/>
  <c r="AP1564" i="2" s="1"/>
  <c r="J1564" i="2" s="1"/>
  <c r="AO923" i="2" a="1"/>
  <c r="AO923" i="2" s="1"/>
  <c r="AP923" i="2" a="1"/>
  <c r="AP923" i="2" s="1"/>
  <c r="AO1157" i="2" a="1"/>
  <c r="AO1157" i="2" s="1"/>
  <c r="AP1157" i="2" a="1"/>
  <c r="AP1157" i="2" s="1"/>
  <c r="BA924" i="2" a="1"/>
  <c r="BA924" i="2" s="1"/>
  <c r="AO924" i="2" a="1"/>
  <c r="AO924" i="2" s="1"/>
  <c r="AP924" i="2" a="1"/>
  <c r="AP924" i="2" s="1"/>
  <c r="J924" i="2" s="1"/>
  <c r="AO687" i="2" a="1"/>
  <c r="AO687" i="2" s="1"/>
  <c r="AP687" i="2" a="1"/>
  <c r="AP687" i="2" s="1"/>
  <c r="J687" i="2" s="1"/>
  <c r="AO1537" i="2" a="1"/>
  <c r="AO1537" i="2" s="1"/>
  <c r="AP1537" i="2" a="1"/>
  <c r="AP1537" i="2" s="1"/>
  <c r="J1537" i="2" s="1"/>
  <c r="AO1573" i="2" a="1"/>
  <c r="AO1573" i="2" s="1"/>
  <c r="AP1573" i="2" a="1"/>
  <c r="AP1573" i="2" s="1"/>
  <c r="AO1460" i="2" a="1"/>
  <c r="AO1460" i="2" s="1"/>
  <c r="AP1460" i="2" a="1"/>
  <c r="AP1460" i="2" s="1"/>
  <c r="J1460" i="2" s="1"/>
  <c r="AO1395" i="2" a="1"/>
  <c r="AO1395" i="2" s="1"/>
  <c r="AP1395" i="2" a="1"/>
  <c r="AP1395" i="2" s="1"/>
  <c r="J1395" i="2" s="1"/>
  <c r="AO750" i="2" a="1"/>
  <c r="AO750" i="2" s="1"/>
  <c r="AP750" i="2" a="1"/>
  <c r="AP750" i="2" s="1"/>
  <c r="J750" i="2" s="1"/>
  <c r="AO350" i="2" a="1"/>
  <c r="AO350" i="2" s="1"/>
  <c r="AP350" i="2" a="1"/>
  <c r="AP350" i="2" s="1"/>
  <c r="AO1206" i="2" a="1"/>
  <c r="AO1206" i="2" s="1"/>
  <c r="AP1206" i="2" a="1"/>
  <c r="AP1206" i="2" s="1"/>
  <c r="AO623" i="2" a="1"/>
  <c r="AO623" i="2" s="1"/>
  <c r="AP623" i="2" a="1"/>
  <c r="AP623" i="2" s="1"/>
  <c r="AO1126" i="2" a="1"/>
  <c r="AO1126" i="2" s="1"/>
  <c r="AP1126" i="2" a="1"/>
  <c r="AP1126" i="2" s="1"/>
  <c r="AO930" i="2" a="1"/>
  <c r="AO930" i="2" s="1"/>
  <c r="AP930" i="2" a="1"/>
  <c r="AP930" i="2" s="1"/>
  <c r="J930" i="2" s="1"/>
  <c r="AO603" i="2" a="1"/>
  <c r="AO603" i="2" s="1"/>
  <c r="AP603" i="2" a="1"/>
  <c r="AP603" i="2" s="1"/>
  <c r="AO139" i="2" a="1"/>
  <c r="AO139" i="2" s="1"/>
  <c r="AP139" i="2" a="1"/>
  <c r="AP139" i="2" s="1"/>
  <c r="AN60" i="2" a="1"/>
  <c r="AN60" i="2" s="1"/>
  <c r="AO640" i="2" a="1"/>
  <c r="AO640" i="2" s="1"/>
  <c r="AP640" i="2" a="1"/>
  <c r="AP640" i="2" s="1"/>
  <c r="AO848" i="2" a="1"/>
  <c r="AO848" i="2" s="1"/>
  <c r="AP848" i="2" a="1"/>
  <c r="AP848" i="2" s="1"/>
  <c r="AS819" i="2" a="1"/>
  <c r="AS819" i="2" s="1"/>
  <c r="AP819" i="2" a="1"/>
  <c r="AP819" i="2" s="1"/>
  <c r="J819" i="2" s="1"/>
  <c r="AO819" i="2" a="1"/>
  <c r="AO819" i="2" s="1"/>
  <c r="AO1088" i="2" a="1"/>
  <c r="AO1088" i="2" s="1"/>
  <c r="AP1088" i="2" a="1"/>
  <c r="AP1088" i="2" s="1"/>
  <c r="AO602" i="2" a="1"/>
  <c r="AO602" i="2" s="1"/>
  <c r="AP602" i="2" a="1"/>
  <c r="AP602" i="2" s="1"/>
  <c r="AO767" i="2" a="1"/>
  <c r="AO767" i="2" s="1"/>
  <c r="AP767" i="2" a="1"/>
  <c r="AP767" i="2" s="1"/>
  <c r="AO657" i="2" a="1"/>
  <c r="AO657" i="2" s="1"/>
  <c r="AP657" i="2" a="1"/>
  <c r="AP657" i="2" s="1"/>
  <c r="AO1167" i="2" a="1"/>
  <c r="AO1167" i="2" s="1"/>
  <c r="AP1167" i="2" a="1"/>
  <c r="AP1167" i="2" s="1"/>
  <c r="AO748" i="2" a="1"/>
  <c r="AO748" i="2" s="1"/>
  <c r="AP748" i="2" a="1"/>
  <c r="AP748" i="2" s="1"/>
  <c r="J748" i="2" s="1"/>
  <c r="AO1196" i="2" a="1"/>
  <c r="AO1196" i="2" s="1"/>
  <c r="AP1196" i="2" a="1"/>
  <c r="AP1196" i="2" s="1"/>
  <c r="AO1270" i="2" a="1"/>
  <c r="AO1270" i="2" s="1"/>
  <c r="AP1270" i="2" a="1"/>
  <c r="AP1270" i="2" s="1"/>
  <c r="AO504" i="2" a="1"/>
  <c r="AO504" i="2" s="1"/>
  <c r="AP504" i="2" a="1"/>
  <c r="AP504" i="2" s="1"/>
  <c r="AO738" i="2" a="1"/>
  <c r="AO738" i="2" s="1"/>
  <c r="AP738" i="2" a="1"/>
  <c r="AP738" i="2" s="1"/>
  <c r="AO1311" i="2" a="1"/>
  <c r="AO1311" i="2" s="1"/>
  <c r="AP1311" i="2" a="1"/>
  <c r="AP1311" i="2" s="1"/>
  <c r="J1311" i="2" s="1"/>
  <c r="AO1120" i="2" a="1"/>
  <c r="AO1120" i="2" s="1"/>
  <c r="AP1120" i="2" a="1"/>
  <c r="AP1120" i="2" s="1"/>
  <c r="AO797" i="2" a="1"/>
  <c r="AO797" i="2" s="1"/>
  <c r="AP797" i="2" a="1"/>
  <c r="AP797" i="2" s="1"/>
  <c r="AO1427" i="2" a="1"/>
  <c r="AO1427" i="2" s="1"/>
  <c r="AP1427" i="2" a="1"/>
  <c r="AP1427" i="2" s="1"/>
  <c r="AO520" i="2" a="1"/>
  <c r="AO520" i="2" s="1"/>
  <c r="AP520" i="2" a="1"/>
  <c r="AP520" i="2" s="1"/>
  <c r="AO1467" i="2" a="1"/>
  <c r="AO1467" i="2" s="1"/>
  <c r="AP1467" i="2" a="1"/>
  <c r="AP1467" i="2" s="1"/>
  <c r="AO596" i="2" a="1"/>
  <c r="AO596" i="2" s="1"/>
  <c r="AP596" i="2" a="1"/>
  <c r="AP596" i="2" s="1"/>
  <c r="AO755" i="2" a="1"/>
  <c r="AO755" i="2" s="1"/>
  <c r="AP755" i="2" a="1"/>
  <c r="AP755" i="2" s="1"/>
  <c r="AO1421" i="2" a="1"/>
  <c r="AO1421" i="2" s="1"/>
  <c r="AP1421" i="2" a="1"/>
  <c r="AP1421" i="2" s="1"/>
  <c r="AP1316" i="2" a="1"/>
  <c r="AP1316" i="2" s="1"/>
  <c r="AO1316" i="2" a="1"/>
  <c r="AO1316" i="2" s="1"/>
  <c r="AO885" i="2" a="1"/>
  <c r="AO885" i="2" s="1"/>
  <c r="AP885" i="2" a="1"/>
  <c r="AP885" i="2" s="1"/>
  <c r="AO1536" i="2" a="1"/>
  <c r="AO1536" i="2" s="1"/>
  <c r="AP1536" i="2" a="1"/>
  <c r="AP1536" i="2" s="1"/>
  <c r="AO1223" i="2" a="1"/>
  <c r="AO1223" i="2" s="1"/>
  <c r="AP1223" i="2" a="1"/>
  <c r="AP1223" i="2" s="1"/>
  <c r="AO1503" i="2" a="1"/>
  <c r="AO1503" i="2" s="1"/>
  <c r="AP1503" i="2" a="1"/>
  <c r="AP1503" i="2" s="1"/>
  <c r="AO1296" i="2" a="1"/>
  <c r="AO1296" i="2" s="1"/>
  <c r="AP1296" i="2" a="1"/>
  <c r="AP1296" i="2" s="1"/>
  <c r="AO1322" i="2" a="1"/>
  <c r="AO1322" i="2" s="1"/>
  <c r="AP1322" i="2" a="1"/>
  <c r="AP1322" i="2" s="1"/>
  <c r="AO1398" i="2" a="1"/>
  <c r="AO1398" i="2" s="1"/>
  <c r="AP1398" i="2" a="1"/>
  <c r="AP1398" i="2" s="1"/>
  <c r="AO686" i="2" a="1"/>
  <c r="AO686" i="2" s="1"/>
  <c r="AP686" i="2" a="1"/>
  <c r="AP686" i="2" s="1"/>
  <c r="J686" i="2" s="1"/>
  <c r="AO895" i="2" a="1"/>
  <c r="AO895" i="2" s="1"/>
  <c r="AP895" i="2" a="1"/>
  <c r="AP895" i="2" s="1"/>
  <c r="J895" i="2" s="1"/>
  <c r="AO1031" i="2" a="1"/>
  <c r="AO1031" i="2" s="1"/>
  <c r="AP1031" i="2" a="1"/>
  <c r="AP1031" i="2" s="1"/>
  <c r="J1031" i="2" s="1"/>
  <c r="AO921" i="2" a="1"/>
  <c r="AO921" i="2" s="1"/>
  <c r="AP921" i="2" a="1"/>
  <c r="AP921" i="2" s="1"/>
  <c r="AO1022" i="2" a="1"/>
  <c r="AO1022" i="2" s="1"/>
  <c r="AP1022" i="2" a="1"/>
  <c r="AP1022" i="2" s="1"/>
  <c r="AN323" i="2" a="1"/>
  <c r="AN323" i="2" s="1"/>
  <c r="AO1585" i="2" a="1"/>
  <c r="AO1585" i="2" s="1"/>
  <c r="AP1585" i="2" a="1"/>
  <c r="AP1585" i="2" s="1"/>
  <c r="AO713" i="2" a="1"/>
  <c r="AO713" i="2" s="1"/>
  <c r="AP713" i="2" a="1"/>
  <c r="AP713" i="2" s="1"/>
  <c r="J713" i="2" s="1"/>
  <c r="AO177" i="2" a="1"/>
  <c r="AO177" i="2" s="1"/>
  <c r="AP177" i="2" a="1"/>
  <c r="AP177" i="2" s="1"/>
  <c r="AO708" i="2" a="1"/>
  <c r="AO708" i="2" s="1"/>
  <c r="AP708" i="2" a="1"/>
  <c r="AP708" i="2" s="1"/>
  <c r="AO1389" i="2" a="1"/>
  <c r="AO1389" i="2" s="1"/>
  <c r="AP1389" i="2" a="1"/>
  <c r="AP1389" i="2" s="1"/>
  <c r="AO1058" i="2" a="1"/>
  <c r="AO1058" i="2" s="1"/>
  <c r="AP1058" i="2" a="1"/>
  <c r="AP1058" i="2" s="1"/>
  <c r="J1058" i="2" s="1"/>
  <c r="AO824" i="2" a="1"/>
  <c r="AO824" i="2" s="1"/>
  <c r="AP824" i="2" a="1"/>
  <c r="AP824" i="2" s="1"/>
  <c r="J824" i="2" s="1"/>
  <c r="AO1358" i="2" a="1"/>
  <c r="AO1358" i="2" s="1"/>
  <c r="AP1358" i="2" a="1"/>
  <c r="AP1358" i="2" s="1"/>
  <c r="J1358" i="2" s="1"/>
  <c r="AP1090" i="2" a="1"/>
  <c r="AP1090" i="2" s="1"/>
  <c r="AO1090" i="2" a="1"/>
  <c r="AO1090" i="2" s="1"/>
  <c r="AP1130" i="2" a="1"/>
  <c r="AP1130" i="2" s="1"/>
  <c r="AO1130" i="2" a="1"/>
  <c r="AO1130" i="2" s="1"/>
  <c r="AO768" i="2" a="1"/>
  <c r="AO768" i="2" s="1"/>
  <c r="AP768" i="2" a="1"/>
  <c r="AP768" i="2" s="1"/>
  <c r="AO839" i="2" a="1"/>
  <c r="AO839" i="2" s="1"/>
  <c r="AP839" i="2" a="1"/>
  <c r="AP839" i="2" s="1"/>
  <c r="AP535" i="2" a="1"/>
  <c r="AP535" i="2" s="1"/>
  <c r="J535" i="2" s="1"/>
  <c r="AO535" i="2" a="1"/>
  <c r="AO535" i="2" s="1"/>
  <c r="AO832" i="2" a="1"/>
  <c r="AO832" i="2" s="1"/>
  <c r="AP832" i="2" a="1"/>
  <c r="AP832" i="2" s="1"/>
  <c r="J832" i="2" s="1"/>
  <c r="AO1226" i="2" a="1"/>
  <c r="AO1226" i="2" s="1"/>
  <c r="AP1226" i="2" a="1"/>
  <c r="AP1226" i="2" s="1"/>
  <c r="AO1181" i="2" a="1"/>
  <c r="AO1181" i="2" s="1"/>
  <c r="AP1181" i="2" a="1"/>
  <c r="AP1181" i="2" s="1"/>
  <c r="J1181" i="2" s="1"/>
  <c r="AO1251" i="2" a="1"/>
  <c r="AO1251" i="2" s="1"/>
  <c r="AP1251" i="2" a="1"/>
  <c r="AP1251" i="2" s="1"/>
  <c r="AO747" i="2" a="1"/>
  <c r="AO747" i="2" s="1"/>
  <c r="AP747" i="2" a="1"/>
  <c r="AP747" i="2" s="1"/>
  <c r="J747" i="2" s="1"/>
  <c r="AO165" i="2" a="1"/>
  <c r="AO165" i="2" s="1"/>
  <c r="AP165" i="2" a="1"/>
  <c r="AP165" i="2" s="1"/>
  <c r="AS1534" i="2" a="1"/>
  <c r="AS1534" i="2" s="1"/>
  <c r="AO1534" i="2" a="1"/>
  <c r="AO1534" i="2" s="1"/>
  <c r="AP1534" i="2" a="1"/>
  <c r="AP1534" i="2" s="1"/>
  <c r="AO1477" i="2" a="1"/>
  <c r="AO1477" i="2" s="1"/>
  <c r="AP1477" i="2" a="1"/>
  <c r="AP1477" i="2" s="1"/>
  <c r="AO1429" i="2" a="1"/>
  <c r="AO1429" i="2" s="1"/>
  <c r="AP1429" i="2" a="1"/>
  <c r="AP1429" i="2" s="1"/>
  <c r="AO1103" i="2" a="1"/>
  <c r="AO1103" i="2" s="1"/>
  <c r="AP1103" i="2" a="1"/>
  <c r="AP1103" i="2" s="1"/>
  <c r="AO1266" i="2" a="1"/>
  <c r="AO1266" i="2" s="1"/>
  <c r="AP1266" i="2" a="1"/>
  <c r="AP1266" i="2" s="1"/>
  <c r="J1266" i="2" s="1"/>
  <c r="AO115" i="2" a="1"/>
  <c r="AO115" i="2" s="1"/>
  <c r="AP115" i="2" a="1"/>
  <c r="AP115" i="2" s="1"/>
  <c r="AO95" i="2" a="1"/>
  <c r="AO95" i="2" s="1"/>
  <c r="AP95" i="2" a="1"/>
  <c r="AP95" i="2" s="1"/>
  <c r="AO573" i="2" a="1"/>
  <c r="AO573" i="2" s="1"/>
  <c r="AP573" i="2" a="1"/>
  <c r="AP573" i="2" s="1"/>
  <c r="AO1047" i="2" a="1"/>
  <c r="AO1047" i="2" s="1"/>
  <c r="AP1047" i="2" a="1"/>
  <c r="AP1047" i="2" s="1"/>
  <c r="AO549" i="2" a="1"/>
  <c r="AO549" i="2" s="1"/>
  <c r="AP549" i="2" a="1"/>
  <c r="AP549" i="2" s="1"/>
  <c r="AR54" i="2" a="1"/>
  <c r="AR54" i="2" s="1"/>
  <c r="AO707" i="2" a="1"/>
  <c r="AO707" i="2" s="1"/>
  <c r="AP707" i="2" a="1"/>
  <c r="AP707" i="2" s="1"/>
  <c r="AO900" i="2" a="1"/>
  <c r="AO900" i="2" s="1"/>
  <c r="AP900" i="2" a="1"/>
  <c r="AP900" i="2" s="1"/>
  <c r="J900" i="2" s="1"/>
  <c r="AO1449" i="2" a="1"/>
  <c r="AO1449" i="2" s="1"/>
  <c r="AP1449" i="2" a="1"/>
  <c r="AP1449" i="2" s="1"/>
  <c r="AO1506" i="2" a="1"/>
  <c r="AO1506" i="2" s="1"/>
  <c r="AP1506" i="2" a="1"/>
  <c r="AP1506" i="2" s="1"/>
  <c r="AP1520" i="2" a="1"/>
  <c r="AP1520" i="2" s="1"/>
  <c r="AO1520" i="2" a="1"/>
  <c r="AO1520" i="2" s="1"/>
  <c r="AO1255" i="2" a="1"/>
  <c r="AO1255" i="2" s="1"/>
  <c r="AP1255" i="2" a="1"/>
  <c r="AP1255" i="2" s="1"/>
  <c r="AO752" i="2" a="1"/>
  <c r="AO752" i="2" s="1"/>
  <c r="AP752" i="2" a="1"/>
  <c r="AP752" i="2" s="1"/>
  <c r="AO1354" i="2" a="1"/>
  <c r="AO1354" i="2" s="1"/>
  <c r="AP1354" i="2" a="1"/>
  <c r="AP1354" i="2" s="1"/>
  <c r="AP53" i="2" a="1"/>
  <c r="AP53" i="2" s="1"/>
  <c r="AO53" i="2" a="1"/>
  <c r="AO53" i="2" s="1"/>
  <c r="AO834" i="2" a="1"/>
  <c r="AO834" i="2" s="1"/>
  <c r="AP834" i="2" a="1"/>
  <c r="AP834" i="2" s="1"/>
  <c r="AO420" i="2" a="1"/>
  <c r="AO420" i="2" s="1"/>
  <c r="AP420" i="2" a="1"/>
  <c r="AP420" i="2" s="1"/>
  <c r="AO1446" i="2" a="1"/>
  <c r="AO1446" i="2" s="1"/>
  <c r="AP1446" i="2" a="1"/>
  <c r="AP1446" i="2" s="1"/>
  <c r="AO773" i="2" a="1"/>
  <c r="AO773" i="2" s="1"/>
  <c r="AP773" i="2" a="1"/>
  <c r="AP773" i="2" s="1"/>
  <c r="AO1151" i="2" a="1"/>
  <c r="AO1151" i="2" s="1"/>
  <c r="AP1151" i="2" a="1"/>
  <c r="AP1151" i="2" s="1"/>
  <c r="AP1029" i="2" a="1"/>
  <c r="AP1029" i="2" s="1"/>
  <c r="AO1029" i="2" a="1"/>
  <c r="AO1029" i="2" s="1"/>
  <c r="AP887" i="2" a="1"/>
  <c r="AP887" i="2" s="1"/>
  <c r="AO887" i="2" a="1"/>
  <c r="AO887" i="2" s="1"/>
  <c r="AO274" i="2" a="1"/>
  <c r="AO274" i="2" s="1"/>
  <c r="AP274" i="2" a="1"/>
  <c r="AP274" i="2" s="1"/>
  <c r="AO1465" i="2" a="1"/>
  <c r="AO1465" i="2" s="1"/>
  <c r="AP1465" i="2" a="1"/>
  <c r="AP1465" i="2" s="1"/>
  <c r="AL1245" i="2" a="1"/>
  <c r="AL1245" i="2" s="1"/>
  <c r="I1245" i="2" s="1"/>
  <c r="AN55" i="2" a="1"/>
  <c r="AN55" i="2" s="1"/>
  <c r="AO474" i="2" a="1"/>
  <c r="AO474" i="2" s="1"/>
  <c r="AP474" i="2" a="1"/>
  <c r="AP474" i="2" s="1"/>
  <c r="AO965" i="2" a="1"/>
  <c r="AO965" i="2" s="1"/>
  <c r="AP965" i="2" a="1"/>
  <c r="AP965" i="2" s="1"/>
  <c r="AO656" i="2" a="1"/>
  <c r="AO656" i="2" s="1"/>
  <c r="AP656" i="2" a="1"/>
  <c r="AP656" i="2" s="1"/>
  <c r="AO1097" i="2" a="1"/>
  <c r="AO1097" i="2" s="1"/>
  <c r="AP1097" i="2" a="1"/>
  <c r="AP1097" i="2" s="1"/>
  <c r="AO1324" i="2" a="1"/>
  <c r="AO1324" i="2" s="1"/>
  <c r="AP1324" i="2" a="1"/>
  <c r="AP1324" i="2" s="1"/>
  <c r="AO1104" i="2" a="1"/>
  <c r="AO1104" i="2" s="1"/>
  <c r="AP1104" i="2" a="1"/>
  <c r="AP1104" i="2" s="1"/>
  <c r="AO1234" i="2" a="1"/>
  <c r="AO1234" i="2" s="1"/>
  <c r="AP1234" i="2" a="1"/>
  <c r="AP1234" i="2" s="1"/>
  <c r="J1234" i="2" s="1"/>
  <c r="AO1575" i="2" a="1"/>
  <c r="AO1575" i="2" s="1"/>
  <c r="AP1575" i="2" a="1"/>
  <c r="AP1575" i="2" s="1"/>
  <c r="AO518" i="2" a="1"/>
  <c r="AO518" i="2" s="1"/>
  <c r="AP518" i="2" a="1"/>
  <c r="AP518" i="2" s="1"/>
  <c r="J518" i="2" s="1"/>
  <c r="AN288" i="2" a="1"/>
  <c r="AN288" i="2" s="1"/>
  <c r="AO229" i="2" a="1"/>
  <c r="AO229" i="2" s="1"/>
  <c r="AP229" i="2" a="1"/>
  <c r="AP229" i="2" s="1"/>
  <c r="AP638" i="2" a="1"/>
  <c r="AP638" i="2" s="1"/>
  <c r="AO638" i="2" a="1"/>
  <c r="AO638" i="2" s="1"/>
  <c r="AP1420" i="2" a="1"/>
  <c r="AP1420" i="2" s="1"/>
  <c r="AO1420" i="2" a="1"/>
  <c r="AO1420" i="2" s="1"/>
  <c r="AO562" i="2" a="1"/>
  <c r="AO562" i="2" s="1"/>
  <c r="AP562" i="2" a="1"/>
  <c r="AP562" i="2" s="1"/>
  <c r="AP616" i="2" a="1"/>
  <c r="AP616" i="2" s="1"/>
  <c r="AO616" i="2" a="1"/>
  <c r="AO616" i="2" s="1"/>
  <c r="AY404" i="2"/>
  <c r="AZ404" i="2" s="1" a="1"/>
  <c r="AZ404" i="2" s="1"/>
  <c r="AP1381" i="2" a="1"/>
  <c r="AP1381" i="2" s="1"/>
  <c r="AO1381" i="2" a="1"/>
  <c r="AO1381" i="2" s="1"/>
  <c r="AO1264" i="2" a="1"/>
  <c r="AO1264" i="2" s="1"/>
  <c r="AP1264" i="2" a="1"/>
  <c r="AP1264" i="2" s="1"/>
  <c r="AO934" i="2" a="1"/>
  <c r="AO934" i="2" s="1"/>
  <c r="AP934" i="2" a="1"/>
  <c r="AP934" i="2" s="1"/>
  <c r="AP556" i="2" a="1"/>
  <c r="AP556" i="2" s="1"/>
  <c r="AO556" i="2" a="1"/>
  <c r="AO556" i="2" s="1"/>
  <c r="AP526" i="2" a="1"/>
  <c r="AP526" i="2" s="1"/>
  <c r="AO526" i="2" a="1"/>
  <c r="AO526" i="2" s="1"/>
  <c r="AY286" i="2"/>
  <c r="AZ286" i="2" s="1" a="1"/>
  <c r="AZ286" i="2" s="1"/>
  <c r="AO1004" i="2" a="1"/>
  <c r="AO1004" i="2" s="1"/>
  <c r="AP1004" i="2" a="1"/>
  <c r="AP1004" i="2" s="1"/>
  <c r="AO1122" i="2" a="1"/>
  <c r="AO1122" i="2" s="1"/>
  <c r="AP1122" i="2" a="1"/>
  <c r="AP1122" i="2" s="1"/>
  <c r="AO1535" i="2" a="1"/>
  <c r="AO1535" i="2" s="1"/>
  <c r="AP1535" i="2" a="1"/>
  <c r="AP1535" i="2" s="1"/>
  <c r="AO1403" i="2" a="1"/>
  <c r="AO1403" i="2" s="1"/>
  <c r="AP1403" i="2" a="1"/>
  <c r="AP1403" i="2" s="1"/>
  <c r="AO1212" i="2" a="1"/>
  <c r="AO1212" i="2" s="1"/>
  <c r="AP1212" i="2" a="1"/>
  <c r="AP1212" i="2" s="1"/>
  <c r="AK1245" i="2" a="1"/>
  <c r="AK1245" i="2" s="1"/>
  <c r="AO615" i="2" a="1"/>
  <c r="AO615" i="2" s="1"/>
  <c r="AP615" i="2" a="1"/>
  <c r="AP615" i="2" s="1"/>
  <c r="AY320" i="2"/>
  <c r="AZ320" i="2" s="1" a="1"/>
  <c r="AZ320" i="2" s="1"/>
  <c r="AO1412" i="2" a="1"/>
  <c r="AO1412" i="2" s="1"/>
  <c r="AP1412" i="2" a="1"/>
  <c r="AP1412" i="2" s="1"/>
  <c r="AP1137" i="2" a="1"/>
  <c r="AP1137" i="2" s="1"/>
  <c r="AO1137" i="2" a="1"/>
  <c r="AO1137" i="2" s="1"/>
  <c r="AP87" i="2" a="1"/>
  <c r="AP87" i="2" s="1"/>
  <c r="AO87" i="2" a="1"/>
  <c r="AO87" i="2" s="1"/>
  <c r="AO1152" i="2" a="1"/>
  <c r="AO1152" i="2" s="1"/>
  <c r="AP1152" i="2" a="1"/>
  <c r="AP1152" i="2" s="1"/>
  <c r="AP720" i="2" a="1"/>
  <c r="AP720" i="2" s="1"/>
  <c r="AO720" i="2" a="1"/>
  <c r="AO720" i="2" s="1"/>
  <c r="AO1125" i="2" a="1"/>
  <c r="AO1125" i="2" s="1"/>
  <c r="AP1125" i="2" a="1"/>
  <c r="AP1125" i="2" s="1"/>
  <c r="AO1282" i="2" a="1"/>
  <c r="AO1282" i="2" s="1"/>
  <c r="AP1282" i="2" a="1"/>
  <c r="AP1282" i="2" s="1"/>
  <c r="AO692" i="2" a="1"/>
  <c r="AO692" i="2" s="1"/>
  <c r="AP692" i="2" a="1"/>
  <c r="AP692" i="2" s="1"/>
  <c r="AP398" i="2" a="1"/>
  <c r="AP398" i="2" s="1"/>
  <c r="AO1348" i="2" a="1"/>
  <c r="AO1348" i="2" s="1"/>
  <c r="AP1348" i="2" a="1"/>
  <c r="AP1348" i="2" s="1"/>
  <c r="AO1329" i="2" a="1"/>
  <c r="AO1329" i="2" s="1"/>
  <c r="AP1329" i="2" a="1"/>
  <c r="AP1329" i="2" s="1"/>
  <c r="AO764" i="2" a="1"/>
  <c r="AO764" i="2" s="1"/>
  <c r="AP764" i="2" a="1"/>
  <c r="AP764" i="2" s="1"/>
  <c r="AO507" i="2" a="1"/>
  <c r="AO507" i="2" s="1"/>
  <c r="AP507" i="2" a="1"/>
  <c r="AP507" i="2" s="1"/>
  <c r="AO532" i="2" a="1"/>
  <c r="AO532" i="2" s="1"/>
  <c r="AP532" i="2" a="1"/>
  <c r="AP532" i="2" s="1"/>
  <c r="AR506" i="2" a="1"/>
  <c r="AR506" i="2" s="1"/>
  <c r="AO343" i="2" a="1"/>
  <c r="AO343" i="2" s="1"/>
  <c r="AP343" i="2" a="1"/>
  <c r="AP343" i="2" s="1"/>
  <c r="AN114" i="2" a="1"/>
  <c r="AN114" i="2" s="1"/>
  <c r="AO1387" i="2" a="1"/>
  <c r="AO1387" i="2" s="1"/>
  <c r="AP1387" i="2" a="1"/>
  <c r="AP1387" i="2" s="1"/>
  <c r="AN266" i="2" a="1"/>
  <c r="AN266" i="2" s="1"/>
  <c r="AO1145" i="2" a="1"/>
  <c r="AO1145" i="2" s="1"/>
  <c r="AP1145" i="2" a="1"/>
  <c r="AP1145" i="2" s="1"/>
  <c r="AO354" i="2" a="1"/>
  <c r="AO354" i="2" s="1"/>
  <c r="AP354" i="2" a="1"/>
  <c r="AP354" i="2" s="1"/>
  <c r="AN439" i="2" a="1"/>
  <c r="AN439" i="2" s="1"/>
  <c r="AO187" i="2" a="1"/>
  <c r="AO187" i="2" s="1"/>
  <c r="AP187" i="2" a="1"/>
  <c r="AP187" i="2" s="1"/>
  <c r="AP575" i="2" a="1"/>
  <c r="AP575" i="2" s="1"/>
  <c r="AO575" i="2" a="1"/>
  <c r="AO575" i="2" s="1"/>
  <c r="AP1278" i="2" a="1"/>
  <c r="AP1278" i="2" s="1"/>
  <c r="AO1278" i="2" a="1"/>
  <c r="AO1278" i="2" s="1"/>
  <c r="AO321" i="2" a="1"/>
  <c r="AO321" i="2" s="1"/>
  <c r="AP321" i="2" a="1"/>
  <c r="AP321" i="2" s="1"/>
  <c r="AO1169" i="2" a="1"/>
  <c r="AO1169" i="2" s="1"/>
  <c r="AP1169" i="2" a="1"/>
  <c r="AP1169" i="2" s="1"/>
  <c r="J1169" i="2" s="1"/>
  <c r="AT560" i="2" a="1"/>
  <c r="AT560" i="2" s="1"/>
  <c r="AO774" i="2" a="1"/>
  <c r="AO774" i="2" s="1"/>
  <c r="AP774" i="2" a="1"/>
  <c r="AP774" i="2" s="1"/>
  <c r="AO1290" i="2" a="1"/>
  <c r="AO1290" i="2" s="1"/>
  <c r="AP1290" i="2" a="1"/>
  <c r="AP1290" i="2" s="1"/>
  <c r="J1290" i="2" s="1"/>
  <c r="AO950" i="2" a="1"/>
  <c r="AO950" i="2" s="1"/>
  <c r="AP950" i="2" a="1"/>
  <c r="AP950" i="2" s="1"/>
  <c r="AK1534" i="2" a="1"/>
  <c r="AK1534" i="2" s="1"/>
  <c r="AK1005" i="2" a="1"/>
  <c r="AK1005" i="2" s="1"/>
  <c r="AP898" i="2" a="1"/>
  <c r="AP898" i="2" s="1"/>
  <c r="AO898" i="2" a="1"/>
  <c r="AO898" i="2" s="1"/>
  <c r="AO826" i="2" a="1"/>
  <c r="AO826" i="2" s="1"/>
  <c r="AP826" i="2" a="1"/>
  <c r="AP826" i="2" s="1"/>
  <c r="AO1581" i="2" a="1"/>
  <c r="AO1581" i="2" s="1"/>
  <c r="AP1581" i="2" a="1"/>
  <c r="AP1581" i="2" s="1"/>
  <c r="AO856" i="2" a="1"/>
  <c r="AO856" i="2" s="1"/>
  <c r="AP856" i="2" a="1"/>
  <c r="AP856" i="2" s="1"/>
  <c r="AO899" i="2" a="1"/>
  <c r="AO899" i="2" s="1"/>
  <c r="AP899" i="2" a="1"/>
  <c r="AP899" i="2" s="1"/>
  <c r="AO1150" i="2" a="1"/>
  <c r="AO1150" i="2" s="1"/>
  <c r="AP1150" i="2" a="1"/>
  <c r="AP1150" i="2" s="1"/>
  <c r="AO862" i="2" a="1"/>
  <c r="AO862" i="2" s="1"/>
  <c r="AP862" i="2" a="1"/>
  <c r="AP862" i="2" s="1"/>
  <c r="J862" i="2" s="1"/>
  <c r="AO945" i="2" a="1"/>
  <c r="AO945" i="2" s="1"/>
  <c r="AP945" i="2" a="1"/>
  <c r="AP945" i="2" s="1"/>
  <c r="AO1361" i="2" a="1"/>
  <c r="AO1361" i="2" s="1"/>
  <c r="AP1361" i="2" a="1"/>
  <c r="AP1361" i="2" s="1"/>
  <c r="AP679" i="2" a="1"/>
  <c r="AP679" i="2" s="1"/>
  <c r="J679" i="2" s="1"/>
  <c r="AO679" i="2" a="1"/>
  <c r="AO679" i="2" s="1"/>
  <c r="AO932" i="2" a="1"/>
  <c r="AO932" i="2" s="1"/>
  <c r="AP932" i="2" a="1"/>
  <c r="AP932" i="2" s="1"/>
  <c r="AO865" i="2" a="1"/>
  <c r="AO865" i="2" s="1"/>
  <c r="AP865" i="2" a="1"/>
  <c r="AP865" i="2" s="1"/>
  <c r="AO693" i="2" a="1"/>
  <c r="AO693" i="2" s="1"/>
  <c r="AP693" i="2" a="1"/>
  <c r="AP693" i="2" s="1"/>
  <c r="AO843" i="2" a="1"/>
  <c r="AO843" i="2" s="1"/>
  <c r="AP843" i="2" a="1"/>
  <c r="AP843" i="2" s="1"/>
  <c r="AO762" i="2" a="1"/>
  <c r="AO762" i="2" s="1"/>
  <c r="AP762" i="2" a="1"/>
  <c r="AP762" i="2" s="1"/>
  <c r="AP1480" i="2" a="1"/>
  <c r="AP1480" i="2" s="1"/>
  <c r="J1480" i="2" s="1"/>
  <c r="AO1480" i="2" a="1"/>
  <c r="AO1480" i="2" s="1"/>
  <c r="AP1485" i="2" a="1"/>
  <c r="AP1485" i="2" s="1"/>
  <c r="J1485" i="2" s="1"/>
  <c r="AO1485" i="2" a="1"/>
  <c r="AO1485" i="2" s="1"/>
  <c r="AO698" i="2" a="1"/>
  <c r="AO698" i="2" s="1"/>
  <c r="AP698" i="2" a="1"/>
  <c r="AP698" i="2" s="1"/>
  <c r="AP1065" i="2" a="1"/>
  <c r="AP1065" i="2" s="1"/>
  <c r="AO1065" i="2" a="1"/>
  <c r="AO1065" i="2" s="1"/>
  <c r="AO1042" i="2" a="1"/>
  <c r="AO1042" i="2" s="1"/>
  <c r="AP1042" i="2" a="1"/>
  <c r="AP1042" i="2" s="1"/>
  <c r="J1042" i="2" s="1"/>
  <c r="AO741" i="2" a="1"/>
  <c r="AO741" i="2" s="1"/>
  <c r="AP741" i="2" a="1"/>
  <c r="AP741" i="2" s="1"/>
  <c r="AO1371" i="2" a="1"/>
  <c r="AO1371" i="2" s="1"/>
  <c r="AP1371" i="2" a="1"/>
  <c r="AP1371" i="2" s="1"/>
  <c r="J1371" i="2" s="1"/>
  <c r="AO855" i="2" a="1"/>
  <c r="AO855" i="2" s="1"/>
  <c r="AP855" i="2" a="1"/>
  <c r="AP855" i="2" s="1"/>
  <c r="AO1321" i="2" a="1"/>
  <c r="AO1321" i="2" s="1"/>
  <c r="AP1321" i="2" a="1"/>
  <c r="AP1321" i="2" s="1"/>
  <c r="AO948" i="2" a="1"/>
  <c r="AO948" i="2" s="1"/>
  <c r="AP948" i="2" a="1"/>
  <c r="AP948" i="2" s="1"/>
  <c r="AO581" i="2" a="1"/>
  <c r="AO581" i="2" s="1"/>
  <c r="AP581" i="2" a="1"/>
  <c r="AP581" i="2" s="1"/>
  <c r="J581" i="2" s="1"/>
  <c r="AO1439" i="2" a="1"/>
  <c r="AO1439" i="2" s="1"/>
  <c r="AP1439" i="2" a="1"/>
  <c r="AP1439" i="2" s="1"/>
  <c r="J1439" i="2" s="1"/>
  <c r="AO1402" i="2" a="1"/>
  <c r="AO1402" i="2" s="1"/>
  <c r="AP1402" i="2" a="1"/>
  <c r="AP1402" i="2" s="1"/>
  <c r="AO1254" i="2" a="1"/>
  <c r="AO1254" i="2" s="1"/>
  <c r="AP1254" i="2" a="1"/>
  <c r="AP1254" i="2" s="1"/>
  <c r="AO663" i="2" a="1"/>
  <c r="AO663" i="2" s="1"/>
  <c r="AP663" i="2" a="1"/>
  <c r="AP663" i="2" s="1"/>
  <c r="J663" i="2" s="1"/>
  <c r="AO1566" i="2" a="1"/>
  <c r="AO1566" i="2" s="1"/>
  <c r="AP1566" i="2" a="1"/>
  <c r="AP1566" i="2" s="1"/>
  <c r="J1566" i="2" s="1"/>
  <c r="AO1353" i="2" a="1"/>
  <c r="AO1353" i="2" s="1"/>
  <c r="AP1353" i="2" a="1"/>
  <c r="AP1353" i="2" s="1"/>
  <c r="AO363" i="2" a="1"/>
  <c r="AO363" i="2" s="1"/>
  <c r="AP363" i="2" a="1"/>
  <c r="AP363" i="2" s="1"/>
  <c r="AO1500" i="2" a="1"/>
  <c r="AO1500" i="2" s="1"/>
  <c r="AP1500" i="2" a="1"/>
  <c r="AP1500" i="2" s="1"/>
  <c r="J1500" i="2" s="1"/>
  <c r="AO846" i="2" a="1"/>
  <c r="AO846" i="2" s="1"/>
  <c r="AP846" i="2" a="1"/>
  <c r="AP846" i="2" s="1"/>
  <c r="AO1027" i="2" a="1"/>
  <c r="AO1027" i="2" s="1"/>
  <c r="AP1027" i="2" a="1"/>
  <c r="AP1027" i="2" s="1"/>
  <c r="J1027" i="2" s="1"/>
  <c r="BA1315" i="2" a="1"/>
  <c r="BA1315" i="2" s="1"/>
  <c r="AO1315" i="2" a="1"/>
  <c r="AO1315" i="2" s="1"/>
  <c r="AP1315" i="2" a="1"/>
  <c r="AP1315" i="2" s="1"/>
  <c r="AS1026" i="2" a="1"/>
  <c r="AS1026" i="2" s="1"/>
  <c r="AO1026" i="2" a="1"/>
  <c r="AO1026" i="2" s="1"/>
  <c r="AP1026" i="2" a="1"/>
  <c r="AP1026" i="2" s="1"/>
  <c r="J1026" i="2" s="1"/>
  <c r="AP1373" i="2" a="1"/>
  <c r="AP1373" i="2" s="1"/>
  <c r="AO1373" i="2" a="1"/>
  <c r="AO1373" i="2" s="1"/>
  <c r="AO1094" i="2" a="1"/>
  <c r="AO1094" i="2" s="1"/>
  <c r="AP1094" i="2" a="1"/>
  <c r="AP1094" i="2" s="1"/>
  <c r="AO1531" i="2" a="1"/>
  <c r="AO1531" i="2" s="1"/>
  <c r="AP1531" i="2" a="1"/>
  <c r="AP1531" i="2" s="1"/>
  <c r="J1531" i="2" s="1"/>
  <c r="AO861" i="2" a="1"/>
  <c r="AO861" i="2" s="1"/>
  <c r="AP861" i="2" a="1"/>
  <c r="AP861" i="2" s="1"/>
  <c r="AO672" i="2" a="1"/>
  <c r="AO672" i="2" s="1"/>
  <c r="AP672" i="2" a="1"/>
  <c r="AP672" i="2" s="1"/>
  <c r="BA1405" i="2" a="1"/>
  <c r="BA1405" i="2" s="1"/>
  <c r="AO1405" i="2" a="1"/>
  <c r="AO1405" i="2" s="1"/>
  <c r="AP1405" i="2" a="1"/>
  <c r="AP1405" i="2" s="1"/>
  <c r="AN167" i="2" a="1"/>
  <c r="AN167" i="2" s="1"/>
  <c r="AT925" i="2" a="1"/>
  <c r="AT925" i="2" s="1"/>
  <c r="AO925" i="2" a="1"/>
  <c r="AO925" i="2" s="1"/>
  <c r="AP925" i="2" a="1"/>
  <c r="AP925" i="2" s="1"/>
  <c r="J925" i="2" s="1"/>
  <c r="AO1069" i="2" a="1"/>
  <c r="AO1069" i="2" s="1"/>
  <c r="AP1069" i="2" a="1"/>
  <c r="AP1069" i="2" s="1"/>
  <c r="AO1030" i="2" a="1"/>
  <c r="AO1030" i="2" s="1"/>
  <c r="AP1030" i="2" a="1"/>
  <c r="AP1030" i="2" s="1"/>
  <c r="AO864" i="2" a="1"/>
  <c r="AO864" i="2" s="1"/>
  <c r="AP864" i="2" a="1"/>
  <c r="AP864" i="2" s="1"/>
  <c r="J864" i="2" s="1"/>
  <c r="AP745" i="2" a="1"/>
  <c r="AP745" i="2" s="1"/>
  <c r="J745" i="2" s="1"/>
  <c r="AO745" i="2" a="1"/>
  <c r="AO745" i="2" s="1"/>
  <c r="AP868" i="2" a="1"/>
  <c r="AP868" i="2" s="1"/>
  <c r="J868" i="2" s="1"/>
  <c r="AO868" i="2" a="1"/>
  <c r="AO868" i="2" s="1"/>
  <c r="AL815" i="2" a="1"/>
  <c r="AL815" i="2" s="1"/>
  <c r="I815" i="2" s="1"/>
  <c r="AO815" i="2" a="1"/>
  <c r="AO815" i="2" s="1"/>
  <c r="AP815" i="2" a="1"/>
  <c r="AP815" i="2" s="1"/>
  <c r="J815" i="2" s="1"/>
  <c r="AL1546" i="2" a="1"/>
  <c r="AL1546" i="2" s="1"/>
  <c r="I1546" i="2" s="1"/>
  <c r="AO1546" i="2" a="1"/>
  <c r="AO1546" i="2" s="1"/>
  <c r="AP1546" i="2" a="1"/>
  <c r="AP1546" i="2" s="1"/>
  <c r="J1546" i="2" s="1"/>
  <c r="AL869" i="2" a="1"/>
  <c r="AL869" i="2" s="1"/>
  <c r="I869" i="2" s="1"/>
  <c r="AO869" i="2" a="1"/>
  <c r="AO869" i="2" s="1"/>
  <c r="AP869" i="2" a="1"/>
  <c r="AP869" i="2" s="1"/>
  <c r="J869" i="2" s="1"/>
  <c r="AO825" i="2" a="1"/>
  <c r="AO825" i="2" s="1"/>
  <c r="AP825" i="2" a="1"/>
  <c r="AP825" i="2" s="1"/>
  <c r="AO617" i="2" a="1"/>
  <c r="AO617" i="2" s="1"/>
  <c r="AP617" i="2" a="1"/>
  <c r="AP617" i="2" s="1"/>
  <c r="AO1135" i="2" a="1"/>
  <c r="AO1135" i="2" s="1"/>
  <c r="AP1135" i="2" a="1"/>
  <c r="AP1135" i="2" s="1"/>
  <c r="J1135" i="2" s="1"/>
  <c r="AO338" i="2" a="1"/>
  <c r="AO338" i="2" s="1"/>
  <c r="AP338" i="2" a="1"/>
  <c r="AP338" i="2" s="1"/>
  <c r="AO1116" i="2" a="1"/>
  <c r="AO1116" i="2" s="1"/>
  <c r="AP1116" i="2" a="1"/>
  <c r="AP1116" i="2" s="1"/>
  <c r="AO1241" i="2" a="1"/>
  <c r="AO1241" i="2" s="1"/>
  <c r="AP1241" i="2" a="1"/>
  <c r="AP1241" i="2" s="1"/>
  <c r="J1241" i="2" s="1"/>
  <c r="AP584" i="2" a="1"/>
  <c r="AP584" i="2" s="1"/>
  <c r="AO584" i="2" a="1"/>
  <c r="AO584" i="2" s="1"/>
  <c r="AO578" i="2" a="1"/>
  <c r="AO578" i="2" s="1"/>
  <c r="AP578" i="2" a="1"/>
  <c r="AP578" i="2" s="1"/>
  <c r="AN377" i="2" a="1"/>
  <c r="AN377" i="2" s="1"/>
  <c r="AN278" i="2" a="1"/>
  <c r="AN278" i="2" s="1"/>
  <c r="AO76" i="2" a="1"/>
  <c r="AO76" i="2" s="1"/>
  <c r="AO666" i="2" a="1"/>
  <c r="AO666" i="2" s="1"/>
  <c r="AP666" i="2" a="1"/>
  <c r="AP666" i="2" s="1"/>
  <c r="AO639" i="2" a="1"/>
  <c r="AO639" i="2" s="1"/>
  <c r="AP639" i="2" a="1"/>
  <c r="AP639" i="2" s="1"/>
  <c r="AO1258" i="2" a="1"/>
  <c r="AO1258" i="2" s="1"/>
  <c r="AP1258" i="2" a="1"/>
  <c r="AP1258" i="2" s="1"/>
  <c r="AO1210" i="2" a="1"/>
  <c r="AO1210" i="2" s="1"/>
  <c r="AP1210" i="2" a="1"/>
  <c r="AP1210" i="2" s="1"/>
  <c r="J1210" i="2" s="1"/>
  <c r="AO878" i="2" a="1"/>
  <c r="AO878" i="2" s="1"/>
  <c r="AP878" i="2" a="1"/>
  <c r="AP878" i="2" s="1"/>
  <c r="AO1320" i="2" a="1"/>
  <c r="AO1320" i="2" s="1"/>
  <c r="AP1320" i="2" a="1"/>
  <c r="AP1320" i="2" s="1"/>
  <c r="J1320" i="2" s="1"/>
  <c r="AO1458" i="2" a="1"/>
  <c r="AO1458" i="2" s="1"/>
  <c r="AP1458" i="2" a="1"/>
  <c r="AP1458" i="2" s="1"/>
  <c r="AO485" i="2" a="1"/>
  <c r="AO485" i="2" s="1"/>
  <c r="AP485" i="2" a="1"/>
  <c r="AP485" i="2" s="1"/>
  <c r="AO582" i="2" a="1"/>
  <c r="AO582" i="2" s="1"/>
  <c r="AP582" i="2" a="1"/>
  <c r="AP582" i="2" s="1"/>
  <c r="AO604" i="2" a="1"/>
  <c r="AO604" i="2" s="1"/>
  <c r="AP604" i="2" a="1"/>
  <c r="AP604" i="2" s="1"/>
  <c r="AO1578" i="2" a="1"/>
  <c r="AO1578" i="2" s="1"/>
  <c r="AP1578" i="2" a="1"/>
  <c r="AP1578" i="2" s="1"/>
  <c r="AY1033" i="2"/>
  <c r="AZ1033" i="2" s="1" a="1"/>
  <c r="AZ1033" i="2" s="1"/>
  <c r="AN1033" i="2" a="1"/>
  <c r="AN1033" i="2" s="1"/>
  <c r="AO492" i="2" a="1"/>
  <c r="AO492" i="2" s="1"/>
  <c r="AP492" i="2" a="1"/>
  <c r="AP492" i="2" s="1"/>
  <c r="AO1461" i="2" a="1"/>
  <c r="AO1461" i="2" s="1"/>
  <c r="AP1461" i="2" a="1"/>
  <c r="AP1461" i="2" s="1"/>
  <c r="AO589" i="2" a="1"/>
  <c r="AO589" i="2" s="1"/>
  <c r="AP589" i="2" a="1"/>
  <c r="AP589" i="2" s="1"/>
  <c r="AO1474" i="2" a="1"/>
  <c r="AO1474" i="2" s="1"/>
  <c r="AP1474" i="2" a="1"/>
  <c r="AP1474" i="2" s="1"/>
  <c r="AP1502" i="2" a="1"/>
  <c r="AP1502" i="2" s="1"/>
  <c r="AO1502" i="2" a="1"/>
  <c r="AO1502" i="2" s="1"/>
  <c r="AO777" i="2" a="1"/>
  <c r="AO777" i="2" s="1"/>
  <c r="AP777" i="2" a="1"/>
  <c r="AP777" i="2" s="1"/>
  <c r="AO1045" i="2" a="1"/>
  <c r="AO1045" i="2" s="1"/>
  <c r="AP1045" i="2" a="1"/>
  <c r="AP1045" i="2" s="1"/>
  <c r="AO732" i="2" a="1"/>
  <c r="AO732" i="2" s="1"/>
  <c r="AP732" i="2" a="1"/>
  <c r="AP732" i="2" s="1"/>
  <c r="AO624" i="2" a="1"/>
  <c r="AO624" i="2" s="1"/>
  <c r="AP624" i="2" a="1"/>
  <c r="AP624" i="2" s="1"/>
  <c r="AO1517" i="2" a="1"/>
  <c r="AO1517" i="2" s="1"/>
  <c r="AP1517" i="2" a="1"/>
  <c r="AP1517" i="2" s="1"/>
  <c r="AO595" i="2" a="1"/>
  <c r="AO595" i="2" s="1"/>
  <c r="AP595" i="2" a="1"/>
  <c r="AP595" i="2" s="1"/>
  <c r="AO574" i="2" a="1"/>
  <c r="AO574" i="2" s="1"/>
  <c r="AP574" i="2" a="1"/>
  <c r="AP574" i="2" s="1"/>
  <c r="AO1231" i="2" a="1"/>
  <c r="AO1231" i="2" s="1"/>
  <c r="AP1231" i="2" a="1"/>
  <c r="AP1231" i="2" s="1"/>
  <c r="J1231" i="2" s="1"/>
  <c r="AO1319" i="2" a="1"/>
  <c r="AO1319" i="2" s="1"/>
  <c r="AP1319" i="2" a="1"/>
  <c r="AP1319" i="2" s="1"/>
  <c r="AO91" i="2" a="1"/>
  <c r="AO91" i="2" s="1"/>
  <c r="AP91" i="2" a="1"/>
  <c r="AP91" i="2" s="1"/>
  <c r="AO783" i="2" a="1"/>
  <c r="AO783" i="2" s="1"/>
  <c r="AP783" i="2" a="1"/>
  <c r="AP783" i="2" s="1"/>
  <c r="AO498" i="2" a="1"/>
  <c r="AO498" i="2" s="1"/>
  <c r="AP498" i="2" a="1"/>
  <c r="AP498" i="2" s="1"/>
  <c r="AP1342" i="2" a="1"/>
  <c r="AP1342" i="2" s="1"/>
  <c r="AO1342" i="2" a="1"/>
  <c r="AO1342" i="2" s="1"/>
  <c r="AO489" i="2" a="1"/>
  <c r="AO489" i="2" s="1"/>
  <c r="AP489" i="2" a="1"/>
  <c r="AP489" i="2" s="1"/>
  <c r="AO1496" i="2" a="1"/>
  <c r="AO1496" i="2" s="1"/>
  <c r="AP1496" i="2" a="1"/>
  <c r="AP1496" i="2" s="1"/>
  <c r="AO1375" i="2" a="1"/>
  <c r="AO1375" i="2" s="1"/>
  <c r="AP1375" i="2" a="1"/>
  <c r="AP1375" i="2" s="1"/>
  <c r="AO784" i="2" a="1"/>
  <c r="AO784" i="2" s="1"/>
  <c r="AP784" i="2" a="1"/>
  <c r="AP784" i="2" s="1"/>
  <c r="AN122" i="2" a="1"/>
  <c r="AN122" i="2" s="1"/>
  <c r="AO1462" i="2" a="1"/>
  <c r="AO1462" i="2" s="1"/>
  <c r="AP1462" i="2" a="1"/>
  <c r="AP1462" i="2" s="1"/>
  <c r="AO1432" i="2" a="1"/>
  <c r="AO1432" i="2" s="1"/>
  <c r="AP1432" i="2" a="1"/>
  <c r="AP1432" i="2" s="1"/>
  <c r="AO778" i="2" a="1"/>
  <c r="AO778" i="2" s="1"/>
  <c r="AP778" i="2" a="1"/>
  <c r="AP778" i="2" s="1"/>
  <c r="AO795" i="2" a="1"/>
  <c r="AO795" i="2" s="1"/>
  <c r="AP795" i="2" a="1"/>
  <c r="AP795" i="2" s="1"/>
  <c r="AY506" i="2"/>
  <c r="AZ506" i="2" s="1" a="1"/>
  <c r="AZ506" i="2" s="1"/>
  <c r="AO633" i="2" a="1"/>
  <c r="AO633" i="2" s="1"/>
  <c r="AP633" i="2" a="1"/>
  <c r="AP633" i="2" s="1"/>
  <c r="AO499" i="2" a="1"/>
  <c r="AO499" i="2" s="1"/>
  <c r="AP499" i="2" a="1"/>
  <c r="AP499" i="2" s="1"/>
  <c r="AO1061" i="2" a="1"/>
  <c r="AO1061" i="2" s="1"/>
  <c r="AP1061" i="2" a="1"/>
  <c r="AP1061" i="2" s="1"/>
  <c r="AO587" i="2" a="1"/>
  <c r="AO587" i="2" s="1"/>
  <c r="AP587" i="2" a="1"/>
  <c r="AP587" i="2" s="1"/>
  <c r="AO737" i="2" a="1"/>
  <c r="AO737" i="2" s="1"/>
  <c r="AP737" i="2" a="1"/>
  <c r="AP737" i="2" s="1"/>
  <c r="AO931" i="2" a="1"/>
  <c r="AO931" i="2" s="1"/>
  <c r="AP931" i="2" a="1"/>
  <c r="AP931" i="2" s="1"/>
  <c r="AO1384" i="2" a="1"/>
  <c r="AO1384" i="2" s="1"/>
  <c r="AP1384" i="2" a="1"/>
  <c r="AP1384" i="2" s="1"/>
  <c r="AL638" i="2" a="1"/>
  <c r="AL638" i="2" s="1"/>
  <c r="I638" i="2" s="1"/>
  <c r="AP590" i="2" a="1"/>
  <c r="AP590" i="2" s="1"/>
  <c r="AO590" i="2" a="1"/>
  <c r="AO590" i="2" s="1"/>
  <c r="AO643" i="2" a="1"/>
  <c r="AO643" i="2" s="1"/>
  <c r="AP643" i="2" a="1"/>
  <c r="AP643" i="2" s="1"/>
  <c r="AO1237" i="2" a="1"/>
  <c r="AO1237" i="2" s="1"/>
  <c r="AP1237" i="2" a="1"/>
  <c r="AP1237" i="2" s="1"/>
  <c r="AO662" i="2" a="1"/>
  <c r="AO662" i="2" s="1"/>
  <c r="AP662" i="2" a="1"/>
  <c r="AP662" i="2" s="1"/>
  <c r="AP541" i="2" a="1"/>
  <c r="AP541" i="2" s="1"/>
  <c r="AO541" i="2" a="1"/>
  <c r="AO541" i="2" s="1"/>
  <c r="AO916" i="2" a="1"/>
  <c r="AO916" i="2" s="1"/>
  <c r="AP916" i="2" a="1"/>
  <c r="AP916" i="2" s="1"/>
  <c r="AO1443" i="2" a="1"/>
  <c r="AO1443" i="2" s="1"/>
  <c r="AP1443" i="2" a="1"/>
  <c r="AP1443" i="2" s="1"/>
  <c r="AO929" i="2" a="1"/>
  <c r="AO929" i="2" s="1"/>
  <c r="AP929" i="2" a="1"/>
  <c r="AP929" i="2" s="1"/>
  <c r="AO1334" i="2" a="1"/>
  <c r="AO1334" i="2" s="1"/>
  <c r="AP1334" i="2" a="1"/>
  <c r="AP1334" i="2" s="1"/>
  <c r="AO1147" i="2" a="1"/>
  <c r="AO1147" i="2" s="1"/>
  <c r="AP1147" i="2" a="1"/>
  <c r="AP1147" i="2" s="1"/>
  <c r="AO1572" i="2" a="1"/>
  <c r="AO1572" i="2" s="1"/>
  <c r="AP1572" i="2" a="1"/>
  <c r="AP1572" i="2" s="1"/>
  <c r="AO1459" i="2" a="1"/>
  <c r="AO1459" i="2" s="1"/>
  <c r="AP1459" i="2" a="1"/>
  <c r="AP1459" i="2" s="1"/>
  <c r="AO1488" i="2" a="1"/>
  <c r="AO1488" i="2" s="1"/>
  <c r="AP1488" i="2" a="1"/>
  <c r="AP1488" i="2" s="1"/>
  <c r="J1488" i="2" s="1"/>
  <c r="AO802" i="2" a="1"/>
  <c r="AO802" i="2" s="1"/>
  <c r="AP802" i="2" a="1"/>
  <c r="AP802" i="2" s="1"/>
  <c r="AO902" i="2" a="1"/>
  <c r="AO902" i="2" s="1"/>
  <c r="AP902" i="2" a="1"/>
  <c r="AP902" i="2" s="1"/>
  <c r="AN51" i="2" a="1"/>
  <c r="AN51" i="2" s="1"/>
  <c r="AO1186" i="2" a="1"/>
  <c r="AO1186" i="2" s="1"/>
  <c r="AP1186" i="2" a="1"/>
  <c r="AP1186" i="2" s="1"/>
  <c r="AO1541" i="2" a="1"/>
  <c r="AO1541" i="2" s="1"/>
  <c r="AP1541" i="2" a="1"/>
  <c r="AP1541" i="2" s="1"/>
  <c r="AO1074" i="2" a="1"/>
  <c r="AO1074" i="2" s="1"/>
  <c r="AP1074" i="2" a="1"/>
  <c r="AP1074" i="2" s="1"/>
  <c r="AO1582" i="2" a="1"/>
  <c r="AO1582" i="2" s="1"/>
  <c r="AP1582" i="2" a="1"/>
  <c r="AP1582" i="2" s="1"/>
  <c r="AO851" i="2" a="1"/>
  <c r="AO851" i="2" s="1"/>
  <c r="AP851" i="2" a="1"/>
  <c r="AP851" i="2" s="1"/>
  <c r="AO1032" i="2" a="1"/>
  <c r="AO1032" i="2" s="1"/>
  <c r="AP1032" i="2" a="1"/>
  <c r="AP1032" i="2" s="1"/>
  <c r="AP1355" i="2" a="1"/>
  <c r="AP1355" i="2" s="1"/>
  <c r="AO1355" i="2" a="1"/>
  <c r="AO1355" i="2" s="1"/>
  <c r="AO1133" i="2" a="1"/>
  <c r="AO1133" i="2" s="1"/>
  <c r="AP1133" i="2" a="1"/>
  <c r="AP1133" i="2" s="1"/>
  <c r="AO918" i="2" a="1"/>
  <c r="AO918" i="2" s="1"/>
  <c r="AP918" i="2" a="1"/>
  <c r="AP918" i="2" s="1"/>
  <c r="AO944" i="2" a="1"/>
  <c r="AO944" i="2" s="1"/>
  <c r="AP944" i="2" a="1"/>
  <c r="AP944" i="2" s="1"/>
  <c r="AP1577" i="2" a="1"/>
  <c r="AP1577" i="2" s="1"/>
  <c r="AO1577" i="2" a="1"/>
  <c r="AO1577" i="2" s="1"/>
  <c r="AO1221" i="2" a="1"/>
  <c r="AO1221" i="2" s="1"/>
  <c r="AP1221" i="2" a="1"/>
  <c r="AP1221" i="2" s="1"/>
  <c r="AO1472" i="2" a="1"/>
  <c r="AO1472" i="2" s="1"/>
  <c r="AP1472" i="2" a="1"/>
  <c r="AP1472" i="2" s="1"/>
  <c r="AO1583" i="2" a="1"/>
  <c r="AO1583" i="2" s="1"/>
  <c r="AP1583" i="2" a="1"/>
  <c r="AP1583" i="2" s="1"/>
  <c r="AO1447" i="2" a="1"/>
  <c r="AO1447" i="2" s="1"/>
  <c r="AP1447" i="2" a="1"/>
  <c r="AP1447" i="2" s="1"/>
  <c r="AO1453" i="2" a="1"/>
  <c r="AO1453" i="2" s="1"/>
  <c r="AP1453" i="2" a="1"/>
  <c r="AP1453" i="2" s="1"/>
  <c r="AO1170" i="2" a="1"/>
  <c r="AO1170" i="2" s="1"/>
  <c r="AP1170" i="2" a="1"/>
  <c r="AP1170" i="2" s="1"/>
  <c r="AP1438" i="2" a="1"/>
  <c r="AP1438" i="2" s="1"/>
  <c r="J1438" i="2" s="1"/>
  <c r="AO1438" i="2" a="1"/>
  <c r="AO1438" i="2" s="1"/>
  <c r="AO699" i="2" a="1"/>
  <c r="AO699" i="2" s="1"/>
  <c r="AP699" i="2" a="1"/>
  <c r="AP699" i="2" s="1"/>
  <c r="AO547" i="2" a="1"/>
  <c r="AO547" i="2" s="1"/>
  <c r="AP547" i="2" a="1"/>
  <c r="AP547" i="2" s="1"/>
  <c r="J547" i="2" s="1"/>
  <c r="AO1063" i="2" a="1"/>
  <c r="AO1063" i="2" s="1"/>
  <c r="AP1063" i="2" a="1"/>
  <c r="AP1063" i="2" s="1"/>
  <c r="J1063" i="2" s="1"/>
  <c r="AO787" i="2" a="1"/>
  <c r="AO787" i="2" s="1"/>
  <c r="AP787" i="2" a="1"/>
  <c r="AP787" i="2" s="1"/>
  <c r="AO1557" i="2" a="1"/>
  <c r="AO1557" i="2" s="1"/>
  <c r="AP1557" i="2" a="1"/>
  <c r="AP1557" i="2" s="1"/>
  <c r="J1557" i="2" s="1"/>
  <c r="AO494" i="2" a="1"/>
  <c r="AO494" i="2" s="1"/>
  <c r="AP494" i="2" a="1"/>
  <c r="AP494" i="2" s="1"/>
  <c r="AO1509" i="2" a="1"/>
  <c r="AO1509" i="2" s="1"/>
  <c r="AP1509" i="2" a="1"/>
  <c r="AP1509" i="2" s="1"/>
  <c r="J1509" i="2" s="1"/>
  <c r="AY1018" i="2"/>
  <c r="AZ1018" i="2" s="1" a="1"/>
  <c r="AZ1018" i="2" s="1"/>
  <c r="AN1018" i="2" a="1"/>
  <c r="AN1018" i="2" s="1"/>
  <c r="AO1227" i="2" a="1"/>
  <c r="AO1227" i="2" s="1"/>
  <c r="AP1227" i="2" a="1"/>
  <c r="AP1227" i="2" s="1"/>
  <c r="AN422" i="2" a="1"/>
  <c r="AN422" i="2" s="1"/>
  <c r="AO626" i="2" a="1"/>
  <c r="AO626" i="2" s="1"/>
  <c r="AP626" i="2" a="1"/>
  <c r="AP626" i="2" s="1"/>
  <c r="J626" i="2" s="1"/>
  <c r="AO1507" i="2" a="1"/>
  <c r="AO1507" i="2" s="1"/>
  <c r="AP1507" i="2" a="1"/>
  <c r="AP1507" i="2" s="1"/>
  <c r="AP1451" i="2" a="1"/>
  <c r="AP1451" i="2" s="1"/>
  <c r="AO1451" i="2" a="1"/>
  <c r="AO1451" i="2" s="1"/>
  <c r="AP1220" i="2" a="1"/>
  <c r="AP1220" i="2" s="1"/>
  <c r="AO1220" i="2" a="1"/>
  <c r="AO1220" i="2" s="1"/>
  <c r="AO667" i="2" a="1"/>
  <c r="AO667" i="2" s="1"/>
  <c r="AP667" i="2" a="1"/>
  <c r="AP667" i="2" s="1"/>
  <c r="J667" i="2" s="1"/>
  <c r="AO1304" i="2" a="1"/>
  <c r="AO1304" i="2" s="1"/>
  <c r="AP1304" i="2" a="1"/>
  <c r="AP1304" i="2" s="1"/>
  <c r="J1304" i="2" s="1"/>
  <c r="AO1068" i="2" a="1"/>
  <c r="AO1068" i="2" s="1"/>
  <c r="AP1068" i="2" a="1"/>
  <c r="AP1068" i="2" s="1"/>
  <c r="AO963" i="2" a="1"/>
  <c r="AO963" i="2" s="1"/>
  <c r="AP963" i="2" a="1"/>
  <c r="AP963" i="2" s="1"/>
  <c r="J963" i="2" s="1"/>
  <c r="AO910" i="2" a="1"/>
  <c r="AO910" i="2" s="1"/>
  <c r="AP910" i="2" a="1"/>
  <c r="AP910" i="2" s="1"/>
  <c r="AO760" i="2" a="1"/>
  <c r="AO760" i="2" s="1"/>
  <c r="AP760" i="2" a="1"/>
  <c r="AP760" i="2" s="1"/>
  <c r="J760" i="2" s="1"/>
  <c r="AN63" i="2" a="1"/>
  <c r="AN63" i="2" s="1"/>
  <c r="AO1569" i="2" a="1"/>
  <c r="AO1569" i="2" s="1"/>
  <c r="AP1569" i="2" a="1"/>
  <c r="AP1569" i="2" s="1"/>
  <c r="J1569" i="2" s="1"/>
  <c r="AO1570" i="2" a="1"/>
  <c r="AO1570" i="2" s="1"/>
  <c r="AP1570" i="2" a="1"/>
  <c r="AP1570" i="2" s="1"/>
  <c r="J1570" i="2" s="1"/>
  <c r="AO1390" i="2" a="1"/>
  <c r="AO1390" i="2" s="1"/>
  <c r="AP1390" i="2" a="1"/>
  <c r="AP1390" i="2" s="1"/>
  <c r="AO983" i="2" a="1"/>
  <c r="AO983" i="2" s="1"/>
  <c r="AP983" i="2" a="1"/>
  <c r="AP983" i="2" s="1"/>
  <c r="J983" i="2" s="1"/>
  <c r="AO736" i="2" a="1"/>
  <c r="AO736" i="2" s="1"/>
  <c r="AP736" i="2" a="1"/>
  <c r="AP736" i="2" s="1"/>
  <c r="J736" i="2" s="1"/>
  <c r="AO1549" i="2" a="1"/>
  <c r="AO1549" i="2" s="1"/>
  <c r="AP1549" i="2" a="1"/>
  <c r="AP1549" i="2" s="1"/>
  <c r="J1549" i="2" s="1"/>
  <c r="AO1407" i="2" a="1"/>
  <c r="AO1407" i="2" s="1"/>
  <c r="AP1407" i="2" a="1"/>
  <c r="AP1407" i="2" s="1"/>
  <c r="AO1218" i="2" a="1"/>
  <c r="AO1218" i="2" s="1"/>
  <c r="AP1218" i="2" a="1"/>
  <c r="AP1218" i="2" s="1"/>
  <c r="J1218" i="2" s="1"/>
  <c r="AP1548" i="2" a="1"/>
  <c r="AP1548" i="2" s="1"/>
  <c r="J1548" i="2" s="1"/>
  <c r="AO1548" i="2" a="1"/>
  <c r="AO1548" i="2" s="1"/>
  <c r="AO557" i="2" a="1"/>
  <c r="AO557" i="2" s="1"/>
  <c r="AP557" i="2" a="1"/>
  <c r="AP557" i="2" s="1"/>
  <c r="AO566" i="2" a="1"/>
  <c r="AO566" i="2" s="1"/>
  <c r="AP566" i="2" a="1"/>
  <c r="AP566" i="2" s="1"/>
  <c r="J566" i="2" s="1"/>
  <c r="AO17" i="2" a="1"/>
  <c r="AO17" i="2" s="1"/>
  <c r="AO380" i="2" a="1"/>
  <c r="AO380" i="2" s="1"/>
  <c r="AO529" i="2" a="1"/>
  <c r="AO529" i="2" s="1"/>
  <c r="AP529" i="2" a="1"/>
  <c r="AP529" i="2" s="1"/>
  <c r="AO432" i="2" a="1"/>
  <c r="AO432" i="2" s="1"/>
  <c r="AP432" i="2" a="1"/>
  <c r="AP432" i="2" s="1"/>
  <c r="AP1109" i="2" a="1"/>
  <c r="AP1109" i="2" s="1"/>
  <c r="AO1109" i="2" a="1"/>
  <c r="AO1109" i="2" s="1"/>
  <c r="AO1280" i="2" a="1"/>
  <c r="AO1280" i="2" s="1"/>
  <c r="AP1280" i="2" a="1"/>
  <c r="AP1280" i="2" s="1"/>
  <c r="J1280" i="2" s="1"/>
  <c r="AO1156" i="2" a="1"/>
  <c r="AO1156" i="2" s="1"/>
  <c r="AP1156" i="2" a="1"/>
  <c r="AP1156" i="2" s="1"/>
  <c r="AO470" i="2" a="1"/>
  <c r="AO470" i="2" s="1"/>
  <c r="AP470" i="2" a="1"/>
  <c r="AP470" i="2" s="1"/>
  <c r="AO1479" i="2" a="1"/>
  <c r="AO1479" i="2" s="1"/>
  <c r="AP1479" i="2" a="1"/>
  <c r="AP1479" i="2" s="1"/>
  <c r="AO935" i="2" a="1"/>
  <c r="AO935" i="2" s="1"/>
  <c r="AP935" i="2" a="1"/>
  <c r="AP935" i="2" s="1"/>
  <c r="AO1253" i="2" a="1"/>
  <c r="AO1253" i="2" s="1"/>
  <c r="AP1253" i="2" a="1"/>
  <c r="AP1253" i="2" s="1"/>
  <c r="AO552" i="2" a="1"/>
  <c r="AO552" i="2" s="1"/>
  <c r="AP552" i="2" a="1"/>
  <c r="AP552" i="2" s="1"/>
  <c r="AO729" i="2" a="1"/>
  <c r="AO729" i="2" s="1"/>
  <c r="AP729" i="2" a="1"/>
  <c r="AP729" i="2" s="1"/>
  <c r="AP1478" i="2" a="1"/>
  <c r="AP1478" i="2" s="1"/>
  <c r="AO1478" i="2" a="1"/>
  <c r="AO1478" i="2" s="1"/>
  <c r="AO1498" i="2" a="1"/>
  <c r="AO1498" i="2" s="1"/>
  <c r="AP1498" i="2" a="1"/>
  <c r="AP1498" i="2" s="1"/>
  <c r="J1498" i="2" s="1"/>
  <c r="AO1021" i="2" a="1"/>
  <c r="AO1021" i="2" s="1"/>
  <c r="AP1021" i="2" a="1"/>
  <c r="AP1021" i="2" s="1"/>
  <c r="AO1293" i="2" a="1"/>
  <c r="AO1293" i="2" s="1"/>
  <c r="AP1293" i="2" a="1"/>
  <c r="AP1293" i="2" s="1"/>
  <c r="AP383" i="2" a="1"/>
  <c r="AP383" i="2" s="1"/>
  <c r="AO383" i="2" a="1"/>
  <c r="AO383" i="2" s="1"/>
  <c r="AO1187" i="2" a="1"/>
  <c r="AO1187" i="2" s="1"/>
  <c r="AP1187" i="2" a="1"/>
  <c r="AP1187" i="2" s="1"/>
  <c r="AO1129" i="2" a="1"/>
  <c r="AO1129" i="2" s="1"/>
  <c r="AP1129" i="2" a="1"/>
  <c r="AP1129" i="2" s="1"/>
  <c r="AO749" i="2" a="1"/>
  <c r="AO749" i="2" s="1"/>
  <c r="AP749" i="2" a="1"/>
  <c r="AP749" i="2" s="1"/>
  <c r="AO1490" i="2" a="1"/>
  <c r="AO1490" i="2" s="1"/>
  <c r="AP1490" i="2" a="1"/>
  <c r="AP1490" i="2" s="1"/>
  <c r="AO873" i="2" a="1"/>
  <c r="AO873" i="2" s="1"/>
  <c r="AP873" i="2" a="1"/>
  <c r="AP873" i="2" s="1"/>
  <c r="AR320" i="2" a="1"/>
  <c r="AR320" i="2" s="1"/>
  <c r="AK753" i="2" a="1"/>
  <c r="AK753" i="2" s="1"/>
  <c r="AR614" i="2" a="1"/>
  <c r="AR614" i="2" s="1"/>
  <c r="AP424" i="2" a="1"/>
  <c r="AP424" i="2" s="1"/>
  <c r="AO424" i="2" a="1"/>
  <c r="AO424" i="2" s="1"/>
  <c r="AO1452" i="2" a="1"/>
  <c r="AO1452" i="2" s="1"/>
  <c r="AP1452" i="2" a="1"/>
  <c r="AP1452" i="2" s="1"/>
  <c r="AO1301" i="2" a="1"/>
  <c r="AO1301" i="2" s="1"/>
  <c r="AP1301" i="2" a="1"/>
  <c r="AP1301" i="2" s="1"/>
  <c r="AO779" i="2" a="1"/>
  <c r="AO779" i="2" s="1"/>
  <c r="AP779" i="2" a="1"/>
  <c r="AP779" i="2" s="1"/>
  <c r="AT1512" i="2" a="1"/>
  <c r="AT1512" i="2" s="1"/>
  <c r="AO1272" i="2" a="1"/>
  <c r="AO1272" i="2" s="1"/>
  <c r="AP1272" i="2" a="1"/>
  <c r="AP1272" i="2" s="1"/>
  <c r="AP1044" i="2" a="1"/>
  <c r="AP1044" i="2" s="1"/>
  <c r="AO1044" i="2" a="1"/>
  <c r="AO1044" i="2" s="1"/>
  <c r="AO794" i="2" a="1"/>
  <c r="AO794" i="2" s="1"/>
  <c r="AP794" i="2" a="1"/>
  <c r="AP794" i="2" s="1"/>
  <c r="AO831" i="2" a="1"/>
  <c r="AO831" i="2" s="1"/>
  <c r="AP831" i="2" a="1"/>
  <c r="AP831" i="2" s="1"/>
  <c r="AO675" i="2" a="1"/>
  <c r="AO675" i="2" s="1"/>
  <c r="AP675" i="2" a="1"/>
  <c r="AP675" i="2" s="1"/>
  <c r="AP523" i="2" a="1"/>
  <c r="AP523" i="2" s="1"/>
  <c r="AO523" i="2" a="1"/>
  <c r="AO523" i="2" s="1"/>
  <c r="AO1127" i="2" a="1"/>
  <c r="AO1127" i="2" s="1"/>
  <c r="AP1127" i="2" a="1"/>
  <c r="AP1127" i="2" s="1"/>
  <c r="AP985" i="2" a="1"/>
  <c r="AP985" i="2" s="1"/>
  <c r="AO985" i="2" a="1"/>
  <c r="AO985" i="2" s="1"/>
  <c r="AO820" i="2" a="1"/>
  <c r="AO820" i="2" s="1"/>
  <c r="AP820" i="2" a="1"/>
  <c r="AP820" i="2" s="1"/>
  <c r="AO453" i="2" a="1"/>
  <c r="AO453" i="2" s="1"/>
  <c r="AP453" i="2" a="1"/>
  <c r="AP453" i="2" s="1"/>
  <c r="AO995" i="2" a="1"/>
  <c r="AO995" i="2" s="1"/>
  <c r="AP995" i="2" a="1"/>
  <c r="AP995" i="2" s="1"/>
  <c r="AO811" i="2" a="1"/>
  <c r="AO811" i="2" s="1"/>
  <c r="AP811" i="2" a="1"/>
  <c r="AP811" i="2" s="1"/>
  <c r="AO661" i="2" a="1"/>
  <c r="AO661" i="2" s="1"/>
  <c r="AP661" i="2" a="1"/>
  <c r="AP661" i="2" s="1"/>
  <c r="AO1499" i="2" a="1"/>
  <c r="AO1499" i="2" s="1"/>
  <c r="AP1499" i="2" a="1"/>
  <c r="AP1499" i="2" s="1"/>
  <c r="AO528" i="2" a="1"/>
  <c r="AO528" i="2" s="1"/>
  <c r="AP528" i="2" a="1"/>
  <c r="AP528" i="2" s="1"/>
  <c r="AO1357" i="2" a="1"/>
  <c r="AO1357" i="2" s="1"/>
  <c r="AP1357" i="2" a="1"/>
  <c r="AP1357" i="2" s="1"/>
  <c r="AO673" i="2" a="1"/>
  <c r="AO673" i="2" s="1"/>
  <c r="AP673" i="2" a="1"/>
  <c r="AP673" i="2" s="1"/>
  <c r="AO539" i="2" a="1"/>
  <c r="AO539" i="2" s="1"/>
  <c r="AP539" i="2" a="1"/>
  <c r="AP539" i="2" s="1"/>
  <c r="AO1530" i="2" a="1"/>
  <c r="AO1530" i="2" s="1"/>
  <c r="AP1530" i="2" a="1"/>
  <c r="AP1530" i="2" s="1"/>
  <c r="AO830" i="2" a="1"/>
  <c r="AO830" i="2" s="1"/>
  <c r="AP830" i="2" a="1"/>
  <c r="AP830" i="2" s="1"/>
  <c r="AO751" i="2" a="1"/>
  <c r="AO751" i="2" s="1"/>
  <c r="AP751" i="2" a="1"/>
  <c r="AP751" i="2" s="1"/>
  <c r="AP1276" i="2" a="1"/>
  <c r="AP1276" i="2" s="1"/>
  <c r="AO1276" i="2" a="1"/>
  <c r="AO1276" i="2" s="1"/>
  <c r="AO785" i="2" a="1"/>
  <c r="AO785" i="2" s="1"/>
  <c r="AP785" i="2" a="1"/>
  <c r="AP785" i="2" s="1"/>
  <c r="AO448" i="2" a="1"/>
  <c r="AO448" i="2" s="1"/>
  <c r="AP448" i="2" a="1"/>
  <c r="AP448" i="2" s="1"/>
  <c r="AO697" i="2" a="1"/>
  <c r="AO697" i="2" s="1"/>
  <c r="AP697" i="2" a="1"/>
  <c r="AP697" i="2" s="1"/>
  <c r="AP444" i="2" a="1"/>
  <c r="AP444" i="2" s="1"/>
  <c r="AO444" i="2" a="1"/>
  <c r="AO444" i="2" s="1"/>
  <c r="AO1162" i="2" a="1"/>
  <c r="AO1162" i="2" s="1"/>
  <c r="AP1162" i="2" a="1"/>
  <c r="AP1162" i="2" s="1"/>
  <c r="AO601" i="2" a="1"/>
  <c r="AO601" i="2" s="1"/>
  <c r="AP601" i="2" a="1"/>
  <c r="AP601" i="2" s="1"/>
  <c r="AO789" i="2" a="1"/>
  <c r="AO789" i="2" s="1"/>
  <c r="AP789" i="2" a="1"/>
  <c r="AP789" i="2" s="1"/>
  <c r="AO475" i="2" a="1"/>
  <c r="AO475" i="2" s="1"/>
  <c r="AP475" i="2" a="1"/>
  <c r="AP475" i="2" s="1"/>
  <c r="AN158" i="2" a="1"/>
  <c r="AN158" i="2" s="1"/>
  <c r="AO222" i="2" a="1"/>
  <c r="AO222" i="2" s="1"/>
  <c r="AP222" i="2" a="1"/>
  <c r="AP222" i="2" s="1"/>
  <c r="AO947" i="2" a="1"/>
  <c r="AO947" i="2" s="1"/>
  <c r="AP947" i="2" a="1"/>
  <c r="AP947" i="2" s="1"/>
  <c r="AO412" i="2" a="1"/>
  <c r="AO412" i="2" s="1"/>
  <c r="AP412" i="2" a="1"/>
  <c r="AP412" i="2" s="1"/>
  <c r="AO472" i="2" a="1"/>
  <c r="AO472" i="2" s="1"/>
  <c r="AP472" i="2" a="1"/>
  <c r="AP472" i="2" s="1"/>
  <c r="AP688" i="2" a="1"/>
  <c r="AP688" i="2" s="1"/>
  <c r="J688" i="2" s="1"/>
  <c r="AO688" i="2" a="1"/>
  <c r="AO688" i="2" s="1"/>
  <c r="AO990" i="2" a="1"/>
  <c r="AO990" i="2" s="1"/>
  <c r="AP990" i="2" a="1"/>
  <c r="AP990" i="2" s="1"/>
  <c r="AO919" i="2" a="1"/>
  <c r="AO919" i="2" s="1"/>
  <c r="AP919" i="2" a="1"/>
  <c r="AP919" i="2" s="1"/>
  <c r="AO1099" i="2" a="1"/>
  <c r="AO1099" i="2" s="1"/>
  <c r="AP1099" i="2" a="1"/>
  <c r="AP1099" i="2" s="1"/>
  <c r="AO1302" i="2" a="1"/>
  <c r="AO1302" i="2" s="1"/>
  <c r="AP1302" i="2" a="1"/>
  <c r="AP1302" i="2" s="1"/>
  <c r="J1302" i="2" s="1"/>
  <c r="AO1475" i="2" a="1"/>
  <c r="AO1475" i="2" s="1"/>
  <c r="AP1475" i="2" a="1"/>
  <c r="AP1475" i="2" s="1"/>
  <c r="AO1277" i="2" a="1"/>
  <c r="AO1277" i="2" s="1"/>
  <c r="AP1277" i="2" a="1"/>
  <c r="AP1277" i="2" s="1"/>
  <c r="AO1436" i="2" a="1"/>
  <c r="AO1436" i="2" s="1"/>
  <c r="AP1436" i="2" a="1"/>
  <c r="AP1436" i="2" s="1"/>
  <c r="J1436" i="2" s="1"/>
  <c r="AO1192" i="2" a="1"/>
  <c r="AO1192" i="2" s="1"/>
  <c r="AP1192" i="2" a="1"/>
  <c r="AP1192" i="2" s="1"/>
  <c r="J1192" i="2" s="1"/>
  <c r="AO1468" i="2" a="1"/>
  <c r="AO1468" i="2" s="1"/>
  <c r="AP1468" i="2" a="1"/>
  <c r="AP1468" i="2" s="1"/>
  <c r="J1468" i="2" s="1"/>
  <c r="AP1513" i="2" a="1"/>
  <c r="AP1513" i="2" s="1"/>
  <c r="AO1513" i="2" a="1"/>
  <c r="AO1513" i="2" s="1"/>
  <c r="AO1025" i="2" a="1"/>
  <c r="AO1025" i="2" s="1"/>
  <c r="AP1025" i="2" a="1"/>
  <c r="AP1025" i="2" s="1"/>
  <c r="J1025" i="2" s="1"/>
  <c r="AO781" i="2" a="1"/>
  <c r="AO781" i="2" s="1"/>
  <c r="AP781" i="2" a="1"/>
  <c r="AP781" i="2" s="1"/>
  <c r="AO1087" i="2" a="1"/>
  <c r="AO1087" i="2" s="1"/>
  <c r="AP1087" i="2" a="1"/>
  <c r="AP1087" i="2" s="1"/>
  <c r="AO734" i="2" a="1"/>
  <c r="AO734" i="2" s="1"/>
  <c r="AP734" i="2" a="1"/>
  <c r="AP734" i="2" s="1"/>
  <c r="AO850" i="2" a="1"/>
  <c r="AO850" i="2" s="1"/>
  <c r="AP850" i="2" a="1"/>
  <c r="AP850" i="2" s="1"/>
  <c r="AO1072" i="2" a="1"/>
  <c r="AO1072" i="2" s="1"/>
  <c r="AP1072" i="2" a="1"/>
  <c r="AP1072" i="2" s="1"/>
  <c r="AP1292" i="2" a="1"/>
  <c r="AP1292" i="2" s="1"/>
  <c r="J1292" i="2" s="1"/>
  <c r="AO1292" i="2" a="1"/>
  <c r="AO1292" i="2" s="1"/>
  <c r="AO986" i="2" a="1"/>
  <c r="AO986" i="2" s="1"/>
  <c r="AP986" i="2" a="1"/>
  <c r="AP986" i="2" s="1"/>
  <c r="J986" i="2" s="1"/>
  <c r="AO803" i="2" a="1"/>
  <c r="AO803" i="2" s="1"/>
  <c r="AP803" i="2" a="1"/>
  <c r="AP803" i="2" s="1"/>
  <c r="AY1548" i="2"/>
  <c r="AZ1548" i="2" s="1" a="1"/>
  <c r="AZ1548" i="2" s="1"/>
  <c r="AO1362" i="2" a="1"/>
  <c r="AO1362" i="2" s="1"/>
  <c r="AP1362" i="2" a="1"/>
  <c r="AP1362" i="2" s="1"/>
  <c r="AO972" i="2" a="1"/>
  <c r="AO972" i="2" s="1"/>
  <c r="AP972" i="2" a="1"/>
  <c r="AP972" i="2" s="1"/>
  <c r="J972" i="2" s="1"/>
  <c r="AO966" i="2" a="1"/>
  <c r="AO966" i="2" s="1"/>
  <c r="AP966" i="2" a="1"/>
  <c r="AP966" i="2" s="1"/>
  <c r="AO1308" i="2" a="1"/>
  <c r="AO1308" i="2" s="1"/>
  <c r="AP1308" i="2" a="1"/>
  <c r="AP1308" i="2" s="1"/>
  <c r="J1308" i="2" s="1"/>
  <c r="AO1066" i="2" a="1"/>
  <c r="AO1066" i="2" s="1"/>
  <c r="AP1066" i="2" a="1"/>
  <c r="AP1066" i="2" s="1"/>
  <c r="J1066" i="2" s="1"/>
  <c r="AO1415" i="2" a="1"/>
  <c r="AO1415" i="2" s="1"/>
  <c r="AP1415" i="2" a="1"/>
  <c r="AP1415" i="2" s="1"/>
  <c r="J1415" i="2" s="1"/>
  <c r="AO1469" i="2" a="1"/>
  <c r="AO1469" i="2" s="1"/>
  <c r="AP1469" i="2" a="1"/>
  <c r="AP1469" i="2" s="1"/>
  <c r="J1469" i="2" s="1"/>
  <c r="AO477" i="2" a="1"/>
  <c r="AO477" i="2" s="1"/>
  <c r="AP477" i="2" a="1"/>
  <c r="AP477" i="2" s="1"/>
  <c r="AO610" i="2" a="1"/>
  <c r="AO610" i="2" s="1"/>
  <c r="AP610" i="2" a="1"/>
  <c r="AP610" i="2" s="1"/>
  <c r="AP1298" i="2" a="1"/>
  <c r="AP1298" i="2" s="1"/>
  <c r="AO1298" i="2" a="1"/>
  <c r="AO1298" i="2" s="1"/>
  <c r="AP682" i="2" a="1"/>
  <c r="AP682" i="2" s="1"/>
  <c r="J682" i="2" s="1"/>
  <c r="AO682" i="2" a="1"/>
  <c r="AO682" i="2" s="1"/>
  <c r="AO1297" i="2" a="1"/>
  <c r="AO1297" i="2" s="1"/>
  <c r="AP1297" i="2" a="1"/>
  <c r="AP1297" i="2" s="1"/>
  <c r="AO857" i="2" a="1"/>
  <c r="AO857" i="2" s="1"/>
  <c r="AP857" i="2" a="1"/>
  <c r="AP857" i="2" s="1"/>
  <c r="AN58" i="2" a="1"/>
  <c r="AN58" i="2" s="1"/>
  <c r="AO690" i="2" a="1"/>
  <c r="AO690" i="2" s="1"/>
  <c r="AP690" i="2" a="1"/>
  <c r="AP690" i="2" s="1"/>
  <c r="J690" i="2" s="1"/>
  <c r="AO1337" i="2" a="1"/>
  <c r="AO1337" i="2" s="1"/>
  <c r="AP1337" i="2" a="1"/>
  <c r="AP1337" i="2" s="1"/>
  <c r="J1337" i="2" s="1"/>
  <c r="AO1106" i="2" a="1"/>
  <c r="AO1106" i="2" s="1"/>
  <c r="AP1106" i="2" a="1"/>
  <c r="AP1106" i="2" s="1"/>
  <c r="AO993" i="2" a="1"/>
  <c r="AO993" i="2" s="1"/>
  <c r="AP993" i="2" a="1"/>
  <c r="AP993" i="2" s="1"/>
  <c r="J993" i="2" s="1"/>
  <c r="AO1155" i="2" a="1"/>
  <c r="AO1155" i="2" s="1"/>
  <c r="AP1155" i="2" a="1"/>
  <c r="AP1155" i="2" s="1"/>
  <c r="J1155" i="2" s="1"/>
  <c r="AO883" i="2" a="1"/>
  <c r="AO883" i="2" s="1"/>
  <c r="AP883" i="2" a="1"/>
  <c r="AP883" i="2" s="1"/>
  <c r="J883" i="2" s="1"/>
  <c r="AO503" i="2" a="1"/>
  <c r="AO503" i="2" s="1"/>
  <c r="AP503" i="2" a="1"/>
  <c r="AP503" i="2" s="1"/>
  <c r="AN263" i="2" a="1"/>
  <c r="AN263" i="2" s="1"/>
  <c r="AO484" i="2" a="1"/>
  <c r="AO484" i="2" s="1"/>
  <c r="AP484" i="2" a="1"/>
  <c r="AP484" i="2" s="1"/>
  <c r="J484" i="2" s="1"/>
  <c r="AO1100" i="2" a="1"/>
  <c r="AO1100" i="2" s="1"/>
  <c r="AP1100" i="2" a="1"/>
  <c r="AP1100" i="2" s="1"/>
  <c r="J1100" i="2" s="1"/>
  <c r="AO997" i="2" a="1"/>
  <c r="AO997" i="2" s="1"/>
  <c r="AP997" i="2" a="1"/>
  <c r="AP997" i="2" s="1"/>
  <c r="J997" i="2" s="1"/>
  <c r="AO957" i="2" a="1"/>
  <c r="AO957" i="2" s="1"/>
  <c r="AP957" i="2" a="1"/>
  <c r="AP957" i="2" s="1"/>
  <c r="AO1544" i="2" a="1"/>
  <c r="AO1544" i="2" s="1"/>
  <c r="AP1544" i="2" a="1"/>
  <c r="AP1544" i="2" s="1"/>
  <c r="AP1194" i="2" a="1"/>
  <c r="AP1194" i="2" s="1"/>
  <c r="AO1194" i="2" a="1"/>
  <c r="AO1194" i="2" s="1"/>
  <c r="AO1431" i="2" a="1"/>
  <c r="AO1431" i="2" s="1"/>
  <c r="AP1431" i="2" a="1"/>
  <c r="AP1431" i="2" s="1"/>
  <c r="J1431" i="2" s="1"/>
  <c r="AO467" i="2" a="1"/>
  <c r="AO467" i="2" s="1"/>
  <c r="AP467" i="2" a="1"/>
  <c r="AP467" i="2" s="1"/>
  <c r="AO1287" i="2" a="1"/>
  <c r="AO1287" i="2" s="1"/>
  <c r="AP1287" i="2" a="1"/>
  <c r="AP1287" i="2" s="1"/>
  <c r="J1287" i="2" s="1"/>
  <c r="AO521" i="2" a="1"/>
  <c r="AO521" i="2" s="1"/>
  <c r="AP521" i="2" a="1"/>
  <c r="AP521" i="2" s="1"/>
  <c r="AP572" i="2" a="1"/>
  <c r="AP572" i="2" s="1"/>
  <c r="AO572" i="2" a="1"/>
  <c r="AO572" i="2" s="1"/>
  <c r="AO786" i="2" a="1"/>
  <c r="AO786" i="2" s="1"/>
  <c r="AP786" i="2" a="1"/>
  <c r="AP786" i="2" s="1"/>
  <c r="J786" i="2" s="1"/>
  <c r="AP920" i="2" a="1"/>
  <c r="AP920" i="2" s="1"/>
  <c r="AO920" i="2" a="1"/>
  <c r="AO920" i="2" s="1"/>
  <c r="AO1359" i="2" a="1"/>
  <c r="AO1359" i="2" s="1"/>
  <c r="AP1359" i="2" a="1"/>
  <c r="AP1359" i="2" s="1"/>
  <c r="J1359" i="2" s="1"/>
  <c r="AO959" i="2" a="1"/>
  <c r="AO959" i="2" s="1"/>
  <c r="AP959" i="2" a="1"/>
  <c r="AP959" i="2" s="1"/>
  <c r="AO844" i="2" a="1"/>
  <c r="AO844" i="2" s="1"/>
  <c r="AP844" i="2" a="1"/>
  <c r="AP844" i="2" s="1"/>
  <c r="AP550" i="2" a="1"/>
  <c r="AP550" i="2" s="1"/>
  <c r="AO550" i="2" a="1"/>
  <c r="AO550" i="2" s="1"/>
  <c r="AP644" i="2" a="1"/>
  <c r="AP644" i="2" s="1"/>
  <c r="AO644" i="2" a="1"/>
  <c r="AO644" i="2" s="1"/>
  <c r="AO586" i="2" a="1"/>
  <c r="AO586" i="2" s="1"/>
  <c r="AP586" i="2" a="1"/>
  <c r="AP586" i="2" s="1"/>
  <c r="AO200" i="2" a="1"/>
  <c r="AO200" i="2" s="1"/>
  <c r="AO398" i="2" a="1"/>
  <c r="AO398" i="2" s="1"/>
  <c r="AP791" i="2" a="1"/>
  <c r="AP791" i="2" s="1"/>
  <c r="AO791" i="2" a="1"/>
  <c r="AO791" i="2" s="1"/>
  <c r="AP500" i="2" a="1"/>
  <c r="AP500" i="2" s="1"/>
  <c r="AO500" i="2" a="1"/>
  <c r="AO500" i="2" s="1"/>
  <c r="AO769" i="2" a="1"/>
  <c r="AO769" i="2" s="1"/>
  <c r="AP769" i="2" a="1"/>
  <c r="AP769" i="2" s="1"/>
  <c r="AO796" i="2" a="1"/>
  <c r="AO796" i="2" s="1"/>
  <c r="AP796" i="2" a="1"/>
  <c r="AP796" i="2" s="1"/>
  <c r="J796" i="2" s="1"/>
  <c r="AO493" i="2" a="1"/>
  <c r="AO493" i="2" s="1"/>
  <c r="AP493" i="2" a="1"/>
  <c r="AP493" i="2" s="1"/>
  <c r="AO1228" i="2" a="1"/>
  <c r="AO1228" i="2" s="1"/>
  <c r="AP1228" i="2" a="1"/>
  <c r="AP1228" i="2" s="1"/>
  <c r="AO579" i="2" a="1"/>
  <c r="AO579" i="2" s="1"/>
  <c r="AP579" i="2" a="1"/>
  <c r="AP579" i="2" s="1"/>
  <c r="AO941" i="2" a="1"/>
  <c r="AO941" i="2" s="1"/>
  <c r="AP941" i="2" a="1"/>
  <c r="AP941" i="2" s="1"/>
  <c r="AO1463" i="2" a="1"/>
  <c r="AO1463" i="2" s="1"/>
  <c r="AP1463" i="2" a="1"/>
  <c r="AP1463" i="2" s="1"/>
  <c r="AO1006" i="2" a="1"/>
  <c r="AO1006" i="2" s="1"/>
  <c r="AP1006" i="2" a="1"/>
  <c r="AP1006" i="2" s="1"/>
  <c r="AP1386" i="2" a="1"/>
  <c r="AP1386" i="2" s="1"/>
  <c r="AO1386" i="2" a="1"/>
  <c r="AO1386" i="2" s="1"/>
  <c r="AS1242" i="2" a="1"/>
  <c r="AS1242" i="2" s="1"/>
  <c r="AP1242" i="2" a="1"/>
  <c r="AP1242" i="2" s="1"/>
  <c r="AO1242" i="2" a="1"/>
  <c r="AO1242" i="2" s="1"/>
  <c r="AO1363" i="2" a="1"/>
  <c r="AO1363" i="2" s="1"/>
  <c r="AP1363" i="2" a="1"/>
  <c r="AP1363" i="2" s="1"/>
  <c r="AO636" i="2" a="1"/>
  <c r="AO636" i="2" s="1"/>
  <c r="AP636" i="2" a="1"/>
  <c r="AP636" i="2" s="1"/>
  <c r="AO1171" i="2" a="1"/>
  <c r="AO1171" i="2" s="1"/>
  <c r="AP1171" i="2" a="1"/>
  <c r="AP1171" i="2" s="1"/>
  <c r="AO908" i="2" a="1"/>
  <c r="AO908" i="2" s="1"/>
  <c r="AP908" i="2" a="1"/>
  <c r="AP908" i="2" s="1"/>
  <c r="AO1131" i="2" a="1"/>
  <c r="AO1131" i="2" s="1"/>
  <c r="AP1131" i="2" a="1"/>
  <c r="AP1131" i="2" s="1"/>
  <c r="AP1532" i="2" a="1"/>
  <c r="AP1532" i="2" s="1"/>
  <c r="AO1532" i="2" a="1"/>
  <c r="AO1532" i="2" s="1"/>
  <c r="AP454" i="2" a="1"/>
  <c r="AP454" i="2" s="1"/>
  <c r="AO454" i="2" a="1"/>
  <c r="AO454" i="2" s="1"/>
  <c r="AP1059" i="2" a="1"/>
  <c r="AP1059" i="2" s="1"/>
  <c r="AO1059" i="2" a="1"/>
  <c r="AO1059" i="2" s="1"/>
  <c r="AO1332" i="2" a="1"/>
  <c r="AO1332" i="2" s="1"/>
  <c r="AP1332" i="2" a="1"/>
  <c r="AP1332" i="2" s="1"/>
  <c r="AO800" i="2" a="1"/>
  <c r="AO800" i="2" s="1"/>
  <c r="AP800" i="2" a="1"/>
  <c r="AP800" i="2" s="1"/>
  <c r="AO1369" i="2" a="1"/>
  <c r="AO1369" i="2" s="1"/>
  <c r="AP1369" i="2" a="1"/>
  <c r="AP1369" i="2" s="1"/>
  <c r="AP197" i="2" a="1"/>
  <c r="AP197" i="2" s="1"/>
  <c r="AO197" i="2" a="1"/>
  <c r="AO197" i="2" s="1"/>
  <c r="AN331" i="2" a="1"/>
  <c r="AN331" i="2" s="1"/>
  <c r="AO481" i="2" a="1"/>
  <c r="AO481" i="2" s="1"/>
  <c r="AP481" i="2" a="1"/>
  <c r="AP481" i="2" s="1"/>
  <c r="AO1385" i="2" a="1"/>
  <c r="AO1385" i="2" s="1"/>
  <c r="AP1385" i="2" a="1"/>
  <c r="AP1385" i="2" s="1"/>
  <c r="AO605" i="2" a="1"/>
  <c r="AO605" i="2" s="1"/>
  <c r="AP605" i="2" a="1"/>
  <c r="AP605" i="2" s="1"/>
  <c r="AO696" i="2" a="1"/>
  <c r="AO696" i="2" s="1"/>
  <c r="AP696" i="2" a="1"/>
  <c r="AP696" i="2" s="1"/>
  <c r="AO886" i="2" a="1"/>
  <c r="AO886" i="2" s="1"/>
  <c r="AP886" i="2" a="1"/>
  <c r="AP886" i="2" s="1"/>
  <c r="AP933" i="2" a="1"/>
  <c r="AP933" i="2" s="1"/>
  <c r="AO933" i="2" a="1"/>
  <c r="AO933" i="2" s="1"/>
  <c r="AO1078" i="2" a="1"/>
  <c r="AO1078" i="2" s="1"/>
  <c r="AP1078" i="2" a="1"/>
  <c r="AP1078" i="2" s="1"/>
  <c r="AO1183" i="2" a="1"/>
  <c r="AO1183" i="2" s="1"/>
  <c r="AP1183" i="2" a="1"/>
  <c r="AP1183" i="2" s="1"/>
  <c r="AO954" i="2" a="1"/>
  <c r="AO954" i="2" s="1"/>
  <c r="AP954" i="2" a="1"/>
  <c r="AP954" i="2" s="1"/>
  <c r="J954" i="2" s="1"/>
  <c r="AO1525" i="2" a="1"/>
  <c r="AO1525" i="2" s="1"/>
  <c r="AP1525" i="2" a="1"/>
  <c r="AP1525" i="2" s="1"/>
  <c r="AO858" i="2" a="1"/>
  <c r="AO858" i="2" s="1"/>
  <c r="AP858" i="2" a="1"/>
  <c r="AP858" i="2" s="1"/>
  <c r="J858" i="2" s="1"/>
  <c r="AP936" i="2" a="1"/>
  <c r="AP936" i="2" s="1"/>
  <c r="AO936" i="2" a="1"/>
  <c r="AO936" i="2" s="1"/>
  <c r="AO1560" i="2" a="1"/>
  <c r="AO1560" i="2" s="1"/>
  <c r="AP1560" i="2" a="1"/>
  <c r="AP1560" i="2" s="1"/>
  <c r="AO1043" i="2" a="1"/>
  <c r="AO1043" i="2" s="1"/>
  <c r="AP1043" i="2" a="1"/>
  <c r="AP1043" i="2" s="1"/>
  <c r="AP1236" i="2" a="1"/>
  <c r="AP1236" i="2" s="1"/>
  <c r="AO1236" i="2" a="1"/>
  <c r="AO1236" i="2" s="1"/>
  <c r="AO1168" i="2" a="1"/>
  <c r="AO1168" i="2" s="1"/>
  <c r="AP1168" i="2" a="1"/>
  <c r="AP1168" i="2" s="1"/>
  <c r="AO814" i="2" a="1"/>
  <c r="AO814" i="2" s="1"/>
  <c r="AP814" i="2" a="1"/>
  <c r="AP814" i="2" s="1"/>
  <c r="AP704" i="2" a="1"/>
  <c r="AP704" i="2" s="1"/>
  <c r="AO704" i="2" a="1"/>
  <c r="AO704" i="2" s="1"/>
  <c r="AO1201" i="2" a="1"/>
  <c r="AO1201" i="2" s="1"/>
  <c r="AP1201" i="2" a="1"/>
  <c r="AP1201" i="2" s="1"/>
  <c r="J1201" i="2" s="1"/>
  <c r="AO1303" i="2" a="1"/>
  <c r="AO1303" i="2" s="1"/>
  <c r="AP1303" i="2" a="1"/>
  <c r="AP1303" i="2" s="1"/>
  <c r="AO1445" i="2" a="1"/>
  <c r="AO1445" i="2" s="1"/>
  <c r="AP1445" i="2" a="1"/>
  <c r="AP1445" i="2" s="1"/>
  <c r="J1445" i="2" s="1"/>
  <c r="AO953" i="2" a="1"/>
  <c r="AO953" i="2" s="1"/>
  <c r="AP953" i="2" a="1"/>
  <c r="AP953" i="2" s="1"/>
  <c r="J953" i="2" s="1"/>
  <c r="AO1189" i="2" a="1"/>
  <c r="AO1189" i="2" s="1"/>
  <c r="AP1189" i="2" a="1"/>
  <c r="AP1189" i="2" s="1"/>
  <c r="J1189" i="2" s="1"/>
  <c r="AO1239" i="2" a="1"/>
  <c r="AO1239" i="2" s="1"/>
  <c r="AP1239" i="2" a="1"/>
  <c r="AP1239" i="2" s="1"/>
  <c r="J1239" i="2" s="1"/>
  <c r="AO1586" i="2" a="1"/>
  <c r="AO1586" i="2" s="1"/>
  <c r="AP1586" i="2" a="1"/>
  <c r="AP1586" i="2" s="1"/>
  <c r="J1586" i="2" s="1"/>
  <c r="AO48" i="2" a="1"/>
  <c r="AO48" i="2" s="1"/>
  <c r="AP48" i="2" a="1"/>
  <c r="AP48" i="2" s="1"/>
  <c r="AO1492" i="2" a="1"/>
  <c r="AO1492" i="2" s="1"/>
  <c r="AP1492" i="2" a="1"/>
  <c r="AP1492" i="2" s="1"/>
  <c r="J1492" i="2" s="1"/>
  <c r="AO799" i="2" a="1"/>
  <c r="AO799" i="2" s="1"/>
  <c r="AP799" i="2" a="1"/>
  <c r="AP799" i="2" s="1"/>
  <c r="J799" i="2" s="1"/>
  <c r="AO1017" i="2" a="1"/>
  <c r="AO1017" i="2" s="1"/>
  <c r="AP1017" i="2" a="1"/>
  <c r="AP1017" i="2" s="1"/>
  <c r="AO1426" i="2" a="1"/>
  <c r="AO1426" i="2" s="1"/>
  <c r="AP1426" i="2" a="1"/>
  <c r="AP1426" i="2" s="1"/>
  <c r="AO740" i="2" a="1"/>
  <c r="AO740" i="2" s="1"/>
  <c r="AP740" i="2" a="1"/>
  <c r="AP740" i="2" s="1"/>
  <c r="J740" i="2" s="1"/>
  <c r="AO1013" i="2" a="1"/>
  <c r="AO1013" i="2" s="1"/>
  <c r="AP1013" i="2" a="1"/>
  <c r="AP1013" i="2" s="1"/>
  <c r="J1013" i="2" s="1"/>
  <c r="AO1144" i="2" a="1"/>
  <c r="AO1144" i="2" s="1"/>
  <c r="AP1144" i="2" a="1"/>
  <c r="AP1144" i="2" s="1"/>
  <c r="J1144" i="2" s="1"/>
  <c r="AO881" i="2" a="1"/>
  <c r="AO881" i="2" s="1"/>
  <c r="AP881" i="2" a="1"/>
  <c r="AP881" i="2" s="1"/>
  <c r="J881" i="2" s="1"/>
  <c r="AO1401" i="2" a="1"/>
  <c r="AO1401" i="2" s="1"/>
  <c r="AP1401" i="2" a="1"/>
  <c r="AP1401" i="2" s="1"/>
  <c r="AP727" i="2" a="1"/>
  <c r="AP727" i="2" s="1"/>
  <c r="J727" i="2" s="1"/>
  <c r="AO727" i="2" a="1"/>
  <c r="AO727" i="2" s="1"/>
  <c r="AO1268" i="2" a="1"/>
  <c r="AO1268" i="2" s="1"/>
  <c r="AP1268" i="2" a="1"/>
  <c r="AP1268" i="2" s="1"/>
  <c r="AO1010" i="2" a="1"/>
  <c r="AO1010" i="2" s="1"/>
  <c r="AP1010" i="2" a="1"/>
  <c r="AP1010" i="2" s="1"/>
  <c r="J1010" i="2" s="1"/>
  <c r="AO829" i="2" a="1"/>
  <c r="AO829" i="2" s="1"/>
  <c r="AP829" i="2" a="1"/>
  <c r="AP829" i="2" s="1"/>
  <c r="AO680" i="2" a="1"/>
  <c r="AO680" i="2" s="1"/>
  <c r="AP680" i="2" a="1"/>
  <c r="AP680" i="2" s="1"/>
  <c r="J680" i="2" s="1"/>
  <c r="AO577" i="2" a="1"/>
  <c r="AO577" i="2" s="1"/>
  <c r="AP577" i="2" a="1"/>
  <c r="AP577" i="2" s="1"/>
  <c r="AO1108" i="2" a="1"/>
  <c r="AO1108" i="2" s="1"/>
  <c r="AP1108" i="2" a="1"/>
  <c r="AP1108" i="2" s="1"/>
  <c r="J1108" i="2" s="1"/>
  <c r="AH416" i="2" a="1"/>
  <c r="AH416" i="2" s="1"/>
  <c r="AI416" i="2" s="1"/>
  <c r="AO1482" i="2" a="1"/>
  <c r="AO1482" i="2" s="1"/>
  <c r="AP1482" i="2" a="1"/>
  <c r="AP1482" i="2" s="1"/>
  <c r="J1482" i="2" s="1"/>
  <c r="AO765" i="2" a="1"/>
  <c r="AO765" i="2" s="1"/>
  <c r="AP765" i="2" a="1"/>
  <c r="AP765" i="2" s="1"/>
  <c r="J765" i="2" s="1"/>
  <c r="AO1489" i="2" a="1"/>
  <c r="AO1489" i="2" s="1"/>
  <c r="AP1489" i="2" a="1"/>
  <c r="AP1489" i="2" s="1"/>
  <c r="AO1233" i="2" a="1"/>
  <c r="AO1233" i="2" s="1"/>
  <c r="AP1233" i="2" a="1"/>
  <c r="AP1233" i="2" s="1"/>
  <c r="AO1073" i="2" a="1"/>
  <c r="AO1073" i="2" s="1"/>
  <c r="AP1073" i="2" a="1"/>
  <c r="AP1073" i="2" s="1"/>
  <c r="AO1085" i="2" a="1"/>
  <c r="AO1085" i="2" s="1"/>
  <c r="AP1085" i="2" a="1"/>
  <c r="AP1085" i="2" s="1"/>
  <c r="AO805" i="2" a="1"/>
  <c r="AO805" i="2" s="1"/>
  <c r="AP805" i="2" a="1"/>
  <c r="AP805" i="2" s="1"/>
  <c r="J805" i="2" s="1"/>
  <c r="AO607" i="2" a="1"/>
  <c r="AO607" i="2" s="1"/>
  <c r="AP607" i="2" a="1"/>
  <c r="AP607" i="2" s="1"/>
  <c r="AO863" i="2" a="1"/>
  <c r="AO863" i="2" s="1"/>
  <c r="AP863" i="2" a="1"/>
  <c r="AP863" i="2" s="1"/>
  <c r="J863" i="2" s="1"/>
  <c r="AO1561" i="2" a="1"/>
  <c r="AO1561" i="2" s="1"/>
  <c r="AP1561" i="2" a="1"/>
  <c r="AP1561" i="2" s="1"/>
  <c r="J1561" i="2" s="1"/>
  <c r="AO1269" i="2" a="1"/>
  <c r="AO1269" i="2" s="1"/>
  <c r="AP1269" i="2" a="1"/>
  <c r="AP1269" i="2" s="1"/>
  <c r="J1269" i="2" s="1"/>
  <c r="AO1391" i="2" a="1"/>
  <c r="AO1391" i="2" s="1"/>
  <c r="AP1391" i="2" a="1"/>
  <c r="AP1391" i="2" s="1"/>
  <c r="AO1038" i="2" a="1"/>
  <c r="AO1038" i="2" s="1"/>
  <c r="AP1038" i="2" a="1"/>
  <c r="AP1038" i="2" s="1"/>
  <c r="J1038" i="2" s="1"/>
  <c r="AO1437" i="2" a="1"/>
  <c r="AO1437" i="2" s="1"/>
  <c r="AP1437" i="2" a="1"/>
  <c r="AP1437" i="2" s="1"/>
  <c r="J1437" i="2" s="1"/>
  <c r="AO1141" i="2" a="1"/>
  <c r="AO1141" i="2" s="1"/>
  <c r="AP1141" i="2" a="1"/>
  <c r="AP1141" i="2" s="1"/>
  <c r="J1141" i="2" s="1"/>
  <c r="AO1542" i="2" a="1"/>
  <c r="AO1542" i="2" s="1"/>
  <c r="AP1542" i="2" a="1"/>
  <c r="AP1542" i="2" s="1"/>
  <c r="J1542" i="2" s="1"/>
  <c r="AP1248" i="2" a="1"/>
  <c r="AP1248" i="2" s="1"/>
  <c r="J1248" i="2" s="1"/>
  <c r="AO1248" i="2" a="1"/>
  <c r="AO1248" i="2" s="1"/>
  <c r="AN46" i="2" a="1"/>
  <c r="AN46" i="2" s="1"/>
  <c r="AO1410" i="2" a="1"/>
  <c r="AO1410" i="2" s="1"/>
  <c r="AP1410" i="2" a="1"/>
  <c r="AP1410" i="2" s="1"/>
  <c r="J1410" i="2" s="1"/>
  <c r="AO915" i="2" a="1"/>
  <c r="AO915" i="2" s="1"/>
  <c r="AP915" i="2" a="1"/>
  <c r="AP915" i="2" s="1"/>
  <c r="AO512" i="2" a="1"/>
  <c r="AO512" i="2" s="1"/>
  <c r="AP512" i="2" a="1"/>
  <c r="AP512" i="2" s="1"/>
  <c r="AO311" i="2" a="1"/>
  <c r="AO311" i="2" s="1"/>
  <c r="AP311" i="2" a="1"/>
  <c r="AP311" i="2" s="1"/>
  <c r="AO647" i="2" a="1"/>
  <c r="AO647" i="2" s="1"/>
  <c r="AP647" i="2" a="1"/>
  <c r="AP647" i="2" s="1"/>
  <c r="AO1064" i="2" a="1"/>
  <c r="AO1064" i="2" s="1"/>
  <c r="AP1064" i="2" a="1"/>
  <c r="AP1064" i="2" s="1"/>
  <c r="J1064" i="2" s="1"/>
  <c r="AH139" i="2" a="1"/>
  <c r="AH139" i="2" s="1"/>
  <c r="AO13" i="2" a="1"/>
  <c r="AO13" i="2" s="1"/>
  <c r="AO40" i="2" a="1"/>
  <c r="AO40" i="2" s="1"/>
  <c r="AO1406" i="2" a="1"/>
  <c r="AO1406" i="2" s="1"/>
  <c r="AP1406" i="2" a="1"/>
  <c r="AP1406" i="2" s="1"/>
  <c r="AO1526" i="2" a="1"/>
  <c r="AO1526" i="2" s="1"/>
  <c r="AP1526" i="2" a="1"/>
  <c r="AP1526" i="2" s="1"/>
  <c r="AP514" i="2" a="1"/>
  <c r="AP514" i="2" s="1"/>
  <c r="AO514" i="2" a="1"/>
  <c r="AO514" i="2" s="1"/>
  <c r="AO724" i="2" a="1"/>
  <c r="AO724" i="2" s="1"/>
  <c r="AP724" i="2" a="1"/>
  <c r="AP724" i="2" s="1"/>
  <c r="AO823" i="2" a="1"/>
  <c r="AO823" i="2" s="1"/>
  <c r="AP823" i="2" a="1"/>
  <c r="AP823" i="2" s="1"/>
  <c r="AO706" i="2" a="1"/>
  <c r="AO706" i="2" s="1"/>
  <c r="AP706" i="2" a="1"/>
  <c r="AP706" i="2" s="1"/>
  <c r="AO1343" i="2" a="1"/>
  <c r="AO1343" i="2" s="1"/>
  <c r="AP1343" i="2" a="1"/>
  <c r="AP1343" i="2" s="1"/>
  <c r="AP1464" i="2" a="1"/>
  <c r="AP1464" i="2" s="1"/>
  <c r="AO1464" i="2" a="1"/>
  <c r="AO1464" i="2" s="1"/>
  <c r="AP1350" i="2" a="1"/>
  <c r="AP1350" i="2" s="1"/>
  <c r="AO1350" i="2" a="1"/>
  <c r="AO1350" i="2" s="1"/>
  <c r="AO505" i="2" a="1"/>
  <c r="AO505" i="2" s="1"/>
  <c r="AP505" i="2" a="1"/>
  <c r="AP505" i="2" s="1"/>
  <c r="AO1198" i="2" a="1"/>
  <c r="AO1198" i="2" s="1"/>
  <c r="AP1198" i="2" a="1"/>
  <c r="AP1198" i="2" s="1"/>
  <c r="AO1224" i="2" a="1"/>
  <c r="AO1224" i="2" s="1"/>
  <c r="AP1224" i="2" a="1"/>
  <c r="AP1224" i="2" s="1"/>
  <c r="J1224" i="2" s="1"/>
  <c r="AO289" i="2" a="1"/>
  <c r="AO289" i="2" s="1"/>
  <c r="AP289" i="2" a="1"/>
  <c r="AP289" i="2" s="1"/>
  <c r="AO703" i="2" a="1"/>
  <c r="AO703" i="2" s="1"/>
  <c r="AP703" i="2" a="1"/>
  <c r="AP703" i="2" s="1"/>
  <c r="AO928" i="2" a="1"/>
  <c r="AO928" i="2" s="1"/>
  <c r="AP928" i="2" a="1"/>
  <c r="AP928" i="2" s="1"/>
  <c r="AO554" i="2" a="1"/>
  <c r="AO554" i="2" s="1"/>
  <c r="AP554" i="2" a="1"/>
  <c r="AP554" i="2" s="1"/>
  <c r="AO758" i="2" a="1"/>
  <c r="AO758" i="2" s="1"/>
  <c r="AP758" i="2" a="1"/>
  <c r="AP758" i="2" s="1"/>
  <c r="AO1533" i="2" a="1"/>
  <c r="AO1533" i="2" s="1"/>
  <c r="AP1533" i="2" a="1"/>
  <c r="AP1533" i="2" s="1"/>
  <c r="J1533" i="2" s="1"/>
  <c r="AO763" i="2" a="1"/>
  <c r="AO763" i="2" s="1"/>
  <c r="AP763" i="2" a="1"/>
  <c r="AP763" i="2" s="1"/>
  <c r="AO971" i="2" a="1"/>
  <c r="AO971" i="2" s="1"/>
  <c r="AP971" i="2" a="1"/>
  <c r="AP971" i="2" s="1"/>
  <c r="AO668" i="2" a="1"/>
  <c r="AO668" i="2" s="1"/>
  <c r="AP668" i="2" a="1"/>
  <c r="AP668" i="2" s="1"/>
  <c r="AO1128" i="2" a="1"/>
  <c r="AO1128" i="2" s="1"/>
  <c r="AP1128" i="2" a="1"/>
  <c r="AP1128" i="2" s="1"/>
  <c r="AO956" i="2" a="1"/>
  <c r="AO956" i="2" s="1"/>
  <c r="AP956" i="2" a="1"/>
  <c r="AP956" i="2" s="1"/>
  <c r="AO1182" i="2" a="1"/>
  <c r="AO1182" i="2" s="1"/>
  <c r="AP1182" i="2" a="1"/>
  <c r="AP1182" i="2" s="1"/>
  <c r="AP1096" i="2" a="1"/>
  <c r="AP1096" i="2" s="1"/>
  <c r="AO1096" i="2" a="1"/>
  <c r="AO1096" i="2" s="1"/>
  <c r="AO817" i="2" a="1"/>
  <c r="AO817" i="2" s="1"/>
  <c r="AP817" i="2" a="1"/>
  <c r="AP817" i="2" s="1"/>
  <c r="J817" i="2" s="1"/>
  <c r="AO882" i="2" a="1"/>
  <c r="AO882" i="2" s="1"/>
  <c r="AP882" i="2" a="1"/>
  <c r="AP882" i="2" s="1"/>
  <c r="AY614" i="2"/>
  <c r="AZ614" i="2" s="1" a="1"/>
  <c r="AZ614" i="2" s="1"/>
  <c r="AO1089" i="2" a="1"/>
  <c r="AO1089" i="2" s="1"/>
  <c r="AP1089" i="2" a="1"/>
  <c r="AP1089" i="2" s="1"/>
  <c r="AO628" i="2" a="1"/>
  <c r="AO628" i="2" s="1"/>
  <c r="AP628" i="2" a="1"/>
  <c r="AP628" i="2" s="1"/>
  <c r="AN353" i="2" a="1"/>
  <c r="AN353" i="2" s="1"/>
  <c r="AO1335" i="2" a="1"/>
  <c r="AO1335" i="2" s="1"/>
  <c r="AP1335" i="2" a="1"/>
  <c r="AP1335" i="2" s="1"/>
  <c r="AO495" i="2" a="1"/>
  <c r="AO495" i="2" s="1"/>
  <c r="AP495" i="2" a="1"/>
  <c r="AP495" i="2" s="1"/>
  <c r="AP1528" i="2" a="1"/>
  <c r="AP1528" i="2" s="1"/>
  <c r="AO1528" i="2" a="1"/>
  <c r="AO1528" i="2" s="1"/>
  <c r="AP1172" i="2" a="1"/>
  <c r="AP1172" i="2" s="1"/>
  <c r="AO1172" i="2" a="1"/>
  <c r="AO1172" i="2" s="1"/>
  <c r="AO1351" i="2" a="1"/>
  <c r="AO1351" i="2" s="1"/>
  <c r="AP1351" i="2" a="1"/>
  <c r="AP1351" i="2" s="1"/>
  <c r="AO473" i="2" a="1"/>
  <c r="AO473" i="2" s="1"/>
  <c r="AP473" i="2" a="1"/>
  <c r="AP473" i="2" s="1"/>
  <c r="AO1481" i="2" a="1"/>
  <c r="AO1481" i="2" s="1"/>
  <c r="AP1481" i="2" a="1"/>
  <c r="AP1481" i="2" s="1"/>
  <c r="AO333" i="2" a="1"/>
  <c r="AO333" i="2" s="1"/>
  <c r="AP333" i="2" a="1"/>
  <c r="AP333" i="2" s="1"/>
  <c r="AO1219" i="2" a="1"/>
  <c r="AO1219" i="2" s="1"/>
  <c r="AP1219" i="2" a="1"/>
  <c r="AP1219" i="2" s="1"/>
  <c r="J1219" i="2" s="1"/>
  <c r="AP478" i="2" a="1"/>
  <c r="AP478" i="2" s="1"/>
  <c r="AO478" i="2" a="1"/>
  <c r="AO478" i="2" s="1"/>
  <c r="AN294" i="2" a="1"/>
  <c r="AN294" i="2" s="1"/>
  <c r="AO487" i="2" a="1"/>
  <c r="AO487" i="2" s="1"/>
  <c r="AP487" i="2" a="1"/>
  <c r="AP487" i="2" s="1"/>
  <c r="AO1205" i="2" a="1"/>
  <c r="AO1205" i="2" s="1"/>
  <c r="AP1205" i="2" a="1"/>
  <c r="AP1205" i="2" s="1"/>
  <c r="AO551" i="2" a="1"/>
  <c r="AO551" i="2" s="1"/>
  <c r="AP551" i="2" a="1"/>
  <c r="AP551" i="2" s="1"/>
  <c r="J551" i="2" s="1"/>
  <c r="AO1180" i="2" a="1"/>
  <c r="AO1180" i="2" s="1"/>
  <c r="AP1180" i="2" a="1"/>
  <c r="AP1180" i="2" s="1"/>
  <c r="AO1543" i="2" a="1"/>
  <c r="AO1543" i="2" s="1"/>
  <c r="AP1543" i="2" a="1"/>
  <c r="AP1543" i="2" s="1"/>
  <c r="AO1247" i="2" a="1"/>
  <c r="AO1247" i="2" s="1"/>
  <c r="AP1247" i="2" a="1"/>
  <c r="AP1247" i="2" s="1"/>
  <c r="AO1433" i="2" a="1"/>
  <c r="AO1433" i="2" s="1"/>
  <c r="AP1433" i="2" a="1"/>
  <c r="AP1433" i="2" s="1"/>
  <c r="AO593" i="2" a="1"/>
  <c r="AO593" i="2" s="1"/>
  <c r="AP593" i="2" a="1"/>
  <c r="AP593" i="2" s="1"/>
  <c r="J593" i="2" s="1"/>
  <c r="AP1112" i="2" a="1"/>
  <c r="AP1112" i="2" s="1"/>
  <c r="AO1112" i="2" a="1"/>
  <c r="AO1112" i="2" s="1"/>
  <c r="AO943" i="2" a="1"/>
  <c r="AO943" i="2" s="1"/>
  <c r="AP943" i="2" a="1"/>
  <c r="AP943" i="2" s="1"/>
  <c r="AO702" i="2" a="1"/>
  <c r="AO702" i="2" s="1"/>
  <c r="AP702" i="2" a="1"/>
  <c r="AP702" i="2" s="1"/>
  <c r="AO1265" i="2" a="1"/>
  <c r="AO1265" i="2" s="1"/>
  <c r="AP1265" i="2" a="1"/>
  <c r="AP1265" i="2" s="1"/>
  <c r="AO1163" i="2" a="1"/>
  <c r="AO1163" i="2" s="1"/>
  <c r="AP1163" i="2" a="1"/>
  <c r="AP1163" i="2" s="1"/>
  <c r="AP860" i="2" a="1"/>
  <c r="AP860" i="2" s="1"/>
  <c r="AO860" i="2" a="1"/>
  <c r="AO860" i="2" s="1"/>
  <c r="AO1522" i="2" a="1"/>
  <c r="AO1522" i="2" s="1"/>
  <c r="AP1522" i="2" a="1"/>
  <c r="AP1522" i="2" s="1"/>
  <c r="AO1511" i="2" a="1"/>
  <c r="AO1511" i="2" s="1"/>
  <c r="AP1511" i="2" a="1"/>
  <c r="AP1511" i="2" s="1"/>
  <c r="AO1448" i="2" a="1"/>
  <c r="AO1448" i="2" s="1"/>
  <c r="AP1448" i="2" a="1"/>
  <c r="AP1448" i="2" s="1"/>
  <c r="AO1071" i="2" a="1"/>
  <c r="AO1071" i="2" s="1"/>
  <c r="AP1071" i="2" a="1"/>
  <c r="AP1071" i="2" s="1"/>
  <c r="AO1138" i="2" a="1"/>
  <c r="AO1138" i="2" s="1"/>
  <c r="AP1138" i="2" a="1"/>
  <c r="AP1138" i="2" s="1"/>
  <c r="AO761" i="2" a="1"/>
  <c r="AO761" i="2" s="1"/>
  <c r="AP761" i="2" a="1"/>
  <c r="AP761" i="2" s="1"/>
  <c r="AO642" i="2" a="1"/>
  <c r="AO642" i="2" s="1"/>
  <c r="AP642" i="2" a="1"/>
  <c r="AP642" i="2" s="1"/>
  <c r="AP600" i="2" a="1"/>
  <c r="AP600" i="2" s="1"/>
  <c r="AO600" i="2" a="1"/>
  <c r="AO600" i="2" s="1"/>
  <c r="AR325" i="2" a="1"/>
  <c r="AR325" i="2" s="1"/>
  <c r="AO1261" i="2" a="1"/>
  <c r="AO1261" i="2" s="1"/>
  <c r="AP1261" i="2" a="1"/>
  <c r="AP1261" i="2" s="1"/>
  <c r="AO754" i="2" a="1"/>
  <c r="AO754" i="2" s="1"/>
  <c r="AP754" i="2" a="1"/>
  <c r="AP754" i="2" s="1"/>
  <c r="AO564" i="2" a="1"/>
  <c r="AO564" i="2" s="1"/>
  <c r="AP564" i="2" a="1"/>
  <c r="AP564" i="2" s="1"/>
  <c r="AO488" i="2" a="1"/>
  <c r="AO488" i="2" s="1"/>
  <c r="AP488" i="2" a="1"/>
  <c r="AP488" i="2" s="1"/>
  <c r="AP408" i="2" a="1"/>
  <c r="AP408" i="2" s="1"/>
  <c r="AO408" i="2" a="1"/>
  <c r="AO408" i="2" s="1"/>
  <c r="AN196" i="2" a="1"/>
  <c r="AN196" i="2" s="1"/>
  <c r="AO1424" i="2" a="1"/>
  <c r="AO1424" i="2" s="1"/>
  <c r="AP1424" i="2" a="1"/>
  <c r="AP1424" i="2" s="1"/>
  <c r="AO1188" i="2" a="1"/>
  <c r="AO1188" i="2" s="1"/>
  <c r="AP1188" i="2" a="1"/>
  <c r="AP1188" i="2" s="1"/>
  <c r="AO513" i="2" a="1"/>
  <c r="AO513" i="2" s="1"/>
  <c r="AP513" i="2" a="1"/>
  <c r="AP513" i="2" s="1"/>
  <c r="AO1366" i="2" a="1"/>
  <c r="AO1366" i="2" s="1"/>
  <c r="AP1366" i="2" a="1"/>
  <c r="AP1366" i="2" s="1"/>
  <c r="AO1263" i="2" a="1"/>
  <c r="AO1263" i="2" s="1"/>
  <c r="AP1263" i="2" a="1"/>
  <c r="AP1263" i="2" s="1"/>
  <c r="AO807" i="2" a="1"/>
  <c r="AO807" i="2" s="1"/>
  <c r="AP807" i="2" a="1"/>
  <c r="AP807" i="2" s="1"/>
  <c r="AP486" i="2" a="1"/>
  <c r="AP486" i="2" s="1"/>
  <c r="AO486" i="2" a="1"/>
  <c r="AO486" i="2" s="1"/>
  <c r="AN20" i="2" a="1"/>
  <c r="AN20" i="2" s="1"/>
  <c r="AN195" i="2" a="1"/>
  <c r="AN195" i="2" s="1"/>
  <c r="AO1484" i="2" a="1"/>
  <c r="AO1484" i="2" s="1"/>
  <c r="AP1484" i="2" a="1"/>
  <c r="AP1484" i="2" s="1"/>
  <c r="AO958" i="2" a="1"/>
  <c r="AO958" i="2" s="1"/>
  <c r="AP958" i="2" a="1"/>
  <c r="AP958" i="2" s="1"/>
  <c r="AK535" i="2" a="1"/>
  <c r="AK535" i="2" s="1"/>
  <c r="AO1435" i="2" a="1"/>
  <c r="AO1435" i="2" s="1"/>
  <c r="AP1435" i="2" a="1"/>
  <c r="AP1435" i="2" s="1"/>
  <c r="AO700" i="2" a="1"/>
  <c r="AO700" i="2" s="1"/>
  <c r="AP700" i="2" a="1"/>
  <c r="AP700" i="2" s="1"/>
  <c r="AP1050" i="2" a="1"/>
  <c r="AP1050" i="2" s="1"/>
  <c r="AO1050" i="2" a="1"/>
  <c r="AO1050" i="2" s="1"/>
  <c r="AO649" i="2" a="1"/>
  <c r="AO649" i="2" s="1"/>
  <c r="AP649" i="2" a="1"/>
  <c r="AP649" i="2" s="1"/>
  <c r="AO1001" i="2" a="1"/>
  <c r="AO1001" i="2" s="1"/>
  <c r="AP1001" i="2" a="1"/>
  <c r="AP1001" i="2" s="1"/>
  <c r="AO508" i="2" a="1"/>
  <c r="AO508" i="2" s="1"/>
  <c r="AP508" i="2" a="1"/>
  <c r="AP508" i="2" s="1"/>
  <c r="AN210" i="2" a="1"/>
  <c r="AN210" i="2" s="1"/>
  <c r="AO632" i="2" a="1"/>
  <c r="AO632" i="2" s="1"/>
  <c r="AP632" i="2" a="1"/>
  <c r="AP632" i="2" s="1"/>
  <c r="AO1164" i="2" a="1"/>
  <c r="AO1164" i="2" s="1"/>
  <c r="AP1164" i="2" a="1"/>
  <c r="AP1164" i="2" s="1"/>
  <c r="AK638" i="2" a="1"/>
  <c r="AK638" i="2" s="1"/>
  <c r="AO1195" i="2" a="1"/>
  <c r="AO1195" i="2" s="1"/>
  <c r="AP1195" i="2" a="1"/>
  <c r="AP1195" i="2" s="1"/>
  <c r="AO542" i="2" a="1"/>
  <c r="AO542" i="2" s="1"/>
  <c r="AP542" i="2" a="1"/>
  <c r="AP542" i="2" s="1"/>
  <c r="AY1063" i="2"/>
  <c r="AZ1063" i="2" s="1" a="1"/>
  <c r="AZ1063" i="2" s="1"/>
  <c r="AK1382" i="2" a="1"/>
  <c r="AK1382" i="2" s="1"/>
  <c r="AO1382" i="2" a="1"/>
  <c r="AO1382" i="2" s="1"/>
  <c r="AP1382" i="2" a="1"/>
  <c r="AP1382" i="2" s="1"/>
  <c r="AO1113" i="2" a="1"/>
  <c r="AO1113" i="2" s="1"/>
  <c r="AP1113" i="2" a="1"/>
  <c r="AP1113" i="2" s="1"/>
  <c r="AO1041" i="2" a="1"/>
  <c r="AO1041" i="2" s="1"/>
  <c r="AP1041" i="2" a="1"/>
  <c r="AP1041" i="2" s="1"/>
  <c r="AP1516" i="2" a="1"/>
  <c r="AP1516" i="2" s="1"/>
  <c r="AO1516" i="2" a="1"/>
  <c r="AO1516" i="2" s="1"/>
  <c r="AO671" i="2" a="1"/>
  <c r="AO671" i="2" s="1"/>
  <c r="AP671" i="2" a="1"/>
  <c r="AP671" i="2" s="1"/>
  <c r="AO1051" i="2" a="1"/>
  <c r="AO1051" i="2" s="1"/>
  <c r="AP1051" i="2" a="1"/>
  <c r="AP1051" i="2" s="1"/>
  <c r="AO1567" i="2" a="1"/>
  <c r="AO1567" i="2" s="1"/>
  <c r="AP1567" i="2" a="1"/>
  <c r="AP1567" i="2" s="1"/>
  <c r="J1567" i="2" s="1"/>
  <c r="AP471" i="2" a="1"/>
  <c r="AP471" i="2" s="1"/>
  <c r="J471" i="2" s="1"/>
  <c r="AO471" i="2" a="1"/>
  <c r="AO471" i="2" s="1"/>
  <c r="AP1062" i="2" a="1"/>
  <c r="AP1062" i="2" s="1"/>
  <c r="J1062" i="2" s="1"/>
  <c r="AO1062" i="2" a="1"/>
  <c r="AO1062" i="2" s="1"/>
  <c r="AO1082" i="2" a="1"/>
  <c r="AO1082" i="2" s="1"/>
  <c r="AP1082" i="2" a="1"/>
  <c r="AP1082" i="2" s="1"/>
  <c r="AO1417" i="2" a="1"/>
  <c r="AO1417" i="2" s="1"/>
  <c r="AP1417" i="2" a="1"/>
  <c r="AP1417" i="2" s="1"/>
  <c r="AO1349" i="2" a="1"/>
  <c r="AO1349" i="2" s="1"/>
  <c r="AP1349" i="2" a="1"/>
  <c r="AP1349" i="2" s="1"/>
  <c r="AO999" i="2" a="1"/>
  <c r="AO999" i="2" s="1"/>
  <c r="AP999" i="2" a="1"/>
  <c r="AP999" i="2" s="1"/>
  <c r="AP1328" i="2" a="1"/>
  <c r="AP1328" i="2" s="1"/>
  <c r="J1328" i="2" s="1"/>
  <c r="AO1328" i="2" a="1"/>
  <c r="AO1328" i="2" s="1"/>
  <c r="AO1416" i="2" a="1"/>
  <c r="AO1416" i="2" s="1"/>
  <c r="AP1416" i="2" a="1"/>
  <c r="AP1416" i="2" s="1"/>
  <c r="J1416" i="2" s="1"/>
  <c r="AO1075" i="2" a="1"/>
  <c r="AO1075" i="2" s="1"/>
  <c r="AP1075" i="2" a="1"/>
  <c r="AP1075" i="2" s="1"/>
  <c r="J1075" i="2" s="1"/>
  <c r="AO742" i="2" a="1"/>
  <c r="AO742" i="2" s="1"/>
  <c r="AP742" i="2" a="1"/>
  <c r="AP742" i="2" s="1"/>
  <c r="AP1023" i="2" a="1"/>
  <c r="AP1023" i="2" s="1"/>
  <c r="AO1023" i="2" a="1"/>
  <c r="AO1023" i="2" s="1"/>
  <c r="AO1312" i="2" a="1"/>
  <c r="AO1312" i="2" s="1"/>
  <c r="AP1312" i="2" a="1"/>
  <c r="AP1312" i="2" s="1"/>
  <c r="J1312" i="2" s="1"/>
  <c r="AO1313" i="2" a="1"/>
  <c r="AO1313" i="2" s="1"/>
  <c r="AP1313" i="2" a="1"/>
  <c r="AP1313" i="2" s="1"/>
  <c r="AO1091" i="2" a="1"/>
  <c r="AO1091" i="2" s="1"/>
  <c r="AP1091" i="2" a="1"/>
  <c r="AP1091" i="2" s="1"/>
  <c r="AO1076" i="2" a="1"/>
  <c r="AO1076" i="2" s="1"/>
  <c r="AP1076" i="2" a="1"/>
  <c r="AP1076" i="2" s="1"/>
  <c r="AP685" i="2" a="1"/>
  <c r="AP685" i="2" s="1"/>
  <c r="AO685" i="2" a="1"/>
  <c r="AO685" i="2" s="1"/>
  <c r="AO1019" i="2" a="1"/>
  <c r="AO1019" i="2" s="1"/>
  <c r="AP1019" i="2" a="1"/>
  <c r="AP1019" i="2" s="1"/>
  <c r="AO1052" i="2" a="1"/>
  <c r="AO1052" i="2" s="1"/>
  <c r="AP1052" i="2" a="1"/>
  <c r="AP1052" i="2" s="1"/>
  <c r="AO833" i="2" a="1"/>
  <c r="AO833" i="2" s="1"/>
  <c r="AP833" i="2" a="1"/>
  <c r="AP833" i="2" s="1"/>
  <c r="AP988" i="2" a="1"/>
  <c r="AP988" i="2" s="1"/>
  <c r="AO988" i="2" a="1"/>
  <c r="AO988" i="2" s="1"/>
  <c r="AO1563" i="2" a="1"/>
  <c r="AO1563" i="2" s="1"/>
  <c r="AP1563" i="2" a="1"/>
  <c r="AP1563" i="2" s="1"/>
  <c r="J1563" i="2" s="1"/>
  <c r="AO269" i="2" a="1"/>
  <c r="AO269" i="2" s="1"/>
  <c r="AP269" i="2" a="1"/>
  <c r="AP269" i="2" s="1"/>
  <c r="AO515" i="2" a="1"/>
  <c r="AO515" i="2" s="1"/>
  <c r="AP515" i="2" a="1"/>
  <c r="AP515" i="2" s="1"/>
  <c r="AO1310" i="2" a="1"/>
  <c r="AO1310" i="2" s="1"/>
  <c r="AP1310" i="2" a="1"/>
  <c r="AP1310" i="2" s="1"/>
  <c r="AN345" i="2" a="1"/>
  <c r="AN345" i="2" s="1"/>
  <c r="AO892" i="2" a="1"/>
  <c r="AO892" i="2" s="1"/>
  <c r="AP892" i="2" a="1"/>
  <c r="AP892" i="2" s="1"/>
  <c r="AO569" i="2" a="1"/>
  <c r="AO569" i="2" s="1"/>
  <c r="AP569" i="2" a="1"/>
  <c r="AP569" i="2" s="1"/>
  <c r="AO1552" i="2" a="1"/>
  <c r="AO1552" i="2" s="1"/>
  <c r="AP1552" i="2" a="1"/>
  <c r="AP1552" i="2" s="1"/>
  <c r="AO1440" i="2" a="1"/>
  <c r="AO1440" i="2" s="1"/>
  <c r="AP1440" i="2" a="1"/>
  <c r="AP1440" i="2" s="1"/>
  <c r="AO527" i="2" a="1"/>
  <c r="AO527" i="2" s="1"/>
  <c r="AP527" i="2" a="1"/>
  <c r="AP527" i="2" s="1"/>
  <c r="AO978" i="2" a="1"/>
  <c r="AO978" i="2" s="1"/>
  <c r="AP978" i="2" a="1"/>
  <c r="AP978" i="2" s="1"/>
  <c r="J978" i="2" s="1"/>
  <c r="AN410" i="2" a="1"/>
  <c r="AN410" i="2" s="1"/>
  <c r="AO1008" i="2" a="1"/>
  <c r="AO1008" i="2" s="1"/>
  <c r="AP1008" i="2" a="1"/>
  <c r="AP1008" i="2" s="1"/>
  <c r="J1008" i="2" s="1"/>
  <c r="AO1007" i="2" a="1"/>
  <c r="AO1007" i="2" s="1"/>
  <c r="AP1007" i="2" a="1"/>
  <c r="AP1007" i="2" s="1"/>
  <c r="AO715" i="2" a="1"/>
  <c r="AO715" i="2" s="1"/>
  <c r="AP715" i="2" a="1"/>
  <c r="AP715" i="2" s="1"/>
  <c r="AO1067" i="2" a="1"/>
  <c r="AO1067" i="2" s="1"/>
  <c r="AP1067" i="2" a="1"/>
  <c r="AP1067" i="2" s="1"/>
  <c r="AO927" i="2" a="1"/>
  <c r="AO927" i="2" s="1"/>
  <c r="AP927" i="2" a="1"/>
  <c r="AP927" i="2" s="1"/>
  <c r="AP463" i="2" a="1"/>
  <c r="AP463" i="2" s="1"/>
  <c r="AO463" i="2" a="1"/>
  <c r="AO463" i="2" s="1"/>
  <c r="AO105" i="2" a="1"/>
  <c r="AO105" i="2" s="1"/>
  <c r="AP105" i="2" a="1"/>
  <c r="AP105" i="2" s="1"/>
  <c r="AN243" i="2" a="1"/>
  <c r="AN243" i="2" s="1"/>
  <c r="AO1370" i="2" a="1"/>
  <c r="AO1370" i="2" s="1"/>
  <c r="AP1370" i="2" a="1"/>
  <c r="AP1370" i="2" s="1"/>
  <c r="J1370" i="2" s="1"/>
  <c r="AO942" i="2" a="1"/>
  <c r="AO942" i="2" s="1"/>
  <c r="AP942" i="2" a="1"/>
  <c r="AP942" i="2" s="1"/>
  <c r="J942" i="2" s="1"/>
  <c r="AO1110" i="2" a="1"/>
  <c r="AO1110" i="2" s="1"/>
  <c r="AP1110" i="2" a="1"/>
  <c r="AP1110" i="2" s="1"/>
  <c r="J1110" i="2" s="1"/>
  <c r="AP876" i="2" a="1"/>
  <c r="AP876" i="2" s="1"/>
  <c r="J876" i="2" s="1"/>
  <c r="AO876" i="2" a="1"/>
  <c r="AO876" i="2" s="1"/>
  <c r="AO728" i="2" a="1"/>
  <c r="AO728" i="2" s="1"/>
  <c r="AP728" i="2" a="1"/>
  <c r="AP728" i="2" s="1"/>
  <c r="J728" i="2" s="1"/>
  <c r="AY375" i="2"/>
  <c r="AZ375" i="2" s="1" a="1"/>
  <c r="AZ375" i="2" s="1"/>
  <c r="AO1160" i="2" a="1"/>
  <c r="AO1160" i="2" s="1"/>
  <c r="AP1160" i="2" a="1"/>
  <c r="AP1160" i="2" s="1"/>
  <c r="AO651" i="2" a="1"/>
  <c r="AO651" i="2" s="1"/>
  <c r="AP651" i="2" a="1"/>
  <c r="AP651" i="2" s="1"/>
  <c r="AN28" i="2" a="1"/>
  <c r="AN28" i="2" s="1"/>
  <c r="AO960" i="2" a="1"/>
  <c r="AO960" i="2" s="1"/>
  <c r="AP960" i="2" a="1"/>
  <c r="AP960" i="2" s="1"/>
  <c r="J960" i="2" s="1"/>
  <c r="AO968" i="2" a="1"/>
  <c r="AO968" i="2" s="1"/>
  <c r="AP968" i="2" a="1"/>
  <c r="AP968" i="2" s="1"/>
  <c r="AO591" i="2" a="1"/>
  <c r="AO591" i="2" s="1"/>
  <c r="AP591" i="2" a="1"/>
  <c r="AP591" i="2" s="1"/>
  <c r="AN43" i="2" a="1"/>
  <c r="AN43" i="2" s="1"/>
  <c r="AN77" i="2" a="1"/>
  <c r="AN77" i="2" s="1"/>
  <c r="AN188" i="2" a="1"/>
  <c r="AN188" i="2" s="1"/>
  <c r="AO1330" i="2" a="1"/>
  <c r="AO1330" i="2" s="1"/>
  <c r="AP1330" i="2" a="1"/>
  <c r="AP1330" i="2" s="1"/>
  <c r="AO816" i="2" a="1"/>
  <c r="AO816" i="2" s="1"/>
  <c r="AP816" i="2" a="1"/>
  <c r="AP816" i="2" s="1"/>
  <c r="AO818" i="2" a="1"/>
  <c r="AO818" i="2" s="1"/>
  <c r="AP818" i="2" a="1"/>
  <c r="AP818" i="2" s="1"/>
  <c r="J818" i="2" s="1"/>
  <c r="AO468" i="2" a="1"/>
  <c r="AO468" i="2" s="1"/>
  <c r="AP468" i="2" a="1"/>
  <c r="AP468" i="2" s="1"/>
  <c r="AO606" i="2" a="1"/>
  <c r="AO606" i="2" s="1"/>
  <c r="AP606" i="2" a="1"/>
  <c r="AP606" i="2" s="1"/>
  <c r="AO627" i="2" a="1"/>
  <c r="AO627" i="2" s="1"/>
  <c r="AP627" i="2" a="1"/>
  <c r="AP627" i="2" s="1"/>
  <c r="J627" i="2" s="1"/>
  <c r="AO592" i="2" a="1"/>
  <c r="AO592" i="2" s="1"/>
  <c r="AP592" i="2" a="1"/>
  <c r="AP592" i="2" s="1"/>
  <c r="AO585" i="2" a="1"/>
  <c r="AO585" i="2" s="1"/>
  <c r="AP585" i="2" a="1"/>
  <c r="AP585" i="2" s="1"/>
  <c r="AO149" i="2" a="1"/>
  <c r="AO149" i="2" s="1"/>
  <c r="AP149" i="2" a="1"/>
  <c r="AP149" i="2" s="1"/>
  <c r="AO466" i="2" a="1"/>
  <c r="AO466" i="2" s="1"/>
  <c r="AP466" i="2" a="1"/>
  <c r="AP466" i="2" s="1"/>
  <c r="AO137" i="2" a="1"/>
  <c r="AO137" i="2" s="1"/>
  <c r="AO160" i="2" a="1"/>
  <c r="AO160" i="2" s="1"/>
  <c r="AO406" i="2" a="1"/>
  <c r="AO406" i="2" s="1"/>
  <c r="AP1256" i="2" a="1"/>
  <c r="AP1256" i="2" s="1"/>
  <c r="AO1256" i="2" a="1"/>
  <c r="AO1256" i="2" s="1"/>
  <c r="AP917" i="2" a="1"/>
  <c r="AP917" i="2" s="1"/>
  <c r="J917" i="2" s="1"/>
  <c r="AO917" i="2" a="1"/>
  <c r="AO917" i="2" s="1"/>
  <c r="AO1587" i="2" a="1"/>
  <c r="AO1587" i="2" s="1"/>
  <c r="AP1587" i="2" a="1"/>
  <c r="AP1587" i="2" s="1"/>
  <c r="AO1262" i="2" a="1"/>
  <c r="AO1262" i="2" s="1"/>
  <c r="AP1262" i="2" a="1"/>
  <c r="AP1262" i="2" s="1"/>
  <c r="J1262" i="2" s="1"/>
  <c r="AO1307" i="2" a="1"/>
  <c r="AO1307" i="2" s="1"/>
  <c r="AP1307" i="2" a="1"/>
  <c r="AP1307" i="2" s="1"/>
  <c r="AO875" i="2" a="1"/>
  <c r="AO875" i="2" s="1"/>
  <c r="AP875" i="2" a="1"/>
  <c r="AP875" i="2" s="1"/>
  <c r="AO804" i="2" a="1"/>
  <c r="AO804" i="2" s="1"/>
  <c r="AP804" i="2" a="1"/>
  <c r="AP804" i="2" s="1"/>
  <c r="AO1124" i="2" a="1"/>
  <c r="AO1124" i="2" s="1"/>
  <c r="AP1124" i="2" a="1"/>
  <c r="AP1124" i="2" s="1"/>
  <c r="AO940" i="2" a="1"/>
  <c r="AO940" i="2" s="1"/>
  <c r="AP940" i="2" a="1"/>
  <c r="AP940" i="2" s="1"/>
  <c r="AO519" i="2" a="1"/>
  <c r="AO519" i="2" s="1"/>
  <c r="AP519" i="2" a="1"/>
  <c r="AP519" i="2" s="1"/>
  <c r="AO217" i="2" a="1"/>
  <c r="AO217" i="2" s="1"/>
  <c r="AP217" i="2" a="1"/>
  <c r="AP217" i="2" s="1"/>
  <c r="AO827" i="2" a="1"/>
  <c r="AO827" i="2" s="1"/>
  <c r="AP827" i="2" a="1"/>
  <c r="AP827" i="2" s="1"/>
  <c r="AO1054" i="2" a="1"/>
  <c r="AO1054" i="2" s="1"/>
  <c r="AP1054" i="2" a="1"/>
  <c r="AP1054" i="2" s="1"/>
  <c r="J1054" i="2" s="1"/>
  <c r="AO1211" i="2" a="1"/>
  <c r="AO1211" i="2" s="1"/>
  <c r="AP1211" i="2" a="1"/>
  <c r="AP1211" i="2" s="1"/>
  <c r="AO835" i="2" a="1"/>
  <c r="AO835" i="2" s="1"/>
  <c r="AP835" i="2" a="1"/>
  <c r="AP835" i="2" s="1"/>
  <c r="AP1175" i="2" a="1"/>
  <c r="AP1175" i="2" s="1"/>
  <c r="AO1175" i="2" a="1"/>
  <c r="AO1175" i="2" s="1"/>
  <c r="AP979" i="2" a="1"/>
  <c r="AP979" i="2" s="1"/>
  <c r="AO979" i="2" a="1"/>
  <c r="AO979" i="2" s="1"/>
  <c r="AO501" i="2" a="1"/>
  <c r="AO501" i="2" s="1"/>
  <c r="AP501" i="2" a="1"/>
  <c r="AP501" i="2" s="1"/>
  <c r="AO1225" i="2" a="1"/>
  <c r="AO1225" i="2" s="1"/>
  <c r="AP1225" i="2" a="1"/>
  <c r="AP1225" i="2" s="1"/>
  <c r="AO608" i="2" a="1"/>
  <c r="AO608" i="2" s="1"/>
  <c r="AP608" i="2" a="1"/>
  <c r="AP608" i="2" s="1"/>
  <c r="J608" i="2" s="1"/>
  <c r="AO907" i="2" a="1"/>
  <c r="AO907" i="2" s="1"/>
  <c r="AP907" i="2" a="1"/>
  <c r="AP907" i="2" s="1"/>
  <c r="AO719" i="2" a="1"/>
  <c r="AO719" i="2" s="1"/>
  <c r="AP719" i="2" a="1"/>
  <c r="AP719" i="2" s="1"/>
  <c r="AO1049" i="2" a="1"/>
  <c r="AO1049" i="2" s="1"/>
  <c r="AP1049" i="2" a="1"/>
  <c r="AP1049" i="2" s="1"/>
  <c r="J1049" i="2" s="1"/>
  <c r="AP847" i="2" a="1"/>
  <c r="AP847" i="2" s="1"/>
  <c r="AO847" i="2" a="1"/>
  <c r="AO847" i="2" s="1"/>
  <c r="AO961" i="2" a="1"/>
  <c r="AO961" i="2" s="1"/>
  <c r="AP961" i="2" a="1"/>
  <c r="AP961" i="2" s="1"/>
  <c r="AO955" i="2" a="1"/>
  <c r="AO955" i="2" s="1"/>
  <c r="AP955" i="2" a="1"/>
  <c r="AP955" i="2" s="1"/>
  <c r="AO801" i="2" a="1"/>
  <c r="AO801" i="2" s="1"/>
  <c r="AP801" i="2" a="1"/>
  <c r="AP801" i="2" s="1"/>
  <c r="AO782" i="2" a="1"/>
  <c r="AO782" i="2" s="1"/>
  <c r="AP782" i="2" a="1"/>
  <c r="AP782" i="2" s="1"/>
  <c r="AO1300" i="2" a="1"/>
  <c r="AO1300" i="2" s="1"/>
  <c r="AP1300" i="2" a="1"/>
  <c r="AP1300" i="2" s="1"/>
  <c r="AO530" i="2" a="1"/>
  <c r="AO530" i="2" s="1"/>
  <c r="AP530" i="2" a="1"/>
  <c r="AP530" i="2" s="1"/>
  <c r="AL689" i="2" a="1"/>
  <c r="AL689" i="2" s="1"/>
  <c r="I689" i="2" s="1"/>
  <c r="AO1418" i="2" a="1"/>
  <c r="AO1418" i="2" s="1"/>
  <c r="AP1418" i="2" a="1"/>
  <c r="AP1418" i="2" s="1"/>
  <c r="AO599" i="2" a="1"/>
  <c r="AO599" i="2" s="1"/>
  <c r="AP599" i="2" a="1"/>
  <c r="AP599" i="2" s="1"/>
  <c r="AO1288" i="2" a="1"/>
  <c r="AO1288" i="2" s="1"/>
  <c r="AP1288" i="2" a="1"/>
  <c r="AP1288" i="2" s="1"/>
  <c r="AO1173" i="2" a="1"/>
  <c r="AO1173" i="2" s="1"/>
  <c r="AP1173" i="2" a="1"/>
  <c r="AP1173" i="2" s="1"/>
  <c r="AO1202" i="2" a="1"/>
  <c r="AO1202" i="2" s="1"/>
  <c r="AP1202" i="2" a="1"/>
  <c r="AP1202" i="2" s="1"/>
  <c r="AP1053" i="2" a="1"/>
  <c r="AP1053" i="2" s="1"/>
  <c r="AO1053" i="2" a="1"/>
  <c r="AO1053" i="2" s="1"/>
  <c r="AO1409" i="2" a="1"/>
  <c r="AO1409" i="2" s="1"/>
  <c r="AP1409" i="2" a="1"/>
  <c r="AP1409" i="2" s="1"/>
  <c r="AO442" i="2" a="1"/>
  <c r="AO442" i="2" s="1"/>
  <c r="AP442" i="2" a="1"/>
  <c r="AP442" i="2" s="1"/>
  <c r="AO1487" i="2" a="1"/>
  <c r="AO1487" i="2" s="1"/>
  <c r="AP1487" i="2" a="1"/>
  <c r="AP1487" i="2" s="1"/>
  <c r="AP1393" i="2" a="1"/>
  <c r="AP1393" i="2" s="1"/>
  <c r="AO1393" i="2" a="1"/>
  <c r="AO1393" i="2" s="1"/>
  <c r="AO1339" i="2" a="1"/>
  <c r="AO1339" i="2" s="1"/>
  <c r="AP1339" i="2" a="1"/>
  <c r="AP1339" i="2" s="1"/>
  <c r="AO828" i="2" a="1"/>
  <c r="AO828" i="2" s="1"/>
  <c r="AP828" i="2" a="1"/>
  <c r="AP828" i="2" s="1"/>
  <c r="AP982" i="2" a="1"/>
  <c r="AP982" i="2" s="1"/>
  <c r="AO982" i="2" a="1"/>
  <c r="AO982" i="2" s="1"/>
  <c r="AO776" i="2" a="1"/>
  <c r="AO776" i="2" s="1"/>
  <c r="AP776" i="2" a="1"/>
  <c r="AP776" i="2" s="1"/>
  <c r="AO100" i="2" a="1"/>
  <c r="AO100" i="2" s="1"/>
  <c r="AP100" i="2" a="1"/>
  <c r="AP100" i="2" s="1"/>
  <c r="AO870" i="2" a="1"/>
  <c r="AO870" i="2" s="1"/>
  <c r="AP870" i="2" a="1"/>
  <c r="AP870" i="2" s="1"/>
  <c r="AP949" i="2" a="1"/>
  <c r="AP949" i="2" s="1"/>
  <c r="AO949" i="2" a="1"/>
  <c r="AO949" i="2" s="1"/>
  <c r="AO770" i="2" a="1"/>
  <c r="AO770" i="2" s="1"/>
  <c r="AP770" i="2" a="1"/>
  <c r="AP770" i="2" s="1"/>
  <c r="AO1493" i="2" a="1"/>
  <c r="AO1493" i="2" s="1"/>
  <c r="AP1493" i="2" a="1"/>
  <c r="AP1493" i="2" s="1"/>
  <c r="AO1056" i="2" a="1"/>
  <c r="AO1056" i="2" s="1"/>
  <c r="AP1056" i="2" a="1"/>
  <c r="AP1056" i="2" s="1"/>
  <c r="AO976" i="2" a="1"/>
  <c r="AO976" i="2" s="1"/>
  <c r="AP976" i="2" a="1"/>
  <c r="AP976" i="2" s="1"/>
  <c r="AO144" i="2" a="1"/>
  <c r="AO144" i="2" s="1"/>
  <c r="AP144" i="2" a="1"/>
  <c r="AP144" i="2" s="1"/>
  <c r="AO1508" i="2" a="1"/>
  <c r="AO1508" i="2" s="1"/>
  <c r="AP1508" i="2" a="1"/>
  <c r="AP1508" i="2" s="1"/>
  <c r="AO790" i="2" a="1"/>
  <c r="AO790" i="2" s="1"/>
  <c r="AP790" i="2" a="1"/>
  <c r="AP790" i="2" s="1"/>
  <c r="AO772" i="2" a="1"/>
  <c r="AO772" i="2" s="1"/>
  <c r="AP772" i="2" a="1"/>
  <c r="AP772" i="2" s="1"/>
  <c r="AO630" i="2" a="1"/>
  <c r="AO630" i="2" s="1"/>
  <c r="AP630" i="2" a="1"/>
  <c r="AP630" i="2" s="1"/>
  <c r="AO522" i="2" a="1"/>
  <c r="AO522" i="2" s="1"/>
  <c r="AP522" i="2" a="1"/>
  <c r="AP522" i="2" s="1"/>
  <c r="AN80" i="2" a="1"/>
  <c r="AN80" i="2" s="1"/>
  <c r="AP1368" i="2" a="1"/>
  <c r="AP1368" i="2" s="1"/>
  <c r="AO1368" i="2" a="1"/>
  <c r="AO1368" i="2" s="1"/>
  <c r="AO631" i="2" a="1"/>
  <c r="AO631" i="2" s="1"/>
  <c r="AP631" i="2" a="1"/>
  <c r="AP631" i="2" s="1"/>
  <c r="AO952" i="2" a="1"/>
  <c r="AO952" i="2" s="1"/>
  <c r="AP952" i="2" a="1"/>
  <c r="AP952" i="2" s="1"/>
  <c r="AP967" i="2" a="1"/>
  <c r="AP967" i="2" s="1"/>
  <c r="AO967" i="2" a="1"/>
  <c r="AO967" i="2" s="1"/>
  <c r="AY52" i="2"/>
  <c r="AZ52" i="2" s="1" a="1"/>
  <c r="AZ52" i="2" s="1"/>
  <c r="AP1345" i="2" a="1"/>
  <c r="AP1345" i="2" s="1"/>
  <c r="AO1345" i="2" a="1"/>
  <c r="AO1345" i="2" s="1"/>
  <c r="AP1273" i="2" a="1"/>
  <c r="AP1273" i="2" s="1"/>
  <c r="AO1273" i="2" a="1"/>
  <c r="AO1273" i="2" s="1"/>
  <c r="AO1184" i="2" a="1"/>
  <c r="AO1184" i="2" s="1"/>
  <c r="AP1184" i="2" a="1"/>
  <c r="AP1184" i="2" s="1"/>
  <c r="AN438" i="2" a="1"/>
  <c r="AN438" i="2" s="1"/>
  <c r="AO1140" i="2" a="1"/>
  <c r="AO1140" i="2" s="1"/>
  <c r="AP1140" i="2" a="1"/>
  <c r="AP1140" i="2" s="1"/>
  <c r="AN108" i="2" a="1"/>
  <c r="AN108" i="2" s="1"/>
  <c r="AO534" i="2" a="1"/>
  <c r="AO534" i="2" s="1"/>
  <c r="AP534" i="2" a="1"/>
  <c r="AP534" i="2" s="1"/>
  <c r="J534" i="2" s="1"/>
  <c r="AO316" i="2" a="1"/>
  <c r="AO316" i="2" s="1"/>
  <c r="AP316" i="2" a="1"/>
  <c r="AP316" i="2" s="1"/>
  <c r="AO611" i="2" a="1"/>
  <c r="AO611" i="2" s="1"/>
  <c r="AP611" i="2" a="1"/>
  <c r="AP611" i="2" s="1"/>
  <c r="AO1249" i="2" a="1"/>
  <c r="AO1249" i="2" s="1"/>
  <c r="AP1249" i="2" a="1"/>
  <c r="AP1249" i="2" s="1"/>
  <c r="AO683" i="2" a="1"/>
  <c r="AO683" i="2" s="1"/>
  <c r="AP683" i="2" a="1"/>
  <c r="AP683" i="2" s="1"/>
  <c r="AO1119" i="2" a="1"/>
  <c r="AO1119" i="2" s="1"/>
  <c r="AP1119" i="2" a="1"/>
  <c r="AP1119" i="2" s="1"/>
  <c r="AO1584" i="2" a="1"/>
  <c r="AO1584" i="2" s="1"/>
  <c r="AP1584" i="2" a="1"/>
  <c r="AP1584" i="2" s="1"/>
  <c r="AP1309" i="2" a="1"/>
  <c r="AP1309" i="2" s="1"/>
  <c r="AO1309" i="2" a="1"/>
  <c r="AO1309" i="2" s="1"/>
  <c r="AO810" i="2" a="1"/>
  <c r="AO810" i="2" s="1"/>
  <c r="AP810" i="2" a="1"/>
  <c r="AP810" i="2" s="1"/>
  <c r="J810" i="2" s="1"/>
  <c r="AO744" i="2" a="1"/>
  <c r="AO744" i="2" s="1"/>
  <c r="AP744" i="2" a="1"/>
  <c r="AP744" i="2" s="1"/>
  <c r="AP1317" i="2" a="1"/>
  <c r="AP1317" i="2" s="1"/>
  <c r="J1317" i="2" s="1"/>
  <c r="AO1317" i="2" a="1"/>
  <c r="AO1317" i="2" s="1"/>
  <c r="AO735" i="2" a="1"/>
  <c r="AO735" i="2" s="1"/>
  <c r="AP735" i="2" a="1"/>
  <c r="AP735" i="2" s="1"/>
  <c r="J735" i="2" s="1"/>
  <c r="AO842" i="2" a="1"/>
  <c r="AO842" i="2" s="1"/>
  <c r="AP842" i="2" a="1"/>
  <c r="AP842" i="2" s="1"/>
  <c r="AO1101" i="2" a="1"/>
  <c r="AO1101" i="2" s="1"/>
  <c r="AP1101" i="2" a="1"/>
  <c r="AP1101" i="2" s="1"/>
  <c r="AO1177" i="2" a="1"/>
  <c r="AO1177" i="2" s="1"/>
  <c r="AP1177" i="2" a="1"/>
  <c r="AP1177" i="2" s="1"/>
  <c r="AO1142" i="2" a="1"/>
  <c r="AO1142" i="2" s="1"/>
  <c r="AP1142" i="2" a="1"/>
  <c r="AP1142" i="2" s="1"/>
  <c r="AO1079" i="2" a="1"/>
  <c r="AO1079" i="2" s="1"/>
  <c r="AP1079" i="2" a="1"/>
  <c r="AP1079" i="2" s="1"/>
  <c r="AO1011" i="2" a="1"/>
  <c r="AO1011" i="2" s="1"/>
  <c r="AP1011" i="2" a="1"/>
  <c r="AP1011" i="2" s="1"/>
  <c r="AO1153" i="2" a="1"/>
  <c r="AO1153" i="2" s="1"/>
  <c r="AP1153" i="2" a="1"/>
  <c r="AP1153" i="2" s="1"/>
  <c r="AO1340" i="2" a="1"/>
  <c r="AO1340" i="2" s="1"/>
  <c r="AP1340" i="2" a="1"/>
  <c r="AP1340" i="2" s="1"/>
  <c r="AO1009" i="2" a="1"/>
  <c r="AO1009" i="2" s="1"/>
  <c r="AP1009" i="2" a="1"/>
  <c r="AP1009" i="2" s="1"/>
  <c r="J1009" i="2" s="1"/>
  <c r="AO798" i="2" a="1"/>
  <c r="AO798" i="2" s="1"/>
  <c r="AP798" i="2" a="1"/>
  <c r="AP798" i="2" s="1"/>
  <c r="AP1014" i="2" a="1"/>
  <c r="AP1014" i="2" s="1"/>
  <c r="AO1014" i="2" a="1"/>
  <c r="AO1014" i="2" s="1"/>
  <c r="AO476" i="2" a="1"/>
  <c r="AO476" i="2" s="1"/>
  <c r="AP476" i="2" a="1"/>
  <c r="AP476" i="2" s="1"/>
  <c r="J476" i="2" s="1"/>
  <c r="AO537" i="2" a="1"/>
  <c r="AO537" i="2" s="1"/>
  <c r="AP537" i="2" a="1"/>
  <c r="AP537" i="2" s="1"/>
  <c r="AP1411" i="2" a="1"/>
  <c r="AP1411" i="2" s="1"/>
  <c r="J1411" i="2" s="1"/>
  <c r="AO1411" i="2" a="1"/>
  <c r="AO1411" i="2" s="1"/>
  <c r="AN342" i="2" a="1"/>
  <c r="AN342" i="2" s="1"/>
  <c r="AO655" i="2" a="1"/>
  <c r="AO655" i="2" s="1"/>
  <c r="AP655" i="2" a="1"/>
  <c r="AP655" i="2" s="1"/>
  <c r="AO648" i="2" a="1"/>
  <c r="AO648" i="2" s="1"/>
  <c r="AP648" i="2" a="1"/>
  <c r="AP648" i="2" s="1"/>
  <c r="J648" i="2" s="1"/>
  <c r="AO525" i="2" a="1"/>
  <c r="AO525" i="2" s="1"/>
  <c r="AP525" i="2" a="1"/>
  <c r="AP525" i="2" s="1"/>
  <c r="AO1000" i="2" a="1"/>
  <c r="AO1000" i="2" s="1"/>
  <c r="AP1000" i="2" a="1"/>
  <c r="AP1000" i="2" s="1"/>
  <c r="J1000" i="2" s="1"/>
  <c r="AO681" i="2" a="1"/>
  <c r="AO681" i="2" s="1"/>
  <c r="AP681" i="2" a="1"/>
  <c r="AP681" i="2" s="1"/>
  <c r="AO962" i="2" a="1"/>
  <c r="AO962" i="2" s="1"/>
  <c r="AP962" i="2" a="1"/>
  <c r="AP962" i="2" s="1"/>
  <c r="J962" i="2" s="1"/>
  <c r="AO1037" i="2" a="1"/>
  <c r="AO1037" i="2" s="1"/>
  <c r="AP1037" i="2" a="1"/>
  <c r="AP1037" i="2" s="1"/>
  <c r="J1037" i="2" s="1"/>
  <c r="AO739" i="2" a="1"/>
  <c r="AO739" i="2" s="1"/>
  <c r="AP739" i="2" a="1"/>
  <c r="AP739" i="2" s="1"/>
  <c r="AO1396" i="2" a="1"/>
  <c r="AO1396" i="2" s="1"/>
  <c r="AP1396" i="2" a="1"/>
  <c r="AP1396" i="2" s="1"/>
  <c r="J1396" i="2" s="1"/>
  <c r="AO1018" i="2" a="1"/>
  <c r="AO1018" i="2" s="1"/>
  <c r="AP1018" i="2" a="1"/>
  <c r="AP1018" i="2" s="1"/>
  <c r="AO721" i="2" a="1"/>
  <c r="AO721" i="2" s="1"/>
  <c r="AP721" i="2" a="1"/>
  <c r="AP721" i="2" s="1"/>
  <c r="AO1413" i="2" a="1"/>
  <c r="AO1413" i="2" s="1"/>
  <c r="AP1413" i="2" a="1"/>
  <c r="AP1413" i="2" s="1"/>
  <c r="J1413" i="2" s="1"/>
  <c r="AP1456" i="2" a="1"/>
  <c r="AP1456" i="2" s="1"/>
  <c r="J1456" i="2" s="1"/>
  <c r="AO1456" i="2" a="1"/>
  <c r="AO1456" i="2" s="1"/>
  <c r="AO1238" i="2" a="1"/>
  <c r="AO1238" i="2" s="1"/>
  <c r="AP1238" i="2" a="1"/>
  <c r="AP1238" i="2" s="1"/>
  <c r="J1238" i="2" s="1"/>
  <c r="AO838" i="2" a="1"/>
  <c r="AO838" i="2" s="1"/>
  <c r="AP838" i="2" a="1"/>
  <c r="AP838" i="2" s="1"/>
  <c r="J838" i="2" s="1"/>
  <c r="AO41" i="2" a="1"/>
  <c r="AO41" i="2" s="1"/>
  <c r="AP41" i="2" a="1"/>
  <c r="AP41" i="2" s="1"/>
  <c r="AO1213" i="2" a="1"/>
  <c r="AO1213" i="2" s="1"/>
  <c r="AP1213" i="2" a="1"/>
  <c r="AP1213" i="2" s="1"/>
  <c r="AR419" i="2" a="1"/>
  <c r="AR419" i="2" s="1"/>
  <c r="AO1154" i="2" a="1"/>
  <c r="AO1154" i="2" s="1"/>
  <c r="AP1154" i="2" a="1"/>
  <c r="AP1154" i="2" s="1"/>
  <c r="AO1244" i="2" a="1"/>
  <c r="AO1244" i="2" s="1"/>
  <c r="AP1244" i="2" a="1"/>
  <c r="AP1244" i="2" s="1"/>
  <c r="J1244" i="2" s="1"/>
  <c r="AN32" i="2" a="1"/>
  <c r="AN32" i="2" s="1"/>
  <c r="AO1174" i="2" a="1"/>
  <c r="AO1174" i="2" s="1"/>
  <c r="AP1174" i="2" a="1"/>
  <c r="AP1174" i="2" s="1"/>
  <c r="J1174" i="2" s="1"/>
  <c r="AN297" i="2" a="1"/>
  <c r="AN297" i="2" s="1"/>
  <c r="AN216" i="2" a="1"/>
  <c r="AN216" i="2" s="1"/>
  <c r="AO1346" i="2" a="1"/>
  <c r="AO1346" i="2" s="1"/>
  <c r="AP1346" i="2" a="1"/>
  <c r="AP1346" i="2" s="1"/>
  <c r="AP1084" i="2" a="1"/>
  <c r="AP1084" i="2" s="1"/>
  <c r="J1084" i="2" s="1"/>
  <c r="AO1084" i="2" a="1"/>
  <c r="AO1084" i="2" s="1"/>
  <c r="AN71" i="2" a="1"/>
  <c r="AN71" i="2" s="1"/>
  <c r="AO1015" i="2" a="1"/>
  <c r="AO1015" i="2" s="1"/>
  <c r="AP1015" i="2" a="1"/>
  <c r="AP1015" i="2" s="1"/>
  <c r="J1015" i="2" s="1"/>
  <c r="AO709" i="2" a="1"/>
  <c r="AO709" i="2" s="1"/>
  <c r="AP709" i="2" a="1"/>
  <c r="AP709" i="2" s="1"/>
  <c r="J709" i="2" s="1"/>
  <c r="AO588" i="2" a="1"/>
  <c r="AO588" i="2" s="1"/>
  <c r="AP588" i="2" a="1"/>
  <c r="AP588" i="2" s="1"/>
  <c r="J588" i="2" s="1"/>
  <c r="AO555" i="2" a="1"/>
  <c r="AO555" i="2" s="1"/>
  <c r="AP555" i="2" a="1"/>
  <c r="AP555" i="2" s="1"/>
  <c r="AP544" i="2" a="1"/>
  <c r="AP544" i="2" s="1"/>
  <c r="J544" i="2" s="1"/>
  <c r="AO544" i="2" a="1"/>
  <c r="AO544" i="2" s="1"/>
  <c r="AN34" i="2" a="1"/>
  <c r="AN34" i="2" s="1"/>
  <c r="AO491" i="2" a="1"/>
  <c r="AO491" i="2" s="1"/>
  <c r="AP491" i="2" a="1"/>
  <c r="AP491" i="2" s="1"/>
  <c r="AN404" i="2" a="1"/>
  <c r="AN404" i="2" s="1"/>
  <c r="AO14" i="2" a="1"/>
  <c r="AO14" i="2" s="1"/>
  <c r="AN365" i="2" a="1"/>
  <c r="AN365" i="2" s="1"/>
  <c r="AO9" i="2" a="1"/>
  <c r="AO9" i="2" s="1"/>
  <c r="AN416" i="2" a="1"/>
  <c r="AN416" i="2" s="1"/>
  <c r="AN425" i="2" a="1"/>
  <c r="AN425" i="2" s="1"/>
  <c r="AO718" i="2" a="1"/>
  <c r="AO718" i="2" s="1"/>
  <c r="AP718" i="2" a="1"/>
  <c r="AP718" i="2" s="1"/>
  <c r="J718" i="2" s="1"/>
  <c r="AO937" i="2" a="1"/>
  <c r="AO937" i="2" s="1"/>
  <c r="AP937" i="2" a="1"/>
  <c r="AP937" i="2" s="1"/>
  <c r="AO841" i="2" a="1"/>
  <c r="AO841" i="2" s="1"/>
  <c r="AP841" i="2" a="1"/>
  <c r="AP841" i="2" s="1"/>
  <c r="J841" i="2" s="1"/>
  <c r="AO1515" i="2" a="1"/>
  <c r="AO1515" i="2" s="1"/>
  <c r="AP1515" i="2" a="1"/>
  <c r="AP1515" i="2" s="1"/>
  <c r="AO1539" i="2" a="1"/>
  <c r="AO1539" i="2" s="1"/>
  <c r="AP1539" i="2" a="1"/>
  <c r="AP1539" i="2" s="1"/>
  <c r="AO859" i="2" a="1"/>
  <c r="AO859" i="2" s="1"/>
  <c r="AP859" i="2" a="1"/>
  <c r="AP859" i="2" s="1"/>
  <c r="AO1134" i="2" a="1"/>
  <c r="AO1134" i="2" s="1"/>
  <c r="AP1134" i="2" a="1"/>
  <c r="AP1134" i="2" s="1"/>
  <c r="AO1271" i="2" a="1"/>
  <c r="AO1271" i="2" s="1"/>
  <c r="AP1271" i="2" a="1"/>
  <c r="AP1271" i="2" s="1"/>
  <c r="AO625" i="2" a="1"/>
  <c r="AO625" i="2" s="1"/>
  <c r="AP625" i="2" a="1"/>
  <c r="AP625" i="2" s="1"/>
  <c r="AO1107" i="2" a="1"/>
  <c r="AO1107" i="2" s="1"/>
  <c r="AP1107" i="2" a="1"/>
  <c r="AP1107" i="2" s="1"/>
  <c r="AO670" i="2" a="1"/>
  <c r="AO670" i="2" s="1"/>
  <c r="AP670" i="2" a="1"/>
  <c r="AP670" i="2" s="1"/>
  <c r="AO580" i="2" a="1"/>
  <c r="AO580" i="2" s="1"/>
  <c r="AP580" i="2" a="1"/>
  <c r="AP580" i="2" s="1"/>
  <c r="AP1372" i="2" a="1"/>
  <c r="AP1372" i="2" s="1"/>
  <c r="AO1372" i="2" a="1"/>
  <c r="AO1372" i="2" s="1"/>
  <c r="AO561" i="2" a="1"/>
  <c r="AO561" i="2" s="1"/>
  <c r="AP561" i="2" a="1"/>
  <c r="AP561" i="2" s="1"/>
  <c r="AP1378" i="2" a="1"/>
  <c r="AP1378" i="2" s="1"/>
  <c r="AO1378" i="2" a="1"/>
  <c r="AO1378" i="2" s="1"/>
  <c r="AO665" i="2" a="1"/>
  <c r="AO665" i="2" s="1"/>
  <c r="AP665" i="2" a="1"/>
  <c r="AP665" i="2" s="1"/>
  <c r="AO1252" i="2" a="1"/>
  <c r="AO1252" i="2" s="1"/>
  <c r="AP1252" i="2" a="1"/>
  <c r="AP1252" i="2" s="1"/>
  <c r="AP259" i="2" a="1"/>
  <c r="AP259" i="2" s="1"/>
  <c r="AO259" i="2" a="1"/>
  <c r="AO259" i="2" s="1"/>
  <c r="AO1283" i="2" a="1"/>
  <c r="AO1283" i="2" s="1"/>
  <c r="AP1283" i="2" a="1"/>
  <c r="AP1283" i="2" s="1"/>
  <c r="AO1338" i="2" a="1"/>
  <c r="AO1338" i="2" s="1"/>
  <c r="AP1338" i="2" a="1"/>
  <c r="AP1338" i="2" s="1"/>
  <c r="AO1514" i="2" a="1"/>
  <c r="AO1514" i="2" s="1"/>
  <c r="AP1514" i="2" a="1"/>
  <c r="AP1514" i="2" s="1"/>
  <c r="AO730" i="2" a="1"/>
  <c r="AO730" i="2" s="1"/>
  <c r="AP730" i="2" a="1"/>
  <c r="AP730" i="2" s="1"/>
  <c r="AP553" i="2" a="1"/>
  <c r="AP553" i="2" s="1"/>
  <c r="AO553" i="2" a="1"/>
  <c r="AO553" i="2" s="1"/>
  <c r="AO1055" i="2" a="1"/>
  <c r="AO1055" i="2" s="1"/>
  <c r="AP1055" i="2" a="1"/>
  <c r="AP1055" i="2" s="1"/>
  <c r="AP1400" i="2" a="1"/>
  <c r="AP1400" i="2" s="1"/>
  <c r="AO1400" i="2" a="1"/>
  <c r="AO1400" i="2" s="1"/>
  <c r="AP1279" i="2" a="1"/>
  <c r="AP1279" i="2" s="1"/>
  <c r="AO1279" i="2" a="1"/>
  <c r="AO1279" i="2" s="1"/>
  <c r="AO480" i="2" a="1"/>
  <c r="AO480" i="2" s="1"/>
  <c r="AP480" i="2" a="1"/>
  <c r="AP480" i="2" s="1"/>
  <c r="AO1422" i="2" a="1"/>
  <c r="AO1422" i="2" s="1"/>
  <c r="AP1422" i="2" a="1"/>
  <c r="AP1422" i="2" s="1"/>
  <c r="AO970" i="2" a="1"/>
  <c r="AO970" i="2" s="1"/>
  <c r="AP970" i="2" a="1"/>
  <c r="AP970" i="2" s="1"/>
  <c r="AO1176" i="2" a="1"/>
  <c r="AO1176" i="2" s="1"/>
  <c r="AP1176" i="2" a="1"/>
  <c r="AP1176" i="2" s="1"/>
  <c r="AO746" i="2" a="1"/>
  <c r="AO746" i="2" s="1"/>
  <c r="AP746" i="2" a="1"/>
  <c r="AP746" i="2" s="1"/>
  <c r="AY551" i="2"/>
  <c r="AZ551" i="2" s="1" a="1"/>
  <c r="AZ551" i="2" s="1"/>
  <c r="AO1428" i="2" a="1"/>
  <c r="AO1428" i="2" s="1"/>
  <c r="AP1428" i="2" a="1"/>
  <c r="AP1428" i="2" s="1"/>
  <c r="AO1267" i="2" a="1"/>
  <c r="AO1267" i="2" s="1"/>
  <c r="AP1267" i="2" a="1"/>
  <c r="AP1267" i="2" s="1"/>
  <c r="AO192" i="2" a="1"/>
  <c r="AO192" i="2" s="1"/>
  <c r="AP192" i="2" a="1"/>
  <c r="AP192" i="2" s="1"/>
  <c r="AO1070" i="2" a="1"/>
  <c r="AO1070" i="2" s="1"/>
  <c r="AP1070" i="2" a="1"/>
  <c r="AP1070" i="2" s="1"/>
  <c r="AO613" i="2" a="1"/>
  <c r="AO613" i="2" s="1"/>
  <c r="AP613" i="2" a="1"/>
  <c r="AP613" i="2" s="1"/>
  <c r="AO568" i="2" a="1"/>
  <c r="AO568" i="2" s="1"/>
  <c r="AP568" i="2" a="1"/>
  <c r="AP568" i="2" s="1"/>
  <c r="AO511" i="2" a="1"/>
  <c r="AO511" i="2" s="1"/>
  <c r="AP511" i="2" a="1"/>
  <c r="AP511" i="2" s="1"/>
  <c r="AY143" i="2"/>
  <c r="AZ143" i="2" s="1" a="1"/>
  <c r="AZ143" i="2" s="1"/>
  <c r="AO1455" i="2" a="1"/>
  <c r="AO1455" i="2" s="1"/>
  <c r="AP1455" i="2" a="1"/>
  <c r="AP1455" i="2" s="1"/>
  <c r="AN186" i="2" a="1"/>
  <c r="AN186" i="2" s="1"/>
  <c r="AN136" i="2" a="1"/>
  <c r="AN136" i="2" s="1"/>
  <c r="AO951" i="2" a="1"/>
  <c r="AO951" i="2" s="1"/>
  <c r="AP951" i="2" a="1"/>
  <c r="AP951" i="2" s="1"/>
  <c r="AO714" i="2" a="1"/>
  <c r="AO714" i="2" s="1"/>
  <c r="AP714" i="2" a="1"/>
  <c r="AP714" i="2" s="1"/>
  <c r="AL1234" i="2" a="1"/>
  <c r="AL1234" i="2" s="1"/>
  <c r="I1234" i="2" s="1"/>
  <c r="AO701" i="2" a="1"/>
  <c r="AO701" i="2" s="1"/>
  <c r="AP701" i="2" a="1"/>
  <c r="AP701" i="2" s="1"/>
  <c r="AO1510" i="2" a="1"/>
  <c r="AO1510" i="2" s="1"/>
  <c r="AP1510" i="2" a="1"/>
  <c r="AP1510" i="2" s="1"/>
  <c r="AR52" i="2" a="1"/>
  <c r="AR52" i="2" s="1"/>
  <c r="AO483" i="2" a="1"/>
  <c r="AO483" i="2" s="1"/>
  <c r="AP483" i="2" a="1"/>
  <c r="AP483" i="2" s="1"/>
  <c r="AO540" i="2" a="1"/>
  <c r="AO540" i="2" s="1"/>
  <c r="AP540" i="2" a="1"/>
  <c r="AP540" i="2" s="1"/>
  <c r="AO1285" i="2" a="1"/>
  <c r="AO1285" i="2" s="1"/>
  <c r="AP1285" i="2" a="1"/>
  <c r="AP1285" i="2" s="1"/>
  <c r="AS234" i="2" a="1"/>
  <c r="AS234" i="2" s="1"/>
  <c r="AS638" i="2" a="1"/>
  <c r="AS638" i="2" s="1"/>
  <c r="AO490" i="2" a="1"/>
  <c r="AO490" i="2" s="1"/>
  <c r="AP490" i="2" a="1"/>
  <c r="AP490" i="2" s="1"/>
  <c r="AO622" i="2" a="1"/>
  <c r="AO622" i="2" s="1"/>
  <c r="AP622" i="2" a="1"/>
  <c r="AP622" i="2" s="1"/>
  <c r="AO618" i="2" a="1"/>
  <c r="AO618" i="2" s="1"/>
  <c r="AP618" i="2" a="1"/>
  <c r="AP618" i="2" s="1"/>
  <c r="AO1222" i="2" a="1"/>
  <c r="AO1222" i="2" s="1"/>
  <c r="AP1222" i="2" a="1"/>
  <c r="AP1222" i="2" s="1"/>
  <c r="AO296" i="2" a="1"/>
  <c r="AO296" i="2" s="1"/>
  <c r="AP296" i="2" a="1"/>
  <c r="AP296" i="2" s="1"/>
  <c r="AK560" i="2" a="1"/>
  <c r="AK560" i="2" s="1"/>
  <c r="AO1450" i="2" a="1"/>
  <c r="AO1450" i="2" s="1"/>
  <c r="AP1450" i="2" a="1"/>
  <c r="AP1450" i="2" s="1"/>
  <c r="AO571" i="2" a="1"/>
  <c r="AO571" i="2" s="1"/>
  <c r="AP571" i="2" a="1"/>
  <c r="AP571" i="2" s="1"/>
  <c r="AO1494" i="2" a="1"/>
  <c r="AO1494" i="2" s="1"/>
  <c r="AP1494" i="2" a="1"/>
  <c r="AP1494" i="2" s="1"/>
  <c r="AP1331" i="2" a="1"/>
  <c r="AP1331" i="2" s="1"/>
  <c r="AO1331" i="2" a="1"/>
  <c r="AO1331" i="2" s="1"/>
  <c r="AO1365" i="2" a="1"/>
  <c r="AO1365" i="2" s="1"/>
  <c r="AP1365" i="2" a="1"/>
  <c r="AP1365" i="2" s="1"/>
  <c r="AO793" i="2" a="1"/>
  <c r="AO793" i="2" s="1"/>
  <c r="AP793" i="2" a="1"/>
  <c r="AP793" i="2" s="1"/>
  <c r="J793" i="2" s="1"/>
  <c r="AO1327" i="2" a="1"/>
  <c r="AO1327" i="2" s="1"/>
  <c r="AP1327" i="2" a="1"/>
  <c r="AP1327" i="2" s="1"/>
  <c r="AO705" i="2" a="1"/>
  <c r="AO705" i="2" s="1"/>
  <c r="AP705" i="2" a="1"/>
  <c r="AP705" i="2" s="1"/>
  <c r="AO1501" i="2" a="1"/>
  <c r="AO1501" i="2" s="1"/>
  <c r="AP1501" i="2" a="1"/>
  <c r="AP1501" i="2" s="1"/>
  <c r="AO766" i="2" a="1"/>
  <c r="AO766" i="2" s="1"/>
  <c r="AP766" i="2" a="1"/>
  <c r="AP766" i="2" s="1"/>
  <c r="J766" i="2" s="1"/>
  <c r="BA1374" i="2" a="1"/>
  <c r="BA1374" i="2" s="1"/>
  <c r="AO1374" i="2" a="1"/>
  <c r="AO1374" i="2" s="1"/>
  <c r="AP1374" i="2" a="1"/>
  <c r="AP1374" i="2" s="1"/>
  <c r="J1374" i="2" s="1"/>
  <c r="AO1060" i="2" a="1"/>
  <c r="AO1060" i="2" s="1"/>
  <c r="AP1060" i="2" a="1"/>
  <c r="AP1060" i="2" s="1"/>
  <c r="J1060" i="2" s="1"/>
  <c r="AO840" i="2" a="1"/>
  <c r="AO840" i="2" s="1"/>
  <c r="AP840" i="2" a="1"/>
  <c r="AP840" i="2" s="1"/>
  <c r="AO722" i="2" a="1"/>
  <c r="AO722" i="2" s="1"/>
  <c r="AP722" i="2" a="1"/>
  <c r="AP722" i="2" s="1"/>
  <c r="AO1033" i="2" a="1"/>
  <c r="AO1033" i="2" s="1"/>
  <c r="AP1033" i="2" a="1"/>
  <c r="AP1033" i="2" s="1"/>
  <c r="AO1356" i="2" a="1"/>
  <c r="AO1356" i="2" s="1"/>
  <c r="AP1356" i="2" a="1"/>
  <c r="AP1356" i="2" s="1"/>
  <c r="AO1323" i="2" a="1"/>
  <c r="AO1323" i="2" s="1"/>
  <c r="AP1323" i="2" a="1"/>
  <c r="AP1323" i="2" s="1"/>
  <c r="J1323" i="2" s="1"/>
  <c r="AO1081" i="2" a="1"/>
  <c r="AO1081" i="2" s="1"/>
  <c r="AP1081" i="2" a="1"/>
  <c r="AP1081" i="2" s="1"/>
  <c r="AO1016" i="2" a="1"/>
  <c r="AO1016" i="2" s="1"/>
  <c r="AP1016" i="2" a="1"/>
  <c r="AP1016" i="2" s="1"/>
  <c r="J1016" i="2" s="1"/>
  <c r="AO975" i="2" a="1"/>
  <c r="AO975" i="2" s="1"/>
  <c r="AP975" i="2" a="1"/>
  <c r="AP975" i="2" s="1"/>
  <c r="AO792" i="2" a="1"/>
  <c r="AO792" i="2" s="1"/>
  <c r="AP792" i="2" a="1"/>
  <c r="AP792" i="2" s="1"/>
  <c r="AO1111" i="2" a="1"/>
  <c r="AO1111" i="2" s="1"/>
  <c r="AP1111" i="2" a="1"/>
  <c r="AP1111" i="2" s="1"/>
  <c r="AO1383" i="2" a="1"/>
  <c r="AO1383" i="2" s="1"/>
  <c r="AP1383" i="2" a="1"/>
  <c r="AP1383" i="2" s="1"/>
  <c r="J1383" i="2" s="1"/>
  <c r="AO1344" i="2" a="1"/>
  <c r="AO1344" i="2" s="1"/>
  <c r="AP1344" i="2" a="1"/>
  <c r="AP1344" i="2" s="1"/>
  <c r="AO1333" i="2" a="1"/>
  <c r="AO1333" i="2" s="1"/>
  <c r="AP1333" i="2" a="1"/>
  <c r="AP1333" i="2" s="1"/>
  <c r="AO1040" i="2" a="1"/>
  <c r="AO1040" i="2" s="1"/>
  <c r="AP1040" i="2" a="1"/>
  <c r="AP1040" i="2" s="1"/>
  <c r="AP1473" i="2" a="1"/>
  <c r="AP1473" i="2" s="1"/>
  <c r="AO1473" i="2" a="1"/>
  <c r="AO1473" i="2" s="1"/>
  <c r="AO1550" i="2" a="1"/>
  <c r="AO1550" i="2" s="1"/>
  <c r="AP1550" i="2" a="1"/>
  <c r="AP1550" i="2" s="1"/>
  <c r="AO888" i="2" a="1"/>
  <c r="AO888" i="2" s="1"/>
  <c r="AP888" i="2" a="1"/>
  <c r="AP888" i="2" s="1"/>
  <c r="AO1132" i="2" a="1"/>
  <c r="AO1132" i="2" s="1"/>
  <c r="AP1132" i="2" a="1"/>
  <c r="AP1132" i="2" s="1"/>
  <c r="J1132" i="2" s="1"/>
  <c r="AO723" i="2" a="1"/>
  <c r="AO723" i="2" s="1"/>
  <c r="AP723" i="2" a="1"/>
  <c r="AP723" i="2" s="1"/>
  <c r="AO691" i="2" a="1"/>
  <c r="AO691" i="2" s="1"/>
  <c r="AP691" i="2" a="1"/>
  <c r="AP691" i="2" s="1"/>
  <c r="J691" i="2" s="1"/>
  <c r="AP852" i="2" a="1"/>
  <c r="AP852" i="2" s="1"/>
  <c r="AO852" i="2" a="1"/>
  <c r="AO852" i="2" s="1"/>
  <c r="AO629" i="2" a="1"/>
  <c r="AO629" i="2" s="1"/>
  <c r="AP629" i="2" a="1"/>
  <c r="AP629" i="2" s="1"/>
  <c r="AN129" i="2" a="1"/>
  <c r="AN129" i="2" s="1"/>
  <c r="AP1441" i="2" a="1"/>
  <c r="AP1441" i="2" s="1"/>
  <c r="AO1441" i="2" a="1"/>
  <c r="AO1441" i="2" s="1"/>
  <c r="AO212" i="2" a="1"/>
  <c r="AO212" i="2" s="1"/>
  <c r="AP212" i="2" a="1"/>
  <c r="AP212" i="2" s="1"/>
  <c r="AN314" i="2" a="1"/>
  <c r="AN314" i="2" s="1"/>
  <c r="AO1178" i="2" a="1"/>
  <c r="AO1178" i="2" s="1"/>
  <c r="AP1178" i="2" a="1"/>
  <c r="AP1178" i="2" s="1"/>
  <c r="J1178" i="2" s="1"/>
  <c r="AO903" i="2" a="1"/>
  <c r="AO903" i="2" s="1"/>
  <c r="AP903" i="2" a="1"/>
  <c r="AP903" i="2" s="1"/>
  <c r="J903" i="2" s="1"/>
  <c r="AO1558" i="2" a="1"/>
  <c r="AO1558" i="2" s="1"/>
  <c r="AP1558" i="2" a="1"/>
  <c r="AP1558" i="2" s="1"/>
  <c r="AP1020" i="2" a="1"/>
  <c r="AP1020" i="2" s="1"/>
  <c r="J1020" i="2" s="1"/>
  <c r="AO1020" i="2" a="1"/>
  <c r="AO1020" i="2" s="1"/>
  <c r="AO771" i="2" a="1"/>
  <c r="AO771" i="2" s="1"/>
  <c r="AP771" i="2" a="1"/>
  <c r="AP771" i="2" s="1"/>
  <c r="AO884" i="2" a="1"/>
  <c r="AO884" i="2" s="1"/>
  <c r="AP884" i="2" a="1"/>
  <c r="AP884" i="2" s="1"/>
  <c r="J884" i="2" s="1"/>
  <c r="AP164" i="2" a="1"/>
  <c r="AP164" i="2" s="1"/>
  <c r="AO164" i="2" a="1"/>
  <c r="AO164" i="2" s="1"/>
  <c r="AN344" i="2" a="1"/>
  <c r="AN344" i="2" s="1"/>
  <c r="AO1034" i="2" a="1"/>
  <c r="AO1034" i="2" s="1"/>
  <c r="AP1034" i="2" a="1"/>
  <c r="AP1034" i="2" s="1"/>
  <c r="J1034" i="2" s="1"/>
  <c r="AO1399" i="2" a="1"/>
  <c r="AO1399" i="2" s="1"/>
  <c r="AP1399" i="2" a="1"/>
  <c r="AP1399" i="2" s="1"/>
  <c r="J1399" i="2" s="1"/>
  <c r="AO1093" i="2" a="1"/>
  <c r="AO1093" i="2" s="1"/>
  <c r="AP1093" i="2" a="1"/>
  <c r="AP1093" i="2" s="1"/>
  <c r="J1093" i="2" s="1"/>
  <c r="AO1114" i="2" a="1"/>
  <c r="AO1114" i="2" s="1"/>
  <c r="AP1114" i="2" a="1"/>
  <c r="AP1114" i="2" s="1"/>
  <c r="AO1497" i="2" a="1"/>
  <c r="AO1497" i="2" s="1"/>
  <c r="AP1497" i="2" a="1"/>
  <c r="AP1497" i="2" s="1"/>
  <c r="J1497" i="2" s="1"/>
  <c r="AO879" i="2" a="1"/>
  <c r="AO879" i="2" s="1"/>
  <c r="AP879" i="2" a="1"/>
  <c r="AP879" i="2" s="1"/>
  <c r="J879" i="2" s="1"/>
  <c r="AO1580" i="2" a="1"/>
  <c r="AO1580" i="2" s="1"/>
  <c r="AP1580" i="2" a="1"/>
  <c r="AP1580" i="2" s="1"/>
  <c r="J1580" i="2" s="1"/>
  <c r="AO836" i="2" a="1"/>
  <c r="AO836" i="2" s="1"/>
  <c r="AP836" i="2" a="1"/>
  <c r="AP836" i="2" s="1"/>
  <c r="AO1538" i="2" a="1"/>
  <c r="AO1538" i="2" s="1"/>
  <c r="AP1538" i="2" a="1"/>
  <c r="AP1538" i="2" s="1"/>
  <c r="J1538" i="2" s="1"/>
  <c r="AO684" i="2" a="1"/>
  <c r="AO684" i="2" s="1"/>
  <c r="AP684" i="2" a="1"/>
  <c r="AP684" i="2" s="1"/>
  <c r="AO621" i="2" a="1"/>
  <c r="AO621" i="2" s="1"/>
  <c r="AP621" i="2" a="1"/>
  <c r="AP621" i="2" s="1"/>
  <c r="J621" i="2" s="1"/>
  <c r="AO284" i="2" a="1"/>
  <c r="AO284" i="2" s="1"/>
  <c r="AP284" i="2" a="1"/>
  <c r="AP284" i="2" s="1"/>
  <c r="AO1179" i="2" a="1"/>
  <c r="AO1179" i="2" s="1"/>
  <c r="AP1179" i="2" a="1"/>
  <c r="AP1179" i="2" s="1"/>
  <c r="J1179" i="2" s="1"/>
  <c r="AO1190" i="2" a="1"/>
  <c r="AO1190" i="2" s="1"/>
  <c r="AP1190" i="2" a="1"/>
  <c r="AP1190" i="2" s="1"/>
  <c r="J1190" i="2" s="1"/>
  <c r="AO677" i="2" a="1"/>
  <c r="AO677" i="2" s="1"/>
  <c r="AP677" i="2" a="1"/>
  <c r="AP677" i="2" s="1"/>
  <c r="AO809" i="2" a="1"/>
  <c r="AO809" i="2" s="1"/>
  <c r="AP809" i="2" a="1"/>
  <c r="AP809" i="2" s="1"/>
  <c r="J809" i="2" s="1"/>
  <c r="AL775" i="2" a="1"/>
  <c r="AL775" i="2" s="1"/>
  <c r="I775" i="2" s="1"/>
  <c r="AO775" i="2" a="1"/>
  <c r="AO775" i="2" s="1"/>
  <c r="AP775" i="2" a="1"/>
  <c r="AP775" i="2" s="1"/>
  <c r="BA1257" i="2" a="1"/>
  <c r="BA1257" i="2" s="1"/>
  <c r="AO1257" i="2" a="1"/>
  <c r="AO1257" i="2" s="1"/>
  <c r="AP1257" i="2" a="1"/>
  <c r="AP1257" i="2" s="1"/>
  <c r="J1257" i="2" s="1"/>
  <c r="AO538" i="2" a="1"/>
  <c r="AO538" i="2" s="1"/>
  <c r="AP538" i="2" a="1"/>
  <c r="AP538" i="2" s="1"/>
  <c r="AO1562" i="2" a="1"/>
  <c r="AO1562" i="2" s="1"/>
  <c r="AP1562" i="2" a="1"/>
  <c r="AP1562" i="2" s="1"/>
  <c r="J1562" i="2" s="1"/>
  <c r="AO901" i="2" a="1"/>
  <c r="AO901" i="2" s="1"/>
  <c r="AP901" i="2" a="1"/>
  <c r="AP901" i="2" s="1"/>
  <c r="J901" i="2" s="1"/>
  <c r="AO1392" i="2" a="1"/>
  <c r="AO1392" i="2" s="1"/>
  <c r="AP1392" i="2" a="1"/>
  <c r="AP1392" i="2" s="1"/>
  <c r="J1392" i="2" s="1"/>
  <c r="AS1028" i="2" a="1"/>
  <c r="AS1028" i="2" s="1"/>
  <c r="AO1028" i="2" a="1"/>
  <c r="AO1028" i="2" s="1"/>
  <c r="AP1028" i="2" a="1"/>
  <c r="AP1028" i="2" s="1"/>
  <c r="J1028" i="2" s="1"/>
  <c r="AL1466" i="2" a="1"/>
  <c r="AL1466" i="2" s="1"/>
  <c r="I1466" i="2" s="1"/>
  <c r="AP1466" i="2" a="1"/>
  <c r="AP1466" i="2" s="1"/>
  <c r="J1466" i="2" s="1"/>
  <c r="AO1466" i="2" a="1"/>
  <c r="AO1466" i="2" s="1"/>
  <c r="AT1565" i="2" a="1"/>
  <c r="AT1565" i="2" s="1"/>
  <c r="AO1565" i="2" a="1"/>
  <c r="AO1565" i="2" s="1"/>
  <c r="AP1565" i="2" a="1"/>
  <c r="AP1565" i="2" s="1"/>
  <c r="J1565" i="2" s="1"/>
  <c r="AO911" i="2" a="1"/>
  <c r="AO911" i="2" s="1"/>
  <c r="AP911" i="2" a="1"/>
  <c r="AP911" i="2" s="1"/>
  <c r="AO635" i="2" a="1"/>
  <c r="AO635" i="2" s="1"/>
  <c r="AP635" i="2" a="1"/>
  <c r="AP635" i="2" s="1"/>
  <c r="AO246" i="2" a="1"/>
  <c r="AO246" i="2" s="1"/>
  <c r="AP246" i="2" a="1"/>
  <c r="AP246" i="2" s="1"/>
  <c r="AP650" i="2" a="1"/>
  <c r="AP650" i="2" s="1"/>
  <c r="AO650" i="2" a="1"/>
  <c r="AO650" i="2" s="1"/>
  <c r="AN206" i="2" a="1"/>
  <c r="AN206" i="2" s="1"/>
  <c r="AO325" i="2" a="1"/>
  <c r="AO325" i="2" s="1"/>
  <c r="AN460" i="2" a="1"/>
  <c r="AN460" i="2" s="1"/>
  <c r="AN35" i="2" a="1"/>
  <c r="AN35" i="2" s="1"/>
  <c r="AO329" i="2" a="1"/>
  <c r="AO329" i="2" s="1"/>
  <c r="AO946" i="2" a="1"/>
  <c r="AO946" i="2" s="1"/>
  <c r="AP946" i="2" a="1"/>
  <c r="AP946" i="2" s="1"/>
  <c r="AO1360" i="2" a="1"/>
  <c r="AO1360" i="2" s="1"/>
  <c r="AP1360" i="2" a="1"/>
  <c r="AP1360" i="2" s="1"/>
  <c r="AO909" i="2" a="1"/>
  <c r="AO909" i="2" s="1"/>
  <c r="AP909" i="2" a="1"/>
  <c r="AP909" i="2" s="1"/>
  <c r="AO125" i="2" a="1"/>
  <c r="AO125" i="2" s="1"/>
  <c r="AP125" i="2" a="1"/>
  <c r="AP125" i="2" s="1"/>
  <c r="AO1379" i="2" a="1"/>
  <c r="AO1379" i="2" s="1"/>
  <c r="AP1379" i="2" a="1"/>
  <c r="AP1379" i="2" s="1"/>
  <c r="AO987" i="2" a="1"/>
  <c r="AO987" i="2" s="1"/>
  <c r="AP987" i="2" a="1"/>
  <c r="AP987" i="2" s="1"/>
  <c r="AO1117" i="2" a="1"/>
  <c r="AO1117" i="2" s="1"/>
  <c r="AP1117" i="2" a="1"/>
  <c r="AP1117" i="2" s="1"/>
  <c r="AO711" i="2" a="1"/>
  <c r="AO711" i="2" s="1"/>
  <c r="AP711" i="2" a="1"/>
  <c r="AP711" i="2" s="1"/>
  <c r="J711" i="2" s="1"/>
  <c r="AP788" i="2" a="1"/>
  <c r="AP788" i="2" s="1"/>
  <c r="AO788" i="2" a="1"/>
  <c r="AO788" i="2" s="1"/>
  <c r="AP837" i="2" a="1"/>
  <c r="AP837" i="2" s="1"/>
  <c r="AO837" i="2" a="1"/>
  <c r="AO837" i="2" s="1"/>
  <c r="AO854" i="2" a="1"/>
  <c r="AO854" i="2" s="1"/>
  <c r="AP854" i="2" a="1"/>
  <c r="AP854" i="2" s="1"/>
  <c r="J854" i="2" s="1"/>
  <c r="AO1434" i="2" a="1"/>
  <c r="AO1434" i="2" s="1"/>
  <c r="AP1434" i="2" a="1"/>
  <c r="AP1434" i="2" s="1"/>
  <c r="AO1203" i="2" a="1"/>
  <c r="AO1203" i="2" s="1"/>
  <c r="AP1203" i="2" a="1"/>
  <c r="AP1203" i="2" s="1"/>
  <c r="AO301" i="2" a="1"/>
  <c r="AO301" i="2" s="1"/>
  <c r="AP301" i="2" a="1"/>
  <c r="AP301" i="2" s="1"/>
  <c r="AO159" i="2" a="1"/>
  <c r="AO159" i="2" s="1"/>
  <c r="AP159" i="2" a="1"/>
  <c r="AP159" i="2" s="1"/>
  <c r="AO1551" i="2" a="1"/>
  <c r="AO1551" i="2" s="1"/>
  <c r="AP1551" i="2" a="1"/>
  <c r="AP1551" i="2" s="1"/>
  <c r="AO172" i="2" a="1"/>
  <c r="AO172" i="2" s="1"/>
  <c r="AP172" i="2" a="1"/>
  <c r="AP172" i="2" s="1"/>
  <c r="AO536" i="2" a="1"/>
  <c r="AO536" i="2" s="1"/>
  <c r="AP536" i="2" a="1"/>
  <c r="AP536" i="2" s="1"/>
  <c r="AO531" i="2" a="1"/>
  <c r="AO531" i="2" s="1"/>
  <c r="AP531" i="2" a="1"/>
  <c r="AP531" i="2" s="1"/>
  <c r="AY648" i="2"/>
  <c r="AZ648" i="2" s="1" a="1"/>
  <c r="AZ648" i="2" s="1"/>
  <c r="AO516" i="2" a="1"/>
  <c r="AO516" i="2" s="1"/>
  <c r="AP516" i="2" a="1"/>
  <c r="AP516" i="2" s="1"/>
  <c r="AN371" i="2" a="1"/>
  <c r="AN371" i="2" s="1"/>
  <c r="AN104" i="2" a="1"/>
  <c r="AN104" i="2" s="1"/>
  <c r="AP1281" i="2" a="1"/>
  <c r="AP1281" i="2" s="1"/>
  <c r="AO1281" i="2" a="1"/>
  <c r="AO1281" i="2" s="1"/>
  <c r="AO1143" i="2" a="1"/>
  <c r="AO1143" i="2" s="1"/>
  <c r="AP1143" i="2" a="1"/>
  <c r="AP1143" i="2" s="1"/>
  <c r="AP973" i="2" a="1"/>
  <c r="AP973" i="2" s="1"/>
  <c r="AO973" i="2" a="1"/>
  <c r="AO973" i="2" s="1"/>
  <c r="AR551" i="2" a="1"/>
  <c r="AR551" i="2" s="1"/>
  <c r="AO496" i="2" a="1"/>
  <c r="AO496" i="2" s="1"/>
  <c r="AP496" i="2" a="1"/>
  <c r="AP496" i="2" s="1"/>
  <c r="AO1505" i="2" a="1"/>
  <c r="AO1505" i="2" s="1"/>
  <c r="AP1505" i="2" a="1"/>
  <c r="AP1505" i="2" s="1"/>
  <c r="AP1529" i="2" a="1"/>
  <c r="AP1529" i="2" s="1"/>
  <c r="AO1529" i="2" a="1"/>
  <c r="AO1529" i="2" s="1"/>
  <c r="AP1414" i="2" a="1"/>
  <c r="AP1414" i="2" s="1"/>
  <c r="AO1414" i="2" a="1"/>
  <c r="AO1414" i="2" s="1"/>
  <c r="AO583" i="2" a="1"/>
  <c r="AO583" i="2" s="1"/>
  <c r="AP583" i="2" a="1"/>
  <c r="AP583" i="2" s="1"/>
  <c r="AO565" i="2" a="1"/>
  <c r="AO565" i="2" s="1"/>
  <c r="AP565" i="2" a="1"/>
  <c r="AP565" i="2" s="1"/>
  <c r="AO27" i="2" a="1"/>
  <c r="AO27" i="2" s="1"/>
  <c r="AP27" i="2" a="1"/>
  <c r="AP27" i="2" s="1"/>
  <c r="AO998" i="2" a="1"/>
  <c r="AO998" i="2" s="1"/>
  <c r="AP998" i="2" a="1"/>
  <c r="AP998" i="2" s="1"/>
  <c r="AO612" i="2" a="1"/>
  <c r="AO612" i="2" s="1"/>
  <c r="AP612" i="2" a="1"/>
  <c r="AP612" i="2" s="1"/>
  <c r="AO1294" i="2" a="1"/>
  <c r="AO1294" i="2" s="1"/>
  <c r="AP1294" i="2" a="1"/>
  <c r="AP1294" i="2" s="1"/>
  <c r="AP517" i="2" a="1"/>
  <c r="AP517" i="2" s="1"/>
  <c r="AO517" i="2" a="1"/>
  <c r="AO517" i="2" s="1"/>
  <c r="AO264" i="2" a="1"/>
  <c r="AO264" i="2" s="1"/>
  <c r="AP264" i="2" a="1"/>
  <c r="AP264" i="2" s="1"/>
  <c r="AO1326" i="2" a="1"/>
  <c r="AO1326" i="2" s="1"/>
  <c r="AP1326" i="2" a="1"/>
  <c r="AP1326" i="2" s="1"/>
  <c r="AO1118" i="2" a="1"/>
  <c r="AO1118" i="2" s="1"/>
  <c r="AP1118" i="2" a="1"/>
  <c r="AP1118" i="2" s="1"/>
  <c r="AO1442" i="2" a="1"/>
  <c r="AO1442" i="2" s="1"/>
  <c r="AP1442" i="2" a="1"/>
  <c r="AP1442" i="2" s="1"/>
  <c r="AO1217" i="2" a="1"/>
  <c r="AO1217" i="2" s="1"/>
  <c r="AP1217" i="2" a="1"/>
  <c r="AP1217" i="2" s="1"/>
  <c r="AO992" i="2" a="1"/>
  <c r="AO992" i="2" s="1"/>
  <c r="AP992" i="2" a="1"/>
  <c r="AP992" i="2" s="1"/>
  <c r="AO279" i="2" a="1"/>
  <c r="AO279" i="2" s="1"/>
  <c r="AP279" i="2" a="1"/>
  <c r="AP279" i="2" s="1"/>
  <c r="AR143" i="2" a="1"/>
  <c r="AR143" i="2" s="1"/>
  <c r="AR1371" i="2" a="1"/>
  <c r="AR1371" i="2" s="1"/>
  <c r="AO1136" i="2" a="1"/>
  <c r="AO1136" i="2" s="1"/>
  <c r="AP1136" i="2" a="1"/>
  <c r="AP1136" i="2" s="1"/>
  <c r="AO974" i="2" a="1"/>
  <c r="AO974" i="2" s="1"/>
  <c r="AP974" i="2" a="1"/>
  <c r="AP974" i="2" s="1"/>
  <c r="AO812" i="2" a="1"/>
  <c r="AO812" i="2" s="1"/>
  <c r="AP812" i="2" a="1"/>
  <c r="AP812" i="2" s="1"/>
  <c r="AO694" i="2" a="1"/>
  <c r="AO694" i="2" s="1"/>
  <c r="AP694" i="2" a="1"/>
  <c r="AP694" i="2" s="1"/>
  <c r="AO1215" i="2" a="1"/>
  <c r="AO1215" i="2" s="1"/>
  <c r="AP1215" i="2" a="1"/>
  <c r="AP1215" i="2" s="1"/>
  <c r="AO964" i="2" a="1"/>
  <c r="AO964" i="2" s="1"/>
  <c r="AP964" i="2" a="1"/>
  <c r="AP964" i="2" s="1"/>
  <c r="AT1234" i="2" a="1"/>
  <c r="AT1234" i="2" s="1"/>
  <c r="AO1314" i="2" a="1"/>
  <c r="AO1314" i="2" s="1"/>
  <c r="AP1314" i="2" a="1"/>
  <c r="AP1314" i="2" s="1"/>
  <c r="AO594" i="2" a="1"/>
  <c r="AO594" i="2" s="1"/>
  <c r="AP594" i="2" a="1"/>
  <c r="AP594" i="2" s="1"/>
  <c r="AY63" i="2"/>
  <c r="AZ63" i="2" s="1" a="1"/>
  <c r="AZ63" i="2" s="1"/>
  <c r="AO1209" i="2" a="1"/>
  <c r="AO1209" i="2" s="1"/>
  <c r="AP1209" i="2" a="1"/>
  <c r="AP1209" i="2" s="1"/>
  <c r="AO548" i="2" a="1"/>
  <c r="AO548" i="2" s="1"/>
  <c r="AP548" i="2" a="1"/>
  <c r="AP548" i="2" s="1"/>
  <c r="AO669" i="2" a="1"/>
  <c r="AO669" i="2" s="1"/>
  <c r="AP669" i="2" a="1"/>
  <c r="AP669" i="2" s="1"/>
  <c r="AO989" i="2" a="1"/>
  <c r="AO989" i="2" s="1"/>
  <c r="AP989" i="2" a="1"/>
  <c r="AP989" i="2" s="1"/>
  <c r="AO202" i="2" a="1"/>
  <c r="AO202" i="2" s="1"/>
  <c r="AP202" i="2" a="1"/>
  <c r="AP202" i="2" s="1"/>
  <c r="AK234" i="2" a="1"/>
  <c r="AK234" i="2" s="1"/>
  <c r="AO1246" i="2" a="1"/>
  <c r="AO1246" i="2" s="1"/>
  <c r="AP1246" i="2" a="1"/>
  <c r="AP1246" i="2" s="1"/>
  <c r="J1246" i="2" s="1"/>
  <c r="AP559" i="2" a="1"/>
  <c r="AP559" i="2" s="1"/>
  <c r="AO559" i="2" a="1"/>
  <c r="AO559" i="2" s="1"/>
  <c r="AO1240" i="2" a="1"/>
  <c r="AO1240" i="2" s="1"/>
  <c r="AP1240" i="2" a="1"/>
  <c r="AP1240" i="2" s="1"/>
  <c r="J1240" i="2" s="1"/>
  <c r="AO874" i="2" a="1"/>
  <c r="AO874" i="2" s="1"/>
  <c r="AP874" i="2" a="1"/>
  <c r="AP874" i="2" s="1"/>
  <c r="J874" i="2" s="1"/>
  <c r="AO598" i="2" a="1"/>
  <c r="AO598" i="2" s="1"/>
  <c r="AP598" i="2" a="1"/>
  <c r="AP598" i="2" s="1"/>
  <c r="AO64" i="2" a="1"/>
  <c r="AO64" i="2" s="1"/>
  <c r="AP64" i="2" a="1"/>
  <c r="AP64" i="2" s="1"/>
  <c r="AO822" i="2" a="1"/>
  <c r="AO822" i="2" s="1"/>
  <c r="AP822" i="2" a="1"/>
  <c r="AP822" i="2" s="1"/>
  <c r="AO31" i="2" a="1"/>
  <c r="AO31" i="2" s="1"/>
  <c r="AP31" i="2" a="1"/>
  <c r="AP31" i="2" s="1"/>
  <c r="AO725" i="2" a="1"/>
  <c r="AO725" i="2" s="1"/>
  <c r="AP725" i="2" a="1"/>
  <c r="AP725" i="2" s="1"/>
  <c r="AO533" i="2" a="1"/>
  <c r="AO533" i="2" s="1"/>
  <c r="AP533" i="2" a="1"/>
  <c r="AP533" i="2" s="1"/>
  <c r="AO654" i="2" a="1"/>
  <c r="AO654" i="2" s="1"/>
  <c r="AP654" i="2" a="1"/>
  <c r="AP654" i="2" s="1"/>
  <c r="AO1495" i="2" a="1"/>
  <c r="AO1495" i="2" s="1"/>
  <c r="AP1495" i="2" a="1"/>
  <c r="AP1495" i="2" s="1"/>
  <c r="AP1471" i="2" a="1"/>
  <c r="AP1471" i="2" s="1"/>
  <c r="AO1471" i="2" a="1"/>
  <c r="AO1471" i="2" s="1"/>
  <c r="AO1367" i="2" a="1"/>
  <c r="AO1367" i="2" s="1"/>
  <c r="AP1367" i="2" a="1"/>
  <c r="AP1367" i="2" s="1"/>
  <c r="AO1039" i="2" a="1"/>
  <c r="AO1039" i="2" s="1"/>
  <c r="AP1039" i="2" a="1"/>
  <c r="AP1039" i="2" s="1"/>
  <c r="AO1554" i="2" a="1"/>
  <c r="AO1554" i="2" s="1"/>
  <c r="AP1554" i="2" a="1"/>
  <c r="AP1554" i="2" s="1"/>
  <c r="AO637" i="2" a="1"/>
  <c r="AO637" i="2" s="1"/>
  <c r="AP637" i="2" a="1"/>
  <c r="AP637" i="2" s="1"/>
  <c r="AO1002" i="2" a="1"/>
  <c r="AO1002" i="2" s="1"/>
  <c r="AP1002" i="2" a="1"/>
  <c r="AP1002" i="2" s="1"/>
  <c r="J1002" i="2" s="1"/>
  <c r="AO1166" i="2" a="1"/>
  <c r="AO1166" i="2" s="1"/>
  <c r="AP1166" i="2" a="1"/>
  <c r="AP1166" i="2" s="1"/>
  <c r="J1166" i="2" s="1"/>
  <c r="AO1336" i="2" a="1"/>
  <c r="AO1336" i="2" s="1"/>
  <c r="AP1336" i="2" a="1"/>
  <c r="AP1336" i="2" s="1"/>
  <c r="J1336" i="2" s="1"/>
  <c r="AO1491" i="2" a="1"/>
  <c r="AO1491" i="2" s="1"/>
  <c r="AP1491" i="2" a="1"/>
  <c r="AP1491" i="2" s="1"/>
  <c r="J1491" i="2" s="1"/>
  <c r="AP994" i="2" a="1"/>
  <c r="AP994" i="2" s="1"/>
  <c r="J994" i="2" s="1"/>
  <c r="AO994" i="2" a="1"/>
  <c r="AO994" i="2" s="1"/>
  <c r="AO1024" i="2" a="1"/>
  <c r="AO1024" i="2" s="1"/>
  <c r="AP1024" i="2" a="1"/>
  <c r="AP1024" i="2" s="1"/>
  <c r="AY1494" i="2"/>
  <c r="AZ1494" i="2" s="1" a="1"/>
  <c r="AZ1494" i="2" s="1"/>
  <c r="AN1494" i="2" a="1"/>
  <c r="AN1494" i="2" s="1"/>
  <c r="AO849" i="2" a="1"/>
  <c r="AO849" i="2" s="1"/>
  <c r="AP849" i="2" a="1"/>
  <c r="AP849" i="2" s="1"/>
  <c r="AO1504" i="2" a="1"/>
  <c r="AO1504" i="2" s="1"/>
  <c r="AP1504" i="2" a="1"/>
  <c r="AP1504" i="2" s="1"/>
  <c r="AO1235" i="2" a="1"/>
  <c r="AO1235" i="2" s="1"/>
  <c r="AP1235" i="2" a="1"/>
  <c r="AP1235" i="2" s="1"/>
  <c r="J1235" i="2" s="1"/>
  <c r="AP1364" i="2" a="1"/>
  <c r="AP1364" i="2" s="1"/>
  <c r="AO1364" i="2" a="1"/>
  <c r="AO1364" i="2" s="1"/>
  <c r="AO1284" i="2" a="1"/>
  <c r="AO1284" i="2" s="1"/>
  <c r="AP1284" i="2" a="1"/>
  <c r="AP1284" i="2" s="1"/>
  <c r="J1284" i="2" s="1"/>
  <c r="AO1341" i="2" a="1"/>
  <c r="AO1341" i="2" s="1"/>
  <c r="AP1341" i="2" a="1"/>
  <c r="AP1341" i="2" s="1"/>
  <c r="AO991" i="2" a="1"/>
  <c r="AO991" i="2" s="1"/>
  <c r="AP991" i="2" a="1"/>
  <c r="AP991" i="2" s="1"/>
  <c r="AP1305" i="2" a="1"/>
  <c r="AP1305" i="2" s="1"/>
  <c r="J1305" i="2" s="1"/>
  <c r="AO1305" i="2" a="1"/>
  <c r="AO1305" i="2" s="1"/>
  <c r="AO1419" i="2" a="1"/>
  <c r="AO1419" i="2" s="1"/>
  <c r="AP1419" i="2" a="1"/>
  <c r="AP1419" i="2" s="1"/>
  <c r="AO1518" i="2" a="1"/>
  <c r="AO1518" i="2" s="1"/>
  <c r="AP1518" i="2" a="1"/>
  <c r="AP1518" i="2" s="1"/>
  <c r="AO1148" i="2" a="1"/>
  <c r="AO1148" i="2" s="1"/>
  <c r="AP1148" i="2" a="1"/>
  <c r="AP1148" i="2" s="1"/>
  <c r="J1148" i="2" s="1"/>
  <c r="AO1579" i="2" a="1"/>
  <c r="AO1579" i="2" s="1"/>
  <c r="AP1579" i="2" a="1"/>
  <c r="AP1579" i="2" s="1"/>
  <c r="AO866" i="2" a="1"/>
  <c r="AO866" i="2" s="1"/>
  <c r="AP866" i="2" a="1"/>
  <c r="AP866" i="2" s="1"/>
  <c r="AO845" i="2" a="1"/>
  <c r="AO845" i="2" s="1"/>
  <c r="AP845" i="2" a="1"/>
  <c r="AP845" i="2" s="1"/>
  <c r="AP906" i="2" a="1"/>
  <c r="AP906" i="2" s="1"/>
  <c r="AO906" i="2" a="1"/>
  <c r="AO906" i="2" s="1"/>
  <c r="AO652" i="2" a="1"/>
  <c r="AO652" i="2" s="1"/>
  <c r="AP652" i="2" a="1"/>
  <c r="AP652" i="2" s="1"/>
  <c r="J652" i="2" s="1"/>
  <c r="AO614" i="2" a="1"/>
  <c r="AO614" i="2" s="1"/>
  <c r="AP614" i="2" a="1"/>
  <c r="AP614" i="2" s="1"/>
  <c r="J614" i="2" s="1"/>
  <c r="AO1012" i="2" a="1"/>
  <c r="AO1012" i="2" s="1"/>
  <c r="AP1012" i="2" a="1"/>
  <c r="AP1012" i="2" s="1"/>
  <c r="AO1444" i="2" a="1"/>
  <c r="AO1444" i="2" s="1"/>
  <c r="AP1444" i="2" a="1"/>
  <c r="AP1444" i="2" s="1"/>
  <c r="AO506" i="2" a="1"/>
  <c r="AO506" i="2" s="1"/>
  <c r="AP506" i="2" a="1"/>
  <c r="AP506" i="2" s="1"/>
  <c r="AO1048" i="2" a="1"/>
  <c r="AO1048" i="2" s="1"/>
  <c r="AP1048" i="2" a="1"/>
  <c r="AP1048" i="2" s="1"/>
  <c r="AO1123" i="2" a="1"/>
  <c r="AO1123" i="2" s="1"/>
  <c r="AP1123" i="2" a="1"/>
  <c r="AP1123" i="2" s="1"/>
  <c r="AP756" i="2" a="1"/>
  <c r="AP756" i="2" s="1"/>
  <c r="J756" i="2" s="1"/>
  <c r="AO756" i="2" a="1"/>
  <c r="AO756" i="2" s="1"/>
  <c r="AO1556" i="2" a="1"/>
  <c r="AO1556" i="2" s="1"/>
  <c r="AP1556" i="2" a="1"/>
  <c r="AP1556" i="2" s="1"/>
  <c r="AP1397" i="2" a="1"/>
  <c r="AP1397" i="2" s="1"/>
  <c r="J1397" i="2" s="1"/>
  <c r="AO1397" i="2" a="1"/>
  <c r="AO1397" i="2" s="1"/>
  <c r="AO1295" i="2" a="1"/>
  <c r="AO1295" i="2" s="1"/>
  <c r="AP1295" i="2" a="1"/>
  <c r="AP1295" i="2" s="1"/>
  <c r="AO1388" i="2" a="1"/>
  <c r="AO1388" i="2" s="1"/>
  <c r="AP1388" i="2" a="1"/>
  <c r="AP1388" i="2" s="1"/>
  <c r="J1388" i="2" s="1"/>
  <c r="AO880" i="2" a="1"/>
  <c r="AO880" i="2" s="1"/>
  <c r="AP880" i="2" a="1"/>
  <c r="AP880" i="2" s="1"/>
  <c r="J880" i="2" s="1"/>
  <c r="AO716" i="2" a="1"/>
  <c r="AO716" i="2" s="1"/>
  <c r="AP716" i="2" a="1"/>
  <c r="AP716" i="2" s="1"/>
  <c r="AO1547" i="2" a="1"/>
  <c r="AO1547" i="2" s="1"/>
  <c r="AP1547" i="2" a="1"/>
  <c r="AP1547" i="2" s="1"/>
  <c r="AO808" i="2" a="1"/>
  <c r="AO808" i="2" s="1"/>
  <c r="AP808" i="2" a="1"/>
  <c r="AP808" i="2" s="1"/>
  <c r="J808" i="2" s="1"/>
  <c r="AO1207" i="2" a="1"/>
  <c r="AO1207" i="2" s="1"/>
  <c r="AP1207" i="2" a="1"/>
  <c r="AP1207" i="2" s="1"/>
  <c r="AT664" i="2" a="1"/>
  <c r="AT664" i="2" s="1"/>
  <c r="AO664" i="2" a="1"/>
  <c r="AO664" i="2" s="1"/>
  <c r="AP664" i="2" a="1"/>
  <c r="AP664" i="2" s="1"/>
  <c r="J664" i="2" s="1"/>
  <c r="AO1083" i="2" a="1"/>
  <c r="AO1083" i="2" s="1"/>
  <c r="AP1083" i="2" a="1"/>
  <c r="AP1083" i="2" s="1"/>
  <c r="J1083" i="2" s="1"/>
  <c r="AN304" i="2" a="1"/>
  <c r="AN304" i="2" s="1"/>
  <c r="AO1568" i="2" a="1"/>
  <c r="AO1568" i="2" s="1"/>
  <c r="AP1568" i="2" a="1"/>
  <c r="AP1568" i="2" s="1"/>
  <c r="J1568" i="2" s="1"/>
  <c r="AL674" i="2" a="1"/>
  <c r="AL674" i="2" s="1"/>
  <c r="I674" i="2" s="1"/>
  <c r="AO674" i="2" a="1"/>
  <c r="AO674" i="2" s="1"/>
  <c r="AP674" i="2" a="1"/>
  <c r="AP674" i="2" s="1"/>
  <c r="J674" i="2" s="1"/>
  <c r="AO1139" i="2" a="1"/>
  <c r="AO1139" i="2" s="1"/>
  <c r="AP1139" i="2" a="1"/>
  <c r="AP1139" i="2" s="1"/>
  <c r="AS1408" i="2" a="1"/>
  <c r="AS1408" i="2" s="1"/>
  <c r="AP1408" i="2" a="1"/>
  <c r="AP1408" i="2" s="1"/>
  <c r="J1408" i="2" s="1"/>
  <c r="AO1408" i="2" a="1"/>
  <c r="AO1408" i="2" s="1"/>
  <c r="AO1003" i="2" a="1"/>
  <c r="AO1003" i="2" s="1"/>
  <c r="AP1003" i="2" a="1"/>
  <c r="AP1003" i="2" s="1"/>
  <c r="J1003" i="2" s="1"/>
  <c r="AY1573" i="2"/>
  <c r="AZ1573" i="2" s="1" a="1"/>
  <c r="AZ1573" i="2" s="1"/>
  <c r="AN1573" i="2" a="1"/>
  <c r="AN1573" i="2" s="1"/>
  <c r="AO914" i="2" a="1"/>
  <c r="AO914" i="2" s="1"/>
  <c r="AP914" i="2" a="1"/>
  <c r="AP914" i="2" s="1"/>
  <c r="J914" i="2" s="1"/>
  <c r="AO893" i="2" a="1"/>
  <c r="AO893" i="2" s="1"/>
  <c r="AP893" i="2" a="1"/>
  <c r="AP893" i="2" s="1"/>
  <c r="AO1185" i="2" a="1"/>
  <c r="AO1185" i="2" s="1"/>
  <c r="AP1185" i="2" a="1"/>
  <c r="AP1185" i="2" s="1"/>
  <c r="AO653" i="2" a="1"/>
  <c r="AO653" i="2" s="1"/>
  <c r="AP653" i="2" a="1"/>
  <c r="AP653" i="2" s="1"/>
  <c r="AN38" i="2" a="1"/>
  <c r="AN38" i="2" s="1"/>
  <c r="AO912" i="2" a="1"/>
  <c r="AO912" i="2" s="1"/>
  <c r="AP912" i="2" a="1"/>
  <c r="AP912" i="2" s="1"/>
  <c r="J912" i="2" s="1"/>
  <c r="AO938" i="2" a="1"/>
  <c r="AO938" i="2" s="1"/>
  <c r="AP938" i="2" a="1"/>
  <c r="AP938" i="2" s="1"/>
  <c r="AY282" i="2"/>
  <c r="AZ282" i="2" s="1" a="1"/>
  <c r="AZ282" i="2" s="1"/>
  <c r="AN302" i="2" a="1"/>
  <c r="AN302" i="2" s="1"/>
  <c r="AO465" i="2" a="1"/>
  <c r="AO465" i="2" s="1"/>
  <c r="AP465" i="2" a="1"/>
  <c r="AP465" i="2" s="1"/>
  <c r="AO872" i="2" a="1"/>
  <c r="AO872" i="2" s="1"/>
  <c r="AP872" i="2" a="1"/>
  <c r="AP872" i="2" s="1"/>
  <c r="AO658" i="2" a="1"/>
  <c r="AO658" i="2" s="1"/>
  <c r="AP658" i="2" a="1"/>
  <c r="AP658" i="2" s="1"/>
  <c r="AO524" i="2" a="1"/>
  <c r="AO524" i="2" s="1"/>
  <c r="AP524" i="2" a="1"/>
  <c r="AP524" i="2" s="1"/>
  <c r="AO570" i="2" a="1"/>
  <c r="AO570" i="2" s="1"/>
  <c r="AP570" i="2" a="1"/>
  <c r="AP570" i="2" s="1"/>
  <c r="J570" i="2" s="1"/>
  <c r="AO894" i="2" a="1"/>
  <c r="AO894" i="2" s="1"/>
  <c r="AP894" i="2" a="1"/>
  <c r="AP894" i="2" s="1"/>
  <c r="AO620" i="2" a="1"/>
  <c r="AO620" i="2" s="1"/>
  <c r="AP620" i="2" a="1"/>
  <c r="AP620" i="2" s="1"/>
  <c r="AL922" i="2" a="1"/>
  <c r="AL922" i="2" s="1"/>
  <c r="I922" i="2" s="1"/>
  <c r="AO922" i="2" a="1"/>
  <c r="AO922" i="2" s="1"/>
  <c r="AP922" i="2" a="1"/>
  <c r="AP922" i="2" s="1"/>
  <c r="AO10" i="2" a="1"/>
  <c r="AO10" i="2" s="1"/>
  <c r="AN228" i="2" a="1"/>
  <c r="AN228" i="2" s="1"/>
  <c r="AN381" i="2" a="1"/>
  <c r="AN381" i="2" s="1"/>
  <c r="AN329" i="2" a="1"/>
  <c r="AN329" i="2" s="1"/>
  <c r="AO401" i="2" a="1"/>
  <c r="AO401" i="2" s="1"/>
  <c r="AN131" i="2" a="1"/>
  <c r="AN131" i="2" s="1"/>
  <c r="AY1246" i="2"/>
  <c r="AZ1246" i="2" s="1" a="1"/>
  <c r="AZ1246" i="2" s="1"/>
  <c r="BA664" i="2" a="1"/>
  <c r="BA664" i="2" s="1"/>
  <c r="AK718" i="2" a="1"/>
  <c r="AK718" i="2" s="1"/>
  <c r="AS775" i="2" a="1"/>
  <c r="AS775" i="2" s="1"/>
  <c r="AR1169" i="2" a="1"/>
  <c r="AR1169" i="2" s="1"/>
  <c r="AS1115" i="2" a="1"/>
  <c r="AS1115" i="2" s="1"/>
  <c r="AS1470" i="2" a="1"/>
  <c r="AS1470" i="2" s="1"/>
  <c r="AS718" i="2" a="1"/>
  <c r="AS718" i="2" s="1"/>
  <c r="BA1242" i="2" a="1"/>
  <c r="BA1242" i="2" s="1"/>
  <c r="AR1144" i="2" a="1"/>
  <c r="AR1144" i="2" s="1"/>
  <c r="AY747" i="2"/>
  <c r="AZ747" i="2" s="1" a="1"/>
  <c r="AZ747" i="2" s="1"/>
  <c r="BA711" i="2" a="1"/>
  <c r="BA711" i="2" s="1"/>
  <c r="AT1430" i="2" a="1"/>
  <c r="AT1430" i="2" s="1"/>
  <c r="AT1555" i="2" a="1"/>
  <c r="AT1555" i="2" s="1"/>
  <c r="AR747" i="2" a="1"/>
  <c r="AR747" i="2" s="1"/>
  <c r="AS711" i="2" a="1"/>
  <c r="AS711" i="2" s="1"/>
  <c r="BA1555" i="2" a="1"/>
  <c r="BA1555" i="2" s="1"/>
  <c r="AS922" i="2" a="1"/>
  <c r="AS922" i="2" s="1"/>
  <c r="AL1036" i="2" a="1"/>
  <c r="AL1036" i="2" s="1"/>
  <c r="I1036" i="2" s="1"/>
  <c r="AS1121" i="2" a="1"/>
  <c r="AS1121" i="2" s="1"/>
  <c r="AT922" i="2" a="1"/>
  <c r="AT922" i="2" s="1"/>
  <c r="AY1036" i="2"/>
  <c r="AZ1036" i="2" s="1" a="1"/>
  <c r="AZ1036" i="2" s="1"/>
  <c r="BA922" i="2" a="1"/>
  <c r="BA922" i="2" s="1"/>
  <c r="AY1015" i="2"/>
  <c r="AZ1015" i="2" s="1" a="1"/>
  <c r="AZ1015" i="2" s="1"/>
  <c r="AR796" i="2" a="1"/>
  <c r="AR796" i="2" s="1"/>
  <c r="AR1015" i="2" a="1"/>
  <c r="AR1015" i="2" s="1"/>
  <c r="AL1028" i="2" a="1"/>
  <c r="AL1028" i="2" s="1"/>
  <c r="I1028" i="2" s="1"/>
  <c r="AL1026" i="2" a="1"/>
  <c r="AL1026" i="2" s="1"/>
  <c r="I1026" i="2" s="1"/>
  <c r="AT1026" i="2" a="1"/>
  <c r="AT1026" i="2" s="1"/>
  <c r="BA1126" i="2" a="1"/>
  <c r="BA1126" i="2" s="1"/>
  <c r="AY1240" i="2"/>
  <c r="AZ1240" i="2" s="1" a="1"/>
  <c r="AZ1240" i="2" s="1"/>
  <c r="AK819" i="2" a="1"/>
  <c r="AK819" i="2" s="1"/>
  <c r="AS1036" i="2" a="1"/>
  <c r="AS1036" i="2" s="1"/>
  <c r="AS1275" i="2" a="1"/>
  <c r="AS1275" i="2" s="1"/>
  <c r="AK1028" i="2" a="1"/>
  <c r="AK1028" i="2" s="1"/>
  <c r="AS1126" i="2" a="1"/>
  <c r="AS1126" i="2" s="1"/>
  <c r="BA1275" i="2" a="1"/>
  <c r="BA1275" i="2" s="1"/>
  <c r="AS1546" i="2" a="1"/>
  <c r="AS1546" i="2" s="1"/>
  <c r="AT1275" i="2" a="1"/>
  <c r="AT1275" i="2" s="1"/>
  <c r="AK1216" i="2" a="1"/>
  <c r="AK1216" i="2" s="1"/>
  <c r="BA819" i="2" a="1"/>
  <c r="BA819" i="2" s="1"/>
  <c r="AK1036" i="2" a="1"/>
  <c r="AK1036" i="2" s="1"/>
  <c r="AY1241" i="2"/>
  <c r="AZ1241" i="2" s="1" a="1"/>
  <c r="AZ1241" i="2" s="1"/>
  <c r="AR1549" i="2" a="1"/>
  <c r="AR1549" i="2" s="1"/>
  <c r="AR1241" i="2" a="1"/>
  <c r="AR1241" i="2" s="1"/>
  <c r="K1241" i="2" s="1"/>
  <c r="AY796" i="2"/>
  <c r="AZ796" i="2" s="1" a="1"/>
  <c r="AZ796" i="2" s="1"/>
  <c r="AL1216" i="2" a="1"/>
  <c r="AL1216" i="2" s="1"/>
  <c r="I1216" i="2" s="1"/>
  <c r="AK1466" i="2" a="1"/>
  <c r="AK1466" i="2" s="1"/>
  <c r="BA1466" i="2" a="1"/>
  <c r="BA1466" i="2" s="1"/>
  <c r="AY808" i="2"/>
  <c r="AZ808" i="2" s="1" a="1"/>
  <c r="AZ808" i="2" s="1"/>
  <c r="BA1121" i="2" a="1"/>
  <c r="BA1121" i="2" s="1"/>
  <c r="AR1227" i="2" a="1"/>
  <c r="AR1227" i="2" s="1"/>
  <c r="AL1392" i="2" a="1"/>
  <c r="AL1392" i="2" s="1"/>
  <c r="I1392" i="2" s="1"/>
  <c r="BA1026" i="2" a="1"/>
  <c r="BA1026" i="2" s="1"/>
  <c r="AR1457" i="2" a="1"/>
  <c r="AR1457" i="2" s="1"/>
  <c r="AT1036" i="2" a="1"/>
  <c r="AT1036" i="2" s="1"/>
  <c r="AL1275" i="2" a="1"/>
  <c r="AL1275" i="2" s="1"/>
  <c r="I1275" i="2" s="1"/>
  <c r="AK815" i="2" a="1"/>
  <c r="AK815" i="2" s="1"/>
  <c r="AR1377" i="2" a="1"/>
  <c r="AR1377" i="2" s="1"/>
  <c r="AT1046" i="2" a="1"/>
  <c r="AT1046" i="2" s="1"/>
  <c r="AR711" i="2" a="1"/>
  <c r="AR711" i="2" s="1"/>
  <c r="AS1466" i="2" a="1"/>
  <c r="AS1466" i="2" s="1"/>
  <c r="AY1115" i="2"/>
  <c r="AZ1115" i="2" s="1" a="1"/>
  <c r="AZ1115" i="2" s="1"/>
  <c r="AK1026" i="2" a="1"/>
  <c r="AK1026" i="2" s="1"/>
  <c r="AR1323" i="2" a="1"/>
  <c r="AR1323" i="2" s="1"/>
  <c r="AS1392" i="2" a="1"/>
  <c r="AS1392" i="2" s="1"/>
  <c r="AY1397" i="2"/>
  <c r="AZ1397" i="2" s="1" a="1"/>
  <c r="AZ1397" i="2" s="1"/>
  <c r="AR1230" i="2" a="1"/>
  <c r="AR1230" i="2" s="1"/>
  <c r="AY1371" i="2"/>
  <c r="AZ1371" i="2" s="1" a="1"/>
  <c r="AZ1371" i="2" s="1"/>
  <c r="AK922" i="2" a="1"/>
  <c r="AK922" i="2" s="1"/>
  <c r="AR1115" i="2" a="1"/>
  <c r="AR1115" i="2" s="1"/>
  <c r="AR1240" i="2" a="1"/>
  <c r="AR1240" i="2" s="1"/>
  <c r="AT1466" i="2" a="1"/>
  <c r="AT1466" i="2" s="1"/>
  <c r="AR808" i="2" a="1"/>
  <c r="AR808" i="2" s="1"/>
  <c r="AR1397" i="2" a="1"/>
  <c r="AR1397" i="2" s="1"/>
  <c r="AY1169" i="2"/>
  <c r="AZ1169" i="2" s="1" a="1"/>
  <c r="AZ1169" i="2" s="1"/>
  <c r="AY1144" i="2"/>
  <c r="AZ1144" i="2" s="1" a="1"/>
  <c r="AZ1144" i="2" s="1"/>
  <c r="AY1230" i="2"/>
  <c r="AZ1230" i="2" s="1" a="1"/>
  <c r="AZ1230" i="2" s="1"/>
  <c r="AY1308" i="2"/>
  <c r="AZ1308" i="2" s="1" a="1"/>
  <c r="AZ1308" i="2" s="1"/>
  <c r="AR1521" i="2" a="1"/>
  <c r="AR1521" i="2" s="1"/>
  <c r="AR1014" i="2" a="1"/>
  <c r="AR1014" i="2" s="1"/>
  <c r="AR428" i="2" a="1"/>
  <c r="AR428" i="2" s="1"/>
  <c r="AH1436" i="2" a="1"/>
  <c r="AH1436" i="2" s="1"/>
  <c r="AH1582" i="2" a="1"/>
  <c r="AH1582" i="2" s="1"/>
  <c r="AH679" i="2" a="1"/>
  <c r="AH679" i="2" s="1"/>
  <c r="AH1536" i="2" a="1"/>
  <c r="AH1536" i="2" s="1"/>
  <c r="AY726" i="2"/>
  <c r="AZ726" i="2" s="1" a="1"/>
  <c r="AZ726" i="2" s="1"/>
  <c r="AY1095" i="2"/>
  <c r="AZ1095" i="2" s="1" a="1"/>
  <c r="AZ1095" i="2" s="1"/>
  <c r="AR1019" i="2" a="1"/>
  <c r="AR1019" i="2" s="1"/>
  <c r="AH1223" i="2" a="1"/>
  <c r="AH1223" i="2" s="1"/>
  <c r="AH1575" i="2" a="1"/>
  <c r="AH1575" i="2" s="1"/>
  <c r="AR1419" i="2" a="1"/>
  <c r="AR1419" i="2" s="1"/>
  <c r="AH1503" i="2" a="1"/>
  <c r="AH1503" i="2" s="1"/>
  <c r="AH1296" i="2" a="1"/>
  <c r="AH1296" i="2" s="1"/>
  <c r="AH1322" i="2" a="1"/>
  <c r="AH1322" i="2" s="1"/>
  <c r="AY1024" i="2"/>
  <c r="AZ1024" i="2" s="1" a="1"/>
  <c r="AZ1024" i="2" s="1"/>
  <c r="AH1398" i="2" a="1"/>
  <c r="AH1398" i="2" s="1"/>
  <c r="AH686" i="2" a="1"/>
  <c r="AH686" i="2" s="1"/>
  <c r="AH895" i="2" a="1"/>
  <c r="AH895" i="2" s="1"/>
  <c r="AH1031" i="2" a="1"/>
  <c r="AH1031" i="2" s="1"/>
  <c r="AH1057" i="2" a="1"/>
  <c r="AH1057" i="2" s="1"/>
  <c r="AH1158" i="2" a="1"/>
  <c r="AH1158" i="2" s="1"/>
  <c r="AH935" i="2" a="1"/>
  <c r="AH935" i="2" s="1"/>
  <c r="AH1161" i="2" a="1"/>
  <c r="AH1161" i="2" s="1"/>
  <c r="AH629" i="2" a="1"/>
  <c r="AH629" i="2" s="1"/>
  <c r="AR1469" i="2" a="1"/>
  <c r="AR1469" i="2" s="1"/>
  <c r="AH610" i="2" a="1"/>
  <c r="AH610" i="2" s="1"/>
  <c r="AR1254" i="2" a="1"/>
  <c r="AR1254" i="2" s="1"/>
  <c r="AH1298" i="2" a="1"/>
  <c r="AH1298" i="2" s="1"/>
  <c r="AH1297" i="2" a="1"/>
  <c r="AH1297" i="2" s="1"/>
  <c r="AH857" i="2" a="1"/>
  <c r="AH857" i="2" s="1"/>
  <c r="AH690" i="2" a="1"/>
  <c r="AH690" i="2" s="1"/>
  <c r="AH1337" i="2" a="1"/>
  <c r="AH1337" i="2" s="1"/>
  <c r="AH1106" i="2" a="1"/>
  <c r="AH1106" i="2" s="1"/>
  <c r="AR1067" i="2" a="1"/>
  <c r="AR1067" i="2" s="1"/>
  <c r="AR1556" i="2" a="1"/>
  <c r="AR1556" i="2" s="1"/>
  <c r="AY1083" i="2"/>
  <c r="AZ1083" i="2" s="1" a="1"/>
  <c r="AZ1083" i="2" s="1"/>
  <c r="AH993" i="2" a="1"/>
  <c r="AH993" i="2" s="1"/>
  <c r="AH1227" i="2" a="1"/>
  <c r="AH1227" i="2" s="1"/>
  <c r="AH1090" i="2" a="1"/>
  <c r="AH1090" i="2" s="1"/>
  <c r="AY672" i="2"/>
  <c r="AZ672" i="2" s="1" a="1"/>
  <c r="AZ672" i="2" s="1"/>
  <c r="AH1130" i="2" a="1"/>
  <c r="AH1130" i="2" s="1"/>
  <c r="AH768" i="2" a="1"/>
  <c r="AH768" i="2" s="1"/>
  <c r="AH1564" i="2" a="1"/>
  <c r="AH1564" i="2" s="1"/>
  <c r="AY1239" i="2"/>
  <c r="AZ1239" i="2" s="1" a="1"/>
  <c r="AZ1239" i="2" s="1"/>
  <c r="AY1438" i="2"/>
  <c r="AZ1438" i="2" s="1" a="1"/>
  <c r="AZ1438" i="2" s="1"/>
  <c r="AH876" i="2" a="1"/>
  <c r="AH876" i="2" s="1"/>
  <c r="AY1296" i="2"/>
  <c r="AZ1296" i="2" s="1" a="1"/>
  <c r="AZ1296" i="2" s="1"/>
  <c r="AH728" i="2" a="1"/>
  <c r="AH728" i="2" s="1"/>
  <c r="AH1160" i="2" a="1"/>
  <c r="AH1160" i="2" s="1"/>
  <c r="AH651" i="2" a="1"/>
  <c r="AH651" i="2" s="1"/>
  <c r="AR28" i="2" a="1"/>
  <c r="AR28" i="2" s="1"/>
  <c r="AR1073" i="2" a="1"/>
  <c r="AR1073" i="2" s="1"/>
  <c r="AH960" i="2" a="1"/>
  <c r="AH960" i="2" s="1"/>
  <c r="AH607" i="2" a="1"/>
  <c r="AH607" i="2" s="1"/>
  <c r="AH1287" i="2" a="1"/>
  <c r="AH1287" i="2" s="1"/>
  <c r="AY863" i="2"/>
  <c r="AZ863" i="2" s="1" a="1"/>
  <c r="AZ863" i="2" s="1"/>
  <c r="AH521" i="2" a="1"/>
  <c r="AH521" i="2" s="1"/>
  <c r="AH572" i="2" a="1"/>
  <c r="AH572" i="2" s="1"/>
  <c r="AH786" i="2" a="1"/>
  <c r="AH786" i="2" s="1"/>
  <c r="AH920" i="2" a="1"/>
  <c r="AH920" i="2" s="1"/>
  <c r="AH1359" i="2" a="1"/>
  <c r="AH1359" i="2" s="1"/>
  <c r="AH959" i="2" a="1"/>
  <c r="AH959" i="2" s="1"/>
  <c r="AH844" i="2" a="1"/>
  <c r="AH844" i="2" s="1"/>
  <c r="AH550" i="2" a="1"/>
  <c r="AH550" i="2" s="1"/>
  <c r="AH644" i="2" a="1"/>
  <c r="AH644" i="2" s="1"/>
  <c r="AH586" i="2" a="1"/>
  <c r="AH586" i="2" s="1"/>
  <c r="AH602" i="2" a="1"/>
  <c r="AH602" i="2" s="1"/>
  <c r="AH784" i="2" a="1"/>
  <c r="AH784" i="2" s="1"/>
  <c r="AH1099" i="2" a="1"/>
  <c r="AH1099" i="2" s="1"/>
  <c r="AH1468" i="2" a="1"/>
  <c r="AH1468" i="2" s="1"/>
  <c r="AR1043" i="2" a="1"/>
  <c r="AR1043" i="2" s="1"/>
  <c r="AH1032" i="2" a="1"/>
  <c r="AH1032" i="2" s="1"/>
  <c r="AY1386" i="2"/>
  <c r="AZ1386" i="2" s="1" a="1"/>
  <c r="AZ1386" i="2" s="1"/>
  <c r="AH865" i="2" a="1"/>
  <c r="AH865" i="2" s="1"/>
  <c r="AH693" i="2" a="1"/>
  <c r="AH693" i="2" s="1"/>
  <c r="AY1463" i="2"/>
  <c r="AZ1463" i="2" s="1" a="1"/>
  <c r="AZ1463" i="2" s="1"/>
  <c r="AH843" i="2" a="1"/>
  <c r="AH843" i="2" s="1"/>
  <c r="AH762" i="2" a="1"/>
  <c r="AH762" i="2" s="1"/>
  <c r="AH1480" i="2" a="1"/>
  <c r="AH1480" i="2" s="1"/>
  <c r="AH1485" i="2" a="1"/>
  <c r="AH1485" i="2" s="1"/>
  <c r="AH698" i="2" a="1"/>
  <c r="AH698" i="2" s="1"/>
  <c r="AH908" i="2" a="1"/>
  <c r="AH908" i="2" s="1"/>
  <c r="AS464" i="2" a="1"/>
  <c r="AS464" i="2" s="1"/>
  <c r="AY476" i="2"/>
  <c r="AZ476" i="2" s="1" a="1"/>
  <c r="AZ476" i="2" s="1"/>
  <c r="AH269" i="2" a="1"/>
  <c r="AH269" i="2" s="1"/>
  <c r="AH515" i="2" a="1"/>
  <c r="AH515" i="2" s="1"/>
  <c r="AH1310" i="2" a="1"/>
  <c r="AH1310" i="2" s="1"/>
  <c r="AH48" i="2" a="1"/>
  <c r="AH48" i="2" s="1"/>
  <c r="AY473" i="2"/>
  <c r="AZ473" i="2" s="1" a="1"/>
  <c r="AZ473" i="2" s="1"/>
  <c r="AY610" i="2"/>
  <c r="AZ610" i="2" s="1" a="1"/>
  <c r="AZ610" i="2" s="1"/>
  <c r="AH1492" i="2" a="1"/>
  <c r="AH1492" i="2" s="1"/>
  <c r="AY1297" i="2"/>
  <c r="AZ1297" i="2" s="1" a="1"/>
  <c r="AZ1297" i="2" s="1"/>
  <c r="AY857" i="2"/>
  <c r="AZ857" i="2" s="1" a="1"/>
  <c r="AZ857" i="2" s="1"/>
  <c r="AH799" i="2" a="1"/>
  <c r="AH799" i="2" s="1"/>
  <c r="AH1017" i="2" a="1"/>
  <c r="AH1017" i="2" s="1"/>
  <c r="AR844" i="2" a="1"/>
  <c r="AR844" i="2" s="1"/>
  <c r="K844" i="2" s="1"/>
  <c r="AH1426" i="2" a="1"/>
  <c r="AH1426" i="2" s="1"/>
  <c r="AH740" i="2" a="1"/>
  <c r="AH740" i="2" s="1"/>
  <c r="AY716" i="2"/>
  <c r="AZ716" i="2" s="1" a="1"/>
  <c r="AZ716" i="2" s="1"/>
  <c r="AH1013" i="2" a="1"/>
  <c r="AH1013" i="2" s="1"/>
  <c r="AY1207" i="2"/>
  <c r="AZ1207" i="2" s="1" a="1"/>
  <c r="AZ1207" i="2" s="1"/>
  <c r="AH1155" i="2" a="1"/>
  <c r="AH1155" i="2" s="1"/>
  <c r="AH883" i="2" a="1"/>
  <c r="AH883" i="2" s="1"/>
  <c r="AR1346" i="2" a="1"/>
  <c r="AR1346" i="2" s="1"/>
  <c r="AR996" i="2" a="1"/>
  <c r="AR996" i="2" s="1"/>
  <c r="AH861" i="2" a="1"/>
  <c r="AH861" i="2" s="1"/>
  <c r="AH672" i="2" a="1"/>
  <c r="AH672" i="2" s="1"/>
  <c r="AR1576" i="2" a="1"/>
  <c r="AR1576" i="2" s="1"/>
  <c r="AH684" i="2" a="1"/>
  <c r="AH684" i="2" s="1"/>
  <c r="AH621" i="2" a="1"/>
  <c r="AH621" i="2" s="1"/>
  <c r="AH1456" i="2" a="1"/>
  <c r="AH1456" i="2" s="1"/>
  <c r="AH1238" i="2" a="1"/>
  <c r="AH1238" i="2" s="1"/>
  <c r="AR935" i="2" a="1"/>
  <c r="AR935" i="2" s="1"/>
  <c r="AH838" i="2" a="1"/>
  <c r="AH838" i="2" s="1"/>
  <c r="AH41" i="2" a="1"/>
  <c r="AH41" i="2" s="1"/>
  <c r="AR699" i="2" a="1"/>
  <c r="AR699" i="2" s="1"/>
  <c r="AY1307" i="2"/>
  <c r="AZ1307" i="2" s="1" a="1"/>
  <c r="AZ1307" i="2" s="1"/>
  <c r="AH1213" i="2" a="1"/>
  <c r="AH1213" i="2" s="1"/>
  <c r="AY1058" i="2"/>
  <c r="AZ1058" i="2" s="1" a="1"/>
  <c r="AZ1058" i="2" s="1"/>
  <c r="AH1244" i="2" a="1"/>
  <c r="AH1244" i="2" s="1"/>
  <c r="AY1098" i="2"/>
  <c r="AZ1098" i="2" s="1" a="1"/>
  <c r="AZ1098" i="2" s="1"/>
  <c r="AH591" i="2" a="1"/>
  <c r="AH591" i="2" s="1"/>
  <c r="AH863" i="2" a="1"/>
  <c r="AH863" i="2" s="1"/>
  <c r="AH1561" i="2" a="1"/>
  <c r="AH1561" i="2" s="1"/>
  <c r="AH1269" i="2" a="1"/>
  <c r="AH1269" i="2" s="1"/>
  <c r="AH1391" i="2" a="1"/>
  <c r="AH1391" i="2" s="1"/>
  <c r="AR786" i="2" a="1"/>
  <c r="AR786" i="2" s="1"/>
  <c r="AH1038" i="2" a="1"/>
  <c r="AH1038" i="2" s="1"/>
  <c r="AH1437" i="2" a="1"/>
  <c r="AH1437" i="2" s="1"/>
  <c r="AH1141" i="2" a="1"/>
  <c r="AH1141" i="2" s="1"/>
  <c r="AH1542" i="2" a="1"/>
  <c r="AH1542" i="2" s="1"/>
  <c r="AH1248" i="2" a="1"/>
  <c r="AH1248" i="2" s="1"/>
  <c r="AH1410" i="2" a="1"/>
  <c r="AH1410" i="2" s="1"/>
  <c r="AH915" i="2" a="1"/>
  <c r="AH915" i="2" s="1"/>
  <c r="AH512" i="2" a="1"/>
  <c r="AH512" i="2" s="1"/>
  <c r="AO359" i="2" a="1"/>
  <c r="AO359" i="2" s="1"/>
  <c r="AH425" i="2" a="1"/>
  <c r="AH425" i="2" s="1"/>
  <c r="AI425" i="2" s="1"/>
  <c r="AY1085" i="2"/>
  <c r="AZ1085" i="2" s="1" a="1"/>
  <c r="AZ1085" i="2" s="1"/>
  <c r="AH311" i="2" a="1"/>
  <c r="AH311" i="2" s="1"/>
  <c r="AH647" i="2" a="1"/>
  <c r="AH647" i="2" s="1"/>
  <c r="AH1064" i="2" a="1"/>
  <c r="AH1064" i="2" s="1"/>
  <c r="AH790" i="2" a="1"/>
  <c r="AH790" i="2" s="1"/>
  <c r="AH370" i="2" a="1"/>
  <c r="AH370" i="2" s="1"/>
  <c r="AH965" i="2" a="1"/>
  <c r="AH965" i="2" s="1"/>
  <c r="AH725" i="2" a="1"/>
  <c r="AH725" i="2" s="1"/>
  <c r="AH1113" i="2" a="1"/>
  <c r="AH1113" i="2" s="1"/>
  <c r="AH1025" i="2" a="1"/>
  <c r="AH1025" i="2" s="1"/>
  <c r="AH1056" i="2" a="1"/>
  <c r="AH1056" i="2" s="1"/>
  <c r="AH481" i="2" a="1"/>
  <c r="AH481" i="2" s="1"/>
  <c r="AH933" i="2" a="1"/>
  <c r="AH933" i="2" s="1"/>
  <c r="AH1355" i="2" a="1"/>
  <c r="AH1355" i="2" s="1"/>
  <c r="AH918" i="2" a="1"/>
  <c r="AH918" i="2" s="1"/>
  <c r="AH944" i="2" a="1"/>
  <c r="AH944" i="2" s="1"/>
  <c r="AH1472" i="2" a="1"/>
  <c r="AH1472" i="2" s="1"/>
  <c r="AH1447" i="2" a="1"/>
  <c r="AH1447" i="2" s="1"/>
  <c r="AR921" i="2" a="1"/>
  <c r="AR921" i="2" s="1"/>
  <c r="AH569" i="2" a="1"/>
  <c r="AH569" i="2" s="1"/>
  <c r="AH1552" i="2" a="1"/>
  <c r="AH1552" i="2" s="1"/>
  <c r="AH1440" i="2" a="1"/>
  <c r="AH1440" i="2" s="1"/>
  <c r="AH527" i="2" a="1"/>
  <c r="AH527" i="2" s="1"/>
  <c r="AH978" i="2" a="1"/>
  <c r="AH978" i="2" s="1"/>
  <c r="AH1008" i="2" a="1"/>
  <c r="AH1008" i="2" s="1"/>
  <c r="AH1007" i="2" a="1"/>
  <c r="AH1007" i="2" s="1"/>
  <c r="AY1534" i="2"/>
  <c r="AZ1534" i="2" s="1" a="1"/>
  <c r="AZ1534" i="2" s="1"/>
  <c r="AH715" i="2" a="1"/>
  <c r="AH715" i="2" s="1"/>
  <c r="AR1430" i="2" a="1"/>
  <c r="AR1430" i="2" s="1"/>
  <c r="AY1347" i="2"/>
  <c r="AZ1347" i="2" s="1" a="1"/>
  <c r="AZ1347" i="2" s="1"/>
  <c r="AH1144" i="2" a="1"/>
  <c r="AH1144" i="2" s="1"/>
  <c r="AH881" i="2" a="1"/>
  <c r="AH881" i="2" s="1"/>
  <c r="AH1401" i="2" a="1"/>
  <c r="AH1401" i="2" s="1"/>
  <c r="AH626" i="2" a="1"/>
  <c r="AH626" i="2" s="1"/>
  <c r="AH1179" i="2" a="1"/>
  <c r="AH1179" i="2" s="1"/>
  <c r="AR803" i="2" a="1"/>
  <c r="AR803" i="2" s="1"/>
  <c r="AH1190" i="2" a="1"/>
  <c r="AH1190" i="2" s="1"/>
  <c r="AH677" i="2" a="1"/>
  <c r="AH677" i="2" s="1"/>
  <c r="AR534" i="2" a="1"/>
  <c r="AR534" i="2" s="1"/>
  <c r="AH809" i="2" a="1"/>
  <c r="AH809" i="2" s="1"/>
  <c r="AR851" i="2" a="1"/>
  <c r="AR851" i="2" s="1"/>
  <c r="AR1336" i="2" a="1"/>
  <c r="AR1336" i="2" s="1"/>
  <c r="AH775" i="2" a="1"/>
  <c r="AH775" i="2" s="1"/>
  <c r="AY768" i="2"/>
  <c r="AZ768" i="2" s="1" a="1"/>
  <c r="AZ768" i="2" s="1"/>
  <c r="AH1257" i="2" a="1"/>
  <c r="AH1257" i="2" s="1"/>
  <c r="AH538" i="2" a="1"/>
  <c r="AH538" i="2" s="1"/>
  <c r="AY558" i="2"/>
  <c r="AZ558" i="2" s="1" a="1"/>
  <c r="AZ558" i="2" s="1"/>
  <c r="AH1562" i="2" a="1"/>
  <c r="AH1562" i="2" s="1"/>
  <c r="AR1429" i="2" a="1"/>
  <c r="AR1429" i="2" s="1"/>
  <c r="AR938" i="2" a="1"/>
  <c r="AR938" i="2" s="1"/>
  <c r="AR467" i="2" a="1"/>
  <c r="AR467" i="2" s="1"/>
  <c r="AH1330" i="2" a="1"/>
  <c r="AH1330" i="2" s="1"/>
  <c r="AH816" i="2" a="1"/>
  <c r="AH816" i="2" s="1"/>
  <c r="AH818" i="2" a="1"/>
  <c r="AH818" i="2" s="1"/>
  <c r="AR1410" i="2" a="1"/>
  <c r="AR1410" i="2" s="1"/>
  <c r="AH468" i="2" a="1"/>
  <c r="AH468" i="2" s="1"/>
  <c r="AH606" i="2" a="1"/>
  <c r="AH606" i="2" s="1"/>
  <c r="AH627" i="2" a="1"/>
  <c r="AH627" i="2" s="1"/>
  <c r="AH592" i="2" a="1"/>
  <c r="AH592" i="2" s="1"/>
  <c r="AH35" i="2" a="1"/>
  <c r="AH35" i="2" s="1"/>
  <c r="AI35" i="2" s="1"/>
  <c r="AH585" i="2" a="1"/>
  <c r="AH585" i="2" s="1"/>
  <c r="AH149" i="2" a="1"/>
  <c r="AH149" i="2" s="1"/>
  <c r="AH466" i="2" a="1"/>
  <c r="AH466" i="2" s="1"/>
  <c r="AH27" i="2" a="1"/>
  <c r="AH27" i="2" s="1"/>
  <c r="AH1508" i="2" a="1"/>
  <c r="AH1508" i="2" s="1"/>
  <c r="AH1175" i="2" a="1"/>
  <c r="AH1175" i="2" s="1"/>
  <c r="AH489" i="2" a="1"/>
  <c r="AH489" i="2" s="1"/>
  <c r="AH764" i="2" a="1"/>
  <c r="AH764" i="2" s="1"/>
  <c r="AH532" i="2" a="1"/>
  <c r="AH532" i="2" s="1"/>
  <c r="AH539" i="2" a="1"/>
  <c r="AH539" i="2" s="1"/>
  <c r="AH859" i="2" a="1"/>
  <c r="AH859" i="2" s="1"/>
  <c r="AH947" i="2" a="1"/>
  <c r="AH947" i="2" s="1"/>
  <c r="AH1231" i="2" a="1"/>
  <c r="AH1231" i="2" s="1"/>
  <c r="AR1478" i="2" a="1"/>
  <c r="AR1478" i="2" s="1"/>
  <c r="AH1577" i="2" a="1"/>
  <c r="AH1577" i="2" s="1"/>
  <c r="AH1583" i="2" a="1"/>
  <c r="AH1583" i="2" s="1"/>
  <c r="AH741" i="2" a="1"/>
  <c r="AH741" i="2" s="1"/>
  <c r="BA1161" i="2" a="1"/>
  <c r="BA1161" i="2" s="1"/>
  <c r="AH1360" i="2" a="1"/>
  <c r="AH1360" i="2" s="1"/>
  <c r="AH615" i="2" a="1"/>
  <c r="AH615" i="2" s="1"/>
  <c r="AH830" i="2" a="1"/>
  <c r="AH830" i="2" s="1"/>
  <c r="AT1144" i="2" a="1"/>
  <c r="AT1144" i="2" s="1"/>
  <c r="AY959" i="2"/>
  <c r="AZ959" i="2" s="1" a="1"/>
  <c r="AZ959" i="2" s="1"/>
  <c r="AH1119" i="2" a="1"/>
  <c r="AH1119" i="2" s="1"/>
  <c r="AY1558" i="2"/>
  <c r="AZ1558" i="2" s="1" a="1"/>
  <c r="AZ1558" i="2" s="1"/>
  <c r="AH1041" i="2" a="1"/>
  <c r="AH1041" i="2" s="1"/>
  <c r="AH1516" i="2" a="1"/>
  <c r="AH1516" i="2" s="1"/>
  <c r="AH1051" i="2" a="1"/>
  <c r="AH1051" i="2" s="1"/>
  <c r="AR1433" i="2" a="1"/>
  <c r="AR1433" i="2" s="1"/>
  <c r="AH954" i="2" a="1"/>
  <c r="AH954" i="2" s="1"/>
  <c r="AH593" i="2" a="1"/>
  <c r="AH593" i="2" s="1"/>
  <c r="AY249" i="2"/>
  <c r="AZ249" i="2" s="1" a="1"/>
  <c r="AZ249" i="2" s="1"/>
  <c r="AH1302" i="2" a="1"/>
  <c r="AH1302" i="2" s="1"/>
  <c r="AH802" i="2" a="1"/>
  <c r="AH802" i="2" s="1"/>
  <c r="AR1298" i="2" a="1"/>
  <c r="AR1298" i="2" s="1"/>
  <c r="AH744" i="2" a="1"/>
  <c r="AH744" i="2" s="1"/>
  <c r="AH1317" i="2" a="1"/>
  <c r="AH1317" i="2" s="1"/>
  <c r="AH999" i="2" a="1"/>
  <c r="AH999" i="2" s="1"/>
  <c r="AH1328" i="2" a="1"/>
  <c r="AH1328" i="2" s="1"/>
  <c r="AH1416" i="2" a="1"/>
  <c r="AH1416" i="2" s="1"/>
  <c r="AR1331" i="2" a="1"/>
  <c r="AR1331" i="2" s="1"/>
  <c r="AH1075" i="2" a="1"/>
  <c r="AH1075" i="2" s="1"/>
  <c r="AH742" i="2" a="1"/>
  <c r="AH742" i="2" s="1"/>
  <c r="AR1236" i="2" a="1"/>
  <c r="AR1236" i="2" s="1"/>
  <c r="AH814" i="2" a="1"/>
  <c r="AH814" i="2" s="1"/>
  <c r="AH781" i="2" a="1"/>
  <c r="AH781" i="2" s="1"/>
  <c r="AH1087" i="2" a="1"/>
  <c r="AH1087" i="2" s="1"/>
  <c r="AY918" i="2"/>
  <c r="AZ918" i="2" s="1" a="1"/>
  <c r="AZ918" i="2" s="1"/>
  <c r="AY1577" i="2"/>
  <c r="AZ1577" i="2" s="1" a="1"/>
  <c r="AZ1577" i="2" s="1"/>
  <c r="AY1221" i="2"/>
  <c r="AZ1221" i="2" s="1" a="1"/>
  <c r="AZ1221" i="2" s="1"/>
  <c r="AH734" i="2" a="1"/>
  <c r="AH734" i="2" s="1"/>
  <c r="AR1472" i="2" a="1"/>
  <c r="AR1472" i="2" s="1"/>
  <c r="AY1583" i="2"/>
  <c r="AZ1583" i="2" s="1" a="1"/>
  <c r="AZ1583" i="2" s="1"/>
  <c r="AH850" i="2" a="1"/>
  <c r="AH850" i="2" s="1"/>
  <c r="AH1072" i="2" a="1"/>
  <c r="AH1072" i="2" s="1"/>
  <c r="AH1292" i="2" a="1"/>
  <c r="AH1292" i="2" s="1"/>
  <c r="AH986" i="2" a="1"/>
  <c r="AH986" i="2" s="1"/>
  <c r="AH803" i="2" a="1"/>
  <c r="AH803" i="2" s="1"/>
  <c r="AH1362" i="2" a="1"/>
  <c r="AH1362" i="2" s="1"/>
  <c r="AH972" i="2" a="1"/>
  <c r="AH972" i="2" s="1"/>
  <c r="AH966" i="2" a="1"/>
  <c r="AH966" i="2" s="1"/>
  <c r="AR1052" i="2" a="1"/>
  <c r="AR1052" i="2" s="1"/>
  <c r="AY827" i="2"/>
  <c r="AZ827" i="2" s="1" a="1"/>
  <c r="AZ827" i="2" s="1"/>
  <c r="AH1170" i="2" a="1"/>
  <c r="AH1170" i="2" s="1"/>
  <c r="AH1371" i="2" a="1"/>
  <c r="AH1371" i="2" s="1"/>
  <c r="AH855" i="2" a="1"/>
  <c r="AH855" i="2" s="1"/>
  <c r="AH1321" i="2" a="1"/>
  <c r="AH1321" i="2" s="1"/>
  <c r="AH1022" i="2" a="1"/>
  <c r="AH1022" i="2" s="1"/>
  <c r="AH289" i="2" a="1"/>
  <c r="AH289" i="2" s="1"/>
  <c r="AH1411" i="2" a="1"/>
  <c r="AH1411" i="2" s="1"/>
  <c r="AY1552" i="2"/>
  <c r="AZ1552" i="2" s="1" a="1"/>
  <c r="AZ1552" i="2" s="1"/>
  <c r="AH655" i="2" a="1"/>
  <c r="AH655" i="2" s="1"/>
  <c r="AH648" i="2" a="1"/>
  <c r="AH648" i="2" s="1"/>
  <c r="AH525" i="2" a="1"/>
  <c r="AH525" i="2" s="1"/>
  <c r="AH1000" i="2" a="1"/>
  <c r="AH1000" i="2" s="1"/>
  <c r="AH681" i="2" a="1"/>
  <c r="AH681" i="2" s="1"/>
  <c r="AH962" i="2" a="1"/>
  <c r="AH962" i="2" s="1"/>
  <c r="AR816" i="2" a="1"/>
  <c r="AR816" i="2" s="1"/>
  <c r="AR1477" i="2" a="1"/>
  <c r="AR1477" i="2" s="1"/>
  <c r="AH1037" i="2" a="1"/>
  <c r="AH1037" i="2" s="1"/>
  <c r="AH739" i="2" a="1"/>
  <c r="AH739" i="2" s="1"/>
  <c r="AH1396" i="2" a="1"/>
  <c r="AH1396" i="2" s="1"/>
  <c r="AH1018" i="2" a="1"/>
  <c r="AH1018" i="2" s="1"/>
  <c r="AR1544" i="2" a="1"/>
  <c r="AR1544" i="2" s="1"/>
  <c r="AH1067" i="2" a="1"/>
  <c r="AH1067" i="2" s="1"/>
  <c r="AH927" i="2" a="1"/>
  <c r="AH927" i="2" s="1"/>
  <c r="AR1437" i="2" a="1"/>
  <c r="AR1437" i="2" s="1"/>
  <c r="AH923" i="2" a="1"/>
  <c r="AH923" i="2" s="1"/>
  <c r="AH819" i="2" a="1"/>
  <c r="AH819" i="2" s="1"/>
  <c r="AY821" i="2"/>
  <c r="AZ821" i="2" s="1" a="1"/>
  <c r="AZ821" i="2" s="1"/>
  <c r="AH1086" i="2" a="1"/>
  <c r="AH1086" i="2" s="1"/>
  <c r="AH1139" i="2" a="1"/>
  <c r="AH1139" i="2" s="1"/>
  <c r="AH1408" i="2" a="1"/>
  <c r="AH1408" i="2" s="1"/>
  <c r="AY1315" i="2"/>
  <c r="AZ1315" i="2" s="1" a="1"/>
  <c r="AZ1315" i="2" s="1"/>
  <c r="AY1198" i="2"/>
  <c r="AZ1198" i="2" s="1" a="1"/>
  <c r="AZ1198" i="2" s="1"/>
  <c r="AR538" i="2" a="1"/>
  <c r="AR538" i="2" s="1"/>
  <c r="AR1573" i="2" a="1"/>
  <c r="AR1573" i="2" s="1"/>
  <c r="AH914" i="2" a="1"/>
  <c r="AH914" i="2" s="1"/>
  <c r="AH893" i="2" a="1"/>
  <c r="AH893" i="2" s="1"/>
  <c r="AH1185" i="2" a="1"/>
  <c r="AH1185" i="2" s="1"/>
  <c r="AH653" i="2" a="1"/>
  <c r="AH653" i="2" s="1"/>
  <c r="AH901" i="2" a="1"/>
  <c r="AH901" i="2" s="1"/>
  <c r="AH1392" i="2" a="1"/>
  <c r="AH1392" i="2" s="1"/>
  <c r="AH1174" i="2" a="1"/>
  <c r="AH1174" i="2" s="1"/>
  <c r="AR1359" i="2" a="1"/>
  <c r="AR1359" i="2" s="1"/>
  <c r="AH1084" i="2" a="1"/>
  <c r="AH1084" i="2" s="1"/>
  <c r="AH1015" i="2" a="1"/>
  <c r="AH1015" i="2" s="1"/>
  <c r="AH709" i="2" a="1"/>
  <c r="AH709" i="2" s="1"/>
  <c r="AO124" i="2" a="1"/>
  <c r="AO124" i="2" s="1"/>
  <c r="AH588" i="2" a="1"/>
  <c r="AH588" i="2" s="1"/>
  <c r="AH555" i="2" a="1"/>
  <c r="AH555" i="2" s="1"/>
  <c r="AH544" i="2" a="1"/>
  <c r="AH544" i="2" s="1"/>
  <c r="AH365" i="2" a="1"/>
  <c r="AH365" i="2" s="1"/>
  <c r="AI365" i="2" s="1"/>
  <c r="AY34" i="2"/>
  <c r="AZ34" i="2" s="1" a="1"/>
  <c r="AZ34" i="2" s="1"/>
  <c r="AH491" i="2" a="1"/>
  <c r="AH491" i="2" s="1"/>
  <c r="AH236" i="2" a="1"/>
  <c r="AH236" i="2" s="1"/>
  <c r="AI236" i="2" s="1"/>
  <c r="AH1434" i="2" a="1"/>
  <c r="AH1434" i="2" s="1"/>
  <c r="AH985" i="2" a="1"/>
  <c r="AH985" i="2" s="1"/>
  <c r="AH520" i="2" a="1"/>
  <c r="AH520" i="2" s="1"/>
  <c r="AH1481" i="2" a="1"/>
  <c r="AH1481" i="2" s="1"/>
  <c r="AR898" i="2" a="1"/>
  <c r="AR898" i="2" s="1"/>
  <c r="AH1535" i="2" a="1"/>
  <c r="AH1535" i="2" s="1"/>
  <c r="AH507" i="2" a="1"/>
  <c r="AH507" i="2" s="1"/>
  <c r="AH552" i="2" a="1"/>
  <c r="AH552" i="2" s="1"/>
  <c r="AH1345" i="2" a="1"/>
  <c r="AH1345" i="2" s="1"/>
  <c r="AH575" i="2" a="1"/>
  <c r="AH575" i="2" s="1"/>
  <c r="AH542" i="2" a="1"/>
  <c r="AH542" i="2" s="1"/>
  <c r="AR223" i="2" a="1"/>
  <c r="AR223" i="2" s="1"/>
  <c r="AH1417" i="2" a="1"/>
  <c r="AH1417" i="2" s="1"/>
  <c r="AR1195" i="2" a="1"/>
  <c r="AR1195" i="2" s="1"/>
  <c r="AR850" i="2" a="1"/>
  <c r="AR850" i="2" s="1"/>
  <c r="AH1117" i="2" a="1"/>
  <c r="AH1117" i="2" s="1"/>
  <c r="AH1464" i="2" a="1"/>
  <c r="AH1464" i="2" s="1"/>
  <c r="AH1406" i="2" a="1"/>
  <c r="AH1406" i="2" s="1"/>
  <c r="AH630" i="2" a="1"/>
  <c r="AH630" i="2" s="1"/>
  <c r="AH1446" i="2" a="1"/>
  <c r="AH1446" i="2" s="1"/>
  <c r="AH1385" i="2" a="1"/>
  <c r="AH1385" i="2" s="1"/>
  <c r="AH478" i="2" a="1"/>
  <c r="AH478" i="2" s="1"/>
  <c r="AH541" i="2" a="1"/>
  <c r="AH541" i="2" s="1"/>
  <c r="AH1539" i="2" a="1"/>
  <c r="AH1539" i="2" s="1"/>
  <c r="AH1258" i="2" a="1"/>
  <c r="AH1258" i="2" s="1"/>
  <c r="AH1278" i="2" a="1"/>
  <c r="AH1278" i="2" s="1"/>
  <c r="AY412" i="2"/>
  <c r="AZ412" i="2" s="1" a="1"/>
  <c r="AZ412" i="2" s="1"/>
  <c r="AH608" i="2" a="1"/>
  <c r="AH608" i="2" s="1"/>
  <c r="AH654" i="2" a="1"/>
  <c r="AH654" i="2" s="1"/>
  <c r="AH1309" i="2" a="1"/>
  <c r="AH1309" i="2" s="1"/>
  <c r="AR802" i="2" a="1"/>
  <c r="AR802" i="2" s="1"/>
  <c r="AH735" i="2" a="1"/>
  <c r="AH735" i="2" s="1"/>
  <c r="AR1443" i="2" a="1"/>
  <c r="AR1443" i="2" s="1"/>
  <c r="AR704" i="2" a="1"/>
  <c r="AR704" i="2" s="1"/>
  <c r="AH1023" i="2" a="1"/>
  <c r="AH1023" i="2" s="1"/>
  <c r="AH704" i="2" a="1"/>
  <c r="AH704" i="2" s="1"/>
  <c r="AH1201" i="2" a="1"/>
  <c r="AH1201" i="2" s="1"/>
  <c r="AH1303" i="2" a="1"/>
  <c r="AH1303" i="2" s="1"/>
  <c r="AH1445" i="2" a="1"/>
  <c r="AH1445" i="2" s="1"/>
  <c r="AY986" i="2"/>
  <c r="AZ986" i="2" s="1" a="1"/>
  <c r="AZ986" i="2" s="1"/>
  <c r="AY1362" i="2"/>
  <c r="AZ1362" i="2" s="1" a="1"/>
  <c r="AZ1362" i="2" s="1"/>
  <c r="AY1527" i="2"/>
  <c r="AZ1527" i="2" s="1" a="1"/>
  <c r="AZ1527" i="2" s="1"/>
  <c r="AR1157" i="2" a="1"/>
  <c r="AR1157" i="2" s="1"/>
  <c r="AH1438" i="2" a="1"/>
  <c r="AH1438" i="2" s="1"/>
  <c r="AR1321" i="2" a="1"/>
  <c r="AR1321" i="2" s="1"/>
  <c r="AH699" i="2" a="1"/>
  <c r="AH699" i="2" s="1"/>
  <c r="AL1017" i="2" a="1"/>
  <c r="AL1017" i="2" s="1"/>
  <c r="I1017" i="2" s="1"/>
  <c r="AH518" i="2" a="1"/>
  <c r="AH518" i="2" s="1"/>
  <c r="AH634" i="2" a="1"/>
  <c r="AH634" i="2" s="1"/>
  <c r="AH890" i="2" a="1"/>
  <c r="AH890" i="2" s="1"/>
  <c r="AH1441" i="2" a="1"/>
  <c r="AH1441" i="2" s="1"/>
  <c r="AH212" i="2" a="1"/>
  <c r="AH212" i="2" s="1"/>
  <c r="AH1178" i="2" a="1"/>
  <c r="AH1178" i="2" s="1"/>
  <c r="AH903" i="2" a="1"/>
  <c r="AH903" i="2" s="1"/>
  <c r="AH1558" i="2" a="1"/>
  <c r="AH1558" i="2" s="1"/>
  <c r="AY1440" i="2"/>
  <c r="AZ1440" i="2" s="1" a="1"/>
  <c r="AZ1440" i="2" s="1"/>
  <c r="AH1020" i="2" a="1"/>
  <c r="AH1020" i="2" s="1"/>
  <c r="AH771" i="2" a="1"/>
  <c r="AH771" i="2" s="1"/>
  <c r="AH884" i="2" a="1"/>
  <c r="AH884" i="2" s="1"/>
  <c r="AH164" i="2" a="1"/>
  <c r="AH164" i="2" s="1"/>
  <c r="AH1034" i="2" a="1"/>
  <c r="AH1034" i="2" s="1"/>
  <c r="AH1399" i="2" a="1"/>
  <c r="AH1399" i="2" s="1"/>
  <c r="AH36" i="2" a="1"/>
  <c r="AH36" i="2" s="1"/>
  <c r="AH482" i="2" a="1"/>
  <c r="AH482" i="2" s="1"/>
  <c r="AH759" i="2" a="1"/>
  <c r="AH759" i="2" s="1"/>
  <c r="AR638" i="2" a="1"/>
  <c r="AR638" i="2" s="1"/>
  <c r="AH1121" i="2" a="1"/>
  <c r="AH1121" i="2" s="1"/>
  <c r="AH1483" i="2" a="1"/>
  <c r="AH1483" i="2" s="1"/>
  <c r="BA1394" i="2" a="1"/>
  <c r="BA1394" i="2" s="1"/>
  <c r="AH1430" i="2" a="1"/>
  <c r="AH1430" i="2" s="1"/>
  <c r="AH1243" i="2" a="1"/>
  <c r="AH1243" i="2" s="1"/>
  <c r="AH1275" i="2" a="1"/>
  <c r="AH1275" i="2" s="1"/>
  <c r="AR1275" i="2" a="1"/>
  <c r="AR1275" i="2" s="1"/>
  <c r="AH1545" i="2" a="1"/>
  <c r="AH1545" i="2" s="1"/>
  <c r="AH619" i="2" a="1"/>
  <c r="AH619" i="2" s="1"/>
  <c r="AH938" i="2" a="1"/>
  <c r="AH938" i="2" s="1"/>
  <c r="AH1028" i="2" a="1"/>
  <c r="AH1028" i="2" s="1"/>
  <c r="AH1466" i="2" a="1"/>
  <c r="AH1466" i="2" s="1"/>
  <c r="AH1565" i="2" a="1"/>
  <c r="AH1565" i="2" s="1"/>
  <c r="AH911" i="2" a="1"/>
  <c r="AH911" i="2" s="1"/>
  <c r="AH650" i="2" a="1"/>
  <c r="AH650" i="2" s="1"/>
  <c r="AY1582" i="2"/>
  <c r="AZ1582" i="2" s="1" a="1"/>
  <c r="AZ1582" i="2" s="1"/>
  <c r="AH333" i="2" a="1"/>
  <c r="AH333" i="2" s="1"/>
  <c r="AR617" i="2" a="1"/>
  <c r="AR617" i="2" s="1"/>
  <c r="AH1543" i="2" a="1"/>
  <c r="AH1543" i="2" s="1"/>
  <c r="AH1078" i="2" a="1"/>
  <c r="AH1078" i="2" s="1"/>
  <c r="AH1065" i="2" a="1"/>
  <c r="AH1065" i="2" s="1"/>
  <c r="AH892" i="2" a="1"/>
  <c r="AH892" i="2" s="1"/>
  <c r="AH561" i="2" a="1"/>
  <c r="AH561" i="2" s="1"/>
  <c r="AH87" i="2" a="1"/>
  <c r="AH87" i="2" s="1"/>
  <c r="AH1530" i="2" a="1"/>
  <c r="AH1530" i="2" s="1"/>
  <c r="AH605" i="2" a="1"/>
  <c r="AH605" i="2" s="1"/>
  <c r="AH1422" i="2" a="1"/>
  <c r="AH1422" i="2" s="1"/>
  <c r="AH1112" i="2" a="1"/>
  <c r="AH1112" i="2" s="1"/>
  <c r="AH516" i="2" a="1"/>
  <c r="AH516" i="2" s="1"/>
  <c r="AH949" i="2" a="1"/>
  <c r="AH949" i="2" s="1"/>
  <c r="AH1357" i="2" a="1"/>
  <c r="AH1357" i="2" s="1"/>
  <c r="AH1335" i="2" a="1"/>
  <c r="AH1335" i="2" s="1"/>
  <c r="AH343" i="2" a="1"/>
  <c r="AH343" i="2" s="1"/>
  <c r="AH490" i="2" a="1"/>
  <c r="AH490" i="2" s="1"/>
  <c r="AR729" i="2" a="1"/>
  <c r="AR729" i="2" s="1"/>
  <c r="AH1567" i="2" a="1"/>
  <c r="AH1567" i="2" s="1"/>
  <c r="AR877" i="2" a="1"/>
  <c r="AR877" i="2" s="1"/>
  <c r="AR1006" i="2" a="1"/>
  <c r="AR1006" i="2" s="1"/>
  <c r="AH1420" i="2" a="1"/>
  <c r="AH1420" i="2" s="1"/>
  <c r="AR572" i="2" a="1"/>
  <c r="AR572" i="2" s="1"/>
  <c r="AH1502" i="2" a="1"/>
  <c r="AH1502" i="2" s="1"/>
  <c r="AY1013" i="2"/>
  <c r="AZ1013" i="2" s="1" a="1"/>
  <c r="AZ1013" i="2" s="1"/>
  <c r="AH783" i="2" a="1"/>
  <c r="AH783" i="2" s="1"/>
  <c r="AH1425" i="2" a="1"/>
  <c r="AH1425" i="2" s="1"/>
  <c r="AT1161" i="2" a="1"/>
  <c r="AT1161" i="2" s="1"/>
  <c r="AH1004" i="2" a="1"/>
  <c r="AH1004" i="2" s="1"/>
  <c r="BA1013" i="2" a="1"/>
  <c r="BA1013" i="2" s="1"/>
  <c r="AH873" i="2" a="1"/>
  <c r="AH873" i="2" s="1"/>
  <c r="AH301" i="2" a="1"/>
  <c r="AH301" i="2" s="1"/>
  <c r="AH1424" i="2" a="1"/>
  <c r="AH1424" i="2" s="1"/>
  <c r="AH1188" i="2" a="1"/>
  <c r="AH1188" i="2" s="1"/>
  <c r="AH1045" i="2" a="1"/>
  <c r="AH1045" i="2" s="1"/>
  <c r="AY1042" i="2"/>
  <c r="AZ1042" i="2" s="1" a="1"/>
  <c r="AZ1042" i="2" s="1"/>
  <c r="AS768" i="2" a="1"/>
  <c r="AS768" i="2" s="1"/>
  <c r="AH553" i="2" a="1"/>
  <c r="AH553" i="2" s="1"/>
  <c r="AH1326" i="2" a="1"/>
  <c r="AH1326" i="2" s="1"/>
  <c r="AY1038" i="2"/>
  <c r="AZ1038" i="2" s="1" a="1"/>
  <c r="AZ1038" i="2" s="1"/>
  <c r="AH992" i="2" a="1"/>
  <c r="AH992" i="2" s="1"/>
  <c r="AH522" i="2" a="1"/>
  <c r="AH522" i="2" s="1"/>
  <c r="AH1484" i="2" a="1"/>
  <c r="AH1484" i="2" s="1"/>
  <c r="AL1410" i="2" a="1"/>
  <c r="AL1410" i="2" s="1"/>
  <c r="I1410" i="2" s="1"/>
  <c r="AH712" i="2" a="1"/>
  <c r="AH712" i="2" s="1"/>
  <c r="AH937" i="2" a="1"/>
  <c r="AH937" i="2" s="1"/>
  <c r="AH1050" i="2" a="1"/>
  <c r="AH1050" i="2" s="1"/>
  <c r="AH649" i="2" a="1"/>
  <c r="AH649" i="2" s="1"/>
  <c r="AY573" i="2"/>
  <c r="AZ573" i="2" s="1" a="1"/>
  <c r="AZ573" i="2" s="1"/>
  <c r="AH633" i="2" a="1"/>
  <c r="AH633" i="2" s="1"/>
  <c r="AH499" i="2" a="1"/>
  <c r="AH499" i="2" s="1"/>
  <c r="AH1146" i="2" a="1"/>
  <c r="AH1146" i="2" s="1"/>
  <c r="AH432" i="2" a="1"/>
  <c r="AH432" i="2" s="1"/>
  <c r="AH483" i="2" a="1"/>
  <c r="AH483" i="2" s="1"/>
  <c r="AH1351" i="2" a="1"/>
  <c r="AH1351" i="2" s="1"/>
  <c r="AH480" i="2" a="1"/>
  <c r="AH480" i="2" s="1"/>
  <c r="AH559" i="2" a="1"/>
  <c r="AH559" i="2" s="1"/>
  <c r="AH1240" i="2" a="1"/>
  <c r="AH1240" i="2" s="1"/>
  <c r="AH534" i="2" a="1"/>
  <c r="AH534" i="2" s="1"/>
  <c r="AH500" i="2" a="1"/>
  <c r="AH500" i="2" s="1"/>
  <c r="AY683" i="2"/>
  <c r="AZ683" i="2" s="1" a="1"/>
  <c r="AZ683" i="2" s="1"/>
  <c r="AH1495" i="2" a="1"/>
  <c r="AH1495" i="2" s="1"/>
  <c r="AH1471" i="2" a="1"/>
  <c r="AH1471" i="2" s="1"/>
  <c r="AY604" i="2"/>
  <c r="AZ604" i="2" s="1" a="1"/>
  <c r="AZ604" i="2" s="1"/>
  <c r="AH1494" i="2" a="1"/>
  <c r="AH1494" i="2" s="1"/>
  <c r="AR1147" i="2" a="1"/>
  <c r="AR1147" i="2" s="1"/>
  <c r="AH1331" i="2" a="1"/>
  <c r="AH1331" i="2" s="1"/>
  <c r="AR351" i="2" a="1"/>
  <c r="AR351" i="2" s="1"/>
  <c r="AY283" i="2"/>
  <c r="AZ283" i="2" s="1" a="1"/>
  <c r="AZ283" i="2" s="1"/>
  <c r="AH1365" i="2" a="1"/>
  <c r="AH1365" i="2" s="1"/>
  <c r="AH793" i="2" a="1"/>
  <c r="AH793" i="2" s="1"/>
  <c r="AH1525" i="2" a="1"/>
  <c r="AH1525" i="2" s="1"/>
  <c r="AH719" i="2" a="1"/>
  <c r="AH719" i="2" s="1"/>
  <c r="AH580" i="2" a="1"/>
  <c r="AH580" i="2" s="1"/>
  <c r="AY1578" i="2"/>
  <c r="AZ1578" i="2" s="1" a="1"/>
  <c r="AZ1578" i="2" s="1"/>
  <c r="AR1248" i="2" a="1"/>
  <c r="AR1248" i="2" s="1"/>
  <c r="AH1166" i="2" a="1"/>
  <c r="AH1166" i="2" s="1"/>
  <c r="AH1336" i="2" a="1"/>
  <c r="AH1336" i="2" s="1"/>
  <c r="AH1060" i="2" a="1"/>
  <c r="AH1060" i="2" s="1"/>
  <c r="AH840" i="2" a="1"/>
  <c r="AH840" i="2" s="1"/>
  <c r="AH722" i="2" a="1"/>
  <c r="AH722" i="2" s="1"/>
  <c r="AH1033" i="2" a="1"/>
  <c r="AH1033" i="2" s="1"/>
  <c r="AH1356" i="2" a="1"/>
  <c r="AH1356" i="2" s="1"/>
  <c r="AY1344" i="2"/>
  <c r="AZ1344" i="2" s="1" a="1"/>
  <c r="AZ1344" i="2" s="1"/>
  <c r="AH1312" i="2" a="1"/>
  <c r="AH1312" i="2" s="1"/>
  <c r="AY865" i="2"/>
  <c r="AZ865" i="2" s="1" a="1"/>
  <c r="AZ865" i="2" s="1"/>
  <c r="AH1313" i="2" a="1"/>
  <c r="AH1313" i="2" s="1"/>
  <c r="AH1091" i="2" a="1"/>
  <c r="AH1091" i="2" s="1"/>
  <c r="AH1076" i="2" a="1"/>
  <c r="AH1076" i="2" s="1"/>
  <c r="AH685" i="2" a="1"/>
  <c r="AH685" i="2" s="1"/>
  <c r="AY687" i="2"/>
  <c r="AZ687" i="2" s="1" a="1"/>
  <c r="AZ687" i="2" s="1"/>
  <c r="AH1019" i="2" a="1"/>
  <c r="AH1019" i="2" s="1"/>
  <c r="AH1052" i="2" a="1"/>
  <c r="AH1052" i="2" s="1"/>
  <c r="AH1189" i="2" a="1"/>
  <c r="AH1189" i="2" s="1"/>
  <c r="AH1308" i="2" a="1"/>
  <c r="AH1308" i="2" s="1"/>
  <c r="AH1066" i="2" a="1"/>
  <c r="AH1066" i="2" s="1"/>
  <c r="AH1415" i="2" a="1"/>
  <c r="AH1415" i="2" s="1"/>
  <c r="AR566" i="2" a="1"/>
  <c r="AR566" i="2" s="1"/>
  <c r="AH652" i="2" a="1"/>
  <c r="AH652" i="2" s="1"/>
  <c r="AH614" i="2" a="1"/>
  <c r="AH614" i="2" s="1"/>
  <c r="AH1012" i="2" a="1"/>
  <c r="AH1012" i="2" s="1"/>
  <c r="AH1444" i="2" a="1"/>
  <c r="AH1444" i="2" s="1"/>
  <c r="AH506" i="2" a="1"/>
  <c r="AH506" i="2" s="1"/>
  <c r="AH1048" i="2" a="1"/>
  <c r="AH1048" i="2" s="1"/>
  <c r="AH1123" i="2" a="1"/>
  <c r="AH1123" i="2" s="1"/>
  <c r="AH756" i="2" a="1"/>
  <c r="AH756" i="2" s="1"/>
  <c r="AH1556" i="2" a="1"/>
  <c r="AH1556" i="2" s="1"/>
  <c r="AH1397" i="2" a="1"/>
  <c r="AH1397" i="2" s="1"/>
  <c r="AH1295" i="2" a="1"/>
  <c r="AH1295" i="2" s="1"/>
  <c r="AH1388" i="2" a="1"/>
  <c r="AH1388" i="2" s="1"/>
  <c r="AR868" i="2" a="1"/>
  <c r="AR868" i="2" s="1"/>
  <c r="AH1093" i="2" a="1"/>
  <c r="AH1093" i="2" s="1"/>
  <c r="AT1437" i="2" a="1"/>
  <c r="AT1437" i="2" s="1"/>
  <c r="AH105" i="2" a="1"/>
  <c r="AH105" i="2" s="1"/>
  <c r="AY861" i="2"/>
  <c r="AZ861" i="2" s="1" a="1"/>
  <c r="AZ861" i="2" s="1"/>
  <c r="AR1466" i="2" a="1"/>
  <c r="AR1466" i="2" s="1"/>
  <c r="AY1191" i="2"/>
  <c r="AZ1191" i="2" s="1" a="1"/>
  <c r="AZ1191" i="2" s="1"/>
  <c r="AH1405" i="2" a="1"/>
  <c r="AH1405" i="2" s="1"/>
  <c r="AR1405" i="2" a="1"/>
  <c r="AR1405" i="2" s="1"/>
  <c r="AR1066" i="2" a="1"/>
  <c r="AR1066" i="2" s="1"/>
  <c r="AH1157" i="2" a="1"/>
  <c r="AH1157" i="2" s="1"/>
  <c r="AR685" i="2" a="1"/>
  <c r="AR685" i="2" s="1"/>
  <c r="AH659" i="2" a="1"/>
  <c r="AH659" i="2" s="1"/>
  <c r="AH689" i="2" a="1"/>
  <c r="AH689" i="2" s="1"/>
  <c r="AH753" i="2" a="1"/>
  <c r="AH753" i="2" s="1"/>
  <c r="AH695" i="2" a="1"/>
  <c r="AH695" i="2" s="1"/>
  <c r="AH1095" i="2" a="1"/>
  <c r="AH1095" i="2" s="1"/>
  <c r="AR740" i="2" a="1"/>
  <c r="AR740" i="2" s="1"/>
  <c r="AH465" i="2" a="1"/>
  <c r="AH465" i="2" s="1"/>
  <c r="AH894" i="2" a="1"/>
  <c r="AH894" i="2" s="1"/>
  <c r="AH620" i="2" a="1"/>
  <c r="AH620" i="2" s="1"/>
  <c r="AH922" i="2" a="1"/>
  <c r="AH922" i="2" s="1"/>
  <c r="AH1163" i="2" a="1"/>
  <c r="AH1163" i="2" s="1"/>
  <c r="AH1301" i="2" a="1"/>
  <c r="AH1301" i="2" s="1"/>
  <c r="AH1520" i="2" a="1"/>
  <c r="AH1520" i="2" s="1"/>
  <c r="AH1044" i="2" a="1"/>
  <c r="AH1044" i="2" s="1"/>
  <c r="AH1252" i="2" a="1"/>
  <c r="AH1252" i="2" s="1"/>
  <c r="AH1528" i="2" a="1"/>
  <c r="AH1528" i="2" s="1"/>
  <c r="AH551" i="2" a="1"/>
  <c r="AH551" i="2" s="1"/>
  <c r="AH929" i="2" a="1"/>
  <c r="AH929" i="2" s="1"/>
  <c r="AR1501" i="2" a="1"/>
  <c r="AR1501" i="2" s="1"/>
  <c r="AH1459" i="2" a="1"/>
  <c r="AH1459" i="2" s="1"/>
  <c r="AH528" i="2" a="1"/>
  <c r="AH528" i="2" s="1"/>
  <c r="AH420" i="2" a="1"/>
  <c r="AH420" i="2" s="1"/>
  <c r="AH696" i="2" a="1"/>
  <c r="AH696" i="2" s="1"/>
  <c r="AR1078" i="2" a="1"/>
  <c r="AR1078" i="2" s="1"/>
  <c r="AH616" i="2" a="1"/>
  <c r="AH616" i="2" s="1"/>
  <c r="AH1138" i="2" a="1"/>
  <c r="AH1138" i="2" s="1"/>
  <c r="AH730" i="2" a="1"/>
  <c r="AH730" i="2" s="1"/>
  <c r="AH1215" i="2" a="1"/>
  <c r="AH1215" i="2" s="1"/>
  <c r="AH1246" i="2" a="1"/>
  <c r="AH1246" i="2" s="1"/>
  <c r="AH1249" i="2" a="1"/>
  <c r="AH1249" i="2" s="1"/>
  <c r="AY605" i="2"/>
  <c r="AZ605" i="2" s="1" a="1"/>
  <c r="AZ605" i="2" s="1"/>
  <c r="AH1433" i="2" a="1"/>
  <c r="AH1433" i="2" s="1"/>
  <c r="AH1168" i="2" a="1"/>
  <c r="AH1168" i="2" s="1"/>
  <c r="AH1221" i="2" a="1"/>
  <c r="AH1221" i="2" s="1"/>
  <c r="AH1042" i="2" a="1"/>
  <c r="AH1042" i="2" s="1"/>
  <c r="AH974" i="2" a="1"/>
  <c r="AH974" i="2" s="1"/>
  <c r="AH751" i="2" a="1"/>
  <c r="AH751" i="2" s="1"/>
  <c r="AH1532" i="2" a="1"/>
  <c r="AH1532" i="2" s="1"/>
  <c r="AH1202" i="2" a="1"/>
  <c r="AH1202" i="2" s="1"/>
  <c r="AH172" i="2" a="1"/>
  <c r="AH172" i="2" s="1"/>
  <c r="AT1013" i="2" a="1"/>
  <c r="AT1013" i="2" s="1"/>
  <c r="AH1256" i="2" a="1"/>
  <c r="AH1256" i="2" s="1"/>
  <c r="AH870" i="2" a="1"/>
  <c r="AH870" i="2" s="1"/>
  <c r="AH492" i="2" a="1"/>
  <c r="AH492" i="2" s="1"/>
  <c r="AH800" i="2" a="1"/>
  <c r="AH800" i="2" s="1"/>
  <c r="AH1209" i="2" a="1"/>
  <c r="AH1209" i="2" s="1"/>
  <c r="AH471" i="2" a="1"/>
  <c r="AH471" i="2" s="1"/>
  <c r="AT748" i="2" a="1"/>
  <c r="AT748" i="2" s="1"/>
  <c r="AL1542" i="2" a="1"/>
  <c r="AL1542" i="2" s="1"/>
  <c r="I1542" i="2" s="1"/>
  <c r="AH1381" i="2" a="1"/>
  <c r="AH1381" i="2" s="1"/>
  <c r="AH746" i="2" a="1"/>
  <c r="AH746" i="2" s="1"/>
  <c r="AH442" i="2" a="1"/>
  <c r="AH442" i="2" s="1"/>
  <c r="AH675" i="2" a="1"/>
  <c r="AH675" i="2" s="1"/>
  <c r="AH998" i="2" a="1"/>
  <c r="AH998" i="2" s="1"/>
  <c r="AY570" i="2"/>
  <c r="AZ570" i="2" s="1" a="1"/>
  <c r="AZ570" i="2" s="1"/>
  <c r="AH1288" i="2" a="1"/>
  <c r="AH1288" i="2" s="1"/>
  <c r="AH1462" i="2" a="1"/>
  <c r="AH1462" i="2" s="1"/>
  <c r="AH1432" i="2" a="1"/>
  <c r="AH1432" i="2" s="1"/>
  <c r="AH1293" i="2" a="1"/>
  <c r="AH1293" i="2" s="1"/>
  <c r="AH891" i="2" a="1"/>
  <c r="AH891" i="2" s="1"/>
  <c r="AH1276" i="2" a="1"/>
  <c r="AH1276" i="2" s="1"/>
  <c r="AH837" i="2" a="1"/>
  <c r="AH837" i="2" s="1"/>
  <c r="AH519" i="2" a="1"/>
  <c r="AH519" i="2" s="1"/>
  <c r="AH247" i="2" a="1"/>
  <c r="AH247" i="2" s="1"/>
  <c r="AH110" i="2" a="1"/>
  <c r="AH110" i="2" s="1"/>
  <c r="AH669" i="2" a="1"/>
  <c r="AH669" i="2" s="1"/>
  <c r="AH540" i="2" a="1"/>
  <c r="AH540" i="2" s="1"/>
  <c r="AH1164" i="2" a="1"/>
  <c r="AH1164" i="2" s="1"/>
  <c r="AH601" i="2" a="1"/>
  <c r="AH601" i="2" s="1"/>
  <c r="AH789" i="2" a="1"/>
  <c r="AH789" i="2" s="1"/>
  <c r="AK518" i="2" a="1"/>
  <c r="AK518" i="2" s="1"/>
  <c r="AK1437" i="2" a="1"/>
  <c r="AK1437" i="2" s="1"/>
  <c r="AH743" i="2" a="1"/>
  <c r="AH743" i="2" s="1"/>
  <c r="AH1379" i="2" a="1"/>
  <c r="AH1379" i="2" s="1"/>
  <c r="AH874" i="2" a="1"/>
  <c r="AH874" i="2" s="1"/>
  <c r="AH618" i="2" a="1"/>
  <c r="AH618" i="2" s="1"/>
  <c r="AH1222" i="2" a="1"/>
  <c r="AH1222" i="2" s="1"/>
  <c r="AH729" i="2" a="1"/>
  <c r="AH729" i="2" s="1"/>
  <c r="AH582" i="2" a="1"/>
  <c r="AH582" i="2" s="1"/>
  <c r="AH1228" i="2" a="1"/>
  <c r="AH1228" i="2" s="1"/>
  <c r="AR152" i="2" a="1"/>
  <c r="AR152" i="2" s="1"/>
  <c r="AH726" i="2" a="1"/>
  <c r="AH726" i="2" s="1"/>
  <c r="AH1367" i="2" a="1"/>
  <c r="AH1367" i="2" s="1"/>
  <c r="AY1365" i="2"/>
  <c r="AZ1365" i="2" s="1" a="1"/>
  <c r="AZ1365" i="2" s="1"/>
  <c r="AR719" i="2" a="1"/>
  <c r="AR719" i="2" s="1"/>
  <c r="AH817" i="2" a="1"/>
  <c r="AH817" i="2" s="1"/>
  <c r="AR580" i="2" a="1"/>
  <c r="AR580" i="2" s="1"/>
  <c r="AH706" i="2" a="1"/>
  <c r="AH706" i="2" s="1"/>
  <c r="AR1192" i="2" a="1"/>
  <c r="AR1192" i="2" s="1"/>
  <c r="AR792" i="2" a="1"/>
  <c r="AR792" i="2" s="1"/>
  <c r="AH1491" i="2" a="1"/>
  <c r="AH1491" i="2" s="1"/>
  <c r="AH994" i="2" a="1"/>
  <c r="AH994" i="2" s="1"/>
  <c r="AH1024" i="2" a="1"/>
  <c r="AH1024" i="2" s="1"/>
  <c r="AR1494" i="2" a="1"/>
  <c r="AR1494" i="2" s="1"/>
  <c r="AY724" i="2"/>
  <c r="AZ724" i="2" s="1" a="1"/>
  <c r="AZ724" i="2" s="1"/>
  <c r="AH849" i="2" a="1"/>
  <c r="AH849" i="2" s="1"/>
  <c r="AY1356" i="2"/>
  <c r="AZ1356" i="2" s="1" a="1"/>
  <c r="AZ1356" i="2" s="1"/>
  <c r="AH1504" i="2" a="1"/>
  <c r="AH1504" i="2" s="1"/>
  <c r="AH1323" i="2" a="1"/>
  <c r="AH1323" i="2" s="1"/>
  <c r="AH1081" i="2" a="1"/>
  <c r="AH1081" i="2" s="1"/>
  <c r="AH842" i="2" a="1"/>
  <c r="AH842" i="2" s="1"/>
  <c r="AY991" i="2"/>
  <c r="AZ991" i="2" s="1" a="1"/>
  <c r="AZ991" i="2" s="1"/>
  <c r="AH1101" i="2" a="1"/>
  <c r="AH1101" i="2" s="1"/>
  <c r="AH1177" i="2" a="1"/>
  <c r="AH1177" i="2" s="1"/>
  <c r="AH1142" i="2" a="1"/>
  <c r="AH1142" i="2" s="1"/>
  <c r="AH1079" i="2" a="1"/>
  <c r="AH1079" i="2" s="1"/>
  <c r="AH1011" i="2" a="1"/>
  <c r="AH1011" i="2" s="1"/>
  <c r="AY1303" i="2"/>
  <c r="AZ1303" i="2" s="1" a="1"/>
  <c r="AZ1303" i="2" s="1"/>
  <c r="AH1153" i="2" a="1"/>
  <c r="AH1153" i="2" s="1"/>
  <c r="AH1340" i="2" a="1"/>
  <c r="AH1340" i="2" s="1"/>
  <c r="AH833" i="2" a="1"/>
  <c r="AH833" i="2" s="1"/>
  <c r="AR695" i="2" a="1"/>
  <c r="AR695" i="2" s="1"/>
  <c r="AH1239" i="2" a="1"/>
  <c r="AH1239" i="2" s="1"/>
  <c r="AH1586" i="2" a="1"/>
  <c r="AH1586" i="2" s="1"/>
  <c r="AH1063" i="2" a="1"/>
  <c r="AH1063" i="2" s="1"/>
  <c r="AY948" i="2"/>
  <c r="AZ948" i="2" s="1" a="1"/>
  <c r="AZ948" i="2" s="1"/>
  <c r="AH948" i="2" a="1"/>
  <c r="AH948" i="2" s="1"/>
  <c r="AH351" i="2" a="1"/>
  <c r="AH351" i="2" s="1"/>
  <c r="AY911" i="2"/>
  <c r="AZ911" i="2" s="1" a="1"/>
  <c r="AZ911" i="2" s="1"/>
  <c r="AY1012" i="2"/>
  <c r="AZ1012" i="2" s="1" a="1"/>
  <c r="AZ1012" i="2" s="1"/>
  <c r="AH234" i="2" a="1"/>
  <c r="AH234" i="2" s="1"/>
  <c r="AH1208" i="2" a="1"/>
  <c r="AH1208" i="2" s="1"/>
  <c r="AY1123" i="2"/>
  <c r="AZ1123" i="2" s="1" a="1"/>
  <c r="AZ1123" i="2" s="1"/>
  <c r="AH981" i="2" a="1"/>
  <c r="AH981" i="2" s="1"/>
  <c r="AY1090" i="2"/>
  <c r="AZ1090" i="2" s="1" a="1"/>
  <c r="AZ1090" i="2" s="1"/>
  <c r="AH889" i="2" a="1"/>
  <c r="AH889" i="2" s="1"/>
  <c r="AH1080" i="2" a="1"/>
  <c r="AH1080" i="2" s="1"/>
  <c r="AH926" i="2" a="1"/>
  <c r="AH926" i="2" s="1"/>
  <c r="AH717" i="2" a="1"/>
  <c r="AH717" i="2" s="1"/>
  <c r="AH1259" i="2" a="1"/>
  <c r="AH1259" i="2" s="1"/>
  <c r="AK1165" i="2" a="1"/>
  <c r="AK1165" i="2" s="1"/>
  <c r="AH1547" i="2" a="1"/>
  <c r="AH1547" i="2" s="1"/>
  <c r="AH808" i="2" a="1"/>
  <c r="AH808" i="2" s="1"/>
  <c r="AH1207" i="2" a="1"/>
  <c r="AH1207" i="2" s="1"/>
  <c r="AH664" i="2" a="1"/>
  <c r="AH664" i="2" s="1"/>
  <c r="BA1437" i="2" a="1"/>
  <c r="BA1437" i="2" s="1"/>
  <c r="AY721" i="2"/>
  <c r="AZ721" i="2" s="1" a="1"/>
  <c r="AZ721" i="2" s="1"/>
  <c r="AH721" i="2" a="1"/>
  <c r="AH721" i="2" s="1"/>
  <c r="AY1114" i="2"/>
  <c r="AZ1114" i="2" s="1" a="1"/>
  <c r="AZ1114" i="2" s="1"/>
  <c r="AR1407" i="2" a="1"/>
  <c r="AR1407" i="2" s="1"/>
  <c r="K1407" i="2" s="1"/>
  <c r="AH1413" i="2" a="1"/>
  <c r="AH1413" i="2" s="1"/>
  <c r="AY1048" i="2"/>
  <c r="AZ1048" i="2" s="1" a="1"/>
  <c r="AZ1048" i="2" s="1"/>
  <c r="AH924" i="2" a="1"/>
  <c r="AH924" i="2" s="1"/>
  <c r="AH687" i="2" a="1"/>
  <c r="AH687" i="2" s="1"/>
  <c r="AR1426" i="2" a="1"/>
  <c r="AR1426" i="2" s="1"/>
  <c r="AY1233" i="2"/>
  <c r="AZ1233" i="2" s="1" a="1"/>
  <c r="AZ1233" i="2" s="1"/>
  <c r="AH1005" i="2" a="1"/>
  <c r="AH1005" i="2" s="1"/>
  <c r="AY1286" i="2"/>
  <c r="AZ1286" i="2" s="1" a="1"/>
  <c r="AZ1286" i="2" s="1"/>
  <c r="L1286" i="2" s="1"/>
  <c r="AR465" i="2" a="1"/>
  <c r="AR465" i="2" s="1"/>
  <c r="AY362" i="2"/>
  <c r="AZ362" i="2" s="1" a="1"/>
  <c r="AZ362" i="2" s="1"/>
  <c r="AH1046" i="2" a="1"/>
  <c r="AH1046" i="2" s="1"/>
  <c r="AH509" i="2" a="1"/>
  <c r="AH509" i="2" s="1"/>
  <c r="AH1512" i="2" a="1"/>
  <c r="AH1512" i="2" s="1"/>
  <c r="AY748" i="2"/>
  <c r="AZ748" i="2" s="1" a="1"/>
  <c r="AZ748" i="2" s="1"/>
  <c r="AH1553" i="2" a="1"/>
  <c r="AH1553" i="2" s="1"/>
  <c r="AR1277" i="2" a="1"/>
  <c r="AR1277" i="2" s="1"/>
  <c r="AR557" i="2" a="1"/>
  <c r="AR557" i="2" s="1"/>
  <c r="AY115" i="2"/>
  <c r="AZ115" i="2" s="1" a="1"/>
  <c r="AZ115" i="2" s="1"/>
  <c r="AH326" i="2" a="1"/>
  <c r="AH326" i="2" s="1"/>
  <c r="AY894" i="2"/>
  <c r="AZ894" i="2" s="1" a="1"/>
  <c r="AZ894" i="2" s="1"/>
  <c r="AH576" i="2" a="1"/>
  <c r="AH576" i="2" s="1"/>
  <c r="AH1299" i="2" a="1"/>
  <c r="AH1299" i="2" s="1"/>
  <c r="AH702" i="2" a="1"/>
  <c r="AH702" i="2" s="1"/>
  <c r="AH1176" i="2" a="1"/>
  <c r="AH1176" i="2" s="1"/>
  <c r="AH1001" i="2" a="1"/>
  <c r="AH1001" i="2" s="1"/>
  <c r="AH1572" i="2" a="1"/>
  <c r="AH1572" i="2" s="1"/>
  <c r="AH1055" i="2" a="1"/>
  <c r="AH1055" i="2" s="1"/>
  <c r="AH1523" i="2" a="1"/>
  <c r="AH1523" i="2" s="1"/>
  <c r="AH1505" i="2" a="1"/>
  <c r="AH1505" i="2" s="1"/>
  <c r="AH1125" i="2" a="1"/>
  <c r="AH1125" i="2" s="1"/>
  <c r="AH1496" i="2" a="1"/>
  <c r="AH1496" i="2" s="1"/>
  <c r="AH886" i="2" a="1"/>
  <c r="AH886" i="2" s="1"/>
  <c r="AH1183" i="2" a="1"/>
  <c r="AH1183" i="2" s="1"/>
  <c r="AH1043" i="2" a="1"/>
  <c r="AH1043" i="2" s="1"/>
  <c r="AH1236" i="2" a="1"/>
  <c r="AH1236" i="2" s="1"/>
  <c r="AH1129" i="2" a="1"/>
  <c r="AH1129" i="2" s="1"/>
  <c r="AH424" i="2" a="1"/>
  <c r="AH424" i="2" s="1"/>
  <c r="AH1490" i="2" a="1"/>
  <c r="AH1490" i="2" s="1"/>
  <c r="AH1493" i="2" a="1"/>
  <c r="AH1493" i="2" s="1"/>
  <c r="AY644" i="2"/>
  <c r="AZ644" i="2" s="1" a="1"/>
  <c r="AZ644" i="2" s="1"/>
  <c r="AH1423" i="2" a="1"/>
  <c r="AH1423" i="2" s="1"/>
  <c r="AH1260" i="2" a="1"/>
  <c r="AH1260" i="2" s="1"/>
  <c r="AH498" i="2" a="1"/>
  <c r="AH498" i="2" s="1"/>
  <c r="AH1200" i="2" a="1"/>
  <c r="AH1200" i="2" s="1"/>
  <c r="AH548" i="2" a="1"/>
  <c r="AH548" i="2" s="1"/>
  <c r="AR36" i="2" a="1"/>
  <c r="AR36" i="2" s="1"/>
  <c r="AH412" i="2" a="1"/>
  <c r="AH412" i="2" s="1"/>
  <c r="AH1584" i="2" a="1"/>
  <c r="AH1584" i="2" s="1"/>
  <c r="AH941" i="2" a="1"/>
  <c r="AH941" i="2" s="1"/>
  <c r="AY1194" i="2"/>
  <c r="AZ1194" i="2" s="1" a="1"/>
  <c r="AZ1194" i="2" s="1"/>
  <c r="AH1522" i="2" a="1"/>
  <c r="AH1522" i="2" s="1"/>
  <c r="AH1378" i="2" a="1"/>
  <c r="AH1378" i="2" s="1"/>
  <c r="AR1038" i="2" a="1"/>
  <c r="AR1038" i="2" s="1"/>
  <c r="AY1564" i="2"/>
  <c r="AZ1564" i="2" s="1" a="1"/>
  <c r="AZ1564" i="2" s="1"/>
  <c r="AH882" i="2" a="1"/>
  <c r="AH882" i="2" s="1"/>
  <c r="AR880" i="2" a="1"/>
  <c r="AR880" i="2" s="1"/>
  <c r="AH1448" i="2" a="1"/>
  <c r="AH1448" i="2" s="1"/>
  <c r="AH1124" i="2" a="1"/>
  <c r="AH1124" i="2" s="1"/>
  <c r="AH909" i="2" a="1"/>
  <c r="AH909" i="2" s="1"/>
  <c r="AH564" i="2" a="1"/>
  <c r="AH564" i="2" s="1"/>
  <c r="AR570" i="2" a="1"/>
  <c r="AR570" i="2" s="1"/>
  <c r="AH144" i="2" a="1"/>
  <c r="AH144" i="2" s="1"/>
  <c r="AY1497" i="2"/>
  <c r="AZ1497" i="2" s="1" a="1"/>
  <c r="AZ1497" i="2" s="1"/>
  <c r="AH1467" i="2" a="1"/>
  <c r="AH1467" i="2" s="1"/>
  <c r="AH835" i="2" a="1"/>
  <c r="AH835" i="2" s="1"/>
  <c r="AH791" i="2" a="1"/>
  <c r="AH791" i="2" s="1"/>
  <c r="AH645" i="2" a="1"/>
  <c r="AH645" i="2" s="1"/>
  <c r="AH940" i="2" a="1"/>
  <c r="AH940" i="2" s="1"/>
  <c r="AH639" i="2" a="1"/>
  <c r="AH639" i="2" s="1"/>
  <c r="AH279" i="2" a="1"/>
  <c r="AH279" i="2" s="1"/>
  <c r="AH1455" i="2" a="1"/>
  <c r="AH1455" i="2" s="1"/>
  <c r="AK1410" i="2" a="1"/>
  <c r="AK1410" i="2" s="1"/>
  <c r="AH812" i="2" a="1"/>
  <c r="AH812" i="2" s="1"/>
  <c r="AH631" i="2" a="1"/>
  <c r="AH631" i="2" s="1"/>
  <c r="AH714" i="2" a="1"/>
  <c r="AH714" i="2" s="1"/>
  <c r="AH701" i="2" a="1"/>
  <c r="AH701" i="2" s="1"/>
  <c r="AH495" i="2" a="1"/>
  <c r="AH495" i="2" s="1"/>
  <c r="AH1134" i="2" a="1"/>
  <c r="AH1134" i="2" s="1"/>
  <c r="AH502" i="2" a="1"/>
  <c r="AH502" i="2" s="1"/>
  <c r="AH1184" i="2" a="1"/>
  <c r="AH1184" i="2" s="1"/>
  <c r="AH1140" i="2" a="1"/>
  <c r="AH1140" i="2" s="1"/>
  <c r="AH493" i="2" a="1"/>
  <c r="AH493" i="2" s="1"/>
  <c r="AH724" i="2" a="1"/>
  <c r="AH724" i="2" s="1"/>
  <c r="AH598" i="2" a="1"/>
  <c r="AH598" i="2" s="1"/>
  <c r="AH64" i="2" a="1"/>
  <c r="AH64" i="2" s="1"/>
  <c r="AH316" i="2" a="1"/>
  <c r="AH316" i="2" s="1"/>
  <c r="AH589" i="2" a="1"/>
  <c r="AH589" i="2" s="1"/>
  <c r="AR582" i="2" a="1"/>
  <c r="AR582" i="2" s="1"/>
  <c r="AH1107" i="2" a="1"/>
  <c r="AH1107" i="2" s="1"/>
  <c r="AY1495" i="2"/>
  <c r="AZ1495" i="2" s="1" a="1"/>
  <c r="AZ1495" i="2" s="1"/>
  <c r="AR887" i="2" a="1"/>
  <c r="AR887" i="2" s="1"/>
  <c r="AH900" i="2" a="1"/>
  <c r="AH900" i="2" s="1"/>
  <c r="AH769" i="2" a="1"/>
  <c r="AH769" i="2" s="1"/>
  <c r="AH823" i="2" a="1"/>
  <c r="AH823" i="2" s="1"/>
  <c r="AH987" i="2" a="1"/>
  <c r="AH987" i="2" s="1"/>
  <c r="AH710" i="2" a="1"/>
  <c r="AH710" i="2" s="1"/>
  <c r="AH1210" i="2" a="1"/>
  <c r="AH1210" i="2" s="1"/>
  <c r="AH896" i="2" a="1"/>
  <c r="AH896" i="2" s="1"/>
  <c r="AR48" i="2" a="1"/>
  <c r="AR48" i="2" s="1"/>
  <c r="AR1512" i="2" a="1"/>
  <c r="AR1512" i="2" s="1"/>
  <c r="AH1039" i="2" a="1"/>
  <c r="AH1039" i="2" s="1"/>
  <c r="AH1554" i="2" a="1"/>
  <c r="AH1554" i="2" s="1"/>
  <c r="AH810" i="2" a="1"/>
  <c r="AH810" i="2" s="1"/>
  <c r="AR872" i="2" a="1"/>
  <c r="AR872" i="2" s="1"/>
  <c r="AY878" i="2"/>
  <c r="AZ878" i="2" s="1" a="1"/>
  <c r="AZ878" i="2" s="1"/>
  <c r="AH841" i="2" a="1"/>
  <c r="AH841" i="2" s="1"/>
  <c r="AH1102" i="2" a="1"/>
  <c r="AH1102" i="2" s="1"/>
  <c r="AR742" i="2" a="1"/>
  <c r="AR742" i="2" s="1"/>
  <c r="AT718" i="2" a="1"/>
  <c r="AT718" i="2" s="1"/>
  <c r="AY1003" i="2"/>
  <c r="AZ1003" i="2" s="1" a="1"/>
  <c r="AZ1003" i="2" s="1"/>
  <c r="AH733" i="2" a="1"/>
  <c r="AH733" i="2" s="1"/>
  <c r="AH917" i="2" a="1"/>
  <c r="AH917" i="2" s="1"/>
  <c r="AR1551" i="2" a="1"/>
  <c r="AR1551" i="2" s="1"/>
  <c r="AR842" i="2" a="1"/>
  <c r="AR842" i="2" s="1"/>
  <c r="AH1016" i="2" a="1"/>
  <c r="AH1016" i="2" s="1"/>
  <c r="AH792" i="2" a="1"/>
  <c r="AH792" i="2" s="1"/>
  <c r="AY1161" i="2"/>
  <c r="AZ1161" i="2" s="1" a="1"/>
  <c r="AZ1161" i="2" s="1"/>
  <c r="AH1111" i="2" a="1"/>
  <c r="AH1111" i="2" s="1"/>
  <c r="AR1153" i="2" a="1"/>
  <c r="AR1153" i="2" s="1"/>
  <c r="AY1121" i="2"/>
  <c r="AZ1121" i="2" s="1" a="1"/>
  <c r="AZ1121" i="2" s="1"/>
  <c r="AH1383" i="2" a="1"/>
  <c r="AH1383" i="2" s="1"/>
  <c r="AH1344" i="2" a="1"/>
  <c r="AH1344" i="2" s="1"/>
  <c r="AH1333" i="2" a="1"/>
  <c r="AH1333" i="2" s="1"/>
  <c r="AH1040" i="2" a="1"/>
  <c r="AH1040" i="2" s="1"/>
  <c r="AH1009" i="2" a="1"/>
  <c r="AH1009" i="2" s="1"/>
  <c r="AY906" i="2"/>
  <c r="AZ906" i="2" s="1" a="1"/>
  <c r="AZ906" i="2" s="1"/>
  <c r="AH988" i="2" a="1"/>
  <c r="AH988" i="2" s="1"/>
  <c r="AR1110" i="2" a="1"/>
  <c r="AR1110" i="2" s="1"/>
  <c r="AH1196" i="2" a="1"/>
  <c r="AH1196" i="2" s="1"/>
  <c r="AH703" i="2" a="1"/>
  <c r="AH703" i="2" s="1"/>
  <c r="AY1208" i="2"/>
  <c r="AZ1208" i="2" s="1" a="1"/>
  <c r="AZ1208" i="2" s="1"/>
  <c r="AH1197" i="2" a="1"/>
  <c r="AH1197" i="2" s="1"/>
  <c r="AY1560" i="2"/>
  <c r="AZ1560" i="2" s="1" a="1"/>
  <c r="AZ1560" i="2" s="1"/>
  <c r="AH980" i="2" a="1"/>
  <c r="AH980" i="2" s="1"/>
  <c r="AR981" i="2" a="1"/>
  <c r="AR981" i="2" s="1"/>
  <c r="AR926" i="2" a="1"/>
  <c r="AR926" i="2" s="1"/>
  <c r="AH1521" i="2" a="1"/>
  <c r="AH1521" i="2" s="1"/>
  <c r="AR904" i="2" a="1"/>
  <c r="AR904" i="2" s="1"/>
  <c r="AY1103" i="2"/>
  <c r="AZ1103" i="2" s="1" a="1"/>
  <c r="AZ1103" i="2" s="1"/>
  <c r="AH897" i="2" a="1"/>
  <c r="AH897" i="2" s="1"/>
  <c r="AY824" i="2"/>
  <c r="AZ824" i="2" s="1" a="1"/>
  <c r="AZ824" i="2" s="1"/>
  <c r="AH1114" i="2" a="1"/>
  <c r="AH1114" i="2" s="1"/>
  <c r="AY89" i="2"/>
  <c r="AZ89" i="2" s="1" a="1"/>
  <c r="AZ89" i="2" s="1"/>
  <c r="AH1497" i="2" a="1"/>
  <c r="AH1497" i="2" s="1"/>
  <c r="AH879" i="2" a="1"/>
  <c r="AH879" i="2" s="1"/>
  <c r="AR1160" i="2" a="1"/>
  <c r="AR1160" i="2" s="1"/>
  <c r="AH1580" i="2" a="1"/>
  <c r="AH1580" i="2" s="1"/>
  <c r="AR923" i="2" a="1"/>
  <c r="AR923" i="2" s="1"/>
  <c r="AH925" i="2" a="1"/>
  <c r="AH925" i="2" s="1"/>
  <c r="AH839" i="2" a="1"/>
  <c r="AH839" i="2" s="1"/>
  <c r="AH535" i="2" a="1"/>
  <c r="AH535" i="2" s="1"/>
  <c r="AR1022" i="2" a="1"/>
  <c r="AR1022" i="2" s="1"/>
  <c r="AH832" i="2" a="1"/>
  <c r="AH832" i="2" s="1"/>
  <c r="AR546" i="2" a="1"/>
  <c r="AR546" i="2" s="1"/>
  <c r="AH1226" i="2" a="1"/>
  <c r="AH1226" i="2" s="1"/>
  <c r="AY1404" i="2"/>
  <c r="AZ1404" i="2" s="1" a="1"/>
  <c r="AZ1404" i="2" s="1"/>
  <c r="AH1181" i="2" a="1"/>
  <c r="AH1181" i="2" s="1"/>
  <c r="AR727" i="2" a="1"/>
  <c r="AR727" i="2" s="1"/>
  <c r="AY1027" i="2"/>
  <c r="AZ1027" i="2" s="1" a="1"/>
  <c r="AZ1027" i="2" s="1"/>
  <c r="AH1251" i="2" a="1"/>
  <c r="AH1251" i="2" s="1"/>
  <c r="AK747" i="2" a="1"/>
  <c r="AK747" i="2" s="1"/>
  <c r="AH165" i="2" a="1"/>
  <c r="AH165" i="2" s="1"/>
  <c r="AH1460" i="2" a="1"/>
  <c r="AH1460" i="2" s="1"/>
  <c r="AR1306" i="2" a="1"/>
  <c r="AR1306" i="2" s="1"/>
  <c r="AH1077" i="2" a="1"/>
  <c r="AH1077" i="2" s="1"/>
  <c r="AH563" i="2" a="1"/>
  <c r="AH563" i="2" s="1"/>
  <c r="AH1115" i="2" a="1"/>
  <c r="AH1115" i="2" s="1"/>
  <c r="AY653" i="2"/>
  <c r="AZ653" i="2" s="1" a="1"/>
  <c r="AZ653" i="2" s="1"/>
  <c r="AR609" i="2" a="1"/>
  <c r="AR609" i="2" s="1"/>
  <c r="AH1555" i="2" a="1"/>
  <c r="AH1555" i="2" s="1"/>
  <c r="AH1519" i="2" a="1"/>
  <c r="AH1519" i="2" s="1"/>
  <c r="AH939" i="2" a="1"/>
  <c r="AH939" i="2" s="1"/>
  <c r="AY1380" i="2"/>
  <c r="AZ1380" i="2" s="1" a="1"/>
  <c r="AZ1380" i="2" s="1"/>
  <c r="AR1117" i="2" a="1"/>
  <c r="AR1117" i="2" s="1"/>
  <c r="AH378" i="2" a="1"/>
  <c r="AH378" i="2" s="1"/>
  <c r="AH440" i="2" a="1"/>
  <c r="AH440" i="2" s="1"/>
  <c r="AH545" i="2" a="1"/>
  <c r="AH545" i="2" s="1"/>
  <c r="AH479" i="2" a="1"/>
  <c r="AH479" i="2" s="1"/>
  <c r="AH1036" i="2" a="1"/>
  <c r="AH1036" i="2" s="1"/>
  <c r="AH1131" i="2" a="1"/>
  <c r="AH1131" i="2" s="1"/>
  <c r="AH797" i="2" a="1"/>
  <c r="AH797" i="2" s="1"/>
  <c r="AH73" i="2" a="1"/>
  <c r="AH73" i="2" s="1"/>
  <c r="AH501" i="2" a="1"/>
  <c r="AH501" i="2" s="1"/>
  <c r="AH758" i="2" a="1"/>
  <c r="AH758" i="2" s="1"/>
  <c r="AH625" i="2" a="1"/>
  <c r="AH625" i="2" s="1"/>
  <c r="AH1147" i="2" a="1"/>
  <c r="AH1147" i="2" s="1"/>
  <c r="AH187" i="2" a="1"/>
  <c r="AH187" i="2" s="1"/>
  <c r="AH752" i="2" a="1"/>
  <c r="AH752" i="2" s="1"/>
  <c r="AH1263" i="2" a="1"/>
  <c r="AH1263" i="2" s="1"/>
  <c r="AH1247" i="2" a="1"/>
  <c r="AH1247" i="2" s="1"/>
  <c r="AH1002" i="2" a="1"/>
  <c r="AH1002" i="2" s="1"/>
  <c r="AH1470" i="2" a="1"/>
  <c r="AH1470" i="2" s="1"/>
  <c r="AY591" i="2"/>
  <c r="AZ591" i="2" s="1" a="1"/>
  <c r="AZ591" i="2" s="1"/>
  <c r="AH1510" i="2" a="1"/>
  <c r="AH1510" i="2" s="1"/>
  <c r="AH1109" i="2" a="1"/>
  <c r="AH1109" i="2" s="1"/>
  <c r="AK1179" i="2" a="1"/>
  <c r="AK1179" i="2" s="1"/>
  <c r="AH197" i="2" a="1"/>
  <c r="AH197" i="2" s="1"/>
  <c r="AH485" i="2" a="1"/>
  <c r="AH485" i="2" s="1"/>
  <c r="AY500" i="2"/>
  <c r="AZ500" i="2" s="1" a="1"/>
  <c r="AZ500" i="2" s="1"/>
  <c r="AH454" i="2" a="1"/>
  <c r="AH454" i="2" s="1"/>
  <c r="AS1161" i="2" a="1"/>
  <c r="AS1161" i="2" s="1"/>
  <c r="AH828" i="2" a="1"/>
  <c r="AH828" i="2" s="1"/>
  <c r="AH794" i="2" a="1"/>
  <c r="AH794" i="2" s="1"/>
  <c r="AH18" i="2" a="1"/>
  <c r="AH18" i="2" s="1"/>
  <c r="AH513" i="2" a="1"/>
  <c r="AH513" i="2" s="1"/>
  <c r="AH928" i="2" a="1"/>
  <c r="AH928" i="2" s="1"/>
  <c r="AH1283" i="2" a="1"/>
  <c r="AH1283" i="2" s="1"/>
  <c r="AH1212" i="2" a="1"/>
  <c r="AH1212" i="2" s="1"/>
  <c r="AS521" i="2" a="1"/>
  <c r="AS521" i="2" s="1"/>
  <c r="AH1461" i="2" a="1"/>
  <c r="AH1461" i="2" s="1"/>
  <c r="AR1497" i="2" a="1"/>
  <c r="AR1497" i="2" s="1"/>
  <c r="AH1363" i="2" a="1"/>
  <c r="AH1363" i="2" s="1"/>
  <c r="AH1253" i="2" a="1"/>
  <c r="AH1253" i="2" s="1"/>
  <c r="AH1442" i="2" a="1"/>
  <c r="AH1442" i="2" s="1"/>
  <c r="AL1038" i="2" a="1"/>
  <c r="AL1038" i="2" s="1"/>
  <c r="I1038" i="2" s="1"/>
  <c r="AH514" i="2" a="1"/>
  <c r="AH514" i="2" s="1"/>
  <c r="AH373" i="2" a="1"/>
  <c r="AH373" i="2" s="1"/>
  <c r="AH125" i="2" a="1"/>
  <c r="AH125" i="2" s="1"/>
  <c r="AT1410" i="2" a="1"/>
  <c r="AT1410" i="2" s="1"/>
  <c r="AH1348" i="2" a="1"/>
  <c r="AH1348" i="2" s="1"/>
  <c r="AH1329" i="2" a="1"/>
  <c r="AH1329" i="2" s="1"/>
  <c r="BA959" i="2" a="1"/>
  <c r="BA959" i="2" s="1"/>
  <c r="AH694" i="2" a="1"/>
  <c r="AH694" i="2" s="1"/>
  <c r="AH964" i="2" a="1"/>
  <c r="AH964" i="2" s="1"/>
  <c r="AH1314" i="2" a="1"/>
  <c r="AH1314" i="2" s="1"/>
  <c r="AH1145" i="2" a="1"/>
  <c r="AH1145" i="2" s="1"/>
  <c r="AH624" i="2" a="1"/>
  <c r="AH624" i="2" s="1"/>
  <c r="AH1517" i="2" a="1"/>
  <c r="AH1517" i="2" s="1"/>
  <c r="AH1128" i="2" a="1"/>
  <c r="AH1128" i="2" s="1"/>
  <c r="AH383" i="2" a="1"/>
  <c r="AH383" i="2" s="1"/>
  <c r="AH956" i="2" a="1"/>
  <c r="AH956" i="2" s="1"/>
  <c r="AL1359" i="2" a="1"/>
  <c r="AL1359" i="2" s="1"/>
  <c r="I1359" i="2" s="1"/>
  <c r="AH1285" i="2" a="1"/>
  <c r="AH1285" i="2" s="1"/>
  <c r="AS1437" i="2" a="1"/>
  <c r="AS1437" i="2" s="1"/>
  <c r="AH1029" i="2" a="1"/>
  <c r="AH1029" i="2" s="1"/>
  <c r="AH1225" i="2" a="1"/>
  <c r="AH1225" i="2" s="1"/>
  <c r="AS1456" i="2" a="1"/>
  <c r="AS1456" i="2" s="1"/>
  <c r="AR863" i="2" a="1"/>
  <c r="AR863" i="2" s="1"/>
  <c r="AH887" i="2" a="1"/>
  <c r="AH887" i="2" s="1"/>
  <c r="AH1474" i="2" a="1"/>
  <c r="AH1474" i="2" s="1"/>
  <c r="AH1533" i="2" a="1"/>
  <c r="AH1533" i="2" s="1"/>
  <c r="AH1198" i="2" a="1"/>
  <c r="AH1198" i="2" s="1"/>
  <c r="AH1449" i="2" a="1"/>
  <c r="AH1449" i="2" s="1"/>
  <c r="AR1417" i="2" a="1"/>
  <c r="AR1417" i="2" s="1"/>
  <c r="AH637" i="2" a="1"/>
  <c r="AH637" i="2" s="1"/>
  <c r="AH1327" i="2" a="1"/>
  <c r="AH1327" i="2" s="1"/>
  <c r="AH902" i="2" a="1"/>
  <c r="AH902" i="2" s="1"/>
  <c r="AH1186" i="2" a="1"/>
  <c r="AH1186" i="2" s="1"/>
  <c r="AH1541" i="2" a="1"/>
  <c r="AH1541" i="2" s="1"/>
  <c r="AH1159" i="2" a="1"/>
  <c r="AH1159" i="2" s="1"/>
  <c r="AH1463" i="2" a="1"/>
  <c r="AH1463" i="2" s="1"/>
  <c r="AR722" i="2" a="1"/>
  <c r="AR722" i="2" s="1"/>
  <c r="AR1033" i="2" a="1"/>
  <c r="AR1033" i="2" s="1"/>
  <c r="AR781" i="2" a="1"/>
  <c r="AR781" i="2" s="1"/>
  <c r="AH827" i="2" a="1"/>
  <c r="AH827" i="2" s="1"/>
  <c r="AH1235" i="2" a="1"/>
  <c r="AH1235" i="2" s="1"/>
  <c r="AH1364" i="2" a="1"/>
  <c r="AH1364" i="2" s="1"/>
  <c r="AY945" i="2"/>
  <c r="AZ945" i="2" s="1" a="1"/>
  <c r="AZ945" i="2" s="1"/>
  <c r="AH1341" i="2" a="1"/>
  <c r="AH1341" i="2" s="1"/>
  <c r="AR1139" i="2" a="1"/>
  <c r="AR1139" i="2" s="1"/>
  <c r="AH991" i="2" a="1"/>
  <c r="AH991" i="2" s="1"/>
  <c r="AH1305" i="2" a="1"/>
  <c r="AH1305" i="2" s="1"/>
  <c r="AH1419" i="2" a="1"/>
  <c r="AH1419" i="2" s="1"/>
  <c r="AH1518" i="2" a="1"/>
  <c r="AH1518" i="2" s="1"/>
  <c r="AY1040" i="2"/>
  <c r="AZ1040" i="2" s="1" a="1"/>
  <c r="AZ1040" i="2" s="1"/>
  <c r="AH1148" i="2" a="1"/>
  <c r="AH1148" i="2" s="1"/>
  <c r="AH1473" i="2" a="1"/>
  <c r="AH1473" i="2" s="1"/>
  <c r="AL1550" i="2" a="1"/>
  <c r="AL1550" i="2" s="1"/>
  <c r="I1550" i="2" s="1"/>
  <c r="AH888" i="2" a="1"/>
  <c r="AH888" i="2" s="1"/>
  <c r="AH1132" i="2" a="1"/>
  <c r="AH1132" i="2" s="1"/>
  <c r="AH798" i="2" a="1"/>
  <c r="AH798" i="2" s="1"/>
  <c r="AY1179" i="2"/>
  <c r="AZ1179" i="2" s="1" a="1"/>
  <c r="AZ1179" i="2" s="1"/>
  <c r="AR607" i="2" a="1"/>
  <c r="AR607" i="2" s="1"/>
  <c r="AH638" i="2" a="1"/>
  <c r="AH638" i="2" s="1"/>
  <c r="AH1318" i="2" a="1"/>
  <c r="AH1318" i="2" s="1"/>
  <c r="AH1524" i="2" a="1"/>
  <c r="AH1524" i="2" s="1"/>
  <c r="AS1229" i="2" a="1"/>
  <c r="AS1229" i="2" s="1"/>
  <c r="AH969" i="2" a="1"/>
  <c r="AH969" i="2" s="1"/>
  <c r="AR204" i="2" a="1"/>
  <c r="AR204" i="2" s="1"/>
  <c r="AH821" i="2" a="1"/>
  <c r="AH821" i="2" s="1"/>
  <c r="AY1197" i="2"/>
  <c r="AZ1197" i="2" s="1" a="1"/>
  <c r="AZ1197" i="2" s="1"/>
  <c r="AH1377" i="2" a="1"/>
  <c r="AH1377" i="2" s="1"/>
  <c r="AH853" i="2" a="1"/>
  <c r="AH853" i="2" s="1"/>
  <c r="AH1204" i="2" a="1"/>
  <c r="AH1204" i="2" s="1"/>
  <c r="AH904" i="2" a="1"/>
  <c r="AH904" i="2" s="1"/>
  <c r="AH1230" i="2" a="1"/>
  <c r="AH1230" i="2" s="1"/>
  <c r="AH867" i="2" a="1"/>
  <c r="AH867" i="2" s="1"/>
  <c r="AY1094" i="2"/>
  <c r="AZ1094" i="2" s="1" a="1"/>
  <c r="AZ1094" i="2" s="1"/>
  <c r="AR939" i="2" a="1"/>
  <c r="AR939" i="2" s="1"/>
  <c r="AH806" i="2" a="1"/>
  <c r="AH806" i="2" s="1"/>
  <c r="AH1083" i="2" a="1"/>
  <c r="AH1083" i="2" s="1"/>
  <c r="AR99" i="2" a="1"/>
  <c r="AR99" i="2" s="1"/>
  <c r="AR304" i="2" a="1"/>
  <c r="AR304" i="2" s="1"/>
  <c r="AH1568" i="2" a="1"/>
  <c r="AH1568" i="2" s="1"/>
  <c r="AY1287" i="2"/>
  <c r="AZ1287" i="2" s="1" a="1"/>
  <c r="AZ1287" i="2" s="1"/>
  <c r="AY1216" i="2"/>
  <c r="AZ1216" i="2" s="1" a="1"/>
  <c r="AZ1216" i="2" s="1"/>
  <c r="AH1370" i="2" a="1"/>
  <c r="AH1370" i="2" s="1"/>
  <c r="AR1309" i="2" a="1"/>
  <c r="AR1309" i="2" s="1"/>
  <c r="AY1096" i="2"/>
  <c r="AZ1096" i="2" s="1" a="1"/>
  <c r="AZ1096" i="2" s="1"/>
  <c r="AS1220" i="2" a="1"/>
  <c r="AS1220" i="2" s="1"/>
  <c r="AY676" i="2"/>
  <c r="AZ676" i="2" s="1" a="1"/>
  <c r="AZ676" i="2" s="1"/>
  <c r="AY766" i="2"/>
  <c r="AZ766" i="2" s="1" a="1"/>
  <c r="AZ766" i="2" s="1"/>
  <c r="AH1030" i="2" a="1"/>
  <c r="AH1030" i="2" s="1"/>
  <c r="AR1401" i="2" a="1"/>
  <c r="AR1401" i="2" s="1"/>
  <c r="AH868" i="2" a="1"/>
  <c r="AH868" i="2" s="1"/>
  <c r="AY893" i="2"/>
  <c r="AZ893" i="2" s="1" a="1"/>
  <c r="AZ893" i="2" s="1"/>
  <c r="AR960" i="2" a="1"/>
  <c r="AR960" i="2" s="1"/>
  <c r="AH815" i="2" a="1"/>
  <c r="AH815" i="2" s="1"/>
  <c r="AH1546" i="2" a="1"/>
  <c r="AH1546" i="2" s="1"/>
  <c r="AH869" i="2" a="1"/>
  <c r="AH869" i="2" s="1"/>
  <c r="AH825" i="2" a="1"/>
  <c r="AH825" i="2" s="1"/>
  <c r="AH617" i="2" a="1"/>
  <c r="AH617" i="2" s="1"/>
  <c r="AY31" i="2"/>
  <c r="AZ31" i="2" s="1" a="1"/>
  <c r="AZ31" i="2" s="1"/>
  <c r="AH1534" i="2" a="1"/>
  <c r="AH1534" i="2" s="1"/>
  <c r="AR1077" i="2" a="1"/>
  <c r="AR1077" i="2" s="1"/>
  <c r="AH1395" i="2" a="1"/>
  <c r="AH1395" i="2" s="1"/>
  <c r="AH750" i="2" a="1"/>
  <c r="AH750" i="2" s="1"/>
  <c r="AK350" i="2" a="1"/>
  <c r="AK350" i="2" s="1"/>
  <c r="AH1126" i="2" a="1"/>
  <c r="AH1126" i="2" s="1"/>
  <c r="AH930" i="2" a="1"/>
  <c r="AH930" i="2" s="1"/>
  <c r="AH603" i="2" a="1"/>
  <c r="AH603" i="2" s="1"/>
  <c r="AH1487" i="2" a="1"/>
  <c r="AH1487" i="2" s="1"/>
  <c r="AH946" i="2" a="1"/>
  <c r="AH946" i="2" s="1"/>
  <c r="AH1261" i="2" a="1"/>
  <c r="AH1261" i="2" s="1"/>
  <c r="AH1366" i="2" a="1"/>
  <c r="AH1366" i="2" s="1"/>
  <c r="AH807" i="2" a="1"/>
  <c r="AH807" i="2" s="1"/>
  <c r="AH755" i="2" a="1"/>
  <c r="AH755" i="2" s="1"/>
  <c r="AH1172" i="2" a="1"/>
  <c r="AH1172" i="2" s="1"/>
  <c r="AH737" i="2" a="1"/>
  <c r="AH737" i="2" s="1"/>
  <c r="AH820" i="2" a="1"/>
  <c r="AH820" i="2" s="1"/>
  <c r="AH700" i="2" a="1"/>
  <c r="AH700" i="2" s="1"/>
  <c r="AH508" i="2" a="1"/>
  <c r="AH508" i="2" s="1"/>
  <c r="AH1369" i="2" a="1"/>
  <c r="AH1369" i="2" s="1"/>
  <c r="AH662" i="2" a="1"/>
  <c r="AH662" i="2" s="1"/>
  <c r="AH1182" i="2" a="1"/>
  <c r="AH1182" i="2" s="1"/>
  <c r="AR1109" i="2" a="1"/>
  <c r="AR1109" i="2" s="1"/>
  <c r="AY832" i="2"/>
  <c r="AZ832" i="2" s="1" a="1"/>
  <c r="AZ832" i="2" s="1"/>
  <c r="AH531" i="2" a="1"/>
  <c r="AH531" i="2" s="1"/>
  <c r="AH1393" i="2" a="1"/>
  <c r="AH1393" i="2" s="1"/>
  <c r="AH1291" i="2" a="1"/>
  <c r="AH1291" i="2" s="1"/>
  <c r="AH795" i="2" a="1"/>
  <c r="AH795" i="2" s="1"/>
  <c r="AH1273" i="2" a="1"/>
  <c r="AH1273" i="2" s="1"/>
  <c r="AH683" i="2" a="1"/>
  <c r="AH683" i="2" s="1"/>
  <c r="AH1133" i="2" a="1"/>
  <c r="AH1133" i="2" s="1"/>
  <c r="AH1453" i="2" a="1"/>
  <c r="AH1453" i="2" s="1"/>
  <c r="AH921" i="2" a="1"/>
  <c r="AH921" i="2" s="1"/>
  <c r="AH1274" i="2" a="1"/>
  <c r="AH1274" i="2" s="1"/>
  <c r="AH1403" i="2" a="1"/>
  <c r="AH1403" i="2" s="1"/>
  <c r="AH486" i="2" a="1"/>
  <c r="AH486" i="2" s="1"/>
  <c r="AL876" i="2" a="1"/>
  <c r="AL876" i="2" s="1"/>
  <c r="I876" i="2" s="1"/>
  <c r="AH1384" i="2" a="1"/>
  <c r="AH1384" i="2" s="1"/>
  <c r="AR1385" i="2" a="1"/>
  <c r="AR1385" i="2" s="1"/>
  <c r="AH796" i="2" a="1"/>
  <c r="AH796" i="2" s="1"/>
  <c r="AR1042" i="2" a="1"/>
  <c r="AR1042" i="2" s="1"/>
  <c r="AH848" i="2" a="1"/>
  <c r="AH848" i="2" s="1"/>
  <c r="AH1282" i="2" a="1"/>
  <c r="AH1282" i="2" s="1"/>
  <c r="AH533" i="2" a="1"/>
  <c r="AH533" i="2" s="1"/>
  <c r="AH1450" i="2" a="1"/>
  <c r="AH1450" i="2" s="1"/>
  <c r="AH1374" i="2" a="1"/>
  <c r="AH1374" i="2" s="1"/>
  <c r="AH1211" i="2" a="1"/>
  <c r="AH1211" i="2" s="1"/>
  <c r="AR1013" i="2" a="1"/>
  <c r="AR1013" i="2" s="1"/>
  <c r="AH1427" i="2" a="1"/>
  <c r="AH1427" i="2" s="1"/>
  <c r="AH613" i="2" a="1"/>
  <c r="AH613" i="2" s="1"/>
  <c r="AH568" i="2" a="1"/>
  <c r="AH568" i="2" s="1"/>
  <c r="AK1542" i="2" a="1"/>
  <c r="AK1542" i="2" s="1"/>
  <c r="AK844" i="2" a="1"/>
  <c r="AK844" i="2" s="1"/>
  <c r="AH91" i="2" a="1"/>
  <c r="AH91" i="2" s="1"/>
  <c r="AH1338" i="2" a="1"/>
  <c r="AH1338" i="2" s="1"/>
  <c r="AH562" i="2" a="1"/>
  <c r="AH562" i="2" s="1"/>
  <c r="AH1264" i="2" a="1"/>
  <c r="AH1264" i="2" s="1"/>
  <c r="AH860" i="2" a="1"/>
  <c r="AH860" i="2" s="1"/>
  <c r="AK572" i="2" a="1"/>
  <c r="AK572" i="2" s="1"/>
  <c r="AH1428" i="2" a="1"/>
  <c r="AH1428" i="2" s="1"/>
  <c r="AH761" i="2" a="1"/>
  <c r="AH761" i="2" s="1"/>
  <c r="AH600" i="2" a="1"/>
  <c r="AH600" i="2" s="1"/>
  <c r="AY77" i="2"/>
  <c r="AZ77" i="2" s="1" a="1"/>
  <c r="AZ77" i="2" s="1"/>
  <c r="AR883" i="2" a="1"/>
  <c r="AR883" i="2" s="1"/>
  <c r="AH1514" i="2" a="1"/>
  <c r="AH1514" i="2" s="1"/>
  <c r="AH731" i="2" a="1"/>
  <c r="AH731" i="2" s="1"/>
  <c r="AY1561" i="2"/>
  <c r="AZ1561" i="2" s="1" a="1"/>
  <c r="AZ1561" i="2" s="1"/>
  <c r="AH1122" i="2" a="1"/>
  <c r="AH1122" i="2" s="1"/>
  <c r="AH666" i="2" a="1"/>
  <c r="AH666" i="2" s="1"/>
  <c r="AH982" i="2" a="1"/>
  <c r="AH982" i="2" s="1"/>
  <c r="AH1089" i="2" a="1"/>
  <c r="AH1089" i="2" s="1"/>
  <c r="AH665" i="2" a="1"/>
  <c r="AH665" i="2" s="1"/>
  <c r="AH517" i="2" a="1"/>
  <c r="AH517" i="2" s="1"/>
  <c r="AH1118" i="2" a="1"/>
  <c r="AH1118" i="2" s="1"/>
  <c r="AH720" i="2" a="1"/>
  <c r="AH720" i="2" s="1"/>
  <c r="AH504" i="2" a="1"/>
  <c r="AH504" i="2" s="1"/>
  <c r="AT1038" i="2" a="1"/>
  <c r="AT1038" i="2" s="1"/>
  <c r="AT959" i="2" a="1"/>
  <c r="AT959" i="2" s="1"/>
  <c r="AH1435" i="2" a="1"/>
  <c r="AH1435" i="2" s="1"/>
  <c r="AY836" i="2"/>
  <c r="AZ836" i="2" s="1" a="1"/>
  <c r="AZ836" i="2" s="1"/>
  <c r="AH678" i="2" a="1"/>
  <c r="AH678" i="2" s="1"/>
  <c r="AH952" i="2" a="1"/>
  <c r="AH952" i="2" s="1"/>
  <c r="AH354" i="2" a="1"/>
  <c r="AH354" i="2" s="1"/>
  <c r="AH979" i="2" a="1"/>
  <c r="AH979" i="2" s="1"/>
  <c r="AH554" i="2" a="1"/>
  <c r="AH554" i="2" s="1"/>
  <c r="AH989" i="2" a="1"/>
  <c r="AH989" i="2" s="1"/>
  <c r="BA1359" i="2" a="1"/>
  <c r="BA1359" i="2" s="1"/>
  <c r="AH259" i="2" a="1"/>
  <c r="AH259" i="2" s="1"/>
  <c r="AH469" i="2" a="1"/>
  <c r="AH469" i="2" s="1"/>
  <c r="AH707" i="2" a="1"/>
  <c r="AH707" i="2" s="1"/>
  <c r="AH822" i="2" a="1"/>
  <c r="AH822" i="2" s="1"/>
  <c r="AH916" i="2" a="1"/>
  <c r="AH916" i="2" s="1"/>
  <c r="AH1169" i="2" a="1"/>
  <c r="AH1169" i="2" s="1"/>
  <c r="AR127" i="2" a="1"/>
  <c r="AR127" i="2" s="1"/>
  <c r="AH1096" i="2" a="1"/>
  <c r="AH1096" i="2" s="1"/>
  <c r="AR103" i="2" a="1"/>
  <c r="AR103" i="2" s="1"/>
  <c r="AR1438" i="2" a="1"/>
  <c r="AR1438" i="2" s="1"/>
  <c r="AH907" i="2" a="1"/>
  <c r="AH907" i="2" s="1"/>
  <c r="AH670" i="2" a="1"/>
  <c r="AH670" i="2" s="1"/>
  <c r="AH1478" i="2" a="1"/>
  <c r="AH1478" i="2" s="1"/>
  <c r="AR671" i="2" a="1"/>
  <c r="AR671" i="2" s="1"/>
  <c r="AR579" i="2" a="1"/>
  <c r="AR579" i="2" s="1"/>
  <c r="AH1506" i="2" a="1"/>
  <c r="AH1506" i="2" s="1"/>
  <c r="AR637" i="2" a="1"/>
  <c r="AR637" i="2" s="1"/>
  <c r="AH1475" i="2" a="1"/>
  <c r="AH1475" i="2" s="1"/>
  <c r="AR902" i="2" a="1"/>
  <c r="AR902" i="2" s="1"/>
  <c r="AH1316" i="2" a="1"/>
  <c r="AH1316" i="2" s="1"/>
  <c r="AH1097" i="2" a="1"/>
  <c r="AH1097" i="2" s="1"/>
  <c r="AY840" i="2"/>
  <c r="AZ840" i="2" s="1" a="1"/>
  <c r="AZ840" i="2" s="1"/>
  <c r="AH1376" i="2" a="1"/>
  <c r="AH1376" i="2" s="1"/>
  <c r="AH1049" i="2" a="1"/>
  <c r="AH1049" i="2" s="1"/>
  <c r="AH1498" i="2" a="1"/>
  <c r="AH1498" i="2" s="1"/>
  <c r="AH1527" i="2" a="1"/>
  <c r="AH1527" i="2" s="1"/>
  <c r="AH1006" i="2" a="1"/>
  <c r="AH1006" i="2" s="1"/>
  <c r="AY871" i="2"/>
  <c r="AZ871" i="2" s="1" a="1"/>
  <c r="AZ871" i="2" s="1"/>
  <c r="AH1280" i="2" a="1"/>
  <c r="AH1280" i="2" s="1"/>
  <c r="AH1587" i="2" a="1"/>
  <c r="AH1587" i="2" s="1"/>
  <c r="AY839" i="2"/>
  <c r="AZ839" i="2" s="1" a="1"/>
  <c r="AZ839" i="2" s="1"/>
  <c r="AR822" i="2" a="1"/>
  <c r="AR822" i="2" s="1"/>
  <c r="AH871" i="2" a="1"/>
  <c r="AH871" i="2" s="1"/>
  <c r="AH1156" i="2" a="1"/>
  <c r="AH1156" i="2" s="1"/>
  <c r="AH1262" i="2" a="1"/>
  <c r="AH1262" i="2" s="1"/>
  <c r="AY1518" i="2"/>
  <c r="AZ1518" i="2" s="1" a="1"/>
  <c r="AZ1518" i="2" s="1"/>
  <c r="AH1307" i="2" a="1"/>
  <c r="AH1307" i="2" s="1"/>
  <c r="AY1536" i="2"/>
  <c r="AZ1536" i="2" s="1" a="1"/>
  <c r="AZ1536" i="2" s="1"/>
  <c r="AH875" i="2" a="1"/>
  <c r="AH875" i="2" s="1"/>
  <c r="AH1579" i="2" a="1"/>
  <c r="AH1579" i="2" s="1"/>
  <c r="AH723" i="2" a="1"/>
  <c r="AH723" i="2" s="1"/>
  <c r="AH691" i="2" a="1"/>
  <c r="AH691" i="2" s="1"/>
  <c r="AH852" i="2" a="1"/>
  <c r="AH852" i="2" s="1"/>
  <c r="AY864" i="2"/>
  <c r="AZ864" i="2" s="1" a="1"/>
  <c r="AZ864" i="2" s="1"/>
  <c r="AR1149" i="2" a="1"/>
  <c r="AR1149" i="2" s="1"/>
  <c r="AR1310" i="2" a="1"/>
  <c r="AR1310" i="2" s="1"/>
  <c r="AH581" i="2" a="1"/>
  <c r="AH581" i="2" s="1"/>
  <c r="AY41" i="2"/>
  <c r="AZ41" i="2" s="1" a="1"/>
  <c r="AZ41" i="2" s="1"/>
  <c r="AY1220" i="2"/>
  <c r="AZ1220" i="2" s="1" a="1"/>
  <c r="AZ1220" i="2" s="1"/>
  <c r="L1220" i="2" s="1"/>
  <c r="AY1566" i="2"/>
  <c r="AZ1566" i="2" s="1" a="1"/>
  <c r="AZ1566" i="2" s="1"/>
  <c r="AH177" i="2" a="1"/>
  <c r="AH177" i="2" s="1"/>
  <c r="AH708" i="2" a="1"/>
  <c r="AH708" i="2" s="1"/>
  <c r="AH1389" i="2" a="1"/>
  <c r="AH1389" i="2" s="1"/>
  <c r="AH1058" i="2" a="1"/>
  <c r="AH1058" i="2" s="1"/>
  <c r="AH824" i="2" a="1"/>
  <c r="AH824" i="2" s="1"/>
  <c r="AH1306" i="2" a="1"/>
  <c r="AH1306" i="2" s="1"/>
  <c r="AY806" i="2"/>
  <c r="AZ806" i="2" s="1" a="1"/>
  <c r="AZ806" i="2" s="1"/>
  <c r="AY708" i="2"/>
  <c r="AZ708" i="2" s="1" a="1"/>
  <c r="AZ708" i="2" s="1"/>
  <c r="AH780" i="2" a="1"/>
  <c r="AH780" i="2" s="1"/>
  <c r="AH1457" i="2" a="1"/>
  <c r="AH1457" i="2" s="1"/>
  <c r="AH996" i="2" a="1"/>
  <c r="AH996" i="2" s="1"/>
  <c r="AH1100" i="2" a="1"/>
  <c r="AH1100" i="2" s="1"/>
  <c r="AR813" i="2" a="1"/>
  <c r="AR813" i="2" s="1"/>
  <c r="AR1445" i="2" a="1"/>
  <c r="AR1445" i="2" s="1"/>
  <c r="AY1473" i="2"/>
  <c r="AZ1473" i="2" s="1" a="1"/>
  <c r="AZ1473" i="2" s="1"/>
  <c r="AH1304" i="2" a="1"/>
  <c r="AH1304" i="2" s="1"/>
  <c r="AH1068" i="2" a="1"/>
  <c r="AH1068" i="2" s="1"/>
  <c r="AH963" i="2" a="1"/>
  <c r="AH963" i="2" s="1"/>
  <c r="AH910" i="2" a="1"/>
  <c r="AH910" i="2" s="1"/>
  <c r="AH1569" i="2" a="1"/>
  <c r="AH1569" i="2" s="1"/>
  <c r="AY869" i="2"/>
  <c r="AZ869" i="2" s="1" a="1"/>
  <c r="AZ869" i="2" s="1"/>
  <c r="AR281" i="2" a="1"/>
  <c r="AR281" i="2" s="1"/>
  <c r="AH1135" i="2" a="1"/>
  <c r="AH1135" i="2" s="1"/>
  <c r="AY563" i="2"/>
  <c r="AZ563" i="2" s="1" a="1"/>
  <c r="AZ563" i="2" s="1"/>
  <c r="AL1477" i="2" a="1"/>
  <c r="AL1477" i="2" s="1"/>
  <c r="I1477" i="2" s="1"/>
  <c r="BA1266" i="2" a="1"/>
  <c r="BA1266" i="2" s="1"/>
  <c r="AR623" i="2" a="1"/>
  <c r="AR623" i="2" s="1"/>
  <c r="AR1548" i="2" a="1"/>
  <c r="AR1548" i="2" s="1"/>
  <c r="K1548" i="2" s="1"/>
  <c r="AH115" i="2" a="1"/>
  <c r="AH115" i="2" s="1"/>
  <c r="AY650" i="2"/>
  <c r="AZ650" i="2" s="1" a="1"/>
  <c r="AZ650" i="2" s="1"/>
  <c r="AH95" i="2" a="1"/>
  <c r="AH95" i="2" s="1"/>
  <c r="AH573" i="2" a="1"/>
  <c r="AH573" i="2" s="1"/>
  <c r="AH1047" i="2" a="1"/>
  <c r="AH1047" i="2" s="1"/>
  <c r="AH1265" i="2" a="1"/>
  <c r="AH1265" i="2" s="1"/>
  <c r="AH536" i="2" a="1"/>
  <c r="AH536" i="2" s="1"/>
  <c r="AH673" i="2" a="1"/>
  <c r="AH673" i="2" s="1"/>
  <c r="AH1162" i="2" a="1"/>
  <c r="AH1162" i="2" s="1"/>
  <c r="AH1180" i="2" a="1"/>
  <c r="AH1180" i="2" s="1"/>
  <c r="AH990" i="2" a="1"/>
  <c r="AH990" i="2" s="1"/>
  <c r="AH1334" i="2" a="1"/>
  <c r="AH1334" i="2" s="1"/>
  <c r="AY287" i="2"/>
  <c r="AZ287" i="2" s="1" a="1"/>
  <c r="AZ287" i="2" s="1"/>
  <c r="AH1319" i="2" a="1"/>
  <c r="AH1319" i="2" s="1"/>
  <c r="AH1277" i="2" a="1"/>
  <c r="AH1277" i="2" s="1"/>
  <c r="AH526" i="2" a="1"/>
  <c r="AH526" i="2" s="1"/>
  <c r="AH444" i="2" a="1"/>
  <c r="AH444" i="2" s="1"/>
  <c r="AH611" i="2" a="1"/>
  <c r="AH611" i="2" s="1"/>
  <c r="AR1086" i="2" a="1"/>
  <c r="AR1086" i="2" s="1"/>
  <c r="AH1513" i="2" a="1"/>
  <c r="AH1513" i="2" s="1"/>
  <c r="AH1267" i="2" a="1"/>
  <c r="AH1267" i="2" s="1"/>
  <c r="AH661" i="2" a="1"/>
  <c r="AH661" i="2" s="1"/>
  <c r="AH599" i="2" a="1"/>
  <c r="AH599" i="2" s="1"/>
  <c r="AH1350" i="2" a="1"/>
  <c r="AH1350" i="2" s="1"/>
  <c r="AH1349" i="2" a="1"/>
  <c r="AH1349" i="2" s="1"/>
  <c r="AH779" i="2" a="1"/>
  <c r="AH779" i="2" s="1"/>
  <c r="AH955" i="2" a="1"/>
  <c r="AH955" i="2" s="1"/>
  <c r="AS715" i="2" a="1"/>
  <c r="AS715" i="2" s="1"/>
  <c r="AH772" i="2" a="1"/>
  <c r="AH772" i="2" s="1"/>
  <c r="AH951" i="2" a="1"/>
  <c r="AH951" i="2" s="1"/>
  <c r="AH878" i="2" a="1"/>
  <c r="AH878" i="2" s="1"/>
  <c r="AH1088" i="2" a="1"/>
  <c r="AH1088" i="2" s="1"/>
  <c r="AK1161" i="2" a="1"/>
  <c r="AK1161" i="2" s="1"/>
  <c r="AH770" i="2" a="1"/>
  <c r="AH770" i="2" s="1"/>
  <c r="AH1400" i="2" a="1"/>
  <c r="AH1400" i="2" s="1"/>
  <c r="AH622" i="2" a="1"/>
  <c r="AH622" i="2" s="1"/>
  <c r="AH571" i="2" a="1"/>
  <c r="AH571" i="2" s="1"/>
  <c r="AH766" i="2" a="1"/>
  <c r="AH766" i="2" s="1"/>
  <c r="AH1053" i="2" a="1"/>
  <c r="AH1053" i="2" s="1"/>
  <c r="AH1511" i="2" a="1"/>
  <c r="AH1511" i="2" s="1"/>
  <c r="AH1255" i="2" a="1"/>
  <c r="AH1255" i="2" s="1"/>
  <c r="AH831" i="2" a="1"/>
  <c r="AH831" i="2" s="1"/>
  <c r="AH523" i="2" a="1"/>
  <c r="AH523" i="2" s="1"/>
  <c r="AH1270" i="2" a="1"/>
  <c r="AH1270" i="2" s="1"/>
  <c r="AH511" i="2" a="1"/>
  <c r="AH511" i="2" s="1"/>
  <c r="AK626" i="2" a="1"/>
  <c r="AK626" i="2" s="1"/>
  <c r="BA1542" i="2" a="1"/>
  <c r="BA1542" i="2" s="1"/>
  <c r="AH1294" i="2" a="1"/>
  <c r="AH1294" i="2" s="1"/>
  <c r="AH970" i="2" a="1"/>
  <c r="AH970" i="2" s="1"/>
  <c r="BA626" i="2" a="1"/>
  <c r="BA626" i="2" s="1"/>
  <c r="AY246" i="2"/>
  <c r="AZ246" i="2" s="1" a="1"/>
  <c r="AZ246" i="2" s="1"/>
  <c r="AH1187" i="2" a="1"/>
  <c r="AH1187" i="2" s="1"/>
  <c r="AR43" i="2" a="1"/>
  <c r="AR43" i="2" s="1"/>
  <c r="AH1372" i="2" a="1"/>
  <c r="AH1372" i="2" s="1"/>
  <c r="AH1529" i="2" a="1"/>
  <c r="AH1529" i="2" s="1"/>
  <c r="AH453" i="2" a="1"/>
  <c r="AH453" i="2" s="1"/>
  <c r="AH264" i="2" a="1"/>
  <c r="AH264" i="2" s="1"/>
  <c r="BA1410" i="2" a="1"/>
  <c r="BA1410" i="2" s="1"/>
  <c r="AR1320" i="2" a="1"/>
  <c r="AR1320" i="2" s="1"/>
  <c r="AY883" i="2"/>
  <c r="AZ883" i="2" s="1" a="1"/>
  <c r="AZ883" i="2" s="1"/>
  <c r="AS626" i="2" a="1"/>
  <c r="AS626" i="2" s="1"/>
  <c r="AR246" i="2" a="1"/>
  <c r="AR246" i="2" s="1"/>
  <c r="BA1141" i="2" a="1"/>
  <c r="BA1141" i="2" s="1"/>
  <c r="AH934" i="2" a="1"/>
  <c r="AH934" i="2" s="1"/>
  <c r="AH549" i="2" a="1"/>
  <c r="AH549" i="2" s="1"/>
  <c r="AY43" i="2"/>
  <c r="AZ43" i="2" s="1" a="1"/>
  <c r="AZ43" i="2" s="1"/>
  <c r="AH1339" i="2" a="1"/>
  <c r="AH1339" i="2" s="1"/>
  <c r="AH804" i="2" a="1"/>
  <c r="AH804" i="2" s="1"/>
  <c r="AH1414" i="2" a="1"/>
  <c r="AH1414" i="2" s="1"/>
  <c r="AH100" i="2" a="1"/>
  <c r="AH100" i="2" s="1"/>
  <c r="AH1418" i="2" a="1"/>
  <c r="AH1418" i="2" s="1"/>
  <c r="AH1127" i="2" a="1"/>
  <c r="AH1127" i="2" s="1"/>
  <c r="AH801" i="2" a="1"/>
  <c r="AH801" i="2" s="1"/>
  <c r="AH668" i="2" a="1"/>
  <c r="AH668" i="2" s="1"/>
  <c r="AH612" i="2" a="1"/>
  <c r="AH612" i="2" s="1"/>
  <c r="AH488" i="2" a="1"/>
  <c r="AH488" i="2" s="1"/>
  <c r="BA1248" i="2" a="1"/>
  <c r="BA1248" i="2" s="1"/>
  <c r="AY647" i="2"/>
  <c r="AZ647" i="2" s="1" a="1"/>
  <c r="AZ647" i="2" s="1"/>
  <c r="AH529" i="2" a="1"/>
  <c r="AH529" i="2" s="1"/>
  <c r="AH1499" i="2" a="1"/>
  <c r="AH1499" i="2" s="1"/>
  <c r="AH1152" i="2" a="1"/>
  <c r="AH1152" i="2" s="1"/>
  <c r="AH732" i="2" a="1"/>
  <c r="AH732" i="2" s="1"/>
  <c r="AH1199" i="2" a="1"/>
  <c r="AH1199" i="2" s="1"/>
  <c r="AH1217" i="2" a="1"/>
  <c r="AH1217" i="2" s="1"/>
  <c r="AK1038" i="2" a="1"/>
  <c r="AK1038" i="2" s="1"/>
  <c r="AH692" i="2" a="1"/>
  <c r="AH692" i="2" s="1"/>
  <c r="AH1458" i="2" a="1"/>
  <c r="AH1458" i="2" s="1"/>
  <c r="AH778" i="2" a="1"/>
  <c r="AH778" i="2" s="1"/>
  <c r="AT876" i="2" a="1"/>
  <c r="AT876" i="2" s="1"/>
  <c r="AH767" i="2" a="1"/>
  <c r="AH767" i="2" s="1"/>
  <c r="AH788" i="2" a="1"/>
  <c r="AH788" i="2" s="1"/>
  <c r="AH505" i="2" a="1"/>
  <c r="AH505" i="2" s="1"/>
  <c r="AH1061" i="2" a="1"/>
  <c r="AH1061" i="2" s="1"/>
  <c r="AH587" i="2" a="1"/>
  <c r="AH587" i="2" s="1"/>
  <c r="AH1271" i="2" a="1"/>
  <c r="AH1271" i="2" s="1"/>
  <c r="AH473" i="2" a="1"/>
  <c r="AH473" i="2" s="1"/>
  <c r="AH474" i="2" a="1"/>
  <c r="AH474" i="2" s="1"/>
  <c r="AH1171" i="2" a="1"/>
  <c r="AH1171" i="2" s="1"/>
  <c r="AH660" i="2" a="1"/>
  <c r="AH660" i="2" s="1"/>
  <c r="AH296" i="2" a="1"/>
  <c r="AH296" i="2" s="1"/>
  <c r="AH1382" i="2" a="1"/>
  <c r="AH1382" i="2" s="1"/>
  <c r="AR1205" i="2" a="1"/>
  <c r="AR1205" i="2" s="1"/>
  <c r="AH774" i="2" a="1"/>
  <c r="AH774" i="2" s="1"/>
  <c r="AY296" i="2"/>
  <c r="AZ296" i="2" s="1" a="1"/>
  <c r="AZ296" i="2" s="1"/>
  <c r="AH1421" i="2" a="1"/>
  <c r="AH1421" i="2" s="1"/>
  <c r="AH274" i="2" a="1"/>
  <c r="AH274" i="2" s="1"/>
  <c r="AH858" i="2" a="1"/>
  <c r="AH858" i="2" s="1"/>
  <c r="AH936" i="2" a="1"/>
  <c r="AH936" i="2" s="1"/>
  <c r="AH826" i="2" a="1"/>
  <c r="AH826" i="2" s="1"/>
  <c r="AH1581" i="2" a="1"/>
  <c r="AH1581" i="2" s="1"/>
  <c r="AH856" i="2" a="1"/>
  <c r="AH856" i="2" s="1"/>
  <c r="AY987" i="2"/>
  <c r="AZ987" i="2" s="1" a="1"/>
  <c r="AZ987" i="2" s="1"/>
  <c r="AH899" i="2" a="1"/>
  <c r="AH899" i="2" s="1"/>
  <c r="AH1324" i="2" a="1"/>
  <c r="AH1324" i="2" s="1"/>
  <c r="AH1104" i="2" a="1"/>
  <c r="AH1104" i="2" s="1"/>
  <c r="AH1551" i="2" a="1"/>
  <c r="AH1551" i="2" s="1"/>
  <c r="AH1486" i="2" a="1"/>
  <c r="AH1486" i="2" s="1"/>
  <c r="AH1054" i="2" a="1"/>
  <c r="AH1054" i="2" s="1"/>
  <c r="AH1386" i="2" a="1"/>
  <c r="AH1386" i="2" s="1"/>
  <c r="AH1404" i="2" a="1"/>
  <c r="AH1404" i="2" s="1"/>
  <c r="AH1242" i="2" a="1"/>
  <c r="AH1242" i="2" s="1"/>
  <c r="AH854" i="2" a="1"/>
  <c r="AH854" i="2" s="1"/>
  <c r="AH1479" i="2" a="1"/>
  <c r="AH1479" i="2" s="1"/>
  <c r="AY1341" i="2"/>
  <c r="AZ1341" i="2" s="1" a="1"/>
  <c r="AZ1341" i="2" s="1"/>
  <c r="AH977" i="2" a="1"/>
  <c r="AH977" i="2" s="1"/>
  <c r="AH1232" i="2" a="1"/>
  <c r="AH1232" i="2" s="1"/>
  <c r="AY1156" i="2"/>
  <c r="AZ1156" i="2" s="1" a="1"/>
  <c r="AZ1156" i="2" s="1"/>
  <c r="AH1224" i="2" a="1"/>
  <c r="AH1224" i="2" s="1"/>
  <c r="AR875" i="2" a="1"/>
  <c r="AR875" i="2" s="1"/>
  <c r="AH1320" i="2" a="1"/>
  <c r="AH1320" i="2" s="1"/>
  <c r="AY1524" i="2"/>
  <c r="AZ1524" i="2" s="1" a="1"/>
  <c r="AZ1524" i="2" s="1"/>
  <c r="AH676" i="2" a="1"/>
  <c r="AH676" i="2" s="1"/>
  <c r="AH866" i="2" a="1"/>
  <c r="AH866" i="2" s="1"/>
  <c r="AH845" i="2" a="1"/>
  <c r="AH845" i="2" s="1"/>
  <c r="AH906" i="2" a="1"/>
  <c r="AH906" i="2" s="1"/>
  <c r="AR677" i="2" a="1"/>
  <c r="AR677" i="2" s="1"/>
  <c r="AH1014" i="2" a="1"/>
  <c r="AH1014" i="2" s="1"/>
  <c r="AY890" i="2"/>
  <c r="AZ890" i="2" s="1" a="1"/>
  <c r="AZ890" i="2" s="1"/>
  <c r="AH1563" i="2" a="1"/>
  <c r="AH1563" i="2" s="1"/>
  <c r="AY393" i="2"/>
  <c r="AZ393" i="2" s="1" a="1"/>
  <c r="AZ393" i="2" s="1"/>
  <c r="AR581" i="2" a="1"/>
  <c r="AR581" i="2" s="1"/>
  <c r="AY651" i="2"/>
  <c r="AZ651" i="2" s="1" a="1"/>
  <c r="AZ651" i="2" s="1"/>
  <c r="AH1439" i="2" a="1"/>
  <c r="AH1439" i="2" s="1"/>
  <c r="AR1065" i="2" a="1"/>
  <c r="AR1065" i="2" s="1"/>
  <c r="AH1402" i="2" a="1"/>
  <c r="AH1402" i="2" s="1"/>
  <c r="AH1566" i="2" a="1"/>
  <c r="AH1566" i="2" s="1"/>
  <c r="AH1353" i="2" a="1"/>
  <c r="AH1353" i="2" s="1"/>
  <c r="AH363" i="2" a="1"/>
  <c r="AH363" i="2" s="1"/>
  <c r="AH1500" i="2" a="1"/>
  <c r="AH1500" i="2" s="1"/>
  <c r="AH846" i="2" a="1"/>
  <c r="AH846" i="2" s="1"/>
  <c r="AR589" i="2" a="1"/>
  <c r="AR589" i="2" s="1"/>
  <c r="AH1027" i="2" a="1"/>
  <c r="AH1027" i="2" s="1"/>
  <c r="AH1315" i="2" a="1"/>
  <c r="AH1315" i="2" s="1"/>
  <c r="AR1106" i="2" a="1"/>
  <c r="AR1106" i="2" s="1"/>
  <c r="AH1026" i="2" a="1"/>
  <c r="AH1026" i="2" s="1"/>
  <c r="AY1130" i="2"/>
  <c r="AZ1130" i="2" s="1" a="1"/>
  <c r="AZ1130" i="2" s="1"/>
  <c r="AH1358" i="2" a="1"/>
  <c r="AH1358" i="2" s="1"/>
  <c r="AY739" i="2"/>
  <c r="AZ739" i="2" s="1" a="1"/>
  <c r="AZ739" i="2" s="1"/>
  <c r="AH546" i="2" a="1"/>
  <c r="AH546" i="2" s="1"/>
  <c r="AH1035" i="2" a="1"/>
  <c r="AH1035" i="2" s="1"/>
  <c r="AH1245" i="2" a="1"/>
  <c r="AH1245" i="2" s="1"/>
  <c r="AR1507" i="2" a="1"/>
  <c r="AR1507" i="2" s="1"/>
  <c r="AH1191" i="2" a="1"/>
  <c r="AH1191" i="2" s="1"/>
  <c r="AH1454" i="2" a="1"/>
  <c r="AH1454" i="2" s="1"/>
  <c r="AH836" i="2" a="1"/>
  <c r="AH836" i="2" s="1"/>
  <c r="AH1010" i="2" a="1"/>
  <c r="AH1010" i="2" s="1"/>
  <c r="AH829" i="2" a="1"/>
  <c r="AH829" i="2" s="1"/>
  <c r="AR1177" i="2" a="1"/>
  <c r="AR1177" i="2" s="1"/>
  <c r="AR885" i="2" a="1"/>
  <c r="AR885" i="2" s="1"/>
  <c r="AR1035" i="2" a="1"/>
  <c r="AR1035" i="2" s="1"/>
  <c r="AR1196" i="2" a="1"/>
  <c r="AR1196" i="2" s="1"/>
  <c r="AH957" i="2" a="1"/>
  <c r="AH957" i="2" s="1"/>
  <c r="AH1570" i="2" a="1"/>
  <c r="AH1570" i="2" s="1"/>
  <c r="AH1390" i="2" a="1"/>
  <c r="AH1390" i="2" s="1"/>
  <c r="AR1574" i="2" a="1"/>
  <c r="AR1574" i="2" s="1"/>
  <c r="AH1116" i="2" a="1"/>
  <c r="AH1116" i="2" s="1"/>
  <c r="AY933" i="2"/>
  <c r="AZ933" i="2" s="1" a="1"/>
  <c r="AZ933" i="2" s="1"/>
  <c r="AH1241" i="2" a="1"/>
  <c r="AH1241" i="2" s="1"/>
  <c r="AH584" i="2" a="1"/>
  <c r="AH584" i="2" s="1"/>
  <c r="AH578" i="2" a="1"/>
  <c r="AH578" i="2" s="1"/>
  <c r="AH1173" i="2" a="1"/>
  <c r="AH1173" i="2" s="1"/>
  <c r="AH636" i="2" a="1"/>
  <c r="AH636" i="2" s="1"/>
  <c r="AH207" i="2" a="1"/>
  <c r="AH207" i="2" s="1"/>
  <c r="AH403" i="2" a="1"/>
  <c r="AH403" i="2" s="1"/>
  <c r="AH1151" i="2" a="1"/>
  <c r="AH1151" i="2" s="1"/>
  <c r="AH321" i="2" a="1"/>
  <c r="AH321" i="2" s="1"/>
  <c r="AH1488" i="2" a="1"/>
  <c r="AH1488" i="2" s="1"/>
  <c r="AY1167" i="2"/>
  <c r="AZ1167" i="2" s="1" a="1"/>
  <c r="AZ1167" i="2" s="1"/>
  <c r="AH971" i="2" a="1"/>
  <c r="AH971" i="2" s="1"/>
  <c r="AH749" i="2" a="1"/>
  <c r="AH749" i="2" s="1"/>
  <c r="AH556" i="2" a="1"/>
  <c r="AH556" i="2" s="1"/>
  <c r="AH1070" i="2" a="1"/>
  <c r="AH1070" i="2" s="1"/>
  <c r="AH1137" i="2" a="1"/>
  <c r="AH1137" i="2" s="1"/>
  <c r="AH738" i="2" a="1"/>
  <c r="AH738" i="2" s="1"/>
  <c r="AH919" i="2" a="1"/>
  <c r="AH919" i="2" s="1"/>
  <c r="AH656" i="2" a="1"/>
  <c r="AH656" i="2" s="1"/>
  <c r="AH705" i="2" a="1"/>
  <c r="AH705" i="2" s="1"/>
  <c r="AY1581" i="2"/>
  <c r="AZ1581" i="2" s="1" a="1"/>
  <c r="AZ1581" i="2" s="1"/>
  <c r="AH1560" i="2" a="1"/>
  <c r="AH1560" i="2" s="1"/>
  <c r="AH1192" i="2" a="1"/>
  <c r="AH1192" i="2" s="1"/>
  <c r="AT851" i="2" a="1"/>
  <c r="AT851" i="2" s="1"/>
  <c r="AH1375" i="2" a="1"/>
  <c r="AH1375" i="2" s="1"/>
  <c r="AH967" i="2" a="1"/>
  <c r="AH967" i="2" s="1"/>
  <c r="AH222" i="2" a="1"/>
  <c r="AH222" i="2" s="1"/>
  <c r="AY571" i="2"/>
  <c r="AZ571" i="2" s="1" a="1"/>
  <c r="AZ571" i="2" s="1"/>
  <c r="AH898" i="2" a="1"/>
  <c r="AH898" i="2" s="1"/>
  <c r="AH537" i="2" a="1"/>
  <c r="AH537" i="2" s="1"/>
  <c r="AH1281" i="2" a="1"/>
  <c r="AH1281" i="2" s="1"/>
  <c r="AH777" i="2" a="1"/>
  <c r="AH777" i="2" s="1"/>
  <c r="AH754" i="2" a="1"/>
  <c r="AH754" i="2" s="1"/>
  <c r="AH1136" i="2" a="1"/>
  <c r="AH1136" i="2" s="1"/>
  <c r="AH632" i="2" a="1"/>
  <c r="AH632" i="2" s="1"/>
  <c r="AH931" i="2" a="1"/>
  <c r="AH931" i="2" s="1"/>
  <c r="AH1219" i="2" a="1"/>
  <c r="AH1219" i="2" s="1"/>
  <c r="AH530" i="2" a="1"/>
  <c r="AH530" i="2" s="1"/>
  <c r="AH1526" i="2" a="1"/>
  <c r="AH1526" i="2" s="1"/>
  <c r="AH958" i="2" a="1"/>
  <c r="AH958" i="2" s="1"/>
  <c r="AH1387" i="2" a="1"/>
  <c r="AH1387" i="2" s="1"/>
  <c r="AH472" i="2" a="1"/>
  <c r="AH472" i="2" s="1"/>
  <c r="AH1578" i="2" a="1"/>
  <c r="AH1578" i="2" s="1"/>
  <c r="AH1501" i="2" a="1"/>
  <c r="AH1501" i="2" s="1"/>
  <c r="AS844" i="2" a="1"/>
  <c r="AS844" i="2" s="1"/>
  <c r="AH1203" i="2" a="1"/>
  <c r="AH1203" i="2" s="1"/>
  <c r="AH811" i="2" a="1"/>
  <c r="AH811" i="2" s="1"/>
  <c r="AH496" i="2" a="1"/>
  <c r="AH496" i="2" s="1"/>
  <c r="AR1561" i="2" a="1"/>
  <c r="AR1561" i="2" s="1"/>
  <c r="AY880" i="2"/>
  <c r="AZ880" i="2" s="1" a="1"/>
  <c r="AZ880" i="2" s="1"/>
  <c r="AH642" i="2" a="1"/>
  <c r="AH642" i="2" s="1"/>
  <c r="AT1542" i="2" a="1"/>
  <c r="AT1542" i="2" s="1"/>
  <c r="AH1214" i="2" a="1"/>
  <c r="AH1214" i="2" s="1"/>
  <c r="AH782" i="2" a="1"/>
  <c r="AH782" i="2" s="1"/>
  <c r="AH1300" i="2" a="1"/>
  <c r="AH1300" i="2" s="1"/>
  <c r="AH1143" i="2" a="1"/>
  <c r="AH1143" i="2" s="1"/>
  <c r="AH847" i="2" a="1"/>
  <c r="AH847" i="2" s="1"/>
  <c r="AH1059" i="2" a="1"/>
  <c r="AH1059" i="2" s="1"/>
  <c r="AH1272" i="2" a="1"/>
  <c r="AH1272" i="2" s="1"/>
  <c r="AH776" i="2" a="1"/>
  <c r="AH776" i="2" s="1"/>
  <c r="AH976" i="2" a="1"/>
  <c r="AH976" i="2" s="1"/>
  <c r="AH1515" i="2" a="1"/>
  <c r="AH1515" i="2" s="1"/>
  <c r="AS1542" i="2" a="1"/>
  <c r="AS1542" i="2" s="1"/>
  <c r="AY1320" i="2"/>
  <c r="AZ1320" i="2" s="1" a="1"/>
  <c r="AZ1320" i="2" s="1"/>
  <c r="AH943" i="2" a="1"/>
  <c r="AH943" i="2" s="1"/>
  <c r="AL626" i="2" a="1"/>
  <c r="AL626" i="2" s="1"/>
  <c r="I626" i="2" s="1"/>
  <c r="AH510" i="2" a="1"/>
  <c r="AH510" i="2" s="1"/>
  <c r="AH1409" i="2" a="1"/>
  <c r="AH1409" i="2" s="1"/>
  <c r="AK1141" i="2" a="1"/>
  <c r="AK1141" i="2" s="1"/>
  <c r="AH973" i="2" a="1"/>
  <c r="AH973" i="2" s="1"/>
  <c r="AH1452" i="2" a="1"/>
  <c r="AH1452" i="2" s="1"/>
  <c r="AH961" i="2" a="1"/>
  <c r="AH961" i="2" s="1"/>
  <c r="AH1071" i="2" a="1"/>
  <c r="AH1071" i="2" s="1"/>
  <c r="AH583" i="2" a="1"/>
  <c r="AH583" i="2" s="1"/>
  <c r="AH565" i="2" a="1"/>
  <c r="AH565" i="2" s="1"/>
  <c r="AH192" i="2" a="1"/>
  <c r="AH192" i="2" s="1"/>
  <c r="AH640" i="2" a="1"/>
  <c r="AH640" i="2" s="1"/>
  <c r="AH408" i="2" a="1"/>
  <c r="AH408" i="2" s="1"/>
  <c r="AH1412" i="2" a="1"/>
  <c r="AH1412" i="2" s="1"/>
  <c r="AH1354" i="2" a="1"/>
  <c r="AH1354" i="2" s="1"/>
  <c r="AT1248" i="2" a="1"/>
  <c r="AT1248" i="2" s="1"/>
  <c r="AH995" i="2" a="1"/>
  <c r="AH995" i="2" s="1"/>
  <c r="BA816" i="2" a="1"/>
  <c r="BA816" i="2" s="1"/>
  <c r="AR647" i="2" a="1"/>
  <c r="AR647" i="2" s="1"/>
  <c r="AH1342" i="2" a="1"/>
  <c r="AH1342" i="2" s="1"/>
  <c r="AH628" i="2" a="1"/>
  <c r="AH628" i="2" s="1"/>
  <c r="AY711" i="2"/>
  <c r="AZ711" i="2" s="1" a="1"/>
  <c r="AZ711" i="2" s="1"/>
  <c r="AH159" i="2" a="1"/>
  <c r="AH159" i="2" s="1"/>
  <c r="BA1238" i="2" a="1"/>
  <c r="BA1238" i="2" s="1"/>
  <c r="AY603" i="2"/>
  <c r="AZ603" i="2" s="1" a="1"/>
  <c r="AZ603" i="2" s="1"/>
  <c r="AH596" i="2" a="1"/>
  <c r="AH596" i="2" s="1"/>
  <c r="AH53" i="2" a="1"/>
  <c r="AH53" i="2" s="1"/>
  <c r="AH1368" i="2" a="1"/>
  <c r="AH1368" i="2" s="1"/>
  <c r="AH1332" i="2" a="1"/>
  <c r="AH1332" i="2" s="1"/>
  <c r="AH1279" i="2" a="1"/>
  <c r="AH1279" i="2" s="1"/>
  <c r="AH834" i="2" a="1"/>
  <c r="AH834" i="2" s="1"/>
  <c r="AR329" i="2" a="1"/>
  <c r="AR329" i="2" s="1"/>
  <c r="AK876" i="2" a="1"/>
  <c r="AK876" i="2" s="1"/>
  <c r="AH773" i="2" a="1"/>
  <c r="AH773" i="2" s="1"/>
  <c r="AH594" i="2" a="1"/>
  <c r="AH594" i="2" s="1"/>
  <c r="AP406" i="2" a="1"/>
  <c r="AP406" i="2" s="1"/>
  <c r="AH785" i="2" a="1"/>
  <c r="AH785" i="2" s="1"/>
  <c r="AH448" i="2" a="1"/>
  <c r="AH448" i="2" s="1"/>
  <c r="AH697" i="2" a="1"/>
  <c r="AH697" i="2" s="1"/>
  <c r="AH217" i="2" a="1"/>
  <c r="AH217" i="2" s="1"/>
  <c r="AH202" i="2" a="1"/>
  <c r="AH202" i="2" s="1"/>
  <c r="AH1195" i="2" a="1"/>
  <c r="AH1195" i="2" s="1"/>
  <c r="AH590" i="2" a="1"/>
  <c r="AH590" i="2" s="1"/>
  <c r="AH643" i="2" a="1"/>
  <c r="AH643" i="2" s="1"/>
  <c r="AH1237" i="2" a="1"/>
  <c r="AH1237" i="2" s="1"/>
  <c r="AH595" i="2" a="1"/>
  <c r="AH595" i="2" s="1"/>
  <c r="AH574" i="2" a="1"/>
  <c r="AH574" i="2" s="1"/>
  <c r="AH470" i="2" a="1"/>
  <c r="AH470" i="2" s="1"/>
  <c r="AH1205" i="2" a="1"/>
  <c r="AH1205" i="2" s="1"/>
  <c r="AH688" i="2" a="1"/>
  <c r="AH688" i="2" s="1"/>
  <c r="AR1471" i="2" a="1"/>
  <c r="AR1471" i="2" s="1"/>
  <c r="AH1443" i="2" a="1"/>
  <c r="AH1443" i="2" s="1"/>
  <c r="AH1290" i="2" a="1"/>
  <c r="AH1290" i="2" s="1"/>
  <c r="AH950" i="2" a="1"/>
  <c r="AH950" i="2" s="1"/>
  <c r="AR1525" i="2" a="1"/>
  <c r="AR1525" i="2" s="1"/>
  <c r="AY274" i="2"/>
  <c r="AZ274" i="2" s="1" a="1"/>
  <c r="AZ274" i="2" s="1"/>
  <c r="AY1506" i="2"/>
  <c r="AZ1506" i="2" s="1" a="1"/>
  <c r="AZ1506" i="2" s="1"/>
  <c r="AH763" i="2" a="1"/>
  <c r="AH763" i="2" s="1"/>
  <c r="AH1167" i="2" a="1"/>
  <c r="AH1167" i="2" s="1"/>
  <c r="AR1296" i="2" a="1"/>
  <c r="AR1296" i="2" s="1"/>
  <c r="AR936" i="2" a="1"/>
  <c r="AR936" i="2" s="1"/>
  <c r="AH1062" i="2" a="1"/>
  <c r="AH1062" i="2" s="1"/>
  <c r="AH1082" i="2" a="1"/>
  <c r="AH1082" i="2" s="1"/>
  <c r="AY1547" i="2"/>
  <c r="AZ1547" i="2" s="1" a="1"/>
  <c r="AZ1547" i="2" s="1"/>
  <c r="AH1074" i="2" a="1"/>
  <c r="AH1074" i="2" s="1"/>
  <c r="AY899" i="2"/>
  <c r="AZ899" i="2" s="1" a="1"/>
  <c r="AZ899" i="2" s="1"/>
  <c r="AH1150" i="2" a="1"/>
  <c r="AH1150" i="2" s="1"/>
  <c r="AH945" i="2" a="1"/>
  <c r="AH945" i="2" s="1"/>
  <c r="AH1361" i="2" a="1"/>
  <c r="AH1361" i="2" s="1"/>
  <c r="AR1408" i="2" a="1"/>
  <c r="AR1408" i="2" s="1"/>
  <c r="AR1068" i="2" a="1"/>
  <c r="AR1068" i="2" s="1"/>
  <c r="AH1234" i="2" a="1"/>
  <c r="AH1234" i="2" s="1"/>
  <c r="AY1553" i="2"/>
  <c r="AZ1553" i="2" s="1" a="1"/>
  <c r="AZ1553" i="2" s="1"/>
  <c r="AS1021" i="2" a="1"/>
  <c r="AS1021" i="2" s="1"/>
  <c r="AH1311" i="2" a="1"/>
  <c r="AH1311" i="2" s="1"/>
  <c r="AH1120" i="2" a="1"/>
  <c r="AH1120" i="2" s="1"/>
  <c r="AY1242" i="2"/>
  <c r="AZ1242" i="2" s="1" a="1"/>
  <c r="AZ1242" i="2" s="1"/>
  <c r="AR763" i="2" a="1"/>
  <c r="AR763" i="2" s="1"/>
  <c r="AH1559" i="2" a="1"/>
  <c r="AH1559" i="2" s="1"/>
  <c r="AH1465" i="2" a="1"/>
  <c r="AH1465" i="2" s="1"/>
  <c r="AH1352" i="2" a="1"/>
  <c r="AH1352" i="2" s="1"/>
  <c r="AH1149" i="2" a="1"/>
  <c r="AH1149" i="2" s="1"/>
  <c r="AH1476" i="2" a="1"/>
  <c r="AH1476" i="2" s="1"/>
  <c r="AH984" i="2" a="1"/>
  <c r="AH984" i="2" s="1"/>
  <c r="AH1325" i="2" a="1"/>
  <c r="AH1325" i="2" s="1"/>
  <c r="AH1576" i="2" a="1"/>
  <c r="AH1576" i="2" s="1"/>
  <c r="AH1343" i="2" a="1"/>
  <c r="AH1343" i="2" s="1"/>
  <c r="AY786" i="2"/>
  <c r="AZ786" i="2" s="1" a="1"/>
  <c r="AZ786" i="2" s="1"/>
  <c r="AH476" i="2" a="1"/>
  <c r="AH476" i="2" s="1"/>
  <c r="AH1469" i="2" a="1"/>
  <c r="AH1469" i="2" s="1"/>
  <c r="AH477" i="2" a="1"/>
  <c r="AH477" i="2" s="1"/>
  <c r="AH787" i="2" a="1"/>
  <c r="AH787" i="2" s="1"/>
  <c r="AR1402" i="2" a="1"/>
  <c r="AR1402" i="2" s="1"/>
  <c r="AY1353" i="2"/>
  <c r="AZ1353" i="2" s="1" a="1"/>
  <c r="AZ1353" i="2" s="1"/>
  <c r="AH1557" i="2" a="1"/>
  <c r="AH1557" i="2" s="1"/>
  <c r="AH1509" i="2" a="1"/>
  <c r="AH1509" i="2" s="1"/>
  <c r="AY717" i="2"/>
  <c r="AZ717" i="2" s="1" a="1"/>
  <c r="AZ717" i="2" s="1"/>
  <c r="AR1018" i="2" a="1"/>
  <c r="AR1018" i="2" s="1"/>
  <c r="AR881" i="2" a="1"/>
  <c r="AR881" i="2" s="1"/>
  <c r="AH1373" i="2" a="1"/>
  <c r="AH1373" i="2" s="1"/>
  <c r="AH1094" i="2" a="1"/>
  <c r="AH1094" i="2" s="1"/>
  <c r="AH1531" i="2" a="1"/>
  <c r="AH1531" i="2" s="1"/>
  <c r="AH1216" i="2" a="1"/>
  <c r="AH1216" i="2" s="1"/>
  <c r="AY912" i="2"/>
  <c r="AZ912" i="2" s="1" a="1"/>
  <c r="AZ912" i="2" s="1"/>
  <c r="AY1268" i="2"/>
  <c r="AZ1268" i="2" s="1" a="1"/>
  <c r="AZ1268" i="2" s="1"/>
  <c r="AH1347" i="2" a="1"/>
  <c r="AH1347" i="2" s="1"/>
  <c r="AS915" i="2" a="1"/>
  <c r="AS915" i="2" s="1"/>
  <c r="AH942" i="2" a="1"/>
  <c r="AH942" i="2" s="1"/>
  <c r="AH680" i="2" a="1"/>
  <c r="AH680" i="2" s="1"/>
  <c r="AH577" i="2" a="1"/>
  <c r="AH577" i="2" s="1"/>
  <c r="AH1108" i="2" a="1"/>
  <c r="AH1108" i="2" s="1"/>
  <c r="AH1482" i="2" a="1"/>
  <c r="AH1482" i="2" s="1"/>
  <c r="AH765" i="2" a="1"/>
  <c r="AH765" i="2" s="1"/>
  <c r="AY849" i="2"/>
  <c r="AZ849" i="2" s="1" a="1"/>
  <c r="AZ849" i="2" s="1"/>
  <c r="AH1489" i="2" a="1"/>
  <c r="AH1489" i="2" s="1"/>
  <c r="AH1233" i="2" a="1"/>
  <c r="AH1233" i="2" s="1"/>
  <c r="AR922" i="2" a="1"/>
  <c r="AR922" i="2" s="1"/>
  <c r="AH1073" i="2" a="1"/>
  <c r="AH1073" i="2" s="1"/>
  <c r="AH1085" i="2" a="1"/>
  <c r="AH1085" i="2" s="1"/>
  <c r="AH805" i="2" a="1"/>
  <c r="AH805" i="2" s="1"/>
  <c r="AY1392" i="2"/>
  <c r="AZ1392" i="2" s="1" a="1"/>
  <c r="AZ1392" i="2" s="1"/>
  <c r="AH1544" i="2" a="1"/>
  <c r="AH1544" i="2" s="1"/>
  <c r="AH1194" i="2" a="1"/>
  <c r="AH1194" i="2" s="1"/>
  <c r="AH736" i="2" a="1"/>
  <c r="AH736" i="2" s="1"/>
  <c r="AR1165" i="2" a="1"/>
  <c r="AR1165" i="2" s="1"/>
  <c r="AH1549" i="2" a="1"/>
  <c r="AH1549" i="2" s="1"/>
  <c r="AH1407" i="2" a="1"/>
  <c r="AH1407" i="2" s="1"/>
  <c r="AR1034" i="2" a="1"/>
  <c r="AR1034" i="2" s="1"/>
  <c r="AH1218" i="2" a="1"/>
  <c r="AH1218" i="2" s="1"/>
  <c r="AH1548" i="2" a="1"/>
  <c r="AH1548" i="2" s="1"/>
  <c r="AH557" i="2" a="1"/>
  <c r="AH557" i="2" s="1"/>
  <c r="AH566" i="2" a="1"/>
  <c r="AH566" i="2" s="1"/>
  <c r="AS1073" i="2" a="1"/>
  <c r="AS1073" i="2" s="1"/>
  <c r="AR34" i="2" a="1"/>
  <c r="AR34" i="2" s="1"/>
  <c r="BA1580" i="2" a="1"/>
  <c r="BA1580" i="2" s="1"/>
  <c r="AR1473" i="2" a="1"/>
  <c r="AR1473" i="2" s="1"/>
  <c r="AR1198" i="2" a="1"/>
  <c r="AR1198" i="2" s="1"/>
  <c r="AK1210" i="2" a="1"/>
  <c r="AK1210" i="2" s="1"/>
  <c r="AR748" i="2" a="1"/>
  <c r="AR748" i="2" s="1"/>
  <c r="AS1580" i="2" a="1"/>
  <c r="AS1580" i="2" s="1"/>
  <c r="AK1073" i="2" a="1"/>
  <c r="AK1073" i="2" s="1"/>
  <c r="AT1095" i="2" a="1"/>
  <c r="AT1095" i="2" s="1"/>
  <c r="AY1460" i="2"/>
  <c r="AZ1460" i="2" s="1" a="1"/>
  <c r="AZ1460" i="2" s="1"/>
  <c r="BA1244" i="2" a="1"/>
  <c r="BA1244" i="2" s="1"/>
  <c r="AS1430" i="2" a="1"/>
  <c r="AS1430" i="2" s="1"/>
  <c r="AK468" i="2" a="1"/>
  <c r="AK468" i="2" s="1"/>
  <c r="AK832" i="2" a="1"/>
  <c r="AK832" i="2" s="1"/>
  <c r="AK1257" i="2" a="1"/>
  <c r="AK1257" i="2" s="1"/>
  <c r="BA1519" i="2" a="1"/>
  <c r="BA1519" i="2" s="1"/>
  <c r="AR1404" i="2" a="1"/>
  <c r="AR1404" i="2" s="1"/>
  <c r="AS1135" i="2" a="1"/>
  <c r="AS1135" i="2" s="1"/>
  <c r="AS960" i="2" a="1"/>
  <c r="AS960" i="2" s="1"/>
  <c r="AT1115" i="2" a="1"/>
  <c r="AT1115" i="2" s="1"/>
  <c r="AK1553" i="2" a="1"/>
  <c r="AK1553" i="2" s="1"/>
  <c r="AY1289" i="2"/>
  <c r="AZ1289" i="2" s="1" a="1"/>
  <c r="AZ1289" i="2" s="1"/>
  <c r="AK923" i="2" a="1"/>
  <c r="AK923" i="2" s="1"/>
  <c r="AY922" i="2"/>
  <c r="AZ922" i="2" s="1" a="1"/>
  <c r="AZ922" i="2" s="1"/>
  <c r="AR569" i="2" a="1"/>
  <c r="AR569" i="2" s="1"/>
  <c r="AR824" i="2" a="1"/>
  <c r="AR824" i="2" s="1"/>
  <c r="AY35" i="2"/>
  <c r="AZ35" i="2" s="1" a="1"/>
  <c r="AZ35" i="2" s="1"/>
  <c r="AL1553" i="2" a="1"/>
  <c r="AL1553" i="2" s="1"/>
  <c r="I1553" i="2" s="1"/>
  <c r="BA1534" i="2" a="1"/>
  <c r="BA1534" i="2" s="1"/>
  <c r="AP325" i="2" a="1"/>
  <c r="AP325" i="2" s="1"/>
  <c r="J325" i="2" s="1"/>
  <c r="AY538" i="2"/>
  <c r="AZ538" i="2" s="1" a="1"/>
  <c r="AZ538" i="2" s="1"/>
  <c r="AK588" i="2" a="1"/>
  <c r="AK588" i="2" s="1"/>
  <c r="AY378" i="2"/>
  <c r="AZ378" i="2" s="1" a="1"/>
  <c r="AZ378" i="2" s="1"/>
  <c r="BA1095" i="2" a="1"/>
  <c r="BA1095" i="2" s="1"/>
  <c r="AS939" i="2" a="1"/>
  <c r="AS939" i="2" s="1"/>
  <c r="AY1533" i="2"/>
  <c r="AZ1533" i="2" s="1" a="1"/>
  <c r="AZ1533" i="2" s="1"/>
  <c r="AR1460" i="2" a="1"/>
  <c r="AR1460" i="2" s="1"/>
  <c r="AR363" i="2" a="1"/>
  <c r="AR363" i="2" s="1"/>
  <c r="AY1135" i="2"/>
  <c r="AZ1135" i="2" s="1" a="1"/>
  <c r="AZ1135" i="2" s="1"/>
  <c r="AK1243" i="2" a="1"/>
  <c r="AK1243" i="2" s="1"/>
  <c r="AY28" i="2"/>
  <c r="AZ28" i="2" s="1" a="1"/>
  <c r="AZ28" i="2" s="1"/>
  <c r="AR473" i="2" a="1"/>
  <c r="AR473" i="2" s="1"/>
  <c r="AT1553" i="2" a="1"/>
  <c r="AT1553" i="2" s="1"/>
  <c r="AS818" i="2" a="1"/>
  <c r="AS818" i="2" s="1"/>
  <c r="AR1289" i="2" a="1"/>
  <c r="AR1289" i="2" s="1"/>
  <c r="AR1287" i="2" a="1"/>
  <c r="AR1287" i="2" s="1"/>
  <c r="AR653" i="2" a="1"/>
  <c r="AR653" i="2" s="1"/>
  <c r="AY1102" i="2"/>
  <c r="AZ1102" i="2" s="1" a="1"/>
  <c r="AZ1102" i="2" s="1"/>
  <c r="AT1135" i="2" a="1"/>
  <c r="AT1135" i="2" s="1"/>
  <c r="AS1555" i="2" a="1"/>
  <c r="AS1555" i="2" s="1"/>
  <c r="BA1135" i="2" a="1"/>
  <c r="BA1135" i="2" s="1"/>
  <c r="AR1533" i="2" a="1"/>
  <c r="AR1533" i="2" s="1"/>
  <c r="AY99" i="2"/>
  <c r="AZ99" i="2" s="1" a="1"/>
  <c r="AZ99" i="2" s="1"/>
  <c r="AL1570" i="2" a="1"/>
  <c r="AL1570" i="2" s="1"/>
  <c r="I1570" i="2" s="1"/>
  <c r="AL1181" i="2" a="1"/>
  <c r="AL1181" i="2" s="1"/>
  <c r="I1181" i="2" s="1"/>
  <c r="AT1519" i="2" a="1"/>
  <c r="AT1519" i="2" s="1"/>
  <c r="AL1077" i="2" a="1"/>
  <c r="AL1077" i="2" s="1"/>
  <c r="I1077" i="2" s="1"/>
  <c r="AL1115" i="2" a="1"/>
  <c r="AL1115" i="2" s="1"/>
  <c r="I1115" i="2" s="1"/>
  <c r="BA1553" i="2" a="1"/>
  <c r="BA1553" i="2" s="1"/>
  <c r="AK818" i="2" a="1"/>
  <c r="AK818" i="2" s="1"/>
  <c r="AY813" i="2"/>
  <c r="AZ813" i="2" s="1" a="1"/>
  <c r="AZ813" i="2" s="1"/>
  <c r="L813" i="2" s="1"/>
  <c r="BA1370" i="2" a="1"/>
  <c r="BA1370" i="2" s="1"/>
  <c r="AR66" i="2" a="1"/>
  <c r="AR66" i="2" s="1"/>
  <c r="AR1102" i="2" a="1"/>
  <c r="AR1102" i="2" s="1"/>
  <c r="AT911" i="2" a="1"/>
  <c r="AT911" i="2" s="1"/>
  <c r="AK942" i="2" a="1"/>
  <c r="AK942" i="2" s="1"/>
  <c r="AR1135" i="2" a="1"/>
  <c r="AR1135" i="2" s="1"/>
  <c r="BA588" i="2" a="1"/>
  <c r="BA588" i="2" s="1"/>
  <c r="AL1132" i="2" a="1"/>
  <c r="AL1132" i="2" s="1"/>
  <c r="I1132" i="2" s="1"/>
  <c r="AS1512" i="2" a="1"/>
  <c r="AS1512" i="2" s="1"/>
  <c r="AS1085" i="2" a="1"/>
  <c r="AS1085" i="2" s="1"/>
  <c r="AS1049" i="2" a="1"/>
  <c r="AS1049" i="2" s="1"/>
  <c r="AK939" i="2" a="1"/>
  <c r="AK939" i="2" s="1"/>
  <c r="AR610" i="2" a="1"/>
  <c r="AR610" i="2" s="1"/>
  <c r="AK1244" i="2" a="1"/>
  <c r="AK1244" i="2" s="1"/>
  <c r="AR237" i="2" a="1"/>
  <c r="AR237" i="2" s="1"/>
  <c r="AK1570" i="2" a="1"/>
  <c r="AK1570" i="2" s="1"/>
  <c r="AR71" i="2" a="1"/>
  <c r="AR71" i="2" s="1"/>
  <c r="AR31" i="2" a="1"/>
  <c r="AR31" i="2" s="1"/>
  <c r="AS1519" i="2" a="1"/>
  <c r="AS1519" i="2" s="1"/>
  <c r="AL1135" i="2" a="1"/>
  <c r="AL1135" i="2" s="1"/>
  <c r="I1135" i="2" s="1"/>
  <c r="AL1243" i="2" a="1"/>
  <c r="AL1243" i="2" s="1"/>
  <c r="I1243" i="2" s="1"/>
  <c r="AK1077" i="2" a="1"/>
  <c r="AK1077" i="2" s="1"/>
  <c r="AL1064" i="2" a="1"/>
  <c r="AL1064" i="2" s="1"/>
  <c r="I1064" i="2" s="1"/>
  <c r="AK960" i="2" a="1"/>
  <c r="AK960" i="2" s="1"/>
  <c r="AK1115" i="2" a="1"/>
  <c r="AK1115" i="2" s="1"/>
  <c r="AS1553" i="2" a="1"/>
  <c r="AS1553" i="2" s="1"/>
  <c r="AL829" i="2" a="1"/>
  <c r="AL829" i="2" s="1"/>
  <c r="I829" i="2" s="1"/>
  <c r="AK544" i="2" a="1"/>
  <c r="AK544" i="2" s="1"/>
  <c r="AK627" i="2" a="1"/>
  <c r="AK627" i="2" s="1"/>
  <c r="AT690" i="2" a="1"/>
  <c r="AT690" i="2" s="1"/>
  <c r="BA709" i="2" a="1"/>
  <c r="BA709" i="2" s="1"/>
  <c r="L709" i="2" s="1"/>
  <c r="BA1083" i="2" a="1"/>
  <c r="BA1083" i="2" s="1"/>
  <c r="AS1370" i="2" a="1"/>
  <c r="AS1370" i="2" s="1"/>
  <c r="AT709" i="2" a="1"/>
  <c r="AT709" i="2" s="1"/>
  <c r="K709" i="2" s="1"/>
  <c r="AR58" i="2" a="1"/>
  <c r="AR58" i="2" s="1"/>
  <c r="AT1015" i="2" a="1"/>
  <c r="AT1015" i="2" s="1"/>
  <c r="AK1083" i="2" a="1"/>
  <c r="AK1083" i="2" s="1"/>
  <c r="AL1257" i="2" a="1"/>
  <c r="AL1257" i="2" s="1"/>
  <c r="I1257" i="2" s="1"/>
  <c r="BA805" i="2" a="1"/>
  <c r="BA805" i="2" s="1"/>
  <c r="AR869" i="2" a="1"/>
  <c r="AR869" i="2" s="1"/>
  <c r="BA1210" i="2" a="1"/>
  <c r="BA1210" i="2" s="1"/>
  <c r="AT588" i="2" a="1"/>
  <c r="AT588" i="2" s="1"/>
  <c r="K588" i="2" s="1"/>
  <c r="AK1085" i="2" a="1"/>
  <c r="AK1085" i="2" s="1"/>
  <c r="AY1410" i="2"/>
  <c r="AZ1410" i="2" s="1" a="1"/>
  <c r="AZ1410" i="2" s="1"/>
  <c r="AT1568" i="2" a="1"/>
  <c r="AT1568" i="2" s="1"/>
  <c r="BA1568" i="2" a="1"/>
  <c r="BA1568" i="2" s="1"/>
  <c r="BA1204" i="2" a="1"/>
  <c r="BA1204" i="2" s="1"/>
  <c r="AK1132" i="2" a="1"/>
  <c r="AK1132" i="2" s="1"/>
  <c r="AL1512" i="2" a="1"/>
  <c r="AL1512" i="2" s="1"/>
  <c r="I1512" i="2" s="1"/>
  <c r="AL1233" i="2" a="1"/>
  <c r="AL1233" i="2" s="1"/>
  <c r="I1233" i="2" s="1"/>
  <c r="AK35" i="2" a="1"/>
  <c r="AK35" i="2" s="1"/>
  <c r="AL1015" i="2" a="1"/>
  <c r="AL1015" i="2" s="1"/>
  <c r="I1015" i="2" s="1"/>
  <c r="AT1570" i="2" a="1"/>
  <c r="AT1570" i="2" s="1"/>
  <c r="AS1046" i="2" a="1"/>
  <c r="AS1046" i="2" s="1"/>
  <c r="AY71" i="2"/>
  <c r="AZ71" i="2" s="1" a="1"/>
  <c r="AZ71" i="2" s="1"/>
  <c r="AY1060" i="2"/>
  <c r="AZ1060" i="2" s="1" a="1"/>
  <c r="AZ1060" i="2" s="1"/>
  <c r="AR1098" i="2" a="1"/>
  <c r="AR1098" i="2" s="1"/>
  <c r="AY1025" i="2"/>
  <c r="AZ1025" i="2" s="1" a="1"/>
  <c r="AZ1025" i="2" s="1"/>
  <c r="AK1135" i="2" a="1"/>
  <c r="AK1135" i="2" s="1"/>
  <c r="BA1243" i="2" a="1"/>
  <c r="BA1243" i="2" s="1"/>
  <c r="BA960" i="2" a="1"/>
  <c r="BA960" i="2" s="1"/>
  <c r="AS805" i="2" a="1"/>
  <c r="AS805" i="2" s="1"/>
  <c r="AY1306" i="2"/>
  <c r="AZ1306" i="2" s="1" a="1"/>
  <c r="AZ1306" i="2" s="1"/>
  <c r="BA829" i="2" a="1"/>
  <c r="BA829" i="2" s="1"/>
  <c r="AL464" i="2" a="1"/>
  <c r="AL464" i="2" s="1"/>
  <c r="I464" i="2" s="1"/>
  <c r="AT544" i="2" a="1"/>
  <c r="AT544" i="2" s="1"/>
  <c r="AT1083" i="2" a="1"/>
  <c r="AT1083" i="2" s="1"/>
  <c r="AY1568" i="2"/>
  <c r="AZ1568" i="2" s="1" a="1"/>
  <c r="AZ1568" i="2" s="1"/>
  <c r="AK1370" i="2" a="1"/>
  <c r="AK1370" i="2" s="1"/>
  <c r="AL1534" i="2" a="1"/>
  <c r="AL1534" i="2" s="1"/>
  <c r="I1534" i="2" s="1"/>
  <c r="AY428" i="2"/>
  <c r="AZ428" i="2" s="1" a="1"/>
  <c r="AZ428" i="2" s="1"/>
  <c r="AS544" i="2" a="1"/>
  <c r="AS544" i="2" s="1"/>
  <c r="AY465" i="2"/>
  <c r="AZ465" i="2" s="1" a="1"/>
  <c r="AZ465" i="2" s="1"/>
  <c r="AS1413" i="2" a="1"/>
  <c r="AS1413" i="2" s="1"/>
  <c r="AL939" i="2" a="1"/>
  <c r="AL939" i="2" s="1"/>
  <c r="I939" i="2" s="1"/>
  <c r="AS1015" i="2" a="1"/>
  <c r="AS1015" i="2" s="1"/>
  <c r="AY363" i="2"/>
  <c r="AZ363" i="2" s="1" a="1"/>
  <c r="AZ363" i="2" s="1"/>
  <c r="BA1181" i="2" a="1"/>
  <c r="BA1181" i="2" s="1"/>
  <c r="AT1257" i="2" a="1"/>
  <c r="AT1257" i="2" s="1"/>
  <c r="AR1060" i="2" a="1"/>
  <c r="AR1060" i="2" s="1"/>
  <c r="J1098" i="2"/>
  <c r="AR1025" i="2" a="1"/>
  <c r="AR1025" i="2" s="1"/>
  <c r="AL1519" i="2" a="1"/>
  <c r="AL1519" i="2" s="1"/>
  <c r="I1519" i="2" s="1"/>
  <c r="AS1243" i="2" a="1"/>
  <c r="AS1243" i="2" s="1"/>
  <c r="AT960" i="2" a="1"/>
  <c r="AT960" i="2" s="1"/>
  <c r="AK805" i="2" a="1"/>
  <c r="AK805" i="2" s="1"/>
  <c r="AY381" i="2"/>
  <c r="AZ381" i="2" s="1" a="1"/>
  <c r="AZ381" i="2" s="1"/>
  <c r="AT829" i="2" a="1"/>
  <c r="AT829" i="2" s="1"/>
  <c r="AR345" i="2" a="1"/>
  <c r="AR345" i="2" s="1"/>
  <c r="AL709" i="2" a="1"/>
  <c r="AL709" i="2" s="1"/>
  <c r="I709" i="2" s="1"/>
  <c r="AS709" i="2" a="1"/>
  <c r="AS709" i="2" s="1"/>
  <c r="AL1083" i="2" a="1"/>
  <c r="AL1083" i="2" s="1"/>
  <c r="I1083" i="2" s="1"/>
  <c r="AT1534" i="2" a="1"/>
  <c r="AT1534" i="2" s="1"/>
  <c r="AR302" i="2" a="1"/>
  <c r="AR302" i="2" s="1"/>
  <c r="BA911" i="2" a="1"/>
  <c r="BA911" i="2" s="1"/>
  <c r="AR515" i="2" a="1"/>
  <c r="AR515" i="2" s="1"/>
  <c r="AT1580" i="2" a="1"/>
  <c r="AT1580" i="2" s="1"/>
  <c r="BA1512" i="2" a="1"/>
  <c r="BA1512" i="2" s="1"/>
  <c r="AT805" i="2" a="1"/>
  <c r="AT805" i="2" s="1"/>
  <c r="AK43" i="2" a="1"/>
  <c r="AK43" i="2" s="1"/>
  <c r="AY1254" i="2"/>
  <c r="AZ1254" i="2" s="1" a="1"/>
  <c r="AZ1254" i="2" s="1"/>
  <c r="AS588" i="2" a="1"/>
  <c r="AS588" i="2" s="1"/>
  <c r="BA1015" i="2" a="1"/>
  <c r="BA1015" i="2" s="1"/>
  <c r="AY216" i="2"/>
  <c r="AZ216" i="2" s="1" a="1"/>
  <c r="AZ216" i="2" s="1"/>
  <c r="AL1430" i="2" a="1"/>
  <c r="AL1430" i="2" s="1"/>
  <c r="I1430" i="2" s="1"/>
  <c r="AS1568" i="2" a="1"/>
  <c r="AS1568" i="2" s="1"/>
  <c r="AK470" i="2" a="1"/>
  <c r="AK470" i="2" s="1"/>
  <c r="AT1204" i="2" a="1"/>
  <c r="AT1204" i="2" s="1"/>
  <c r="AR1564" i="2" a="1"/>
  <c r="AR1564" i="2" s="1"/>
  <c r="AR1085" i="2" a="1"/>
  <c r="AR1085" i="2" s="1"/>
  <c r="AR362" i="2" a="1"/>
  <c r="AR362" i="2" s="1"/>
  <c r="AS1132" i="2" a="1"/>
  <c r="AS1132" i="2" s="1"/>
  <c r="AT1233" i="2" a="1"/>
  <c r="AT1233" i="2" s="1"/>
  <c r="AS846" i="2" a="1"/>
  <c r="AS846" i="2" s="1"/>
  <c r="AK1430" i="2" a="1"/>
  <c r="AK1430" i="2" s="1"/>
  <c r="AL1046" i="2" a="1"/>
  <c r="AL1046" i="2" s="1"/>
  <c r="I1046" i="2" s="1"/>
  <c r="AT1181" i="2" a="1"/>
  <c r="AT1181" i="2" s="1"/>
  <c r="AS1257" i="2" a="1"/>
  <c r="AS1257" i="2" s="1"/>
  <c r="AK1519" i="2" a="1"/>
  <c r="AK1519" i="2" s="1"/>
  <c r="AL1298" i="2" a="1"/>
  <c r="AL1298" i="2" s="1"/>
  <c r="I1298" i="2" s="1"/>
  <c r="AT1064" i="2" a="1"/>
  <c r="AT1064" i="2" s="1"/>
  <c r="AL960" i="2" a="1"/>
  <c r="AL960" i="2" s="1"/>
  <c r="I960" i="2" s="1"/>
  <c r="AR1431" i="2" a="1"/>
  <c r="AR1431" i="2" s="1"/>
  <c r="AR573" i="2" a="1"/>
  <c r="AR573" i="2" s="1"/>
  <c r="AS829" i="2" a="1"/>
  <c r="AS829" i="2" s="1"/>
  <c r="AK709" i="2" a="1"/>
  <c r="AK709" i="2" s="1"/>
  <c r="AS1083" i="2" a="1"/>
  <c r="AS1083" i="2" s="1"/>
  <c r="AR768" i="2" a="1"/>
  <c r="AR768" i="2" s="1"/>
  <c r="BA942" i="2" a="1"/>
  <c r="BA942" i="2" s="1"/>
  <c r="AR1315" i="2" a="1"/>
  <c r="AR1315" i="2" s="1"/>
  <c r="AL1095" i="2" a="1"/>
  <c r="AL1095" i="2" s="1"/>
  <c r="I1095" i="2" s="1"/>
  <c r="AK1233" i="2" a="1"/>
  <c r="AK1233" i="2" s="1"/>
  <c r="BA1570" i="2" a="1"/>
  <c r="BA1570" i="2" s="1"/>
  <c r="AK1306" i="2" a="1"/>
  <c r="AK1306" i="2" s="1"/>
  <c r="AS1204" i="2" a="1"/>
  <c r="AS1204" i="2" s="1"/>
  <c r="AL687" i="2" a="1"/>
  <c r="AL687" i="2" s="1"/>
  <c r="I687" i="2" s="1"/>
  <c r="AK590" i="2" a="1"/>
  <c r="AK590" i="2" s="1"/>
  <c r="AT1306" i="2" a="1"/>
  <c r="AT1306" i="2" s="1"/>
  <c r="AR378" i="2" a="1"/>
  <c r="AR378" i="2" s="1"/>
  <c r="AK1565" i="2" a="1"/>
  <c r="AK1565" i="2" s="1"/>
  <c r="BA687" i="2" a="1"/>
  <c r="BA687" i="2" s="1"/>
  <c r="AK1512" i="2" a="1"/>
  <c r="AK1512" i="2" s="1"/>
  <c r="AL1085" i="2" a="1"/>
  <c r="AL1085" i="2" s="1"/>
  <c r="I1085" i="2" s="1"/>
  <c r="BA1233" i="2" a="1"/>
  <c r="BA1233" i="2" s="1"/>
  <c r="AS1570" i="2" a="1"/>
  <c r="AS1570" i="2" s="1"/>
  <c r="AK1046" i="2" a="1"/>
  <c r="AK1046" i="2" s="1"/>
  <c r="AL1555" i="2" a="1"/>
  <c r="AL1555" i="2" s="1"/>
  <c r="I1555" i="2" s="1"/>
  <c r="AS1181" i="2" a="1"/>
  <c r="AS1181" i="2" s="1"/>
  <c r="BA1064" i="2" a="1"/>
  <c r="BA1064" i="2" s="1"/>
  <c r="AR89" i="2" a="1"/>
  <c r="AR89" i="2" s="1"/>
  <c r="AS627" i="2" a="1"/>
  <c r="AS627" i="2" s="1"/>
  <c r="AR1063" i="2" a="1"/>
  <c r="AR1063" i="2" s="1"/>
  <c r="AR1246" i="2" a="1"/>
  <c r="AR1246" i="2" s="1"/>
  <c r="AY165" i="2"/>
  <c r="AZ165" i="2" s="1" a="1"/>
  <c r="AZ165" i="2" s="1"/>
  <c r="AY434" i="2"/>
  <c r="AZ434" i="2" s="1" a="1"/>
  <c r="AZ434" i="2" s="1"/>
  <c r="AT838" i="2" a="1"/>
  <c r="AT838" i="2" s="1"/>
  <c r="AR563" i="2" a="1"/>
  <c r="AR563" i="2" s="1"/>
  <c r="AK581" i="2" a="1"/>
  <c r="AK581" i="2" s="1"/>
  <c r="AK464" i="2" a="1"/>
  <c r="AK464" i="2" s="1"/>
  <c r="AT1544" i="2" a="1"/>
  <c r="AT1544" i="2" s="1"/>
  <c r="AL1489" i="2" a="1"/>
  <c r="AL1489" i="2" s="1"/>
  <c r="I1489" i="2" s="1"/>
  <c r="AY1077" i="2"/>
  <c r="AZ1077" i="2" s="1" a="1"/>
  <c r="AZ1077" i="2" s="1"/>
  <c r="AS1544" i="2" a="1"/>
  <c r="AS1544" i="2" s="1"/>
  <c r="BA838" i="2" a="1"/>
  <c r="BA838" i="2" s="1"/>
  <c r="AK1213" i="2" a="1"/>
  <c r="AK1213" i="2" s="1"/>
  <c r="AK1395" i="2" a="1"/>
  <c r="AK1395" i="2" s="1"/>
  <c r="AL1390" i="2" a="1"/>
  <c r="AL1390" i="2" s="1"/>
  <c r="I1390" i="2" s="1"/>
  <c r="AY638" i="2"/>
  <c r="AZ638" i="2" s="1" a="1"/>
  <c r="AZ638" i="2" s="1"/>
  <c r="BA1544" i="2" a="1"/>
  <c r="BA1544" i="2" s="1"/>
  <c r="AK914" i="2" a="1"/>
  <c r="AK914" i="2" s="1"/>
  <c r="BA1299" i="2" a="1"/>
  <c r="BA1299" i="2" s="1"/>
  <c r="AT1179" i="2" a="1"/>
  <c r="AT1179" i="2" s="1"/>
  <c r="AL581" i="2" a="1"/>
  <c r="AL581" i="2" s="1"/>
  <c r="I581" i="2" s="1"/>
  <c r="AS838" i="2" a="1"/>
  <c r="AS838" i="2" s="1"/>
  <c r="BA699" i="2" a="1"/>
  <c r="BA699" i="2" s="1"/>
  <c r="AT765" i="2" a="1"/>
  <c r="AT765" i="2" s="1"/>
  <c r="Y24" i="2"/>
  <c r="AY76" i="2"/>
  <c r="AZ76" i="2" s="1" a="1"/>
  <c r="AZ76" i="2" s="1"/>
  <c r="AS1213" i="2" a="1"/>
  <c r="AS1213" i="2" s="1"/>
  <c r="AR558" i="2" a="1"/>
  <c r="AR558" i="2" s="1"/>
  <c r="AR849" i="2" a="1"/>
  <c r="AR849" i="2" s="1"/>
  <c r="AT1395" i="2" a="1"/>
  <c r="AT1395" i="2" s="1"/>
  <c r="AK1390" i="2" a="1"/>
  <c r="AK1390" i="2" s="1"/>
  <c r="AY416" i="2"/>
  <c r="AZ416" i="2" s="1" a="1"/>
  <c r="AZ416" i="2" s="1"/>
  <c r="BA581" i="2" a="1"/>
  <c r="BA581" i="2" s="1"/>
  <c r="AT464" i="2" a="1"/>
  <c r="AT464" i="2" s="1"/>
  <c r="AY240" i="2"/>
  <c r="AZ240" i="2" s="1" a="1"/>
  <c r="AZ240" i="2" s="1"/>
  <c r="AR165" i="2" a="1"/>
  <c r="AR165" i="2" s="1"/>
  <c r="AY377" i="2"/>
  <c r="AZ377" i="2" s="1" a="1"/>
  <c r="AZ377" i="2" s="1"/>
  <c r="AK622" i="2" a="1"/>
  <c r="AK622" i="2" s="1"/>
  <c r="AY167" i="2"/>
  <c r="AZ167" i="2" s="1" a="1"/>
  <c r="AZ167" i="2" s="1"/>
  <c r="BA1395" i="2" a="1"/>
  <c r="BA1395" i="2" s="1"/>
  <c r="AT1390" i="2" a="1"/>
  <c r="AT1390" i="2" s="1"/>
  <c r="AR416" i="2" a="1"/>
  <c r="AR416" i="2" s="1"/>
  <c r="AS581" i="2" a="1"/>
  <c r="AS581" i="2" s="1"/>
  <c r="AY543" i="2"/>
  <c r="AZ543" i="2" s="1" a="1"/>
  <c r="AZ543" i="2" s="1"/>
  <c r="AS914" i="2" a="1"/>
  <c r="AS914" i="2" s="1"/>
  <c r="AR41" i="2" a="1"/>
  <c r="AR41" i="2" s="1"/>
  <c r="AR377" i="2" a="1"/>
  <c r="AR377" i="2" s="1"/>
  <c r="AL765" i="2" a="1"/>
  <c r="AL765" i="2" s="1"/>
  <c r="I765" i="2" s="1"/>
  <c r="AR980" i="2" a="1"/>
  <c r="AR980" i="2" s="1"/>
  <c r="X24" i="2"/>
  <c r="AD24" i="2" s="1"/>
  <c r="AE24" i="2" s="1" a="1"/>
  <c r="AE24" i="2" s="1"/>
  <c r="AF24" i="2" s="1" a="1"/>
  <c r="AF24" i="2" s="1"/>
  <c r="AR167" i="2" a="1"/>
  <c r="AR167" i="2" s="1"/>
  <c r="AY935" i="2"/>
  <c r="AZ935" i="2" s="1" a="1"/>
  <c r="AZ935" i="2" s="1"/>
  <c r="AL914" i="2" a="1"/>
  <c r="AL914" i="2" s="1"/>
  <c r="I914" i="2" s="1"/>
  <c r="AT1185" i="2" a="1"/>
  <c r="AT1185" i="2" s="1"/>
  <c r="AT914" i="2" a="1"/>
  <c r="AT914" i="2" s="1"/>
  <c r="BA914" i="2" a="1"/>
  <c r="BA914" i="2" s="1"/>
  <c r="AS1390" i="2" a="1"/>
  <c r="AS1390" i="2" s="1"/>
  <c r="AT581" i="2" a="1"/>
  <c r="AT581" i="2" s="1"/>
  <c r="AK1544" i="2" a="1"/>
  <c r="AK1544" i="2" s="1"/>
  <c r="AK838" i="2" a="1"/>
  <c r="AK838" i="2" s="1"/>
  <c r="AR375" i="2" a="1"/>
  <c r="AR375" i="2" s="1"/>
  <c r="AS1179" i="2" a="1"/>
  <c r="AS1179" i="2" s="1"/>
  <c r="AR484" i="2" a="1"/>
  <c r="AR484" i="2" s="1"/>
  <c r="AK653" i="2" a="1"/>
  <c r="AK653" i="2" s="1"/>
  <c r="AK284" i="2" a="1"/>
  <c r="AK284" i="2" s="1"/>
  <c r="AY557" i="2"/>
  <c r="AZ557" i="2" s="1" a="1"/>
  <c r="AZ557" i="2" s="1"/>
  <c r="AK634" i="2" a="1"/>
  <c r="AK634" i="2" s="1"/>
  <c r="AR410" i="2" a="1"/>
  <c r="AR410" i="2" s="1"/>
  <c r="AL1299" i="2" a="1"/>
  <c r="AL1299" i="2" s="1"/>
  <c r="I1299" i="2" s="1"/>
  <c r="AS1185" i="2" a="1"/>
  <c r="AS1185" i="2" s="1"/>
  <c r="AR1370" i="2" a="1"/>
  <c r="AR1370" i="2" s="1"/>
  <c r="AY410" i="2"/>
  <c r="AZ410" i="2" s="1" a="1"/>
  <c r="AZ410" i="2" s="1"/>
  <c r="AY484" i="2"/>
  <c r="AZ484" i="2" s="1" a="1"/>
  <c r="AZ484" i="2" s="1"/>
  <c r="AY460" i="2"/>
  <c r="AZ460" i="2" s="1" a="1"/>
  <c r="AZ460" i="2" s="1"/>
  <c r="AY980" i="2"/>
  <c r="AZ980" i="2" s="1" a="1"/>
  <c r="AZ980" i="2" s="1"/>
  <c r="AS765" i="2" a="1"/>
  <c r="AS765" i="2" s="1"/>
  <c r="AY1426" i="2"/>
  <c r="AZ1426" i="2" s="1" a="1"/>
  <c r="AZ1426" i="2" s="1"/>
  <c r="AL1208" i="2" a="1"/>
  <c r="AL1208" i="2" s="1"/>
  <c r="I1208" i="2" s="1"/>
  <c r="AR1036" i="2" a="1"/>
  <c r="AR1036" i="2" s="1"/>
  <c r="AK620" i="2" a="1"/>
  <c r="AK620" i="2" s="1"/>
  <c r="AT839" i="2" a="1"/>
  <c r="AT839" i="2" s="1"/>
  <c r="AK1299" i="2" a="1"/>
  <c r="AK1299" i="2" s="1"/>
  <c r="AK1017" i="2" a="1"/>
  <c r="AK1017" i="2" s="1"/>
  <c r="AR1392" i="2" a="1"/>
  <c r="AR1392" i="2" s="1"/>
  <c r="BA765" i="2" a="1"/>
  <c r="BA765" i="2" s="1"/>
  <c r="AR76" i="2" a="1"/>
  <c r="AR76" i="2" s="1"/>
  <c r="BA1390" i="2" a="1"/>
  <c r="BA1390" i="2" s="1"/>
  <c r="AK765" i="2" a="1"/>
  <c r="AK765" i="2" s="1"/>
  <c r="AY623" i="2"/>
  <c r="AZ623" i="2" s="1" a="1"/>
  <c r="AZ623" i="2" s="1"/>
  <c r="AL1179" i="2" a="1"/>
  <c r="AL1179" i="2" s="1"/>
  <c r="I1179" i="2" s="1"/>
  <c r="AK576" i="2" a="1"/>
  <c r="AK576" i="2" s="1"/>
  <c r="AS1299" i="2" a="1"/>
  <c r="AS1299" i="2" s="1"/>
  <c r="AK1185" i="2" a="1"/>
  <c r="AK1185" i="2" s="1"/>
  <c r="BA893" i="2" a="1"/>
  <c r="BA893" i="2" s="1"/>
  <c r="AY534" i="2"/>
  <c r="AZ534" i="2" s="1" a="1"/>
  <c r="AZ534" i="2" s="1"/>
  <c r="AY326" i="2"/>
  <c r="AZ326" i="2" s="1" a="1"/>
  <c r="AZ326" i="2" s="1"/>
  <c r="AR393" i="2" a="1"/>
  <c r="AR393" i="2" s="1"/>
  <c r="AR326" i="2" a="1"/>
  <c r="AR326" i="2" s="1"/>
  <c r="AY407" i="2"/>
  <c r="AZ407" i="2" s="1" a="1"/>
  <c r="AZ407" i="2" s="1"/>
  <c r="AY581" i="2"/>
  <c r="AZ581" i="2" s="1" a="1"/>
  <c r="AZ581" i="2" s="1"/>
  <c r="AR407" i="2" a="1"/>
  <c r="AR407" i="2" s="1"/>
  <c r="AK1190" i="2" a="1"/>
  <c r="AK1190" i="2" s="1"/>
  <c r="AY593" i="2"/>
  <c r="AZ593" i="2" s="1" a="1"/>
  <c r="AZ593" i="2" s="1"/>
  <c r="AY695" i="2"/>
  <c r="AZ695" i="2" s="1" a="1"/>
  <c r="AZ695" i="2" s="1"/>
  <c r="AY58" i="2"/>
  <c r="AZ58" i="2" s="1" a="1"/>
  <c r="AZ58" i="2" s="1"/>
  <c r="AT944" i="2" a="1"/>
  <c r="AT944" i="2" s="1"/>
  <c r="AK1194" i="2" a="1"/>
  <c r="AK1194" i="2" s="1"/>
  <c r="AY204" i="2"/>
  <c r="AZ204" i="2" s="1" a="1"/>
  <c r="AZ204" i="2" s="1"/>
  <c r="AT1139" i="2" a="1"/>
  <c r="AT1139" i="2" s="1"/>
  <c r="AR1269" i="2" a="1"/>
  <c r="AR1269" i="2" s="1"/>
  <c r="AT1081" i="2" a="1"/>
  <c r="AT1081" i="2" s="1"/>
  <c r="AY727" i="2"/>
  <c r="AZ727" i="2" s="1" a="1"/>
  <c r="AZ727" i="2" s="1"/>
  <c r="BA1194" i="2" a="1"/>
  <c r="BA1194" i="2" s="1"/>
  <c r="AR1204" i="2" a="1"/>
  <c r="AR1204" i="2" s="1"/>
  <c r="AK1545" i="2" a="1"/>
  <c r="AK1545" i="2" s="1"/>
  <c r="AL1213" i="2" a="1"/>
  <c r="AL1213" i="2" s="1"/>
  <c r="I1213" i="2" s="1"/>
  <c r="AT775" i="2" a="1"/>
  <c r="AT775" i="2" s="1"/>
  <c r="AT1287" i="2" a="1"/>
  <c r="AT1287" i="2" s="1"/>
  <c r="AR894" i="2" a="1"/>
  <c r="AR894" i="2" s="1"/>
  <c r="AL1413" i="2" a="1"/>
  <c r="AL1413" i="2" s="1"/>
  <c r="I1413" i="2" s="1"/>
  <c r="AY1204" i="2"/>
  <c r="AZ1204" i="2" s="1" a="1"/>
  <c r="AZ1204" i="2" s="1"/>
  <c r="AR862" i="2" a="1"/>
  <c r="AR862" i="2" s="1"/>
  <c r="AY1405" i="2"/>
  <c r="AZ1405" i="2" s="1" a="1"/>
  <c r="AZ1405" i="2" s="1"/>
  <c r="AL1121" i="2" a="1"/>
  <c r="AL1121" i="2" s="1"/>
  <c r="I1121" i="2" s="1"/>
  <c r="AR1233" i="2" a="1"/>
  <c r="AR1233" i="2" s="1"/>
  <c r="AL695" i="2" a="1"/>
  <c r="AL695" i="2" s="1"/>
  <c r="I695" i="2" s="1"/>
  <c r="AK851" i="2" a="1"/>
  <c r="AK851" i="2" s="1"/>
  <c r="AK1392" i="2" a="1"/>
  <c r="AK1392" i="2" s="1"/>
  <c r="BA1562" i="2" a="1"/>
  <c r="BA1562" i="2" s="1"/>
  <c r="BA1213" i="2" a="1"/>
  <c r="BA1213" i="2" s="1"/>
  <c r="AK1208" i="2" a="1"/>
  <c r="AK1208" i="2" s="1"/>
  <c r="BA775" i="2" a="1"/>
  <c r="BA775" i="2" s="1"/>
  <c r="AY803" i="2"/>
  <c r="AZ803" i="2" s="1" a="1"/>
  <c r="AZ803" i="2" s="1"/>
  <c r="AS868" i="2" a="1"/>
  <c r="AS868" i="2" s="1"/>
  <c r="AS1287" i="2" a="1"/>
  <c r="AS1287" i="2" s="1"/>
  <c r="AR933" i="2" a="1"/>
  <c r="AR933" i="2" s="1"/>
  <c r="AY1399" i="2"/>
  <c r="AZ1399" i="2" s="1" a="1"/>
  <c r="AZ1399" i="2" s="1"/>
  <c r="AT1157" i="2" a="1"/>
  <c r="AT1157" i="2" s="1"/>
  <c r="AL924" i="2" a="1"/>
  <c r="AL924" i="2" s="1"/>
  <c r="I924" i="2" s="1"/>
  <c r="AT703" i="2" a="1"/>
  <c r="AT703" i="2" s="1"/>
  <c r="AL1218" i="2" a="1"/>
  <c r="AL1218" i="2" s="1"/>
  <c r="I1218" i="2" s="1"/>
  <c r="AK920" i="2" a="1"/>
  <c r="AK920" i="2" s="1"/>
  <c r="AR893" i="2" a="1"/>
  <c r="AR893" i="2" s="1"/>
  <c r="BA930" i="2" a="1"/>
  <c r="BA930" i="2" s="1"/>
  <c r="AS923" i="2" a="1"/>
  <c r="AS923" i="2" s="1"/>
  <c r="BA894" i="2" a="1"/>
  <c r="BA894" i="2" s="1"/>
  <c r="AT1483" i="2" a="1"/>
  <c r="AT1483" i="2" s="1"/>
  <c r="AS839" i="2" a="1"/>
  <c r="AS839" i="2" s="1"/>
  <c r="AK839" i="2" a="1"/>
  <c r="AK839" i="2" s="1"/>
  <c r="AL1139" i="2" a="1"/>
  <c r="AL1139" i="2" s="1"/>
  <c r="I1139" i="2" s="1"/>
  <c r="AT1489" i="2" a="1"/>
  <c r="AT1489" i="2" s="1"/>
  <c r="AY1269" i="2"/>
  <c r="AZ1269" i="2" s="1" a="1"/>
  <c r="AZ1269" i="2" s="1"/>
  <c r="BA868" i="2" a="1"/>
  <c r="BA868" i="2" s="1"/>
  <c r="AS851" i="2" a="1"/>
  <c r="AS851" i="2" s="1"/>
  <c r="AT868" i="2" a="1"/>
  <c r="AT868" i="2" s="1"/>
  <c r="BA1157" i="2" a="1"/>
  <c r="BA1157" i="2" s="1"/>
  <c r="AS942" i="2" a="1"/>
  <c r="AS942" i="2" s="1"/>
  <c r="AS1489" i="2" a="1"/>
  <c r="AS1489" i="2" s="1"/>
  <c r="AK1121" i="2" a="1"/>
  <c r="AK1121" i="2" s="1"/>
  <c r="AL1408" i="2" a="1"/>
  <c r="AL1408" i="2" s="1"/>
  <c r="I1408" i="2" s="1"/>
  <c r="AY1401" i="2"/>
  <c r="AZ1401" i="2" s="1" a="1"/>
  <c r="AZ1401" i="2" s="1"/>
  <c r="BA851" i="2" a="1"/>
  <c r="BA851" i="2" s="1"/>
  <c r="AT706" i="2" a="1"/>
  <c r="AT706" i="2" s="1"/>
  <c r="AT1392" i="2" a="1"/>
  <c r="AT1392" i="2" s="1"/>
  <c r="AY1165" i="2"/>
  <c r="AZ1165" i="2" s="1" a="1"/>
  <c r="AZ1165" i="2" s="1"/>
  <c r="AS1562" i="2" a="1"/>
  <c r="AS1562" i="2" s="1"/>
  <c r="AY1500" i="2"/>
  <c r="AZ1500" i="2" s="1" a="1"/>
  <c r="AZ1500" i="2" s="1"/>
  <c r="AT1213" i="2" a="1"/>
  <c r="AT1213" i="2" s="1"/>
  <c r="AR676" i="2" a="1"/>
  <c r="AR676" i="2" s="1"/>
  <c r="AY1066" i="2"/>
  <c r="AZ1066" i="2" s="1" a="1"/>
  <c r="AZ1066" i="2" s="1"/>
  <c r="AS1190" i="2" a="1"/>
  <c r="AS1190" i="2" s="1"/>
  <c r="AS836" i="2" a="1"/>
  <c r="AS836" i="2" s="1"/>
  <c r="AR1399" i="2" a="1"/>
  <c r="AR1399" i="2" s="1"/>
  <c r="AS1157" i="2" a="1"/>
  <c r="AS1157" i="2" s="1"/>
  <c r="AS1407" i="2" a="1"/>
  <c r="AS1407" i="2" s="1"/>
  <c r="BA703" i="2" a="1"/>
  <c r="BA703" i="2" s="1"/>
  <c r="AK1218" i="2" a="1"/>
  <c r="AK1218" i="2" s="1"/>
  <c r="AL930" i="2" a="1"/>
  <c r="AL930" i="2" s="1"/>
  <c r="I930" i="2" s="1"/>
  <c r="AK894" i="2" a="1"/>
  <c r="AK894" i="2" s="1"/>
  <c r="AL1483" i="2" a="1"/>
  <c r="AL1483" i="2" s="1"/>
  <c r="I1483" i="2" s="1"/>
  <c r="BA1196" i="2" a="1"/>
  <c r="BA1196" i="2" s="1"/>
  <c r="AT1545" i="2" a="1"/>
  <c r="AT1545" i="2" s="1"/>
  <c r="AY1275" i="2"/>
  <c r="AZ1275" i="2" s="1" a="1"/>
  <c r="AZ1275" i="2" s="1"/>
  <c r="AS1133" i="2" a="1"/>
  <c r="AS1133" i="2" s="1"/>
  <c r="AL753" i="2" a="1"/>
  <c r="AL753" i="2" s="1"/>
  <c r="I753" i="2" s="1"/>
  <c r="AY1580" i="2"/>
  <c r="AZ1580" i="2" s="1" a="1"/>
  <c r="AZ1580" i="2" s="1"/>
  <c r="AL677" i="2" a="1"/>
  <c r="AL677" i="2" s="1"/>
  <c r="I677" i="2" s="1"/>
  <c r="AK1408" i="2" a="1"/>
  <c r="AK1408" i="2" s="1"/>
  <c r="AT1116" i="2" a="1"/>
  <c r="AT1116" i="2" s="1"/>
  <c r="BA695" i="2" a="1"/>
  <c r="BA695" i="2" s="1"/>
  <c r="BA706" i="2" a="1"/>
  <c r="BA706" i="2" s="1"/>
  <c r="AL1561" i="2" a="1"/>
  <c r="AL1561" i="2" s="1"/>
  <c r="I1561" i="2" s="1"/>
  <c r="BA1392" i="2" a="1"/>
  <c r="BA1392" i="2" s="1"/>
  <c r="AS1139" i="2" a="1"/>
  <c r="AS1139" i="2" s="1"/>
  <c r="AT1126" i="2" a="1"/>
  <c r="AT1126" i="2" s="1"/>
  <c r="AR1500" i="2" a="1"/>
  <c r="AR1500" i="2" s="1"/>
  <c r="AY1336" i="2"/>
  <c r="AZ1336" i="2" s="1" a="1"/>
  <c r="AZ1336" i="2" s="1"/>
  <c r="AL1287" i="2" a="1"/>
  <c r="AL1287" i="2" s="1"/>
  <c r="I1287" i="2" s="1"/>
  <c r="AS959" i="2" a="1"/>
  <c r="AS959" i="2" s="1"/>
  <c r="BA925" i="2" a="1"/>
  <c r="BA925" i="2" s="1"/>
  <c r="BA728" i="2" a="1"/>
  <c r="BA728" i="2" s="1"/>
  <c r="AY1034" i="2"/>
  <c r="AZ1034" i="2" s="1" a="1"/>
  <c r="AZ1034" i="2" s="1"/>
  <c r="AL863" i="2" a="1"/>
  <c r="AL863" i="2" s="1"/>
  <c r="I863" i="2" s="1"/>
  <c r="AL1407" i="2" a="1"/>
  <c r="AL1407" i="2" s="1"/>
  <c r="I1407" i="2" s="1"/>
  <c r="AT1218" i="2" a="1"/>
  <c r="AT1218" i="2" s="1"/>
  <c r="AL839" i="2" a="1"/>
  <c r="AL839" i="2" s="1"/>
  <c r="I839" i="2" s="1"/>
  <c r="BA920" i="2" a="1"/>
  <c r="BA920" i="2" s="1"/>
  <c r="AL894" i="2" a="1"/>
  <c r="AL894" i="2" s="1"/>
  <c r="I894" i="2" s="1"/>
  <c r="AS786" i="2" a="1"/>
  <c r="AS786" i="2" s="1"/>
  <c r="BA839" i="2" a="1"/>
  <c r="BA839" i="2" s="1"/>
  <c r="AK1489" i="2" a="1"/>
  <c r="AK1489" i="2" s="1"/>
  <c r="AL728" i="2" a="1"/>
  <c r="AL728" i="2" s="1"/>
  <c r="I728" i="2" s="1"/>
  <c r="AL868" i="2" a="1"/>
  <c r="AL868" i="2" s="1"/>
  <c r="I868" i="2" s="1"/>
  <c r="AL809" i="2" a="1"/>
  <c r="AL809" i="2" s="1"/>
  <c r="I809" i="2" s="1"/>
  <c r="AS753" i="2" a="1"/>
  <c r="AS753" i="2" s="1"/>
  <c r="BA736" i="2" a="1"/>
  <c r="BA736" i="2" s="1"/>
  <c r="BA923" i="2" a="1"/>
  <c r="BA923" i="2" s="1"/>
  <c r="AL1370" i="2" a="1"/>
  <c r="AL1370" i="2" s="1"/>
  <c r="I1370" i="2" s="1"/>
  <c r="AY862" i="2"/>
  <c r="AZ862" i="2" s="1" a="1"/>
  <c r="AZ862" i="2" s="1"/>
  <c r="BA753" i="2" a="1"/>
  <c r="BA753" i="2" s="1"/>
  <c r="AR1580" i="2" a="1"/>
  <c r="AR1580" i="2" s="1"/>
  <c r="AL664" i="2" a="1"/>
  <c r="AL664" i="2" s="1"/>
  <c r="I664" i="2" s="1"/>
  <c r="BA677" i="2" a="1"/>
  <c r="BA677" i="2" s="1"/>
  <c r="AT1408" i="2" a="1"/>
  <c r="AT1408" i="2" s="1"/>
  <c r="AR1048" i="2" a="1"/>
  <c r="AR1048" i="2" s="1"/>
  <c r="AT695" i="2" a="1"/>
  <c r="AT695" i="2" s="1"/>
  <c r="AK1561" i="2" a="1"/>
  <c r="AK1561" i="2" s="1"/>
  <c r="AY1402" i="2"/>
  <c r="AZ1402" i="2" s="1" a="1"/>
  <c r="AZ1402" i="2" s="1"/>
  <c r="AT1391" i="2" a="1"/>
  <c r="AT1391" i="2" s="1"/>
  <c r="AL846" i="2" a="1"/>
  <c r="AL846" i="2" s="1"/>
  <c r="I846" i="2" s="1"/>
  <c r="AT1100" i="2" a="1"/>
  <c r="AT1100" i="2" s="1"/>
  <c r="AK868" i="2" a="1"/>
  <c r="AK868" i="2" s="1"/>
  <c r="AL1556" i="2" a="1"/>
  <c r="AL1556" i="2" s="1"/>
  <c r="I1556" i="2" s="1"/>
  <c r="AK1287" i="2" a="1"/>
  <c r="AK1287" i="2" s="1"/>
  <c r="BA809" i="2" a="1"/>
  <c r="BA809" i="2" s="1"/>
  <c r="AK728" i="2" a="1"/>
  <c r="AK728" i="2" s="1"/>
  <c r="AK863" i="2" a="1"/>
  <c r="AK863" i="2" s="1"/>
  <c r="AK1157" i="2" a="1"/>
  <c r="AK1157" i="2" s="1"/>
  <c r="AL1469" i="2" a="1"/>
  <c r="AL1469" i="2" s="1"/>
  <c r="I1469" i="2" s="1"/>
  <c r="AR1189" i="2" a="1"/>
  <c r="AR1189" i="2" s="1"/>
  <c r="AY1470" i="2"/>
  <c r="AZ1470" i="2" s="1" a="1"/>
  <c r="AZ1470" i="2" s="1"/>
  <c r="BA1218" i="2" a="1"/>
  <c r="BA1218" i="2" s="1"/>
  <c r="AK930" i="2" a="1"/>
  <c r="AK930" i="2" s="1"/>
  <c r="BA1489" i="2" a="1"/>
  <c r="BA1489" i="2" s="1"/>
  <c r="AT920" i="2" a="1"/>
  <c r="AT920" i="2" s="1"/>
  <c r="BA1483" i="2" a="1"/>
  <c r="BA1483" i="2" s="1"/>
  <c r="AR1307" i="2" a="1"/>
  <c r="AR1307" i="2" s="1"/>
  <c r="AY685" i="2"/>
  <c r="AZ685" i="2" s="1" a="1"/>
  <c r="AZ685" i="2" s="1"/>
  <c r="AK664" i="2" a="1"/>
  <c r="AK664" i="2" s="1"/>
  <c r="AK677" i="2" a="1"/>
  <c r="AK677" i="2" s="1"/>
  <c r="BA1408" i="2" a="1"/>
  <c r="BA1408" i="2" s="1"/>
  <c r="BA689" i="2" a="1"/>
  <c r="BA689" i="2" s="1"/>
  <c r="AT1561" i="2" a="1"/>
  <c r="AT1561" i="2" s="1"/>
  <c r="AK1391" i="2" a="1"/>
  <c r="AK1391" i="2" s="1"/>
  <c r="AT1269" i="2" a="1"/>
  <c r="AT1269" i="2" s="1"/>
  <c r="AL1126" i="2" a="1"/>
  <c r="AL1126" i="2" s="1"/>
  <c r="I1126" i="2" s="1"/>
  <c r="AL1229" i="2" a="1"/>
  <c r="AL1229" i="2" s="1"/>
  <c r="I1229" i="2" s="1"/>
  <c r="AS1100" i="2" a="1"/>
  <c r="AS1100" i="2" s="1"/>
  <c r="BA756" i="2" a="1"/>
  <c r="BA756" i="2" s="1"/>
  <c r="AL1220" i="2" a="1"/>
  <c r="AL1220" i="2" s="1"/>
  <c r="I1220" i="2" s="1"/>
  <c r="AL925" i="2" a="1"/>
  <c r="AL925" i="2" s="1"/>
  <c r="I925" i="2" s="1"/>
  <c r="AT809" i="2" a="1"/>
  <c r="AT809" i="2" s="1"/>
  <c r="AL1190" i="2" a="1"/>
  <c r="AL1190" i="2" s="1"/>
  <c r="I1190" i="2" s="1"/>
  <c r="BA863" i="2" a="1"/>
  <c r="BA863" i="2" s="1"/>
  <c r="AK836" i="2" a="1"/>
  <c r="AK836" i="2" s="1"/>
  <c r="AK1469" i="2" a="1"/>
  <c r="AK1469" i="2" s="1"/>
  <c r="AY1429" i="2"/>
  <c r="AZ1429" i="2" s="1" a="1"/>
  <c r="AZ1429" i="2" s="1"/>
  <c r="AY1189" i="2"/>
  <c r="AZ1189" i="2" s="1" a="1"/>
  <c r="AZ1189" i="2" s="1"/>
  <c r="AR1470" i="2" a="1"/>
  <c r="AR1470" i="2" s="1"/>
  <c r="AS1218" i="2" a="1"/>
  <c r="AS1218" i="2" s="1"/>
  <c r="AT942" i="2" a="1"/>
  <c r="AT942" i="2" s="1"/>
  <c r="AT930" i="2" a="1"/>
  <c r="AT930" i="2" s="1"/>
  <c r="AS920" i="2" a="1"/>
  <c r="AS920" i="2" s="1"/>
  <c r="AK1483" i="2" a="1"/>
  <c r="AK1483" i="2" s="1"/>
  <c r="AL1545" i="2" a="1"/>
  <c r="AL1545" i="2" s="1"/>
  <c r="I1545" i="2" s="1"/>
  <c r="AT1208" i="2" a="1"/>
  <c r="AT1208" i="2" s="1"/>
  <c r="AK1139" i="2" a="1"/>
  <c r="AK1139" i="2" s="1"/>
  <c r="AS1194" i="2" a="1"/>
  <c r="AS1194" i="2" s="1"/>
  <c r="AY960" i="2"/>
  <c r="AZ960" i="2" s="1" a="1"/>
  <c r="AZ960" i="2" s="1"/>
  <c r="AK1413" i="2" a="1"/>
  <c r="AK1413" i="2" s="1"/>
  <c r="AT1413" i="2" a="1"/>
  <c r="AT1413" i="2" s="1"/>
  <c r="AS759" i="2" a="1"/>
  <c r="AS759" i="2" s="1"/>
  <c r="BA1549" i="2" a="1"/>
  <c r="BA1549" i="2" s="1"/>
  <c r="AS664" i="2" a="1"/>
  <c r="AS664" i="2" s="1"/>
  <c r="AT689" i="2" a="1"/>
  <c r="AT689" i="2" s="1"/>
  <c r="BA1561" i="2" a="1"/>
  <c r="BA1561" i="2" s="1"/>
  <c r="AL1391" i="2" a="1"/>
  <c r="AL1391" i="2" s="1"/>
  <c r="I1391" i="2" s="1"/>
  <c r="BA1100" i="2" a="1"/>
  <c r="BA1100" i="2" s="1"/>
  <c r="AK775" i="2" a="1"/>
  <c r="AK775" i="2" s="1"/>
  <c r="AT756" i="2" a="1"/>
  <c r="AT756" i="2" s="1"/>
  <c r="AT1220" i="2" a="1"/>
  <c r="AT1220" i="2" s="1"/>
  <c r="AL959" i="2" a="1"/>
  <c r="AL959" i="2" s="1"/>
  <c r="I959" i="2" s="1"/>
  <c r="AS925" i="2" a="1"/>
  <c r="AS925" i="2" s="1"/>
  <c r="AS809" i="2" a="1"/>
  <c r="AS809" i="2" s="1"/>
  <c r="AT728" i="2" a="1"/>
  <c r="AT728" i="2" s="1"/>
  <c r="BA1190" i="2" a="1"/>
  <c r="BA1190" i="2" s="1"/>
  <c r="AT863" i="2" a="1"/>
  <c r="AT863" i="2" s="1"/>
  <c r="AY1469" i="2"/>
  <c r="AZ1469" i="2" s="1" a="1"/>
  <c r="AZ1469" i="2" s="1"/>
  <c r="AT1469" i="2" a="1"/>
  <c r="AT1469" i="2" s="1"/>
  <c r="AS924" i="2" a="1"/>
  <c r="AS924" i="2" s="1"/>
  <c r="AY938" i="2"/>
  <c r="AZ938" i="2" s="1" a="1"/>
  <c r="AZ938" i="2" s="1"/>
  <c r="AS930" i="2" a="1"/>
  <c r="AS930" i="2" s="1"/>
  <c r="AS1208" i="2" a="1"/>
  <c r="AS1208" i="2" s="1"/>
  <c r="AL1157" i="2" a="1"/>
  <c r="AL1157" i="2" s="1"/>
  <c r="I1157" i="2" s="1"/>
  <c r="AT1370" i="2" a="1"/>
  <c r="AT1370" i="2" s="1"/>
  <c r="AK925" i="2" a="1"/>
  <c r="AK925" i="2" s="1"/>
  <c r="AR1509" i="2" a="1"/>
  <c r="AR1509" i="2" s="1"/>
  <c r="AY1157" i="2"/>
  <c r="AZ1157" i="2" s="1" a="1"/>
  <c r="AZ1157" i="2" s="1"/>
  <c r="BA1413" i="2" a="1"/>
  <c r="BA1413" i="2" s="1"/>
  <c r="BA944" i="2" a="1"/>
  <c r="BA944" i="2" s="1"/>
  <c r="AT1549" i="2" a="1"/>
  <c r="AT1549" i="2" s="1"/>
  <c r="AS1561" i="2" a="1"/>
  <c r="AS1561" i="2" s="1"/>
  <c r="AK1396" i="2" a="1"/>
  <c r="AK1396" i="2" s="1"/>
  <c r="BA1139" i="2" a="1"/>
  <c r="BA1139" i="2" s="1"/>
  <c r="BA918" i="2" a="1"/>
  <c r="BA918" i="2" s="1"/>
  <c r="AL1194" i="2" a="1"/>
  <c r="AL1194" i="2" s="1"/>
  <c r="I1194" i="2" s="1"/>
  <c r="AL1269" i="2" a="1"/>
  <c r="AL1269" i="2" s="1"/>
  <c r="I1269" i="2" s="1"/>
  <c r="AK1126" i="2" a="1"/>
  <c r="AK1126" i="2" s="1"/>
  <c r="BA1208" i="2" a="1"/>
  <c r="BA1208" i="2" s="1"/>
  <c r="AT1374" i="2" a="1"/>
  <c r="AT1374" i="2" s="1"/>
  <c r="AK959" i="2" a="1"/>
  <c r="AK959" i="2" s="1"/>
  <c r="AK809" i="2" a="1"/>
  <c r="AK809" i="2" s="1"/>
  <c r="AS728" i="2" a="1"/>
  <c r="AS728" i="2" s="1"/>
  <c r="AT1190" i="2" a="1"/>
  <c r="AT1190" i="2" s="1"/>
  <c r="BA1469" i="2" a="1"/>
  <c r="BA1469" i="2" s="1"/>
  <c r="AK1407" i="2" a="1"/>
  <c r="AK1407" i="2" s="1"/>
  <c r="BA1545" i="2" a="1"/>
  <c r="BA1545" i="2" s="1"/>
  <c r="AS850" i="2" a="1"/>
  <c r="AS850" i="2" s="1"/>
  <c r="AH1585" i="2" a="1"/>
  <c r="AH1585" i="2" s="1"/>
  <c r="BA1585" i="2" a="1"/>
  <c r="BA1585" i="2" s="1"/>
  <c r="AT1585" i="2" a="1"/>
  <c r="AT1585" i="2" s="1"/>
  <c r="AK1585" i="2" a="1"/>
  <c r="AK1585" i="2" s="1"/>
  <c r="AL1585" i="2" a="1"/>
  <c r="AL1585" i="2" s="1"/>
  <c r="I1585" i="2" s="1"/>
  <c r="AH727" i="2" a="1"/>
  <c r="AH727" i="2" s="1"/>
  <c r="AT727" i="2" a="1"/>
  <c r="AT727" i="2" s="1"/>
  <c r="AK727" i="2" a="1"/>
  <c r="AK727" i="2" s="1"/>
  <c r="AH1431" i="2" a="1"/>
  <c r="AH1431" i="2" s="1"/>
  <c r="BA1431" i="2" a="1"/>
  <c r="BA1431" i="2" s="1"/>
  <c r="AS1431" i="2" a="1"/>
  <c r="AS1431" i="2" s="1"/>
  <c r="AT1431" i="2" a="1"/>
  <c r="AT1431" i="2" s="1"/>
  <c r="AY1555" i="2"/>
  <c r="AZ1555" i="2" s="1" a="1"/>
  <c r="AZ1555" i="2" s="1"/>
  <c r="AR1555" i="2" a="1"/>
  <c r="AR1555" i="2" s="1"/>
  <c r="AH246" i="2" a="1"/>
  <c r="AH246" i="2" s="1"/>
  <c r="AK246" i="2" a="1"/>
  <c r="AK246" i="2" s="1"/>
  <c r="AH862" i="2" a="1"/>
  <c r="AH862" i="2" s="1"/>
  <c r="AH885" i="2" a="1"/>
  <c r="AH885" i="2" s="1"/>
  <c r="BA885" i="2" a="1"/>
  <c r="BA885" i="2" s="1"/>
  <c r="AY541" i="2"/>
  <c r="AZ541" i="2" s="1" a="1"/>
  <c r="AZ541" i="2" s="1"/>
  <c r="AR608" i="2" a="1"/>
  <c r="AR608" i="2" s="1"/>
  <c r="AH1254" i="2" a="1"/>
  <c r="AH1254" i="2" s="1"/>
  <c r="AL1254" i="2" a="1"/>
  <c r="AL1254" i="2" s="1"/>
  <c r="I1254" i="2" s="1"/>
  <c r="AH663" i="2" a="1"/>
  <c r="AH663" i="2" s="1"/>
  <c r="AT663" i="2" a="1"/>
  <c r="AT663" i="2" s="1"/>
  <c r="AK663" i="2" a="1"/>
  <c r="AK663" i="2" s="1"/>
  <c r="BA663" i="2" a="1"/>
  <c r="BA663" i="2" s="1"/>
  <c r="AH713" i="2" a="1"/>
  <c r="AH713" i="2" s="1"/>
  <c r="BA713" i="2" a="1"/>
  <c r="BA713" i="2" s="1"/>
  <c r="AT713" i="2" a="1"/>
  <c r="AT713" i="2" s="1"/>
  <c r="AS713" i="2" a="1"/>
  <c r="AS713" i="2" s="1"/>
  <c r="AL713" i="2" a="1"/>
  <c r="AL713" i="2" s="1"/>
  <c r="I713" i="2" s="1"/>
  <c r="AH1165" i="2" a="1"/>
  <c r="AH1165" i="2" s="1"/>
  <c r="AS1165" i="2" a="1"/>
  <c r="AS1165" i="2" s="1"/>
  <c r="AT1165" i="2" a="1"/>
  <c r="AT1165" i="2" s="1"/>
  <c r="BA1165" i="2" a="1"/>
  <c r="BA1165" i="2" s="1"/>
  <c r="AH968" i="2" a="1"/>
  <c r="AH968" i="2" s="1"/>
  <c r="BA968" i="2" a="1"/>
  <c r="BA968" i="2" s="1"/>
  <c r="AR521" i="2" a="1"/>
  <c r="AR521" i="2" s="1"/>
  <c r="AY521" i="2"/>
  <c r="AZ521" i="2" s="1" a="1"/>
  <c r="AZ521" i="2" s="1"/>
  <c r="AR1389" i="2" a="1"/>
  <c r="AR1389" i="2" s="1"/>
  <c r="AR905" i="2" a="1"/>
  <c r="AR905" i="2" s="1"/>
  <c r="K905" i="2" s="1"/>
  <c r="AY905" i="2"/>
  <c r="AZ905" i="2" s="1" a="1"/>
  <c r="AZ905" i="2" s="1"/>
  <c r="AY920" i="2"/>
  <c r="AZ920" i="2" s="1" a="1"/>
  <c r="AZ920" i="2" s="1"/>
  <c r="AR920" i="2" a="1"/>
  <c r="AR920" i="2" s="1"/>
  <c r="AH1429" i="2" a="1"/>
  <c r="AH1429" i="2" s="1"/>
  <c r="AS1429" i="2" a="1"/>
  <c r="AS1429" i="2" s="1"/>
  <c r="AY629" i="2"/>
  <c r="AZ629" i="2" s="1" a="1"/>
  <c r="AZ629" i="2" s="1"/>
  <c r="AR629" i="2" a="1"/>
  <c r="AR629" i="2" s="1"/>
  <c r="AH1103" i="2" a="1"/>
  <c r="AH1103" i="2" s="1"/>
  <c r="AS1103" i="2" a="1"/>
  <c r="AS1103" i="2" s="1"/>
  <c r="AT1103" i="2" a="1"/>
  <c r="AT1103" i="2" s="1"/>
  <c r="AH1266" i="2" a="1"/>
  <c r="AH1266" i="2" s="1"/>
  <c r="AT1266" i="2" a="1"/>
  <c r="AT1266" i="2" s="1"/>
  <c r="AS1266" i="2" a="1"/>
  <c r="AS1266" i="2" s="1"/>
  <c r="AK1266" i="2" a="1"/>
  <c r="AK1266" i="2" s="1"/>
  <c r="AL1266" i="2" a="1"/>
  <c r="AL1266" i="2" s="1"/>
  <c r="I1266" i="2" s="1"/>
  <c r="AH1206" i="2" a="1"/>
  <c r="AH1206" i="2" s="1"/>
  <c r="AT1206" i="2" a="1"/>
  <c r="AT1206" i="2" s="1"/>
  <c r="BA1206" i="2" a="1"/>
  <c r="BA1206" i="2" s="1"/>
  <c r="AS1206" i="2" a="1"/>
  <c r="AS1206" i="2" s="1"/>
  <c r="AK1206" i="2" a="1"/>
  <c r="AK1206" i="2" s="1"/>
  <c r="AH623" i="2" a="1"/>
  <c r="AH623" i="2" s="1"/>
  <c r="AY715" i="2"/>
  <c r="AZ715" i="2" s="1" a="1"/>
  <c r="AZ715" i="2" s="1"/>
  <c r="AR715" i="2" a="1"/>
  <c r="AR715" i="2" s="1"/>
  <c r="AH1380" i="2" a="1"/>
  <c r="AH1380" i="2" s="1"/>
  <c r="BA1380" i="2" a="1"/>
  <c r="BA1380" i="2" s="1"/>
  <c r="AT1380" i="2" a="1"/>
  <c r="AT1380" i="2" s="1"/>
  <c r="AK1380" i="2" a="1"/>
  <c r="AK1380" i="2" s="1"/>
  <c r="AL1380" i="2" a="1"/>
  <c r="AL1380" i="2" s="1"/>
  <c r="I1380" i="2" s="1"/>
  <c r="AS1380" i="2" a="1"/>
  <c r="AS1380" i="2" s="1"/>
  <c r="AR479" i="2" a="1"/>
  <c r="AR479" i="2" s="1"/>
  <c r="AY479" i="2"/>
  <c r="AZ479" i="2" s="1" a="1"/>
  <c r="AZ479" i="2" s="1"/>
  <c r="AH658" i="2" a="1"/>
  <c r="AH658" i="2" s="1"/>
  <c r="AH524" i="2" a="1"/>
  <c r="AH524" i="2" s="1"/>
  <c r="AH570" i="2" a="1"/>
  <c r="AH570" i="2" s="1"/>
  <c r="AH1394" i="2" a="1"/>
  <c r="AH1394" i="2" s="1"/>
  <c r="AK1394" i="2" a="1"/>
  <c r="AK1394" i="2" s="1"/>
  <c r="AT1394" i="2" a="1"/>
  <c r="AT1394" i="2" s="1"/>
  <c r="AS1394" i="2" a="1"/>
  <c r="AS1394" i="2" s="1"/>
  <c r="AL1394" i="2" a="1"/>
  <c r="AL1394" i="2" s="1"/>
  <c r="I1394" i="2" s="1"/>
  <c r="AY49" i="2"/>
  <c r="AZ49" i="2" s="1" a="1"/>
  <c r="AZ49" i="2" s="1"/>
  <c r="AH760" i="2" a="1"/>
  <c r="AH760" i="2" s="1"/>
  <c r="AK760" i="2" a="1"/>
  <c r="AK760" i="2" s="1"/>
  <c r="AL760" i="2" a="1"/>
  <c r="AL760" i="2" s="1"/>
  <c r="I760" i="2" s="1"/>
  <c r="BA760" i="2" a="1"/>
  <c r="BA760" i="2" s="1"/>
  <c r="AT760" i="2" a="1"/>
  <c r="AT760" i="2" s="1"/>
  <c r="AH1537" i="2" a="1"/>
  <c r="AH1537" i="2" s="1"/>
  <c r="AT1537" i="2" a="1"/>
  <c r="AT1537" i="2" s="1"/>
  <c r="AR1546" i="2" a="1"/>
  <c r="AR1546" i="2" s="1"/>
  <c r="AY1546" i="2"/>
  <c r="AZ1546" i="2" s="1" a="1"/>
  <c r="AZ1546" i="2" s="1"/>
  <c r="AR826" i="2" a="1"/>
  <c r="AR826" i="2" s="1"/>
  <c r="AY826" i="2"/>
  <c r="AZ826" i="2" s="1" a="1"/>
  <c r="AZ826" i="2" s="1"/>
  <c r="W646" i="2"/>
  <c r="AN646" i="2" s="1" a="1"/>
  <c r="AN646" i="2" s="1"/>
  <c r="Y646" i="2"/>
  <c r="AY775" i="2"/>
  <c r="AZ775" i="2" s="1" a="1"/>
  <c r="AZ775" i="2" s="1"/>
  <c r="AR775" i="2" a="1"/>
  <c r="AR775" i="2" s="1"/>
  <c r="AH983" i="2" a="1"/>
  <c r="AH983" i="2" s="1"/>
  <c r="AS983" i="2" a="1"/>
  <c r="AS983" i="2" s="1"/>
  <c r="AT983" i="2" a="1"/>
  <c r="AT983" i="2" s="1"/>
  <c r="BA983" i="2" a="1"/>
  <c r="BA983" i="2" s="1"/>
  <c r="AK983" i="2" a="1"/>
  <c r="AK983" i="2" s="1"/>
  <c r="AL983" i="2" a="1"/>
  <c r="AL983" i="2" s="1"/>
  <c r="I983" i="2" s="1"/>
  <c r="AL1386" i="2" a="1"/>
  <c r="AL1386" i="2" s="1"/>
  <c r="I1386" i="2" s="1"/>
  <c r="AR592" i="2" a="1"/>
  <c r="AR592" i="2" s="1"/>
  <c r="AH748" i="2" a="1"/>
  <c r="AH748" i="2" s="1"/>
  <c r="AL748" i="2" a="1"/>
  <c r="AL748" i="2" s="1"/>
  <c r="I748" i="2" s="1"/>
  <c r="AH877" i="2" a="1"/>
  <c r="AH877" i="2" s="1"/>
  <c r="AK877" i="2" a="1"/>
  <c r="AK877" i="2" s="1"/>
  <c r="AL877" i="2" a="1"/>
  <c r="AL877" i="2" s="1"/>
  <c r="I877" i="2" s="1"/>
  <c r="AT877" i="2" a="1"/>
  <c r="AT877" i="2" s="1"/>
  <c r="BA877" i="2" a="1"/>
  <c r="BA877" i="2" s="1"/>
  <c r="AS877" i="2" a="1"/>
  <c r="AS877" i="2" s="1"/>
  <c r="AH1571" i="2" a="1"/>
  <c r="AH1571" i="2" s="1"/>
  <c r="AR1142" i="2" a="1"/>
  <c r="AR1142" i="2" s="1"/>
  <c r="AY1142" i="2"/>
  <c r="AZ1142" i="2" s="1" a="1"/>
  <c r="AZ1142" i="2" s="1"/>
  <c r="AY1007" i="2"/>
  <c r="AZ1007" i="2" s="1" a="1"/>
  <c r="AZ1007" i="2" s="1"/>
  <c r="AR1007" i="2" a="1"/>
  <c r="AR1007" i="2" s="1"/>
  <c r="AK1386" i="2" a="1"/>
  <c r="AK1386" i="2" s="1"/>
  <c r="Y641" i="2"/>
  <c r="AH579" i="2" a="1"/>
  <c r="AH579" i="2" s="1"/>
  <c r="AK1431" i="2" a="1"/>
  <c r="AK1431" i="2" s="1"/>
  <c r="AH667" i="2" a="1"/>
  <c r="AH667" i="2" s="1"/>
  <c r="AK667" i="2" a="1"/>
  <c r="AK667" i="2" s="1"/>
  <c r="AT667" i="2" a="1"/>
  <c r="AT667" i="2" s="1"/>
  <c r="AS667" i="2" a="1"/>
  <c r="AS667" i="2" s="1"/>
  <c r="AH864" i="2" a="1"/>
  <c r="AH864" i="2" s="1"/>
  <c r="AK864" i="2" a="1"/>
  <c r="AK864" i="2" s="1"/>
  <c r="AS864" i="2" a="1"/>
  <c r="AS864" i="2" s="1"/>
  <c r="AL864" i="2" a="1"/>
  <c r="AL864" i="2" s="1"/>
  <c r="I864" i="2" s="1"/>
  <c r="AT864" i="2" a="1"/>
  <c r="AT864" i="2" s="1"/>
  <c r="BA864" i="2" a="1"/>
  <c r="BA864" i="2" s="1"/>
  <c r="AY278" i="2"/>
  <c r="AZ278" i="2" s="1" a="1"/>
  <c r="AZ278" i="2" s="1"/>
  <c r="AR1262" i="2" a="1"/>
  <c r="AR1262" i="2" s="1"/>
  <c r="AY1262" i="2"/>
  <c r="AZ1262" i="2" s="1" a="1"/>
  <c r="AZ1262" i="2" s="1"/>
  <c r="AR389" i="2" a="1"/>
  <c r="AR389" i="2" s="1"/>
  <c r="AY389" i="2"/>
  <c r="AZ389" i="2" s="1" a="1"/>
  <c r="AZ389" i="2" s="1"/>
  <c r="AH1268" i="2" a="1"/>
  <c r="AH1268" i="2" s="1"/>
  <c r="AL1268" i="2" a="1"/>
  <c r="AL1268" i="2" s="1"/>
  <c r="I1268" i="2" s="1"/>
  <c r="AY272" i="2"/>
  <c r="AZ272" i="2" s="1" a="1"/>
  <c r="AZ272" i="2" s="1"/>
  <c r="AY1316" i="2"/>
  <c r="AZ1316" i="2" s="1" a="1"/>
  <c r="AZ1316" i="2" s="1"/>
  <c r="AR901" i="2" a="1"/>
  <c r="AR901" i="2" s="1"/>
  <c r="AY901" i="2"/>
  <c r="AZ901" i="2" s="1" a="1"/>
  <c r="AZ901" i="2" s="1"/>
  <c r="AT1386" i="2" a="1"/>
  <c r="AT1386" i="2" s="1"/>
  <c r="AY1389" i="2"/>
  <c r="AZ1389" i="2" s="1" a="1"/>
  <c r="AZ1389" i="2" s="1"/>
  <c r="AY1035" i="2"/>
  <c r="AZ1035" i="2" s="1" a="1"/>
  <c r="AZ1035" i="2" s="1"/>
  <c r="AR541" i="2" a="1"/>
  <c r="AR541" i="2" s="1"/>
  <c r="AH1110" i="2" a="1"/>
  <c r="AH1110" i="2" s="1"/>
  <c r="AL1110" i="2" a="1"/>
  <c r="AL1110" i="2" s="1"/>
  <c r="I1110" i="2" s="1"/>
  <c r="AS1110" i="2" a="1"/>
  <c r="AS1110" i="2" s="1"/>
  <c r="AK1110" i="2" a="1"/>
  <c r="AK1110" i="2" s="1"/>
  <c r="AY1579" i="2"/>
  <c r="AZ1579" i="2" s="1" a="1"/>
  <c r="AZ1579" i="2" s="1"/>
  <c r="AR1579" i="2" a="1"/>
  <c r="AR1579" i="2" s="1"/>
  <c r="AH347" i="2" a="1"/>
  <c r="AH347" i="2" s="1"/>
  <c r="AI347" i="2" s="1"/>
  <c r="AP347" i="2" a="1"/>
  <c r="AP347" i="2" s="1"/>
  <c r="AH997" i="2" a="1"/>
  <c r="AH997" i="2" s="1"/>
  <c r="AK997" i="2" a="1"/>
  <c r="AK997" i="2" s="1"/>
  <c r="AL997" i="2" a="1"/>
  <c r="AL997" i="2" s="1"/>
  <c r="I997" i="2" s="1"/>
  <c r="BA997" i="2" a="1"/>
  <c r="BA997" i="2" s="1"/>
  <c r="AT997" i="2" a="1"/>
  <c r="AT997" i="2" s="1"/>
  <c r="AH953" i="2" a="1"/>
  <c r="AH953" i="2" s="1"/>
  <c r="AT953" i="2" a="1"/>
  <c r="AT953" i="2" s="1"/>
  <c r="AH716" i="2" a="1"/>
  <c r="AH716" i="2" s="1"/>
  <c r="BA716" i="2" a="1"/>
  <c r="BA716" i="2" s="1"/>
  <c r="AL716" i="2" a="1"/>
  <c r="AL716" i="2" s="1"/>
  <c r="I716" i="2" s="1"/>
  <c r="AY592" i="2"/>
  <c r="AZ592" i="2" s="1" a="1"/>
  <c r="AZ592" i="2" s="1"/>
  <c r="AR1395" i="2" a="1"/>
  <c r="AR1395" i="2" s="1"/>
  <c r="AT1254" i="2" a="1"/>
  <c r="AT1254" i="2" s="1"/>
  <c r="AY509" i="2"/>
  <c r="AZ509" i="2" s="1" a="1"/>
  <c r="AZ509" i="2" s="1"/>
  <c r="AR188" i="2" a="1"/>
  <c r="AR188" i="2" s="1"/>
  <c r="AR1299" i="2" a="1"/>
  <c r="AR1299" i="2" s="1"/>
  <c r="AL1431" i="2" a="1"/>
  <c r="AL1431" i="2" s="1"/>
  <c r="I1431" i="2" s="1"/>
  <c r="AY101" i="2"/>
  <c r="AZ101" i="2" s="1" a="1"/>
  <c r="AZ101" i="2" s="1"/>
  <c r="AR101" i="2" a="1"/>
  <c r="AR101" i="2" s="1"/>
  <c r="AR674" i="2" a="1"/>
  <c r="AR674" i="2" s="1"/>
  <c r="AY674" i="2"/>
  <c r="AZ674" i="2" s="1" a="1"/>
  <c r="AZ674" i="2" s="1"/>
  <c r="AR836" i="2" a="1"/>
  <c r="AR836" i="2" s="1"/>
  <c r="AY819" i="2"/>
  <c r="AZ819" i="2" s="1" a="1"/>
  <c r="AZ819" i="2" s="1"/>
  <c r="AR819" i="2" a="1"/>
  <c r="AR819" i="2" s="1"/>
  <c r="AR1057" i="2" a="1"/>
  <c r="AR1057" i="2" s="1"/>
  <c r="AY1057" i="2"/>
  <c r="AZ1057" i="2" s="1" a="1"/>
  <c r="AZ1057" i="2" s="1"/>
  <c r="AY477" i="2"/>
  <c r="AZ477" i="2" s="1" a="1"/>
  <c r="AZ477" i="2" s="1"/>
  <c r="AR477" i="2" a="1"/>
  <c r="AR477" i="2" s="1"/>
  <c r="AL1206" i="2" a="1"/>
  <c r="AL1206" i="2" s="1"/>
  <c r="I1206" i="2" s="1"/>
  <c r="AY1395" i="2"/>
  <c r="AZ1395" i="2" s="1" a="1"/>
  <c r="AZ1395" i="2" s="1"/>
  <c r="AR509" i="2" a="1"/>
  <c r="AR509" i="2" s="1"/>
  <c r="AY1299" i="2"/>
  <c r="AZ1299" i="2" s="1" a="1"/>
  <c r="AZ1299" i="2" s="1"/>
  <c r="AY491" i="2"/>
  <c r="AZ491" i="2" s="1" a="1"/>
  <c r="AZ491" i="2" s="1"/>
  <c r="AR491" i="2" a="1"/>
  <c r="AR491" i="2" s="1"/>
  <c r="AH229" i="2" a="1"/>
  <c r="AH229" i="2" s="1"/>
  <c r="AK229" i="2" a="1"/>
  <c r="AK229" i="2" s="1"/>
  <c r="AR286" i="2" a="1"/>
  <c r="AR286" i="2" s="1"/>
  <c r="AR1250" i="2" a="1"/>
  <c r="AR1250" i="2" s="1"/>
  <c r="AY1250" i="2"/>
  <c r="AZ1250" i="2" s="1" a="1"/>
  <c r="AZ1250" i="2" s="1"/>
  <c r="AH674" i="2" a="1"/>
  <c r="AH674" i="2" s="1"/>
  <c r="AK674" i="2" a="1"/>
  <c r="AK674" i="2" s="1"/>
  <c r="BA674" i="2" a="1"/>
  <c r="BA674" i="2" s="1"/>
  <c r="AT674" i="2" a="1"/>
  <c r="AT674" i="2" s="1"/>
  <c r="AS674" i="2" a="1"/>
  <c r="AS674" i="2" s="1"/>
  <c r="AH635" i="2" a="1"/>
  <c r="AH635" i="2" s="1"/>
  <c r="AY38" i="2"/>
  <c r="AZ38" i="2" s="1" a="1"/>
  <c r="AZ38" i="2" s="1"/>
  <c r="AR38" i="2" a="1"/>
  <c r="AR38" i="2" s="1"/>
  <c r="AR604" i="2" a="1"/>
  <c r="AR604" i="2" s="1"/>
  <c r="AR272" i="2" a="1"/>
  <c r="AR272" i="2" s="1"/>
  <c r="AR1316" i="2" a="1"/>
  <c r="AR1316" i="2" s="1"/>
  <c r="AH711" i="2" a="1"/>
  <c r="AH711" i="2" s="1"/>
  <c r="AK711" i="2" a="1"/>
  <c r="AK711" i="2" s="1"/>
  <c r="AL711" i="2" a="1"/>
  <c r="AL711" i="2" s="1"/>
  <c r="I711" i="2" s="1"/>
  <c r="AT711" i="2" a="1"/>
  <c r="AT711" i="2" s="1"/>
  <c r="AH872" i="2" a="1"/>
  <c r="AH872" i="2" s="1"/>
  <c r="AT872" i="2" a="1"/>
  <c r="AT872" i="2" s="1"/>
  <c r="BA872" i="2" a="1"/>
  <c r="BA872" i="2" s="1"/>
  <c r="AL872" i="2" a="1"/>
  <c r="AL872" i="2" s="1"/>
  <c r="I872" i="2" s="1"/>
  <c r="AK872" i="2" a="1"/>
  <c r="AK872" i="2" s="1"/>
  <c r="BA1280" i="2" a="1"/>
  <c r="BA1280" i="2" s="1"/>
  <c r="AH1105" i="2" a="1"/>
  <c r="AH1105" i="2" s="1"/>
  <c r="AK1105" i="2" a="1"/>
  <c r="AK1105" i="2" s="1"/>
  <c r="AT1105" i="2" a="1"/>
  <c r="AT1105" i="2" s="1"/>
  <c r="AY1408" i="2"/>
  <c r="AZ1408" i="2" s="1" a="1"/>
  <c r="AZ1408" i="2" s="1"/>
  <c r="AH31" i="2" a="1"/>
  <c r="AH31" i="2" s="1"/>
  <c r="AH975" i="2" a="1"/>
  <c r="AH975" i="2" s="1"/>
  <c r="AL975" i="2" a="1"/>
  <c r="AL975" i="2" s="1"/>
  <c r="I975" i="2" s="1"/>
  <c r="AH547" i="2" a="1"/>
  <c r="AH547" i="2" s="1"/>
  <c r="AS547" i="2" a="1"/>
  <c r="AS547" i="2" s="1"/>
  <c r="AL547" i="2" a="1"/>
  <c r="AL547" i="2" s="1"/>
  <c r="I547" i="2" s="1"/>
  <c r="AH484" i="2" a="1"/>
  <c r="AH484" i="2" s="1"/>
  <c r="AS484" i="2" a="1"/>
  <c r="AS484" i="2" s="1"/>
  <c r="AK484" i="2" a="1"/>
  <c r="AK484" i="2" s="1"/>
  <c r="BA484" i="2" a="1"/>
  <c r="BA484" i="2" s="1"/>
  <c r="AL484" i="2" a="1"/>
  <c r="AL484" i="2" s="1"/>
  <c r="I484" i="2" s="1"/>
  <c r="AH1507" i="2" a="1"/>
  <c r="AH1507" i="2" s="1"/>
  <c r="AH880" i="2" a="1"/>
  <c r="AH880" i="2" s="1"/>
  <c r="AK880" i="2" a="1"/>
  <c r="AK880" i="2" s="1"/>
  <c r="AH463" i="2" a="1"/>
  <c r="AH463" i="2" s="1"/>
  <c r="AS463" i="2" a="1"/>
  <c r="AS463" i="2" s="1"/>
  <c r="AL463" i="2" a="1"/>
  <c r="AL463" i="2" s="1"/>
  <c r="I463" i="2" s="1"/>
  <c r="AK463" i="2" a="1"/>
  <c r="AK463" i="2" s="1"/>
  <c r="BA463" i="2" a="1"/>
  <c r="BA463" i="2" s="1"/>
  <c r="AT463" i="2" a="1"/>
  <c r="AT463" i="2" s="1"/>
  <c r="AR1141" i="2" a="1"/>
  <c r="AR1141" i="2" s="1"/>
  <c r="AY1141" i="2"/>
  <c r="AZ1141" i="2" s="1" a="1"/>
  <c r="AZ1141" i="2" s="1"/>
  <c r="AY1080" i="2"/>
  <c r="AZ1080" i="2" s="1" a="1"/>
  <c r="AZ1080" i="2" s="1"/>
  <c r="AR1080" i="2" a="1"/>
  <c r="AR1080" i="2" s="1"/>
  <c r="AR652" i="2" a="1"/>
  <c r="AR652" i="2" s="1"/>
  <c r="AY652" i="2"/>
  <c r="AZ652" i="2" s="1" a="1"/>
  <c r="AZ652" i="2" s="1"/>
  <c r="AS1585" i="2" a="1"/>
  <c r="AS1585" i="2" s="1"/>
  <c r="AL1165" i="2" a="1"/>
  <c r="AL1165" i="2" s="1"/>
  <c r="I1165" i="2" s="1"/>
  <c r="AP160" i="2" a="1"/>
  <c r="AP160" i="2" s="1"/>
  <c r="AH1284" i="2" a="1"/>
  <c r="AH1284" i="2" s="1"/>
  <c r="AH1229" i="2" a="1"/>
  <c r="AH1229" i="2" s="1"/>
  <c r="AK1229" i="2" a="1"/>
  <c r="AK1229" i="2" s="1"/>
  <c r="AR398" i="2" a="1"/>
  <c r="AR398" i="2" s="1"/>
  <c r="AY398" i="2"/>
  <c r="AZ398" i="2" s="1" a="1"/>
  <c r="AZ398" i="2" s="1"/>
  <c r="AS815" i="2" a="1"/>
  <c r="AS815" i="2" s="1"/>
  <c r="BA1546" i="2" a="1"/>
  <c r="BA1546" i="2" s="1"/>
  <c r="AT901" i="2" a="1"/>
  <c r="AT901" i="2" s="1"/>
  <c r="AT1546" i="2" a="1"/>
  <c r="AT1546" i="2" s="1"/>
  <c r="AL1226" i="2" a="1"/>
  <c r="AL1226" i="2" s="1"/>
  <c r="I1226" i="2" s="1"/>
  <c r="AK1160" i="2" a="1"/>
  <c r="AK1160" i="2" s="1"/>
  <c r="AS736" i="2" a="1"/>
  <c r="AS736" i="2" s="1"/>
  <c r="AY546" i="2"/>
  <c r="AZ546" i="2" s="1" a="1"/>
  <c r="AZ546" i="2" s="1"/>
  <c r="AY1576" i="2"/>
  <c r="AZ1576" i="2" s="1" a="1"/>
  <c r="AZ1576" i="2" s="1"/>
  <c r="AL680" i="2" a="1"/>
  <c r="AL680" i="2" s="1"/>
  <c r="I680" i="2" s="1"/>
  <c r="AR422" i="2" a="1"/>
  <c r="AR422" i="2" s="1"/>
  <c r="AK901" i="2" a="1"/>
  <c r="AK901" i="2" s="1"/>
  <c r="AK1546" i="2" a="1"/>
  <c r="AK1546" i="2" s="1"/>
  <c r="AS1160" i="2" a="1"/>
  <c r="AS1160" i="2" s="1"/>
  <c r="AK1116" i="2" a="1"/>
  <c r="AK1116" i="2" s="1"/>
  <c r="AT1226" i="2" a="1"/>
  <c r="AT1226" i="2" s="1"/>
  <c r="AT684" i="2" a="1"/>
  <c r="AT684" i="2" s="1"/>
  <c r="AT1108" i="2" a="1"/>
  <c r="AT1108" i="2" s="1"/>
  <c r="BA680" i="2" a="1"/>
  <c r="BA680" i="2" s="1"/>
  <c r="AS1226" i="2" a="1"/>
  <c r="AS1226" i="2" s="1"/>
  <c r="AR142" i="2" a="1"/>
  <c r="AR142" i="2" s="1"/>
  <c r="AT894" i="2" a="1"/>
  <c r="AT894" i="2" s="1"/>
  <c r="AY1574" i="2"/>
  <c r="AZ1574" i="2" s="1" a="1"/>
  <c r="AZ1574" i="2" s="1"/>
  <c r="BA901" i="2" a="1"/>
  <c r="BA901" i="2" s="1"/>
  <c r="AT991" i="2" a="1"/>
  <c r="AT991" i="2" s="1"/>
  <c r="AS687" i="2" a="1"/>
  <c r="AS687" i="2" s="1"/>
  <c r="AL1086" i="2" a="1"/>
  <c r="AL1086" i="2" s="1"/>
  <c r="I1086" i="2" s="1"/>
  <c r="AY422" i="2"/>
  <c r="AZ422" i="2" s="1" a="1"/>
  <c r="AZ422" i="2" s="1"/>
  <c r="BA832" i="2" a="1"/>
  <c r="BA832" i="2" s="1"/>
  <c r="BA1226" i="2" a="1"/>
  <c r="BA1226" i="2" s="1"/>
  <c r="AY1117" i="2"/>
  <c r="AZ1117" i="2" s="1" a="1"/>
  <c r="AZ1117" i="2" s="1"/>
  <c r="AY1521" i="2"/>
  <c r="AZ1521" i="2" s="1" a="1"/>
  <c r="AZ1521" i="2" s="1"/>
  <c r="AL901" i="2" a="1"/>
  <c r="AL901" i="2" s="1"/>
  <c r="I901" i="2" s="1"/>
  <c r="AS894" i="2" a="1"/>
  <c r="AS894" i="2" s="1"/>
  <c r="AR115" i="2" a="1"/>
  <c r="AR115" i="2" s="1"/>
  <c r="AS1116" i="2" a="1"/>
  <c r="AS1116" i="2" s="1"/>
  <c r="AR1380" i="2" a="1"/>
  <c r="AR1380" i="2" s="1"/>
  <c r="AK687" i="2" a="1"/>
  <c r="AK687" i="2" s="1"/>
  <c r="AT832" i="2" a="1"/>
  <c r="AT832" i="2" s="1"/>
  <c r="AL736" i="2" a="1"/>
  <c r="AL736" i="2" s="1"/>
  <c r="I736" i="2" s="1"/>
  <c r="AL684" i="2" a="1"/>
  <c r="AL684" i="2" s="1"/>
  <c r="I684" i="2" s="1"/>
  <c r="AL1313" i="2" a="1"/>
  <c r="AL1313" i="2" s="1"/>
  <c r="I1313" i="2" s="1"/>
  <c r="AS901" i="2" a="1"/>
  <c r="AS901" i="2" s="1"/>
  <c r="AY66" i="2"/>
  <c r="AZ66" i="2" s="1" a="1"/>
  <c r="AZ66" i="2" s="1"/>
  <c r="BA815" i="2" a="1"/>
  <c r="BA815" i="2" s="1"/>
  <c r="AK736" i="2" a="1"/>
  <c r="AK736" i="2" s="1"/>
  <c r="AT687" i="2" a="1"/>
  <c r="AT687" i="2" s="1"/>
  <c r="AS593" i="2" a="1"/>
  <c r="AS593" i="2" s="1"/>
  <c r="AS832" i="2" a="1"/>
  <c r="AS832" i="2" s="1"/>
  <c r="AT736" i="2" a="1"/>
  <c r="AT736" i="2" s="1"/>
  <c r="AT815" i="2" a="1"/>
  <c r="AT815" i="2" s="1"/>
  <c r="BA1003" i="2" a="1"/>
  <c r="BA1003" i="2" s="1"/>
  <c r="AH1003" i="2" a="1"/>
  <c r="AH1003" i="2" s="1"/>
  <c r="AY582" i="2"/>
  <c r="AZ582" i="2" s="1" a="1"/>
  <c r="AZ582" i="2" s="1"/>
  <c r="BA1538" i="2" a="1"/>
  <c r="BA1538" i="2" s="1"/>
  <c r="AH1538" i="2" a="1"/>
  <c r="AH1538" i="2" s="1"/>
  <c r="AT745" i="2" a="1"/>
  <c r="AT745" i="2" s="1"/>
  <c r="AH745" i="2" a="1"/>
  <c r="AH745" i="2" s="1"/>
  <c r="AH467" i="2" a="1"/>
  <c r="AH467" i="2" s="1"/>
  <c r="AH338" i="2" a="1"/>
  <c r="AH338" i="2" s="1"/>
  <c r="AH1477" i="2" a="1"/>
  <c r="AH1477" i="2" s="1"/>
  <c r="AH350" i="2" a="1"/>
  <c r="AH350" i="2" s="1"/>
  <c r="AH671" i="2" a="1"/>
  <c r="AH671" i="2" s="1"/>
  <c r="AK1220" i="2" a="1"/>
  <c r="AK1220" i="2" s="1"/>
  <c r="AH1220" i="2" a="1"/>
  <c r="AH1220" i="2" s="1"/>
  <c r="AH284" i="2" a="1"/>
  <c r="AH284" i="2" s="1"/>
  <c r="AH912" i="2" a="1"/>
  <c r="AH912" i="2" s="1"/>
  <c r="AI360" i="2"/>
  <c r="AT1573" i="2" a="1"/>
  <c r="AT1573" i="2" s="1"/>
  <c r="AH1573" i="2" a="1"/>
  <c r="AH1573" i="2" s="1"/>
  <c r="AH932" i="2" a="1"/>
  <c r="AH932" i="2" s="1"/>
  <c r="AS682" i="2" a="1"/>
  <c r="AS682" i="2" s="1"/>
  <c r="AH682" i="2" a="1"/>
  <c r="AH682" i="2" s="1"/>
  <c r="AS494" i="2" a="1"/>
  <c r="AS494" i="2" s="1"/>
  <c r="AH494" i="2" a="1"/>
  <c r="AH494" i="2" s="1"/>
  <c r="AR249" i="2" a="1"/>
  <c r="AR249" i="2" s="1"/>
  <c r="AH475" i="2" a="1"/>
  <c r="AH475" i="2" s="1"/>
  <c r="AK487" i="2" a="1"/>
  <c r="AK487" i="2" s="1"/>
  <c r="AH487" i="2" a="1"/>
  <c r="AH487" i="2" s="1"/>
  <c r="AH657" i="2" a="1"/>
  <c r="AH657" i="2" s="1"/>
  <c r="AS560" i="2" a="1"/>
  <c r="AS560" i="2" s="1"/>
  <c r="AH560" i="2" a="1"/>
  <c r="AH560" i="2" s="1"/>
  <c r="AH72" i="2" a="1"/>
  <c r="AH72" i="2" s="1"/>
  <c r="AH404" i="2" a="1"/>
  <c r="AH404" i="2" s="1"/>
  <c r="AI404" i="2" s="1"/>
  <c r="AR1266" i="2" a="1"/>
  <c r="AR1266" i="2" s="1"/>
  <c r="BA718" i="2" a="1"/>
  <c r="BA718" i="2" s="1"/>
  <c r="AH718" i="2" a="1"/>
  <c r="AH718" i="2" s="1"/>
  <c r="AL851" i="2" a="1"/>
  <c r="AL851" i="2" s="1"/>
  <c r="I851" i="2" s="1"/>
  <c r="AH851" i="2" a="1"/>
  <c r="AH851" i="2" s="1"/>
  <c r="AI14" i="2"/>
  <c r="AH1451" i="2" a="1"/>
  <c r="AH1451" i="2" s="1"/>
  <c r="AI10" i="2"/>
  <c r="AS1154" i="2" a="1"/>
  <c r="AS1154" i="2" s="1"/>
  <c r="AH1154" i="2" a="1"/>
  <c r="AH1154" i="2" s="1"/>
  <c r="AH200" i="2" a="1"/>
  <c r="AH200" i="2" s="1"/>
  <c r="AI200" i="2" s="1"/>
  <c r="AH464" i="2" a="1"/>
  <c r="AH464" i="2" s="1"/>
  <c r="AK1069" i="2" a="1"/>
  <c r="AK1069" i="2" s="1"/>
  <c r="AH1069" i="2" a="1"/>
  <c r="AH1069" i="2" s="1"/>
  <c r="AH1346" i="2" a="1"/>
  <c r="AH1346" i="2" s="1"/>
  <c r="AH16" i="2" a="1"/>
  <c r="AH16" i="2" s="1"/>
  <c r="AI16" i="2" s="1"/>
  <c r="AI13" i="2"/>
  <c r="AH60" i="2" a="1"/>
  <c r="AH60" i="2" s="1"/>
  <c r="AI60" i="2" s="1"/>
  <c r="AH11" i="2" a="1"/>
  <c r="AH11" i="2" s="1"/>
  <c r="AI11" i="2" s="1"/>
  <c r="AH224" i="2" a="1"/>
  <c r="AH224" i="2" s="1"/>
  <c r="AI224" i="2" s="1"/>
  <c r="AK604" i="2" a="1"/>
  <c r="AK604" i="2" s="1"/>
  <c r="AH604" i="2" a="1"/>
  <c r="AH604" i="2" s="1"/>
  <c r="AH1021" i="2" a="1"/>
  <c r="AH1021" i="2" s="1"/>
  <c r="AK1550" i="2" a="1"/>
  <c r="AK1550" i="2" s="1"/>
  <c r="AH1550" i="2" a="1"/>
  <c r="AH1550" i="2" s="1"/>
  <c r="AH503" i="2" a="1"/>
  <c r="AH503" i="2" s="1"/>
  <c r="AH747" i="2" a="1"/>
  <c r="AH747" i="2" s="1"/>
  <c r="AH34" i="2" a="1"/>
  <c r="AH34" i="2" s="1"/>
  <c r="AI34" i="2" s="1"/>
  <c r="AH43" i="2" a="1"/>
  <c r="AH43" i="2" s="1"/>
  <c r="AI43" i="2" s="1"/>
  <c r="AY188" i="2"/>
  <c r="AZ188" i="2" s="1" a="1"/>
  <c r="AZ188" i="2" s="1"/>
  <c r="AR348" i="2" a="1"/>
  <c r="AR348" i="2" s="1"/>
  <c r="AY140" i="2"/>
  <c r="AZ140" i="2" s="1" a="1"/>
  <c r="AZ140" i="2" s="1"/>
  <c r="AY579" i="2"/>
  <c r="AZ579" i="2" s="1" a="1"/>
  <c r="AZ579" i="2" s="1"/>
  <c r="AK494" i="2" a="1"/>
  <c r="AK494" i="2" s="1"/>
  <c r="AR1040" i="2" a="1"/>
  <c r="AR1040" i="2" s="1"/>
  <c r="AY223" i="2"/>
  <c r="AZ223" i="2" s="1" a="1"/>
  <c r="AZ223" i="2" s="1"/>
  <c r="AL671" i="2" a="1"/>
  <c r="AL671" i="2" s="1"/>
  <c r="I671" i="2" s="1"/>
  <c r="AY103" i="2"/>
  <c r="AZ103" i="2" s="1" a="1"/>
  <c r="AZ103" i="2" s="1"/>
  <c r="AY292" i="2"/>
  <c r="AZ292" i="2" s="1" a="1"/>
  <c r="AZ292" i="2" s="1"/>
  <c r="X93" i="2"/>
  <c r="AK657" i="2" a="1"/>
  <c r="AK657" i="2" s="1"/>
  <c r="AS657" i="2" a="1"/>
  <c r="AS657" i="2" s="1"/>
  <c r="AL1021" i="2" a="1"/>
  <c r="AL1021" i="2" s="1"/>
  <c r="I1021" i="2" s="1"/>
  <c r="Y93" i="2"/>
  <c r="AY260" i="2"/>
  <c r="AZ260" i="2" s="1" a="1"/>
  <c r="AZ260" i="2" s="1"/>
  <c r="AR1156" i="2" a="1"/>
  <c r="AR1156" i="2" s="1"/>
  <c r="AY936" i="2"/>
  <c r="AZ936" i="2" s="1" a="1"/>
  <c r="AZ936" i="2" s="1"/>
  <c r="AR260" i="2" a="1"/>
  <c r="AR260" i="2" s="1"/>
  <c r="BA560" i="2" a="1"/>
  <c r="BA560" i="2" s="1"/>
  <c r="AY1445" i="2"/>
  <c r="AZ1445" i="2" s="1" a="1"/>
  <c r="AZ1445" i="2" s="1"/>
  <c r="AY851" i="2"/>
  <c r="AZ851" i="2" s="1" a="1"/>
  <c r="AZ851" i="2" s="1"/>
  <c r="AY566" i="2"/>
  <c r="AZ566" i="2" s="1" a="1"/>
  <c r="AZ566" i="2" s="1"/>
  <c r="AR117" i="2" a="1"/>
  <c r="AR117" i="2" s="1"/>
  <c r="AO59" i="2" a="1"/>
  <c r="AO59" i="2" s="1"/>
  <c r="AK477" i="2" a="1"/>
  <c r="AK477" i="2" s="1"/>
  <c r="AK759" i="2" a="1"/>
  <c r="AK759" i="2" s="1"/>
  <c r="AT1235" i="2" a="1"/>
  <c r="AT1235" i="2" s="1"/>
  <c r="AK1235" i="2" a="1"/>
  <c r="AK1235" i="2" s="1"/>
  <c r="BA1563" i="2" a="1"/>
  <c r="BA1563" i="2" s="1"/>
  <c r="AK1563" i="2" a="1"/>
  <c r="AK1563" i="2" s="1"/>
  <c r="AS1563" i="2" a="1"/>
  <c r="AS1563" i="2" s="1"/>
  <c r="AP101" i="2" a="1"/>
  <c r="AP101" i="2" s="1"/>
  <c r="BA682" i="2" a="1"/>
  <c r="BA682" i="2" s="1"/>
  <c r="AT682" i="2" a="1"/>
  <c r="AT682" i="2" s="1"/>
  <c r="AK682" i="2" a="1"/>
  <c r="AK682" i="2" s="1"/>
  <c r="AT1010" i="2" a="1"/>
  <c r="AT1010" i="2" s="1"/>
  <c r="AS1030" i="2" a="1"/>
  <c r="AS1030" i="2" s="1"/>
  <c r="AL1030" i="2" a="1"/>
  <c r="AL1030" i="2" s="1"/>
  <c r="I1030" i="2" s="1"/>
  <c r="BA1030" i="2" a="1"/>
  <c r="BA1030" i="2" s="1"/>
  <c r="AS1238" i="2" a="1"/>
  <c r="AS1238" i="2" s="1"/>
  <c r="AT1238" i="2" a="1"/>
  <c r="AT1238" i="2" s="1"/>
  <c r="AL1238" i="2" a="1"/>
  <c r="AL1238" i="2" s="1"/>
  <c r="I1238" i="2" s="1"/>
  <c r="AR160" i="2" a="1"/>
  <c r="AR160" i="2" s="1"/>
  <c r="AS1095" i="2" a="1"/>
  <c r="AS1095" i="2" s="1"/>
  <c r="AK1095" i="2" a="1"/>
  <c r="AK1095" i="2" s="1"/>
  <c r="AT1160" i="2" a="1"/>
  <c r="AT1160" i="2" s="1"/>
  <c r="AL1160" i="2" a="1"/>
  <c r="AL1160" i="2" s="1"/>
  <c r="I1160" i="2" s="1"/>
  <c r="BA1160" i="2" a="1"/>
  <c r="BA1160" i="2" s="1"/>
  <c r="AS1244" i="2" a="1"/>
  <c r="AS1244" i="2" s="1"/>
  <c r="AT1244" i="2" a="1"/>
  <c r="AT1244" i="2" s="1"/>
  <c r="AL1244" i="2" a="1"/>
  <c r="AL1244" i="2" s="1"/>
  <c r="I1244" i="2" s="1"/>
  <c r="AK938" i="2" a="1"/>
  <c r="AK938" i="2" s="1"/>
  <c r="AL938" i="2" a="1"/>
  <c r="AL938" i="2" s="1"/>
  <c r="I938" i="2" s="1"/>
  <c r="BA938" i="2" a="1"/>
  <c r="BA938" i="2" s="1"/>
  <c r="AS938" i="2" a="1"/>
  <c r="AS938" i="2" s="1"/>
  <c r="AS188" i="2" a="1"/>
  <c r="AS188" i="2" s="1"/>
  <c r="BA1477" i="2" a="1"/>
  <c r="BA1477" i="2" s="1"/>
  <c r="AK1477" i="2" a="1"/>
  <c r="AK1477" i="2" s="1"/>
  <c r="AS1477" i="2" a="1"/>
  <c r="AS1477" i="2" s="1"/>
  <c r="AL750" i="2" a="1"/>
  <c r="AL750" i="2" s="1"/>
  <c r="I750" i="2" s="1"/>
  <c r="AS750" i="2" a="1"/>
  <c r="AS750" i="2" s="1"/>
  <c r="AS1248" i="2" a="1"/>
  <c r="AS1248" i="2" s="1"/>
  <c r="AS1251" i="2" a="1"/>
  <c r="AS1251" i="2" s="1"/>
  <c r="AK1251" i="2" a="1"/>
  <c r="AK1251" i="2" s="1"/>
  <c r="AT1251" i="2" a="1"/>
  <c r="AT1251" i="2" s="1"/>
  <c r="AY1330" i="2"/>
  <c r="AZ1330" i="2" s="1" a="1"/>
  <c r="AZ1330" i="2" s="1"/>
  <c r="AH386" i="2" a="1"/>
  <c r="AH386" i="2" s="1"/>
  <c r="AI386" i="2" s="1"/>
  <c r="AK1451" i="2" a="1"/>
  <c r="AK1451" i="2" s="1"/>
  <c r="AH50" i="2" a="1"/>
  <c r="AH50" i="2" s="1"/>
  <c r="AI50" i="2" s="1"/>
  <c r="AK1473" i="2" a="1"/>
  <c r="AK1473" i="2" s="1"/>
  <c r="AK527" i="2" a="1"/>
  <c r="AK527" i="2" s="1"/>
  <c r="AS527" i="2" a="1"/>
  <c r="AS527" i="2" s="1"/>
  <c r="AK1564" i="2" a="1"/>
  <c r="AK1564" i="2" s="1"/>
  <c r="AK680" i="2" a="1"/>
  <c r="AK680" i="2" s="1"/>
  <c r="AS680" i="2" a="1"/>
  <c r="AS680" i="2" s="1"/>
  <c r="AT680" i="2" a="1"/>
  <c r="AT680" i="2" s="1"/>
  <c r="AY525" i="2"/>
  <c r="AZ525" i="2" s="1" a="1"/>
  <c r="AZ525" i="2" s="1"/>
  <c r="AS1068" i="2" a="1"/>
  <c r="AS1068" i="2" s="1"/>
  <c r="AR1087" i="2" a="1"/>
  <c r="AR1087" i="2" s="1"/>
  <c r="AY1087" i="2"/>
  <c r="AZ1087" i="2" s="1" a="1"/>
  <c r="AZ1087" i="2" s="1"/>
  <c r="AY1185" i="2"/>
  <c r="AZ1185" i="2" s="1" a="1"/>
  <c r="AZ1185" i="2" s="1"/>
  <c r="AR1185" i="2" a="1"/>
  <c r="AR1185" i="2" s="1"/>
  <c r="AY1244" i="2"/>
  <c r="AZ1244" i="2" s="1" a="1"/>
  <c r="AZ1244" i="2" s="1"/>
  <c r="AR1244" i="2" a="1"/>
  <c r="AR1244" i="2" s="1"/>
  <c r="AS869" i="2" a="1"/>
  <c r="AS869" i="2" s="1"/>
  <c r="AT869" i="2" a="1"/>
  <c r="AT869" i="2" s="1"/>
  <c r="AK869" i="2" a="1"/>
  <c r="AK869" i="2" s="1"/>
  <c r="BA869" i="2" a="1"/>
  <c r="BA869" i="2" s="1"/>
  <c r="AK825" i="2" a="1"/>
  <c r="AK825" i="2" s="1"/>
  <c r="AT825" i="2" a="1"/>
  <c r="AT825" i="2" s="1"/>
  <c r="BA1269" i="2" a="1"/>
  <c r="BA1269" i="2" s="1"/>
  <c r="AS1269" i="2" a="1"/>
  <c r="AS1269" i="2" s="1"/>
  <c r="AS1359" i="2" a="1"/>
  <c r="AS1359" i="2" s="1"/>
  <c r="AK915" i="2" a="1"/>
  <c r="AK915" i="2" s="1"/>
  <c r="AL915" i="2" a="1"/>
  <c r="AL915" i="2" s="1"/>
  <c r="I915" i="2" s="1"/>
  <c r="AT915" i="2" a="1"/>
  <c r="AT915" i="2" s="1"/>
  <c r="AR51" i="2" a="1"/>
  <c r="AR51" i="2" s="1"/>
  <c r="BA1451" i="2" a="1"/>
  <c r="BA1451" i="2" s="1"/>
  <c r="AO153" i="2" a="1"/>
  <c r="AO153" i="2" s="1"/>
  <c r="AT1513" i="2" a="1"/>
  <c r="AT1513" i="2" s="1"/>
  <c r="AS229" i="2" a="1"/>
  <c r="AS229" i="2" s="1"/>
  <c r="AH82" i="2" a="1"/>
  <c r="AH82" i="2" s="1"/>
  <c r="AI82" i="2" s="1"/>
  <c r="AS1552" i="2" a="1"/>
  <c r="AS1552" i="2" s="1"/>
  <c r="AH205" i="2" a="1"/>
  <c r="AH205" i="2" s="1"/>
  <c r="AI205" i="2" s="1"/>
  <c r="AH147" i="2" a="1"/>
  <c r="AH147" i="2" s="1"/>
  <c r="AH56" i="2" a="1"/>
  <c r="AH56" i="2" s="1"/>
  <c r="AI56" i="2" s="1"/>
  <c r="AL682" i="2" a="1"/>
  <c r="AL682" i="2" s="1"/>
  <c r="I682" i="2" s="1"/>
  <c r="AS1010" i="2" a="1"/>
  <c r="AS1010" i="2" s="1"/>
  <c r="AT1003" i="2" a="1"/>
  <c r="AT1003" i="2" s="1"/>
  <c r="AH123" i="2" a="1"/>
  <c r="AH123" i="2" s="1"/>
  <c r="AI123" i="2" s="1"/>
  <c r="AH166" i="2" a="1"/>
  <c r="AH166" i="2" s="1"/>
  <c r="AI166" i="2" s="1"/>
  <c r="AH391" i="2" a="1"/>
  <c r="AH391" i="2" s="1"/>
  <c r="AI391" i="2" s="1"/>
  <c r="AY183" i="2"/>
  <c r="AZ183" i="2" s="1" a="1"/>
  <c r="AZ183" i="2" s="1"/>
  <c r="AY611" i="2"/>
  <c r="AZ611" i="2" s="1" a="1"/>
  <c r="AZ611" i="2" s="1"/>
  <c r="BA1167" i="2" a="1"/>
  <c r="BA1167" i="2" s="1"/>
  <c r="AS1006" i="2" a="1"/>
  <c r="AS1006" i="2" s="1"/>
  <c r="AT1477" i="2" a="1"/>
  <c r="AT1477" i="2" s="1"/>
  <c r="AK750" i="2" a="1"/>
  <c r="AK750" i="2" s="1"/>
  <c r="AR72" i="2" a="1"/>
  <c r="AR72" i="2" s="1"/>
  <c r="AY72" i="2"/>
  <c r="AZ72" i="2" s="1" a="1"/>
  <c r="AZ72" i="2" s="1"/>
  <c r="AY810" i="2"/>
  <c r="AZ810" i="2" s="1" a="1"/>
  <c r="AZ810" i="2" s="1"/>
  <c r="AR810" i="2" a="1"/>
  <c r="AR810" i="2" s="1"/>
  <c r="AS997" i="2" a="1"/>
  <c r="AS997" i="2" s="1"/>
  <c r="AR1079" i="2" a="1"/>
  <c r="AR1079" i="2" s="1"/>
  <c r="AY1079" i="2"/>
  <c r="AZ1079" i="2" s="1" a="1"/>
  <c r="AZ1079" i="2" s="1"/>
  <c r="AY124" i="2"/>
  <c r="AZ124" i="2" s="1" a="1"/>
  <c r="AZ124" i="2" s="1"/>
  <c r="AT893" i="2" a="1"/>
  <c r="AT893" i="2" s="1"/>
  <c r="AS893" i="2" a="1"/>
  <c r="AS893" i="2" s="1"/>
  <c r="AK893" i="2" a="1"/>
  <c r="AK893" i="2" s="1"/>
  <c r="AL893" i="2" a="1"/>
  <c r="AL893" i="2" s="1"/>
  <c r="I893" i="2" s="1"/>
  <c r="BA1185" i="2" a="1"/>
  <c r="BA1185" i="2" s="1"/>
  <c r="AL1185" i="2" a="1"/>
  <c r="AL1185" i="2" s="1"/>
  <c r="I1185" i="2" s="1"/>
  <c r="AT968" i="2" a="1"/>
  <c r="AT968" i="2" s="1"/>
  <c r="AS968" i="2" a="1"/>
  <c r="AS968" i="2" s="1"/>
  <c r="AK968" i="2" a="1"/>
  <c r="AK968" i="2" s="1"/>
  <c r="AL968" i="2" a="1"/>
  <c r="AL968" i="2" s="1"/>
  <c r="I968" i="2" s="1"/>
  <c r="AY1218" i="2"/>
  <c r="AZ1218" i="2" s="1" a="1"/>
  <c r="AZ1218" i="2" s="1"/>
  <c r="AR1218" i="2" a="1"/>
  <c r="AR1218" i="2" s="1"/>
  <c r="BA1429" i="2" a="1"/>
  <c r="BA1429" i="2" s="1"/>
  <c r="AT1429" i="2" a="1"/>
  <c r="AT1429" i="2" s="1"/>
  <c r="AK1429" i="2" a="1"/>
  <c r="AK1429" i="2" s="1"/>
  <c r="AL1429" i="2" a="1"/>
  <c r="AL1429" i="2" s="1"/>
  <c r="I1429" i="2" s="1"/>
  <c r="AR1388" i="2" a="1"/>
  <c r="AR1388" i="2" s="1"/>
  <c r="AY1388" i="2"/>
  <c r="AZ1388" i="2" s="1" a="1"/>
  <c r="AZ1388" i="2" s="1"/>
  <c r="BA818" i="2" a="1"/>
  <c r="BA818" i="2" s="1"/>
  <c r="AT818" i="2" a="1"/>
  <c r="AT818" i="2" s="1"/>
  <c r="AL818" i="2" a="1"/>
  <c r="AL818" i="2" s="1"/>
  <c r="I818" i="2" s="1"/>
  <c r="AR915" i="2" a="1"/>
  <c r="AR915" i="2" s="1"/>
  <c r="AY915" i="2"/>
  <c r="AZ915" i="2" s="1" a="1"/>
  <c r="AZ915" i="2" s="1"/>
  <c r="AS745" i="2" a="1"/>
  <c r="AS745" i="2" s="1"/>
  <c r="AK745" i="2" a="1"/>
  <c r="AK745" i="2" s="1"/>
  <c r="AL745" i="2" a="1"/>
  <c r="AL745" i="2" s="1"/>
  <c r="I745" i="2" s="1"/>
  <c r="AS747" i="2" a="1"/>
  <c r="AS747" i="2" s="1"/>
  <c r="AS267" i="2" a="1"/>
  <c r="AS267" i="2" s="1"/>
  <c r="AH452" i="2" a="1"/>
  <c r="AH452" i="2" s="1"/>
  <c r="AH371" i="2" a="1"/>
  <c r="AH371" i="2" s="1"/>
  <c r="AI371" i="2" s="1"/>
  <c r="AH355" i="2" a="1"/>
  <c r="AH355" i="2" s="1"/>
  <c r="AH233" i="2" a="1"/>
  <c r="AH233" i="2" s="1"/>
  <c r="AL1564" i="2" a="1"/>
  <c r="AL1564" i="2" s="1"/>
  <c r="I1564" i="2" s="1"/>
  <c r="AL1069" i="2" a="1"/>
  <c r="AL1069" i="2" s="1"/>
  <c r="I1069" i="2" s="1"/>
  <c r="AT1451" i="2" a="1"/>
  <c r="AT1451" i="2" s="1"/>
  <c r="AL747" i="2" a="1"/>
  <c r="AL747" i="2" s="1"/>
  <c r="I747" i="2" s="1"/>
  <c r="AH400" i="2" a="1"/>
  <c r="AH400" i="2" s="1"/>
  <c r="AH258" i="2" a="1"/>
  <c r="AH258" i="2" s="1"/>
  <c r="AI258" i="2" s="1"/>
  <c r="BA745" i="2" a="1"/>
  <c r="BA745" i="2" s="1"/>
  <c r="AR183" i="2" a="1"/>
  <c r="AR183" i="2" s="1"/>
  <c r="AT1382" i="2" a="1"/>
  <c r="AT1382" i="2" s="1"/>
  <c r="AY569" i="2"/>
  <c r="AZ569" i="2" s="1" a="1"/>
  <c r="AZ569" i="2" s="1"/>
  <c r="BA1346" i="2" a="1"/>
  <c r="BA1346" i="2" s="1"/>
  <c r="AK1558" i="2" a="1"/>
  <c r="AK1558" i="2" s="1"/>
  <c r="AS1020" i="2" a="1"/>
  <c r="AS1020" i="2" s="1"/>
  <c r="AT1456" i="2" a="1"/>
  <c r="AT1456" i="2" s="1"/>
  <c r="BA1456" i="2" a="1"/>
  <c r="BA1456" i="2" s="1"/>
  <c r="AL1456" i="2" a="1"/>
  <c r="AL1456" i="2" s="1"/>
  <c r="I1456" i="2" s="1"/>
  <c r="AK1456" i="2" a="1"/>
  <c r="AK1456" i="2" s="1"/>
  <c r="AK689" i="2" a="1"/>
  <c r="AK689" i="2" s="1"/>
  <c r="AS689" i="2" a="1"/>
  <c r="AS689" i="2" s="1"/>
  <c r="AL838" i="2" a="1"/>
  <c r="AL838" i="2" s="1"/>
  <c r="I838" i="2" s="1"/>
  <c r="AR357" i="2" a="1"/>
  <c r="AR357" i="2" s="1"/>
  <c r="AR1361" i="2" a="1"/>
  <c r="AR1361" i="2" s="1"/>
  <c r="AY1361" i="2"/>
  <c r="AZ1361" i="2" s="1" a="1"/>
  <c r="AZ1361" i="2" s="1"/>
  <c r="AR206" i="2" a="1"/>
  <c r="AR206" i="2" s="1"/>
  <c r="AY206" i="2"/>
  <c r="AZ206" i="2" s="1" a="1"/>
  <c r="AZ206" i="2" s="1"/>
  <c r="AY1457" i="2"/>
  <c r="AZ1457" i="2" s="1" a="1"/>
  <c r="AZ1457" i="2" s="1"/>
  <c r="AY1227" i="2"/>
  <c r="AZ1227" i="2" s="1" a="1"/>
  <c r="AZ1227" i="2" s="1"/>
  <c r="AY914" i="2"/>
  <c r="AZ914" i="2" s="1" a="1"/>
  <c r="AZ914" i="2" s="1"/>
  <c r="AR914" i="2" a="1"/>
  <c r="AR914" i="2" s="1"/>
  <c r="AT1194" i="2" a="1"/>
  <c r="AT1194" i="2" s="1"/>
  <c r="BA1028" i="2" a="1"/>
  <c r="BA1028" i="2" s="1"/>
  <c r="AT1028" i="2" a="1"/>
  <c r="AT1028" i="2" s="1"/>
  <c r="AL1549" i="2" a="1"/>
  <c r="AL1549" i="2" s="1"/>
  <c r="I1549" i="2" s="1"/>
  <c r="AS1549" i="2" a="1"/>
  <c r="AS1549" i="2" s="1"/>
  <c r="AH436" i="2" a="1"/>
  <c r="AH436" i="2" s="1"/>
  <c r="AI436" i="2" s="1"/>
  <c r="AH324" i="2" a="1"/>
  <c r="AH324" i="2" s="1"/>
  <c r="AH395" i="2" a="1"/>
  <c r="AH395" i="2" s="1"/>
  <c r="AI395" i="2" s="1"/>
  <c r="AH94" i="2" a="1"/>
  <c r="AH94" i="2" s="1"/>
  <c r="AI94" i="2" s="1"/>
  <c r="AH382" i="2" a="1"/>
  <c r="AH382" i="2" s="1"/>
  <c r="AI382" i="2" s="1"/>
  <c r="AH86" i="2" a="1"/>
  <c r="AH86" i="2" s="1"/>
  <c r="AI86" i="2" s="1"/>
  <c r="AK1573" i="2" a="1"/>
  <c r="AK1573" i="2" s="1"/>
  <c r="AH163" i="2" a="1"/>
  <c r="AH163" i="2" s="1"/>
  <c r="AH68" i="2" a="1"/>
  <c r="AH68" i="2" s="1"/>
  <c r="AH253" i="2" a="1"/>
  <c r="AH253" i="2" s="1"/>
  <c r="AI253" i="2" s="1"/>
  <c r="AH340" i="2" a="1"/>
  <c r="AH340" i="2" s="1"/>
  <c r="AI340" i="2" s="1"/>
  <c r="AY224" i="2"/>
  <c r="AZ224" i="2" s="1" a="1"/>
  <c r="AZ224" i="2" s="1"/>
  <c r="AH399" i="2" a="1"/>
  <c r="AH399" i="2" s="1"/>
  <c r="X107" i="2"/>
  <c r="Y107" i="2"/>
  <c r="AY963" i="2"/>
  <c r="AZ963" i="2" s="1" a="1"/>
  <c r="AZ963" i="2" s="1"/>
  <c r="AR963" i="2" a="1"/>
  <c r="AR963" i="2" s="1"/>
  <c r="AL1346" i="2" a="1"/>
  <c r="AL1346" i="2" s="1"/>
  <c r="I1346" i="2" s="1"/>
  <c r="AS289" i="2" a="1"/>
  <c r="AS289" i="2" s="1"/>
  <c r="AY54" i="2"/>
  <c r="AZ54" i="2" s="1" a="1"/>
  <c r="AZ54" i="2" s="1"/>
  <c r="AP32" i="2" a="1"/>
  <c r="AP32" i="2" s="1"/>
  <c r="AH455" i="2" a="1"/>
  <c r="AH455" i="2" s="1"/>
  <c r="AI455" i="2" s="1"/>
  <c r="AT1245" i="2" a="1"/>
  <c r="AT1245" i="2" s="1"/>
  <c r="AS1245" i="2" a="1"/>
  <c r="AS1245" i="2" s="1"/>
  <c r="AL819" i="2" a="1"/>
  <c r="AL819" i="2" s="1"/>
  <c r="I819" i="2" s="1"/>
  <c r="AT819" i="2" a="1"/>
  <c r="AT819" i="2" s="1"/>
  <c r="AY1014" i="2"/>
  <c r="AZ1014" i="2" s="1" a="1"/>
  <c r="AZ1014" i="2" s="1"/>
  <c r="AR228" i="2" a="1"/>
  <c r="AR228" i="2" s="1"/>
  <c r="AR215" i="2" a="1"/>
  <c r="AR215" i="2" s="1"/>
  <c r="AL912" i="2" a="1"/>
  <c r="AL912" i="2" s="1"/>
  <c r="I912" i="2" s="1"/>
  <c r="AS912" i="2" a="1"/>
  <c r="AS912" i="2" s="1"/>
  <c r="AK912" i="2" a="1"/>
  <c r="AK912" i="2" s="1"/>
  <c r="AT912" i="2" a="1"/>
  <c r="AT912" i="2" s="1"/>
  <c r="BA912" i="2" a="1"/>
  <c r="BA912" i="2" s="1"/>
  <c r="AR968" i="2" a="1"/>
  <c r="AR968" i="2" s="1"/>
  <c r="AY968" i="2"/>
  <c r="AZ968" i="2" s="1" a="1"/>
  <c r="AZ968" i="2" s="1"/>
  <c r="AR1028" i="2" a="1"/>
  <c r="AR1028" i="2" s="1"/>
  <c r="AY1028" i="2"/>
  <c r="AZ1028" i="2" s="1" a="1"/>
  <c r="AZ1028" i="2" s="1"/>
  <c r="AY818" i="2"/>
  <c r="AZ818" i="2" s="1" a="1"/>
  <c r="AZ818" i="2" s="1"/>
  <c r="AR818" i="2" a="1"/>
  <c r="AR818" i="2" s="1"/>
  <c r="AK911" i="2" a="1"/>
  <c r="AK911" i="2" s="1"/>
  <c r="AS911" i="2" a="1"/>
  <c r="AS911" i="2" s="1"/>
  <c r="AL911" i="2" a="1"/>
  <c r="AL911" i="2" s="1"/>
  <c r="I911" i="2" s="1"/>
  <c r="AH189" i="2" a="1"/>
  <c r="AH189" i="2" s="1"/>
  <c r="AI189" i="2" s="1"/>
  <c r="AR129" i="2" a="1"/>
  <c r="AR129" i="2" s="1"/>
  <c r="AY129" i="2"/>
  <c r="AZ129" i="2" s="1" a="1"/>
  <c r="AZ129" i="2" s="1"/>
  <c r="AL1451" i="2" a="1"/>
  <c r="AL1451" i="2" s="1"/>
  <c r="I1451" i="2" s="1"/>
  <c r="AH312" i="2" a="1"/>
  <c r="AH312" i="2" s="1"/>
  <c r="AI312" i="2" s="1"/>
  <c r="AH430" i="2" a="1"/>
  <c r="AH430" i="2" s="1"/>
  <c r="BA1564" i="2" a="1"/>
  <c r="BA1564" i="2" s="1"/>
  <c r="AH435" i="2" a="1"/>
  <c r="AH435" i="2" s="1"/>
  <c r="AH361" i="2" a="1"/>
  <c r="AH361" i="2" s="1"/>
  <c r="AI361" i="2" s="1"/>
  <c r="AT1030" i="2" a="1"/>
  <c r="AT1030" i="2" s="1"/>
  <c r="AR1582" i="2" a="1"/>
  <c r="AR1582" i="2" s="1"/>
  <c r="AS1451" i="2" a="1"/>
  <c r="AS1451" i="2" s="1"/>
  <c r="AP121" i="2" a="1"/>
  <c r="AP121" i="2" s="1"/>
  <c r="BA1251" i="2" a="1"/>
  <c r="BA1251" i="2" s="1"/>
  <c r="AL1010" i="2" a="1"/>
  <c r="AL1010" i="2" s="1"/>
  <c r="I1010" i="2" s="1"/>
  <c r="AH102" i="2" a="1"/>
  <c r="AH102" i="2" s="1"/>
  <c r="AI102" i="2" s="1"/>
  <c r="AR224" i="2" a="1"/>
  <c r="AR224" i="2" s="1"/>
  <c r="AH26" i="2" a="1"/>
  <c r="AH26" i="2" s="1"/>
  <c r="AI26" i="2" s="1"/>
  <c r="AO109" i="2" a="1"/>
  <c r="AO109" i="2" s="1"/>
  <c r="AH281" i="2" a="1"/>
  <c r="AH281" i="2" s="1"/>
  <c r="AI281" i="2" s="1"/>
  <c r="AH242" i="2" a="1"/>
  <c r="AH242" i="2" s="1"/>
  <c r="AI242" i="2" s="1"/>
  <c r="AK679" i="2" a="1"/>
  <c r="AK679" i="2" s="1"/>
  <c r="AL679" i="2" a="1"/>
  <c r="AL679" i="2" s="1"/>
  <c r="I679" i="2" s="1"/>
  <c r="BA825" i="2" a="1"/>
  <c r="BA825" i="2" s="1"/>
  <c r="BA667" i="2" a="1"/>
  <c r="BA667" i="2" s="1"/>
  <c r="AL667" i="2" a="1"/>
  <c r="AL667" i="2" s="1"/>
  <c r="I667" i="2" s="1"/>
  <c r="AR1292" i="2" a="1"/>
  <c r="AR1292" i="2" s="1"/>
  <c r="AY1292" i="2"/>
  <c r="AZ1292" i="2" s="1" a="1"/>
  <c r="AZ1292" i="2" s="1"/>
  <c r="AY449" i="2"/>
  <c r="AZ449" i="2" s="1" a="1"/>
  <c r="AZ449" i="2" s="1"/>
  <c r="AR449" i="2" a="1"/>
  <c r="AR449" i="2" s="1"/>
  <c r="BA910" i="2" a="1"/>
  <c r="BA910" i="2" s="1"/>
  <c r="AT910" i="2" a="1"/>
  <c r="AT910" i="2" s="1"/>
  <c r="AR49" i="2" a="1"/>
  <c r="AR49" i="2" s="1"/>
  <c r="AR1026" i="2" a="1"/>
  <c r="AR1026" i="2" s="1"/>
  <c r="AY1026" i="2"/>
  <c r="AZ1026" i="2" s="1" a="1"/>
  <c r="AZ1026" i="2" s="1"/>
  <c r="AR1027" i="2" a="1"/>
  <c r="AR1027" i="2" s="1"/>
  <c r="AL1537" i="2" a="1"/>
  <c r="AL1537" i="2" s="1"/>
  <c r="I1537" i="2" s="1"/>
  <c r="AS1537" i="2" a="1"/>
  <c r="AS1537" i="2" s="1"/>
  <c r="AK1537" i="2" a="1"/>
  <c r="AK1537" i="2" s="1"/>
  <c r="BA1537" i="2" a="1"/>
  <c r="BA1537" i="2" s="1"/>
  <c r="L1537" i="2" s="1"/>
  <c r="AS1569" i="2" a="1"/>
  <c r="AS1569" i="2" s="1"/>
  <c r="AK1569" i="2" a="1"/>
  <c r="AK1569" i="2" s="1"/>
  <c r="AL1569" i="2" a="1"/>
  <c r="AL1569" i="2" s="1"/>
  <c r="I1569" i="2" s="1"/>
  <c r="AT1562" i="2" a="1"/>
  <c r="AT1562" i="2" s="1"/>
  <c r="AK1562" i="2" a="1"/>
  <c r="AK1562" i="2" s="1"/>
  <c r="AL1562" i="2" a="1"/>
  <c r="AL1562" i="2" s="1"/>
  <c r="I1562" i="2" s="1"/>
  <c r="AY518" i="2"/>
  <c r="AZ518" i="2" s="1" a="1"/>
  <c r="AZ518" i="2" s="1"/>
  <c r="AR518" i="2" a="1"/>
  <c r="AR518" i="2" s="1"/>
  <c r="AS1391" i="2" a="1"/>
  <c r="AS1391" i="2" s="1"/>
  <c r="BA1391" i="2" a="1"/>
  <c r="BA1391" i="2" s="1"/>
  <c r="AR455" i="2" a="1"/>
  <c r="AR455" i="2" s="1"/>
  <c r="AY455" i="2"/>
  <c r="AZ455" i="2" s="1" a="1"/>
  <c r="AZ455" i="2" s="1"/>
  <c r="AY262" i="2"/>
  <c r="AZ262" i="2" s="1" a="1"/>
  <c r="AZ262" i="2" s="1"/>
  <c r="AR262" i="2" a="1"/>
  <c r="AR262" i="2" s="1"/>
  <c r="AS872" i="2" a="1"/>
  <c r="AS872" i="2" s="1"/>
  <c r="AT482" i="2" a="1"/>
  <c r="AT482" i="2" s="1"/>
  <c r="AK1003" i="2" a="1"/>
  <c r="AK1003" i="2" s="1"/>
  <c r="AL1003" i="2" a="1"/>
  <c r="AL1003" i="2" s="1"/>
  <c r="I1003" i="2" s="1"/>
  <c r="AS1573" i="2" a="1"/>
  <c r="AS1573" i="2" s="1"/>
  <c r="BA1573" i="2" a="1"/>
  <c r="BA1573" i="2" s="1"/>
  <c r="AL1573" i="2" a="1"/>
  <c r="AL1573" i="2" s="1"/>
  <c r="I1573" i="2" s="1"/>
  <c r="AR1092" i="2" a="1"/>
  <c r="AR1092" i="2" s="1"/>
  <c r="AY1092" i="2"/>
  <c r="AZ1092" i="2" s="1" a="1"/>
  <c r="AZ1092" i="2" s="1"/>
  <c r="L1092" i="2" s="1"/>
  <c r="AO120" i="2" a="1"/>
  <c r="AO120" i="2" s="1"/>
  <c r="AL1563" i="2" a="1"/>
  <c r="AL1563" i="2" s="1"/>
  <c r="I1563" i="2" s="1"/>
  <c r="AH84" i="2" a="1"/>
  <c r="AH84" i="2" s="1"/>
  <c r="AI84" i="2" s="1"/>
  <c r="AY617" i="2"/>
  <c r="AZ617" i="2" s="1" a="1"/>
  <c r="AZ617" i="2" s="1"/>
  <c r="AS1564" i="2" a="1"/>
  <c r="AS1564" i="2" s="1"/>
  <c r="AR1330" i="2" a="1"/>
  <c r="AR1330" i="2" s="1"/>
  <c r="AT1069" i="2" a="1"/>
  <c r="AT1069" i="2" s="1"/>
  <c r="AR396" i="2" a="1"/>
  <c r="AR396" i="2" s="1"/>
  <c r="AR79" i="2" a="1"/>
  <c r="AR79" i="2" s="1"/>
  <c r="AH150" i="2" a="1"/>
  <c r="AH150" i="2" s="1"/>
  <c r="AI150" i="2" s="1"/>
  <c r="AR821" i="2" a="1"/>
  <c r="AR821" i="2" s="1"/>
  <c r="AO198" i="2" a="1"/>
  <c r="AO198" i="2" s="1"/>
  <c r="AK1010" i="2" a="1"/>
  <c r="AK1010" i="2" s="1"/>
  <c r="AS825" i="2" a="1"/>
  <c r="AS825" i="2" s="1"/>
  <c r="AL718" i="2" a="1"/>
  <c r="AL718" i="2" s="1"/>
  <c r="I718" i="2" s="1"/>
  <c r="AT750" i="2" a="1"/>
  <c r="AT750" i="2" s="1"/>
  <c r="AK1144" i="2" a="1"/>
  <c r="AK1144" i="2" s="1"/>
  <c r="AL1144" i="2" a="1"/>
  <c r="AL1144" i="2" s="1"/>
  <c r="I1144" i="2" s="1"/>
  <c r="AH183" i="2" a="1"/>
  <c r="AH183" i="2" s="1"/>
  <c r="AI183" i="2" s="1"/>
  <c r="AR621" i="2" a="1"/>
  <c r="AR621" i="2" s="1"/>
  <c r="AY621" i="2"/>
  <c r="AZ621" i="2" s="1" a="1"/>
  <c r="AZ621" i="2" s="1"/>
  <c r="AL768" i="2" a="1"/>
  <c r="AL768" i="2" s="1"/>
  <c r="I768" i="2" s="1"/>
  <c r="AH282" i="2" a="1"/>
  <c r="AH282" i="2" s="1"/>
  <c r="AI282" i="2" s="1"/>
  <c r="AS1005" i="2" a="1"/>
  <c r="AS1005" i="2" s="1"/>
  <c r="BA1005" i="2" a="1"/>
  <c r="BA1005" i="2" s="1"/>
  <c r="AS1077" i="2" a="1"/>
  <c r="AS1077" i="2" s="1"/>
  <c r="AT1077" i="2" a="1"/>
  <c r="AT1077" i="2" s="1"/>
  <c r="BA1077" i="2" a="1"/>
  <c r="BA1077" i="2" s="1"/>
  <c r="BA1116" i="2" a="1"/>
  <c r="BA1116" i="2" s="1"/>
  <c r="AL1116" i="2" a="1"/>
  <c r="AL1116" i="2" s="1"/>
  <c r="I1116" i="2" s="1"/>
  <c r="AR1082" i="2" a="1"/>
  <c r="AR1082" i="2" s="1"/>
  <c r="AY1082" i="2"/>
  <c r="AZ1082" i="2" s="1" a="1"/>
  <c r="AZ1082" i="2" s="1"/>
  <c r="BA939" i="2" a="1"/>
  <c r="BA939" i="2" s="1"/>
  <c r="AT939" i="2" a="1"/>
  <c r="AT939" i="2" s="1"/>
  <c r="AY703" i="2"/>
  <c r="AZ703" i="2" s="1" a="1"/>
  <c r="AZ703" i="2" s="1"/>
  <c r="AR703" i="2" a="1"/>
  <c r="AR703" i="2" s="1"/>
  <c r="AS1097" i="2" a="1"/>
  <c r="AS1097" i="2" s="1"/>
  <c r="AS1003" i="2" a="1"/>
  <c r="AS1003" i="2" s="1"/>
  <c r="AH67" i="2" a="1"/>
  <c r="AH67" i="2" s="1"/>
  <c r="AT1564" i="2" a="1"/>
  <c r="AT1564" i="2" s="1"/>
  <c r="AY396" i="2"/>
  <c r="AZ396" i="2" s="1" a="1"/>
  <c r="AZ396" i="2" s="1"/>
  <c r="AS353" i="2" a="1"/>
  <c r="AS353" i="2" s="1"/>
  <c r="AL1251" i="2" a="1"/>
  <c r="AL1251" i="2" s="1"/>
  <c r="I1251" i="2" s="1"/>
  <c r="BA1010" i="2" a="1"/>
  <c r="BA1010" i="2" s="1"/>
  <c r="L1010" i="2" s="1"/>
  <c r="AL825" i="2" a="1"/>
  <c r="AL825" i="2" s="1"/>
  <c r="I825" i="2" s="1"/>
  <c r="AH179" i="2" a="1"/>
  <c r="AH179" i="2" s="1"/>
  <c r="AI179" i="2" s="1"/>
  <c r="AP43" i="2" a="1"/>
  <c r="AP43" i="2" s="1"/>
  <c r="BA1344" i="2" a="1"/>
  <c r="BA1344" i="2" s="1"/>
  <c r="AS892" i="2" a="1"/>
  <c r="AS892" i="2" s="1"/>
  <c r="AL756" i="2" a="1"/>
  <c r="AL756" i="2" s="1"/>
  <c r="I756" i="2" s="1"/>
  <c r="AL1396" i="2" a="1"/>
  <c r="AL1396" i="2" s="1"/>
  <c r="I1396" i="2" s="1"/>
  <c r="AR626" i="2" a="1"/>
  <c r="AR626" i="2" s="1"/>
  <c r="AY626" i="2"/>
  <c r="AZ626" i="2" s="1" a="1"/>
  <c r="AZ626" i="2" s="1"/>
  <c r="AT626" i="2" a="1"/>
  <c r="AT626" i="2" s="1"/>
  <c r="BA750" i="2" a="1"/>
  <c r="BA750" i="2" s="1"/>
  <c r="AK829" i="2" a="1"/>
  <c r="AK829" i="2" s="1"/>
  <c r="AS1108" i="2" a="1"/>
  <c r="AS1108" i="2" s="1"/>
  <c r="AK1108" i="2" a="1"/>
  <c r="AK1108" i="2" s="1"/>
  <c r="BA1108" i="2" a="1"/>
  <c r="BA1108" i="2" s="1"/>
  <c r="AL1108" i="2" a="1"/>
  <c r="AL1108" i="2" s="1"/>
  <c r="I1108" i="2" s="1"/>
  <c r="AK416" i="2" a="1"/>
  <c r="AK416" i="2" s="1"/>
  <c r="AS677" i="2" a="1"/>
  <c r="AS677" i="2" s="1"/>
  <c r="AT677" i="2" a="1"/>
  <c r="AT677" i="2" s="1"/>
  <c r="AY699" i="2"/>
  <c r="AZ699" i="2" s="1" a="1"/>
  <c r="AZ699" i="2" s="1"/>
  <c r="AL963" i="2" a="1"/>
  <c r="AL963" i="2" s="1"/>
  <c r="I963" i="2" s="1"/>
  <c r="AL957" i="2" a="1"/>
  <c r="AL957" i="2" s="1"/>
  <c r="I957" i="2" s="1"/>
  <c r="AT957" i="2" a="1"/>
  <c r="AT957" i="2" s="1"/>
  <c r="AK957" i="2" a="1"/>
  <c r="AK957" i="2" s="1"/>
  <c r="AS957" i="2" a="1"/>
  <c r="AS957" i="2" s="1"/>
  <c r="AL1105" i="2" a="1"/>
  <c r="AL1105" i="2" s="1"/>
  <c r="I1105" i="2" s="1"/>
  <c r="BA1105" i="2" a="1"/>
  <c r="BA1105" i="2" s="1"/>
  <c r="AS1105" i="2" a="1"/>
  <c r="AS1105" i="2" s="1"/>
  <c r="AR1005" i="2" a="1"/>
  <c r="AR1005" i="2" s="1"/>
  <c r="AY1005" i="2"/>
  <c r="AZ1005" i="2" s="1" a="1"/>
  <c r="AZ1005" i="2" s="1"/>
  <c r="AS1460" i="2" a="1"/>
  <c r="AS1460" i="2" s="1"/>
  <c r="AT1460" i="2" a="1"/>
  <c r="AT1460" i="2" s="1"/>
  <c r="BA1460" i="2" a="1"/>
  <c r="BA1460" i="2" s="1"/>
  <c r="AK816" i="2" a="1"/>
  <c r="AK816" i="2" s="1"/>
  <c r="AL816" i="2" a="1"/>
  <c r="AL816" i="2" s="1"/>
  <c r="I816" i="2" s="1"/>
  <c r="AT816" i="2" a="1"/>
  <c r="AT816" i="2" s="1"/>
  <c r="AS71" i="2" a="1"/>
  <c r="AS71" i="2" s="1"/>
  <c r="AL660" i="2" a="1"/>
  <c r="AL660" i="2" s="1"/>
  <c r="I660" i="2" s="1"/>
  <c r="AY494" i="2"/>
  <c r="AZ494" i="2" s="1" a="1"/>
  <c r="AZ494" i="2" s="1"/>
  <c r="AR494" i="2" a="1"/>
  <c r="AR494" i="2" s="1"/>
  <c r="AK1154" i="2" a="1"/>
  <c r="AK1154" i="2" s="1"/>
  <c r="AT1154" i="2" a="1"/>
  <c r="AT1154" i="2" s="1"/>
  <c r="BA1154" i="2" a="1"/>
  <c r="BA1154" i="2" s="1"/>
  <c r="AL1154" i="2" a="1"/>
  <c r="AL1154" i="2" s="1"/>
  <c r="I1154" i="2" s="1"/>
  <c r="AY1073" i="2"/>
  <c r="AZ1073" i="2" s="1" a="1"/>
  <c r="AZ1073" i="2" s="1"/>
  <c r="AR1017" i="2" a="1"/>
  <c r="AR1017" i="2" s="1"/>
  <c r="AY1017" i="2"/>
  <c r="AZ1017" i="2" s="1" a="1"/>
  <c r="AZ1017" i="2" s="1"/>
  <c r="AY51" i="2"/>
  <c r="AZ51" i="2" s="1" a="1"/>
  <c r="AZ51" i="2" s="1"/>
  <c r="AP275" i="2" a="1"/>
  <c r="AP275" i="2" s="1"/>
  <c r="AH390" i="2" a="1"/>
  <c r="AH390" i="2" s="1"/>
  <c r="AI390" i="2" s="1"/>
  <c r="AK660" i="2" a="1"/>
  <c r="AK660" i="2" s="1"/>
  <c r="AH327" i="2" a="1"/>
  <c r="AH327" i="2" s="1"/>
  <c r="AI327" i="2" s="1"/>
  <c r="AT1324" i="2" a="1"/>
  <c r="AT1324" i="2" s="1"/>
  <c r="AL932" i="2" a="1"/>
  <c r="AL932" i="2" s="1"/>
  <c r="I932" i="2" s="1"/>
  <c r="BA932" i="2" a="1"/>
  <c r="BA932" i="2" s="1"/>
  <c r="AY997" i="2"/>
  <c r="AZ997" i="2" s="1" a="1"/>
  <c r="AZ997" i="2" s="1"/>
  <c r="AR997" i="2" a="1"/>
  <c r="AR997" i="2" s="1"/>
  <c r="AS1518" i="2" a="1"/>
  <c r="AS1518" i="2" s="1"/>
  <c r="AY885" i="2"/>
  <c r="AZ885" i="2" s="1" a="1"/>
  <c r="AZ885" i="2" s="1"/>
  <c r="AR659" i="2" a="1"/>
  <c r="AR659" i="2" s="1"/>
  <c r="AY659" i="2"/>
  <c r="AZ659" i="2" s="1" a="1"/>
  <c r="AZ659" i="2" s="1"/>
  <c r="AS927" i="2" a="1"/>
  <c r="AS927" i="2" s="1"/>
  <c r="AK503" i="2" a="1"/>
  <c r="AK503" i="2" s="1"/>
  <c r="AT484" i="2" a="1"/>
  <c r="AT484" i="2" s="1"/>
  <c r="AL1507" i="2" a="1"/>
  <c r="AL1507" i="2" s="1"/>
  <c r="I1507" i="2" s="1"/>
  <c r="AL923" i="2" a="1"/>
  <c r="AL923" i="2" s="1"/>
  <c r="I923" i="2" s="1"/>
  <c r="AR61" i="2" a="1"/>
  <c r="AR61" i="2" s="1"/>
  <c r="AY61" i="2"/>
  <c r="AZ61" i="2" s="1" a="1"/>
  <c r="AZ61" i="2" s="1"/>
  <c r="AK695" i="2" a="1"/>
  <c r="AK695" i="2" s="1"/>
  <c r="AS695" i="2" a="1"/>
  <c r="AS695" i="2" s="1"/>
  <c r="AR359" i="2" a="1"/>
  <c r="AR359" i="2" s="1"/>
  <c r="AY359" i="2"/>
  <c r="AZ359" i="2" s="1" a="1"/>
  <c r="AZ359" i="2" s="1"/>
  <c r="AR686" i="2" a="1"/>
  <c r="AR686" i="2" s="1"/>
  <c r="AY686" i="2"/>
  <c r="AZ686" i="2" s="1" a="1"/>
  <c r="AZ686" i="2" s="1"/>
  <c r="AR1373" i="2" a="1"/>
  <c r="AR1373" i="2" s="1"/>
  <c r="AY1373" i="2"/>
  <c r="AZ1373" i="2" s="1" a="1"/>
  <c r="AZ1373" i="2" s="1"/>
  <c r="AR240" i="2" a="1"/>
  <c r="AR240" i="2" s="1"/>
  <c r="AT786" i="2" a="1"/>
  <c r="AT786" i="2" s="1"/>
  <c r="BA786" i="2" a="1"/>
  <c r="BA786" i="2" s="1"/>
  <c r="AK786" i="2" a="1"/>
  <c r="AK786" i="2" s="1"/>
  <c r="AL786" i="2" a="1"/>
  <c r="AL786" i="2" s="1"/>
  <c r="I786" i="2" s="1"/>
  <c r="AK1103" i="2" a="1"/>
  <c r="AK1103" i="2" s="1"/>
  <c r="AL1103" i="2" a="1"/>
  <c r="AL1103" i="2" s="1"/>
  <c r="I1103" i="2" s="1"/>
  <c r="BA1103" i="2" a="1"/>
  <c r="BA1103" i="2" s="1"/>
  <c r="AL1241" i="2" a="1"/>
  <c r="AL1241" i="2" s="1"/>
  <c r="I1241" i="2" s="1"/>
  <c r="BA1241" i="2" a="1"/>
  <c r="BA1241" i="2" s="1"/>
  <c r="AS1241" i="2" a="1"/>
  <c r="AS1241" i="2" s="1"/>
  <c r="AY200" i="2"/>
  <c r="AZ200" i="2" s="1" a="1"/>
  <c r="AZ200" i="2" s="1"/>
  <c r="AR825" i="2" a="1"/>
  <c r="AR825" i="2" s="1"/>
  <c r="AY825" i="2"/>
  <c r="AZ825" i="2" s="1" a="1"/>
  <c r="AZ825" i="2" s="1"/>
  <c r="BA1297" i="2" a="1"/>
  <c r="BA1297" i="2" s="1"/>
  <c r="AH135" i="2" a="1"/>
  <c r="AH135" i="2" s="1"/>
  <c r="AH394" i="2" a="1"/>
  <c r="AH394" i="2" s="1"/>
  <c r="AI394" i="2" s="1"/>
  <c r="AY348" i="2"/>
  <c r="AZ348" i="2" s="1" a="1"/>
  <c r="AZ348" i="2" s="1"/>
  <c r="AO356" i="2" a="1"/>
  <c r="AO356" i="2" s="1"/>
  <c r="AO133" i="2" a="1"/>
  <c r="AO133" i="2" s="1"/>
  <c r="AH80" i="2" a="1"/>
  <c r="AH80" i="2" s="1"/>
  <c r="AI80" i="2" s="1"/>
  <c r="AR525" i="2" a="1"/>
  <c r="AR525" i="2" s="1"/>
  <c r="AH155" i="2" a="1"/>
  <c r="AH155" i="2" s="1"/>
  <c r="AI155" i="2" s="1"/>
  <c r="AK1359" i="2" a="1"/>
  <c r="AK1359" i="2" s="1"/>
  <c r="AH225" i="2" a="1"/>
  <c r="AH225" i="2" s="1"/>
  <c r="AI225" i="2" s="1"/>
  <c r="AY842" i="2"/>
  <c r="AZ842" i="2" s="1" a="1"/>
  <c r="AZ842" i="2" s="1"/>
  <c r="X75" i="2"/>
  <c r="AS1374" i="2" a="1"/>
  <c r="AS1374" i="2" s="1"/>
  <c r="BA915" i="2" a="1"/>
  <c r="BA915" i="2" s="1"/>
  <c r="AK918" i="2" a="1"/>
  <c r="AK918" i="2" s="1"/>
  <c r="BA1022" i="2" a="1"/>
  <c r="BA1022" i="2" s="1"/>
  <c r="AR651" i="2" a="1"/>
  <c r="AR651" i="2" s="1"/>
  <c r="AT1318" i="2" a="1"/>
  <c r="AT1318" i="2" s="1"/>
  <c r="AS1318" i="2" a="1"/>
  <c r="AS1318" i="2" s="1"/>
  <c r="AK713" i="2" a="1"/>
  <c r="AK713" i="2" s="1"/>
  <c r="AT716" i="2" a="1"/>
  <c r="AT716" i="2" s="1"/>
  <c r="AT836" i="2" a="1"/>
  <c r="AT836" i="2" s="1"/>
  <c r="BA836" i="2" a="1"/>
  <c r="BA836" i="2" s="1"/>
  <c r="AL836" i="2" a="1"/>
  <c r="AL836" i="2" s="1"/>
  <c r="I836" i="2" s="1"/>
  <c r="AS1086" i="2" a="1"/>
  <c r="AS1086" i="2" s="1"/>
  <c r="BA1086" i="2" a="1"/>
  <c r="BA1086" i="2" s="1"/>
  <c r="AT1086" i="2" a="1"/>
  <c r="AT1086" i="2" s="1"/>
  <c r="AK1086" i="2" a="1"/>
  <c r="AK1086" i="2" s="1"/>
  <c r="AY137" i="2"/>
  <c r="AZ137" i="2" s="1" a="1"/>
  <c r="AZ137" i="2" s="1"/>
  <c r="AR137" i="2" a="1"/>
  <c r="AR137" i="2" s="1"/>
  <c r="AY463" i="2"/>
  <c r="AZ463" i="2" s="1" a="1"/>
  <c r="AZ463" i="2" s="1"/>
  <c r="J463" i="2"/>
  <c r="AR463" i="2" a="1"/>
  <c r="AR463" i="2" s="1"/>
  <c r="K463" i="2" s="1"/>
  <c r="AY237" i="2"/>
  <c r="AZ237" i="2" s="1" a="1"/>
  <c r="AZ237" i="2" s="1"/>
  <c r="BA1179" i="2" a="1"/>
  <c r="BA1179" i="2" s="1"/>
  <c r="AR798" i="2" a="1"/>
  <c r="AR798" i="2" s="1"/>
  <c r="AY798" i="2"/>
  <c r="AZ798" i="2" s="1" a="1"/>
  <c r="AZ798" i="2" s="1"/>
  <c r="AR927" i="2" a="1"/>
  <c r="AR927" i="2" s="1"/>
  <c r="AY927" i="2"/>
  <c r="AZ927" i="2" s="1" a="1"/>
  <c r="AZ927" i="2" s="1"/>
  <c r="AK262" i="2" a="1"/>
  <c r="AK262" i="2" s="1"/>
  <c r="AH240" i="2" a="1"/>
  <c r="AH240" i="2" s="1"/>
  <c r="AY281" i="2"/>
  <c r="AZ281" i="2" s="1" a="1"/>
  <c r="AZ281" i="2" s="1"/>
  <c r="AS1395" i="2" a="1"/>
  <c r="AS1395" i="2" s="1"/>
  <c r="AL1395" i="2" a="1"/>
  <c r="AL1395" i="2" s="1"/>
  <c r="I1395" i="2" s="1"/>
  <c r="AS1565" i="2" a="1"/>
  <c r="AS1565" i="2" s="1"/>
  <c r="BA1565" i="2" a="1"/>
  <c r="BA1565" i="2" s="1"/>
  <c r="AL1565" i="2" a="1"/>
  <c r="AL1565" i="2" s="1"/>
  <c r="I1565" i="2" s="1"/>
  <c r="AR550" i="2" a="1"/>
  <c r="AR550" i="2" s="1"/>
  <c r="AY550" i="2"/>
  <c r="AZ550" i="2" s="1" a="1"/>
  <c r="AZ550" i="2" s="1"/>
  <c r="AH459" i="2" a="1"/>
  <c r="AH459" i="2" s="1"/>
  <c r="AI459" i="2" s="1"/>
  <c r="AH168" i="2" a="1"/>
  <c r="AH168" i="2" s="1"/>
  <c r="AL1538" i="2" a="1"/>
  <c r="AL1538" i="2" s="1"/>
  <c r="I1538" i="2" s="1"/>
  <c r="AT1538" i="2" a="1"/>
  <c r="AT1538" i="2" s="1"/>
  <c r="AS1538" i="2" a="1"/>
  <c r="AS1538" i="2" s="1"/>
  <c r="AK1538" i="2" a="1"/>
  <c r="AK1538" i="2" s="1"/>
  <c r="AS1069" i="2" a="1"/>
  <c r="AS1069" i="2" s="1"/>
  <c r="BA1069" i="2" a="1"/>
  <c r="BA1069" i="2" s="1"/>
  <c r="AS1346" i="2" a="1"/>
  <c r="AS1346" i="2" s="1"/>
  <c r="AK1346" i="2" a="1"/>
  <c r="AK1346" i="2" s="1"/>
  <c r="AT1346" i="2" a="1"/>
  <c r="AT1346" i="2" s="1"/>
  <c r="AT747" i="2" a="1"/>
  <c r="AT747" i="2" s="1"/>
  <c r="AR1058" i="2" a="1"/>
  <c r="AR1058" i="2" s="1"/>
  <c r="AK1030" i="2" a="1"/>
  <c r="AK1030" i="2" s="1"/>
  <c r="AL1235" i="2" a="1"/>
  <c r="AL1235" i="2" s="1"/>
  <c r="I1235" i="2" s="1"/>
  <c r="AL759" i="2" a="1"/>
  <c r="AL759" i="2" s="1"/>
  <c r="I759" i="2" s="1"/>
  <c r="AK36" i="2" a="1"/>
  <c r="AK36" i="2" s="1"/>
  <c r="AS1235" i="2" a="1"/>
  <c r="AS1235" i="2" s="1"/>
  <c r="AT759" i="2" a="1"/>
  <c r="AT759" i="2" s="1"/>
  <c r="AO30" i="2" a="1"/>
  <c r="AO30" i="2" s="1"/>
  <c r="BA1235" i="2" a="1"/>
  <c r="BA1235" i="2" s="1"/>
  <c r="BA759" i="2" a="1"/>
  <c r="BA759" i="2" s="1"/>
  <c r="AY160" i="2"/>
  <c r="AZ160" i="2" s="1" a="1"/>
  <c r="AZ160" i="2" s="1"/>
  <c r="AR1374" i="2" a="1"/>
  <c r="AR1374" i="2" s="1"/>
  <c r="AH427" i="2" a="1"/>
  <c r="AH427" i="2" s="1"/>
  <c r="AK376" i="2" a="1"/>
  <c r="AK376" i="2" s="1"/>
  <c r="BA747" i="2" a="1"/>
  <c r="BA747" i="2" s="1"/>
  <c r="AH261" i="2" a="1"/>
  <c r="AH261" i="2" s="1"/>
  <c r="AT1359" i="2" a="1"/>
  <c r="AT1359" i="2" s="1"/>
  <c r="AT938" i="2" a="1"/>
  <c r="AT938" i="2" s="1"/>
  <c r="AK283" i="2" a="1"/>
  <c r="AK283" i="2" s="1"/>
  <c r="AT923" i="2" a="1"/>
  <c r="AT923" i="2" s="1"/>
  <c r="AR1030" i="2" a="1"/>
  <c r="AR1030" i="2" s="1"/>
  <c r="AH191" i="2" a="1"/>
  <c r="AH191" i="2" s="1"/>
  <c r="AY317" i="2"/>
  <c r="AZ317" i="2" s="1" a="1"/>
  <c r="AZ317" i="2" s="1"/>
  <c r="AR317" i="2" a="1"/>
  <c r="AR317" i="2" s="1"/>
  <c r="AL1500" i="2" a="1"/>
  <c r="AL1500" i="2" s="1"/>
  <c r="I1500" i="2" s="1"/>
  <c r="AT846" i="2" a="1"/>
  <c r="AT846" i="2" s="1"/>
  <c r="AK846" i="2" a="1"/>
  <c r="AK846" i="2" s="1"/>
  <c r="BA846" i="2" a="1"/>
  <c r="BA846" i="2" s="1"/>
  <c r="AT1405" i="2" a="1"/>
  <c r="AT1405" i="2" s="1"/>
  <c r="AK1405" i="2" a="1"/>
  <c r="AK1405" i="2" s="1"/>
  <c r="AL1405" i="2" a="1"/>
  <c r="AL1405" i="2" s="1"/>
  <c r="I1405" i="2" s="1"/>
  <c r="AS1405" i="2" a="1"/>
  <c r="AS1405" i="2" s="1"/>
  <c r="BA684" i="2" a="1"/>
  <c r="BA684" i="2" s="1"/>
  <c r="AS684" i="2" a="1"/>
  <c r="AS684" i="2" s="1"/>
  <c r="AK684" i="2" a="1"/>
  <c r="AK684" i="2" s="1"/>
  <c r="AY243" i="2"/>
  <c r="AZ243" i="2" s="1" a="1"/>
  <c r="AZ243" i="2" s="1"/>
  <c r="AY1022" i="2"/>
  <c r="AZ1022" i="2" s="1" a="1"/>
  <c r="AZ1022" i="2" s="1"/>
  <c r="AS1571" i="2" a="1"/>
  <c r="AS1571" i="2" s="1"/>
  <c r="BA1571" i="2" a="1"/>
  <c r="BA1571" i="2" s="1"/>
  <c r="AT1571" i="2" a="1"/>
  <c r="AT1571" i="2" s="1"/>
  <c r="AK1571" i="2" a="1"/>
  <c r="AK1571" i="2" s="1"/>
  <c r="AL1571" i="2" a="1"/>
  <c r="AL1571" i="2" s="1"/>
  <c r="I1571" i="2" s="1"/>
  <c r="AT1243" i="2" a="1"/>
  <c r="AT1243" i="2" s="1"/>
  <c r="BA1073" i="2" a="1"/>
  <c r="BA1073" i="2" s="1"/>
  <c r="AT1073" i="2" a="1"/>
  <c r="AT1073" i="2" s="1"/>
  <c r="AL1073" i="2" a="1"/>
  <c r="AL1073" i="2" s="1"/>
  <c r="I1073" i="2" s="1"/>
  <c r="BA1287" i="2" a="1"/>
  <c r="BA1287" i="2" s="1"/>
  <c r="AL1330" i="2" a="1"/>
  <c r="AL1330" i="2" s="1"/>
  <c r="I1330" i="2" s="1"/>
  <c r="AO227" i="2" a="1"/>
  <c r="AO227" i="2" s="1"/>
  <c r="AH119" i="2" a="1"/>
  <c r="AH119" i="2" s="1"/>
  <c r="AH112" i="2" a="1"/>
  <c r="AH112" i="2" s="1"/>
  <c r="AI112" i="2" s="1"/>
  <c r="AO174" i="2" a="1"/>
  <c r="AO174" i="2" s="1"/>
  <c r="AO309" i="2" a="1"/>
  <c r="AO309" i="2" s="1"/>
  <c r="AH208" i="2" a="1"/>
  <c r="AH208" i="2" s="1"/>
  <c r="AH85" i="2" a="1"/>
  <c r="AH85" i="2" s="1"/>
  <c r="AI85" i="2" s="1"/>
  <c r="AO136" i="2" a="1"/>
  <c r="AO136" i="2" s="1"/>
  <c r="AO426" i="2" a="1"/>
  <c r="AO426" i="2" s="1"/>
  <c r="AH114" i="2" a="1"/>
  <c r="AH114" i="2" s="1"/>
  <c r="AI114" i="2" s="1"/>
  <c r="AH175" i="2" a="1"/>
  <c r="AH175" i="2" s="1"/>
  <c r="AI175" i="2" s="1"/>
  <c r="AH210" i="2" a="1"/>
  <c r="AH210" i="2" s="1"/>
  <c r="AH235" i="2" a="1"/>
  <c r="AH235" i="2" s="1"/>
  <c r="AH447" i="2" a="1"/>
  <c r="AH447" i="2" s="1"/>
  <c r="AA8" i="2"/>
  <c r="AK409" i="2" a="1"/>
  <c r="AK409" i="2" s="1"/>
  <c r="AY79" i="2"/>
  <c r="AZ79" i="2" s="1" a="1"/>
  <c r="AZ79" i="2" s="1"/>
  <c r="AT941" i="2" a="1"/>
  <c r="AT941" i="2" s="1"/>
  <c r="AP220" i="2" a="1"/>
  <c r="AP220" i="2" s="1"/>
  <c r="AS1224" i="2" a="1"/>
  <c r="AS1224" i="2" s="1"/>
  <c r="AH302" i="2" a="1"/>
  <c r="AH302" i="2" s="1"/>
  <c r="AI302" i="2" s="1"/>
  <c r="AH194" i="2" a="1"/>
  <c r="AH194" i="2" s="1"/>
  <c r="AK341" i="2" a="1"/>
  <c r="AK341" i="2" s="1"/>
  <c r="BA1259" i="2" a="1"/>
  <c r="BA1259" i="2" s="1"/>
  <c r="AK362" i="2" a="1"/>
  <c r="AK362" i="2" s="1"/>
  <c r="AP54" i="2" a="1"/>
  <c r="AP54" i="2" s="1"/>
  <c r="AP46" i="2" a="1"/>
  <c r="AP46" i="2" s="1"/>
  <c r="AH221" i="2" a="1"/>
  <c r="AH221" i="2" s="1"/>
  <c r="AH280" i="2" a="1"/>
  <c r="AH280" i="2" s="1"/>
  <c r="AY29" i="2"/>
  <c r="AZ29" i="2" s="1" a="1"/>
  <c r="AZ29" i="2" s="1"/>
  <c r="AK96" i="2" a="1"/>
  <c r="AK96" i="2" s="1"/>
  <c r="AK410" i="2" a="1"/>
  <c r="AK410" i="2" s="1"/>
  <c r="AH167" i="2" a="1"/>
  <c r="AH167" i="2" s="1"/>
  <c r="AI167" i="2" s="1"/>
  <c r="AP297" i="2" a="1"/>
  <c r="AP297" i="2" s="1"/>
  <c r="AO349" i="2" a="1"/>
  <c r="AO349" i="2" s="1"/>
  <c r="AH62" i="2" a="1"/>
  <c r="AH62" i="2" s="1"/>
  <c r="AI62" i="2" s="1"/>
  <c r="AH204" i="2" a="1"/>
  <c r="AH204" i="2" s="1"/>
  <c r="AK288" i="2" a="1"/>
  <c r="AK288" i="2" s="1"/>
  <c r="X646" i="2"/>
  <c r="H646" i="2" s="1" a="1"/>
  <c r="H646" i="2" s="1"/>
  <c r="AI646" i="2"/>
  <c r="AJ646" i="2" s="1"/>
  <c r="AK1198" i="2" a="1"/>
  <c r="AK1198" i="2" s="1"/>
  <c r="AS277" i="2" a="1"/>
  <c r="AS277" i="2" s="1"/>
  <c r="BA1229" i="2" a="1"/>
  <c r="BA1229" i="2" s="1"/>
  <c r="AT1058" i="2" a="1"/>
  <c r="AT1058" i="2" s="1"/>
  <c r="AH58" i="2" a="1"/>
  <c r="AH58" i="2" s="1"/>
  <c r="AI58" i="2" s="1"/>
  <c r="AS1545" i="2" a="1"/>
  <c r="AS1545" i="2" s="1"/>
  <c r="AO161" i="2" a="1"/>
  <c r="AO161" i="2" s="1"/>
  <c r="AP38" i="2" a="1"/>
  <c r="AP38" i="2" s="1"/>
  <c r="AS366" i="2" a="1"/>
  <c r="AS366" i="2" s="1"/>
  <c r="AH417" i="2" a="1"/>
  <c r="AH417" i="2" s="1"/>
  <c r="AI417" i="2" s="1"/>
  <c r="AP250" i="2" a="1"/>
  <c r="AP250" i="2" s="1"/>
  <c r="AO88" i="2" a="1"/>
  <c r="AO88" i="2" s="1"/>
  <c r="AH429" i="2" a="1"/>
  <c r="AH429" i="2" s="1"/>
  <c r="AI429" i="2" s="1"/>
  <c r="AH20" i="2" a="1"/>
  <c r="AH20" i="2" s="1"/>
  <c r="AI20" i="2" s="1"/>
  <c r="AH251" i="2" a="1"/>
  <c r="AH251" i="2" s="1"/>
  <c r="AS195" i="2" a="1"/>
  <c r="AS195" i="2" s="1"/>
  <c r="AO141" i="2" a="1"/>
  <c r="AO141" i="2" s="1"/>
  <c r="AO134" i="2" a="1"/>
  <c r="AO134" i="2" s="1"/>
  <c r="AH146" i="2" a="1"/>
  <c r="AH146" i="2" s="1"/>
  <c r="AI146" i="2" s="1"/>
  <c r="AH278" i="2" a="1"/>
  <c r="AH278" i="2" s="1"/>
  <c r="AI278" i="2" s="1"/>
  <c r="AH170" i="2" a="1"/>
  <c r="AH170" i="2" s="1"/>
  <c r="AI170" i="2" s="1"/>
  <c r="AT858" i="2" a="1"/>
  <c r="AT858" i="2" s="1"/>
  <c r="AT1311" i="2" a="1"/>
  <c r="AT1311" i="2" s="1"/>
  <c r="AT1280" i="2" a="1"/>
  <c r="AT1280" i="2" s="1"/>
  <c r="AS1485" i="2" a="1"/>
  <c r="AS1485" i="2" s="1"/>
  <c r="AK77" i="2" a="1"/>
  <c r="AK77" i="2" s="1"/>
  <c r="AR1540" i="2" a="1"/>
  <c r="AR1540" i="2" s="1"/>
  <c r="AY1540" i="2"/>
  <c r="AZ1540" i="2" s="1" a="1"/>
  <c r="AZ1540" i="2" s="1"/>
  <c r="AH203" i="2" a="1"/>
  <c r="AH203" i="2" s="1"/>
  <c r="AI203" i="2" s="1"/>
  <c r="AH126" i="2" a="1"/>
  <c r="AH126" i="2" s="1"/>
  <c r="AH421" i="2" a="1"/>
  <c r="AH421" i="2" s="1"/>
  <c r="AI421" i="2" s="1"/>
  <c r="AH352" i="2" a="1"/>
  <c r="AH352" i="2" s="1"/>
  <c r="AI352" i="2" s="1"/>
  <c r="AH92" i="2" a="1"/>
  <c r="AH92" i="2" s="1"/>
  <c r="AO319" i="2" a="1"/>
  <c r="AO319" i="2" s="1"/>
  <c r="AO337" i="2" a="1"/>
  <c r="AO337" i="2" s="1"/>
  <c r="AO138" i="2" a="1"/>
  <c r="AO138" i="2" s="1"/>
  <c r="AH245" i="2" a="1"/>
  <c r="AH245" i="2" s="1"/>
  <c r="AI245" i="2" s="1"/>
  <c r="AH298" i="2" a="1"/>
  <c r="AH298" i="2" s="1"/>
  <c r="AI298" i="2" s="1"/>
  <c r="AR213" i="2" a="1"/>
  <c r="AR213" i="2" s="1"/>
  <c r="AH117" i="2" a="1"/>
  <c r="AH117" i="2" s="1"/>
  <c r="AI117" i="2" s="1"/>
  <c r="AH249" i="2" a="1"/>
  <c r="AH249" i="2" s="1"/>
  <c r="AI249" i="2" s="1"/>
  <c r="AT1242" i="2" a="1"/>
  <c r="AT1242" i="2" s="1"/>
  <c r="AT1438" i="2" a="1"/>
  <c r="AT1438" i="2" s="1"/>
  <c r="AH310" i="2" a="1"/>
  <c r="AH310" i="2" s="1"/>
  <c r="AI310" i="2" s="1"/>
  <c r="AK1566" i="2" a="1"/>
  <c r="AK1566" i="2" s="1"/>
  <c r="BA1337" i="2" a="1"/>
  <c r="BA1337" i="2" s="1"/>
  <c r="AY304" i="2"/>
  <c r="AZ304" i="2" s="1" a="1"/>
  <c r="AZ304" i="2" s="1"/>
  <c r="AP434" i="2" a="1"/>
  <c r="AP434" i="2" s="1"/>
  <c r="AP384" i="2" a="1"/>
  <c r="AP384" i="2" s="1"/>
  <c r="AP28" i="2" a="1"/>
  <c r="AP28" i="2" s="1"/>
  <c r="AH272" i="2" a="1"/>
  <c r="AH272" i="2" s="1"/>
  <c r="AI272" i="2" s="1"/>
  <c r="AH252" i="2" a="1"/>
  <c r="AH252" i="2" s="1"/>
  <c r="AH379" i="2" a="1"/>
  <c r="AH379" i="2" s="1"/>
  <c r="AH211" i="2" a="1"/>
  <c r="AH211" i="2" s="1"/>
  <c r="AH411" i="2" a="1"/>
  <c r="AH411" i="2" s="1"/>
  <c r="AH270" i="2" a="1"/>
  <c r="AH270" i="2" s="1"/>
  <c r="AH21" i="2" a="1"/>
  <c r="AH21" i="2" s="1"/>
  <c r="AH423" i="2" a="1"/>
  <c r="AH423" i="2" s="1"/>
  <c r="AI423" i="2" s="1"/>
  <c r="AH33" i="2" a="1"/>
  <c r="AH33" i="2" s="1"/>
  <c r="AI33" i="2" s="1"/>
  <c r="AH184" i="2" a="1"/>
  <c r="AH184" i="2" s="1"/>
  <c r="AI184" i="2" s="1"/>
  <c r="AH78" i="2" a="1"/>
  <c r="AH78" i="2" s="1"/>
  <c r="AI78" i="2" s="1"/>
  <c r="AH342" i="2" a="1"/>
  <c r="AH342" i="2" s="1"/>
  <c r="AH307" i="2" a="1"/>
  <c r="AH307" i="2" s="1"/>
  <c r="AY145" i="2"/>
  <c r="AZ145" i="2" s="1" a="1"/>
  <c r="AZ145" i="2" s="1"/>
  <c r="AY357" i="2"/>
  <c r="AZ357" i="2" s="1" a="1"/>
  <c r="AZ357" i="2" s="1"/>
  <c r="AS1433" i="2" a="1"/>
  <c r="AS1433" i="2" s="1"/>
  <c r="AK945" i="2" a="1"/>
  <c r="AK945" i="2" s="1"/>
  <c r="BA1323" i="2" a="1"/>
  <c r="BA1323" i="2" s="1"/>
  <c r="BA991" i="2" a="1"/>
  <c r="BA991" i="2" s="1"/>
  <c r="BA1148" i="2" a="1"/>
  <c r="BA1148" i="2" s="1"/>
  <c r="AK143" i="2" a="1"/>
  <c r="AK143" i="2" s="1"/>
  <c r="AH348" i="2" a="1"/>
  <c r="AH348" i="2" s="1"/>
  <c r="AI348" i="2" s="1"/>
  <c r="AH292" i="2" a="1"/>
  <c r="AH292" i="2" s="1"/>
  <c r="AI292" i="2" s="1"/>
  <c r="AH104" i="2" a="1"/>
  <c r="AH104" i="2" s="1"/>
  <c r="AI104" i="2" s="1"/>
  <c r="AH462" i="2" a="1"/>
  <c r="AH462" i="2" s="1"/>
  <c r="AI462" i="2" s="1"/>
  <c r="AP193" i="2" a="1"/>
  <c r="AP193" i="2" s="1"/>
  <c r="AH113" i="2" a="1"/>
  <c r="AH113" i="2" s="1"/>
  <c r="AH392" i="2" a="1"/>
  <c r="AH392" i="2" s="1"/>
  <c r="AH248" i="2" a="1"/>
  <c r="AH248" i="2" s="1"/>
  <c r="AH130" i="2" a="1"/>
  <c r="AH130" i="2" s="1"/>
  <c r="AH158" i="2" a="1"/>
  <c r="AH158" i="2" s="1"/>
  <c r="AH237" i="2" a="1"/>
  <c r="AH237" i="2" s="1"/>
  <c r="AL294" i="2" a="1"/>
  <c r="AL294" i="2" s="1"/>
  <c r="I294" i="2" s="1"/>
  <c r="AS215" i="2" a="1"/>
  <c r="AS215" i="2" s="1"/>
  <c r="AO171" i="2" a="1"/>
  <c r="AO171" i="2" s="1"/>
  <c r="AO374" i="2" a="1"/>
  <c r="AO374" i="2" s="1"/>
  <c r="AK871" i="2" a="1"/>
  <c r="AK871" i="2" s="1"/>
  <c r="AK953" i="2" a="1"/>
  <c r="AK953" i="2" s="1"/>
  <c r="AY1370" i="2"/>
  <c r="AZ1370" i="2" s="1" a="1"/>
  <c r="AZ1370" i="2" s="1"/>
  <c r="AH42" i="2" a="1"/>
  <c r="AH42" i="2" s="1"/>
  <c r="AI42" i="2" s="1"/>
  <c r="BA787" i="2" a="1"/>
  <c r="BA787" i="2" s="1"/>
  <c r="BA1008" i="2" a="1"/>
  <c r="BA1008" i="2" s="1"/>
  <c r="AH422" i="2" a="1"/>
  <c r="AH422" i="2" s="1"/>
  <c r="AI422" i="2" s="1"/>
  <c r="AH407" i="2" a="1"/>
  <c r="AH407" i="2" s="1"/>
  <c r="AI407" i="2" s="1"/>
  <c r="BA89" i="2" a="1"/>
  <c r="BA89" i="2" s="1"/>
  <c r="AH308" i="2" a="1"/>
  <c r="AH308" i="2" s="1"/>
  <c r="AI308" i="2" s="1"/>
  <c r="AR292" i="2" a="1"/>
  <c r="AR292" i="2" s="1"/>
  <c r="AK142" i="2" a="1"/>
  <c r="AK142" i="2" s="1"/>
  <c r="AK289" i="2" a="1"/>
  <c r="AK289" i="2" s="1"/>
  <c r="AO66" i="2" a="1"/>
  <c r="AO66" i="2" s="1"/>
  <c r="AP396" i="2" a="1"/>
  <c r="AP396" i="2" s="1"/>
  <c r="AP213" i="2" a="1"/>
  <c r="AP213" i="2" s="1"/>
  <c r="W318" i="2"/>
  <c r="AP223" i="2" a="1"/>
  <c r="AP223" i="2" s="1"/>
  <c r="AH461" i="2" a="1"/>
  <c r="AH461" i="2" s="1"/>
  <c r="Y75" i="2"/>
  <c r="AK108" i="2" a="1"/>
  <c r="AK108" i="2" s="1"/>
  <c r="AK485" i="2" a="1"/>
  <c r="AK485" i="2" s="1"/>
  <c r="AP263" i="2" a="1"/>
  <c r="AP263" i="2" s="1"/>
  <c r="AR593" i="2" a="1"/>
  <c r="AR593" i="2" s="1"/>
  <c r="AK610" i="2" a="1"/>
  <c r="AK610" i="2" s="1"/>
  <c r="Y457" i="2"/>
  <c r="AP285" i="2" a="1"/>
  <c r="AP285" i="2" s="1"/>
  <c r="AL654" i="2" a="1"/>
  <c r="AL654" i="2" s="1"/>
  <c r="I654" i="2" s="1"/>
  <c r="X457" i="2"/>
  <c r="BA1290" i="2" a="1"/>
  <c r="BA1290" i="2" s="1"/>
  <c r="AK654" i="2" a="1"/>
  <c r="AK654" i="2" s="1"/>
  <c r="W75" i="2"/>
  <c r="AY671" i="2"/>
  <c r="AZ671" i="2" s="1" a="1"/>
  <c r="AZ671" i="2" s="1"/>
  <c r="W457" i="2"/>
  <c r="AS274" i="2" a="1"/>
  <c r="AS274" i="2" s="1"/>
  <c r="AP79" i="2" a="1"/>
  <c r="AP79" i="2" s="1"/>
  <c r="AO336" i="2" a="1"/>
  <c r="AO336" i="2" s="1"/>
  <c r="AK1019" i="2" a="1"/>
  <c r="AK1019" i="2" s="1"/>
  <c r="AY1030" i="2"/>
  <c r="AZ1030" i="2" s="1" a="1"/>
  <c r="AZ1030" i="2" s="1"/>
  <c r="BA880" i="2" a="1"/>
  <c r="BA880" i="2" s="1"/>
  <c r="AT1168" i="2" a="1"/>
  <c r="AT1168" i="2" s="1"/>
  <c r="AK889" i="2" a="1"/>
  <c r="AK889" i="2" s="1"/>
  <c r="AT879" i="2" a="1"/>
  <c r="AT879" i="2" s="1"/>
  <c r="BA1019" i="2" a="1"/>
  <c r="BA1019" i="2" s="1"/>
  <c r="AL917" i="2" a="1"/>
  <c r="AL917" i="2" s="1"/>
  <c r="I917" i="2" s="1"/>
  <c r="AY1201" i="2"/>
  <c r="AZ1201" i="2" s="1" a="1"/>
  <c r="AZ1201" i="2" s="1"/>
  <c r="AR1161" i="2" a="1"/>
  <c r="AR1161" i="2" s="1"/>
  <c r="AS880" i="2" a="1"/>
  <c r="AS880" i="2" s="1"/>
  <c r="AS1168" i="2" a="1"/>
  <c r="AS1168" i="2" s="1"/>
  <c r="AS879" i="2" a="1"/>
  <c r="AS879" i="2" s="1"/>
  <c r="AR1201" i="2" a="1"/>
  <c r="AR1201" i="2" s="1"/>
  <c r="AY745" i="2"/>
  <c r="AZ745" i="2" s="1" a="1"/>
  <c r="AZ745" i="2" s="1"/>
  <c r="BA1052" i="2" a="1"/>
  <c r="BA1052" i="2" s="1"/>
  <c r="AR1563" i="2" a="1"/>
  <c r="AR1563" i="2" s="1"/>
  <c r="AT898" i="2" a="1"/>
  <c r="AT898" i="2" s="1"/>
  <c r="AS716" i="2" a="1"/>
  <c r="AS716" i="2" s="1"/>
  <c r="AY1139" i="2"/>
  <c r="AZ1139" i="2" s="1" a="1"/>
  <c r="AZ1139" i="2" s="1"/>
  <c r="AK1457" i="2" a="1"/>
  <c r="AK1457" i="2" s="1"/>
  <c r="AT903" i="2" a="1"/>
  <c r="AT903" i="2" s="1"/>
  <c r="AL1052" i="2" a="1"/>
  <c r="AL1052" i="2" s="1"/>
  <c r="I1052" i="2" s="1"/>
  <c r="AS1052" i="2" a="1"/>
  <c r="AS1052" i="2" s="1"/>
  <c r="AY1318" i="2"/>
  <c r="AZ1318" i="2" s="1" a="1"/>
  <c r="AZ1318" i="2" s="1"/>
  <c r="AK716" i="2" a="1"/>
  <c r="AK716" i="2" s="1"/>
  <c r="BA1457" i="2" a="1"/>
  <c r="BA1457" i="2" s="1"/>
  <c r="AS903" i="2" a="1"/>
  <c r="AS903" i="2" s="1"/>
  <c r="AS889" i="2" a="1"/>
  <c r="AS889" i="2" s="1"/>
  <c r="AL879" i="2" a="1"/>
  <c r="AL879" i="2" s="1"/>
  <c r="I879" i="2" s="1"/>
  <c r="AT787" i="2" a="1"/>
  <c r="AT787" i="2" s="1"/>
  <c r="AK1037" i="2" a="1"/>
  <c r="AK1037" i="2" s="1"/>
  <c r="AS1063" i="2" a="1"/>
  <c r="AS1063" i="2" s="1"/>
  <c r="BA856" i="2" a="1"/>
  <c r="BA856" i="2" s="1"/>
  <c r="AR1318" i="2" a="1"/>
  <c r="AR1318" i="2" s="1"/>
  <c r="AR1454" i="2" a="1"/>
  <c r="AR1454" i="2" s="1"/>
  <c r="AT1037" i="2" a="1"/>
  <c r="AT1037" i="2" s="1"/>
  <c r="AY1492" i="2"/>
  <c r="AZ1492" i="2" s="1" a="1"/>
  <c r="AZ1492" i="2" s="1"/>
  <c r="AK898" i="2" a="1"/>
  <c r="AK898" i="2" s="1"/>
  <c r="AL1063" i="2" a="1"/>
  <c r="AL1063" i="2" s="1"/>
  <c r="I1063" i="2" s="1"/>
  <c r="AT856" i="2" a="1"/>
  <c r="AT856" i="2" s="1"/>
  <c r="BA941" i="2" a="1"/>
  <c r="BA941" i="2" s="1"/>
  <c r="AT1019" i="2" a="1"/>
  <c r="AT1019" i="2" s="1"/>
  <c r="AL1457" i="2" a="1"/>
  <c r="AL1457" i="2" s="1"/>
  <c r="I1457" i="2" s="1"/>
  <c r="AR1093" i="2" a="1"/>
  <c r="AR1093" i="2" s="1"/>
  <c r="AT1063" i="2" a="1"/>
  <c r="AT1063" i="2" s="1"/>
  <c r="AS1311" i="2" a="1"/>
  <c r="AS1311" i="2" s="1"/>
  <c r="AY1284" i="2"/>
  <c r="AZ1284" i="2" s="1" a="1"/>
  <c r="AZ1284" i="2" s="1"/>
  <c r="AR691" i="2" a="1"/>
  <c r="AR691" i="2" s="1"/>
  <c r="AT671" i="2" a="1"/>
  <c r="AT671" i="2" s="1"/>
  <c r="AK1227" i="2" a="1"/>
  <c r="AK1227" i="2" s="1"/>
  <c r="AS1191" i="2" a="1"/>
  <c r="AS1191" i="2" s="1"/>
  <c r="BA1221" i="2" a="1"/>
  <c r="BA1221" i="2" s="1"/>
  <c r="AL1097" i="2" a="1"/>
  <c r="AL1097" i="2" s="1"/>
  <c r="I1097" i="2" s="1"/>
  <c r="AY1519" i="2"/>
  <c r="AZ1519" i="2" s="1" a="1"/>
  <c r="AZ1519" i="2" s="1"/>
  <c r="AY691" i="2"/>
  <c r="AZ691" i="2" s="1" a="1"/>
  <c r="AZ691" i="2" s="1"/>
  <c r="BA671" i="2" a="1"/>
  <c r="BA671" i="2" s="1"/>
  <c r="BA1058" i="2" a="1"/>
  <c r="BA1058" i="2" s="1"/>
  <c r="AT1396" i="2" a="1"/>
  <c r="AT1396" i="2" s="1"/>
  <c r="AR1191" i="2" a="1"/>
  <c r="AR1191" i="2" s="1"/>
  <c r="AT1227" i="2" a="1"/>
  <c r="AT1227" i="2" s="1"/>
  <c r="AL918" i="2" a="1"/>
  <c r="AL918" i="2" s="1"/>
  <c r="I918" i="2" s="1"/>
  <c r="AS1221" i="2" a="1"/>
  <c r="AS1221" i="2" s="1"/>
  <c r="AK1097" i="2" a="1"/>
  <c r="AK1097" i="2" s="1"/>
  <c r="AR1518" i="2" a="1"/>
  <c r="AR1518" i="2" s="1"/>
  <c r="AR1519" i="2" a="1"/>
  <c r="AR1519" i="2" s="1"/>
  <c r="AR1194" i="2" a="1"/>
  <c r="AR1194" i="2" s="1"/>
  <c r="AL1221" i="2" a="1"/>
  <c r="AL1221" i="2" s="1"/>
  <c r="I1221" i="2" s="1"/>
  <c r="AK1221" i="2" a="1"/>
  <c r="AK1221" i="2" s="1"/>
  <c r="AS1284" i="2" a="1"/>
  <c r="AS1284" i="2" s="1"/>
  <c r="AK671" i="2" a="1"/>
  <c r="AK671" i="2" s="1"/>
  <c r="AY1456" i="2"/>
  <c r="AZ1456" i="2" s="1" a="1"/>
  <c r="AZ1456" i="2" s="1"/>
  <c r="BA1227" i="2" a="1"/>
  <c r="BA1227" i="2" s="1"/>
  <c r="AL1007" i="2" a="1"/>
  <c r="AL1007" i="2" s="1"/>
  <c r="I1007" i="2" s="1"/>
  <c r="AL721" i="2" a="1"/>
  <c r="AL721" i="2" s="1"/>
  <c r="I721" i="2" s="1"/>
  <c r="AT676" i="2" a="1"/>
  <c r="AT676" i="2" s="1"/>
  <c r="AY1229" i="2"/>
  <c r="AZ1229" i="2" s="1" a="1"/>
  <c r="AZ1229" i="2" s="1"/>
  <c r="AL1497" i="2" a="1"/>
  <c r="AL1497" i="2" s="1"/>
  <c r="I1497" i="2" s="1"/>
  <c r="AL1037" i="2" a="1"/>
  <c r="AL1037" i="2" s="1"/>
  <c r="I1037" i="2" s="1"/>
  <c r="AK1008" i="2" a="1"/>
  <c r="AK1008" i="2" s="1"/>
  <c r="AL1454" i="2" a="1"/>
  <c r="AL1454" i="2" s="1"/>
  <c r="I1454" i="2" s="1"/>
  <c r="BA824" i="2" a="1"/>
  <c r="BA824" i="2" s="1"/>
  <c r="BA1284" i="2" a="1"/>
  <c r="BA1284" i="2" s="1"/>
  <c r="AT1284" i="2" a="1"/>
  <c r="AT1284" i="2" s="1"/>
  <c r="AY718" i="2"/>
  <c r="AZ718" i="2" s="1" a="1"/>
  <c r="AZ718" i="2" s="1"/>
  <c r="AR1456" i="2" a="1"/>
  <c r="AR1456" i="2" s="1"/>
  <c r="AY844" i="2"/>
  <c r="AZ844" i="2" s="1" a="1"/>
  <c r="AZ844" i="2" s="1"/>
  <c r="AS1227" i="2" a="1"/>
  <c r="AS1227" i="2" s="1"/>
  <c r="AL1191" i="2" a="1"/>
  <c r="AL1191" i="2" s="1"/>
  <c r="I1191" i="2" s="1"/>
  <c r="AY874" i="2"/>
  <c r="AZ874" i="2" s="1" a="1"/>
  <c r="AZ874" i="2" s="1"/>
  <c r="AK1552" i="2" a="1"/>
  <c r="AK1552" i="2" s="1"/>
  <c r="AK1007" i="2" a="1"/>
  <c r="AK1007" i="2" s="1"/>
  <c r="AY1062" i="2"/>
  <c r="AZ1062" i="2" s="1" a="1"/>
  <c r="AZ1062" i="2" s="1"/>
  <c r="AK721" i="2" a="1"/>
  <c r="AK721" i="2" s="1"/>
  <c r="AR1229" i="2" a="1"/>
  <c r="AR1229" i="2" s="1"/>
  <c r="AY1019" i="2"/>
  <c r="AZ1019" i="2" s="1" a="1"/>
  <c r="AZ1019" i="2" s="1"/>
  <c r="AT1497" i="2" a="1"/>
  <c r="AT1497" i="2" s="1"/>
  <c r="AS1404" i="2" a="1"/>
  <c r="AS1404" i="2" s="1"/>
  <c r="AK1438" i="2" a="1"/>
  <c r="AK1438" i="2" s="1"/>
  <c r="BA853" i="2" a="1"/>
  <c r="BA853" i="2" s="1"/>
  <c r="AS1454" i="2" a="1"/>
  <c r="AS1454" i="2" s="1"/>
  <c r="AY1174" i="2"/>
  <c r="AZ1174" i="2" s="1" a="1"/>
  <c r="AZ1174" i="2" s="1"/>
  <c r="AT798" i="2" a="1"/>
  <c r="AT798" i="2" s="1"/>
  <c r="AS1123" i="2" a="1"/>
  <c r="AS1123" i="2" s="1"/>
  <c r="AL1284" i="2" a="1"/>
  <c r="AL1284" i="2" s="1"/>
  <c r="I1284" i="2" s="1"/>
  <c r="AK1191" i="2" a="1"/>
  <c r="AK1191" i="2" s="1"/>
  <c r="AR874" i="2" a="1"/>
  <c r="AR874" i="2" s="1"/>
  <c r="AT1552" i="2" a="1"/>
  <c r="AT1552" i="2" s="1"/>
  <c r="AR1155" i="2" a="1"/>
  <c r="AR1155" i="2" s="1"/>
  <c r="AR871" i="2" a="1"/>
  <c r="AR871" i="2" s="1"/>
  <c r="AT1007" i="2" a="1"/>
  <c r="AT1007" i="2" s="1"/>
  <c r="AR1062" i="2" a="1"/>
  <c r="AR1062" i="2" s="1"/>
  <c r="AS721" i="2" a="1"/>
  <c r="AS721" i="2" s="1"/>
  <c r="AL1404" i="2" a="1"/>
  <c r="AL1404" i="2" s="1"/>
  <c r="I1404" i="2" s="1"/>
  <c r="AS1438" i="2" a="1"/>
  <c r="AS1438" i="2" s="1"/>
  <c r="AT1259" i="2" a="1"/>
  <c r="AT1259" i="2" s="1"/>
  <c r="AT1008" i="2" a="1"/>
  <c r="AT1008" i="2" s="1"/>
  <c r="AS853" i="2" a="1"/>
  <c r="AS853" i="2" s="1"/>
  <c r="AK1284" i="2" a="1"/>
  <c r="AK1284" i="2" s="1"/>
  <c r="BA927" i="2" a="1"/>
  <c r="BA927" i="2" s="1"/>
  <c r="BA1191" i="2" a="1"/>
  <c r="BA1191" i="2" s="1"/>
  <c r="AT918" i="2" a="1"/>
  <c r="AT918" i="2" s="1"/>
  <c r="BA1552" i="2" a="1"/>
  <c r="BA1552" i="2" s="1"/>
  <c r="AR1221" i="2" a="1"/>
  <c r="AR1221" i="2" s="1"/>
  <c r="BA1007" i="2" a="1"/>
  <c r="BA1007" i="2" s="1"/>
  <c r="AL1242" i="2" a="1"/>
  <c r="AL1242" i="2" s="1"/>
  <c r="I1242" i="2" s="1"/>
  <c r="BA1097" i="2" a="1"/>
  <c r="BA1097" i="2" s="1"/>
  <c r="AL1223" i="2" a="1"/>
  <c r="AL1223" i="2" s="1"/>
  <c r="I1223" i="2" s="1"/>
  <c r="BA1037" i="2" a="1"/>
  <c r="BA1037" i="2" s="1"/>
  <c r="AL1438" i="2" a="1"/>
  <c r="AL1438" i="2" s="1"/>
  <c r="I1438" i="2" s="1"/>
  <c r="AS1259" i="2" a="1"/>
  <c r="AS1259" i="2" s="1"/>
  <c r="AT853" i="2" a="1"/>
  <c r="AT853" i="2" s="1"/>
  <c r="AK1454" i="2" a="1"/>
  <c r="AK1454" i="2" s="1"/>
  <c r="AT927" i="2" a="1"/>
  <c r="AT927" i="2" s="1"/>
  <c r="AL1204" i="2" a="1"/>
  <c r="AL1204" i="2" s="1"/>
  <c r="I1204" i="2" s="1"/>
  <c r="AT1018" i="2" a="1"/>
  <c r="AT1018" i="2" s="1"/>
  <c r="AT1191" i="2" a="1"/>
  <c r="AT1191" i="2" s="1"/>
  <c r="AS918" i="2" a="1"/>
  <c r="AS918" i="2" s="1"/>
  <c r="AR861" i="2" a="1"/>
  <c r="AR861" i="2" s="1"/>
  <c r="AT721" i="2" a="1"/>
  <c r="AT721" i="2" s="1"/>
  <c r="AK1242" i="2" a="1"/>
  <c r="AK1242" i="2" s="1"/>
  <c r="AT1097" i="2" a="1"/>
  <c r="AT1097" i="2" s="1"/>
  <c r="AS1223" i="2" a="1"/>
  <c r="AS1223" i="2" s="1"/>
  <c r="AR745" i="2" a="1"/>
  <c r="AR745" i="2" s="1"/>
  <c r="AR1566" i="2" a="1"/>
  <c r="AR1566" i="2" s="1"/>
  <c r="AY1563" i="2"/>
  <c r="AZ1563" i="2" s="1" a="1"/>
  <c r="AZ1563" i="2" s="1"/>
  <c r="AT1123" i="2" a="1"/>
  <c r="AT1123" i="2" s="1"/>
  <c r="AR1492" i="2" a="1"/>
  <c r="AR1492" i="2" s="1"/>
  <c r="AR1284" i="2" a="1"/>
  <c r="AR1284" i="2" s="1"/>
  <c r="AL1227" i="2" a="1"/>
  <c r="AL1227" i="2" s="1"/>
  <c r="I1227" i="2" s="1"/>
  <c r="AL1568" i="2" a="1"/>
  <c r="AL1568" i="2" s="1"/>
  <c r="I1568" i="2" s="1"/>
  <c r="AS671" i="2" a="1"/>
  <c r="AS671" i="2" s="1"/>
  <c r="AK1568" i="2" a="1"/>
  <c r="AK1568" i="2" s="1"/>
  <c r="AK1204" i="2" a="1"/>
  <c r="AK1204" i="2" s="1"/>
  <c r="AR1527" i="2" a="1"/>
  <c r="AR1527" i="2" s="1"/>
  <c r="BA1018" i="2" a="1"/>
  <c r="BA1018" i="2" s="1"/>
  <c r="AS1396" i="2" a="1"/>
  <c r="AS1396" i="2" s="1"/>
  <c r="AY1454" i="2"/>
  <c r="AZ1454" i="2" s="1" a="1"/>
  <c r="AZ1454" i="2" s="1"/>
  <c r="AR1197" i="2" a="1"/>
  <c r="AR1197" i="2" s="1"/>
  <c r="AY816" i="2"/>
  <c r="AZ816" i="2" s="1" a="1"/>
  <c r="AZ816" i="2" s="1"/>
  <c r="BA721" i="2" a="1"/>
  <c r="BA721" i="2" s="1"/>
  <c r="AS1093" i="2" a="1"/>
  <c r="AS1093" i="2" s="1"/>
  <c r="AL1473" i="2" a="1"/>
  <c r="AL1473" i="2" s="1"/>
  <c r="I1473" i="2" s="1"/>
  <c r="AR912" i="2" a="1"/>
  <c r="AR912" i="2" s="1"/>
  <c r="AK793" i="2" a="1"/>
  <c r="AK793" i="2" s="1"/>
  <c r="BA1396" i="2" a="1"/>
  <c r="BA1396" i="2" s="1"/>
  <c r="AS1022" i="2" a="1"/>
  <c r="AS1022" i="2" s="1"/>
  <c r="BA1497" i="2" a="1"/>
  <c r="BA1497" i="2" s="1"/>
  <c r="AS1469" i="2" a="1"/>
  <c r="AS1469" i="2" s="1"/>
  <c r="AY1466" i="2"/>
  <c r="AZ1466" i="2" s="1" a="1"/>
  <c r="AZ1466" i="2" s="1"/>
  <c r="AT824" i="2" a="1"/>
  <c r="AT824" i="2" s="1"/>
  <c r="AY1008" i="2"/>
  <c r="AZ1008" i="2" s="1" a="1"/>
  <c r="AZ1008" i="2" s="1"/>
  <c r="AL1018" i="2" a="1"/>
  <c r="AL1018" i="2" s="1"/>
  <c r="I1018" i="2" s="1"/>
  <c r="AS793" i="2" a="1"/>
  <c r="AS793" i="2" s="1"/>
  <c r="AS756" i="2" a="1"/>
  <c r="AS756" i="2" s="1"/>
  <c r="AS1034" i="2" a="1"/>
  <c r="AS1034" i="2" s="1"/>
  <c r="BA1035" i="2" a="1"/>
  <c r="BA1035" i="2" s="1"/>
  <c r="AT1052" i="2" a="1"/>
  <c r="AT1052" i="2" s="1"/>
  <c r="AK853" i="2" a="1"/>
  <c r="AK853" i="2" s="1"/>
  <c r="AY1065" i="2"/>
  <c r="AZ1065" i="2" s="1" a="1"/>
  <c r="AZ1065" i="2" s="1"/>
  <c r="AR1008" i="2" a="1"/>
  <c r="AR1008" i="2" s="1"/>
  <c r="AS1018" i="2" a="1"/>
  <c r="AS1018" i="2" s="1"/>
  <c r="AR1552" i="2" a="1"/>
  <c r="AR1552" i="2" s="1"/>
  <c r="AY850" i="2"/>
  <c r="AZ850" i="2" s="1" a="1"/>
  <c r="AZ850" i="2" s="1"/>
  <c r="AR721" i="2" a="1"/>
  <c r="AR721" i="2" s="1"/>
  <c r="AT889" i="2" a="1"/>
  <c r="AT889" i="2" s="1"/>
  <c r="AL1093" i="2" a="1"/>
  <c r="AL1093" i="2" s="1"/>
  <c r="I1093" i="2" s="1"/>
  <c r="AL1035" i="2" a="1"/>
  <c r="AL1035" i="2" s="1"/>
  <c r="I1035" i="2" s="1"/>
  <c r="AY926" i="2"/>
  <c r="AZ926" i="2" s="1" a="1"/>
  <c r="AZ926" i="2" s="1"/>
  <c r="AT793" i="2" a="1"/>
  <c r="AT793" i="2" s="1"/>
  <c r="AR1386" i="2" a="1"/>
  <c r="AR1386" i="2" s="1"/>
  <c r="AK1093" i="2" a="1"/>
  <c r="AK1093" i="2" s="1"/>
  <c r="AT1035" i="2" a="1"/>
  <c r="AT1035" i="2" s="1"/>
  <c r="AR911" i="2" a="1"/>
  <c r="AR911" i="2" s="1"/>
  <c r="AK1090" i="2" a="1"/>
  <c r="AK1090" i="2" s="1"/>
  <c r="AL824" i="2" a="1"/>
  <c r="AL824" i="2" s="1"/>
  <c r="I824" i="2" s="1"/>
  <c r="AS1566" i="2" a="1"/>
  <c r="AS1566" i="2" s="1"/>
  <c r="BA793" i="2" a="1"/>
  <c r="BA793" i="2" s="1"/>
  <c r="AL1376" i="2" a="1"/>
  <c r="AL1376" i="2" s="1"/>
  <c r="I1376" i="2" s="1"/>
  <c r="AL1022" i="2" a="1"/>
  <c r="AL1022" i="2" s="1"/>
  <c r="I1022" i="2" s="1"/>
  <c r="BA1093" i="2" a="1"/>
  <c r="BA1093" i="2" s="1"/>
  <c r="AR1440" i="2" a="1"/>
  <c r="AR1440" i="2" s="1"/>
  <c r="AK1035" i="2" a="1"/>
  <c r="AK1035" i="2" s="1"/>
  <c r="AT1090" i="2" a="1"/>
  <c r="AT1090" i="2" s="1"/>
  <c r="AY1437" i="2"/>
  <c r="AZ1437" i="2" s="1" a="1"/>
  <c r="AZ1437" i="2" s="1"/>
  <c r="AR1114" i="2" a="1"/>
  <c r="AR1114" i="2" s="1"/>
  <c r="AL1470" i="2" a="1"/>
  <c r="AL1470" i="2" s="1"/>
  <c r="I1470" i="2" s="1"/>
  <c r="AK1449" i="2" a="1"/>
  <c r="AK1449" i="2" s="1"/>
  <c r="AR793" i="2" a="1"/>
  <c r="AR793" i="2" s="1"/>
  <c r="AY729" i="2"/>
  <c r="AZ729" i="2" s="1" a="1"/>
  <c r="AZ729" i="2" s="1"/>
  <c r="AL1318" i="2" a="1"/>
  <c r="AL1318" i="2" s="1"/>
  <c r="I1318" i="2" s="1"/>
  <c r="AT1457" i="2" a="1"/>
  <c r="AT1457" i="2" s="1"/>
  <c r="AL1196" i="2" a="1"/>
  <c r="AL1196" i="2" s="1"/>
  <c r="I1196" i="2" s="1"/>
  <c r="BA889" i="2" a="1"/>
  <c r="BA889" i="2" s="1"/>
  <c r="BA879" i="2" a="1"/>
  <c r="BA879" i="2" s="1"/>
  <c r="AK1022" i="2" a="1"/>
  <c r="AK1022" i="2" s="1"/>
  <c r="AS1497" i="2" a="1"/>
  <c r="AS1497" i="2" s="1"/>
  <c r="AS1019" i="2" a="1"/>
  <c r="AS1019" i="2" s="1"/>
  <c r="AT1093" i="2" a="1"/>
  <c r="AT1093" i="2" s="1"/>
  <c r="AS1144" i="2" a="1"/>
  <c r="AS1144" i="2" s="1"/>
  <c r="AS1037" i="2" a="1"/>
  <c r="AS1037" i="2" s="1"/>
  <c r="AL1034" i="2" a="1"/>
  <c r="AL1034" i="2" s="1"/>
  <c r="I1034" i="2" s="1"/>
  <c r="AS1090" i="2" a="1"/>
  <c r="AS1090" i="2" s="1"/>
  <c r="BA1454" i="2" a="1"/>
  <c r="BA1454" i="2" s="1"/>
  <c r="BA1090" i="2" a="1"/>
  <c r="BA1090" i="2" s="1"/>
  <c r="AS824" i="2" a="1"/>
  <c r="AS824" i="2" s="1"/>
  <c r="AR1174" i="2" a="1"/>
  <c r="AR1174" i="2" s="1"/>
  <c r="AY923" i="2"/>
  <c r="AZ923" i="2" s="1" a="1"/>
  <c r="AZ923" i="2" s="1"/>
  <c r="AL895" i="2" a="1"/>
  <c r="AL895" i="2" s="1"/>
  <c r="I895" i="2" s="1"/>
  <c r="AL1259" i="2" a="1"/>
  <c r="AL1259" i="2" s="1"/>
  <c r="I1259" i="2" s="1"/>
  <c r="AK1259" i="2" a="1"/>
  <c r="AK1259" i="2" s="1"/>
  <c r="AR718" i="2" a="1"/>
  <c r="AR718" i="2" s="1"/>
  <c r="AK1318" i="2" a="1"/>
  <c r="AK1318" i="2" s="1"/>
  <c r="BA799" i="2" a="1"/>
  <c r="BA799" i="2" s="1"/>
  <c r="AL880" i="2" a="1"/>
  <c r="AL880" i="2" s="1"/>
  <c r="I880" i="2" s="1"/>
  <c r="AT1022" i="2" a="1"/>
  <c r="AT1022" i="2" s="1"/>
  <c r="AK1034" i="2" a="1"/>
  <c r="AK1034" i="2" s="1"/>
  <c r="AY1312" i="2"/>
  <c r="AZ1312" i="2" s="1" a="1"/>
  <c r="AZ1312" i="2" s="1"/>
  <c r="AK1052" i="2" a="1"/>
  <c r="AK1052" i="2" s="1"/>
  <c r="AT1454" i="2" a="1"/>
  <c r="AT1454" i="2" s="1"/>
  <c r="AL1090" i="2" a="1"/>
  <c r="AL1090" i="2" s="1"/>
  <c r="I1090" i="2" s="1"/>
  <c r="AR1207" i="2" a="1"/>
  <c r="AR1207" i="2" s="1"/>
  <c r="AY942" i="2"/>
  <c r="AZ942" i="2" s="1" a="1"/>
  <c r="AZ942" i="2" s="1"/>
  <c r="AK1470" i="2" a="1"/>
  <c r="AK1470" i="2" s="1"/>
  <c r="AT1470" i="2" a="1"/>
  <c r="AT1470" i="2" s="1"/>
  <c r="BA1470" i="2" a="1"/>
  <c r="BA1470" i="2" s="1"/>
  <c r="AK1018" i="2" a="1"/>
  <c r="AK1018" i="2" s="1"/>
  <c r="AT880" i="2" a="1"/>
  <c r="AT880" i="2" s="1"/>
  <c r="AS1007" i="2" a="1"/>
  <c r="AS1007" i="2" s="1"/>
  <c r="AS1457" i="2" a="1"/>
  <c r="AS1457" i="2" s="1"/>
  <c r="AS1196" i="2" a="1"/>
  <c r="AS1196" i="2" s="1"/>
  <c r="AL889" i="2" a="1"/>
  <c r="AL889" i="2" s="1"/>
  <c r="I889" i="2" s="1"/>
  <c r="AK756" i="2" a="1"/>
  <c r="AK756" i="2" s="1"/>
  <c r="AK1497" i="2" a="1"/>
  <c r="AK1497" i="2" s="1"/>
  <c r="AT1034" i="2" a="1"/>
  <c r="AT1034" i="2" s="1"/>
  <c r="AS1035" i="2" a="1"/>
  <c r="AS1035" i="2" s="1"/>
  <c r="AR1312" i="2" a="1"/>
  <c r="AR1312" i="2" s="1"/>
  <c r="AK824" i="2" a="1"/>
  <c r="AK824" i="2" s="1"/>
  <c r="AY1093" i="2"/>
  <c r="AZ1093" i="2" s="1" a="1"/>
  <c r="AZ1093" i="2" s="1"/>
  <c r="AL853" i="2" a="1"/>
  <c r="AL853" i="2" s="1"/>
  <c r="I853" i="2" s="1"/>
  <c r="AR1568" i="2" a="1"/>
  <c r="AR1568" i="2" s="1"/>
  <c r="AR942" i="2" a="1"/>
  <c r="AR942" i="2" s="1"/>
  <c r="AK984" i="2" a="1"/>
  <c r="AK984" i="2" s="1"/>
  <c r="AS686" i="2" a="1"/>
  <c r="AS686" i="2" s="1"/>
  <c r="AS1158" i="2" a="1"/>
  <c r="AS1158" i="2" s="1"/>
  <c r="AK1576" i="2" a="1"/>
  <c r="AK1576" i="2" s="1"/>
  <c r="BA1492" i="2" a="1"/>
  <c r="BA1492" i="2" s="1"/>
  <c r="AL1566" i="2" a="1"/>
  <c r="AL1566" i="2" s="1"/>
  <c r="I1566" i="2" s="1"/>
  <c r="AT1358" i="2" a="1"/>
  <c r="AT1358" i="2" s="1"/>
  <c r="AK683" i="2" a="1"/>
  <c r="AK683" i="2" s="1"/>
  <c r="AT1421" i="2" a="1"/>
  <c r="AT1421" i="2" s="1"/>
  <c r="BA1033" i="2" a="1"/>
  <c r="BA1033" i="2" s="1"/>
  <c r="AS1582" i="2" a="1"/>
  <c r="AS1582" i="2" s="1"/>
  <c r="AL1008" i="2" a="1"/>
  <c r="AL1008" i="2" s="1"/>
  <c r="I1008" i="2" s="1"/>
  <c r="AK688" i="2" a="1"/>
  <c r="AK688" i="2" s="1"/>
  <c r="AL796" i="2" a="1"/>
  <c r="AL796" i="2" s="1"/>
  <c r="I796" i="2" s="1"/>
  <c r="AS1361" i="2" a="1"/>
  <c r="AS1361" i="2" s="1"/>
  <c r="BA1104" i="2" a="1"/>
  <c r="BA1104" i="2" s="1"/>
  <c r="BA1081" i="2" a="1"/>
  <c r="BA1081" i="2" s="1"/>
  <c r="AL866" i="2" a="1"/>
  <c r="AL866" i="2" s="1"/>
  <c r="I866" i="2" s="1"/>
  <c r="AR867" i="2" a="1"/>
  <c r="AR867" i="2" s="1"/>
  <c r="AT1229" i="2" a="1"/>
  <c r="AT1229" i="2" s="1"/>
  <c r="BA1169" i="2" a="1"/>
  <c r="BA1169" i="2" s="1"/>
  <c r="AS1159" i="2" a="1"/>
  <c r="AS1159" i="2" s="1"/>
  <c r="AS1492" i="2" a="1"/>
  <c r="AS1492" i="2" s="1"/>
  <c r="AL1353" i="2" a="1"/>
  <c r="AL1353" i="2" s="1"/>
  <c r="I1353" i="2" s="1"/>
  <c r="AR1016" i="2" a="1"/>
  <c r="AR1016" i="2" s="1"/>
  <c r="AT1445" i="2" a="1"/>
  <c r="AT1445" i="2" s="1"/>
  <c r="AT762" i="2" a="1"/>
  <c r="AT762" i="2" s="1"/>
  <c r="BA1340" i="2" a="1"/>
  <c r="BA1340" i="2" s="1"/>
  <c r="AT1402" i="2" a="1"/>
  <c r="AT1402" i="2" s="1"/>
  <c r="AT771" i="2" a="1"/>
  <c r="AT771" i="2" s="1"/>
  <c r="AT1080" i="2" a="1"/>
  <c r="AT1080" i="2" s="1"/>
  <c r="AK1556" i="2" a="1"/>
  <c r="AK1556" i="2" s="1"/>
  <c r="AK904" i="2" a="1"/>
  <c r="AK904" i="2" s="1"/>
  <c r="AK1067" i="2" a="1"/>
  <c r="AK1067" i="2" s="1"/>
  <c r="AK670" i="2" a="1"/>
  <c r="AK670" i="2" s="1"/>
  <c r="AL1062" i="2" a="1"/>
  <c r="AL1062" i="2" s="1"/>
  <c r="I1062" i="2" s="1"/>
  <c r="AT1277" i="2" a="1"/>
  <c r="AT1277" i="2" s="1"/>
  <c r="AL1527" i="2" a="1"/>
  <c r="AL1527" i="2" s="1"/>
  <c r="I1527" i="2" s="1"/>
  <c r="AL1032" i="2" a="1"/>
  <c r="AL1032" i="2" s="1"/>
  <c r="I1032" i="2" s="1"/>
  <c r="AS1503" i="2" a="1"/>
  <c r="AS1503" i="2" s="1"/>
  <c r="AS1398" i="2" a="1"/>
  <c r="AS1398" i="2" s="1"/>
  <c r="AK1320" i="2" a="1"/>
  <c r="AK1320" i="2" s="1"/>
  <c r="AK1057" i="2" a="1"/>
  <c r="AK1057" i="2" s="1"/>
  <c r="AS1513" i="2" a="1"/>
  <c r="AS1513" i="2" s="1"/>
  <c r="AY1248" i="2"/>
  <c r="AZ1248" i="2" s="1" a="1"/>
  <c r="AZ1248" i="2" s="1"/>
  <c r="AT769" i="2" a="1"/>
  <c r="AT769" i="2" s="1"/>
  <c r="AK919" i="2" a="1"/>
  <c r="AK919" i="2" s="1"/>
  <c r="AK987" i="2" a="1"/>
  <c r="AK987" i="2" s="1"/>
  <c r="AL1236" i="2" a="1"/>
  <c r="AL1236" i="2" s="1"/>
  <c r="I1236" i="2" s="1"/>
  <c r="AL1201" i="2" a="1"/>
  <c r="AL1201" i="2" s="1"/>
  <c r="I1201" i="2" s="1"/>
  <c r="AL921" i="2" a="1"/>
  <c r="AL921" i="2" s="1"/>
  <c r="I921" i="2" s="1"/>
  <c r="AS1377" i="2" a="1"/>
  <c r="AS1377" i="2" s="1"/>
  <c r="AK1426" i="2" a="1"/>
  <c r="AK1426" i="2" s="1"/>
  <c r="AS780" i="2" a="1"/>
  <c r="AS780" i="2" s="1"/>
  <c r="BA996" i="2" a="1"/>
  <c r="BA996" i="2" s="1"/>
  <c r="BA1268" i="2" a="1"/>
  <c r="BA1268" i="2" s="1"/>
  <c r="BA763" i="2" a="1"/>
  <c r="BA763" i="2" s="1"/>
  <c r="AK1167" i="2" a="1"/>
  <c r="AK1167" i="2" s="1"/>
  <c r="AT810" i="2" a="1"/>
  <c r="AT810" i="2" s="1"/>
  <c r="AT1501" i="2" a="1"/>
  <c r="AT1501" i="2" s="1"/>
  <c r="BA1060" i="2" a="1"/>
  <c r="BA1060" i="2" s="1"/>
  <c r="AK1577" i="2" a="1"/>
  <c r="AK1577" i="2" s="1"/>
  <c r="BA1341" i="2" a="1"/>
  <c r="BA1341" i="2" s="1"/>
  <c r="BA1438" i="2" a="1"/>
  <c r="BA1438" i="2" s="1"/>
  <c r="AL672" i="2" a="1"/>
  <c r="AL672" i="2" s="1"/>
  <c r="I672" i="2" s="1"/>
  <c r="AT852" i="2" a="1"/>
  <c r="AT852" i="2" s="1"/>
  <c r="AK1094" i="2" a="1"/>
  <c r="AK1094" i="2" s="1"/>
  <c r="AK1531" i="2" a="1"/>
  <c r="AK1531" i="2" s="1"/>
  <c r="AK1367" i="2" a="1"/>
  <c r="AK1367" i="2" s="1"/>
  <c r="AS802" i="2" a="1"/>
  <c r="AS802" i="2" s="1"/>
  <c r="AT1303" i="2" a="1"/>
  <c r="AT1303" i="2" s="1"/>
  <c r="AL986" i="2" a="1"/>
  <c r="AL986" i="2" s="1"/>
  <c r="I986" i="2" s="1"/>
  <c r="AT1156" i="2" a="1"/>
  <c r="AT1156" i="2" s="1"/>
  <c r="AS884" i="2" a="1"/>
  <c r="AS884" i="2" s="1"/>
  <c r="AL1509" i="2" a="1"/>
  <c r="AL1509" i="2" s="1"/>
  <c r="I1509" i="2" s="1"/>
  <c r="BA1295" i="2" a="1"/>
  <c r="BA1295" i="2" s="1"/>
  <c r="BA739" i="2" a="1"/>
  <c r="BA739" i="2" s="1"/>
  <c r="BA881" i="2" a="1"/>
  <c r="BA881" i="2" s="1"/>
  <c r="AT1347" i="2" a="1"/>
  <c r="AT1347" i="2" s="1"/>
  <c r="AY1016" i="2"/>
  <c r="AZ1016" i="2" s="1" a="1"/>
  <c r="AZ1016" i="2" s="1"/>
  <c r="AL729" i="2" a="1"/>
  <c r="AL729" i="2" s="1"/>
  <c r="I729" i="2" s="1"/>
  <c r="AK1316" i="2" a="1"/>
  <c r="AK1316" i="2" s="1"/>
  <c r="AL1364" i="2" a="1"/>
  <c r="AL1364" i="2" s="1"/>
  <c r="I1364" i="2" s="1"/>
  <c r="AS1076" i="2" a="1"/>
  <c r="AS1076" i="2" s="1"/>
  <c r="AL1048" i="2" a="1"/>
  <c r="AL1048" i="2" s="1"/>
  <c r="I1048" i="2" s="1"/>
  <c r="AS690" i="2" a="1"/>
  <c r="AS690" i="2" s="1"/>
  <c r="AT1315" i="2" a="1"/>
  <c r="AT1315" i="2" s="1"/>
  <c r="AT1155" i="2" a="1"/>
  <c r="AT1155" i="2" s="1"/>
  <c r="AK858" i="2" a="1"/>
  <c r="AK858" i="2" s="1"/>
  <c r="AK1333" i="2" a="1"/>
  <c r="AK1333" i="2" s="1"/>
  <c r="BA698" i="2" a="1"/>
  <c r="BA698" i="2" s="1"/>
  <c r="AK1492" i="2" a="1"/>
  <c r="AK1492" i="2" s="1"/>
  <c r="BA988" i="2" a="1"/>
  <c r="BA988" i="2" s="1"/>
  <c r="AL1524" i="2" a="1"/>
  <c r="AL1524" i="2" s="1"/>
  <c r="I1524" i="2" s="1"/>
  <c r="AL903" i="2" a="1"/>
  <c r="AL903" i="2" s="1"/>
  <c r="I903" i="2" s="1"/>
  <c r="AT1388" i="2" a="1"/>
  <c r="AT1388" i="2" s="1"/>
  <c r="AK1013" i="2" a="1"/>
  <c r="AK1013" i="2" s="1"/>
  <c r="AL1306" i="2" a="1"/>
  <c r="AL1306" i="2" s="1"/>
  <c r="I1306" i="2" s="1"/>
  <c r="BA1401" i="2" a="1"/>
  <c r="BA1401" i="2" s="1"/>
  <c r="AS1507" i="2" a="1"/>
  <c r="AS1507" i="2" s="1"/>
  <c r="AT861" i="2" a="1"/>
  <c r="AT861" i="2" s="1"/>
  <c r="BA898" i="2" a="1"/>
  <c r="BA898" i="2" s="1"/>
  <c r="AT849" i="2" a="1"/>
  <c r="AT849" i="2" s="1"/>
  <c r="BA1006" i="2" a="1"/>
  <c r="BA1006" i="2" s="1"/>
  <c r="AL875" i="2" a="1"/>
  <c r="AL875" i="2" s="1"/>
  <c r="I875" i="2" s="1"/>
  <c r="AS1014" i="2" a="1"/>
  <c r="AS1014" i="2" s="1"/>
  <c r="AT890" i="2" a="1"/>
  <c r="AT890" i="2" s="1"/>
  <c r="AK1106" i="2" a="1"/>
  <c r="AK1106" i="2" s="1"/>
  <c r="AL1058" i="2" a="1"/>
  <c r="AL1058" i="2" s="1"/>
  <c r="I1058" i="2" s="1"/>
  <c r="AT768" i="2" a="1"/>
  <c r="AT768" i="2" s="1"/>
  <c r="AL942" i="2" a="1"/>
  <c r="AL942" i="2" s="1"/>
  <c r="I942" i="2" s="1"/>
  <c r="AR682" i="2" a="1"/>
  <c r="AR682" i="2" s="1"/>
  <c r="AT1433" i="2" a="1"/>
  <c r="AT1433" i="2" s="1"/>
  <c r="AY713" i="2"/>
  <c r="AZ713" i="2" s="1" a="1"/>
  <c r="AZ713" i="2" s="1"/>
  <c r="AR1216" i="2" a="1"/>
  <c r="AR1216" i="2" s="1"/>
  <c r="AK903" i="2" a="1"/>
  <c r="AK903" i="2" s="1"/>
  <c r="AL1399" i="2" a="1"/>
  <c r="AL1399" i="2" s="1"/>
  <c r="I1399" i="2" s="1"/>
  <c r="AK1280" i="2" a="1"/>
  <c r="AK1280" i="2" s="1"/>
  <c r="BA1433" i="2" a="1"/>
  <c r="BA1433" i="2" s="1"/>
  <c r="AY1068" i="2"/>
  <c r="AZ1068" i="2" s="1" a="1"/>
  <c r="AZ1068" i="2" s="1"/>
  <c r="BA897" i="2" a="1"/>
  <c r="BA897" i="2" s="1"/>
  <c r="AY1052" i="2"/>
  <c r="AZ1052" i="2" s="1" a="1"/>
  <c r="AZ1052" i="2" s="1"/>
  <c r="AR713" i="2" a="1"/>
  <c r="AR713" i="2" s="1"/>
  <c r="AS1142" i="2" a="1"/>
  <c r="AS1142" i="2" s="1"/>
  <c r="AL978" i="2" a="1"/>
  <c r="AL978" i="2" s="1"/>
  <c r="I978" i="2" s="1"/>
  <c r="AK849" i="2" a="1"/>
  <c r="AK849" i="2" s="1"/>
  <c r="AS1558" i="2" a="1"/>
  <c r="AS1558" i="2" s="1"/>
  <c r="BA1557" i="2" a="1"/>
  <c r="BA1557" i="2" s="1"/>
  <c r="AT996" i="2" a="1"/>
  <c r="AT996" i="2" s="1"/>
  <c r="AL996" i="2" a="1"/>
  <c r="AL996" i="2" s="1"/>
  <c r="I996" i="2" s="1"/>
  <c r="AS1444" i="2" a="1"/>
  <c r="AS1444" i="2" s="1"/>
  <c r="AL1444" i="2" a="1"/>
  <c r="AL1444" i="2" s="1"/>
  <c r="I1444" i="2" s="1"/>
  <c r="AY1266" i="2"/>
  <c r="AZ1266" i="2" s="1" a="1"/>
  <c r="AZ1266" i="2" s="1"/>
  <c r="AL810" i="2" a="1"/>
  <c r="AL810" i="2" s="1"/>
  <c r="I810" i="2" s="1"/>
  <c r="AR1583" i="2" a="1"/>
  <c r="AR1583" i="2" s="1"/>
  <c r="AS1297" i="2" a="1"/>
  <c r="AS1297" i="2" s="1"/>
  <c r="AT1449" i="2" a="1"/>
  <c r="AT1449" i="2" s="1"/>
  <c r="AK1399" i="2" a="1"/>
  <c r="AK1399" i="2" s="1"/>
  <c r="AT1094" i="2" a="1"/>
  <c r="AT1094" i="2" s="1"/>
  <c r="AS1216" i="2" a="1"/>
  <c r="AS1216" i="2" s="1"/>
  <c r="BA1382" i="2" a="1"/>
  <c r="BA1382" i="2" s="1"/>
  <c r="AK936" i="2" a="1"/>
  <c r="AK936" i="2" s="1"/>
  <c r="AR1167" i="2" a="1"/>
  <c r="AR1167" i="2" s="1"/>
  <c r="AY876" i="2"/>
  <c r="AZ876" i="2" s="1" a="1"/>
  <c r="AZ876" i="2" s="1"/>
  <c r="L876" i="2" s="1"/>
  <c r="AY1407" i="2"/>
  <c r="AZ1407" i="2" s="1" a="1"/>
  <c r="AZ1407" i="2" s="1"/>
  <c r="L1407" i="2" s="1"/>
  <c r="AS1440" i="2" a="1"/>
  <c r="AS1440" i="2" s="1"/>
  <c r="AY1346" i="2"/>
  <c r="AZ1346" i="2" s="1" a="1"/>
  <c r="AZ1346" i="2" s="1"/>
  <c r="AT780" i="2" a="1"/>
  <c r="AT780" i="2" s="1"/>
  <c r="AL1433" i="2" a="1"/>
  <c r="AL1433" i="2" s="1"/>
  <c r="I1433" i="2" s="1"/>
  <c r="BA1298" i="2" a="1"/>
  <c r="BA1298" i="2" s="1"/>
  <c r="AR780" i="2" a="1"/>
  <c r="AR780" i="2" s="1"/>
  <c r="AT1558" i="2" a="1"/>
  <c r="AT1558" i="2" s="1"/>
  <c r="BA1449" i="2" a="1"/>
  <c r="BA1449" i="2" s="1"/>
  <c r="BA1094" i="2" a="1"/>
  <c r="BA1094" i="2" s="1"/>
  <c r="AL1297" i="2" a="1"/>
  <c r="AL1297" i="2" s="1"/>
  <c r="I1297" i="2" s="1"/>
  <c r="AY1507" i="2"/>
  <c r="AZ1507" i="2" s="1" a="1"/>
  <c r="AZ1507" i="2" s="1"/>
  <c r="AL1382" i="2" a="1"/>
  <c r="AL1382" i="2" s="1"/>
  <c r="I1382" i="2" s="1"/>
  <c r="AY903" i="2"/>
  <c r="AZ903" i="2" s="1" a="1"/>
  <c r="AZ903" i="2" s="1"/>
  <c r="BA1303" i="2" a="1"/>
  <c r="BA1303" i="2" s="1"/>
  <c r="AS1156" i="2" a="1"/>
  <c r="AS1156" i="2" s="1"/>
  <c r="AR876" i="2" a="1"/>
  <c r="AR876" i="2" s="1"/>
  <c r="AT739" i="2" a="1"/>
  <c r="AT739" i="2" s="1"/>
  <c r="AY1160" i="2"/>
  <c r="AZ1160" i="2" s="1" a="1"/>
  <c r="AZ1160" i="2" s="1"/>
  <c r="AS1048" i="2" a="1"/>
  <c r="AS1048" i="2" s="1"/>
  <c r="AK780" i="2" a="1"/>
  <c r="AK780" i="2" s="1"/>
  <c r="AL1239" i="2" a="1"/>
  <c r="AL1239" i="2" s="1"/>
  <c r="I1239" i="2" s="1"/>
  <c r="BA903" i="2" a="1"/>
  <c r="BA903" i="2" s="1"/>
  <c r="AS1094" i="2" a="1"/>
  <c r="AS1094" i="2" s="1"/>
  <c r="BA1216" i="2" a="1"/>
  <c r="BA1216" i="2" s="1"/>
  <c r="AL1280" i="2" a="1"/>
  <c r="AL1280" i="2" s="1"/>
  <c r="I1280" i="2" s="1"/>
  <c r="AS1382" i="2" a="1"/>
  <c r="AS1382" i="2" s="1"/>
  <c r="BA978" i="2" a="1"/>
  <c r="BA978" i="2" s="1"/>
  <c r="AR903" i="2" a="1"/>
  <c r="AR903" i="2" s="1"/>
  <c r="AL936" i="2" a="1"/>
  <c r="AL936" i="2" s="1"/>
  <c r="I936" i="2" s="1"/>
  <c r="AS1547" i="2" a="1"/>
  <c r="AS1547" i="2" s="1"/>
  <c r="AK1417" i="2" a="1"/>
  <c r="AK1417" i="2" s="1"/>
  <c r="AR739" i="2" a="1"/>
  <c r="AR739" i="2" s="1"/>
  <c r="AR1208" i="2" a="1"/>
  <c r="AR1208" i="2" s="1"/>
  <c r="AY682" i="2"/>
  <c r="AZ682" i="2" s="1" a="1"/>
  <c r="AZ682" i="2" s="1"/>
  <c r="AK978" i="2" a="1"/>
  <c r="AK978" i="2" s="1"/>
  <c r="BA780" i="2" a="1"/>
  <c r="BA780" i="2" s="1"/>
  <c r="AY1433" i="2"/>
  <c r="AZ1433" i="2" s="1" a="1"/>
  <c r="AZ1433" i="2" s="1"/>
  <c r="AY663" i="2"/>
  <c r="AZ663" i="2" s="1" a="1"/>
  <c r="AZ663" i="2" s="1"/>
  <c r="BA748" i="2" a="1"/>
  <c r="BA748" i="2" s="1"/>
  <c r="AT1216" i="2" a="1"/>
  <c r="AT1216" i="2" s="1"/>
  <c r="AS1347" i="2" a="1"/>
  <c r="AS1347" i="2" s="1"/>
  <c r="AK787" i="2" a="1"/>
  <c r="AK787" i="2" s="1"/>
  <c r="BA1558" i="2" a="1"/>
  <c r="BA1558" i="2" s="1"/>
  <c r="AK1297" i="2" a="1"/>
  <c r="AK1297" i="2" s="1"/>
  <c r="AL897" i="2" a="1"/>
  <c r="AL897" i="2" s="1"/>
  <c r="I897" i="2" s="1"/>
  <c r="AR687" i="2" a="1"/>
  <c r="AR687" i="2" s="1"/>
  <c r="AL1347" i="2" a="1"/>
  <c r="AL1347" i="2" s="1"/>
  <c r="I1347" i="2" s="1"/>
  <c r="AS978" i="2" a="1"/>
  <c r="AS978" i="2" s="1"/>
  <c r="AS787" i="2" a="1"/>
  <c r="AS787" i="2" s="1"/>
  <c r="AT1268" i="2" a="1"/>
  <c r="AT1268" i="2" s="1"/>
  <c r="AS1557" i="2" a="1"/>
  <c r="AS1557" i="2" s="1"/>
  <c r="AK996" i="2" a="1"/>
  <c r="AK996" i="2" s="1"/>
  <c r="AS996" i="2" a="1"/>
  <c r="AS996" i="2" s="1"/>
  <c r="AR832" i="2" a="1"/>
  <c r="AR832" i="2" s="1"/>
  <c r="AR663" i="2" a="1"/>
  <c r="AR663" i="2" s="1"/>
  <c r="AL1449" i="2" a="1"/>
  <c r="AL1449" i="2" s="1"/>
  <c r="I1449" i="2" s="1"/>
  <c r="AK1347" i="2" a="1"/>
  <c r="AK1347" i="2" s="1"/>
  <c r="AS1465" i="2" a="1"/>
  <c r="AS1465" i="2" s="1"/>
  <c r="AK1228" i="2" a="1"/>
  <c r="AK1228" i="2" s="1"/>
  <c r="AS1268" i="2" a="1"/>
  <c r="AS1268" i="2" s="1"/>
  <c r="AK1524" i="2" a="1"/>
  <c r="AK1524" i="2" s="1"/>
  <c r="AS748" i="2" a="1"/>
  <c r="AS748" i="2" s="1"/>
  <c r="AS1509" i="2" a="1"/>
  <c r="AS1509" i="2" s="1"/>
  <c r="AS890" i="2" a="1"/>
  <c r="AS890" i="2" s="1"/>
  <c r="AT978" i="2" a="1"/>
  <c r="AT978" i="2" s="1"/>
  <c r="AT1167" i="2" a="1"/>
  <c r="AT1167" i="2" s="1"/>
  <c r="AY780" i="2"/>
  <c r="AZ780" i="2" s="1" a="1"/>
  <c r="AZ780" i="2" s="1"/>
  <c r="AS1449" i="2" a="1"/>
  <c r="AS1449" i="2" s="1"/>
  <c r="AK1433" i="2" a="1"/>
  <c r="AK1433" i="2" s="1"/>
  <c r="AT1297" i="2" a="1"/>
  <c r="AT1297" i="2" s="1"/>
  <c r="AS1280" i="2" a="1"/>
  <c r="AS1280" i="2" s="1"/>
  <c r="AK722" i="2" a="1"/>
  <c r="AK722" i="2" s="1"/>
  <c r="AL1552" i="2" a="1"/>
  <c r="AL1552" i="2" s="1"/>
  <c r="I1552" i="2" s="1"/>
  <c r="AL787" i="2" a="1"/>
  <c r="AL787" i="2" s="1"/>
  <c r="I787" i="2" s="1"/>
  <c r="AS1524" i="2" a="1"/>
  <c r="AS1524" i="2" s="1"/>
  <c r="AL883" i="2" a="1"/>
  <c r="AL883" i="2" s="1"/>
  <c r="I883" i="2" s="1"/>
  <c r="AY1557" i="2"/>
  <c r="AZ1557" i="2" s="1" a="1"/>
  <c r="AZ1557" i="2" s="1"/>
  <c r="AS1337" i="2" a="1"/>
  <c r="AS1337" i="2" s="1"/>
  <c r="AL1060" i="2" a="1"/>
  <c r="AL1060" i="2" s="1"/>
  <c r="I1060" i="2" s="1"/>
  <c r="BA1324" i="2" a="1"/>
  <c r="BA1324" i="2" s="1"/>
  <c r="BA1311" i="2" a="1"/>
  <c r="BA1311" i="2" s="1"/>
  <c r="AK1444" i="2" a="1"/>
  <c r="AK1444" i="2" s="1"/>
  <c r="BA1376" i="2" a="1"/>
  <c r="BA1376" i="2" s="1"/>
  <c r="AS1324" i="2" a="1"/>
  <c r="AS1324" i="2" s="1"/>
  <c r="AS1177" i="2" a="1"/>
  <c r="AS1177" i="2" s="1"/>
  <c r="AR1190" i="2" a="1"/>
  <c r="AR1190" i="2" s="1"/>
  <c r="AL1439" i="2" a="1"/>
  <c r="AL1439" i="2" s="1"/>
  <c r="I1439" i="2" s="1"/>
  <c r="AS679" i="2" a="1"/>
  <c r="AS679" i="2" s="1"/>
  <c r="AS1114" i="2" a="1"/>
  <c r="AS1114" i="2" s="1"/>
  <c r="AR672" i="2" a="1"/>
  <c r="AR672" i="2" s="1"/>
  <c r="AS1376" i="2" a="1"/>
  <c r="AS1376" i="2" s="1"/>
  <c r="AY1190" i="2"/>
  <c r="AZ1190" i="2" s="1" a="1"/>
  <c r="AZ1190" i="2" s="1"/>
  <c r="AK1439" i="2" a="1"/>
  <c r="AK1439" i="2" s="1"/>
  <c r="AR1557" i="2" a="1"/>
  <c r="AR1557" i="2" s="1"/>
  <c r="AT1060" i="2" a="1"/>
  <c r="AT1060" i="2" s="1"/>
  <c r="AS670" i="2" a="1"/>
  <c r="AS670" i="2" s="1"/>
  <c r="BA1439" i="2" a="1"/>
  <c r="BA1439" i="2" s="1"/>
  <c r="AT1439" i="2" a="1"/>
  <c r="AT1439" i="2" s="1"/>
  <c r="AK917" i="2" a="1"/>
  <c r="AK917" i="2" s="1"/>
  <c r="AT1492" i="2" a="1"/>
  <c r="AT1492" i="2" s="1"/>
  <c r="AK1114" i="2" a="1"/>
  <c r="AK1114" i="2" s="1"/>
  <c r="AK1268" i="2" a="1"/>
  <c r="AK1268" i="2" s="1"/>
  <c r="AK1039" i="2" a="1"/>
  <c r="AK1039" i="2" s="1"/>
  <c r="AT1524" i="2" a="1"/>
  <c r="AT1524" i="2" s="1"/>
  <c r="AS1295" i="2" a="1"/>
  <c r="AS1295" i="2" s="1"/>
  <c r="AT1039" i="2" a="1"/>
  <c r="AT1039" i="2" s="1"/>
  <c r="AL1472" i="2" a="1"/>
  <c r="AL1472" i="2" s="1"/>
  <c r="I1472" i="2" s="1"/>
  <c r="AL1198" i="2" a="1"/>
  <c r="AL1198" i="2" s="1"/>
  <c r="I1198" i="2" s="1"/>
  <c r="AL1156" i="2" a="1"/>
  <c r="AL1156" i="2" s="1"/>
  <c r="I1156" i="2" s="1"/>
  <c r="AK806" i="2" a="1"/>
  <c r="AK806" i="2" s="1"/>
  <c r="AL1177" i="2" a="1"/>
  <c r="AL1177" i="2" s="1"/>
  <c r="I1177" i="2" s="1"/>
  <c r="AK841" i="2" a="1"/>
  <c r="AK841" i="2" s="1"/>
  <c r="BA1524" i="2" a="1"/>
  <c r="BA1524" i="2" s="1"/>
  <c r="BA1039" i="2" a="1"/>
  <c r="BA1039" i="2" s="1"/>
  <c r="AK1472" i="2" a="1"/>
  <c r="AK1472" i="2" s="1"/>
  <c r="AY1465" i="2"/>
  <c r="AZ1465" i="2" s="1" a="1"/>
  <c r="AZ1465" i="2" s="1"/>
  <c r="AT1062" i="2" a="1"/>
  <c r="AT1062" i="2" s="1"/>
  <c r="AY688" i="2"/>
  <c r="AZ688" i="2" s="1" a="1"/>
  <c r="AZ688" i="2" s="1"/>
  <c r="AT1298" i="2" a="1"/>
  <c r="AT1298" i="2" s="1"/>
  <c r="AK1156" i="2" a="1"/>
  <c r="AK1156" i="2" s="1"/>
  <c r="AK1177" i="2" a="1"/>
  <c r="AK1177" i="2" s="1"/>
  <c r="AS1439" i="2" a="1"/>
  <c r="AS1439" i="2" s="1"/>
  <c r="AT1114" i="2" a="1"/>
  <c r="AT1114" i="2" s="1"/>
  <c r="AL1295" i="2" a="1"/>
  <c r="AL1295" i="2" s="1"/>
  <c r="I1295" i="2" s="1"/>
  <c r="AL780" i="2" a="1"/>
  <c r="AL780" i="2" s="1"/>
  <c r="I780" i="2" s="1"/>
  <c r="BA1531" i="2" a="1"/>
  <c r="BA1531" i="2" s="1"/>
  <c r="BA1198" i="2" a="1"/>
  <c r="BA1198" i="2" s="1"/>
  <c r="AT1472" i="2" a="1"/>
  <c r="AT1472" i="2" s="1"/>
  <c r="AR1465" i="2" a="1"/>
  <c r="AR1465" i="2" s="1"/>
  <c r="BA1156" i="2" a="1"/>
  <c r="BA1156" i="2" s="1"/>
  <c r="BA1177" i="2" a="1"/>
  <c r="BA1177" i="2" s="1"/>
  <c r="AR1268" i="2" a="1"/>
  <c r="AR1268" i="2" s="1"/>
  <c r="AL884" i="2" a="1"/>
  <c r="AL884" i="2" s="1"/>
  <c r="I884" i="2" s="1"/>
  <c r="AL1114" i="2" a="1"/>
  <c r="AL1114" i="2" s="1"/>
  <c r="I1114" i="2" s="1"/>
  <c r="BA708" i="2" a="1"/>
  <c r="BA708" i="2" s="1"/>
  <c r="AS1198" i="2" a="1"/>
  <c r="AS1198" i="2" s="1"/>
  <c r="BA1472" i="2" a="1"/>
  <c r="BA1472" i="2" s="1"/>
  <c r="AT1198" i="2" a="1"/>
  <c r="AT1198" i="2" s="1"/>
  <c r="AT1177" i="2" a="1"/>
  <c r="AT1177" i="2" s="1"/>
  <c r="AK884" i="2" a="1"/>
  <c r="AK884" i="2" s="1"/>
  <c r="AT904" i="2" a="1"/>
  <c r="AT904" i="2" s="1"/>
  <c r="BA1114" i="2" a="1"/>
  <c r="BA1114" i="2" s="1"/>
  <c r="BA884" i="2" a="1"/>
  <c r="BA884" i="2" s="1"/>
  <c r="AL1492" i="2" a="1"/>
  <c r="AL1492" i="2" s="1"/>
  <c r="I1492" i="2" s="1"/>
  <c r="AL1388" i="2" a="1"/>
  <c r="AL1388" i="2" s="1"/>
  <c r="I1388" i="2" s="1"/>
  <c r="AK932" i="2" a="1"/>
  <c r="AK932" i="2" s="1"/>
  <c r="AL908" i="2" a="1"/>
  <c r="AL908" i="2" s="1"/>
  <c r="I908" i="2" s="1"/>
  <c r="AK890" i="2" a="1"/>
  <c r="AK890" i="2" s="1"/>
  <c r="AT993" i="2" a="1"/>
  <c r="AT993" i="2" s="1"/>
  <c r="AK690" i="2" a="1"/>
  <c r="AK690" i="2" s="1"/>
  <c r="AY953" i="2"/>
  <c r="AZ953" i="2" s="1" a="1"/>
  <c r="AZ953" i="2" s="1"/>
  <c r="BA892" i="2" a="1"/>
  <c r="BA892" i="2" s="1"/>
  <c r="AY1565" i="2"/>
  <c r="AZ1565" i="2" s="1" a="1"/>
  <c r="AZ1565" i="2" s="1"/>
  <c r="AY996" i="2"/>
  <c r="AZ996" i="2" s="1" a="1"/>
  <c r="AZ996" i="2" s="1"/>
  <c r="AR1130" i="2" a="1"/>
  <c r="AR1130" i="2" s="1"/>
  <c r="AT1075" i="2" a="1"/>
  <c r="AT1075" i="2" s="1"/>
  <c r="BA849" i="2" a="1"/>
  <c r="BA849" i="2" s="1"/>
  <c r="AS883" i="2" a="1"/>
  <c r="AS883" i="2" s="1"/>
  <c r="BA1513" i="2" a="1"/>
  <c r="BA1513" i="2" s="1"/>
  <c r="AL1401" i="2" a="1"/>
  <c r="AL1401" i="2" s="1"/>
  <c r="I1401" i="2" s="1"/>
  <c r="AT1476" i="2" a="1"/>
  <c r="AT1476" i="2" s="1"/>
  <c r="AY1155" i="2"/>
  <c r="AZ1155" i="2" s="1" a="1"/>
  <c r="AZ1155" i="2" s="1"/>
  <c r="AY1148" i="2"/>
  <c r="AZ1148" i="2" s="1" a="1"/>
  <c r="AZ1148" i="2" s="1"/>
  <c r="AS1155" i="2" a="1"/>
  <c r="AS1155" i="2" s="1"/>
  <c r="BA1130" i="2" a="1"/>
  <c r="BA1130" i="2" s="1"/>
  <c r="BA871" i="2" a="1"/>
  <c r="BA871" i="2" s="1"/>
  <c r="BA1582" i="2" a="1"/>
  <c r="BA1582" i="2" s="1"/>
  <c r="AK1133" i="2" a="1"/>
  <c r="AK1133" i="2" s="1"/>
  <c r="AY994" i="2"/>
  <c r="AZ994" i="2" s="1" a="1"/>
  <c r="AZ994" i="2" s="1"/>
  <c r="AS1388" i="2" a="1"/>
  <c r="AS1388" i="2" s="1"/>
  <c r="AT932" i="2" a="1"/>
  <c r="AT932" i="2" s="1"/>
  <c r="AR953" i="2" a="1"/>
  <c r="AR953" i="2" s="1"/>
  <c r="AT975" i="2" a="1"/>
  <c r="AT975" i="2" s="1"/>
  <c r="AT892" i="2" a="1"/>
  <c r="AT892" i="2" s="1"/>
  <c r="AS1313" i="2" a="1"/>
  <c r="AS1313" i="2" s="1"/>
  <c r="AY1477" i="2"/>
  <c r="AZ1477" i="2" s="1" a="1"/>
  <c r="AZ1477" i="2" s="1"/>
  <c r="AT1500" i="2" a="1"/>
  <c r="AT1500" i="2" s="1"/>
  <c r="AR1358" i="2" a="1"/>
  <c r="AR1358" i="2" s="1"/>
  <c r="AR890" i="2" a="1"/>
  <c r="AR890" i="2" s="1"/>
  <c r="AR1565" i="2" a="1"/>
  <c r="AR1565" i="2" s="1"/>
  <c r="AS975" i="2" a="1"/>
  <c r="AS975" i="2" s="1"/>
  <c r="AR1506" i="2" a="1"/>
  <c r="AR1506" i="2" s="1"/>
  <c r="AK1567" i="2" a="1"/>
  <c r="AK1567" i="2" s="1"/>
  <c r="AL1478" i="2" a="1"/>
  <c r="AL1478" i="2" s="1"/>
  <c r="I1478" i="2" s="1"/>
  <c r="AY1078" i="2"/>
  <c r="AZ1078" i="2" s="1" a="1"/>
  <c r="AZ1078" i="2" s="1"/>
  <c r="AK1075" i="2" a="1"/>
  <c r="AK1075" i="2" s="1"/>
  <c r="AT1106" i="2" a="1"/>
  <c r="AT1106" i="2" s="1"/>
  <c r="AS1013" i="2" a="1"/>
  <c r="AS1013" i="2" s="1"/>
  <c r="BA1476" i="2" a="1"/>
  <c r="BA1476" i="2" s="1"/>
  <c r="AR1148" i="2" a="1"/>
  <c r="AR1148" i="2" s="1"/>
  <c r="BA980" i="2" a="1"/>
  <c r="BA980" i="2" s="1"/>
  <c r="AS1130" i="2" a="1"/>
  <c r="AS1130" i="2" s="1"/>
  <c r="AS871" i="2" a="1"/>
  <c r="AS871" i="2" s="1"/>
  <c r="AR806" i="2" a="1"/>
  <c r="AR806" i="2" s="1"/>
  <c r="AR994" i="2" a="1"/>
  <c r="AR994" i="2" s="1"/>
  <c r="AK993" i="2" a="1"/>
  <c r="AK993" i="2" s="1"/>
  <c r="BA1358" i="2" a="1"/>
  <c r="BA1358" i="2" s="1"/>
  <c r="AY690" i="2"/>
  <c r="AZ690" i="2" s="1" a="1"/>
  <c r="AZ690" i="2" s="1"/>
  <c r="AL1337" i="2" a="1"/>
  <c r="AL1337" i="2" s="1"/>
  <c r="I1337" i="2" s="1"/>
  <c r="AS1315" i="2" a="1"/>
  <c r="AS1315" i="2" s="1"/>
  <c r="BA1306" i="2" a="1"/>
  <c r="BA1306" i="2" s="1"/>
  <c r="AL890" i="2" a="1"/>
  <c r="AL890" i="2" s="1"/>
  <c r="I890" i="2" s="1"/>
  <c r="BA975" i="2" a="1"/>
  <c r="BA975" i="2" s="1"/>
  <c r="BA1017" i="2" a="1"/>
  <c r="BA1017" i="2" s="1"/>
  <c r="AS944" i="2" a="1"/>
  <c r="AS944" i="2" s="1"/>
  <c r="AS1210" i="2" a="1"/>
  <c r="AS1210" i="2" s="1"/>
  <c r="AT1130" i="2" a="1"/>
  <c r="AT1130" i="2" s="1"/>
  <c r="AL1133" i="2" a="1"/>
  <c r="AL1133" i="2" s="1"/>
  <c r="I1133" i="2" s="1"/>
  <c r="AR1083" i="2" a="1"/>
  <c r="AR1083" i="2" s="1"/>
  <c r="AS991" i="2" a="1"/>
  <c r="AS991" i="2" s="1"/>
  <c r="AT1567" i="2" a="1"/>
  <c r="AT1567" i="2" s="1"/>
  <c r="AK1478" i="2" a="1"/>
  <c r="AK1478" i="2" s="1"/>
  <c r="AY1192" i="2"/>
  <c r="AZ1192" i="2" s="1" a="1"/>
  <c r="AZ1192" i="2" s="1"/>
  <c r="AS1106" i="2" a="1"/>
  <c r="AS1106" i="2" s="1"/>
  <c r="AS1166" i="2" a="1"/>
  <c r="AS1166" i="2" s="1"/>
  <c r="AS744" i="2" a="1"/>
  <c r="AS744" i="2" s="1"/>
  <c r="AY1488" i="2"/>
  <c r="AZ1488" i="2" s="1" a="1"/>
  <c r="AZ1488" i="2" s="1"/>
  <c r="AS1441" i="2" a="1"/>
  <c r="AS1441" i="2" s="1"/>
  <c r="AR1094" i="2" a="1"/>
  <c r="AR1094" i="2" s="1"/>
  <c r="AK1337" i="2" a="1"/>
  <c r="AK1337" i="2" s="1"/>
  <c r="AL698" i="2" a="1"/>
  <c r="AL698" i="2" s="1"/>
  <c r="I698" i="2" s="1"/>
  <c r="AK1358" i="2" a="1"/>
  <c r="AK1358" i="2" s="1"/>
  <c r="BA727" i="2" a="1"/>
  <c r="BA727" i="2" s="1"/>
  <c r="AY1358" i="2"/>
  <c r="AZ1358" i="2" s="1" a="1"/>
  <c r="AZ1358" i="2" s="1"/>
  <c r="BA1207" i="2" a="1"/>
  <c r="BA1207" i="2" s="1"/>
  <c r="AT672" i="2" a="1"/>
  <c r="AT672" i="2" s="1"/>
  <c r="AR1242" i="2" a="1"/>
  <c r="AR1242" i="2" s="1"/>
  <c r="AY1468" i="2"/>
  <c r="AZ1468" i="2" s="1" a="1"/>
  <c r="AZ1468" i="2" s="1"/>
  <c r="AS727" i="2" a="1"/>
  <c r="AS727" i="2" s="1"/>
  <c r="AS861" i="2" a="1"/>
  <c r="AS861" i="2" s="1"/>
  <c r="AS1058" i="2" a="1"/>
  <c r="AS1058" i="2" s="1"/>
  <c r="AR1121" i="2" a="1"/>
  <c r="AR1121" i="2" s="1"/>
  <c r="AY1006" i="2"/>
  <c r="AZ1006" i="2" s="1" a="1"/>
  <c r="AZ1006" i="2" s="1"/>
  <c r="AS980" i="2" a="1"/>
  <c r="AS980" i="2" s="1"/>
  <c r="AR1488" i="2" a="1"/>
  <c r="AR1488" i="2" s="1"/>
  <c r="AL1441" i="2" a="1"/>
  <c r="AL1441" i="2" s="1"/>
  <c r="I1441" i="2" s="1"/>
  <c r="BA1507" i="2" a="1"/>
  <c r="BA1507" i="2" s="1"/>
  <c r="AS1504" i="2" a="1"/>
  <c r="AS1504" i="2" s="1"/>
  <c r="AK1313" i="2" a="1"/>
  <c r="AK1313" i="2" s="1"/>
  <c r="AL727" i="2" a="1"/>
  <c r="AL727" i="2" s="1"/>
  <c r="I727" i="2" s="1"/>
  <c r="AT1337" i="2" a="1"/>
  <c r="AT1337" i="2" s="1"/>
  <c r="AK698" i="2" a="1"/>
  <c r="AK698" i="2" s="1"/>
  <c r="BA1159" i="2" a="1"/>
  <c r="BA1159" i="2" s="1"/>
  <c r="AK892" i="2" a="1"/>
  <c r="AK892" i="2" s="1"/>
  <c r="AL892" i="2" a="1"/>
  <c r="AL892" i="2" s="1"/>
  <c r="I892" i="2" s="1"/>
  <c r="AT984" i="2" a="1"/>
  <c r="AT984" i="2" s="1"/>
  <c r="AK1207" i="2" a="1"/>
  <c r="AK1207" i="2" s="1"/>
  <c r="AK672" i="2" a="1"/>
  <c r="AK672" i="2" s="1"/>
  <c r="AS672" i="2" a="1"/>
  <c r="AS672" i="2" s="1"/>
  <c r="AY1106" i="2"/>
  <c r="AZ1106" i="2" s="1" a="1"/>
  <c r="AZ1106" i="2" s="1"/>
  <c r="AY867" i="2"/>
  <c r="AZ867" i="2" s="1" a="1"/>
  <c r="AZ867" i="2" s="1"/>
  <c r="AK883" i="2" a="1"/>
  <c r="AK883" i="2" s="1"/>
  <c r="BA681" i="2" a="1"/>
  <c r="BA681" i="2" s="1"/>
  <c r="AK927" i="2" a="1"/>
  <c r="AK927" i="2" s="1"/>
  <c r="AR918" i="2" a="1"/>
  <c r="AR918" i="2" s="1"/>
  <c r="AT1518" i="2" a="1"/>
  <c r="AT1518" i="2" s="1"/>
  <c r="BA1518" i="2" a="1"/>
  <c r="BA1518" i="2" s="1"/>
  <c r="BA1478" i="2" a="1"/>
  <c r="BA1478" i="2" s="1"/>
  <c r="AS1075" i="2" a="1"/>
  <c r="AS1075" i="2" s="1"/>
  <c r="AL927" i="2" a="1"/>
  <c r="AL927" i="2" s="1"/>
  <c r="I927" i="2" s="1"/>
  <c r="AK1513" i="2" a="1"/>
  <c r="AK1513" i="2" s="1"/>
  <c r="AL1210" i="2" a="1"/>
  <c r="AL1210" i="2" s="1"/>
  <c r="I1210" i="2" s="1"/>
  <c r="AS1476" i="2" a="1"/>
  <c r="AS1476" i="2" s="1"/>
  <c r="AT1353" i="2" a="1"/>
  <c r="AT1353" i="2" s="1"/>
  <c r="AL1155" i="2" a="1"/>
  <c r="AL1155" i="2" s="1"/>
  <c r="I1155" i="2" s="1"/>
  <c r="AL861" i="2" a="1"/>
  <c r="AL861" i="2" s="1"/>
  <c r="I861" i="2" s="1"/>
  <c r="AS1025" i="2" a="1"/>
  <c r="AS1025" i="2" s="1"/>
  <c r="AK1441" i="2" a="1"/>
  <c r="AK1441" i="2" s="1"/>
  <c r="AY972" i="2"/>
  <c r="AZ972" i="2" s="1" a="1"/>
  <c r="AZ972" i="2" s="1"/>
  <c r="AR864" i="2" a="1"/>
  <c r="AR864" i="2" s="1"/>
  <c r="AT1504" i="2" a="1"/>
  <c r="AT1504" i="2" s="1"/>
  <c r="AS1066" i="2" a="1"/>
  <c r="AS1066" i="2" s="1"/>
  <c r="AT1313" i="2" a="1"/>
  <c r="AT1313" i="2" s="1"/>
  <c r="AL1207" i="2" a="1"/>
  <c r="AL1207" i="2" s="1"/>
  <c r="I1207" i="2" s="1"/>
  <c r="AT1159" i="2" a="1"/>
  <c r="AT1159" i="2" s="1"/>
  <c r="AR717" i="2" a="1"/>
  <c r="AR717" i="2" s="1"/>
  <c r="AY1337" i="2"/>
  <c r="AZ1337" i="2" s="1" a="1"/>
  <c r="AZ1337" i="2" s="1"/>
  <c r="BA883" i="2" a="1"/>
  <c r="BA883" i="2" s="1"/>
  <c r="AT883" i="2" a="1"/>
  <c r="AT883" i="2" s="1"/>
  <c r="BA690" i="2" a="1"/>
  <c r="BA690" i="2" s="1"/>
  <c r="AT1207" i="2" a="1"/>
  <c r="AT1207" i="2" s="1"/>
  <c r="AS1358" i="2" a="1"/>
  <c r="AS1358" i="2" s="1"/>
  <c r="AL1358" i="2" a="1"/>
  <c r="AL1358" i="2" s="1"/>
  <c r="I1358" i="2" s="1"/>
  <c r="AS1008" i="2" a="1"/>
  <c r="AS1008" i="2" s="1"/>
  <c r="AL690" i="2" a="1"/>
  <c r="AL690" i="2" s="1"/>
  <c r="I690" i="2" s="1"/>
  <c r="AR1468" i="2" a="1"/>
  <c r="AR1468" i="2" s="1"/>
  <c r="AK1518" i="2" a="1"/>
  <c r="AK1518" i="2" s="1"/>
  <c r="AS1306" i="2" a="1"/>
  <c r="AS1306" i="2" s="1"/>
  <c r="BA1106" i="2" a="1"/>
  <c r="BA1106" i="2" s="1"/>
  <c r="AS1401" i="2" a="1"/>
  <c r="AS1401" i="2" s="1"/>
  <c r="AS1567" i="2" a="1"/>
  <c r="AS1567" i="2" s="1"/>
  <c r="AS1478" i="2" a="1"/>
  <c r="AS1478" i="2" s="1"/>
  <c r="AL771" i="2" a="1"/>
  <c r="AL771" i="2" s="1"/>
  <c r="I771" i="2" s="1"/>
  <c r="AK1058" i="2" a="1"/>
  <c r="AK1058" i="2" s="1"/>
  <c r="AR726" i="2" a="1"/>
  <c r="AR726" i="2" s="1"/>
  <c r="AK1401" i="2" a="1"/>
  <c r="AK1401" i="2" s="1"/>
  <c r="AL1323" i="2" a="1"/>
  <c r="AL1323" i="2" s="1"/>
  <c r="I1323" i="2" s="1"/>
  <c r="AT1149" i="2" a="1"/>
  <c r="AT1149" i="2" s="1"/>
  <c r="AR1353" i="2" a="1"/>
  <c r="AR1353" i="2" s="1"/>
  <c r="AL1315" i="2" a="1"/>
  <c r="AL1315" i="2" s="1"/>
  <c r="I1315" i="2" s="1"/>
  <c r="BA1353" i="2" a="1"/>
  <c r="BA1353" i="2" s="1"/>
  <c r="AK1155" i="2" a="1"/>
  <c r="AK1155" i="2" s="1"/>
  <c r="AL1130" i="2" a="1"/>
  <c r="AL1130" i="2" s="1"/>
  <c r="I1130" i="2" s="1"/>
  <c r="AK768" i="2" a="1"/>
  <c r="AK768" i="2" s="1"/>
  <c r="AY1416" i="2"/>
  <c r="AZ1416" i="2" s="1" a="1"/>
  <c r="AZ1416" i="2" s="1"/>
  <c r="BA1133" i="2" a="1"/>
  <c r="BA1133" i="2" s="1"/>
  <c r="AK861" i="2" a="1"/>
  <c r="AK861" i="2" s="1"/>
  <c r="BA1441" i="2" a="1"/>
  <c r="BA1441" i="2" s="1"/>
  <c r="AR972" i="2" a="1"/>
  <c r="AR972" i="2" s="1"/>
  <c r="AL1057" i="2" a="1"/>
  <c r="AL1057" i="2" s="1"/>
  <c r="I1057" i="2" s="1"/>
  <c r="AL1333" i="2" a="1"/>
  <c r="AL1333" i="2" s="1"/>
  <c r="I1333" i="2" s="1"/>
  <c r="AY904" i="2"/>
  <c r="AZ904" i="2" s="1" a="1"/>
  <c r="AZ904" i="2" s="1"/>
  <c r="BA672" i="2" a="1"/>
  <c r="BA672" i="2" s="1"/>
  <c r="BA1313" i="2" a="1"/>
  <c r="BA1313" i="2" s="1"/>
  <c r="AS1207" i="2" a="1"/>
  <c r="AS1207" i="2" s="1"/>
  <c r="AR1090" i="2" a="1"/>
  <c r="AR1090" i="2" s="1"/>
  <c r="AK1507" i="2" a="1"/>
  <c r="AK1507" i="2" s="1"/>
  <c r="BA1388" i="2" a="1"/>
  <c r="BA1388" i="2" s="1"/>
  <c r="AL1567" i="2" a="1"/>
  <c r="AL1567" i="2" s="1"/>
  <c r="I1567" i="2" s="1"/>
  <c r="AT681" i="2" a="1"/>
  <c r="AT681" i="2" s="1"/>
  <c r="AS1323" i="2" a="1"/>
  <c r="AS1323" i="2" s="1"/>
  <c r="AK1476" i="2" a="1"/>
  <c r="AK1476" i="2" s="1"/>
  <c r="AL944" i="2" a="1"/>
  <c r="AL944" i="2" s="1"/>
  <c r="I944" i="2" s="1"/>
  <c r="AY799" i="2"/>
  <c r="AZ799" i="2" s="1" a="1"/>
  <c r="AZ799" i="2" s="1"/>
  <c r="AK771" i="2" a="1"/>
  <c r="AK771" i="2" s="1"/>
  <c r="AS681" i="2" a="1"/>
  <c r="AS681" i="2" s="1"/>
  <c r="AL1106" i="2" a="1"/>
  <c r="AL1106" i="2" s="1"/>
  <c r="I1106" i="2" s="1"/>
  <c r="AS1016" i="2" a="1"/>
  <c r="AS1016" i="2" s="1"/>
  <c r="AL991" i="2" a="1"/>
  <c r="AL991" i="2" s="1"/>
  <c r="I991" i="2" s="1"/>
  <c r="AY877" i="2"/>
  <c r="AZ877" i="2" s="1" a="1"/>
  <c r="AZ877" i="2" s="1"/>
  <c r="AL1013" i="2" a="1"/>
  <c r="AL1013" i="2" s="1"/>
  <c r="I1013" i="2" s="1"/>
  <c r="AT1401" i="2" a="1"/>
  <c r="AT1401" i="2" s="1"/>
  <c r="AK1323" i="2" a="1"/>
  <c r="AK1323" i="2" s="1"/>
  <c r="AS1149" i="2" a="1"/>
  <c r="AS1149" i="2" s="1"/>
  <c r="AK1315" i="2" a="1"/>
  <c r="AK1315" i="2" s="1"/>
  <c r="BA1155" i="2" a="1"/>
  <c r="BA1155" i="2" s="1"/>
  <c r="AK1130" i="2" a="1"/>
  <c r="AK1130" i="2" s="1"/>
  <c r="BA768" i="2" a="1"/>
  <c r="BA768" i="2" s="1"/>
  <c r="AY939" i="2"/>
  <c r="AZ939" i="2" s="1" a="1"/>
  <c r="AZ939" i="2" s="1"/>
  <c r="AR1416" i="2" a="1"/>
  <c r="AR1416" i="2" s="1"/>
  <c r="AK1062" i="2" a="1"/>
  <c r="AK1062" i="2" s="1"/>
  <c r="BA861" i="2" a="1"/>
  <c r="BA861" i="2" s="1"/>
  <c r="AL1374" i="2" a="1"/>
  <c r="AL1374" i="2" s="1"/>
  <c r="I1374" i="2" s="1"/>
  <c r="AT1441" i="2" a="1"/>
  <c r="AT1441" i="2" s="1"/>
  <c r="AL1262" i="2" a="1"/>
  <c r="AL1262" i="2" s="1"/>
  <c r="I1262" i="2" s="1"/>
  <c r="AT1507" i="2" a="1"/>
  <c r="AT1507" i="2" s="1"/>
  <c r="AK1504" i="2" a="1"/>
  <c r="AK1504" i="2" s="1"/>
  <c r="AK1388" i="2" a="1"/>
  <c r="AK1388" i="2" s="1"/>
  <c r="AT1017" i="2" a="1"/>
  <c r="AT1017" i="2" s="1"/>
  <c r="AY1556" i="2"/>
  <c r="AZ1556" i="2" s="1" a="1"/>
  <c r="AZ1556" i="2" s="1"/>
  <c r="AR716" i="2" a="1"/>
  <c r="AR716" i="2" s="1"/>
  <c r="AY1067" i="2"/>
  <c r="AZ1067" i="2" s="1" a="1"/>
  <c r="AZ1067" i="2" s="1"/>
  <c r="AS1017" i="2" a="1"/>
  <c r="AS1017" i="2" s="1"/>
  <c r="BA1075" i="2" a="1"/>
  <c r="BA1075" i="2" s="1"/>
  <c r="AL1476" i="2" a="1"/>
  <c r="AL1476" i="2" s="1"/>
  <c r="I1476" i="2" s="1"/>
  <c r="AS771" i="2" a="1"/>
  <c r="AS771" i="2" s="1"/>
  <c r="AT871" i="2" a="1"/>
  <c r="AT871" i="2" s="1"/>
  <c r="AS1062" i="2" a="1"/>
  <c r="AS1062" i="2" s="1"/>
  <c r="BA1567" i="2" a="1"/>
  <c r="BA1567" i="2" s="1"/>
  <c r="AT1478" i="2" a="1"/>
  <c r="AT1478" i="2" s="1"/>
  <c r="AL1513" i="2" a="1"/>
  <c r="AL1513" i="2" s="1"/>
  <c r="I1513" i="2" s="1"/>
  <c r="AL1518" i="2" a="1"/>
  <c r="AL1518" i="2" s="1"/>
  <c r="I1518" i="2" s="1"/>
  <c r="BA1224" i="2" a="1"/>
  <c r="BA1224" i="2" s="1"/>
  <c r="AL1075" i="2" a="1"/>
  <c r="AL1075" i="2" s="1"/>
  <c r="I1075" i="2" s="1"/>
  <c r="AK944" i="2" a="1"/>
  <c r="AK944" i="2" s="1"/>
  <c r="AT1210" i="2" a="1"/>
  <c r="AT1210" i="2" s="1"/>
  <c r="BA1016" i="2" a="1"/>
  <c r="BA1016" i="2" s="1"/>
  <c r="AK991" i="2" a="1"/>
  <c r="AK991" i="2" s="1"/>
  <c r="AT1323" i="2" a="1"/>
  <c r="AT1323" i="2" s="1"/>
  <c r="AT1133" i="2" a="1"/>
  <c r="AT1133" i="2" s="1"/>
  <c r="BA1062" i="2" a="1"/>
  <c r="BA1062" i="2" s="1"/>
  <c r="AK1374" i="2" a="1"/>
  <c r="AK1374" i="2" s="1"/>
  <c r="AS932" i="2" a="1"/>
  <c r="AS932" i="2" s="1"/>
  <c r="AR1337" i="2" a="1"/>
  <c r="AR1337" i="2" s="1"/>
  <c r="AR690" i="2" a="1"/>
  <c r="AR690" i="2" s="1"/>
  <c r="W334" i="2"/>
  <c r="BA1373" i="2" a="1"/>
  <c r="BA1373" i="2" s="1"/>
  <c r="AY781" i="2"/>
  <c r="AZ781" i="2" s="1" a="1"/>
  <c r="AZ781" i="2" s="1"/>
  <c r="BA683" i="2" a="1"/>
  <c r="BA683" i="2" s="1"/>
  <c r="AS1316" i="2" a="1"/>
  <c r="AS1316" i="2" s="1"/>
  <c r="AR368" i="2" a="1"/>
  <c r="AR368" i="2" s="1"/>
  <c r="BA1316" i="2" a="1"/>
  <c r="BA1316" i="2" s="1"/>
  <c r="AT1373" i="2" a="1"/>
  <c r="AT1373" i="2" s="1"/>
  <c r="AY1002" i="2"/>
  <c r="AZ1002" i="2" s="1" a="1"/>
  <c r="AZ1002" i="2" s="1"/>
  <c r="AY1544" i="2"/>
  <c r="AZ1544" i="2" s="1" a="1"/>
  <c r="AZ1544" i="2" s="1"/>
  <c r="AS987" i="2" a="1"/>
  <c r="AS987" i="2" s="1"/>
  <c r="AY993" i="2"/>
  <c r="AZ993" i="2" s="1" a="1"/>
  <c r="AZ993" i="2" s="1"/>
  <c r="AY117" i="2"/>
  <c r="AZ117" i="2" s="1" a="1"/>
  <c r="AZ117" i="2" s="1"/>
  <c r="AR993" i="2" a="1"/>
  <c r="AR993" i="2" s="1"/>
  <c r="AS1373" i="2" a="1"/>
  <c r="AS1373" i="2" s="1"/>
  <c r="AK1373" i="2" a="1"/>
  <c r="AK1373" i="2" s="1"/>
  <c r="Y334" i="2"/>
  <c r="AL1373" i="2" a="1"/>
  <c r="AL1373" i="2" s="1"/>
  <c r="I1373" i="2" s="1"/>
  <c r="AK808" i="2" a="1"/>
  <c r="AK808" i="2" s="1"/>
  <c r="AL808" i="2" a="1"/>
  <c r="AL808" i="2" s="1"/>
  <c r="I808" i="2" s="1"/>
  <c r="AS704" i="2" a="1"/>
  <c r="AS704" i="2" s="1"/>
  <c r="BA704" i="2" a="1"/>
  <c r="BA704" i="2" s="1"/>
  <c r="AK704" i="2" a="1"/>
  <c r="AK704" i="2" s="1"/>
  <c r="AT704" i="2" a="1"/>
  <c r="AT704" i="2" s="1"/>
  <c r="AS1559" i="2" a="1"/>
  <c r="AS1559" i="2" s="1"/>
  <c r="BA1559" i="2" a="1"/>
  <c r="BA1559" i="2" s="1"/>
  <c r="AK1559" i="2" a="1"/>
  <c r="AK1559" i="2" s="1"/>
  <c r="AL1559" i="2" a="1"/>
  <c r="AL1559" i="2" s="1"/>
  <c r="I1559" i="2" s="1"/>
  <c r="AR1585" i="2" a="1"/>
  <c r="AR1585" i="2" s="1"/>
  <c r="AY1585" i="2"/>
  <c r="AZ1585" i="2" s="1" a="1"/>
  <c r="AZ1585" i="2" s="1"/>
  <c r="AS1197" i="2" a="1"/>
  <c r="AS1197" i="2" s="1"/>
  <c r="AT1197" i="2" a="1"/>
  <c r="AT1197" i="2" s="1"/>
  <c r="BA1197" i="2" a="1"/>
  <c r="BA1197" i="2" s="1"/>
  <c r="AK1197" i="2" a="1"/>
  <c r="AK1197" i="2" s="1"/>
  <c r="AT1000" i="2" a="1"/>
  <c r="AT1000" i="2" s="1"/>
  <c r="AK1000" i="2" a="1"/>
  <c r="AK1000" i="2" s="1"/>
  <c r="AL1000" i="2" a="1"/>
  <c r="AL1000" i="2" s="1"/>
  <c r="I1000" i="2" s="1"/>
  <c r="AL1521" i="2" a="1"/>
  <c r="AL1521" i="2" s="1"/>
  <c r="I1521" i="2" s="1"/>
  <c r="AK1521" i="2" a="1"/>
  <c r="AK1521" i="2" s="1"/>
  <c r="AT1521" i="2" a="1"/>
  <c r="AT1521" i="2" s="1"/>
  <c r="BA1521" i="2" a="1"/>
  <c r="BA1521" i="2" s="1"/>
  <c r="AS1521" i="2" a="1"/>
  <c r="AS1521" i="2" s="1"/>
  <c r="AY1390" i="2"/>
  <c r="AZ1390" i="2" s="1" a="1"/>
  <c r="AZ1390" i="2" s="1"/>
  <c r="AL1031" i="2" a="1"/>
  <c r="AL1031" i="2" s="1"/>
  <c r="I1031" i="2" s="1"/>
  <c r="AL1067" i="2" a="1"/>
  <c r="AL1067" i="2" s="1"/>
  <c r="I1067" i="2" s="1"/>
  <c r="AR988" i="2" a="1"/>
  <c r="AR988" i="2" s="1"/>
  <c r="AY988" i="2"/>
  <c r="AZ988" i="2" s="1" a="1"/>
  <c r="AZ988" i="2" s="1"/>
  <c r="AS781" i="2" a="1"/>
  <c r="AS781" i="2" s="1"/>
  <c r="AL1583" i="2" a="1"/>
  <c r="AL1583" i="2" s="1"/>
  <c r="I1583" i="2" s="1"/>
  <c r="AS1239" i="2" a="1"/>
  <c r="AS1239" i="2" s="1"/>
  <c r="AY771" i="2"/>
  <c r="AZ771" i="2" s="1" a="1"/>
  <c r="AZ771" i="2" s="1"/>
  <c r="L771" i="2" s="1"/>
  <c r="AR1105" i="2" a="1"/>
  <c r="AR1105" i="2" s="1"/>
  <c r="AK1547" i="2" a="1"/>
  <c r="AK1547" i="2" s="1"/>
  <c r="BA1547" i="2" a="1"/>
  <c r="BA1547" i="2" s="1"/>
  <c r="AT1547" i="2" a="1"/>
  <c r="AT1547" i="2" s="1"/>
  <c r="AL1547" i="2" a="1"/>
  <c r="AL1547" i="2" s="1"/>
  <c r="I1547" i="2" s="1"/>
  <c r="BA1399" i="2" a="1"/>
  <c r="BA1399" i="2" s="1"/>
  <c r="AL1312" i="2" a="1"/>
  <c r="AL1312" i="2" s="1"/>
  <c r="I1312" i="2" s="1"/>
  <c r="AL1230" i="2" a="1"/>
  <c r="AL1230" i="2" s="1"/>
  <c r="I1230" i="2" s="1"/>
  <c r="AT1031" i="2" a="1"/>
  <c r="AT1031" i="2" s="1"/>
  <c r="AK1583" i="2" a="1"/>
  <c r="AK1583" i="2" s="1"/>
  <c r="AT1320" i="2" a="1"/>
  <c r="AT1320" i="2" s="1"/>
  <c r="AY1280" i="2"/>
  <c r="AZ1280" i="2" s="1" a="1"/>
  <c r="AZ1280" i="2" s="1"/>
  <c r="AK1239" i="2" a="1"/>
  <c r="AK1239" i="2" s="1"/>
  <c r="AK796" i="2" a="1"/>
  <c r="AK796" i="2" s="1"/>
  <c r="AL1080" i="2" a="1"/>
  <c r="AL1080" i="2" s="1"/>
  <c r="I1080" i="2" s="1"/>
  <c r="AL1249" i="2" a="1"/>
  <c r="AL1249" i="2" s="1"/>
  <c r="I1249" i="2" s="1"/>
  <c r="AT1249" i="2" a="1"/>
  <c r="AT1249" i="2" s="1"/>
  <c r="AK1080" i="2" a="1"/>
  <c r="AK1080" i="2" s="1"/>
  <c r="AS1327" i="2" a="1"/>
  <c r="AS1327" i="2" s="1"/>
  <c r="AY1186" i="2"/>
  <c r="AZ1186" i="2" s="1" a="1"/>
  <c r="AZ1186" i="2" s="1"/>
  <c r="AR1186" i="2" a="1"/>
  <c r="AR1186" i="2" s="1"/>
  <c r="BA679" i="2" a="1"/>
  <c r="BA679" i="2" s="1"/>
  <c r="AT679" i="2" a="1"/>
  <c r="AT679" i="2" s="1"/>
  <c r="AS1081" i="2" a="1"/>
  <c r="AS1081" i="2" s="1"/>
  <c r="AL1081" i="2" a="1"/>
  <c r="AL1081" i="2" s="1"/>
  <c r="I1081" i="2" s="1"/>
  <c r="AK1081" i="2" a="1"/>
  <c r="AK1081" i="2" s="1"/>
  <c r="AR1341" i="2" a="1"/>
  <c r="AR1341" i="2" s="1"/>
  <c r="AT1132" i="2" a="1"/>
  <c r="AT1132" i="2" s="1"/>
  <c r="BA1132" i="2" a="1"/>
  <c r="BA1132" i="2" s="1"/>
  <c r="BA948" i="2" a="1"/>
  <c r="BA948" i="2" s="1"/>
  <c r="AS948" i="2" a="1"/>
  <c r="AS948" i="2" s="1"/>
  <c r="AR1012" i="2" a="1"/>
  <c r="AR1012" i="2" s="1"/>
  <c r="BA1254" i="2" a="1"/>
  <c r="BA1254" i="2" s="1"/>
  <c r="AS1254" i="2" a="1"/>
  <c r="AS1254" i="2" s="1"/>
  <c r="AK1254" i="2" a="1"/>
  <c r="AK1254" i="2" s="1"/>
  <c r="AS703" i="2" a="1"/>
  <c r="AS703" i="2" s="1"/>
  <c r="AK703" i="2" a="1"/>
  <c r="AK703" i="2" s="1"/>
  <c r="AL703" i="2" a="1"/>
  <c r="AL703" i="2" s="1"/>
  <c r="I703" i="2" s="1"/>
  <c r="AK1500" i="2" a="1"/>
  <c r="AK1500" i="2" s="1"/>
  <c r="AS1500" i="2" a="1"/>
  <c r="AS1500" i="2" s="1"/>
  <c r="BA1500" i="2" a="1"/>
  <c r="BA1500" i="2" s="1"/>
  <c r="BA1509" i="2" a="1"/>
  <c r="BA1509" i="2" s="1"/>
  <c r="AT1509" i="2" a="1"/>
  <c r="AT1509" i="2" s="1"/>
  <c r="AK1509" i="2" a="1"/>
  <c r="AK1509" i="2" s="1"/>
  <c r="AS1027" i="2" a="1"/>
  <c r="AS1027" i="2" s="1"/>
  <c r="AL1027" i="2" a="1"/>
  <c r="AL1027" i="2" s="1"/>
  <c r="I1027" i="2" s="1"/>
  <c r="BA1027" i="2" a="1"/>
  <c r="BA1027" i="2" s="1"/>
  <c r="AT1027" i="2" a="1"/>
  <c r="AT1027" i="2" s="1"/>
  <c r="AK1027" i="2" a="1"/>
  <c r="AK1027" i="2" s="1"/>
  <c r="AY1295" i="2"/>
  <c r="AZ1295" i="2" s="1" a="1"/>
  <c r="AZ1295" i="2" s="1"/>
  <c r="AR1295" i="2" a="1"/>
  <c r="AR1295" i="2" s="1"/>
  <c r="AK1295" i="2" a="1"/>
  <c r="AK1295" i="2" s="1"/>
  <c r="AT1295" i="2" a="1"/>
  <c r="AT1295" i="2" s="1"/>
  <c r="AS739" i="2" a="1"/>
  <c r="AS739" i="2" s="1"/>
  <c r="AK739" i="2" a="1"/>
  <c r="AK739" i="2" s="1"/>
  <c r="AL739" i="2" a="1"/>
  <c r="AL739" i="2" s="1"/>
  <c r="I739" i="2" s="1"/>
  <c r="AR1259" i="2" a="1"/>
  <c r="AR1259" i="2" s="1"/>
  <c r="AY1259" i="2"/>
  <c r="AZ1259" i="2" s="1" a="1"/>
  <c r="AZ1259" i="2" s="1"/>
  <c r="AS897" i="2" a="1"/>
  <c r="AS897" i="2" s="1"/>
  <c r="AK897" i="2" a="1"/>
  <c r="AK897" i="2" s="1"/>
  <c r="AT897" i="2" a="1"/>
  <c r="AT897" i="2" s="1"/>
  <c r="AS881" i="2" a="1"/>
  <c r="AS881" i="2" s="1"/>
  <c r="AL881" i="2" a="1"/>
  <c r="AL881" i="2" s="1"/>
  <c r="I881" i="2" s="1"/>
  <c r="AT881" i="2" a="1"/>
  <c r="AT881" i="2" s="1"/>
  <c r="AK881" i="2" a="1"/>
  <c r="AK881" i="2" s="1"/>
  <c r="AT977" i="2" a="1"/>
  <c r="AT977" i="2" s="1"/>
  <c r="BA977" i="2" a="1"/>
  <c r="BA977" i="2" s="1"/>
  <c r="AK977" i="2" a="1"/>
  <c r="AK977" i="2" s="1"/>
  <c r="AL977" i="2" a="1"/>
  <c r="AL977" i="2" s="1"/>
  <c r="I977" i="2" s="1"/>
  <c r="BA1067" i="2" a="1"/>
  <c r="BA1067" i="2" s="1"/>
  <c r="AT1067" i="2" a="1"/>
  <c r="AT1067" i="2" s="1"/>
  <c r="AS1067" i="2" a="1"/>
  <c r="AS1067" i="2" s="1"/>
  <c r="AR1103" i="2" a="1"/>
  <c r="AR1103" i="2" s="1"/>
  <c r="BA808" i="2" a="1"/>
  <c r="BA808" i="2" s="1"/>
  <c r="AK1119" i="2" a="1"/>
  <c r="AK1119" i="2" s="1"/>
  <c r="AL1119" i="2" a="1"/>
  <c r="AL1119" i="2" s="1"/>
  <c r="I1119" i="2" s="1"/>
  <c r="AS1119" i="2" a="1"/>
  <c r="AS1119" i="2" s="1"/>
  <c r="AT1119" i="2" a="1"/>
  <c r="AT1119" i="2" s="1"/>
  <c r="AL1577" i="2" a="1"/>
  <c r="AL1577" i="2" s="1"/>
  <c r="I1577" i="2" s="1"/>
  <c r="AT1399" i="2" a="1"/>
  <c r="AT1399" i="2" s="1"/>
  <c r="AT972" i="2" a="1"/>
  <c r="AT972" i="2" s="1"/>
  <c r="AL699" i="2" a="1"/>
  <c r="AL699" i="2" s="1"/>
  <c r="I699" i="2" s="1"/>
  <c r="AS699" i="2" a="1"/>
  <c r="AS699" i="2" s="1"/>
  <c r="AT699" i="2" a="1"/>
  <c r="AT699" i="2" s="1"/>
  <c r="AK699" i="2" a="1"/>
  <c r="AK699" i="2" s="1"/>
  <c r="AS1389" i="2" a="1"/>
  <c r="AS1389" i="2" s="1"/>
  <c r="AL1389" i="2" a="1"/>
  <c r="AL1389" i="2" s="1"/>
  <c r="I1389" i="2" s="1"/>
  <c r="BA1389" i="2" a="1"/>
  <c r="BA1389" i="2" s="1"/>
  <c r="AT1389" i="2" a="1"/>
  <c r="AT1389" i="2" s="1"/>
  <c r="AK1389" i="2" a="1"/>
  <c r="AK1389" i="2" s="1"/>
  <c r="AK1312" i="2" a="1"/>
  <c r="AK1312" i="2" s="1"/>
  <c r="AK1230" i="2" a="1"/>
  <c r="AK1230" i="2" s="1"/>
  <c r="BA1031" i="2" a="1"/>
  <c r="BA1031" i="2" s="1"/>
  <c r="AL781" i="2" a="1"/>
  <c r="AL781" i="2" s="1"/>
  <c r="I781" i="2" s="1"/>
  <c r="AT1583" i="2" a="1"/>
  <c r="AT1583" i="2" s="1"/>
  <c r="AL1377" i="2" a="1"/>
  <c r="AL1377" i="2" s="1"/>
  <c r="I1377" i="2" s="1"/>
  <c r="AR1280" i="2" a="1"/>
  <c r="AR1280" i="2" s="1"/>
  <c r="AT1239" i="2" a="1"/>
  <c r="AT1239" i="2" s="1"/>
  <c r="AR1577" i="2" a="1"/>
  <c r="AR1577" i="2" s="1"/>
  <c r="AT1577" i="2" a="1"/>
  <c r="AT1577" i="2" s="1"/>
  <c r="AS977" i="2" a="1"/>
  <c r="AS977" i="2" s="1"/>
  <c r="BA740" i="2" a="1"/>
  <c r="BA740" i="2" s="1"/>
  <c r="L740" i="2" s="1"/>
  <c r="AL793" i="2" a="1"/>
  <c r="AL793" i="2" s="1"/>
  <c r="I793" i="2" s="1"/>
  <c r="BA1080" i="2" a="1"/>
  <c r="BA1080" i="2" s="1"/>
  <c r="AR689" i="2" a="1"/>
  <c r="AR689" i="2" s="1"/>
  <c r="AY689" i="2"/>
  <c r="AZ689" i="2" s="1" a="1"/>
  <c r="AZ689" i="2" s="1"/>
  <c r="AT1117" i="2" a="1"/>
  <c r="AT1117" i="2" s="1"/>
  <c r="AL1117" i="2" a="1"/>
  <c r="AL1117" i="2" s="1"/>
  <c r="I1117" i="2" s="1"/>
  <c r="AL1310" i="2" a="1"/>
  <c r="AL1310" i="2" s="1"/>
  <c r="I1310" i="2" s="1"/>
  <c r="AT1310" i="2" a="1"/>
  <c r="AT1310" i="2" s="1"/>
  <c r="AT1178" i="2" a="1"/>
  <c r="AT1178" i="2" s="1"/>
  <c r="BA1178" i="2" a="1"/>
  <c r="BA1178" i="2" s="1"/>
  <c r="AL1178" i="2" a="1"/>
  <c r="AL1178" i="2" s="1"/>
  <c r="I1178" i="2" s="1"/>
  <c r="AS1178" i="2" a="1"/>
  <c r="AS1178" i="2" s="1"/>
  <c r="AL663" i="2" a="1"/>
  <c r="AL663" i="2" s="1"/>
  <c r="I663" i="2" s="1"/>
  <c r="AS663" i="2" a="1"/>
  <c r="AS663" i="2" s="1"/>
  <c r="AK980" i="2" a="1"/>
  <c r="AK980" i="2" s="1"/>
  <c r="AL980" i="2" a="1"/>
  <c r="AL980" i="2" s="1"/>
  <c r="I980" i="2" s="1"/>
  <c r="AT980" i="2" a="1"/>
  <c r="AT980" i="2" s="1"/>
  <c r="AL981" i="2" a="1"/>
  <c r="AL981" i="2" s="1"/>
  <c r="I981" i="2" s="1"/>
  <c r="AS981" i="2" a="1"/>
  <c r="AS981" i="2" s="1"/>
  <c r="AT981" i="2" a="1"/>
  <c r="AT981" i="2" s="1"/>
  <c r="BA981" i="2" a="1"/>
  <c r="BA981" i="2" s="1"/>
  <c r="AK981" i="2" a="1"/>
  <c r="AK981" i="2" s="1"/>
  <c r="AY681" i="2"/>
  <c r="AZ681" i="2" s="1" a="1"/>
  <c r="AZ681" i="2" s="1"/>
  <c r="AR681" i="2" a="1"/>
  <c r="AR681" i="2" s="1"/>
  <c r="AS808" i="2" a="1"/>
  <c r="AS808" i="2" s="1"/>
  <c r="AR1257" i="2" a="1"/>
  <c r="AR1257" i="2" s="1"/>
  <c r="AY1257" i="2"/>
  <c r="AZ1257" i="2" s="1" a="1"/>
  <c r="AZ1257" i="2" s="1"/>
  <c r="AT1006" i="2" a="1"/>
  <c r="AT1006" i="2" s="1"/>
  <c r="AK1006" i="2" a="1"/>
  <c r="AK1006" i="2" s="1"/>
  <c r="AL1006" i="2" a="1"/>
  <c r="AL1006" i="2" s="1"/>
  <c r="I1006" i="2" s="1"/>
  <c r="AK1031" i="2" a="1"/>
  <c r="AK1031" i="2" s="1"/>
  <c r="AR1534" i="2" a="1"/>
  <c r="AR1534" i="2" s="1"/>
  <c r="AS1355" i="2" a="1"/>
  <c r="AS1355" i="2" s="1"/>
  <c r="BA1355" i="2" a="1"/>
  <c r="BA1355" i="2" s="1"/>
  <c r="AT1355" i="2" a="1"/>
  <c r="AT1355" i="2" s="1"/>
  <c r="AK1355" i="2" a="1"/>
  <c r="AK1355" i="2" s="1"/>
  <c r="AL1355" i="2" a="1"/>
  <c r="AL1355" i="2" s="1"/>
  <c r="I1355" i="2" s="1"/>
  <c r="AS1012" i="2" a="1"/>
  <c r="AS1012" i="2" s="1"/>
  <c r="BA1012" i="2" a="1"/>
  <c r="BA1012" i="2" s="1"/>
  <c r="AT1012" i="2" a="1"/>
  <c r="AT1012" i="2" s="1"/>
  <c r="AK1012" i="2" a="1"/>
  <c r="AK1012" i="2" s="1"/>
  <c r="AY1154" i="2"/>
  <c r="AZ1154" i="2" s="1" a="1"/>
  <c r="AZ1154" i="2" s="1"/>
  <c r="AR1154" i="2" a="1"/>
  <c r="AR1154" i="2" s="1"/>
  <c r="AL717" i="2" a="1"/>
  <c r="AL717" i="2" s="1"/>
  <c r="I717" i="2" s="1"/>
  <c r="AS717" i="2" a="1"/>
  <c r="AS717" i="2" s="1"/>
  <c r="AK717" i="2" a="1"/>
  <c r="AK717" i="2" s="1"/>
  <c r="AK1397" i="2" a="1"/>
  <c r="AK1397" i="2" s="1"/>
  <c r="AT1397" i="2" a="1"/>
  <c r="AT1397" i="2" s="1"/>
  <c r="AS1397" i="2" a="1"/>
  <c r="AS1397" i="2" s="1"/>
  <c r="AL867" i="2" a="1"/>
  <c r="AL867" i="2" s="1"/>
  <c r="I867" i="2" s="1"/>
  <c r="AK867" i="2" a="1"/>
  <c r="AK867" i="2" s="1"/>
  <c r="AS867" i="2" a="1"/>
  <c r="AS867" i="2" s="1"/>
  <c r="AT867" i="2" a="1"/>
  <c r="AT867" i="2" s="1"/>
  <c r="BA867" i="2" a="1"/>
  <c r="BA867" i="2" s="1"/>
  <c r="BA1308" i="2" a="1"/>
  <c r="BA1308" i="2" s="1"/>
  <c r="AR1463" i="2" a="1"/>
  <c r="AR1463" i="2" s="1"/>
  <c r="AT1312" i="2" a="1"/>
  <c r="AT1312" i="2" s="1"/>
  <c r="AT1230" i="2" a="1"/>
  <c r="AT1230" i="2" s="1"/>
  <c r="AT781" i="2" a="1"/>
  <c r="AT781" i="2" s="1"/>
  <c r="BA1583" i="2" a="1"/>
  <c r="BA1583" i="2" s="1"/>
  <c r="AK1377" i="2" a="1"/>
  <c r="AK1377" i="2" s="1"/>
  <c r="BA1239" i="2" a="1"/>
  <c r="BA1239" i="2" s="1"/>
  <c r="AR1024" i="2" a="1"/>
  <c r="AR1024" i="2" s="1"/>
  <c r="BA1577" i="2" a="1"/>
  <c r="BA1577" i="2" s="1"/>
  <c r="AR1390" i="2" a="1"/>
  <c r="AR1390" i="2" s="1"/>
  <c r="AS740" i="2" a="1"/>
  <c r="AS740" i="2" s="1"/>
  <c r="AL1576" i="2" a="1"/>
  <c r="AL1576" i="2" s="1"/>
  <c r="I1576" i="2" s="1"/>
  <c r="BA717" i="2" a="1"/>
  <c r="BA717" i="2" s="1"/>
  <c r="AY1105" i="2"/>
  <c r="AZ1105" i="2" s="1" a="1"/>
  <c r="AZ1105" i="2" s="1"/>
  <c r="AT808" i="2" a="1"/>
  <c r="AT808" i="2" s="1"/>
  <c r="BA904" i="2" a="1"/>
  <c r="BA904" i="2" s="1"/>
  <c r="AT1341" i="2" a="1"/>
  <c r="AT1341" i="2" s="1"/>
  <c r="AK1341" i="2" a="1"/>
  <c r="AK1341" i="2" s="1"/>
  <c r="AL1341" i="2" a="1"/>
  <c r="AL1341" i="2" s="1"/>
  <c r="I1341" i="2" s="1"/>
  <c r="AR853" i="2" a="1"/>
  <c r="AR853" i="2" s="1"/>
  <c r="AY853" i="2"/>
  <c r="AZ853" i="2" s="1" a="1"/>
  <c r="AZ853" i="2" s="1"/>
  <c r="AY1153" i="2"/>
  <c r="AZ1153" i="2" s="1" a="1"/>
  <c r="AZ1153" i="2" s="1"/>
  <c r="AS1577" i="2" a="1"/>
  <c r="AS1577" i="2" s="1"/>
  <c r="AL1402" i="2" a="1"/>
  <c r="AL1402" i="2" s="1"/>
  <c r="I1402" i="2" s="1"/>
  <c r="AL1012" i="2" a="1"/>
  <c r="AL1012" i="2" s="1"/>
  <c r="I1012" i="2" s="1"/>
  <c r="BA1397" i="2" a="1"/>
  <c r="BA1397" i="2" s="1"/>
  <c r="AL704" i="2" a="1"/>
  <c r="AL704" i="2" s="1"/>
  <c r="I704" i="2" s="1"/>
  <c r="AT717" i="2" a="1"/>
  <c r="AT717" i="2" s="1"/>
  <c r="AL1180" i="2" a="1"/>
  <c r="AL1180" i="2" s="1"/>
  <c r="I1180" i="2" s="1"/>
  <c r="AK706" i="2" a="1"/>
  <c r="AK706" i="2" s="1"/>
  <c r="AL706" i="2" a="1"/>
  <c r="AL706" i="2" s="1"/>
  <c r="I706" i="2" s="1"/>
  <c r="AS706" i="2" a="1"/>
  <c r="AS706" i="2" s="1"/>
  <c r="AR1562" i="2" a="1"/>
  <c r="AR1562" i="2" s="1"/>
  <c r="AY1562" i="2"/>
  <c r="AZ1562" i="2" s="1" a="1"/>
  <c r="AZ1562" i="2" s="1"/>
  <c r="AK740" i="2" a="1"/>
  <c r="AK740" i="2" s="1"/>
  <c r="AL740" i="2" a="1"/>
  <c r="AL740" i="2" s="1"/>
  <c r="I740" i="2" s="1"/>
  <c r="AT740" i="2" a="1"/>
  <c r="AT740" i="2" s="1"/>
  <c r="AR1347" i="2" a="1"/>
  <c r="AR1347" i="2" s="1"/>
  <c r="AK1402" i="2" a="1"/>
  <c r="AK1402" i="2" s="1"/>
  <c r="AL1197" i="2" a="1"/>
  <c r="AL1197" i="2" s="1"/>
  <c r="I1197" i="2" s="1"/>
  <c r="AL1397" i="2" a="1"/>
  <c r="AL1397" i="2" s="1"/>
  <c r="I1397" i="2" s="1"/>
  <c r="BA972" i="2" a="1"/>
  <c r="BA972" i="2" s="1"/>
  <c r="BA926" i="2" a="1"/>
  <c r="BA926" i="2" s="1"/>
  <c r="AR771" i="2" a="1"/>
  <c r="AR771" i="2" s="1"/>
  <c r="AL1043" i="2" a="1"/>
  <c r="AL1043" i="2" s="1"/>
  <c r="I1043" i="2" s="1"/>
  <c r="AR733" i="2" a="1"/>
  <c r="AR733" i="2" s="1"/>
  <c r="AY733" i="2"/>
  <c r="AZ733" i="2" s="1" a="1"/>
  <c r="AZ733" i="2" s="1"/>
  <c r="AS1576" i="2" a="1"/>
  <c r="AS1576" i="2" s="1"/>
  <c r="BA1576" i="2" a="1"/>
  <c r="BA1576" i="2" s="1"/>
  <c r="AT1576" i="2" a="1"/>
  <c r="AT1576" i="2" s="1"/>
  <c r="AR1578" i="2" a="1"/>
  <c r="AR1578" i="2" s="1"/>
  <c r="BA1479" i="2" a="1"/>
  <c r="BA1479" i="2" s="1"/>
  <c r="AT1479" i="2" a="1"/>
  <c r="AT1479" i="2" s="1"/>
  <c r="AK1479" i="2" a="1"/>
  <c r="AK1479" i="2" s="1"/>
  <c r="AL1479" i="2" a="1"/>
  <c r="AL1479" i="2" s="1"/>
  <c r="I1479" i="2" s="1"/>
  <c r="AL904" i="2" a="1"/>
  <c r="AL904" i="2" s="1"/>
  <c r="I904" i="2" s="1"/>
  <c r="AR787" i="2" a="1"/>
  <c r="AR787" i="2" s="1"/>
  <c r="AY787" i="2"/>
  <c r="AZ787" i="2" s="1" a="1"/>
  <c r="AZ787" i="2" s="1"/>
  <c r="AY892" i="2"/>
  <c r="AZ892" i="2" s="1" a="1"/>
  <c r="AZ892" i="2" s="1"/>
  <c r="AR892" i="2" a="1"/>
  <c r="AR892" i="2" s="1"/>
  <c r="AS796" i="2" a="1"/>
  <c r="AS796" i="2" s="1"/>
  <c r="BA796" i="2" a="1"/>
  <c r="BA796" i="2" s="1"/>
  <c r="AS1312" i="2" a="1"/>
  <c r="AS1312" i="2" s="1"/>
  <c r="AS1000" i="2" a="1"/>
  <c r="AS1000" i="2" s="1"/>
  <c r="AY868" i="2"/>
  <c r="AZ868" i="2" s="1" a="1"/>
  <c r="AZ868" i="2" s="1"/>
  <c r="AK1166" i="2" a="1"/>
  <c r="AK1166" i="2" s="1"/>
  <c r="AT1166" i="2" a="1"/>
  <c r="AT1166" i="2" s="1"/>
  <c r="BA1166" i="2" a="1"/>
  <c r="BA1166" i="2" s="1"/>
  <c r="AL1166" i="2" a="1"/>
  <c r="AL1166" i="2" s="1"/>
  <c r="I1166" i="2" s="1"/>
  <c r="AT744" i="2" a="1"/>
  <c r="AT744" i="2" s="1"/>
  <c r="BA744" i="2" a="1"/>
  <c r="BA744" i="2" s="1"/>
  <c r="AK744" i="2" a="1"/>
  <c r="AK744" i="2" s="1"/>
  <c r="AL744" i="2" a="1"/>
  <c r="AL744" i="2" s="1"/>
  <c r="I744" i="2" s="1"/>
  <c r="AT1436" i="2" a="1"/>
  <c r="AT1436" i="2" s="1"/>
  <c r="BA1436" i="2" a="1"/>
  <c r="BA1436" i="2" s="1"/>
  <c r="AS1436" i="2" a="1"/>
  <c r="AS1436" i="2" s="1"/>
  <c r="AK1436" i="2" a="1"/>
  <c r="AK1436" i="2" s="1"/>
  <c r="AL1436" i="2" a="1"/>
  <c r="AL1436" i="2" s="1"/>
  <c r="I1436" i="2" s="1"/>
  <c r="AR724" i="2" a="1"/>
  <c r="AR724" i="2" s="1"/>
  <c r="BA1025" i="2" a="1"/>
  <c r="BA1025" i="2" s="1"/>
  <c r="AT1025" i="2" a="1"/>
  <c r="AT1025" i="2" s="1"/>
  <c r="AK1025" i="2" a="1"/>
  <c r="AK1025" i="2" s="1"/>
  <c r="AL1025" i="2" a="1"/>
  <c r="AL1025" i="2" s="1"/>
  <c r="I1025" i="2" s="1"/>
  <c r="AL849" i="2" a="1"/>
  <c r="AL849" i="2" s="1"/>
  <c r="I849" i="2" s="1"/>
  <c r="AS849" i="2" a="1"/>
  <c r="AS849" i="2" s="1"/>
  <c r="AK676" i="2" a="1"/>
  <c r="AK676" i="2" s="1"/>
  <c r="AL676" i="2" a="1"/>
  <c r="AL676" i="2" s="1"/>
  <c r="I676" i="2" s="1"/>
  <c r="AS676" i="2" a="1"/>
  <c r="AS676" i="2" s="1"/>
  <c r="AT803" i="2" a="1"/>
  <c r="AT803" i="2" s="1"/>
  <c r="AK803" i="2" a="1"/>
  <c r="AK803" i="2" s="1"/>
  <c r="AS1579" i="2" a="1"/>
  <c r="AS1579" i="2" s="1"/>
  <c r="AK1579" i="2" a="1"/>
  <c r="AK1579" i="2" s="1"/>
  <c r="AL1579" i="2" a="1"/>
  <c r="AL1579" i="2" s="1"/>
  <c r="I1579" i="2" s="1"/>
  <c r="AS1080" i="2" a="1"/>
  <c r="AS1080" i="2" s="1"/>
  <c r="AS1556" i="2" a="1"/>
  <c r="AS1556" i="2" s="1"/>
  <c r="BA1556" i="2" a="1"/>
  <c r="BA1556" i="2" s="1"/>
  <c r="AT1556" i="2" a="1"/>
  <c r="AT1556" i="2" s="1"/>
  <c r="BA715" i="2" a="1"/>
  <c r="BA715" i="2" s="1"/>
  <c r="AT715" i="2" a="1"/>
  <c r="AT715" i="2" s="1"/>
  <c r="AK715" i="2" a="1"/>
  <c r="AK715" i="2" s="1"/>
  <c r="AY957" i="2"/>
  <c r="AZ957" i="2" s="1" a="1"/>
  <c r="AZ957" i="2" s="1"/>
  <c r="AR957" i="2" a="1"/>
  <c r="AR957" i="2" s="1"/>
  <c r="AS1575" i="2" a="1"/>
  <c r="AS1575" i="2" s="1"/>
  <c r="AR1123" i="2" a="1"/>
  <c r="AR1123" i="2" s="1"/>
  <c r="AT799" i="2" a="1"/>
  <c r="AT799" i="2" s="1"/>
  <c r="AL799" i="2" a="1"/>
  <c r="AL799" i="2" s="1"/>
  <c r="I799" i="2" s="1"/>
  <c r="AS799" i="2" a="1"/>
  <c r="AS799" i="2" s="1"/>
  <c r="AS926" i="2" a="1"/>
  <c r="AS926" i="2" s="1"/>
  <c r="AK926" i="2" a="1"/>
  <c r="AK926" i="2" s="1"/>
  <c r="AL926" i="2" a="1"/>
  <c r="AL926" i="2" s="1"/>
  <c r="I926" i="2" s="1"/>
  <c r="AT926" i="2" a="1"/>
  <c r="AT926" i="2" s="1"/>
  <c r="AY1323" i="2"/>
  <c r="AZ1323" i="2" s="1" a="1"/>
  <c r="AZ1323" i="2" s="1"/>
  <c r="BA1421" i="2" a="1"/>
  <c r="BA1421" i="2" s="1"/>
  <c r="AK1421" i="2" a="1"/>
  <c r="AK1421" i="2" s="1"/>
  <c r="AS1421" i="2" a="1"/>
  <c r="AS1421" i="2" s="1"/>
  <c r="AK1120" i="2" a="1"/>
  <c r="AK1120" i="2" s="1"/>
  <c r="AR1503" i="2" a="1"/>
  <c r="AR1503" i="2" s="1"/>
  <c r="AY1503" i="2"/>
  <c r="AZ1503" i="2" s="1" a="1"/>
  <c r="AZ1503" i="2" s="1"/>
  <c r="AS1402" i="2" a="1"/>
  <c r="AS1402" i="2" s="1"/>
  <c r="BA1402" i="2" a="1"/>
  <c r="BA1402" i="2" s="1"/>
  <c r="AR1560" i="2" a="1"/>
  <c r="AR1560" i="2" s="1"/>
  <c r="AR1245" i="2" a="1"/>
  <c r="AR1245" i="2" s="1"/>
  <c r="AY1245" i="2"/>
  <c r="AZ1245" i="2" s="1" a="1"/>
  <c r="AZ1245" i="2" s="1"/>
  <c r="AL1426" i="2" a="1"/>
  <c r="AL1426" i="2" s="1"/>
  <c r="I1426" i="2" s="1"/>
  <c r="AS1426" i="2" a="1"/>
  <c r="AS1426" i="2" s="1"/>
  <c r="AS1399" i="2" a="1"/>
  <c r="AS1399" i="2" s="1"/>
  <c r="BA1377" i="2" a="1"/>
  <c r="BA1377" i="2" s="1"/>
  <c r="AL1094" i="2" a="1"/>
  <c r="AL1094" i="2" s="1"/>
  <c r="I1094" i="2" s="1"/>
  <c r="AK781" i="2" a="1"/>
  <c r="AK781" i="2" s="1"/>
  <c r="AT1426" i="2" a="1"/>
  <c r="AT1426" i="2" s="1"/>
  <c r="AY1430" i="2"/>
  <c r="AZ1430" i="2" s="1" a="1"/>
  <c r="AZ1430" i="2" s="1"/>
  <c r="AT796" i="2" a="1"/>
  <c r="AT796" i="2" s="1"/>
  <c r="AY1516" i="2"/>
  <c r="AZ1516" i="2" s="1" a="1"/>
  <c r="AZ1516" i="2" s="1"/>
  <c r="AR1516" i="2" a="1"/>
  <c r="AR1516" i="2" s="1"/>
  <c r="AL1159" i="2" a="1"/>
  <c r="AL1159" i="2" s="1"/>
  <c r="I1159" i="2" s="1"/>
  <c r="AK1159" i="2" a="1"/>
  <c r="AK1159" i="2" s="1"/>
  <c r="AL1161" i="2" a="1"/>
  <c r="AL1161" i="2" s="1"/>
  <c r="I1161" i="2" s="1"/>
  <c r="AS904" i="2" a="1"/>
  <c r="AS904" i="2" s="1"/>
  <c r="AY763" i="2"/>
  <c r="AZ763" i="2" s="1" a="1"/>
  <c r="AZ763" i="2" s="1"/>
  <c r="AY852" i="2"/>
  <c r="AZ852" i="2" s="1" a="1"/>
  <c r="AZ852" i="2" s="1"/>
  <c r="AR852" i="2" a="1"/>
  <c r="AR852" i="2" s="1"/>
  <c r="BA1320" i="2" a="1"/>
  <c r="BA1320" i="2" s="1"/>
  <c r="AL1320" i="2" a="1"/>
  <c r="AL1320" i="2" s="1"/>
  <c r="I1320" i="2" s="1"/>
  <c r="AR1482" i="2" a="1"/>
  <c r="AR1482" i="2" s="1"/>
  <c r="AY1482" i="2"/>
  <c r="AZ1482" i="2" s="1" a="1"/>
  <c r="AZ1482" i="2" s="1"/>
  <c r="AS1353" i="2" a="1"/>
  <c r="AS1353" i="2" s="1"/>
  <c r="AT708" i="2" a="1"/>
  <c r="AT708" i="2" s="1"/>
  <c r="AK708" i="2" a="1"/>
  <c r="AK708" i="2" s="1"/>
  <c r="AS708" i="2" a="1"/>
  <c r="AS708" i="2" s="1"/>
  <c r="AL708" i="2" a="1"/>
  <c r="AL708" i="2" s="1"/>
  <c r="I708" i="2" s="1"/>
  <c r="AY1206" i="2"/>
  <c r="AZ1206" i="2" s="1" a="1"/>
  <c r="AZ1206" i="2" s="1"/>
  <c r="AR1206" i="2" a="1"/>
  <c r="AR1206" i="2" s="1"/>
  <c r="BA1312" i="2" a="1"/>
  <c r="BA1312" i="2" s="1"/>
  <c r="BA1230" i="2" a="1"/>
  <c r="BA1230" i="2" s="1"/>
  <c r="BA781" i="2" a="1"/>
  <c r="BA781" i="2" s="1"/>
  <c r="AS1583" i="2" a="1"/>
  <c r="AS1583" i="2" s="1"/>
  <c r="AT1377" i="2" a="1"/>
  <c r="AT1377" i="2" s="1"/>
  <c r="AS1230" i="2" a="1"/>
  <c r="AS1230" i="2" s="1"/>
  <c r="AT1232" i="2" a="1"/>
  <c r="AT1232" i="2" s="1"/>
  <c r="AS1031" i="2" a="1"/>
  <c r="AS1031" i="2" s="1"/>
  <c r="AK799" i="2" a="1"/>
  <c r="AK799" i="2" s="1"/>
  <c r="BA1426" i="2" a="1"/>
  <c r="BA1426" i="2" s="1"/>
  <c r="AK1353" i="2" a="1"/>
  <c r="AK1353" i="2" s="1"/>
  <c r="BA1000" i="2" a="1"/>
  <c r="BA1000" i="2" s="1"/>
  <c r="AL715" i="2" a="1"/>
  <c r="AL715" i="2" s="1"/>
  <c r="I715" i="2" s="1"/>
  <c r="AL1120" i="2" a="1"/>
  <c r="AL1120" i="2" s="1"/>
  <c r="I1120" i="2" s="1"/>
  <c r="BA890" i="2" a="1"/>
  <c r="BA890" i="2" s="1"/>
  <c r="AT1531" i="2" a="1"/>
  <c r="AT1531" i="2" s="1"/>
  <c r="AL1531" i="2" a="1"/>
  <c r="AL1531" i="2" s="1"/>
  <c r="I1531" i="2" s="1"/>
  <c r="AS1531" i="2" a="1"/>
  <c r="AS1531" i="2" s="1"/>
  <c r="BA806" i="2" a="1"/>
  <c r="BA806" i="2" s="1"/>
  <c r="AS993" i="2" a="1"/>
  <c r="AS993" i="2" s="1"/>
  <c r="BA993" i="2" a="1"/>
  <c r="BA993" i="2" s="1"/>
  <c r="AL993" i="2" a="1"/>
  <c r="AL993" i="2" s="1"/>
  <c r="I993" i="2" s="1"/>
  <c r="AL806" i="2" a="1"/>
  <c r="AL806" i="2" s="1"/>
  <c r="I806" i="2" s="1"/>
  <c r="AR708" i="2" a="1"/>
  <c r="AR708" i="2" s="1"/>
  <c r="AT806" i="2" a="1"/>
  <c r="AT806" i="2" s="1"/>
  <c r="AS806" i="2" a="1"/>
  <c r="AS806" i="2" s="1"/>
  <c r="AR14" i="2" a="1"/>
  <c r="AR14" i="2" s="1"/>
  <c r="AR10" i="2" a="1"/>
  <c r="AR10" i="2" s="1"/>
  <c r="AY161" i="2"/>
  <c r="AZ161" i="2" s="1" a="1"/>
  <c r="AZ161" i="2" s="1"/>
  <c r="AR161" i="2" a="1"/>
  <c r="AR161" i="2" s="1"/>
  <c r="AR300" i="2" a="1"/>
  <c r="AR300" i="2" s="1"/>
  <c r="AR140" i="2" a="1"/>
  <c r="AR140" i="2" s="1"/>
  <c r="AY372" i="2"/>
  <c r="AZ372" i="2" s="1" a="1"/>
  <c r="AZ372" i="2" s="1"/>
  <c r="AR413" i="2" a="1"/>
  <c r="AR413" i="2" s="1"/>
  <c r="AR82" i="2" a="1"/>
  <c r="AR82" i="2" s="1"/>
  <c r="AY82" i="2"/>
  <c r="AZ82" i="2" s="1" a="1"/>
  <c r="AZ82" i="2" s="1"/>
  <c r="AY308" i="2"/>
  <c r="AZ308" i="2" s="1" a="1"/>
  <c r="AZ308" i="2" s="1"/>
  <c r="AR131" i="2" a="1"/>
  <c r="AR131" i="2" s="1"/>
  <c r="AR308" i="2" a="1"/>
  <c r="AR308" i="2" s="1"/>
  <c r="AR16" i="2" a="1"/>
  <c r="AR16" i="2" s="1"/>
  <c r="AY342" i="2"/>
  <c r="AZ342" i="2" s="1" a="1"/>
  <c r="AZ342" i="2" s="1"/>
  <c r="AY131" i="2"/>
  <c r="AZ131" i="2" s="1" a="1"/>
  <c r="AZ131" i="2" s="1"/>
  <c r="AY189" i="2"/>
  <c r="AZ189" i="2" s="1" a="1"/>
  <c r="AZ189" i="2" s="1"/>
  <c r="AK1180" i="2" a="1"/>
  <c r="AK1180" i="2" s="1"/>
  <c r="BA1107" i="2" a="1"/>
  <c r="BA1107" i="2" s="1"/>
  <c r="AR543" i="2" a="1"/>
  <c r="AR543" i="2" s="1"/>
  <c r="AT1550" i="2" a="1"/>
  <c r="AT1550" i="2" s="1"/>
  <c r="AS1074" i="2" a="1"/>
  <c r="AS1074" i="2" s="1"/>
  <c r="AL1557" i="2" a="1"/>
  <c r="AL1557" i="2" s="1"/>
  <c r="I1557" i="2" s="1"/>
  <c r="AS908" i="2" a="1"/>
  <c r="AS908" i="2" s="1"/>
  <c r="AT1566" i="2" a="1"/>
  <c r="AT1566" i="2" s="1"/>
  <c r="AY471" i="2"/>
  <c r="AZ471" i="2" s="1" a="1"/>
  <c r="AZ471" i="2" s="1"/>
  <c r="BA1180" i="2" a="1"/>
  <c r="BA1180" i="2" s="1"/>
  <c r="BA670" i="2" a="1"/>
  <c r="BA670" i="2" s="1"/>
  <c r="AK1234" i="2" a="1"/>
  <c r="AK1234" i="2" s="1"/>
  <c r="AL1107" i="2" a="1"/>
  <c r="AL1107" i="2" s="1"/>
  <c r="I1107" i="2" s="1"/>
  <c r="AR151" i="2" a="1"/>
  <c r="AR151" i="2" s="1"/>
  <c r="AT518" i="2" a="1"/>
  <c r="AT518" i="2" s="1"/>
  <c r="AK975" i="2" a="1"/>
  <c r="AK975" i="2" s="1"/>
  <c r="AK1310" i="2" a="1"/>
  <c r="AK1310" i="2" s="1"/>
  <c r="AK1557" i="2" a="1"/>
  <c r="AK1557" i="2" s="1"/>
  <c r="AR1220" i="2" a="1"/>
  <c r="AR1220" i="2" s="1"/>
  <c r="AR879" i="2" a="1"/>
  <c r="AR879" i="2" s="1"/>
  <c r="BA1310" i="2" a="1"/>
  <c r="BA1310" i="2" s="1"/>
  <c r="AK475" i="2" a="1"/>
  <c r="AK475" i="2" s="1"/>
  <c r="AT1180" i="2" a="1"/>
  <c r="AT1180" i="2" s="1"/>
  <c r="Y318" i="2"/>
  <c r="AY285" i="2"/>
  <c r="AZ285" i="2" s="1" a="1"/>
  <c r="AZ285" i="2" s="1"/>
  <c r="AR283" i="2" a="1"/>
  <c r="AR283" i="2" s="1"/>
  <c r="AS1310" i="2" a="1"/>
  <c r="AS1310" i="2" s="1"/>
  <c r="AT1557" i="2" a="1"/>
  <c r="AT1557" i="2" s="1"/>
  <c r="BA1566" i="2" a="1"/>
  <c r="BA1566" i="2" s="1"/>
  <c r="AT884" i="2" a="1"/>
  <c r="AT884" i="2" s="1"/>
  <c r="AS1180" i="2" a="1"/>
  <c r="AS1180" i="2" s="1"/>
  <c r="X318" i="2"/>
  <c r="AD318" i="2" s="1"/>
  <c r="AE318" i="2" s="1" a="1"/>
  <c r="AE318" i="2" s="1"/>
  <c r="AF318" i="2" s="1" a="1"/>
  <c r="AF318" i="2" s="1"/>
  <c r="BA1504" i="2" a="1"/>
  <c r="BA1504" i="2" s="1"/>
  <c r="BA735" i="2" a="1"/>
  <c r="BA735" i="2" s="1"/>
  <c r="AY81" i="2"/>
  <c r="AZ81" i="2" s="1" a="1"/>
  <c r="AZ81" i="2" s="1"/>
  <c r="AK1048" i="2" a="1"/>
  <c r="AK1048" i="2" s="1"/>
  <c r="BA908" i="2" a="1"/>
  <c r="BA908" i="2" s="1"/>
  <c r="AR476" i="2" a="1"/>
  <c r="AR476" i="2" s="1"/>
  <c r="AR644" i="2" a="1"/>
  <c r="AR644" i="2" s="1"/>
  <c r="AY1147" i="2"/>
  <c r="AZ1147" i="2" s="1" a="1"/>
  <c r="AZ1147" i="2" s="1"/>
  <c r="AL1311" i="2" a="1"/>
  <c r="AL1311" i="2" s="1"/>
  <c r="I1311" i="2" s="1"/>
  <c r="AT735" i="2" a="1"/>
  <c r="AT735" i="2" s="1"/>
  <c r="BA464" i="2" a="1"/>
  <c r="BA464" i="2" s="1"/>
  <c r="AR857" i="2" a="1"/>
  <c r="AR857" i="2" s="1"/>
  <c r="AR401" i="2" a="1"/>
  <c r="AR401" i="2" s="1"/>
  <c r="AR342" i="2" a="1"/>
  <c r="AR342" i="2" s="1"/>
  <c r="AL1504" i="2" a="1"/>
  <c r="AL1504" i="2" s="1"/>
  <c r="I1504" i="2" s="1"/>
  <c r="AK1311" i="2" a="1"/>
  <c r="AK1311" i="2" s="1"/>
  <c r="AR81" i="2" a="1"/>
  <c r="AR81" i="2" s="1"/>
  <c r="AT351" i="2" a="1"/>
  <c r="AT351" i="2" s="1"/>
  <c r="AS1501" i="2" a="1"/>
  <c r="AS1501" i="2" s="1"/>
  <c r="AR897" i="2" a="1"/>
  <c r="AR897" i="2" s="1"/>
  <c r="AR60" i="2" a="1"/>
  <c r="AR60" i="2" s="1"/>
  <c r="AR216" i="2" a="1"/>
  <c r="AR216" i="2" s="1"/>
  <c r="AY97" i="2"/>
  <c r="AZ97" i="2" s="1" a="1"/>
  <c r="AZ97" i="2" s="1"/>
  <c r="AR434" i="2" a="1"/>
  <c r="AR434" i="2" s="1"/>
  <c r="AR32" i="2" a="1"/>
  <c r="AR32" i="2" s="1"/>
  <c r="AY32" i="2"/>
  <c r="AZ32" i="2" s="1" a="1"/>
  <c r="AZ32" i="2" s="1"/>
  <c r="AR461" i="2" a="1"/>
  <c r="AR461" i="2" s="1"/>
  <c r="AY96" i="2"/>
  <c r="AZ96" i="2" s="1" a="1"/>
  <c r="AZ96" i="2" s="1"/>
  <c r="AR96" i="2" a="1"/>
  <c r="AR96" i="2" s="1"/>
  <c r="AR282" i="2" a="1"/>
  <c r="AR282" i="2" s="1"/>
  <c r="AR97" i="2" a="1"/>
  <c r="AR97" i="2" s="1"/>
  <c r="AY368" i="2"/>
  <c r="AZ368" i="2" s="1" a="1"/>
  <c r="AZ368" i="2" s="1"/>
  <c r="AY401" i="2"/>
  <c r="AZ401" i="2" s="1" a="1"/>
  <c r="AZ401" i="2" s="1"/>
  <c r="AY413" i="2"/>
  <c r="AZ413" i="2" s="1" a="1"/>
  <c r="AZ413" i="2" s="1"/>
  <c r="AR330" i="2" a="1"/>
  <c r="AR330" i="2" s="1"/>
  <c r="AY302" i="2"/>
  <c r="AZ302" i="2" s="1" a="1"/>
  <c r="AZ302" i="2" s="1"/>
  <c r="AT1296" i="2" a="1"/>
  <c r="AT1296" i="2" s="1"/>
  <c r="AL1296" i="2" a="1"/>
  <c r="AL1296" i="2" s="1"/>
  <c r="I1296" i="2" s="1"/>
  <c r="AR1011" i="2" a="1"/>
  <c r="AR1011" i="2" s="1"/>
  <c r="AY1011" i="2"/>
  <c r="AZ1011" i="2" s="1" a="1"/>
  <c r="AZ1011" i="2" s="1"/>
  <c r="AS1321" i="2" a="1"/>
  <c r="AS1321" i="2" s="1"/>
  <c r="BA1321" i="2" a="1"/>
  <c r="BA1321" i="2" s="1"/>
  <c r="AT1321" i="2" a="1"/>
  <c r="AT1321" i="2" s="1"/>
  <c r="AR323" i="2" a="1"/>
  <c r="AR323" i="2" s="1"/>
  <c r="AY323" i="2"/>
  <c r="AZ323" i="2" s="1" a="1"/>
  <c r="AZ323" i="2" s="1"/>
  <c r="AS1341" i="2" a="1"/>
  <c r="AS1341" i="2" s="1"/>
  <c r="AR1132" i="2" a="1"/>
  <c r="AR1132" i="2" s="1"/>
  <c r="AY1132" i="2"/>
  <c r="AZ1132" i="2" s="1" a="1"/>
  <c r="AZ1132" i="2" s="1"/>
  <c r="AK948" i="2" a="1"/>
  <c r="AK948" i="2" s="1"/>
  <c r="AL948" i="2" a="1"/>
  <c r="AL948" i="2" s="1"/>
  <c r="I948" i="2" s="1"/>
  <c r="AT948" i="2" a="1"/>
  <c r="AT948" i="2" s="1"/>
  <c r="AR350" i="2" a="1"/>
  <c r="AR350" i="2" s="1"/>
  <c r="AY350" i="2"/>
  <c r="AZ350" i="2" s="1" a="1"/>
  <c r="AZ350" i="2" s="1"/>
  <c r="AY981" i="2"/>
  <c r="AZ981" i="2" s="1" a="1"/>
  <c r="AZ981" i="2" s="1"/>
  <c r="AK1506" i="2" a="1"/>
  <c r="AK1506" i="2" s="1"/>
  <c r="BA1506" i="2" a="1"/>
  <c r="BA1506" i="2" s="1"/>
  <c r="AL1506" i="2" a="1"/>
  <c r="AL1506" i="2" s="1"/>
  <c r="I1506" i="2" s="1"/>
  <c r="BA1076" i="2" a="1"/>
  <c r="BA1076" i="2" s="1"/>
  <c r="AT1076" i="2" a="1"/>
  <c r="AT1076" i="2" s="1"/>
  <c r="AK1076" i="2" a="1"/>
  <c r="AK1076" i="2" s="1"/>
  <c r="AR1101" i="2" a="1"/>
  <c r="AR1101" i="2" s="1"/>
  <c r="AR482" i="2" a="1"/>
  <c r="AR482" i="2" s="1"/>
  <c r="AY482" i="2"/>
  <c r="AZ482" i="2" s="1" a="1"/>
  <c r="AZ482" i="2" s="1"/>
  <c r="AY1108" i="2"/>
  <c r="AZ1108" i="2" s="1" a="1"/>
  <c r="AZ1108" i="2" s="1"/>
  <c r="AR1108" i="2" a="1"/>
  <c r="AR1108" i="2" s="1"/>
  <c r="AT1559" i="2" a="1"/>
  <c r="AT1559" i="2" s="1"/>
  <c r="AY577" i="2"/>
  <c r="AZ577" i="2" s="1" a="1"/>
  <c r="AZ577" i="2" s="1"/>
  <c r="AR577" i="2" a="1"/>
  <c r="AR577" i="2" s="1"/>
  <c r="AK648" i="2" a="1"/>
  <c r="AK648" i="2" s="1"/>
  <c r="BA906" i="2" a="1"/>
  <c r="BA906" i="2" s="1"/>
  <c r="AR656" i="2" a="1"/>
  <c r="AR656" i="2" s="1"/>
  <c r="AY314" i="2"/>
  <c r="AZ314" i="2" s="1" a="1"/>
  <c r="AZ314" i="2" s="1"/>
  <c r="AY1584" i="2"/>
  <c r="AZ1584" i="2" s="1" a="1"/>
  <c r="AZ1584" i="2" s="1"/>
  <c r="AT896" i="2" a="1"/>
  <c r="AT896" i="2" s="1"/>
  <c r="AL896" i="2" a="1"/>
  <c r="AL896" i="2" s="1"/>
  <c r="I896" i="2" s="1"/>
  <c r="BA1404" i="2" a="1"/>
  <c r="BA1404" i="2" s="1"/>
  <c r="AT1404" i="2" a="1"/>
  <c r="AT1404" i="2" s="1"/>
  <c r="AK1404" i="2" a="1"/>
  <c r="AK1404" i="2" s="1"/>
  <c r="AT1223" i="2" a="1"/>
  <c r="AT1223" i="2" s="1"/>
  <c r="BA1223" i="2" a="1"/>
  <c r="BA1223" i="2" s="1"/>
  <c r="AK1223" i="2" a="1"/>
  <c r="AK1223" i="2" s="1"/>
  <c r="AT1221" i="2" a="1"/>
  <c r="AT1221" i="2" s="1"/>
  <c r="AT1563" i="2" a="1"/>
  <c r="AT1563" i="2" s="1"/>
  <c r="BA969" i="2" a="1"/>
  <c r="BA969" i="2" s="1"/>
  <c r="AL969" i="2" a="1"/>
  <c r="AL969" i="2" s="1"/>
  <c r="I969" i="2" s="1"/>
  <c r="AS969" i="2" a="1"/>
  <c r="AS969" i="2" s="1"/>
  <c r="AK969" i="2" a="1"/>
  <c r="AK969" i="2" s="1"/>
  <c r="AT969" i="2" a="1"/>
  <c r="AT969" i="2" s="1"/>
  <c r="BA1048" i="2" a="1"/>
  <c r="BA1048" i="2" s="1"/>
  <c r="AT1048" i="2" a="1"/>
  <c r="AT1048" i="2" s="1"/>
  <c r="AK629" i="2" a="1"/>
  <c r="AK629" i="2" s="1"/>
  <c r="BA919" i="2" a="1"/>
  <c r="BA919" i="2" s="1"/>
  <c r="AT919" i="2" a="1"/>
  <c r="AT919" i="2" s="1"/>
  <c r="AR1039" i="2" a="1"/>
  <c r="AR1039" i="2" s="1"/>
  <c r="AY1039" i="2"/>
  <c r="AZ1039" i="2" s="1" a="1"/>
  <c r="AZ1039" i="2" s="1"/>
  <c r="AY1097" i="2"/>
  <c r="AZ1097" i="2" s="1" a="1"/>
  <c r="AZ1097" i="2" s="1"/>
  <c r="AR1097" i="2" a="1"/>
  <c r="AR1097" i="2" s="1"/>
  <c r="AR29" i="2" a="1"/>
  <c r="AR29" i="2" s="1"/>
  <c r="AL1307" i="2" a="1"/>
  <c r="AL1307" i="2" s="1"/>
  <c r="I1307" i="2" s="1"/>
  <c r="BA966" i="2" a="1"/>
  <c r="BA966" i="2" s="1"/>
  <c r="AR1031" i="2" a="1"/>
  <c r="AR1031" i="2" s="1"/>
  <c r="AY1031" i="2"/>
  <c r="AZ1031" i="2" s="1" a="1"/>
  <c r="AZ1031" i="2" s="1"/>
  <c r="AR485" i="2" a="1"/>
  <c r="AR485" i="2" s="1"/>
  <c r="AY485" i="2"/>
  <c r="AZ485" i="2" s="1" a="1"/>
  <c r="AZ485" i="2" s="1"/>
  <c r="AY969" i="2"/>
  <c r="AZ969" i="2" s="1" a="1"/>
  <c r="AZ969" i="2" s="1"/>
  <c r="AR969" i="2" a="1"/>
  <c r="AR969" i="2" s="1"/>
  <c r="AR1297" i="2" a="1"/>
  <c r="AR1297" i="2" s="1"/>
  <c r="AY656" i="2"/>
  <c r="AZ656" i="2" s="1" a="1"/>
  <c r="AZ656" i="2" s="1"/>
  <c r="AK1205" i="2" a="1"/>
  <c r="AK1205" i="2" s="1"/>
  <c r="AY1443" i="2"/>
  <c r="AZ1443" i="2" s="1" a="1"/>
  <c r="AZ1443" i="2" s="1"/>
  <c r="AK1340" i="2" a="1"/>
  <c r="AK1340" i="2" s="1"/>
  <c r="AL1340" i="2" a="1"/>
  <c r="AL1340" i="2" s="1"/>
  <c r="I1340" i="2" s="1"/>
  <c r="AL972" i="2" a="1"/>
  <c r="AL972" i="2" s="1"/>
  <c r="I972" i="2" s="1"/>
  <c r="AK972" i="2" a="1"/>
  <c r="AK972" i="2" s="1"/>
  <c r="AS972" i="2" a="1"/>
  <c r="AS972" i="2" s="1"/>
  <c r="AS1117" i="2" a="1"/>
  <c r="AS1117" i="2" s="1"/>
  <c r="BA1117" i="2" a="1"/>
  <c r="BA1117" i="2" s="1"/>
  <c r="AK1117" i="2" a="1"/>
  <c r="AK1117" i="2" s="1"/>
  <c r="AR1349" i="2" a="1"/>
  <c r="AR1349" i="2" s="1"/>
  <c r="AY1349" i="2"/>
  <c r="AZ1349" i="2" s="1" a="1"/>
  <c r="AZ1349" i="2" s="1"/>
  <c r="AK1298" i="2" a="1"/>
  <c r="AK1298" i="2" s="1"/>
  <c r="AS1298" i="2" a="1"/>
  <c r="AS1298" i="2" s="1"/>
  <c r="AK821" i="2" a="1"/>
  <c r="AK821" i="2" s="1"/>
  <c r="AS821" i="2" a="1"/>
  <c r="AS821" i="2" s="1"/>
  <c r="AT821" i="2" a="1"/>
  <c r="AT821" i="2" s="1"/>
  <c r="AL821" i="2" a="1"/>
  <c r="AL821" i="2" s="1"/>
  <c r="I821" i="2" s="1"/>
  <c r="BA821" i="2" a="1"/>
  <c r="BA821" i="2" s="1"/>
  <c r="BA1123" i="2" a="1"/>
  <c r="BA1123" i="2" s="1"/>
  <c r="AK1123" i="2" a="1"/>
  <c r="AK1123" i="2" s="1"/>
  <c r="AL1123" i="2" a="1"/>
  <c r="AL1123" i="2" s="1"/>
  <c r="I1123" i="2" s="1"/>
  <c r="AR212" i="2" a="1"/>
  <c r="AR212" i="2" s="1"/>
  <c r="AY212" i="2"/>
  <c r="AZ212" i="2" s="1" a="1"/>
  <c r="AZ212" i="2" s="1"/>
  <c r="AY1180" i="2"/>
  <c r="AZ1180" i="2" s="1" a="1"/>
  <c r="AZ1180" i="2" s="1"/>
  <c r="AR1180" i="2" a="1"/>
  <c r="AR1180" i="2" s="1"/>
  <c r="AT1376" i="2" a="1"/>
  <c r="AT1376" i="2" s="1"/>
  <c r="AK1376" i="2" a="1"/>
  <c r="AK1376" i="2" s="1"/>
  <c r="AR670" i="2" a="1"/>
  <c r="AR670" i="2" s="1"/>
  <c r="AY670" i="2"/>
  <c r="AZ670" i="2" s="1" a="1"/>
  <c r="AZ670" i="2" s="1"/>
  <c r="AY1304" i="2"/>
  <c r="AZ1304" i="2" s="1" a="1"/>
  <c r="AZ1304" i="2" s="1"/>
  <c r="AR1304" i="2" a="1"/>
  <c r="AR1304" i="2" s="1"/>
  <c r="AY1069" i="2"/>
  <c r="AZ1069" i="2" s="1" a="1"/>
  <c r="AZ1069" i="2" s="1"/>
  <c r="AY693" i="2"/>
  <c r="AZ693" i="2" s="1" a="1"/>
  <c r="AZ693" i="2" s="1"/>
  <c r="AR693" i="2" a="1"/>
  <c r="AR693" i="2" s="1"/>
  <c r="AY1126" i="2"/>
  <c r="AZ1126" i="2" s="1" a="1"/>
  <c r="AZ1126" i="2" s="1"/>
  <c r="AR1126" i="2" a="1"/>
  <c r="AR1126" i="2" s="1"/>
  <c r="AK1060" i="2" a="1"/>
  <c r="AK1060" i="2" s="1"/>
  <c r="AS1060" i="2" a="1"/>
  <c r="AS1060" i="2" s="1"/>
  <c r="AK1324" i="2" a="1"/>
  <c r="AK1324" i="2" s="1"/>
  <c r="AL1324" i="2" a="1"/>
  <c r="AL1324" i="2" s="1"/>
  <c r="I1324" i="2" s="1"/>
  <c r="AR1213" i="2" a="1"/>
  <c r="AR1213" i="2" s="1"/>
  <c r="AT862" i="2" a="1"/>
  <c r="AT862" i="2" s="1"/>
  <c r="AK862" i="2" a="1"/>
  <c r="AK862" i="2" s="1"/>
  <c r="AS862" i="2" a="1"/>
  <c r="AS862" i="2" s="1"/>
  <c r="AL862" i="2" a="1"/>
  <c r="AL862" i="2" s="1"/>
  <c r="I862" i="2" s="1"/>
  <c r="BA862" i="2" a="1"/>
  <c r="BA862" i="2" s="1"/>
  <c r="AR895" i="2" a="1"/>
  <c r="AR895" i="2" s="1"/>
  <c r="AY895" i="2"/>
  <c r="AZ895" i="2" s="1" a="1"/>
  <c r="AZ895" i="2" s="1"/>
  <c r="BA676" i="2" a="1"/>
  <c r="BA676" i="2" s="1"/>
  <c r="AY1149" i="2"/>
  <c r="AZ1149" i="2" s="1" a="1"/>
  <c r="AZ1149" i="2" s="1"/>
  <c r="AY1110" i="2"/>
  <c r="AZ1110" i="2" s="1" a="1"/>
  <c r="AZ1110" i="2" s="1"/>
  <c r="AR560" i="2" a="1"/>
  <c r="AR560" i="2" s="1"/>
  <c r="AY560" i="2"/>
  <c r="AZ560" i="2" s="1" a="1"/>
  <c r="AZ560" i="2" s="1"/>
  <c r="BA1440" i="2" a="1"/>
  <c r="BA1440" i="2" s="1"/>
  <c r="AT1440" i="2" a="1"/>
  <c r="AT1440" i="2" s="1"/>
  <c r="AL1440" i="2" a="1"/>
  <c r="AL1440" i="2" s="1"/>
  <c r="I1440" i="2" s="1"/>
  <c r="AK1440" i="2" a="1"/>
  <c r="AK1440" i="2" s="1"/>
  <c r="AY344" i="2"/>
  <c r="AZ344" i="2" s="1" a="1"/>
  <c r="AZ344" i="2" s="1"/>
  <c r="AR344" i="2" a="1"/>
  <c r="AR344" i="2" s="1"/>
  <c r="AR1376" i="2" a="1"/>
  <c r="AR1376" i="2" s="1"/>
  <c r="AK1189" i="2" a="1"/>
  <c r="AK1189" i="2" s="1"/>
  <c r="AT1189" i="2" a="1"/>
  <c r="AT1189" i="2" s="1"/>
  <c r="BA1189" i="2" a="1"/>
  <c r="BA1189" i="2" s="1"/>
  <c r="AS1189" i="2" a="1"/>
  <c r="AS1189" i="2" s="1"/>
  <c r="AL1014" i="2" a="1"/>
  <c r="AL1014" i="2" s="1"/>
  <c r="I1014" i="2" s="1"/>
  <c r="AT1014" i="2" a="1"/>
  <c r="AT1014" i="2" s="1"/>
  <c r="AK1014" i="2" a="1"/>
  <c r="AK1014" i="2" s="1"/>
  <c r="BA1014" i="2" a="1"/>
  <c r="BA1014" i="2" s="1"/>
  <c r="AY634" i="2"/>
  <c r="AZ634" i="2" s="1" a="1"/>
  <c r="AZ634" i="2" s="1"/>
  <c r="AR634" i="2" a="1"/>
  <c r="AR634" i="2" s="1"/>
  <c r="AR425" i="2" a="1"/>
  <c r="AR425" i="2" s="1"/>
  <c r="AY425" i="2"/>
  <c r="AZ425" i="2" s="1" a="1"/>
  <c r="AZ425" i="2" s="1"/>
  <c r="AY1310" i="2"/>
  <c r="AZ1310" i="2" s="1" a="1"/>
  <c r="AZ1310" i="2" s="1"/>
  <c r="AS1411" i="2" a="1"/>
  <c r="AS1411" i="2" s="1"/>
  <c r="BA1411" i="2" a="1"/>
  <c r="BA1411" i="2" s="1"/>
  <c r="AT1411" i="2" a="1"/>
  <c r="AT1411" i="2" s="1"/>
  <c r="AK1411" i="2" a="1"/>
  <c r="AK1411" i="2" s="1"/>
  <c r="AY305" i="2"/>
  <c r="AZ305" i="2" s="1" a="1"/>
  <c r="AZ305" i="2" s="1"/>
  <c r="AR305" i="2" a="1"/>
  <c r="AR305" i="2" s="1"/>
  <c r="AR1002" i="2" a="1"/>
  <c r="AR1002" i="2" s="1"/>
  <c r="AY310" i="2"/>
  <c r="AZ310" i="2" s="1" a="1"/>
  <c r="AZ310" i="2" s="1"/>
  <c r="AR314" i="2" a="1"/>
  <c r="AR314" i="2" s="1"/>
  <c r="AK1196" i="2" a="1"/>
  <c r="AK1196" i="2" s="1"/>
  <c r="AT1196" i="2" a="1"/>
  <c r="AT1196" i="2" s="1"/>
  <c r="AL857" i="2" a="1"/>
  <c r="AL857" i="2" s="1"/>
  <c r="I857" i="2" s="1"/>
  <c r="BA857" i="2" a="1"/>
  <c r="BA857" i="2" s="1"/>
  <c r="AS857" i="2" a="1"/>
  <c r="AS857" i="2" s="1"/>
  <c r="AK857" i="2" a="1"/>
  <c r="AK857" i="2" s="1"/>
  <c r="AT857" i="2" a="1"/>
  <c r="AT857" i="2" s="1"/>
  <c r="W497" i="2"/>
  <c r="AN497" i="2" s="1" a="1"/>
  <c r="AN497" i="2" s="1"/>
  <c r="AR310" i="2" a="1"/>
  <c r="AR310" i="2" s="1"/>
  <c r="AY897" i="2"/>
  <c r="AZ897" i="2" s="1" a="1"/>
  <c r="AZ897" i="2" s="1"/>
  <c r="AR948" i="2" a="1"/>
  <c r="AR948" i="2" s="1"/>
  <c r="AT1444" i="2" a="1"/>
  <c r="AT1444" i="2" s="1"/>
  <c r="BA1444" i="2" a="1"/>
  <c r="BA1444" i="2" s="1"/>
  <c r="AR1444" i="2" a="1"/>
  <c r="AR1444" i="2" s="1"/>
  <c r="AY1444" i="2"/>
  <c r="AZ1444" i="2" s="1" a="1"/>
  <c r="AZ1444" i="2" s="1"/>
  <c r="AT1020" i="2" a="1"/>
  <c r="AT1020" i="2" s="1"/>
  <c r="AL1020" i="2" a="1"/>
  <c r="AL1020" i="2" s="1"/>
  <c r="I1020" i="2" s="1"/>
  <c r="AK1020" i="2" a="1"/>
  <c r="AK1020" i="2" s="1"/>
  <c r="AY921" i="2"/>
  <c r="AZ921" i="2" s="1" a="1"/>
  <c r="AZ921" i="2" s="1"/>
  <c r="AL560" i="2" a="1"/>
  <c r="AL560" i="2" s="1"/>
  <c r="I560" i="2" s="1"/>
  <c r="AR846" i="2" a="1"/>
  <c r="AR846" i="2" s="1"/>
  <c r="AY846" i="2"/>
  <c r="AZ846" i="2" s="1" a="1"/>
  <c r="AZ846" i="2" s="1"/>
  <c r="AR173" i="2" a="1"/>
  <c r="AR173" i="2" s="1"/>
  <c r="AR466" i="2" a="1"/>
  <c r="AR466" i="2" s="1"/>
  <c r="AY466" i="2"/>
  <c r="AZ466" i="2" s="1" a="1"/>
  <c r="AZ466" i="2" s="1"/>
  <c r="BA1063" i="2" a="1"/>
  <c r="BA1063" i="2" s="1"/>
  <c r="AK1063" i="2" a="1"/>
  <c r="AK1063" i="2" s="1"/>
  <c r="AY330" i="2"/>
  <c r="AZ330" i="2" s="1" a="1"/>
  <c r="AZ330" i="2" s="1"/>
  <c r="AR769" i="2" a="1"/>
  <c r="AR769" i="2" s="1"/>
  <c r="AY769" i="2"/>
  <c r="AZ769" i="2" s="1" a="1"/>
  <c r="AZ769" i="2" s="1"/>
  <c r="AL1398" i="2" a="1"/>
  <c r="AL1398" i="2" s="1"/>
  <c r="I1398" i="2" s="1"/>
  <c r="BA1398" i="2" a="1"/>
  <c r="BA1398" i="2" s="1"/>
  <c r="AT1398" i="2" a="1"/>
  <c r="AT1398" i="2" s="1"/>
  <c r="AK1398" i="2" a="1"/>
  <c r="AK1398" i="2" s="1"/>
  <c r="AR1475" i="2" a="1"/>
  <c r="AR1475" i="2" s="1"/>
  <c r="AY1475" i="2"/>
  <c r="AZ1475" i="2" s="1" a="1"/>
  <c r="AZ1475" i="2" s="1"/>
  <c r="AL1065" i="2" a="1"/>
  <c r="AL1065" i="2" s="1"/>
  <c r="I1065" i="2" s="1"/>
  <c r="BA1065" i="2" a="1"/>
  <c r="BA1065" i="2" s="1"/>
  <c r="AK1065" i="2" a="1"/>
  <c r="AK1065" i="2" s="1"/>
  <c r="AS1065" i="2" a="1"/>
  <c r="AS1065" i="2" s="1"/>
  <c r="AT1065" i="2" a="1"/>
  <c r="AT1065" i="2" s="1"/>
  <c r="AT1042" i="2" a="1"/>
  <c r="AT1042" i="2" s="1"/>
  <c r="AS1042" i="2" a="1"/>
  <c r="AS1042" i="2" s="1"/>
  <c r="AL1042" i="2" a="1"/>
  <c r="AL1042" i="2" s="1"/>
  <c r="I1042" i="2" s="1"/>
  <c r="BA1042" i="2" a="1"/>
  <c r="BA1042" i="2" s="1"/>
  <c r="AK1042" i="2" a="1"/>
  <c r="AK1042" i="2" s="1"/>
  <c r="AT1322" i="2" a="1"/>
  <c r="AT1322" i="2" s="1"/>
  <c r="AR1303" i="2" a="1"/>
  <c r="AR1303" i="2" s="1"/>
  <c r="AS1383" i="2" a="1"/>
  <c r="AS1383" i="2" s="1"/>
  <c r="BA1383" i="2" a="1"/>
  <c r="BA1383" i="2" s="1"/>
  <c r="AT1383" i="2" a="1"/>
  <c r="AT1383" i="2" s="1"/>
  <c r="AK1383" i="2" a="1"/>
  <c r="AK1383" i="2" s="1"/>
  <c r="AL1383" i="2" a="1"/>
  <c r="AL1383" i="2" s="1"/>
  <c r="I1383" i="2" s="1"/>
  <c r="AS1362" i="2" a="1"/>
  <c r="AS1362" i="2" s="1"/>
  <c r="BA1362" i="2" a="1"/>
  <c r="BA1362" i="2" s="1"/>
  <c r="AL1362" i="2" a="1"/>
  <c r="AL1362" i="2" s="1"/>
  <c r="I1362" i="2" s="1"/>
  <c r="AT1362" i="2" a="1"/>
  <c r="AT1362" i="2" s="1"/>
  <c r="AK1362" i="2" a="1"/>
  <c r="AK1362" i="2" s="1"/>
  <c r="AT1344" i="2" a="1"/>
  <c r="AT1344" i="2" s="1"/>
  <c r="AK1344" i="2" a="1"/>
  <c r="AK1344" i="2" s="1"/>
  <c r="AL1344" i="2" a="1"/>
  <c r="AL1344" i="2" s="1"/>
  <c r="I1344" i="2" s="1"/>
  <c r="AS1344" i="2" a="1"/>
  <c r="AS1344" i="2" s="1"/>
  <c r="BA895" i="2" a="1"/>
  <c r="BA895" i="2" s="1"/>
  <c r="AS895" i="2" a="1"/>
  <c r="AS895" i="2" s="1"/>
  <c r="AS1009" i="2" a="1"/>
  <c r="AS1009" i="2" s="1"/>
  <c r="AL1009" i="2" a="1"/>
  <c r="AL1009" i="2" s="1"/>
  <c r="I1009" i="2" s="1"/>
  <c r="AY829" i="2"/>
  <c r="AZ829" i="2" s="1" a="1"/>
  <c r="AZ829" i="2" s="1"/>
  <c r="AR829" i="2" a="1"/>
  <c r="AR829" i="2" s="1"/>
  <c r="AY1453" i="2"/>
  <c r="AZ1453" i="2" s="1" a="1"/>
  <c r="AZ1453" i="2" s="1"/>
  <c r="AR1453" i="2" a="1"/>
  <c r="AR1453" i="2" s="1"/>
  <c r="AL1419" i="2" a="1"/>
  <c r="AL1419" i="2" s="1"/>
  <c r="I1419" i="2" s="1"/>
  <c r="AS1419" i="2" a="1"/>
  <c r="AS1419" i="2" s="1"/>
  <c r="AK1419" i="2" a="1"/>
  <c r="AK1419" i="2" s="1"/>
  <c r="BA1419" i="2" a="1"/>
  <c r="BA1419" i="2" s="1"/>
  <c r="AR1054" i="2" a="1"/>
  <c r="AR1054" i="2" s="1"/>
  <c r="AR1232" i="2" a="1"/>
  <c r="AR1232" i="2" s="1"/>
  <c r="AY1232" i="2"/>
  <c r="AZ1232" i="2" s="1" a="1"/>
  <c r="AZ1232" i="2" s="1"/>
  <c r="AK1480" i="2" a="1"/>
  <c r="AK1480" i="2" s="1"/>
  <c r="AT1480" i="2" a="1"/>
  <c r="AT1480" i="2" s="1"/>
  <c r="AL1480" i="2" a="1"/>
  <c r="AL1480" i="2" s="1"/>
  <c r="I1480" i="2" s="1"/>
  <c r="AY962" i="2"/>
  <c r="AZ962" i="2" s="1" a="1"/>
  <c r="AZ962" i="2" s="1"/>
  <c r="AR962" i="2" a="1"/>
  <c r="AR962" i="2" s="1"/>
  <c r="AY1054" i="2"/>
  <c r="AZ1054" i="2" s="1" a="1"/>
  <c r="AZ1054" i="2" s="1"/>
  <c r="AL1305" i="2" a="1"/>
  <c r="AL1305" i="2" s="1"/>
  <c r="I1305" i="2" s="1"/>
  <c r="BA1305" i="2" a="1"/>
  <c r="BA1305" i="2" s="1"/>
  <c r="AK1305" i="2" a="1"/>
  <c r="AK1305" i="2" s="1"/>
  <c r="AS1305" i="2" a="1"/>
  <c r="AS1305" i="2" s="1"/>
  <c r="AT1419" i="2" a="1"/>
  <c r="AT1419" i="2" s="1"/>
  <c r="AY1051" i="2"/>
  <c r="AZ1051" i="2" s="1" a="1"/>
  <c r="AZ1051" i="2" s="1"/>
  <c r="AR1051" i="2" a="1"/>
  <c r="AR1051" i="2" s="1"/>
  <c r="AK1142" i="2" a="1"/>
  <c r="AK1142" i="2" s="1"/>
  <c r="AT1142" i="2" a="1"/>
  <c r="AT1142" i="2" s="1"/>
  <c r="BA1142" i="2" a="1"/>
  <c r="BA1142" i="2" s="1"/>
  <c r="AK895" i="2" a="1"/>
  <c r="AK895" i="2" s="1"/>
  <c r="AR975" i="2" a="1"/>
  <c r="AR975" i="2" s="1"/>
  <c r="AY975" i="2"/>
  <c r="AZ975" i="2" s="1" a="1"/>
  <c r="AZ975" i="2" s="1"/>
  <c r="AR944" i="2" a="1"/>
  <c r="AR944" i="2" s="1"/>
  <c r="AY944" i="2"/>
  <c r="AZ944" i="2" s="1" a="1"/>
  <c r="AZ944" i="2" s="1"/>
  <c r="AR1536" i="2" a="1"/>
  <c r="AR1536" i="2" s="1"/>
  <c r="AK1201" i="2" a="1"/>
  <c r="AK1201" i="2" s="1"/>
  <c r="AT1201" i="2" a="1"/>
  <c r="AT1201" i="2" s="1"/>
  <c r="BA1201" i="2" a="1"/>
  <c r="BA1201" i="2" s="1"/>
  <c r="AR932" i="2" a="1"/>
  <c r="AR932" i="2" s="1"/>
  <c r="AY932" i="2"/>
  <c r="AZ932" i="2" s="1" a="1"/>
  <c r="AZ932" i="2" s="1"/>
  <c r="AT725" i="2" a="1"/>
  <c r="AT725" i="2" s="1"/>
  <c r="BA725" i="2" a="1"/>
  <c r="BA725" i="2" s="1"/>
  <c r="AL725" i="2" a="1"/>
  <c r="AL725" i="2" s="1"/>
  <c r="I725" i="2" s="1"/>
  <c r="AK725" i="2" a="1"/>
  <c r="AK725" i="2" s="1"/>
  <c r="AS725" i="2" a="1"/>
  <c r="AS725" i="2" s="1"/>
  <c r="BA1091" i="2" a="1"/>
  <c r="BA1091" i="2" s="1"/>
  <c r="AT1091" i="2" a="1"/>
  <c r="AT1091" i="2" s="1"/>
  <c r="BA1575" i="2" a="1"/>
  <c r="BA1575" i="2" s="1"/>
  <c r="AL1575" i="2" a="1"/>
  <c r="AL1575" i="2" s="1"/>
  <c r="I1575" i="2" s="1"/>
  <c r="AT1575" i="2" a="1"/>
  <c r="AT1575" i="2" s="1"/>
  <c r="AK1575" i="2" a="1"/>
  <c r="AK1575" i="2" s="1"/>
  <c r="AS1475" i="2" a="1"/>
  <c r="AS1475" i="2" s="1"/>
  <c r="BA1475" i="2" a="1"/>
  <c r="BA1475" i="2" s="1"/>
  <c r="AT1475" i="2" a="1"/>
  <c r="AT1475" i="2" s="1"/>
  <c r="AK1475" i="2" a="1"/>
  <c r="AK1475" i="2" s="1"/>
  <c r="AL1475" i="2" a="1"/>
  <c r="AL1475" i="2" s="1"/>
  <c r="I1475" i="2" s="1"/>
  <c r="AT722" i="2" a="1"/>
  <c r="AT722" i="2" s="1"/>
  <c r="AS722" i="2" a="1"/>
  <c r="AS722" i="2" s="1"/>
  <c r="AL722" i="2" a="1"/>
  <c r="AL722" i="2" s="1"/>
  <c r="I722" i="2" s="1"/>
  <c r="BA722" i="2" a="1"/>
  <c r="BA722" i="2" s="1"/>
  <c r="AT1033" i="2" a="1"/>
  <c r="AT1033" i="2" s="1"/>
  <c r="AK1033" i="2" a="1"/>
  <c r="AK1033" i="2" s="1"/>
  <c r="AS1033" i="2" a="1"/>
  <c r="AS1033" i="2" s="1"/>
  <c r="AL1033" i="2" a="1"/>
  <c r="AL1033" i="2" s="1"/>
  <c r="I1033" i="2" s="1"/>
  <c r="AT1582" i="2" a="1"/>
  <c r="AT1582" i="2" s="1"/>
  <c r="AK1582" i="2" a="1"/>
  <c r="AK1582" i="2" s="1"/>
  <c r="AL1582" i="2" a="1"/>
  <c r="AL1582" i="2" s="1"/>
  <c r="I1582" i="2" s="1"/>
  <c r="AR1476" i="2" a="1"/>
  <c r="AR1476" i="2" s="1"/>
  <c r="AY1476" i="2"/>
  <c r="AZ1476" i="2" s="1" a="1"/>
  <c r="AZ1476" i="2" s="1"/>
  <c r="AR1081" i="2" a="1"/>
  <c r="AR1081" i="2" s="1"/>
  <c r="AY1081" i="2"/>
  <c r="AZ1081" i="2" s="1" a="1"/>
  <c r="AZ1081" i="2" s="1"/>
  <c r="AR1364" i="2" a="1"/>
  <c r="AR1364" i="2" s="1"/>
  <c r="AY1364" i="2"/>
  <c r="AZ1364" i="2" s="1" a="1"/>
  <c r="AZ1364" i="2" s="1"/>
  <c r="AY1091" i="2"/>
  <c r="AZ1091" i="2" s="1" a="1"/>
  <c r="AZ1091" i="2" s="1"/>
  <c r="AR1091" i="2" a="1"/>
  <c r="AR1091" i="2" s="1"/>
  <c r="AR1421" i="2" a="1"/>
  <c r="AR1421" i="2" s="1"/>
  <c r="BA719" i="2" a="1"/>
  <c r="BA719" i="2" s="1"/>
  <c r="AS840" i="2" a="1"/>
  <c r="AS840" i="2" s="1"/>
  <c r="AT840" i="2" a="1"/>
  <c r="AT840" i="2" s="1"/>
  <c r="BA840" i="2" a="1"/>
  <c r="BA840" i="2" s="1"/>
  <c r="AK840" i="2" a="1"/>
  <c r="AK840" i="2" s="1"/>
  <c r="AL840" i="2" a="1"/>
  <c r="AL840" i="2" s="1"/>
  <c r="I840" i="2" s="1"/>
  <c r="AS994" i="2" a="1"/>
  <c r="AS994" i="2" s="1"/>
  <c r="BA1024" i="2" a="1"/>
  <c r="BA1024" i="2" s="1"/>
  <c r="AS1024" i="2" a="1"/>
  <c r="AS1024" i="2" s="1"/>
  <c r="AK1024" i="2" a="1"/>
  <c r="AK1024" i="2" s="1"/>
  <c r="AL1024" i="2" a="1"/>
  <c r="AL1024" i="2" s="1"/>
  <c r="I1024" i="2" s="1"/>
  <c r="AT1024" i="2" a="1"/>
  <c r="AT1024" i="2" s="1"/>
  <c r="AL1361" i="2" a="1"/>
  <c r="AL1361" i="2" s="1"/>
  <c r="I1361" i="2" s="1"/>
  <c r="BA1361" i="2" a="1"/>
  <c r="BA1361" i="2" s="1"/>
  <c r="AT1361" i="2" a="1"/>
  <c r="AT1361" i="2" s="1"/>
  <c r="AK1361" i="2" a="1"/>
  <c r="AK1361" i="2" s="1"/>
  <c r="AS1104" i="2" a="1"/>
  <c r="AS1104" i="2" s="1"/>
  <c r="AK1104" i="2" a="1"/>
  <c r="AK1104" i="2" s="1"/>
  <c r="AL1104" i="2" a="1"/>
  <c r="AL1104" i="2" s="1"/>
  <c r="I1104" i="2" s="1"/>
  <c r="AT1104" i="2" a="1"/>
  <c r="AT1104" i="2" s="1"/>
  <c r="AK814" i="2" a="1"/>
  <c r="AK814" i="2" s="1"/>
  <c r="AK1415" i="2" a="1"/>
  <c r="AK1415" i="2" s="1"/>
  <c r="AT895" i="2" a="1"/>
  <c r="AT895" i="2" s="1"/>
  <c r="AR1327" i="2" a="1"/>
  <c r="AR1327" i="2" s="1"/>
  <c r="AY1327" i="2"/>
  <c r="AZ1327" i="2" s="1" a="1"/>
  <c r="AZ1327" i="2" s="1"/>
  <c r="AR1029" i="2" a="1"/>
  <c r="AR1029" i="2" s="1"/>
  <c r="AY1029" i="2"/>
  <c r="AZ1029" i="2" s="1" a="1"/>
  <c r="AZ1029" i="2" s="1"/>
  <c r="AR987" i="2" a="1"/>
  <c r="AR987" i="2" s="1"/>
  <c r="AT1316" i="2" a="1"/>
  <c r="AT1316" i="2" s="1"/>
  <c r="AS845" i="2" a="1"/>
  <c r="AS845" i="2" s="1"/>
  <c r="AY1075" i="2"/>
  <c r="AZ1075" i="2" s="1" a="1"/>
  <c r="AZ1075" i="2" s="1"/>
  <c r="AK935" i="2" a="1"/>
  <c r="AK935" i="2" s="1"/>
  <c r="AL1232" i="2" a="1"/>
  <c r="AL1232" i="2" s="1"/>
  <c r="I1232" i="2" s="1"/>
  <c r="AK1078" i="2" a="1"/>
  <c r="AK1078" i="2" s="1"/>
  <c r="AS953" i="2" a="1"/>
  <c r="AS953" i="2" s="1"/>
  <c r="AL1309" i="2" a="1"/>
  <c r="AL1309" i="2" s="1"/>
  <c r="I1309" i="2" s="1"/>
  <c r="AY704" i="2"/>
  <c r="AZ704" i="2" s="1" a="1"/>
  <c r="AZ704" i="2" s="1"/>
  <c r="AR1075" i="2" a="1"/>
  <c r="AR1075" i="2" s="1"/>
  <c r="AL691" i="2" a="1"/>
  <c r="AL691" i="2" s="1"/>
  <c r="I691" i="2" s="1"/>
  <c r="AS1057" i="2" a="1"/>
  <c r="AS1057" i="2" s="1"/>
  <c r="AT1066" i="2" a="1"/>
  <c r="AT1066" i="2" s="1"/>
  <c r="AR728" i="2" a="1"/>
  <c r="AR728" i="2" s="1"/>
  <c r="AS1262" i="2" a="1"/>
  <c r="AS1262" i="2" s="1"/>
  <c r="AR991" i="2" a="1"/>
  <c r="AR991" i="2" s="1"/>
  <c r="BA1078" i="2" a="1"/>
  <c r="BA1078" i="2" s="1"/>
  <c r="AL1149" i="2" a="1"/>
  <c r="AL1149" i="2" s="1"/>
  <c r="I1149" i="2" s="1"/>
  <c r="AL1485" i="2" a="1"/>
  <c r="AL1485" i="2" s="1"/>
  <c r="I1485" i="2" s="1"/>
  <c r="AK1309" i="2" a="1"/>
  <c r="AK1309" i="2" s="1"/>
  <c r="AK691" i="2" a="1"/>
  <c r="AK691" i="2" s="1"/>
  <c r="AT935" i="2" a="1"/>
  <c r="AT935" i="2" s="1"/>
  <c r="BA1066" i="2" a="1"/>
  <c r="BA1066" i="2" s="1"/>
  <c r="AL845" i="2" a="1"/>
  <c r="AL845" i="2" s="1"/>
  <c r="I845" i="2" s="1"/>
  <c r="AL1066" i="2" a="1"/>
  <c r="AL1066" i="2" s="1"/>
  <c r="I1066" i="2" s="1"/>
  <c r="AT1078" i="2" a="1"/>
  <c r="AT1078" i="2" s="1"/>
  <c r="AK1485" i="2" a="1"/>
  <c r="AK1485" i="2" s="1"/>
  <c r="AR1362" i="2" a="1"/>
  <c r="AR1362" i="2" s="1"/>
  <c r="AT1309" i="2" a="1"/>
  <c r="AT1309" i="2" s="1"/>
  <c r="AY1205" i="2"/>
  <c r="AZ1205" i="2" s="1" a="1"/>
  <c r="AZ1205" i="2" s="1"/>
  <c r="AR1003" i="2" a="1"/>
  <c r="AR1003" i="2" s="1"/>
  <c r="AS1386" i="2" a="1"/>
  <c r="AS1386" i="2" s="1"/>
  <c r="AT1485" i="2" a="1"/>
  <c r="AT1485" i="2" s="1"/>
  <c r="AY858" i="2"/>
  <c r="AZ858" i="2" s="1" a="1"/>
  <c r="AZ858" i="2" s="1"/>
  <c r="AS691" i="2" a="1"/>
  <c r="AS691" i="2" s="1"/>
  <c r="AR683" i="2" a="1"/>
  <c r="AR683" i="2" s="1"/>
  <c r="AY728" i="2"/>
  <c r="AZ728" i="2" s="1" a="1"/>
  <c r="AZ728" i="2" s="1"/>
  <c r="AR1439" i="2" a="1"/>
  <c r="AR1439" i="2" s="1"/>
  <c r="AK908" i="2" a="1"/>
  <c r="AK908" i="2" s="1"/>
  <c r="BA1232" i="2" a="1"/>
  <c r="BA1232" i="2" s="1"/>
  <c r="AK1536" i="2" a="1"/>
  <c r="AK1536" i="2" s="1"/>
  <c r="AS1078" i="2" a="1"/>
  <c r="AS1078" i="2" s="1"/>
  <c r="AL953" i="2" a="1"/>
  <c r="AL953" i="2" s="1"/>
  <c r="I953" i="2" s="1"/>
  <c r="BA1485" i="2" a="1"/>
  <c r="BA1485" i="2" s="1"/>
  <c r="AR858" i="2" a="1"/>
  <c r="AR858" i="2" s="1"/>
  <c r="AL1303" i="2" a="1"/>
  <c r="AL1303" i="2" s="1"/>
  <c r="I1303" i="2" s="1"/>
  <c r="AL935" i="2" a="1"/>
  <c r="AL935" i="2" s="1"/>
  <c r="I935" i="2" s="1"/>
  <c r="AL1586" i="2" a="1"/>
  <c r="AL1586" i="2" s="1"/>
  <c r="I1586" i="2" s="1"/>
  <c r="AY1439" i="2"/>
  <c r="AZ1439" i="2" s="1" a="1"/>
  <c r="AZ1439" i="2" s="1"/>
  <c r="AL1316" i="2" a="1"/>
  <c r="AL1316" i="2" s="1"/>
  <c r="I1316" i="2" s="1"/>
  <c r="AS1232" i="2" a="1"/>
  <c r="AS1232" i="2" s="1"/>
  <c r="BA935" i="2" a="1"/>
  <c r="BA935" i="2" s="1"/>
  <c r="BA1149" i="2" a="1"/>
  <c r="BA1149" i="2" s="1"/>
  <c r="AK763" i="2" a="1"/>
  <c r="AK763" i="2" s="1"/>
  <c r="AK1303" i="2" a="1"/>
  <c r="AK1303" i="2" s="1"/>
  <c r="AT691" i="2" a="1"/>
  <c r="AT691" i="2" s="1"/>
  <c r="AK1066" i="2" a="1"/>
  <c r="AK1066" i="2" s="1"/>
  <c r="AS1586" i="2" a="1"/>
  <c r="AS1586" i="2" s="1"/>
  <c r="AL1078" i="2" a="1"/>
  <c r="AL1078" i="2" s="1"/>
  <c r="I1078" i="2" s="1"/>
  <c r="BA953" i="2" a="1"/>
  <c r="BA953" i="2" s="1"/>
  <c r="AK1232" i="2" a="1"/>
  <c r="AK1232" i="2" s="1"/>
  <c r="AT1308" i="2" a="1"/>
  <c r="AT1308" i="2" s="1"/>
  <c r="K1308" i="2" s="1"/>
  <c r="AK1149" i="2" a="1"/>
  <c r="AK1149" i="2" s="1"/>
  <c r="BA691" i="2" a="1"/>
  <c r="BA691" i="2" s="1"/>
  <c r="AS935" i="2" a="1"/>
  <c r="AS935" i="2" s="1"/>
  <c r="AS733" i="2" a="1"/>
  <c r="AS733" i="2" s="1"/>
  <c r="AL733" i="2" a="1"/>
  <c r="AL733" i="2" s="1"/>
  <c r="I733" i="2" s="1"/>
  <c r="BA733" i="2" a="1"/>
  <c r="BA733" i="2" s="1"/>
  <c r="AT733" i="2" a="1"/>
  <c r="AT733" i="2" s="1"/>
  <c r="AS1516" i="2" a="1"/>
  <c r="AS1516" i="2" s="1"/>
  <c r="AT1516" i="2" a="1"/>
  <c r="AT1516" i="2" s="1"/>
  <c r="BA1516" i="2" a="1"/>
  <c r="BA1516" i="2" s="1"/>
  <c r="AL735" i="2" a="1"/>
  <c r="AL735" i="2" s="1"/>
  <c r="I735" i="2" s="1"/>
  <c r="AK735" i="2" a="1"/>
  <c r="AK735" i="2" s="1"/>
  <c r="AS735" i="2" a="1"/>
  <c r="AS735" i="2" s="1"/>
  <c r="AR1322" i="2" a="1"/>
  <c r="AR1322" i="2" s="1"/>
  <c r="AS1170" i="2" a="1"/>
  <c r="AS1170" i="2" s="1"/>
  <c r="AT1170" i="2" a="1"/>
  <c r="AT1170" i="2" s="1"/>
  <c r="AR1415" i="2" a="1"/>
  <c r="AR1415" i="2" s="1"/>
  <c r="AY1415" i="2"/>
  <c r="AZ1415" i="2" s="1" a="1"/>
  <c r="AZ1415" i="2" s="1"/>
  <c r="AR1179" i="2" a="1"/>
  <c r="AR1179" i="2" s="1"/>
  <c r="AS885" i="2" a="1"/>
  <c r="AS885" i="2" s="1"/>
  <c r="AR840" i="2" a="1"/>
  <c r="AR840" i="2" s="1"/>
  <c r="AL1148" i="2" a="1"/>
  <c r="AL1148" i="2" s="1"/>
  <c r="I1148" i="2" s="1"/>
  <c r="AY1049" i="2"/>
  <c r="AZ1049" i="2" s="1" a="1"/>
  <c r="AZ1049" i="2" s="1"/>
  <c r="AY1421" i="2"/>
  <c r="AZ1421" i="2" s="1" a="1"/>
  <c r="AZ1421" i="2" s="1"/>
  <c r="AL1153" i="2" a="1"/>
  <c r="AL1153" i="2" s="1"/>
  <c r="I1153" i="2" s="1"/>
  <c r="AT1317" i="2" a="1"/>
  <c r="AT1317" i="2" s="1"/>
  <c r="AK852" i="2" a="1"/>
  <c r="AK852" i="2" s="1"/>
  <c r="AK1450" i="2" a="1"/>
  <c r="AK1450" i="2" s="1"/>
  <c r="AL769" i="2" a="1"/>
  <c r="AL769" i="2" s="1"/>
  <c r="I769" i="2" s="1"/>
  <c r="AS1147" i="2" a="1"/>
  <c r="AS1147" i="2" s="1"/>
  <c r="AS1554" i="2" a="1"/>
  <c r="AS1554" i="2" s="1"/>
  <c r="BA1554" i="2" a="1"/>
  <c r="BA1554" i="2" s="1"/>
  <c r="AY814" i="2"/>
  <c r="AZ814" i="2" s="1" a="1"/>
  <c r="AZ814" i="2" s="1"/>
  <c r="AS1307" i="2" a="1"/>
  <c r="AS1307" i="2" s="1"/>
  <c r="AK1307" i="2" a="1"/>
  <c r="AK1307" i="2" s="1"/>
  <c r="AY908" i="2"/>
  <c r="AZ908" i="2" s="1" a="1"/>
  <c r="AZ908" i="2" s="1"/>
  <c r="AR908" i="2" a="1"/>
  <c r="AR908" i="2" s="1"/>
  <c r="AS1473" i="2" a="1"/>
  <c r="AS1473" i="2" s="1"/>
  <c r="BA1473" i="2" a="1"/>
  <c r="BA1473" i="2" s="1"/>
  <c r="AT1473" i="2" a="1"/>
  <c r="AT1473" i="2" s="1"/>
  <c r="AR1524" i="2" a="1"/>
  <c r="AR1524" i="2" s="1"/>
  <c r="AS1459" i="2" a="1"/>
  <c r="AS1459" i="2" s="1"/>
  <c r="AL1459" i="2" a="1"/>
  <c r="AL1459" i="2" s="1"/>
  <c r="I1459" i="2" s="1"/>
  <c r="AL1416" i="2" a="1"/>
  <c r="AL1416" i="2" s="1"/>
  <c r="I1416" i="2" s="1"/>
  <c r="AS1416" i="2" a="1"/>
  <c r="AS1416" i="2" s="1"/>
  <c r="AL852" i="2" a="1"/>
  <c r="AL852" i="2" s="1"/>
  <c r="I852" i="2" s="1"/>
  <c r="AT1148" i="2" a="1"/>
  <c r="AT1148" i="2" s="1"/>
  <c r="AR1049" i="2" a="1"/>
  <c r="AR1049" i="2" s="1"/>
  <c r="AK1153" i="2" a="1"/>
  <c r="AK1153" i="2" s="1"/>
  <c r="AY898" i="2"/>
  <c r="AZ898" i="2" s="1" a="1"/>
  <c r="AZ898" i="2" s="1"/>
  <c r="BA1317" i="2" a="1"/>
  <c r="BA1317" i="2" s="1"/>
  <c r="BA852" i="2" a="1"/>
  <c r="BA852" i="2" s="1"/>
  <c r="AR906" i="2" a="1"/>
  <c r="AR906" i="2" s="1"/>
  <c r="AL855" i="2" a="1"/>
  <c r="AL855" i="2" s="1"/>
  <c r="I855" i="2" s="1"/>
  <c r="BA686" i="2" a="1"/>
  <c r="BA686" i="2" s="1"/>
  <c r="AY1322" i="2"/>
  <c r="AZ1322" i="2" s="1" a="1"/>
  <c r="AZ1322" i="2" s="1"/>
  <c r="AS1309" i="2" a="1"/>
  <c r="AS1309" i="2" s="1"/>
  <c r="BA1309" i="2" a="1"/>
  <c r="BA1309" i="2" s="1"/>
  <c r="AL803" i="2" a="1"/>
  <c r="AL803" i="2" s="1"/>
  <c r="I803" i="2" s="1"/>
  <c r="BA803" i="2" a="1"/>
  <c r="BA803" i="2" s="1"/>
  <c r="AS803" i="2" a="1"/>
  <c r="AS803" i="2" s="1"/>
  <c r="AT1340" i="2" a="1"/>
  <c r="AT1340" i="2" s="1"/>
  <c r="AS1340" i="2" a="1"/>
  <c r="AS1340" i="2" s="1"/>
  <c r="AY917" i="2"/>
  <c r="AZ917" i="2" s="1" a="1"/>
  <c r="AZ917" i="2" s="1"/>
  <c r="BA1153" i="2" a="1"/>
  <c r="BA1153" i="2" s="1"/>
  <c r="AL1516" i="2" a="1"/>
  <c r="AL1516" i="2" s="1"/>
  <c r="I1516" i="2" s="1"/>
  <c r="AL1170" i="2" a="1"/>
  <c r="AL1170" i="2" s="1"/>
  <c r="I1170" i="2" s="1"/>
  <c r="AR1100" i="2" a="1"/>
  <c r="AR1100" i="2" s="1"/>
  <c r="AK855" i="2" a="1"/>
  <c r="AK855" i="2" s="1"/>
  <c r="AL1421" i="2" a="1"/>
  <c r="AL1421" i="2" s="1"/>
  <c r="I1421" i="2" s="1"/>
  <c r="AT1488" i="2" a="1"/>
  <c r="AT1488" i="2" s="1"/>
  <c r="AK1488" i="2" a="1"/>
  <c r="AK1488" i="2" s="1"/>
  <c r="AK1445" i="2" a="1"/>
  <c r="AK1445" i="2" s="1"/>
  <c r="AS1445" i="2" a="1"/>
  <c r="AS1445" i="2" s="1"/>
  <c r="BA1445" i="2" a="1"/>
  <c r="BA1445" i="2" s="1"/>
  <c r="AL1445" i="2" a="1"/>
  <c r="AL1445" i="2" s="1"/>
  <c r="I1445" i="2" s="1"/>
  <c r="AS1480" i="2" a="1"/>
  <c r="AS1480" i="2" s="1"/>
  <c r="BA1480" i="2" a="1"/>
  <c r="BA1480" i="2" s="1"/>
  <c r="AR1485" i="2" a="1"/>
  <c r="AR1485" i="2" s="1"/>
  <c r="AY1485" i="2"/>
  <c r="AZ1485" i="2" s="1" a="1"/>
  <c r="AZ1485" i="2" s="1"/>
  <c r="AY1449" i="2"/>
  <c r="AZ1449" i="2" s="1" a="1"/>
  <c r="AZ1449" i="2" s="1"/>
  <c r="AS1343" i="2" a="1"/>
  <c r="AS1343" i="2" s="1"/>
  <c r="BA1343" i="2" a="1"/>
  <c r="BA1343" i="2" s="1"/>
  <c r="AT1343" i="2" a="1"/>
  <c r="AT1343" i="2" s="1"/>
  <c r="AK1343" i="2" a="1"/>
  <c r="AK1343" i="2" s="1"/>
  <c r="AL1343" i="2" a="1"/>
  <c r="AL1343" i="2" s="1"/>
  <c r="I1343" i="2" s="1"/>
  <c r="AK856" i="2" a="1"/>
  <c r="AK856" i="2" s="1"/>
  <c r="AS1148" i="2" a="1"/>
  <c r="AS1148" i="2" s="1"/>
  <c r="AT1153" i="2" a="1"/>
  <c r="AT1153" i="2" s="1"/>
  <c r="AL988" i="2" a="1"/>
  <c r="AL988" i="2" s="1"/>
  <c r="I988" i="2" s="1"/>
  <c r="AS852" i="2" a="1"/>
  <c r="AS852" i="2" s="1"/>
  <c r="AL1336" i="2" a="1"/>
  <c r="AL1336" i="2" s="1"/>
  <c r="I1336" i="2" s="1"/>
  <c r="AK1516" i="2" a="1"/>
  <c r="AK1516" i="2" s="1"/>
  <c r="AY742" i="2"/>
  <c r="AZ742" i="2" s="1" a="1"/>
  <c r="AZ742" i="2" s="1"/>
  <c r="AY1100" i="2"/>
  <c r="AZ1100" i="2" s="1" a="1"/>
  <c r="AZ1100" i="2" s="1"/>
  <c r="AK686" i="2" a="1"/>
  <c r="AK686" i="2" s="1"/>
  <c r="AK875" i="2" a="1"/>
  <c r="AK875" i="2" s="1"/>
  <c r="AR1367" i="2" a="1"/>
  <c r="AR1367" i="2" s="1"/>
  <c r="AY1367" i="2"/>
  <c r="AZ1367" i="2" s="1" a="1"/>
  <c r="AZ1367" i="2" s="1"/>
  <c r="BA1365" i="2" a="1"/>
  <c r="BA1365" i="2" s="1"/>
  <c r="AS1365" i="2" a="1"/>
  <c r="AS1365" i="2" s="1"/>
  <c r="BA1386" i="2" a="1"/>
  <c r="BA1386" i="2" s="1"/>
  <c r="AR1486" i="2" a="1"/>
  <c r="AR1486" i="2" s="1"/>
  <c r="BA1364" i="2" a="1"/>
  <c r="BA1364" i="2" s="1"/>
  <c r="AT1364" i="2" a="1"/>
  <c r="AT1364" i="2" s="1"/>
  <c r="AK1364" i="2" a="1"/>
  <c r="AK1364" i="2" s="1"/>
  <c r="AL1142" i="2" a="1"/>
  <c r="AL1142" i="2" s="1"/>
  <c r="I1142" i="2" s="1"/>
  <c r="AR843" i="2" a="1"/>
  <c r="AR843" i="2" s="1"/>
  <c r="AY843" i="2"/>
  <c r="AZ843" i="2" s="1" a="1"/>
  <c r="AZ843" i="2" s="1"/>
  <c r="AT1305" i="2" a="1"/>
  <c r="AT1305" i="2" s="1"/>
  <c r="AS856" i="2" a="1"/>
  <c r="AS856" i="2" s="1"/>
  <c r="AT885" i="2" a="1"/>
  <c r="AT885" i="2" s="1"/>
  <c r="AR1317" i="2" a="1"/>
  <c r="AR1317" i="2" s="1"/>
  <c r="AT988" i="2" a="1"/>
  <c r="AT988" i="2" s="1"/>
  <c r="AK1336" i="2" a="1"/>
  <c r="AK1336" i="2" s="1"/>
  <c r="AR1449" i="2" a="1"/>
  <c r="AR1449" i="2" s="1"/>
  <c r="AT1302" i="2" a="1"/>
  <c r="AT1302" i="2" s="1"/>
  <c r="AL1417" i="2" a="1"/>
  <c r="AL1417" i="2" s="1"/>
  <c r="I1417" i="2" s="1"/>
  <c r="AS1417" i="2" a="1"/>
  <c r="AS1417" i="2" s="1"/>
  <c r="BA1417" i="2" a="1"/>
  <c r="BA1417" i="2" s="1"/>
  <c r="AT1417" i="2" a="1"/>
  <c r="AT1417" i="2" s="1"/>
  <c r="AR744" i="2" a="1"/>
  <c r="AR744" i="2" s="1"/>
  <c r="AY744" i="2"/>
  <c r="AZ744" i="2" s="1" a="1"/>
  <c r="AZ744" i="2" s="1"/>
  <c r="AY1223" i="2"/>
  <c r="AZ1223" i="2" s="1" a="1"/>
  <c r="AZ1223" i="2" s="1"/>
  <c r="AR1223" i="2" a="1"/>
  <c r="AR1223" i="2" s="1"/>
  <c r="AT1120" i="2" a="1"/>
  <c r="AT1120" i="2" s="1"/>
  <c r="AS1120" i="2" a="1"/>
  <c r="AS1120" i="2" s="1"/>
  <c r="BA1120" i="2" a="1"/>
  <c r="BA1120" i="2" s="1"/>
  <c r="AS1587" i="2" a="1"/>
  <c r="AS1587" i="2" s="1"/>
  <c r="BA1587" i="2" a="1"/>
  <c r="BA1587" i="2" s="1"/>
  <c r="AT1587" i="2" a="1"/>
  <c r="AT1587" i="2" s="1"/>
  <c r="AK1587" i="2" a="1"/>
  <c r="AK1587" i="2" s="1"/>
  <c r="AL1587" i="2" a="1"/>
  <c r="AL1587" i="2" s="1"/>
  <c r="I1587" i="2" s="1"/>
  <c r="AS1303" i="2" a="1"/>
  <c r="AS1303" i="2" s="1"/>
  <c r="AK843" i="2" a="1"/>
  <c r="AK843" i="2" s="1"/>
  <c r="AL843" i="2" a="1"/>
  <c r="AL843" i="2" s="1"/>
  <c r="I843" i="2" s="1"/>
  <c r="AS843" i="2" a="1"/>
  <c r="AS843" i="2" s="1"/>
  <c r="AY1168" i="2"/>
  <c r="AZ1168" i="2" s="1" a="1"/>
  <c r="AZ1168" i="2" s="1"/>
  <c r="AR1168" i="2" a="1"/>
  <c r="AR1168" i="2" s="1"/>
  <c r="AT875" i="2" a="1"/>
  <c r="AT875" i="2" s="1"/>
  <c r="BA875" i="2" a="1"/>
  <c r="BA875" i="2" s="1"/>
  <c r="AS875" i="2" a="1"/>
  <c r="AS875" i="2" s="1"/>
  <c r="AK885" i="2" a="1"/>
  <c r="AK885" i="2" s="1"/>
  <c r="AK733" i="2" a="1"/>
  <c r="AK733" i="2" s="1"/>
  <c r="AS898" i="2" a="1"/>
  <c r="AS898" i="2" s="1"/>
  <c r="AL898" i="2" a="1"/>
  <c r="AL898" i="2" s="1"/>
  <c r="I898" i="2" s="1"/>
  <c r="AR1226" i="2" a="1"/>
  <c r="AR1226" i="2" s="1"/>
  <c r="AY1226" i="2"/>
  <c r="AZ1226" i="2" s="1" a="1"/>
  <c r="AZ1226" i="2" s="1"/>
  <c r="BA1579" i="2" a="1"/>
  <c r="BA1579" i="2" s="1"/>
  <c r="AT1579" i="2" a="1"/>
  <c r="AT1579" i="2" s="1"/>
  <c r="AR1483" i="2" a="1"/>
  <c r="AR1483" i="2" s="1"/>
  <c r="AY1483" i="2"/>
  <c r="AZ1483" i="2" s="1" a="1"/>
  <c r="AZ1483" i="2" s="1"/>
  <c r="AR680" i="2" a="1"/>
  <c r="AR680" i="2" s="1"/>
  <c r="AY680" i="2"/>
  <c r="AZ680" i="2" s="1" a="1"/>
  <c r="AZ680" i="2" s="1"/>
  <c r="AY677" i="2"/>
  <c r="AZ677" i="2" s="1" a="1"/>
  <c r="AZ677" i="2" s="1"/>
  <c r="AY1317" i="2"/>
  <c r="AZ1317" i="2" s="1" a="1"/>
  <c r="AZ1317" i="2" s="1"/>
  <c r="AS1317" i="2" a="1"/>
  <c r="AS1317" i="2" s="1"/>
  <c r="AT1336" i="2" a="1"/>
  <c r="AT1336" i="2" s="1"/>
  <c r="AY1181" i="2"/>
  <c r="AZ1181" i="2" s="1" a="1"/>
  <c r="AZ1181" i="2" s="1"/>
  <c r="AK1416" i="2" a="1"/>
  <c r="AK1416" i="2" s="1"/>
  <c r="AK1170" i="2" a="1"/>
  <c r="AK1170" i="2" s="1"/>
  <c r="AS1302" i="2" a="1"/>
  <c r="AS1302" i="2" s="1"/>
  <c r="AY872" i="2"/>
  <c r="AZ872" i="2" s="1" a="1"/>
  <c r="AZ872" i="2" s="1"/>
  <c r="AS1186" i="2" a="1"/>
  <c r="AS1186" i="2" s="1"/>
  <c r="BA1186" i="2" a="1"/>
  <c r="BA1186" i="2" s="1"/>
  <c r="AT1186" i="2" a="1"/>
  <c r="AT1186" i="2" s="1"/>
  <c r="AK1186" i="2" a="1"/>
  <c r="AK1186" i="2" s="1"/>
  <c r="AL1186" i="2" a="1"/>
  <c r="AL1186" i="2" s="1"/>
  <c r="I1186" i="2" s="1"/>
  <c r="BA1023" i="2" a="1"/>
  <c r="BA1023" i="2" s="1"/>
  <c r="AS1023" i="2" a="1"/>
  <c r="AS1023" i="2" s="1"/>
  <c r="AR945" i="2" a="1"/>
  <c r="AR945" i="2" s="1"/>
  <c r="AL1076" i="2" a="1"/>
  <c r="AL1076" i="2" s="1"/>
  <c r="I1076" i="2" s="1"/>
  <c r="AR1120" i="2" a="1"/>
  <c r="AR1120" i="2" s="1"/>
  <c r="AY1120" i="2"/>
  <c r="AZ1120" i="2" s="1" a="1"/>
  <c r="AZ1120" i="2" s="1"/>
  <c r="BA865" i="2" a="1"/>
  <c r="BA865" i="2" s="1"/>
  <c r="AS865" i="2" a="1"/>
  <c r="AS865" i="2" s="1"/>
  <c r="AS1479" i="2" a="1"/>
  <c r="AS1479" i="2" s="1"/>
  <c r="AY822" i="2"/>
  <c r="AZ822" i="2" s="1" a="1"/>
  <c r="AZ822" i="2" s="1"/>
  <c r="AS1043" i="2" a="1"/>
  <c r="AS1043" i="2" s="1"/>
  <c r="BA1043" i="2" a="1"/>
  <c r="BA1043" i="2" s="1"/>
  <c r="AT1043" i="2" a="1"/>
  <c r="AT1043" i="2" s="1"/>
  <c r="AS921" i="2" a="1"/>
  <c r="AS921" i="2" s="1"/>
  <c r="AT921" i="2" a="1"/>
  <c r="AT921" i="2" s="1"/>
  <c r="AK921" i="2" a="1"/>
  <c r="AK921" i="2" s="1"/>
  <c r="BA921" i="2" a="1"/>
  <c r="BA921" i="2" s="1"/>
  <c r="AR838" i="2" a="1"/>
  <c r="AR838" i="2" s="1"/>
  <c r="AY838" i="2"/>
  <c r="AZ838" i="2" s="1" a="1"/>
  <c r="AZ838" i="2" s="1"/>
  <c r="AS988" i="2" a="1"/>
  <c r="AS988" i="2" s="1"/>
  <c r="AK988" i="2" a="1"/>
  <c r="AK988" i="2" s="1"/>
  <c r="AK1043" i="2" a="1"/>
  <c r="AK1043" i="2" s="1"/>
  <c r="AY1021" i="2"/>
  <c r="AZ1021" i="2" s="1" a="1"/>
  <c r="AZ1021" i="2" s="1"/>
  <c r="AR1021" i="2" a="1"/>
  <c r="AR1021" i="2" s="1"/>
  <c r="AY1334" i="2"/>
  <c r="AZ1334" i="2" s="1" a="1"/>
  <c r="AZ1334" i="2" s="1"/>
  <c r="BA1336" i="2" a="1"/>
  <c r="BA1336" i="2" s="1"/>
  <c r="AR1181" i="2" a="1"/>
  <c r="AR1181" i="2" s="1"/>
  <c r="AT1416" i="2" a="1"/>
  <c r="AT1416" i="2" s="1"/>
  <c r="BA1170" i="2" a="1"/>
  <c r="BA1170" i="2" s="1"/>
  <c r="AY875" i="2"/>
  <c r="AZ875" i="2" s="1" a="1"/>
  <c r="AZ875" i="2" s="1"/>
  <c r="AR1334" i="2" a="1"/>
  <c r="AR1334" i="2" s="1"/>
  <c r="AS810" i="2" a="1"/>
  <c r="AS810" i="2" s="1"/>
  <c r="BA810" i="2" a="1"/>
  <c r="BA810" i="2" s="1"/>
  <c r="AK810" i="2" a="1"/>
  <c r="AK810" i="2" s="1"/>
  <c r="AR1231" i="2" a="1"/>
  <c r="AR1231" i="2" s="1"/>
  <c r="AY1231" i="2"/>
  <c r="AZ1231" i="2" s="1" a="1"/>
  <c r="AZ1231" i="2" s="1"/>
  <c r="AY1109" i="2"/>
  <c r="AZ1109" i="2" s="1" a="1"/>
  <c r="AZ1109" i="2" s="1"/>
  <c r="AS1236" i="2" a="1"/>
  <c r="AS1236" i="2" s="1"/>
  <c r="BA1236" i="2" a="1"/>
  <c r="BA1236" i="2" s="1"/>
  <c r="AT1236" i="2" a="1"/>
  <c r="AT1236" i="2" s="1"/>
  <c r="AK1236" i="2" a="1"/>
  <c r="AK1236" i="2" s="1"/>
  <c r="AR1311" i="2" a="1"/>
  <c r="AR1311" i="2" s="1"/>
  <c r="AY1311" i="2"/>
  <c r="AZ1311" i="2" s="1" a="1"/>
  <c r="AZ1311" i="2" s="1"/>
  <c r="AR1479" i="2" a="1"/>
  <c r="AR1479" i="2" s="1"/>
  <c r="AY1479" i="2"/>
  <c r="AZ1479" i="2" s="1" a="1"/>
  <c r="AZ1479" i="2" s="1"/>
  <c r="AY1398" i="2"/>
  <c r="AZ1398" i="2" s="1" a="1"/>
  <c r="AZ1398" i="2" s="1"/>
  <c r="AR1398" i="2" a="1"/>
  <c r="AR1398" i="2" s="1"/>
  <c r="BA1459" i="2" a="1"/>
  <c r="BA1459" i="2" s="1"/>
  <c r="AL1317" i="2" a="1"/>
  <c r="AL1317" i="2" s="1"/>
  <c r="I1317" i="2" s="1"/>
  <c r="AR1474" i="2" a="1"/>
  <c r="AR1474" i="2" s="1"/>
  <c r="AY1474" i="2"/>
  <c r="AZ1474" i="2" s="1" a="1"/>
  <c r="AZ1474" i="2" s="1"/>
  <c r="AR1333" i="2" a="1"/>
  <c r="AR1333" i="2" s="1"/>
  <c r="AY1333" i="2"/>
  <c r="AZ1333" i="2" s="1" a="1"/>
  <c r="AZ1333" i="2" s="1"/>
  <c r="AR917" i="2" a="1"/>
  <c r="AR917" i="2" s="1"/>
  <c r="AT823" i="2" a="1"/>
  <c r="AT823" i="2" s="1"/>
  <c r="AY866" i="2"/>
  <c r="AZ866" i="2" s="1" a="1"/>
  <c r="AZ866" i="2" s="1"/>
  <c r="AR866" i="2" a="1"/>
  <c r="AR866" i="2" s="1"/>
  <c r="AK1317" i="2" a="1"/>
  <c r="AK1317" i="2" s="1"/>
  <c r="AL856" i="2" a="1"/>
  <c r="AL856" i="2" s="1"/>
  <c r="I856" i="2" s="1"/>
  <c r="AL885" i="2" a="1"/>
  <c r="AL885" i="2" s="1"/>
  <c r="I885" i="2" s="1"/>
  <c r="AK1148" i="2" a="1"/>
  <c r="AK1148" i="2" s="1"/>
  <c r="AS1153" i="2" a="1"/>
  <c r="AS1153" i="2" s="1"/>
  <c r="AS1336" i="2" a="1"/>
  <c r="AS1336" i="2" s="1"/>
  <c r="BA1416" i="2" a="1"/>
  <c r="BA1416" i="2" s="1"/>
  <c r="AS1113" i="2" a="1"/>
  <c r="AS1113" i="2" s="1"/>
  <c r="AS950" i="2" a="1"/>
  <c r="AS950" i="2" s="1"/>
  <c r="AT950" i="2" a="1"/>
  <c r="AT950" i="2" s="1"/>
  <c r="BA950" i="2" a="1"/>
  <c r="BA950" i="2" s="1"/>
  <c r="AK950" i="2" a="1"/>
  <c r="AK950" i="2" s="1"/>
  <c r="AL950" i="2" a="1"/>
  <c r="AL950" i="2" s="1"/>
  <c r="I950" i="2" s="1"/>
  <c r="AS941" i="2" a="1"/>
  <c r="AS941" i="2" s="1"/>
  <c r="AL941" i="2" a="1"/>
  <c r="AL941" i="2" s="1"/>
  <c r="I941" i="2" s="1"/>
  <c r="AK941" i="2" a="1"/>
  <c r="AK941" i="2" s="1"/>
  <c r="AY774" i="2"/>
  <c r="AZ774" i="2" s="1" a="1"/>
  <c r="AZ774" i="2" s="1"/>
  <c r="AR774" i="2" a="1"/>
  <c r="AR774" i="2" s="1"/>
  <c r="AY1331" i="2"/>
  <c r="AZ1331" i="2" s="1" a="1"/>
  <c r="AZ1331" i="2" s="1"/>
  <c r="AY1236" i="2"/>
  <c r="AZ1236" i="2" s="1" a="1"/>
  <c r="AZ1236" i="2" s="1"/>
  <c r="AS1356" i="2" a="1"/>
  <c r="AS1356" i="2" s="1"/>
  <c r="BA1168" i="2" a="1"/>
  <c r="BA1168" i="2" s="1"/>
  <c r="AK1168" i="2" a="1"/>
  <c r="AK1168" i="2" s="1"/>
  <c r="AL1168" i="2" a="1"/>
  <c r="AL1168" i="2" s="1"/>
  <c r="I1168" i="2" s="1"/>
  <c r="AK1527" i="2" a="1"/>
  <c r="AK1527" i="2" s="1"/>
  <c r="BA1527" i="2" a="1"/>
  <c r="BA1527" i="2" s="1"/>
  <c r="AT1527" i="2" a="1"/>
  <c r="AT1527" i="2" s="1"/>
  <c r="AL1189" i="2" a="1"/>
  <c r="AL1189" i="2" s="1"/>
  <c r="I1189" i="2" s="1"/>
  <c r="AR1547" i="2" a="1"/>
  <c r="AR1547" i="2" s="1"/>
  <c r="AL850" i="2" a="1"/>
  <c r="AL850" i="2" s="1"/>
  <c r="I850" i="2" s="1"/>
  <c r="AL994" i="2" a="1"/>
  <c r="AL994" i="2" s="1"/>
  <c r="I994" i="2" s="1"/>
  <c r="BA850" i="2" a="1"/>
  <c r="BA850" i="2" s="1"/>
  <c r="AK994" i="2" a="1"/>
  <c r="AK994" i="2" s="1"/>
  <c r="AL966" i="2" a="1"/>
  <c r="AL966" i="2" s="1"/>
  <c r="I966" i="2" s="1"/>
  <c r="AK1074" i="2" a="1"/>
  <c r="AK1074" i="2" s="1"/>
  <c r="AT994" i="2" a="1"/>
  <c r="AT994" i="2" s="1"/>
  <c r="BA1074" i="2" a="1"/>
  <c r="BA1074" i="2" s="1"/>
  <c r="AT1074" i="2" a="1"/>
  <c r="AT1074" i="2" s="1"/>
  <c r="AK850" i="2" a="1"/>
  <c r="AK850" i="2" s="1"/>
  <c r="AY1480" i="2"/>
  <c r="AZ1480" i="2" s="1" a="1"/>
  <c r="AZ1480" i="2" s="1"/>
  <c r="AY1101" i="2"/>
  <c r="AZ1101" i="2" s="1" a="1"/>
  <c r="AZ1101" i="2" s="1"/>
  <c r="BA994" i="2" a="1"/>
  <c r="BA994" i="2" s="1"/>
  <c r="AR1069" i="2" a="1"/>
  <c r="AR1069" i="2" s="1"/>
  <c r="AL1074" i="2" a="1"/>
  <c r="AL1074" i="2" s="1"/>
  <c r="I1074" i="2" s="1"/>
  <c r="AK966" i="2" a="1"/>
  <c r="AK966" i="2" s="1"/>
  <c r="AR1480" i="2" a="1"/>
  <c r="AR1480" i="2" s="1"/>
  <c r="BA688" i="2" a="1"/>
  <c r="BA688" i="2" s="1"/>
  <c r="AT688" i="2" a="1"/>
  <c r="AT688" i="2" s="1"/>
  <c r="AL688" i="2" a="1"/>
  <c r="AL688" i="2" s="1"/>
  <c r="I688" i="2" s="1"/>
  <c r="AS1290" i="2" a="1"/>
  <c r="AS1290" i="2" s="1"/>
  <c r="AK1290" i="2" a="1"/>
  <c r="AK1290" i="2" s="1"/>
  <c r="AL670" i="2" a="1"/>
  <c r="AL670" i="2" s="1"/>
  <c r="I670" i="2" s="1"/>
  <c r="AT670" i="2" a="1"/>
  <c r="AT670" i="2" s="1"/>
  <c r="AR1251" i="2" a="1"/>
  <c r="AR1251" i="2" s="1"/>
  <c r="AR896" i="2" a="1"/>
  <c r="AR896" i="2" s="1"/>
  <c r="AY896" i="2"/>
  <c r="AZ896" i="2" s="1" a="1"/>
  <c r="AZ896" i="2" s="1"/>
  <c r="AT1319" i="2" a="1"/>
  <c r="AT1319" i="2" s="1"/>
  <c r="BA1319" i="2" a="1"/>
  <c r="BA1319" i="2" s="1"/>
  <c r="AR756" i="2" a="1"/>
  <c r="AR756" i="2" s="1"/>
  <c r="AY756" i="2"/>
  <c r="AZ756" i="2" s="1" a="1"/>
  <c r="AZ756" i="2" s="1"/>
  <c r="AR743" i="2" a="1"/>
  <c r="AR743" i="2" s="1"/>
  <c r="AY743" i="2"/>
  <c r="AZ743" i="2" s="1" a="1"/>
  <c r="AZ743" i="2" s="1"/>
  <c r="BA742" i="2" a="1"/>
  <c r="BA742" i="2" s="1"/>
  <c r="AK742" i="2" a="1"/>
  <c r="AK742" i="2" s="1"/>
  <c r="AK1371" i="2" a="1"/>
  <c r="AK1371" i="2" s="1"/>
  <c r="AL1371" i="2" a="1"/>
  <c r="AL1371" i="2" s="1"/>
  <c r="I1371" i="2" s="1"/>
  <c r="AK1321" i="2" a="1"/>
  <c r="AK1321" i="2" s="1"/>
  <c r="AL1321" i="2" a="1"/>
  <c r="AL1321" i="2" s="1"/>
  <c r="I1321" i="2" s="1"/>
  <c r="AY902" i="2"/>
  <c r="AZ902" i="2" s="1" a="1"/>
  <c r="AZ902" i="2" s="1"/>
  <c r="AL878" i="2" a="1"/>
  <c r="AL878" i="2" s="1"/>
  <c r="I878" i="2" s="1"/>
  <c r="AS878" i="2" a="1"/>
  <c r="AS878" i="2" s="1"/>
  <c r="AK878" i="2" a="1"/>
  <c r="AK878" i="2" s="1"/>
  <c r="AK1087" i="2" a="1"/>
  <c r="AK1087" i="2" s="1"/>
  <c r="AL1087" i="2" a="1"/>
  <c r="AL1087" i="2" s="1"/>
  <c r="I1087" i="2" s="1"/>
  <c r="AS1087" i="2" a="1"/>
  <c r="AS1087" i="2" s="1"/>
  <c r="AY833" i="2"/>
  <c r="AZ833" i="2" s="1" a="1"/>
  <c r="AZ833" i="2" s="1"/>
  <c r="AR833" i="2" a="1"/>
  <c r="AR833" i="2" s="1"/>
  <c r="BA723" i="2" a="1"/>
  <c r="BA723" i="2" s="1"/>
  <c r="AS723" i="2" a="1"/>
  <c r="AS723" i="2" s="1"/>
  <c r="AK723" i="2" a="1"/>
  <c r="AK723" i="2" s="1"/>
  <c r="AY1321" i="2"/>
  <c r="AZ1321" i="2" s="1" a="1"/>
  <c r="AZ1321" i="2" s="1"/>
  <c r="AY759" i="2"/>
  <c r="AZ759" i="2" s="1" a="1"/>
  <c r="AZ759" i="2" s="1"/>
  <c r="AS1578" i="2" a="1"/>
  <c r="AS1578" i="2" s="1"/>
  <c r="AL1578" i="2" a="1"/>
  <c r="AL1578" i="2" s="1"/>
  <c r="I1578" i="2" s="1"/>
  <c r="BA1578" i="2" a="1"/>
  <c r="BA1578" i="2" s="1"/>
  <c r="AR965" i="2" a="1"/>
  <c r="AR965" i="2" s="1"/>
  <c r="AY965" i="2"/>
  <c r="AZ965" i="2" s="1" a="1"/>
  <c r="AZ965" i="2" s="1"/>
  <c r="AK1150" i="2" a="1"/>
  <c r="AK1150" i="2" s="1"/>
  <c r="BA1150" i="2" a="1"/>
  <c r="BA1150" i="2" s="1"/>
  <c r="AR1394" i="2" a="1"/>
  <c r="AR1394" i="2" s="1"/>
  <c r="AY1394" i="2"/>
  <c r="AZ1394" i="2" s="1" a="1"/>
  <c r="AZ1394" i="2" s="1"/>
  <c r="AK833" i="2" a="1"/>
  <c r="AK833" i="2" s="1"/>
  <c r="AL833" i="2" a="1"/>
  <c r="AL833" i="2" s="1"/>
  <c r="I833" i="2" s="1"/>
  <c r="AS833" i="2" a="1"/>
  <c r="AS833" i="2" s="1"/>
  <c r="AT833" i="2" a="1"/>
  <c r="AT833" i="2" s="1"/>
  <c r="BA833" i="2" a="1"/>
  <c r="BA833" i="2" s="1"/>
  <c r="BA1057" i="2" a="1"/>
  <c r="BA1057" i="2" s="1"/>
  <c r="AT1057" i="2" a="1"/>
  <c r="AT1057" i="2" s="1"/>
  <c r="AT888" i="2" a="1"/>
  <c r="AT888" i="2" s="1"/>
  <c r="AK888" i="2" a="1"/>
  <c r="AK888" i="2" s="1"/>
  <c r="AT866" i="2" a="1"/>
  <c r="AT866" i="2" s="1"/>
  <c r="BA866" i="2" a="1"/>
  <c r="BA866" i="2" s="1"/>
  <c r="AK866" i="2" a="1"/>
  <c r="AK866" i="2" s="1"/>
  <c r="AS866" i="2" a="1"/>
  <c r="AS866" i="2" s="1"/>
  <c r="BA1415" i="2" a="1"/>
  <c r="BA1415" i="2" s="1"/>
  <c r="AL1415" i="2" a="1"/>
  <c r="AL1415" i="2" s="1"/>
  <c r="I1415" i="2" s="1"/>
  <c r="AR1495" i="2" a="1"/>
  <c r="AR1495" i="2" s="1"/>
  <c r="AS1277" i="2" a="1"/>
  <c r="AS1277" i="2" s="1"/>
  <c r="AL1277" i="2" a="1"/>
  <c r="AL1277" i="2" s="1"/>
  <c r="I1277" i="2" s="1"/>
  <c r="BA1277" i="2" a="1"/>
  <c r="BA1277" i="2" s="1"/>
  <c r="AL826" i="2" a="1"/>
  <c r="AL826" i="2" s="1"/>
  <c r="I826" i="2" s="1"/>
  <c r="BA826" i="2" a="1"/>
  <c r="BA826" i="2" s="1"/>
  <c r="AT826" i="2" a="1"/>
  <c r="AT826" i="2" s="1"/>
  <c r="AK826" i="2" a="1"/>
  <c r="AK826" i="2" s="1"/>
  <c r="AK899" i="2" a="1"/>
  <c r="AK899" i="2" s="1"/>
  <c r="AL899" i="2" a="1"/>
  <c r="AL899" i="2" s="1"/>
  <c r="I899" i="2" s="1"/>
  <c r="AR1324" i="2" a="1"/>
  <c r="AR1324" i="2" s="1"/>
  <c r="AY1324" i="2"/>
  <c r="AZ1324" i="2" s="1" a="1"/>
  <c r="AZ1324" i="2" s="1"/>
  <c r="AS1032" i="2" a="1"/>
  <c r="AS1032" i="2" s="1"/>
  <c r="BA1032" i="2" a="1"/>
  <c r="BA1032" i="2" s="1"/>
  <c r="AR1313" i="2" a="1"/>
  <c r="AR1313" i="2" s="1"/>
  <c r="AY1313" i="2"/>
  <c r="AZ1313" i="2" s="1" a="1"/>
  <c r="AZ1313" i="2" s="1"/>
  <c r="AL1054" i="2" a="1"/>
  <c r="AL1054" i="2" s="1"/>
  <c r="I1054" i="2" s="1"/>
  <c r="AR759" i="2" a="1"/>
  <c r="AR759" i="2" s="1"/>
  <c r="AR1550" i="2" a="1"/>
  <c r="AR1550" i="2" s="1"/>
  <c r="AY1550" i="2"/>
  <c r="AZ1550" i="2" s="1" a="1"/>
  <c r="AZ1550" i="2" s="1"/>
  <c r="AY741" i="2"/>
  <c r="AZ741" i="2" s="1" a="1"/>
  <c r="AZ741" i="2" s="1"/>
  <c r="AR741" i="2" a="1"/>
  <c r="AR741" i="2" s="1"/>
  <c r="AY919" i="2"/>
  <c r="AZ919" i="2" s="1" a="1"/>
  <c r="AZ919" i="2" s="1"/>
  <c r="AR919" i="2" a="1"/>
  <c r="AR919" i="2" s="1"/>
  <c r="AK1247" i="2" a="1"/>
  <c r="AK1247" i="2" s="1"/>
  <c r="AS1247" i="2" a="1"/>
  <c r="AS1247" i="2" s="1"/>
  <c r="AR899" i="2" a="1"/>
  <c r="AR899" i="2" s="1"/>
  <c r="AY977" i="2"/>
  <c r="AZ977" i="2" s="1" a="1"/>
  <c r="AZ977" i="2" s="1"/>
  <c r="AR977" i="2" a="1"/>
  <c r="AR977" i="2" s="1"/>
  <c r="AY888" i="2"/>
  <c r="AZ888" i="2" s="1" a="1"/>
  <c r="AZ888" i="2" s="1"/>
  <c r="AY667" i="2"/>
  <c r="AZ667" i="2" s="1" a="1"/>
  <c r="AZ667" i="2" s="1"/>
  <c r="AK1325" i="2" a="1"/>
  <c r="AK1325" i="2" s="1"/>
  <c r="AL1325" i="2" a="1"/>
  <c r="AL1325" i="2" s="1"/>
  <c r="I1325" i="2" s="1"/>
  <c r="AT1325" i="2" a="1"/>
  <c r="AT1325" i="2" s="1"/>
  <c r="AY1251" i="2"/>
  <c r="AZ1251" i="2" s="1" a="1"/>
  <c r="AZ1251" i="2" s="1"/>
  <c r="BA1536" i="2" a="1"/>
  <c r="BA1536" i="2" s="1"/>
  <c r="AR1344" i="2" a="1"/>
  <c r="AR1344" i="2" s="1"/>
  <c r="AS1308" i="2" a="1"/>
  <c r="AS1308" i="2" s="1"/>
  <c r="AS1472" i="2" a="1"/>
  <c r="AS1472" i="2" s="1"/>
  <c r="AY1086" i="2"/>
  <c r="AZ1086" i="2" s="1" a="1"/>
  <c r="AZ1086" i="2" s="1"/>
  <c r="AR1166" i="2" a="1"/>
  <c r="AR1166" i="2" s="1"/>
  <c r="BA936" i="2" a="1"/>
  <c r="BA936" i="2" s="1"/>
  <c r="AL906" i="2" a="1"/>
  <c r="AL906" i="2" s="1"/>
  <c r="I906" i="2" s="1"/>
  <c r="BA945" i="2" a="1"/>
  <c r="BA945" i="2" s="1"/>
  <c r="AY1213" i="2"/>
  <c r="AZ1213" i="2" s="1" a="1"/>
  <c r="AZ1213" i="2" s="1"/>
  <c r="AT1150" i="2" a="1"/>
  <c r="AT1150" i="2" s="1"/>
  <c r="AS826" i="2" a="1"/>
  <c r="AS826" i="2" s="1"/>
  <c r="AL1488" i="2" a="1"/>
  <c r="AL1488" i="2" s="1"/>
  <c r="I1488" i="2" s="1"/>
  <c r="AR1074" i="2" a="1"/>
  <c r="AR1074" i="2" s="1"/>
  <c r="AY1074" i="2"/>
  <c r="AZ1074" i="2" s="1" a="1"/>
  <c r="AZ1074" i="2" s="1"/>
  <c r="AR1498" i="2" a="1"/>
  <c r="AR1498" i="2" s="1"/>
  <c r="AY1498" i="2"/>
  <c r="AZ1498" i="2" s="1" a="1"/>
  <c r="AZ1498" i="2" s="1"/>
  <c r="AS984" i="2" a="1"/>
  <c r="AS984" i="2" s="1"/>
  <c r="AS1333" i="2" a="1"/>
  <c r="AS1333" i="2" s="1"/>
  <c r="BA1333" i="2" a="1"/>
  <c r="BA1333" i="2" s="1"/>
  <c r="AT1333" i="2" a="1"/>
  <c r="AT1333" i="2" s="1"/>
  <c r="AK1021" i="2" a="1"/>
  <c r="AK1021" i="2" s="1"/>
  <c r="AR1095" i="2" a="1"/>
  <c r="AR1095" i="2" s="1"/>
  <c r="AS1091" i="2" a="1"/>
  <c r="AS1091" i="2" s="1"/>
  <c r="AY1178" i="2"/>
  <c r="AZ1178" i="2" s="1" a="1"/>
  <c r="AZ1178" i="2" s="1"/>
  <c r="BA1109" i="2" a="1"/>
  <c r="BA1109" i="2" s="1"/>
  <c r="AY1166" i="2"/>
  <c r="AZ1166" i="2" s="1" a="1"/>
  <c r="AZ1166" i="2" s="1"/>
  <c r="AT945" i="2" a="1"/>
  <c r="AT945" i="2" s="1"/>
  <c r="AL1465" i="2" a="1"/>
  <c r="AL1465" i="2" s="1"/>
  <c r="I1465" i="2" s="1"/>
  <c r="AL1158" i="2" a="1"/>
  <c r="AL1158" i="2" s="1"/>
  <c r="I1158" i="2" s="1"/>
  <c r="AY1043" i="2"/>
  <c r="AZ1043" i="2" s="1" a="1"/>
  <c r="AZ1043" i="2" s="1"/>
  <c r="AK1147" i="2" a="1"/>
  <c r="AK1147" i="2" s="1"/>
  <c r="AS1371" i="2" a="1"/>
  <c r="AS1371" i="2" s="1"/>
  <c r="AS1150" i="2" a="1"/>
  <c r="AS1150" i="2" s="1"/>
  <c r="AS888" i="2" a="1"/>
  <c r="AS888" i="2" s="1"/>
  <c r="AL1319" i="2" a="1"/>
  <c r="AL1319" i="2" s="1"/>
  <c r="I1319" i="2" s="1"/>
  <c r="AT723" i="2" a="1"/>
  <c r="AT723" i="2" s="1"/>
  <c r="AY1298" i="2"/>
  <c r="AZ1298" i="2" s="1" a="1"/>
  <c r="AZ1298" i="2" s="1"/>
  <c r="BA1356" i="2" a="1"/>
  <c r="BA1356" i="2" s="1"/>
  <c r="AT1356" i="2" a="1"/>
  <c r="AT1356" i="2" s="1"/>
  <c r="AK1356" i="2" a="1"/>
  <c r="AK1356" i="2" s="1"/>
  <c r="AL1356" i="2" a="1"/>
  <c r="AL1356" i="2" s="1"/>
  <c r="I1356" i="2" s="1"/>
  <c r="AS1040" i="2" a="1"/>
  <c r="AS1040" i="2" s="1"/>
  <c r="AK954" i="2" a="1"/>
  <c r="AK954" i="2" s="1"/>
  <c r="AR1178" i="2" a="1"/>
  <c r="AR1178" i="2" s="1"/>
  <c r="AT936" i="2" a="1"/>
  <c r="AT936" i="2" s="1"/>
  <c r="AK1465" i="2" a="1"/>
  <c r="AK1465" i="2" s="1"/>
  <c r="AS798" i="2" a="1"/>
  <c r="AS798" i="2" s="1"/>
  <c r="AL1147" i="2" a="1"/>
  <c r="AL1147" i="2" s="1"/>
  <c r="I1147" i="2" s="1"/>
  <c r="AT1290" i="2" a="1"/>
  <c r="AT1290" i="2" s="1"/>
  <c r="BA888" i="2" a="1"/>
  <c r="BA888" i="2" s="1"/>
  <c r="BA1247" i="2" a="1"/>
  <c r="BA1247" i="2" s="1"/>
  <c r="AK1319" i="2" a="1"/>
  <c r="AK1319" i="2" s="1"/>
  <c r="BA987" i="2" a="1"/>
  <c r="BA987" i="2" s="1"/>
  <c r="AL987" i="2" a="1"/>
  <c r="AL987" i="2" s="1"/>
  <c r="I987" i="2" s="1"/>
  <c r="AR1356" i="2" a="1"/>
  <c r="AR1356" i="2" s="1"/>
  <c r="AS1101" i="2" a="1"/>
  <c r="AS1101" i="2" s="1"/>
  <c r="BA1101" i="2" a="1"/>
  <c r="BA1101" i="2" s="1"/>
  <c r="AT1101" i="2" a="1"/>
  <c r="AT1101" i="2" s="1"/>
  <c r="AK1101" i="2" a="1"/>
  <c r="AK1101" i="2" s="1"/>
  <c r="AL1101" i="2" a="1"/>
  <c r="AL1101" i="2" s="1"/>
  <c r="I1101" i="2" s="1"/>
  <c r="AS1320" i="2" a="1"/>
  <c r="AS1320" i="2" s="1"/>
  <c r="AL1192" i="2" a="1"/>
  <c r="AL1192" i="2" s="1"/>
  <c r="I1192" i="2" s="1"/>
  <c r="BA1021" i="2" a="1"/>
  <c r="BA1021" i="2" s="1"/>
  <c r="AK1192" i="2" a="1"/>
  <c r="AK1192" i="2" s="1"/>
  <c r="AL1040" i="2" a="1"/>
  <c r="AL1040" i="2" s="1"/>
  <c r="I1040" i="2" s="1"/>
  <c r="AS1201" i="2" a="1"/>
  <c r="AS1201" i="2" s="1"/>
  <c r="AL954" i="2" a="1"/>
  <c r="AL954" i="2" s="1"/>
  <c r="I954" i="2" s="1"/>
  <c r="AK906" i="2" a="1"/>
  <c r="AK906" i="2" s="1"/>
  <c r="AS945" i="2" a="1"/>
  <c r="AS945" i="2" s="1"/>
  <c r="BA1465" i="2" a="1"/>
  <c r="BA1465" i="2" s="1"/>
  <c r="AY1419" i="2"/>
  <c r="AZ1419" i="2" s="1" a="1"/>
  <c r="AZ1419" i="2" s="1"/>
  <c r="AK798" i="2" a="1"/>
  <c r="AK798" i="2" s="1"/>
  <c r="AT1371" i="2" a="1"/>
  <c r="AT1371" i="2" s="1"/>
  <c r="AT1087" i="2" a="1"/>
  <c r="AT1087" i="2" s="1"/>
  <c r="AT1578" i="2" a="1"/>
  <c r="AT1578" i="2" s="1"/>
  <c r="AK1277" i="2" a="1"/>
  <c r="AK1277" i="2" s="1"/>
  <c r="AS742" i="2" a="1"/>
  <c r="AS742" i="2" s="1"/>
  <c r="AR1541" i="2" a="1"/>
  <c r="AR1541" i="2" s="1"/>
  <c r="AY1541" i="2"/>
  <c r="AZ1541" i="2" s="1" a="1"/>
  <c r="AZ1541" i="2" s="1"/>
  <c r="AR1076" i="2" a="1"/>
  <c r="AR1076" i="2" s="1"/>
  <c r="AY1076" i="2"/>
  <c r="AZ1076" i="2" s="1" a="1"/>
  <c r="AZ1076" i="2" s="1"/>
  <c r="AL1224" i="2" a="1"/>
  <c r="AL1224" i="2" s="1"/>
  <c r="I1224" i="2" s="1"/>
  <c r="BA1192" i="2" a="1"/>
  <c r="BA1192" i="2" s="1"/>
  <c r="AK1040" i="2" a="1"/>
  <c r="AK1040" i="2" s="1"/>
  <c r="AR827" i="2" a="1"/>
  <c r="AR827" i="2" s="1"/>
  <c r="BA1119" i="2" a="1"/>
  <c r="BA1119" i="2" s="1"/>
  <c r="AK1009" i="2" a="1"/>
  <c r="AK1009" i="2" s="1"/>
  <c r="AS936" i="2" a="1"/>
  <c r="AS936" i="2" s="1"/>
  <c r="AT906" i="2" a="1"/>
  <c r="AT906" i="2" s="1"/>
  <c r="AT1465" i="2" a="1"/>
  <c r="AT1465" i="2" s="1"/>
  <c r="AK1158" i="2" a="1"/>
  <c r="AK1158" i="2" s="1"/>
  <c r="BA1147" i="2" a="1"/>
  <c r="BA1147" i="2" s="1"/>
  <c r="BA1371" i="2" a="1"/>
  <c r="BA1371" i="2" s="1"/>
  <c r="BA1087" i="2" a="1"/>
  <c r="BA1087" i="2" s="1"/>
  <c r="AT1247" i="2" a="1"/>
  <c r="AT1247" i="2" s="1"/>
  <c r="AK999" i="2" a="1"/>
  <c r="AK999" i="2" s="1"/>
  <c r="BA878" i="2" a="1"/>
  <c r="BA878" i="2" s="1"/>
  <c r="AR667" i="2" a="1"/>
  <c r="AR667" i="2" s="1"/>
  <c r="AL742" i="2" a="1"/>
  <c r="AL742" i="2" s="1"/>
  <c r="I742" i="2" s="1"/>
  <c r="AK1032" i="2" a="1"/>
  <c r="AK1032" i="2" s="1"/>
  <c r="AR950" i="2" a="1"/>
  <c r="AR950" i="2" s="1"/>
  <c r="AY950" i="2"/>
  <c r="AZ950" i="2" s="1" a="1"/>
  <c r="AZ950" i="2" s="1"/>
  <c r="AY1219" i="2"/>
  <c r="AZ1219" i="2" s="1" a="1"/>
  <c r="AZ1219" i="2" s="1"/>
  <c r="AR1219" i="2" a="1"/>
  <c r="AR1219" i="2" s="1"/>
  <c r="AT1021" i="2" a="1"/>
  <c r="AT1021" i="2" s="1"/>
  <c r="AT1536" i="2" a="1"/>
  <c r="AT1536" i="2" s="1"/>
  <c r="AY1472" i="2"/>
  <c r="AZ1472" i="2" s="1" a="1"/>
  <c r="AZ1472" i="2" s="1"/>
  <c r="AK1224" i="2" a="1"/>
  <c r="AK1224" i="2" s="1"/>
  <c r="AT1192" i="2" a="1"/>
  <c r="AT1192" i="2" s="1"/>
  <c r="AK1016" i="2" a="1"/>
  <c r="AK1016" i="2" s="1"/>
  <c r="AY722" i="2"/>
  <c r="AZ722" i="2" s="1" a="1"/>
  <c r="AZ722" i="2" s="1"/>
  <c r="AT1040" i="2" a="1"/>
  <c r="AT1040" i="2" s="1"/>
  <c r="AL1091" i="2" a="1"/>
  <c r="AL1091" i="2" s="1"/>
  <c r="I1091" i="2" s="1"/>
  <c r="AT1009" i="2" a="1"/>
  <c r="AT1009" i="2" s="1"/>
  <c r="AS906" i="2" a="1"/>
  <c r="AS906" i="2" s="1"/>
  <c r="AL945" i="2" a="1"/>
  <c r="AL945" i="2" s="1"/>
  <c r="I945" i="2" s="1"/>
  <c r="BA1158" i="2" a="1"/>
  <c r="BA1158" i="2" s="1"/>
  <c r="AL798" i="2" a="1"/>
  <c r="AL798" i="2" s="1"/>
  <c r="I798" i="2" s="1"/>
  <c r="AT1147" i="2" a="1"/>
  <c r="AT1147" i="2" s="1"/>
  <c r="AL1290" i="2" a="1"/>
  <c r="AL1290" i="2" s="1"/>
  <c r="I1290" i="2" s="1"/>
  <c r="AL888" i="2" a="1"/>
  <c r="AL888" i="2" s="1"/>
  <c r="I888" i="2" s="1"/>
  <c r="AS1415" i="2" a="1"/>
  <c r="AS1415" i="2" s="1"/>
  <c r="AL1247" i="2" a="1"/>
  <c r="AL1247" i="2" s="1"/>
  <c r="I1247" i="2" s="1"/>
  <c r="AT999" i="2" a="1"/>
  <c r="AT999" i="2" s="1"/>
  <c r="AR735" i="2" a="1"/>
  <c r="AR735" i="2" s="1"/>
  <c r="AT878" i="2" a="1"/>
  <c r="AT878" i="2" s="1"/>
  <c r="AL723" i="2" a="1"/>
  <c r="AL723" i="2" s="1"/>
  <c r="I723" i="2" s="1"/>
  <c r="BA1325" i="2" a="1"/>
  <c r="BA1325" i="2" s="1"/>
  <c r="AY792" i="2"/>
  <c r="AZ792" i="2" s="1" a="1"/>
  <c r="AZ792" i="2" s="1"/>
  <c r="AR888" i="2" a="1"/>
  <c r="AR888" i="2" s="1"/>
  <c r="AK1578" i="2" a="1"/>
  <c r="AK1578" i="2" s="1"/>
  <c r="AT742" i="2" a="1"/>
  <c r="AT742" i="2" s="1"/>
  <c r="BA1327" i="2" a="1"/>
  <c r="BA1327" i="2" s="1"/>
  <c r="AT1327" i="2" a="1"/>
  <c r="AT1327" i="2" s="1"/>
  <c r="AK1327" i="2" a="1"/>
  <c r="AK1327" i="2" s="1"/>
  <c r="AL1327" i="2" a="1"/>
  <c r="AL1327" i="2" s="1"/>
  <c r="I1327" i="2" s="1"/>
  <c r="BA762" i="2" a="1"/>
  <c r="BA762" i="2" s="1"/>
  <c r="AL762" i="2" a="1"/>
  <c r="AL762" i="2" s="1"/>
  <c r="I762" i="2" s="1"/>
  <c r="AS762" i="2" a="1"/>
  <c r="AS762" i="2" s="1"/>
  <c r="AK762" i="2" a="1"/>
  <c r="AK762" i="2" s="1"/>
  <c r="AL1016" i="2" a="1"/>
  <c r="AL1016" i="2" s="1"/>
  <c r="I1016" i="2" s="1"/>
  <c r="AS1536" i="2" a="1"/>
  <c r="AS1536" i="2" s="1"/>
  <c r="AL1308" i="2" a="1"/>
  <c r="AL1308" i="2" s="1"/>
  <c r="I1308" i="2" s="1"/>
  <c r="AL1536" i="2" a="1"/>
  <c r="AL1536" i="2" s="1"/>
  <c r="I1536" i="2" s="1"/>
  <c r="AK1308" i="2" a="1"/>
  <c r="AK1308" i="2" s="1"/>
  <c r="AT1224" i="2" a="1"/>
  <c r="AT1224" i="2" s="1"/>
  <c r="AS1192" i="2" a="1"/>
  <c r="AS1192" i="2" s="1"/>
  <c r="AT1016" i="2" a="1"/>
  <c r="AT1016" i="2" s="1"/>
  <c r="BA1040" i="2" a="1"/>
  <c r="BA1040" i="2" s="1"/>
  <c r="AK1091" i="2" a="1"/>
  <c r="AK1091" i="2" s="1"/>
  <c r="BA1009" i="2" a="1"/>
  <c r="BA1009" i="2" s="1"/>
  <c r="AT1158" i="2" a="1"/>
  <c r="AT1158" i="2" s="1"/>
  <c r="BA798" i="2" a="1"/>
  <c r="BA798" i="2" s="1"/>
  <c r="AS688" i="2" a="1"/>
  <c r="AS688" i="2" s="1"/>
  <c r="AL1150" i="2" a="1"/>
  <c r="AL1150" i="2" s="1"/>
  <c r="I1150" i="2" s="1"/>
  <c r="AT1415" i="2" a="1"/>
  <c r="AT1415" i="2" s="1"/>
  <c r="AT987" i="2" a="1"/>
  <c r="AT987" i="2" s="1"/>
  <c r="AY1501" i="2"/>
  <c r="AZ1501" i="2" s="1" a="1"/>
  <c r="AZ1501" i="2" s="1"/>
  <c r="AY735" i="2"/>
  <c r="AZ735" i="2" s="1" a="1"/>
  <c r="AZ735" i="2" s="1"/>
  <c r="AK896" i="2" a="1"/>
  <c r="AK896" i="2" s="1"/>
  <c r="AS896" i="2" a="1"/>
  <c r="AS896" i="2" s="1"/>
  <c r="BA896" i="2" a="1"/>
  <c r="BA896" i="2" s="1"/>
  <c r="AT1032" i="2" a="1"/>
  <c r="AT1032" i="2" s="1"/>
  <c r="AT841" i="2" a="1"/>
  <c r="AT841" i="2" s="1"/>
  <c r="AL841" i="2" a="1"/>
  <c r="AL841" i="2" s="1"/>
  <c r="I841" i="2" s="1"/>
  <c r="BA841" i="2" a="1"/>
  <c r="BA841" i="2" s="1"/>
  <c r="AS841" i="2" a="1"/>
  <c r="AS841" i="2" s="1"/>
  <c r="AR947" i="2" a="1"/>
  <c r="AR947" i="2" s="1"/>
  <c r="AY947" i="2"/>
  <c r="AZ947" i="2" s="1" a="1"/>
  <c r="AZ947" i="2" s="1"/>
  <c r="AR1543" i="2" a="1"/>
  <c r="AR1543" i="2" s="1"/>
  <c r="AY1543" i="2"/>
  <c r="AZ1543" i="2" s="1" a="1"/>
  <c r="AZ1543" i="2" s="1"/>
  <c r="AT1453" i="2" a="1"/>
  <c r="AT1453" i="2" s="1"/>
  <c r="AK1262" i="2" a="1"/>
  <c r="AK1262" i="2" s="1"/>
  <c r="AT1262" i="2" a="1"/>
  <c r="AT1262" i="2" s="1"/>
  <c r="BA1262" i="2" a="1"/>
  <c r="BA1262" i="2" s="1"/>
  <c r="AS1364" i="2" a="1"/>
  <c r="AS1364" i="2" s="1"/>
  <c r="BA845" i="2" a="1"/>
  <c r="BA845" i="2" s="1"/>
  <c r="AR723" i="2" a="1"/>
  <c r="AR723" i="2" s="1"/>
  <c r="AY723" i="2"/>
  <c r="AZ723" i="2" s="1" a="1"/>
  <c r="AZ723" i="2" s="1"/>
  <c r="AT1307" i="2" a="1"/>
  <c r="AT1307" i="2" s="1"/>
  <c r="BA1550" i="2" a="1"/>
  <c r="BA1550" i="2" s="1"/>
  <c r="AK845" i="2" a="1"/>
  <c r="AK845" i="2" s="1"/>
  <c r="AY845" i="2"/>
  <c r="AZ845" i="2" s="1" a="1"/>
  <c r="AZ845" i="2" s="1"/>
  <c r="AR845" i="2" a="1"/>
  <c r="AR845" i="2" s="1"/>
  <c r="AL1023" i="2" a="1"/>
  <c r="AL1023" i="2" s="1"/>
  <c r="I1023" i="2" s="1"/>
  <c r="AR839" i="2" a="1"/>
  <c r="AR839" i="2" s="1"/>
  <c r="AT845" i="2" a="1"/>
  <c r="AT845" i="2" s="1"/>
  <c r="AS855" i="2" a="1"/>
  <c r="AS855" i="2" s="1"/>
  <c r="AT855" i="2" a="1"/>
  <c r="AT855" i="2" s="1"/>
  <c r="BA855" i="2" a="1"/>
  <c r="BA855" i="2" s="1"/>
  <c r="AK865" i="2" a="1"/>
  <c r="AK865" i="2" s="1"/>
  <c r="AT1023" i="2" a="1"/>
  <c r="AT1023" i="2" s="1"/>
  <c r="AS1527" i="2" a="1"/>
  <c r="AS1527" i="2" s="1"/>
  <c r="AY1551" i="2"/>
  <c r="AZ1551" i="2" s="1" a="1"/>
  <c r="AZ1551" i="2" s="1"/>
  <c r="AT741" i="2" a="1"/>
  <c r="AT741" i="2" s="1"/>
  <c r="BA741" i="2" a="1"/>
  <c r="BA741" i="2" s="1"/>
  <c r="AL741" i="2" a="1"/>
  <c r="AL741" i="2" s="1"/>
  <c r="I741" i="2" s="1"/>
  <c r="AK741" i="2" a="1"/>
  <c r="AK741" i="2" s="1"/>
  <c r="AS741" i="2" a="1"/>
  <c r="AS741" i="2" s="1"/>
  <c r="AR1020" i="2" a="1"/>
  <c r="AR1020" i="2" s="1"/>
  <c r="AY1020" i="2"/>
  <c r="AZ1020" i="2" s="1" a="1"/>
  <c r="AZ1020" i="2" s="1"/>
  <c r="AK1586" i="2" a="1"/>
  <c r="AK1586" i="2" s="1"/>
  <c r="AT698" i="2" a="1"/>
  <c r="AT698" i="2" s="1"/>
  <c r="AK1023" i="2" a="1"/>
  <c r="AK1023" i="2" s="1"/>
  <c r="AY900" i="2"/>
  <c r="AZ900" i="2" s="1" a="1"/>
  <c r="AZ900" i="2" s="1"/>
  <c r="AY1486" i="2"/>
  <c r="AZ1486" i="2" s="1" a="1"/>
  <c r="AZ1486" i="2" s="1"/>
  <c r="AT1586" i="2" a="1"/>
  <c r="AT1586" i="2" s="1"/>
  <c r="AS1550" i="2" a="1"/>
  <c r="AS1550" i="2" s="1"/>
  <c r="BA1307" i="2" a="1"/>
  <c r="BA1307" i="2" s="1"/>
  <c r="AL865" i="2" a="1"/>
  <c r="AL865" i="2" s="1"/>
  <c r="I865" i="2" s="1"/>
  <c r="AR986" i="2" a="1"/>
  <c r="AR986" i="2" s="1"/>
  <c r="AR900" i="2" a="1"/>
  <c r="AR900" i="2" s="1"/>
  <c r="BA1586" i="2" a="1"/>
  <c r="BA1586" i="2" s="1"/>
  <c r="AT865" i="2" a="1"/>
  <c r="AT865" i="2" s="1"/>
  <c r="AT908" i="2" a="1"/>
  <c r="AT908" i="2" s="1"/>
  <c r="AR855" i="2" a="1"/>
  <c r="AR855" i="2" s="1"/>
  <c r="AY855" i="2"/>
  <c r="AZ855" i="2" s="1" a="1"/>
  <c r="AZ855" i="2" s="1"/>
  <c r="AY856" i="2"/>
  <c r="AZ856" i="2" s="1" a="1"/>
  <c r="AZ856" i="2" s="1"/>
  <c r="AR856" i="2" a="1"/>
  <c r="AR856" i="2" s="1"/>
  <c r="AK693" i="2" a="1"/>
  <c r="AK693" i="2" s="1"/>
  <c r="AS693" i="2" a="1"/>
  <c r="AS693" i="2" s="1"/>
  <c r="AL693" i="2" a="1"/>
  <c r="AL693" i="2" s="1"/>
  <c r="I693" i="2" s="1"/>
  <c r="AT693" i="2" a="1"/>
  <c r="AT693" i="2" s="1"/>
  <c r="BA693" i="2" a="1"/>
  <c r="BA693" i="2" s="1"/>
  <c r="AR734" i="2" a="1"/>
  <c r="AR734" i="2" s="1"/>
  <c r="AY734" i="2"/>
  <c r="AZ734" i="2" s="1" a="1"/>
  <c r="AZ734" i="2" s="1"/>
  <c r="AK1111" i="2" a="1"/>
  <c r="AK1111" i="2" s="1"/>
  <c r="AT1111" i="2" a="1"/>
  <c r="AT1111" i="2" s="1"/>
  <c r="BA1111" i="2" a="1"/>
  <c r="BA1111" i="2" s="1"/>
  <c r="AL1111" i="2" a="1"/>
  <c r="AL1111" i="2" s="1"/>
  <c r="I1111" i="2" s="1"/>
  <c r="AR1352" i="2" a="1"/>
  <c r="AR1352" i="2" s="1"/>
  <c r="AR698" i="2" a="1"/>
  <c r="AR698" i="2" s="1"/>
  <c r="AY698" i="2"/>
  <c r="AZ698" i="2" s="1" a="1"/>
  <c r="AZ698" i="2" s="1"/>
  <c r="AY1441" i="2"/>
  <c r="AZ1441" i="2" s="1" a="1"/>
  <c r="AZ1441" i="2" s="1"/>
  <c r="AR1441" i="2" a="1"/>
  <c r="AR1441" i="2" s="1"/>
  <c r="AK1349" i="2" a="1"/>
  <c r="AK1349" i="2" s="1"/>
  <c r="AL1349" i="2" a="1"/>
  <c r="AL1349" i="2" s="1"/>
  <c r="I1349" i="2" s="1"/>
  <c r="BA1349" i="2" a="1"/>
  <c r="BA1349" i="2" s="1"/>
  <c r="AT1349" i="2" a="1"/>
  <c r="AT1349" i="2" s="1"/>
  <c r="AS1349" i="2" a="1"/>
  <c r="AS1349" i="2" s="1"/>
  <c r="AT850" i="2" a="1"/>
  <c r="AT850" i="2" s="1"/>
  <c r="AR1111" i="2" a="1"/>
  <c r="AR1111" i="2" s="1"/>
  <c r="AY1111" i="2"/>
  <c r="AZ1111" i="2" s="1" a="1"/>
  <c r="AZ1111" i="2" s="1"/>
  <c r="AY1447" i="2"/>
  <c r="AZ1447" i="2" s="1" a="1"/>
  <c r="AZ1447" i="2" s="1"/>
  <c r="AR1447" i="2" a="1"/>
  <c r="AR1447" i="2" s="1"/>
  <c r="AR1325" i="2" a="1"/>
  <c r="AR1325" i="2" s="1"/>
  <c r="AY1325" i="2"/>
  <c r="AZ1325" i="2" s="1" a="1"/>
  <c r="AZ1325" i="2" s="1"/>
  <c r="AS698" i="2" a="1"/>
  <c r="AS698" i="2" s="1"/>
  <c r="AY1302" i="2"/>
  <c r="AZ1302" i="2" s="1" a="1"/>
  <c r="AZ1302" i="2" s="1"/>
  <c r="AR814" i="2" a="1"/>
  <c r="AR814" i="2" s="1"/>
  <c r="AY1471" i="2"/>
  <c r="AZ1471" i="2" s="1" a="1"/>
  <c r="AZ1471" i="2" s="1"/>
  <c r="AS1506" i="2" a="1"/>
  <c r="AS1506" i="2" s="1"/>
  <c r="AT1506" i="2" a="1"/>
  <c r="AT1506" i="2" s="1"/>
  <c r="AR1538" i="2" a="1"/>
  <c r="AR1538" i="2" s="1"/>
  <c r="AY1538" i="2"/>
  <c r="AZ1538" i="2" s="1" a="1"/>
  <c r="AZ1538" i="2" s="1"/>
  <c r="BA1491" i="2" a="1"/>
  <c r="BA1491" i="2" s="1"/>
  <c r="AT1491" i="2" a="1"/>
  <c r="AT1491" i="2" s="1"/>
  <c r="AL1491" i="2" a="1"/>
  <c r="AL1491" i="2" s="1"/>
  <c r="I1491" i="2" s="1"/>
  <c r="AS1491" i="2" a="1"/>
  <c r="AS1491" i="2" s="1"/>
  <c r="AK1491" i="2" a="1"/>
  <c r="AK1491" i="2" s="1"/>
  <c r="AS1498" i="2" a="1"/>
  <c r="AS1498" i="2" s="1"/>
  <c r="AT1498" i="2" a="1"/>
  <c r="AT1498" i="2" s="1"/>
  <c r="AK1498" i="2" a="1"/>
  <c r="AK1498" i="2" s="1"/>
  <c r="AL1498" i="2" a="1"/>
  <c r="AL1498" i="2" s="1"/>
  <c r="I1498" i="2" s="1"/>
  <c r="BA1498" i="2" a="1"/>
  <c r="BA1498" i="2" s="1"/>
  <c r="AR1032" i="2" a="1"/>
  <c r="AR1032" i="2" s="1"/>
  <c r="AY1032" i="2"/>
  <c r="AZ1032" i="2" s="1" a="1"/>
  <c r="AZ1032" i="2" s="1"/>
  <c r="AR1575" i="2" a="1"/>
  <c r="AR1575" i="2" s="1"/>
  <c r="AY1575" i="2"/>
  <c r="AZ1575" i="2" s="1" a="1"/>
  <c r="AZ1575" i="2" s="1"/>
  <c r="BA843" i="2" a="1"/>
  <c r="BA843" i="2" s="1"/>
  <c r="AT843" i="2" a="1"/>
  <c r="AT843" i="2" s="1"/>
  <c r="AY762" i="2"/>
  <c r="AZ762" i="2" s="1" a="1"/>
  <c r="AZ762" i="2" s="1"/>
  <c r="AR762" i="2" a="1"/>
  <c r="AR762" i="2" s="1"/>
  <c r="AR1302" i="2" a="1"/>
  <c r="AR1302" i="2" s="1"/>
  <c r="AS1453" i="2" a="1"/>
  <c r="AS1453" i="2" s="1"/>
  <c r="AL1102" i="2" a="1"/>
  <c r="AL1102" i="2" s="1"/>
  <c r="I1102" i="2" s="1"/>
  <c r="AK1102" i="2" a="1"/>
  <c r="AK1102" i="2" s="1"/>
  <c r="AS1102" i="2" a="1"/>
  <c r="AS1102" i="2" s="1"/>
  <c r="BA1102" i="2" a="1"/>
  <c r="BA1102" i="2" s="1"/>
  <c r="AT1102" i="2" a="1"/>
  <c r="AT1102" i="2" s="1"/>
  <c r="AS899" i="2" a="1"/>
  <c r="AS899" i="2" s="1"/>
  <c r="AT899" i="2" a="1"/>
  <c r="AT899" i="2" s="1"/>
  <c r="BA899" i="2" a="1"/>
  <c r="BA899" i="2" s="1"/>
  <c r="AS999" i="2" a="1"/>
  <c r="AS999" i="2" s="1"/>
  <c r="BA999" i="2" a="1"/>
  <c r="BA999" i="2" s="1"/>
  <c r="AL999" i="2" a="1"/>
  <c r="AL999" i="2" s="1"/>
  <c r="I999" i="2" s="1"/>
  <c r="AS1486" i="2" a="1"/>
  <c r="AS1486" i="2" s="1"/>
  <c r="BA1486" i="2" a="1"/>
  <c r="BA1486" i="2" s="1"/>
  <c r="AT1486" i="2" a="1"/>
  <c r="AT1486" i="2" s="1"/>
  <c r="AK1486" i="2" a="1"/>
  <c r="AK1486" i="2" s="1"/>
  <c r="AL1486" i="2" a="1"/>
  <c r="AL1486" i="2" s="1"/>
  <c r="I1486" i="2" s="1"/>
  <c r="AR1343" i="2" a="1"/>
  <c r="AR1343" i="2" s="1"/>
  <c r="AY1343" i="2"/>
  <c r="AZ1343" i="2" s="1" a="1"/>
  <c r="AZ1343" i="2" s="1"/>
  <c r="AY679" i="2"/>
  <c r="AZ679" i="2" s="1" a="1"/>
  <c r="AZ679" i="2" s="1"/>
  <c r="AR679" i="2" a="1"/>
  <c r="AR679" i="2" s="1"/>
  <c r="AR878" i="2" a="1"/>
  <c r="AR878" i="2" s="1"/>
  <c r="AS1072" i="2" a="1"/>
  <c r="AS1072" i="2" s="1"/>
  <c r="AL1072" i="2" a="1"/>
  <c r="AL1072" i="2" s="1"/>
  <c r="I1072" i="2" s="1"/>
  <c r="BA1072" i="2" a="1"/>
  <c r="BA1072" i="2" s="1"/>
  <c r="AT1072" i="2" a="1"/>
  <c r="AT1072" i="2" s="1"/>
  <c r="AK1072" i="2" a="1"/>
  <c r="AK1072" i="2" s="1"/>
  <c r="BA1352" i="2" a="1"/>
  <c r="BA1352" i="2" s="1"/>
  <c r="AS1352" i="2" a="1"/>
  <c r="AS1352" i="2" s="1"/>
  <c r="AT1352" i="2" a="1"/>
  <c r="AT1352" i="2" s="1"/>
  <c r="AK1352" i="2" a="1"/>
  <c r="AK1352" i="2" s="1"/>
  <c r="AL1352" i="2" a="1"/>
  <c r="AL1352" i="2" s="1"/>
  <c r="I1352" i="2" s="1"/>
  <c r="AR1489" i="2" a="1"/>
  <c r="AR1489" i="2" s="1"/>
  <c r="AY1489" i="2"/>
  <c r="AZ1489" i="2" s="1" a="1"/>
  <c r="AZ1489" i="2" s="1"/>
  <c r="AL686" i="2" a="1"/>
  <c r="AL686" i="2" s="1"/>
  <c r="I686" i="2" s="1"/>
  <c r="AT686" i="2" a="1"/>
  <c r="AT686" i="2" s="1"/>
  <c r="AK1054" i="2" a="1"/>
  <c r="AK1054" i="2" s="1"/>
  <c r="AY1195" i="2"/>
  <c r="AZ1195" i="2" s="1" a="1"/>
  <c r="AZ1195" i="2" s="1"/>
  <c r="AS1468" i="2" a="1"/>
  <c r="AS1468" i="2" s="1"/>
  <c r="AR924" i="2" a="1"/>
  <c r="AR924" i="2" s="1"/>
  <c r="K924" i="2" s="1"/>
  <c r="AY924" i="2"/>
  <c r="AZ924" i="2" s="1" a="1"/>
  <c r="AZ924" i="2" s="1"/>
  <c r="AY1072" i="2"/>
  <c r="AZ1072" i="2" s="1" a="1"/>
  <c r="AZ1072" i="2" s="1"/>
  <c r="AR1072" i="2" a="1"/>
  <c r="AR1072" i="2" s="1"/>
  <c r="AR765" i="2" a="1"/>
  <c r="AR765" i="2" s="1"/>
  <c r="AY765" i="2"/>
  <c r="AZ765" i="2" s="1" a="1"/>
  <c r="AZ765" i="2" s="1"/>
  <c r="BA1049" i="2" a="1"/>
  <c r="BA1049" i="2" s="1"/>
  <c r="AS814" i="2" a="1"/>
  <c r="AS814" i="2" s="1"/>
  <c r="AT817" i="2" a="1"/>
  <c r="AT817" i="2" s="1"/>
  <c r="AY1352" i="2"/>
  <c r="AZ1352" i="2" s="1" a="1"/>
  <c r="AZ1352" i="2" s="1"/>
  <c r="AS1111" i="2" a="1"/>
  <c r="AS1111" i="2" s="1"/>
  <c r="AK1468" i="2" a="1"/>
  <c r="AK1468" i="2" s="1"/>
  <c r="AS766" i="2" a="1"/>
  <c r="AS766" i="2" s="1"/>
  <c r="AK766" i="2" a="1"/>
  <c r="AK766" i="2" s="1"/>
  <c r="BA766" i="2" a="1"/>
  <c r="BA766" i="2" s="1"/>
  <c r="AT766" i="2" a="1"/>
  <c r="AT766" i="2" s="1"/>
  <c r="AL766" i="2" a="1"/>
  <c r="AL766" i="2" s="1"/>
  <c r="I766" i="2" s="1"/>
  <c r="BA1581" i="2" a="1"/>
  <c r="BA1581" i="2" s="1"/>
  <c r="AT1581" i="2" a="1"/>
  <c r="AT1581" i="2" s="1"/>
  <c r="AK1581" i="2" a="1"/>
  <c r="AK1581" i="2" s="1"/>
  <c r="AL1581" i="2" a="1"/>
  <c r="AL1581" i="2" s="1"/>
  <c r="I1581" i="2" s="1"/>
  <c r="AS1581" i="2" a="1"/>
  <c r="AS1581" i="2" s="1"/>
  <c r="AS1328" i="2" a="1"/>
  <c r="AS1328" i="2" s="1"/>
  <c r="AK1328" i="2" a="1"/>
  <c r="AK1328" i="2" s="1"/>
  <c r="AL1328" i="2" a="1"/>
  <c r="AL1328" i="2" s="1"/>
  <c r="I1328" i="2" s="1"/>
  <c r="BA1328" i="2" a="1"/>
  <c r="BA1328" i="2" s="1"/>
  <c r="AT1328" i="2" a="1"/>
  <c r="AT1328" i="2" s="1"/>
  <c r="AL854" i="2" a="1"/>
  <c r="AL854" i="2" s="1"/>
  <c r="I854" i="2" s="1"/>
  <c r="AS854" i="2" a="1"/>
  <c r="AS854" i="2" s="1"/>
  <c r="AT854" i="2" a="1"/>
  <c r="AT854" i="2" s="1"/>
  <c r="BA854" i="2" a="1"/>
  <c r="BA854" i="2" s="1"/>
  <c r="AK854" i="2" a="1"/>
  <c r="AK854" i="2" s="1"/>
  <c r="AY1235" i="2"/>
  <c r="AZ1235" i="2" s="1" a="1"/>
  <c r="AZ1235" i="2" s="1"/>
  <c r="AR1235" i="2" a="1"/>
  <c r="AR1235" i="2" s="1"/>
  <c r="BA1503" i="2" a="1"/>
  <c r="BA1503" i="2" s="1"/>
  <c r="AT1503" i="2" a="1"/>
  <c r="AT1503" i="2" s="1"/>
  <c r="AL1503" i="2" a="1"/>
  <c r="AL1503" i="2" s="1"/>
  <c r="I1503" i="2" s="1"/>
  <c r="AK1503" i="2" a="1"/>
  <c r="AK1503" i="2" s="1"/>
  <c r="AK986" i="2" a="1"/>
  <c r="AK986" i="2" s="1"/>
  <c r="AS986" i="2" a="1"/>
  <c r="AS986" i="2" s="1"/>
  <c r="AT986" i="2" a="1"/>
  <c r="AT986" i="2" s="1"/>
  <c r="BA986" i="2" a="1"/>
  <c r="BA986" i="2" s="1"/>
  <c r="AK1296" i="2" a="1"/>
  <c r="AK1296" i="2" s="1"/>
  <c r="BA1296" i="2" a="1"/>
  <c r="BA1296" i="2" s="1"/>
  <c r="AS1296" i="2" a="1"/>
  <c r="AS1296" i="2" s="1"/>
  <c r="AT814" i="2" a="1"/>
  <c r="AT814" i="2" s="1"/>
  <c r="AR817" i="2" a="1"/>
  <c r="AR817" i="2" s="1"/>
  <c r="BA817" i="2" a="1"/>
  <c r="BA817" i="2" s="1"/>
  <c r="AS1325" i="2" a="1"/>
  <c r="AS1325" i="2" s="1"/>
  <c r="AK1453" i="2" a="1"/>
  <c r="AK1453" i="2" s="1"/>
  <c r="AR1581" i="2" a="1"/>
  <c r="AR1581" i="2" s="1"/>
  <c r="AK1560" i="2" a="1"/>
  <c r="AK1560" i="2" s="1"/>
  <c r="AL1560" i="2" a="1"/>
  <c r="AL1560" i="2" s="1"/>
  <c r="I1560" i="2" s="1"/>
  <c r="AS1560" i="2" a="1"/>
  <c r="AS1560" i="2" s="1"/>
  <c r="BA1560" i="2" a="1"/>
  <c r="BA1560" i="2" s="1"/>
  <c r="AT1560" i="2" a="1"/>
  <c r="AT1560" i="2" s="1"/>
  <c r="AR1150" i="2" a="1"/>
  <c r="AR1150" i="2" s="1"/>
  <c r="AY1150" i="2"/>
  <c r="AZ1150" i="2" s="1" a="1"/>
  <c r="AZ1150" i="2" s="1"/>
  <c r="AL827" i="2" a="1"/>
  <c r="AL827" i="2" s="1"/>
  <c r="I827" i="2" s="1"/>
  <c r="AS827" i="2" a="1"/>
  <c r="AS827" i="2" s="1"/>
  <c r="BA827" i="2" a="1"/>
  <c r="BA827" i="2" s="1"/>
  <c r="AT827" i="2" a="1"/>
  <c r="AT827" i="2" s="1"/>
  <c r="AK827" i="2" a="1"/>
  <c r="AK827" i="2" s="1"/>
  <c r="AR1571" i="2" a="1"/>
  <c r="AR1571" i="2" s="1"/>
  <c r="AY1571" i="2"/>
  <c r="AZ1571" i="2" s="1" a="1"/>
  <c r="AZ1571" i="2" s="1"/>
  <c r="AY854" i="2"/>
  <c r="AZ854" i="2" s="1" a="1"/>
  <c r="AZ854" i="2" s="1"/>
  <c r="AR854" i="2" a="1"/>
  <c r="AR854" i="2" s="1"/>
  <c r="AR1559" i="2" a="1"/>
  <c r="AR1559" i="2" s="1"/>
  <c r="AY1559" i="2"/>
  <c r="AZ1559" i="2" s="1" a="1"/>
  <c r="AZ1559" i="2" s="1"/>
  <c r="AK1011" i="2" a="1"/>
  <c r="AK1011" i="2" s="1"/>
  <c r="AT1011" i="2" a="1"/>
  <c r="AT1011" i="2" s="1"/>
  <c r="AL1011" i="2" a="1"/>
  <c r="AL1011" i="2" s="1"/>
  <c r="I1011" i="2" s="1"/>
  <c r="AS1011" i="2" a="1"/>
  <c r="AS1011" i="2" s="1"/>
  <c r="BA1011" i="2" a="1"/>
  <c r="BA1011" i="2" s="1"/>
  <c r="AL984" i="2" a="1"/>
  <c r="AL984" i="2" s="1"/>
  <c r="I984" i="2" s="1"/>
  <c r="BA984" i="2" a="1"/>
  <c r="BA984" i="2" s="1"/>
  <c r="AY1513" i="2"/>
  <c r="AZ1513" i="2" s="1" a="1"/>
  <c r="AZ1513" i="2" s="1"/>
  <c r="AR1513" i="2" a="1"/>
  <c r="AR1513" i="2" s="1"/>
  <c r="AL814" i="2" a="1"/>
  <c r="AL814" i="2" s="1"/>
  <c r="I814" i="2" s="1"/>
  <c r="AS1463" i="2" a="1"/>
  <c r="AS1463" i="2" s="1"/>
  <c r="BA814" i="2" a="1"/>
  <c r="BA814" i="2" s="1"/>
  <c r="AK1463" i="2" a="1"/>
  <c r="AK1463" i="2" s="1"/>
  <c r="AT1054" i="2" a="1"/>
  <c r="AT1054" i="2" s="1"/>
  <c r="AY817" i="2"/>
  <c r="AZ817" i="2" s="1" a="1"/>
  <c r="AZ817" i="2" s="1"/>
  <c r="AK887" i="2" a="1"/>
  <c r="AK887" i="2" s="1"/>
  <c r="BA1501" i="2" a="1"/>
  <c r="BA1501" i="2" s="1"/>
  <c r="BA917" i="2" a="1"/>
  <c r="BA917" i="2" s="1"/>
  <c r="AS917" i="2" a="1"/>
  <c r="AS917" i="2" s="1"/>
  <c r="AT917" i="2" a="1"/>
  <c r="AT917" i="2" s="1"/>
  <c r="AS842" i="2" a="1"/>
  <c r="AS842" i="2" s="1"/>
  <c r="AT842" i="2" a="1"/>
  <c r="AT842" i="2" s="1"/>
  <c r="BA842" i="2" a="1"/>
  <c r="BA842" i="2" s="1"/>
  <c r="AL842" i="2" a="1"/>
  <c r="AL842" i="2" s="1"/>
  <c r="I842" i="2" s="1"/>
  <c r="AK842" i="2" a="1"/>
  <c r="AK842" i="2" s="1"/>
  <c r="AR984" i="2" a="1"/>
  <c r="AR984" i="2" s="1"/>
  <c r="AY984" i="2"/>
  <c r="AZ984" i="2" s="1" a="1"/>
  <c r="AZ984" i="2" s="1"/>
  <c r="AR1340" i="2" a="1"/>
  <c r="AR1340" i="2" s="1"/>
  <c r="AY1340" i="2"/>
  <c r="AZ1340" i="2" s="1" a="1"/>
  <c r="AZ1340" i="2" s="1"/>
  <c r="AS966" i="2" a="1"/>
  <c r="AS966" i="2" s="1"/>
  <c r="AT966" i="2" a="1"/>
  <c r="AT966" i="2" s="1"/>
  <c r="AK1049" i="2" a="1"/>
  <c r="AK1049" i="2" s="1"/>
  <c r="BA1463" i="2" a="1"/>
  <c r="BA1463" i="2" s="1"/>
  <c r="BA1054" i="2" a="1"/>
  <c r="BA1054" i="2" s="1"/>
  <c r="BA1453" i="2" a="1"/>
  <c r="BA1453" i="2" s="1"/>
  <c r="AY1587" i="2"/>
  <c r="AZ1587" i="2" s="1" a="1"/>
  <c r="AZ1587" i="2" s="1"/>
  <c r="AR1587" i="2" a="1"/>
  <c r="AR1587" i="2" s="1"/>
  <c r="AT1292" i="2" a="1"/>
  <c r="AT1292" i="2" s="1"/>
  <c r="BA1292" i="2" a="1"/>
  <c r="BA1292" i="2" s="1"/>
  <c r="AK1292" i="2" a="1"/>
  <c r="AK1292" i="2" s="1"/>
  <c r="AS1292" i="2" a="1"/>
  <c r="AS1292" i="2" s="1"/>
  <c r="AL1292" i="2" a="1"/>
  <c r="AL1292" i="2" s="1"/>
  <c r="I1292" i="2" s="1"/>
  <c r="AL1322" i="2" a="1"/>
  <c r="AL1322" i="2" s="1"/>
  <c r="I1322" i="2" s="1"/>
  <c r="AK1322" i="2" a="1"/>
  <c r="AK1322" i="2" s="1"/>
  <c r="AS1322" i="2" a="1"/>
  <c r="AS1322" i="2" s="1"/>
  <c r="BA1322" i="2" a="1"/>
  <c r="BA1322" i="2" s="1"/>
  <c r="AR966" i="2" a="1"/>
  <c r="AR966" i="2" s="1"/>
  <c r="AY966" i="2"/>
  <c r="AZ966" i="2" s="1" a="1"/>
  <c r="AZ966" i="2" s="1"/>
  <c r="AT1468" i="2" a="1"/>
  <c r="AT1468" i="2" s="1"/>
  <c r="BA1468" i="2" a="1"/>
  <c r="BA1468" i="2" s="1"/>
  <c r="AL1468" i="2" a="1"/>
  <c r="AL1468" i="2" s="1"/>
  <c r="I1468" i="2" s="1"/>
  <c r="AT1463" i="2" a="1"/>
  <c r="AT1463" i="2" s="1"/>
  <c r="AS1054" i="2" a="1"/>
  <c r="AS1054" i="2" s="1"/>
  <c r="AL1463" i="2" a="1"/>
  <c r="AL1463" i="2" s="1"/>
  <c r="I1463" i="2" s="1"/>
  <c r="AL1501" i="2" a="1"/>
  <c r="AL1501" i="2" s="1"/>
  <c r="I1501" i="2" s="1"/>
  <c r="AY999" i="2"/>
  <c r="AZ999" i="2" s="1" a="1"/>
  <c r="AZ999" i="2" s="1"/>
  <c r="AR999" i="2" a="1"/>
  <c r="AR999" i="2" s="1"/>
  <c r="AT1551" i="2" a="1"/>
  <c r="AT1551" i="2" s="1"/>
  <c r="BA1551" i="2" a="1"/>
  <c r="BA1551" i="2" s="1"/>
  <c r="AK1551" i="2" a="1"/>
  <c r="AK1551" i="2" s="1"/>
  <c r="AS1551" i="2" a="1"/>
  <c r="AS1551" i="2" s="1"/>
  <c r="AL1551" i="2" a="1"/>
  <c r="AL1551" i="2" s="1"/>
  <c r="I1551" i="2" s="1"/>
  <c r="BA685" i="2" a="1"/>
  <c r="BA685" i="2" s="1"/>
  <c r="AT685" i="2" a="1"/>
  <c r="AT685" i="2" s="1"/>
  <c r="AS685" i="2" a="1"/>
  <c r="AS685" i="2" s="1"/>
  <c r="AK685" i="2" a="1"/>
  <c r="AK685" i="2" s="1"/>
  <c r="AL685" i="2" a="1"/>
  <c r="AL685" i="2" s="1"/>
  <c r="I685" i="2" s="1"/>
  <c r="AS792" i="2" a="1"/>
  <c r="AS792" i="2" s="1"/>
  <c r="BA792" i="2" a="1"/>
  <c r="BA792" i="2" s="1"/>
  <c r="AK792" i="2" a="1"/>
  <c r="AK792" i="2" s="1"/>
  <c r="AL792" i="2" a="1"/>
  <c r="AL792" i="2" s="1"/>
  <c r="I792" i="2" s="1"/>
  <c r="AT792" i="2" a="1"/>
  <c r="AT792" i="2" s="1"/>
  <c r="AS1079" i="2" a="1"/>
  <c r="AS1079" i="2" s="1"/>
  <c r="BA1079" i="2" a="1"/>
  <c r="BA1079" i="2" s="1"/>
  <c r="AT1079" i="2" a="1"/>
  <c r="AT1079" i="2" s="1"/>
  <c r="AL1079" i="2" a="1"/>
  <c r="AL1079" i="2" s="1"/>
  <c r="I1079" i="2" s="1"/>
  <c r="AK1079" i="2" a="1"/>
  <c r="AK1079" i="2" s="1"/>
  <c r="AL1447" i="2" a="1"/>
  <c r="AL1447" i="2" s="1"/>
  <c r="I1447" i="2" s="1"/>
  <c r="AT1447" i="2" a="1"/>
  <c r="AT1447" i="2" s="1"/>
  <c r="BA1447" i="2" a="1"/>
  <c r="BA1447" i="2" s="1"/>
  <c r="AK1447" i="2" a="1"/>
  <c r="AK1447" i="2" s="1"/>
  <c r="AS1447" i="2" a="1"/>
  <c r="AS1447" i="2" s="1"/>
  <c r="AL1049" i="2" a="1"/>
  <c r="AL1049" i="2" s="1"/>
  <c r="I1049" i="2" s="1"/>
  <c r="AT1049" i="2" a="1"/>
  <c r="AT1049" i="2" s="1"/>
  <c r="AY793" i="2"/>
  <c r="AZ793" i="2" s="1" a="1"/>
  <c r="AZ793" i="2" s="1"/>
  <c r="AK1501" i="2" a="1"/>
  <c r="AK1501" i="2" s="1"/>
  <c r="AL1453" i="2" a="1"/>
  <c r="AL1453" i="2" s="1"/>
  <c r="I1453" i="2" s="1"/>
  <c r="AR865" i="2" a="1"/>
  <c r="AR865" i="2" s="1"/>
  <c r="AS734" i="2" a="1"/>
  <c r="AS734" i="2" s="1"/>
  <c r="AK734" i="2" a="1"/>
  <c r="AK734" i="2" s="1"/>
  <c r="AT734" i="2" a="1"/>
  <c r="AT734" i="2" s="1"/>
  <c r="BA734" i="2" a="1"/>
  <c r="BA734" i="2" s="1"/>
  <c r="AL734" i="2" a="1"/>
  <c r="AL734" i="2" s="1"/>
  <c r="I734" i="2" s="1"/>
  <c r="AR809" i="2" a="1"/>
  <c r="AR809" i="2" s="1"/>
  <c r="AY809" i="2"/>
  <c r="AZ809" i="2" s="1" a="1"/>
  <c r="AZ809" i="2" s="1"/>
  <c r="AZ16" i="2" a="1"/>
  <c r="AZ16" i="2" s="1"/>
  <c r="AR180" i="2" a="1"/>
  <c r="AR180" i="2" s="1"/>
  <c r="AR200" i="2" a="1"/>
  <c r="AR200" i="2" s="1"/>
  <c r="AZ14" i="2" a="1"/>
  <c r="AZ14" i="2" s="1"/>
  <c r="AZ10" i="2" a="1"/>
  <c r="AZ10" i="2" s="1"/>
  <c r="AR77" i="2" a="1"/>
  <c r="AR77" i="2" s="1"/>
  <c r="AR374" i="2" a="1"/>
  <c r="AR374" i="2" s="1"/>
  <c r="AR243" i="2" a="1"/>
  <c r="AR243" i="2" s="1"/>
  <c r="J813" i="2"/>
  <c r="AY90" i="2"/>
  <c r="AZ90" i="2" s="1" a="1"/>
  <c r="AZ90" i="2" s="1"/>
  <c r="AR372" i="2" a="1"/>
  <c r="AR372" i="2" s="1"/>
  <c r="AR46" i="2" a="1"/>
  <c r="AR46" i="2" s="1"/>
  <c r="AR90" i="2" a="1"/>
  <c r="AR90" i="2" s="1"/>
  <c r="AR271" i="2" a="1"/>
  <c r="AR271" i="2" s="1"/>
  <c r="AY46" i="2"/>
  <c r="AZ46" i="2" s="1" a="1"/>
  <c r="AZ46" i="2" s="1"/>
  <c r="AY271" i="2"/>
  <c r="AZ271" i="2" s="1" a="1"/>
  <c r="AZ271" i="2" s="1"/>
  <c r="AY374" i="2"/>
  <c r="AZ374" i="2" s="1" a="1"/>
  <c r="AZ374" i="2" s="1"/>
  <c r="AY443" i="2"/>
  <c r="AZ443" i="2" s="1" a="1"/>
  <c r="AZ443" i="2" s="1"/>
  <c r="AR443" i="2" a="1"/>
  <c r="AR443" i="2" s="1"/>
  <c r="AR446" i="2" a="1"/>
  <c r="AR446" i="2" s="1"/>
  <c r="AY313" i="2"/>
  <c r="AZ313" i="2" s="1" a="1"/>
  <c r="AZ313" i="2" s="1"/>
  <c r="AR313" i="2" a="1"/>
  <c r="AR313" i="2" s="1"/>
  <c r="AY380" i="2"/>
  <c r="AZ380" i="2" s="1" a="1"/>
  <c r="AZ380" i="2" s="1"/>
  <c r="AR189" i="2" a="1"/>
  <c r="AR189" i="2" s="1"/>
  <c r="AR380" i="2" a="1"/>
  <c r="AR380" i="2" s="1"/>
  <c r="AR220" i="2" a="1"/>
  <c r="AR220" i="2" s="1"/>
  <c r="AY220" i="2"/>
  <c r="AZ220" i="2" s="1" a="1"/>
  <c r="AZ220" i="2" s="1"/>
  <c r="AR263" i="2" a="1"/>
  <c r="AR263" i="2" s="1"/>
  <c r="AY168" i="2"/>
  <c r="AZ168" i="2" s="1" a="1"/>
  <c r="AZ168" i="2" s="1"/>
  <c r="AR287" i="2" a="1"/>
  <c r="AR287" i="2" s="1"/>
  <c r="AY263" i="2"/>
  <c r="AZ263" i="2" s="1" a="1"/>
  <c r="AZ263" i="2" s="1"/>
  <c r="AY151" i="2"/>
  <c r="AZ151" i="2" s="1" a="1"/>
  <c r="AZ151" i="2" s="1"/>
  <c r="AS43" i="2" a="1"/>
  <c r="AS43" i="2" s="1"/>
  <c r="AS329" i="2" a="1"/>
  <c r="AS329" i="2" s="1"/>
  <c r="AR1084" i="2" a="1"/>
  <c r="AR1084" i="2" s="1"/>
  <c r="AY1084" i="2"/>
  <c r="AZ1084" i="2" s="1" a="1"/>
  <c r="AZ1084" i="2" s="1"/>
  <c r="AS1082" i="2" a="1"/>
  <c r="AS1082" i="2" s="1"/>
  <c r="AK1082" i="2" a="1"/>
  <c r="AK1082" i="2" s="1"/>
  <c r="AL1082" i="2" a="1"/>
  <c r="AL1082" i="2" s="1"/>
  <c r="I1082" i="2" s="1"/>
  <c r="BA1082" i="2" a="1"/>
  <c r="BA1082" i="2" s="1"/>
  <c r="AT1082" i="2" a="1"/>
  <c r="AT1082" i="2" s="1"/>
  <c r="AY705" i="2"/>
  <c r="AZ705" i="2" s="1" a="1"/>
  <c r="AZ705" i="2" s="1"/>
  <c r="AR705" i="2" a="1"/>
  <c r="AR705" i="2" s="1"/>
  <c r="AK748" i="2" a="1"/>
  <c r="AK748" i="2" s="1"/>
  <c r="AS705" i="2" a="1"/>
  <c r="AS705" i="2" s="1"/>
  <c r="AT705" i="2" a="1"/>
  <c r="AT705" i="2" s="1"/>
  <c r="BA705" i="2" a="1"/>
  <c r="BA705" i="2" s="1"/>
  <c r="AK705" i="2" a="1"/>
  <c r="AK705" i="2" s="1"/>
  <c r="AL705" i="2" a="1"/>
  <c r="AL705" i="2" s="1"/>
  <c r="I705" i="2" s="1"/>
  <c r="AT1541" i="2" a="1"/>
  <c r="AT1541" i="2" s="1"/>
  <c r="AS1541" i="2" a="1"/>
  <c r="AS1541" i="2" s="1"/>
  <c r="AK1541" i="2" a="1"/>
  <c r="AK1541" i="2" s="1"/>
  <c r="AL1541" i="2" a="1"/>
  <c r="AL1541" i="2" s="1"/>
  <c r="I1541" i="2" s="1"/>
  <c r="BA1541" i="2" a="1"/>
  <c r="BA1541" i="2" s="1"/>
  <c r="AS17" i="2" a="1"/>
  <c r="AS17" i="2" s="1"/>
  <c r="AK17" i="2" a="1"/>
  <c r="AK17" i="2" s="1"/>
  <c r="AP17" i="2" a="1"/>
  <c r="AP17" i="2" s="1"/>
  <c r="AS16" i="2" a="1"/>
  <c r="AS16" i="2" s="1"/>
  <c r="AK16" i="2" a="1"/>
  <c r="AK16" i="2" s="1"/>
  <c r="AP16" i="2" a="1"/>
  <c r="AP16" i="2" s="1"/>
  <c r="AS15" i="2" a="1"/>
  <c r="AS15" i="2" s="1"/>
  <c r="AK15" i="2" a="1"/>
  <c r="AK15" i="2" s="1"/>
  <c r="AS14" i="2" a="1"/>
  <c r="AS14" i="2" s="1"/>
  <c r="AK14" i="2" a="1"/>
  <c r="AK14" i="2" s="1"/>
  <c r="AP14" i="2" a="1"/>
  <c r="AP14" i="2" s="1"/>
  <c r="AS13" i="2" a="1"/>
  <c r="AS13" i="2" s="1"/>
  <c r="AK13" i="2" a="1"/>
  <c r="AK13" i="2" s="1"/>
  <c r="AP13" i="2" a="1"/>
  <c r="AP13" i="2" s="1"/>
  <c r="L12" i="2"/>
  <c r="J12" i="2"/>
  <c r="K12" i="2"/>
  <c r="AS11" i="2" a="1"/>
  <c r="AS11" i="2" s="1"/>
  <c r="AK11" i="2" a="1"/>
  <c r="AK11" i="2" s="1"/>
  <c r="AP11" i="2" a="1"/>
  <c r="AP11" i="2" s="1"/>
  <c r="AS10" i="2" a="1"/>
  <c r="AS10" i="2" s="1"/>
  <c r="AK10" i="2" a="1"/>
  <c r="AK10" i="2" s="1"/>
  <c r="AP10" i="2" a="1"/>
  <c r="AP10" i="2" s="1"/>
  <c r="AS9" i="2" a="1"/>
  <c r="AS9" i="2" s="1"/>
  <c r="AK9" i="2" a="1"/>
  <c r="AK9" i="2" s="1"/>
  <c r="AP9" i="2" a="1"/>
  <c r="AP9" i="2" s="1"/>
  <c r="AS224" i="2" a="1"/>
  <c r="AS224" i="2" s="1"/>
  <c r="AK224" i="2" a="1"/>
  <c r="AK224" i="2" s="1"/>
  <c r="AR384" i="2" a="1"/>
  <c r="AR384" i="2" s="1"/>
  <c r="AY384" i="2"/>
  <c r="AZ384" i="2" s="1" a="1"/>
  <c r="AZ384" i="2" s="1"/>
  <c r="AY275" i="2"/>
  <c r="AZ275" i="2" s="1" a="1"/>
  <c r="AZ275" i="2" s="1"/>
  <c r="AR275" i="2" a="1"/>
  <c r="AR275" i="2" s="1"/>
  <c r="AR471" i="2" a="1"/>
  <c r="AR471" i="2" s="1"/>
  <c r="AR1567" i="2" a="1"/>
  <c r="AR1567" i="2" s="1"/>
  <c r="AK1107" i="2" a="1"/>
  <c r="AK1107" i="2" s="1"/>
  <c r="AY802" i="2"/>
  <c r="AZ802" i="2" s="1" a="1"/>
  <c r="AZ802" i="2" s="1"/>
  <c r="AR500" i="2" a="1"/>
  <c r="AR500" i="2" s="1"/>
  <c r="AK719" i="2" a="1"/>
  <c r="AK719" i="2" s="1"/>
  <c r="BA1525" i="2" a="1"/>
  <c r="BA1525" i="2" s="1"/>
  <c r="AY841" i="2"/>
  <c r="AZ841" i="2" s="1" a="1"/>
  <c r="AZ841" i="2" s="1"/>
  <c r="AR1584" i="2" a="1"/>
  <c r="AR1584" i="2" s="1"/>
  <c r="AY1459" i="2"/>
  <c r="AZ1459" i="2" s="1" a="1"/>
  <c r="AZ1459" i="2" s="1"/>
  <c r="AR1459" i="2" a="1"/>
  <c r="AR1459" i="2" s="1"/>
  <c r="AL719" i="2" a="1"/>
  <c r="AL719" i="2" s="1"/>
  <c r="I719" i="2" s="1"/>
  <c r="AL1525" i="2" a="1"/>
  <c r="AL1525" i="2" s="1"/>
  <c r="I1525" i="2" s="1"/>
  <c r="AT1334" i="2" a="1"/>
  <c r="AT1334" i="2" s="1"/>
  <c r="AR841" i="2" a="1"/>
  <c r="AR841" i="2" s="1"/>
  <c r="AY879" i="2"/>
  <c r="AZ879" i="2" s="1" a="1"/>
  <c r="AZ879" i="2" s="1"/>
  <c r="AR1572" i="2" a="1"/>
  <c r="AR1572" i="2" s="1"/>
  <c r="AY1572" i="2"/>
  <c r="AZ1572" i="2" s="1" a="1"/>
  <c r="AZ1572" i="2" s="1"/>
  <c r="AK1554" i="2" a="1"/>
  <c r="AK1554" i="2" s="1"/>
  <c r="AL1554" i="2" a="1"/>
  <c r="AL1554" i="2" s="1"/>
  <c r="I1554" i="2" s="1"/>
  <c r="AS858" i="2" a="1"/>
  <c r="AS858" i="2" s="1"/>
  <c r="AK1525" i="2" a="1"/>
  <c r="AK1525" i="2" s="1"/>
  <c r="AY954" i="2"/>
  <c r="AZ954" i="2" s="1" a="1"/>
  <c r="AZ954" i="2" s="1"/>
  <c r="AS763" i="2" a="1"/>
  <c r="AS763" i="2" s="1"/>
  <c r="AR954" i="2" a="1"/>
  <c r="AR954" i="2" s="1"/>
  <c r="AT802" i="2" a="1"/>
  <c r="AT802" i="2" s="1"/>
  <c r="AR242" i="2" a="1"/>
  <c r="AR242" i="2" s="1"/>
  <c r="AR1210" i="2" a="1"/>
  <c r="AR1210" i="2" s="1"/>
  <c r="BA1488" i="2" a="1"/>
  <c r="BA1488" i="2" s="1"/>
  <c r="AY1567" i="2"/>
  <c r="AZ1567" i="2" s="1" a="1"/>
  <c r="AZ1567" i="2" s="1"/>
  <c r="BA802" i="2" a="1"/>
  <c r="BA802" i="2" s="1"/>
  <c r="AK500" i="2" a="1"/>
  <c r="AK500" i="2" s="1"/>
  <c r="AR274" i="2" a="1"/>
  <c r="AR274" i="2" s="1"/>
  <c r="AK1334" i="2" a="1"/>
  <c r="AK1334" i="2" s="1"/>
  <c r="AL1494" i="2" a="1"/>
  <c r="AL1494" i="2" s="1"/>
  <c r="I1494" i="2" s="1"/>
  <c r="AT1459" i="2" a="1"/>
  <c r="AT1459" i="2" s="1"/>
  <c r="AR1554" i="2" a="1"/>
  <c r="AR1554" i="2" s="1"/>
  <c r="AY1554" i="2"/>
  <c r="AZ1554" i="2" s="1" a="1"/>
  <c r="AZ1554" i="2" s="1"/>
  <c r="AS1319" i="2" a="1"/>
  <c r="AS1319" i="2" s="1"/>
  <c r="AR605" i="2" a="1"/>
  <c r="AR605" i="2" s="1"/>
  <c r="AY36" i="2"/>
  <c r="AZ36" i="2" s="1" a="1"/>
  <c r="AZ36" i="2" s="1"/>
  <c r="AY1210" i="2"/>
  <c r="AZ1210" i="2" s="1" a="1"/>
  <c r="AZ1210" i="2" s="1"/>
  <c r="AT719" i="2" a="1"/>
  <c r="AT719" i="2" s="1"/>
  <c r="AS604" i="2" a="1"/>
  <c r="AS604" i="2" s="1"/>
  <c r="AY242" i="2"/>
  <c r="AZ242" i="2" s="1" a="1"/>
  <c r="AZ242" i="2" s="1"/>
  <c r="AT954" i="2" a="1"/>
  <c r="AT954" i="2" s="1"/>
  <c r="AT1169" i="2" a="1"/>
  <c r="AT1169" i="2" s="1"/>
  <c r="AL1109" i="2" a="1"/>
  <c r="AL1109" i="2" s="1"/>
  <c r="I1109" i="2" s="1"/>
  <c r="AR1365" i="2" a="1"/>
  <c r="AR1365" i="2" s="1"/>
  <c r="AK1331" i="2" a="1"/>
  <c r="AK1331" i="2" s="1"/>
  <c r="BA1331" i="2" a="1"/>
  <c r="BA1331" i="2" s="1"/>
  <c r="AL1331" i="2" a="1"/>
  <c r="AL1331" i="2" s="1"/>
  <c r="I1331" i="2" s="1"/>
  <c r="AT1331" i="2" a="1"/>
  <c r="AT1331" i="2" s="1"/>
  <c r="AS1331" i="2" a="1"/>
  <c r="AS1331" i="2" s="1"/>
  <c r="AY1319" i="2"/>
  <c r="AZ1319" i="2" s="1" a="1"/>
  <c r="AZ1319" i="2" s="1"/>
  <c r="AR1319" i="2" a="1"/>
  <c r="AR1319" i="2" s="1"/>
  <c r="AT902" i="2" a="1"/>
  <c r="AT902" i="2" s="1"/>
  <c r="BA902" i="2" a="1"/>
  <c r="BA902" i="2" s="1"/>
  <c r="AL902" i="2" a="1"/>
  <c r="AL902" i="2" s="1"/>
  <c r="I902" i="2" s="1"/>
  <c r="AK902" i="2" a="1"/>
  <c r="AK902" i="2" s="1"/>
  <c r="AS902" i="2" a="1"/>
  <c r="AS902" i="2" s="1"/>
  <c r="AR412" i="2" a="1"/>
  <c r="AR412" i="2" s="1"/>
  <c r="BA954" i="2" a="1"/>
  <c r="BA954" i="2" s="1"/>
  <c r="AK1109" i="2" a="1"/>
  <c r="AK1109" i="2" s="1"/>
  <c r="AR1558" i="2" a="1"/>
  <c r="AR1558" i="2" s="1"/>
  <c r="AL1365" i="2" a="1"/>
  <c r="AL1365" i="2" s="1"/>
  <c r="I1365" i="2" s="1"/>
  <c r="AY580" i="2"/>
  <c r="AZ580" i="2" s="1" a="1"/>
  <c r="AZ580" i="2" s="1"/>
  <c r="AR296" i="2" a="1"/>
  <c r="AR296" i="2" s="1"/>
  <c r="AT1494" i="2" a="1"/>
  <c r="AT1494" i="2" s="1"/>
  <c r="AK1459" i="2" a="1"/>
  <c r="AK1459" i="2" s="1"/>
  <c r="AY1569" i="2"/>
  <c r="AZ1569" i="2" s="1" a="1"/>
  <c r="AZ1569" i="2" s="1"/>
  <c r="AR1569" i="2" a="1"/>
  <c r="AR1569" i="2" s="1"/>
  <c r="AR657" i="2" a="1"/>
  <c r="AR657" i="2" s="1"/>
  <c r="AY657" i="2"/>
  <c r="AZ657" i="2" s="1" a="1"/>
  <c r="AZ657" i="2" s="1"/>
  <c r="AR360" i="2" a="1"/>
  <c r="AR360" i="2" s="1"/>
  <c r="AY360" i="2"/>
  <c r="AZ360" i="2" s="1" a="1"/>
  <c r="AZ360" i="2" s="1"/>
  <c r="AR941" i="2" a="1"/>
  <c r="AR941" i="2" s="1"/>
  <c r="AY941" i="2"/>
  <c r="AZ941" i="2" s="1" a="1"/>
  <c r="AZ941" i="2" s="1"/>
  <c r="AY48" i="2"/>
  <c r="AZ48" i="2" s="1" a="1"/>
  <c r="AZ48" i="2" s="1"/>
  <c r="AS954" i="2" a="1"/>
  <c r="AS954" i="2" s="1"/>
  <c r="AL858" i="2" a="1"/>
  <c r="AL858" i="2" s="1"/>
  <c r="I858" i="2" s="1"/>
  <c r="AS769" i="2" a="1"/>
  <c r="AS769" i="2" s="1"/>
  <c r="AY1478" i="2"/>
  <c r="AZ1478" i="2" s="1" a="1"/>
  <c r="AZ1478" i="2" s="1"/>
  <c r="AK1365" i="2" a="1"/>
  <c r="AK1365" i="2" s="1"/>
  <c r="AY719" i="2"/>
  <c r="AZ719" i="2" s="1" a="1"/>
  <c r="AZ719" i="2" s="1"/>
  <c r="AT1525" i="2" a="1"/>
  <c r="AT1525" i="2" s="1"/>
  <c r="AS472" i="2" a="1"/>
  <c r="AS472" i="2" s="1"/>
  <c r="BA823" i="2" a="1"/>
  <c r="BA823" i="2" s="1"/>
  <c r="AK1494" i="2" a="1"/>
  <c r="AK1494" i="2" s="1"/>
  <c r="AY684" i="2"/>
  <c r="AZ684" i="2" s="1" a="1"/>
  <c r="AZ684" i="2" s="1"/>
  <c r="AR684" i="2" a="1"/>
  <c r="AR684" i="2" s="1"/>
  <c r="BA1002" i="2" a="1"/>
  <c r="BA1002" i="2" s="1"/>
  <c r="AL1002" i="2" a="1"/>
  <c r="AL1002" i="2" s="1"/>
  <c r="I1002" i="2" s="1"/>
  <c r="AT1002" i="2" a="1"/>
  <c r="AT1002" i="2" s="1"/>
  <c r="AK1002" i="2" a="1"/>
  <c r="AK1002" i="2" s="1"/>
  <c r="AS1002" i="2" a="1"/>
  <c r="AS1002" i="2" s="1"/>
  <c r="AY1512" i="2"/>
  <c r="AZ1512" i="2" s="1" a="1"/>
  <c r="AZ1512" i="2" s="1"/>
  <c r="AY1525" i="2"/>
  <c r="AZ1525" i="2" s="1" a="1"/>
  <c r="AZ1525" i="2" s="1"/>
  <c r="AL763" i="2" a="1"/>
  <c r="AL763" i="2" s="1"/>
  <c r="I763" i="2" s="1"/>
  <c r="AK769" i="2" a="1"/>
  <c r="AK769" i="2" s="1"/>
  <c r="AS1488" i="2" a="1"/>
  <c r="AS1488" i="2" s="1"/>
  <c r="AS1167" i="2" a="1"/>
  <c r="AS1167" i="2" s="1"/>
  <c r="AT1365" i="2" a="1"/>
  <c r="AT1365" i="2" s="1"/>
  <c r="AY1376" i="2"/>
  <c r="AZ1376" i="2" s="1" a="1"/>
  <c r="AZ1376" i="2" s="1"/>
  <c r="BA1572" i="2" a="1"/>
  <c r="BA1572" i="2" s="1"/>
  <c r="AK1572" i="2" a="1"/>
  <c r="AK1572" i="2" s="1"/>
  <c r="AS1572" i="2" a="1"/>
  <c r="AS1572" i="2" s="1"/>
  <c r="AT1572" i="2" a="1"/>
  <c r="AT1572" i="2" s="1"/>
  <c r="AL1572" i="2" a="1"/>
  <c r="AL1572" i="2" s="1"/>
  <c r="I1572" i="2" s="1"/>
  <c r="AS1051" i="2" a="1"/>
  <c r="AS1051" i="2" s="1"/>
  <c r="AL1051" i="2" a="1"/>
  <c r="AL1051" i="2" s="1"/>
  <c r="I1051" i="2" s="1"/>
  <c r="BA1051" i="2" a="1"/>
  <c r="BA1051" i="2" s="1"/>
  <c r="AT1051" i="2" a="1"/>
  <c r="AT1051" i="2" s="1"/>
  <c r="AK1051" i="2" a="1"/>
  <c r="AK1051" i="2" s="1"/>
  <c r="AY608" i="2"/>
  <c r="AZ608" i="2" s="1" a="1"/>
  <c r="AZ608" i="2" s="1"/>
  <c r="BA769" i="2" a="1"/>
  <c r="BA769" i="2" s="1"/>
  <c r="AT1109" i="2" a="1"/>
  <c r="AT1109" i="2" s="1"/>
  <c r="AT763" i="2" a="1"/>
  <c r="AT763" i="2" s="1"/>
  <c r="AY446" i="2"/>
  <c r="AZ446" i="2" s="1" a="1"/>
  <c r="AZ446" i="2" s="1"/>
  <c r="AY1417" i="2"/>
  <c r="AZ1417" i="2" s="1" a="1"/>
  <c r="AZ1417" i="2" s="1"/>
  <c r="AL802" i="2" a="1"/>
  <c r="AL802" i="2" s="1"/>
  <c r="I802" i="2" s="1"/>
  <c r="AS719" i="2" a="1"/>
  <c r="AS719" i="2" s="1"/>
  <c r="AS1525" i="2" a="1"/>
  <c r="AS1525" i="2" s="1"/>
  <c r="AY637" i="2"/>
  <c r="AZ637" i="2" s="1" a="1"/>
  <c r="AZ637" i="2" s="1"/>
  <c r="AR1542" i="2" a="1"/>
  <c r="AR1542" i="2" s="1"/>
  <c r="AY1542" i="2"/>
  <c r="AZ1542" i="2" s="1" a="1"/>
  <c r="AZ1542" i="2" s="1"/>
  <c r="AS1183" i="2" a="1"/>
  <c r="AS1183" i="2" s="1"/>
  <c r="AT1183" i="2" a="1"/>
  <c r="AT1183" i="2" s="1"/>
  <c r="BA1183" i="2" a="1"/>
  <c r="BA1183" i="2" s="1"/>
  <c r="AK1183" i="2" a="1"/>
  <c r="AK1183" i="2" s="1"/>
  <c r="AL1183" i="2" a="1"/>
  <c r="AL1183" i="2" s="1"/>
  <c r="I1183" i="2" s="1"/>
  <c r="AL1302" i="2" a="1"/>
  <c r="AL1302" i="2" s="1"/>
  <c r="I1302" i="2" s="1"/>
  <c r="BA1302" i="2" a="1"/>
  <c r="BA1302" i="2" s="1"/>
  <c r="AK1302" i="2" a="1"/>
  <c r="AK1302" i="2" s="1"/>
  <c r="AK593" i="2" a="1"/>
  <c r="AK593" i="2" s="1"/>
  <c r="BA858" i="2" a="1"/>
  <c r="BA858" i="2" s="1"/>
  <c r="AS1109" i="2" a="1"/>
  <c r="AS1109" i="2" s="1"/>
  <c r="AL1167" i="2" a="1"/>
  <c r="AL1167" i="2" s="1"/>
  <c r="I1167" i="2" s="1"/>
  <c r="AK802" i="2" a="1"/>
  <c r="AK802" i="2" s="1"/>
  <c r="BA1494" i="2" a="1"/>
  <c r="BA1494" i="2" s="1"/>
  <c r="AS1494" i="2" a="1"/>
  <c r="AS1494" i="2" s="1"/>
  <c r="AY351" i="2"/>
  <c r="AZ351" i="2" s="1" a="1"/>
  <c r="AZ351" i="2" s="1"/>
  <c r="AT1554" i="2" a="1"/>
  <c r="AT1554" i="2" s="1"/>
  <c r="AY1183" i="2"/>
  <c r="AZ1183" i="2" s="1" a="1"/>
  <c r="AZ1183" i="2" s="1"/>
  <c r="AR1183" i="2" a="1"/>
  <c r="AR1183" i="2" s="1"/>
  <c r="AS817" i="2" a="1"/>
  <c r="AS817" i="2" s="1"/>
  <c r="AL817" i="2" a="1"/>
  <c r="AL817" i="2" s="1"/>
  <c r="I817" i="2" s="1"/>
  <c r="AK817" i="2" a="1"/>
  <c r="AK817" i="2" s="1"/>
  <c r="BA907" i="2" a="1"/>
  <c r="BA907" i="2" s="1"/>
  <c r="AK907" i="2" a="1"/>
  <c r="AK907" i="2" s="1"/>
  <c r="AT907" i="2" a="1"/>
  <c r="AT907" i="2" s="1"/>
  <c r="AS907" i="2" a="1"/>
  <c r="AS907" i="2" s="1"/>
  <c r="AL907" i="2" a="1"/>
  <c r="AL907" i="2" s="1"/>
  <c r="I907" i="2" s="1"/>
  <c r="BA1099" i="2" a="1"/>
  <c r="BA1099" i="2" s="1"/>
  <c r="AS1099" i="2" a="1"/>
  <c r="AS1099" i="2" s="1"/>
  <c r="AT1099" i="2" a="1"/>
  <c r="AT1099" i="2" s="1"/>
  <c r="AK1099" i="2" a="1"/>
  <c r="AK1099" i="2" s="1"/>
  <c r="AL1099" i="2" a="1"/>
  <c r="AL1099" i="2" s="1"/>
  <c r="I1099" i="2" s="1"/>
  <c r="AK933" i="2" a="1"/>
  <c r="AK933" i="2" s="1"/>
  <c r="AS933" i="2" a="1"/>
  <c r="AS933" i="2" s="1"/>
  <c r="AL933" i="2" a="1"/>
  <c r="AL933" i="2" s="1"/>
  <c r="I933" i="2" s="1"/>
  <c r="AT933" i="2" a="1"/>
  <c r="AT933" i="2" s="1"/>
  <c r="BA933" i="2" a="1"/>
  <c r="BA933" i="2" s="1"/>
  <c r="AR1133" i="2" a="1"/>
  <c r="AR1133" i="2" s="1"/>
  <c r="AY1133" i="2"/>
  <c r="AZ1133" i="2" s="1" a="1"/>
  <c r="AZ1133" i="2" s="1"/>
  <c r="AL710" i="2" a="1"/>
  <c r="AL710" i="2" s="1"/>
  <c r="I710" i="2" s="1"/>
  <c r="AS710" i="2" a="1"/>
  <c r="AS710" i="2" s="1"/>
  <c r="AT710" i="2" a="1"/>
  <c r="AT710" i="2" s="1"/>
  <c r="AK710" i="2" a="1"/>
  <c r="AK710" i="2" s="1"/>
  <c r="BA710" i="2" a="1"/>
  <c r="BA710" i="2" s="1"/>
  <c r="AY753" i="2"/>
  <c r="AZ753" i="2" s="1" a="1"/>
  <c r="AZ753" i="2" s="1"/>
  <c r="AR753" i="2" a="1"/>
  <c r="AR753" i="2" s="1"/>
  <c r="AS886" i="2" a="1"/>
  <c r="AS886" i="2" s="1"/>
  <c r="AL886" i="2" a="1"/>
  <c r="AL886" i="2" s="1"/>
  <c r="I886" i="2" s="1"/>
  <c r="BA886" i="2" a="1"/>
  <c r="BA886" i="2" s="1"/>
  <c r="AK886" i="2" a="1"/>
  <c r="AK886" i="2" s="1"/>
  <c r="AT886" i="2" a="1"/>
  <c r="AT886" i="2" s="1"/>
  <c r="AY907" i="2"/>
  <c r="AZ907" i="2" s="1" a="1"/>
  <c r="AZ907" i="2" s="1"/>
  <c r="AR907" i="2" a="1"/>
  <c r="AR907" i="2" s="1"/>
  <c r="AS1584" i="2" a="1"/>
  <c r="AS1584" i="2" s="1"/>
  <c r="BA1584" i="2" a="1"/>
  <c r="BA1584" i="2" s="1"/>
  <c r="AT1584" i="2" a="1"/>
  <c r="AT1584" i="2" s="1"/>
  <c r="AK1584" i="2" a="1"/>
  <c r="AK1584" i="2" s="1"/>
  <c r="AL1584" i="2" a="1"/>
  <c r="AL1584" i="2" s="1"/>
  <c r="I1584" i="2" s="1"/>
  <c r="AR1099" i="2" a="1"/>
  <c r="AR1099" i="2" s="1"/>
  <c r="AY1099" i="2"/>
  <c r="AZ1099" i="2" s="1" a="1"/>
  <c r="AZ1099" i="2" s="1"/>
  <c r="AY1290" i="2"/>
  <c r="AZ1290" i="2" s="1" a="1"/>
  <c r="AZ1290" i="2" s="1"/>
  <c r="AR1290" i="2" a="1"/>
  <c r="AR1290" i="2" s="1"/>
  <c r="AY886" i="2"/>
  <c r="AZ886" i="2" s="1" a="1"/>
  <c r="AZ886" i="2" s="1"/>
  <c r="AR886" i="2" a="1"/>
  <c r="AR886" i="2" s="1"/>
  <c r="AT1041" i="2" a="1"/>
  <c r="AT1041" i="2" s="1"/>
  <c r="AL1041" i="2" a="1"/>
  <c r="AL1041" i="2" s="1"/>
  <c r="I1041" i="2" s="1"/>
  <c r="AS1041" i="2" a="1"/>
  <c r="AS1041" i="2" s="1"/>
  <c r="AK1041" i="2" a="1"/>
  <c r="AK1041" i="2" s="1"/>
  <c r="BA1041" i="2" a="1"/>
  <c r="BA1041" i="2" s="1"/>
  <c r="AR1041" i="2" a="1"/>
  <c r="AR1041" i="2" s="1"/>
  <c r="AY1041" i="2"/>
  <c r="AZ1041" i="2" s="1" a="1"/>
  <c r="AZ1041" i="2" s="1"/>
  <c r="AY823" i="2"/>
  <c r="AZ823" i="2" s="1" a="1"/>
  <c r="AZ823" i="2" s="1"/>
  <c r="AR823" i="2" a="1"/>
  <c r="AR823" i="2" s="1"/>
  <c r="AT1543" i="2" a="1"/>
  <c r="AT1543" i="2" s="1"/>
  <c r="AK1543" i="2" a="1"/>
  <c r="AK1543" i="2" s="1"/>
  <c r="BA1543" i="2" a="1"/>
  <c r="BA1543" i="2" s="1"/>
  <c r="AS1543" i="2" a="1"/>
  <c r="AS1543" i="2" s="1"/>
  <c r="AL1543" i="2" a="1"/>
  <c r="AL1543" i="2" s="1"/>
  <c r="I1543" i="2" s="1"/>
  <c r="AR710" i="2" a="1"/>
  <c r="AR710" i="2" s="1"/>
  <c r="AY710" i="2"/>
  <c r="AZ710" i="2" s="1" a="1"/>
  <c r="AZ710" i="2" s="1"/>
  <c r="AR1247" i="2" a="1"/>
  <c r="AR1247" i="2" s="1"/>
  <c r="AY1247" i="2"/>
  <c r="AZ1247" i="2" s="1" a="1"/>
  <c r="AZ1247" i="2" s="1"/>
  <c r="AR1355" i="2" a="1"/>
  <c r="AR1355" i="2" s="1"/>
  <c r="AY1355" i="2"/>
  <c r="AZ1355" i="2" s="1" a="1"/>
  <c r="AZ1355" i="2" s="1"/>
  <c r="BA1367" i="2" a="1"/>
  <c r="BA1367" i="2" s="1"/>
  <c r="AL1367" i="2" a="1"/>
  <c r="AL1367" i="2" s="1"/>
  <c r="I1367" i="2" s="1"/>
  <c r="AT1367" i="2" a="1"/>
  <c r="AT1367" i="2" s="1"/>
  <c r="AS1367" i="2" a="1"/>
  <c r="AS1367" i="2" s="1"/>
  <c r="AR930" i="2" a="1"/>
  <c r="AR930" i="2" s="1"/>
  <c r="AY930" i="2"/>
  <c r="AZ930" i="2" s="1" a="1"/>
  <c r="AZ930" i="2" s="1"/>
  <c r="AS823" i="2" a="1"/>
  <c r="AS823" i="2" s="1"/>
  <c r="AL823" i="2" a="1"/>
  <c r="AL823" i="2" s="1"/>
  <c r="I823" i="2" s="1"/>
  <c r="AK823" i="2" a="1"/>
  <c r="AK823" i="2" s="1"/>
  <c r="AS1334" i="2" a="1"/>
  <c r="AS1334" i="2" s="1"/>
  <c r="AL1334" i="2" a="1"/>
  <c r="AL1334" i="2" s="1"/>
  <c r="I1334" i="2" s="1"/>
  <c r="BA1334" i="2" a="1"/>
  <c r="BA1334" i="2" s="1"/>
  <c r="AS919" i="2" a="1"/>
  <c r="AS919" i="2" s="1"/>
  <c r="AL919" i="2" a="1"/>
  <c r="AL919" i="2" s="1"/>
  <c r="I919" i="2" s="1"/>
  <c r="BA916" i="2" a="1"/>
  <c r="BA916" i="2" s="1"/>
  <c r="AS1169" i="2" a="1"/>
  <c r="AS1169" i="2" s="1"/>
  <c r="AT916" i="2" a="1"/>
  <c r="AT916" i="2" s="1"/>
  <c r="AR959" i="2" a="1"/>
  <c r="AR959" i="2" s="1"/>
  <c r="AS654" i="2" a="1"/>
  <c r="AS654" i="2" s="1"/>
  <c r="AK916" i="2" a="1"/>
  <c r="AK916" i="2" s="1"/>
  <c r="AK1169" i="2" a="1"/>
  <c r="AK1169" i="2" s="1"/>
  <c r="AL916" i="2" a="1"/>
  <c r="AL916" i="2" s="1"/>
  <c r="I916" i="2" s="1"/>
  <c r="AR929" i="2" a="1"/>
  <c r="AR929" i="2" s="1"/>
  <c r="AY929" i="2"/>
  <c r="AZ929" i="2" s="1" a="1"/>
  <c r="AZ929" i="2" s="1"/>
  <c r="AS916" i="2" a="1"/>
  <c r="AS916" i="2" s="1"/>
  <c r="AR409" i="2" a="1"/>
  <c r="AR409" i="2" s="1"/>
  <c r="BA654" i="2" a="1"/>
  <c r="BA654" i="2" s="1"/>
  <c r="AL1169" i="2" a="1"/>
  <c r="AL1169" i="2" s="1"/>
  <c r="I1169" i="2" s="1"/>
  <c r="AT1450" i="2" a="1"/>
  <c r="AT1450" i="2" s="1"/>
  <c r="AK1533" i="2" a="1"/>
  <c r="AK1533" i="2" s="1"/>
  <c r="BA1533" i="2" a="1"/>
  <c r="BA1533" i="2" s="1"/>
  <c r="AT1533" i="2" a="1"/>
  <c r="AT1533" i="2" s="1"/>
  <c r="AS1533" i="2" a="1"/>
  <c r="AS1533" i="2" s="1"/>
  <c r="AL1533" i="2" a="1"/>
  <c r="AL1533" i="2" s="1"/>
  <c r="I1533" i="2" s="1"/>
  <c r="AS929" i="2" a="1"/>
  <c r="AS929" i="2" s="1"/>
  <c r="BA929" i="2" a="1"/>
  <c r="BA929" i="2" s="1"/>
  <c r="AT929" i="2" a="1"/>
  <c r="AT929" i="2" s="1"/>
  <c r="AK929" i="2" a="1"/>
  <c r="AK929" i="2" s="1"/>
  <c r="AL929" i="2" a="1"/>
  <c r="AL929" i="2" s="1"/>
  <c r="I929" i="2" s="1"/>
  <c r="AS1450" i="2" a="1"/>
  <c r="AS1450" i="2" s="1"/>
  <c r="AT654" i="2" a="1"/>
  <c r="AT654" i="2" s="1"/>
  <c r="BA547" i="2" a="1"/>
  <c r="BA547" i="2" s="1"/>
  <c r="L547" i="2" s="1"/>
  <c r="AT547" i="2" a="1"/>
  <c r="AT547" i="2" s="1"/>
  <c r="K547" i="2" s="1"/>
  <c r="AR1450" i="2" a="1"/>
  <c r="AR1450" i="2" s="1"/>
  <c r="AY1450" i="2"/>
  <c r="AZ1450" i="2" s="1" a="1"/>
  <c r="AZ1450" i="2" s="1"/>
  <c r="AY527" i="2"/>
  <c r="AZ527" i="2" s="1" a="1"/>
  <c r="AZ527" i="2" s="1"/>
  <c r="AR94" i="2" a="1"/>
  <c r="AR94" i="2" s="1"/>
  <c r="BA1249" i="2" a="1"/>
  <c r="BA1249" i="2" s="1"/>
  <c r="AR696" i="2" a="1"/>
  <c r="AR696" i="2" s="1"/>
  <c r="AY696" i="2"/>
  <c r="AZ696" i="2" s="1" a="1"/>
  <c r="AZ696" i="2" s="1"/>
  <c r="AR688" i="2" a="1"/>
  <c r="AR688" i="2" s="1"/>
  <c r="AY94" i="2"/>
  <c r="AZ94" i="2" s="1" a="1"/>
  <c r="AZ94" i="2" s="1"/>
  <c r="AT1096" i="2" a="1"/>
  <c r="AT1096" i="2" s="1"/>
  <c r="AS1474" i="2" a="1"/>
  <c r="AS1474" i="2" s="1"/>
  <c r="BA1474" i="2" a="1"/>
  <c r="BA1474" i="2" s="1"/>
  <c r="AT1474" i="2" a="1"/>
  <c r="AT1474" i="2" s="1"/>
  <c r="AK1474" i="2" a="1"/>
  <c r="AK1474" i="2" s="1"/>
  <c r="AL1474" i="2" a="1"/>
  <c r="AL1474" i="2" s="1"/>
  <c r="I1474" i="2" s="1"/>
  <c r="W132" i="2"/>
  <c r="AN132" i="2" s="1" a="1"/>
  <c r="AN132" i="2" s="1"/>
  <c r="AY619" i="2"/>
  <c r="AZ619" i="2" s="1" a="1"/>
  <c r="AZ619" i="2" s="1"/>
  <c r="AK1096" i="2" a="1"/>
  <c r="AK1096" i="2" s="1"/>
  <c r="AR619" i="2" a="1"/>
  <c r="AR619" i="2" s="1"/>
  <c r="AL1096" i="2" a="1"/>
  <c r="AL1096" i="2" s="1"/>
  <c r="I1096" i="2" s="1"/>
  <c r="AL1450" i="2" a="1"/>
  <c r="AL1450" i="2" s="1"/>
  <c r="I1450" i="2" s="1"/>
  <c r="BA1450" i="2" a="1"/>
  <c r="BA1450" i="2" s="1"/>
  <c r="BA1443" i="2" a="1"/>
  <c r="BA1443" i="2" s="1"/>
  <c r="AK1443" i="2" a="1"/>
  <c r="AK1443" i="2" s="1"/>
  <c r="AT1443" i="2" a="1"/>
  <c r="AT1443" i="2" s="1"/>
  <c r="AS1443" i="2" a="1"/>
  <c r="AS1443" i="2" s="1"/>
  <c r="AL1443" i="2" a="1"/>
  <c r="AL1443" i="2" s="1"/>
  <c r="I1443" i="2" s="1"/>
  <c r="AT1113" i="2" a="1"/>
  <c r="AT1113" i="2" s="1"/>
  <c r="AY1451" i="2"/>
  <c r="AZ1451" i="2" s="1" a="1"/>
  <c r="AZ1451" i="2" s="1"/>
  <c r="AR1451" i="2" a="1"/>
  <c r="AR1451" i="2" s="1"/>
  <c r="AR474" i="2" a="1"/>
  <c r="AR474" i="2" s="1"/>
  <c r="BA990" i="2" a="1"/>
  <c r="BA990" i="2" s="1"/>
  <c r="AS990" i="2" a="1"/>
  <c r="AS990" i="2" s="1"/>
  <c r="AT990" i="2" a="1"/>
  <c r="AT990" i="2" s="1"/>
  <c r="AK990" i="2" a="1"/>
  <c r="AK990" i="2" s="1"/>
  <c r="AL990" i="2" a="1"/>
  <c r="AL990" i="2" s="1"/>
  <c r="I990" i="2" s="1"/>
  <c r="AT696" i="2" a="1"/>
  <c r="AT696" i="2" s="1"/>
  <c r="AK696" i="2" a="1"/>
  <c r="AK696" i="2" s="1"/>
  <c r="AL696" i="2" a="1"/>
  <c r="AL696" i="2" s="1"/>
  <c r="I696" i="2" s="1"/>
  <c r="BA696" i="2" a="1"/>
  <c r="BA696" i="2" s="1"/>
  <c r="AS696" i="2" a="1"/>
  <c r="AS696" i="2" s="1"/>
  <c r="AY288" i="2"/>
  <c r="AZ288" i="2" s="1" a="1"/>
  <c r="AZ288" i="2" s="1"/>
  <c r="AK1249" i="2" a="1"/>
  <c r="AK1249" i="2" s="1"/>
  <c r="AT474" i="2" a="1"/>
  <c r="AT474" i="2" s="1"/>
  <c r="AR1545" i="2" a="1"/>
  <c r="AR1545" i="2" s="1"/>
  <c r="AY1545" i="2"/>
  <c r="AZ1545" i="2" s="1" a="1"/>
  <c r="AZ1545" i="2" s="1"/>
  <c r="AR288" i="2" a="1"/>
  <c r="AR288" i="2" s="1"/>
  <c r="AS1249" i="2" a="1"/>
  <c r="AS1249" i="2" s="1"/>
  <c r="AY887" i="2"/>
  <c r="AZ887" i="2" s="1" a="1"/>
  <c r="AZ887" i="2" s="1"/>
  <c r="J139" i="2"/>
  <c r="AS726" i="2" a="1"/>
  <c r="AS726" i="2" s="1"/>
  <c r="AT726" i="2" a="1"/>
  <c r="AT726" i="2" s="1"/>
  <c r="BA726" i="2" a="1"/>
  <c r="BA726" i="2" s="1"/>
  <c r="AK726" i="2" a="1"/>
  <c r="AK726" i="2" s="1"/>
  <c r="AL726" i="2" a="1"/>
  <c r="AL726" i="2" s="1"/>
  <c r="I726" i="2" s="1"/>
  <c r="BA1113" i="2" a="1"/>
  <c r="BA1113" i="2" s="1"/>
  <c r="AY180" i="2"/>
  <c r="AZ180" i="2" s="1" a="1"/>
  <c r="AZ180" i="2" s="1"/>
  <c r="AK316" i="2" a="1"/>
  <c r="AK316" i="2" s="1"/>
  <c r="AR527" i="2" a="1"/>
  <c r="AR527" i="2" s="1"/>
  <c r="BA900" i="2" a="1"/>
  <c r="BA900" i="2" s="1"/>
  <c r="AL900" i="2" a="1"/>
  <c r="AL900" i="2" s="1"/>
  <c r="I900" i="2" s="1"/>
  <c r="AS900" i="2" a="1"/>
  <c r="AS900" i="2" s="1"/>
  <c r="AT900" i="2" a="1"/>
  <c r="AT900" i="2" s="1"/>
  <c r="AK900" i="2" a="1"/>
  <c r="AK900" i="2" s="1"/>
  <c r="AL1113" i="2" a="1"/>
  <c r="AL1113" i="2" s="1"/>
  <c r="I1113" i="2" s="1"/>
  <c r="AY609" i="2"/>
  <c r="AZ609" i="2" s="1" a="1"/>
  <c r="AZ609" i="2" s="1"/>
  <c r="AR168" i="2" a="1"/>
  <c r="AR168" i="2" s="1"/>
  <c r="AR437" i="2" a="1"/>
  <c r="AR437" i="2" s="1"/>
  <c r="AY194" i="2"/>
  <c r="AZ194" i="2" s="1" a="1"/>
  <c r="AZ194" i="2" s="1"/>
  <c r="AR194" i="2" a="1"/>
  <c r="AR194" i="2" s="1"/>
  <c r="AK1113" i="2" a="1"/>
  <c r="AK1113" i="2" s="1"/>
  <c r="AY142" i="2"/>
  <c r="AZ142" i="2" s="1" a="1"/>
  <c r="AZ142" i="2" s="1"/>
  <c r="AK1495" i="2" a="1"/>
  <c r="AK1495" i="2" s="1"/>
  <c r="AL1495" i="2" a="1"/>
  <c r="AL1495" i="2" s="1"/>
  <c r="I1495" i="2" s="1"/>
  <c r="AS1495" i="2" a="1"/>
  <c r="AS1495" i="2" s="1"/>
  <c r="BA1495" i="2" a="1"/>
  <c r="BA1495" i="2" s="1"/>
  <c r="AT1495" i="2" a="1"/>
  <c r="AT1495" i="2" s="1"/>
  <c r="AS1471" i="2" a="1"/>
  <c r="AS1471" i="2" s="1"/>
  <c r="BA1471" i="2" a="1"/>
  <c r="BA1471" i="2" s="1"/>
  <c r="AT1471" i="2" a="1"/>
  <c r="AT1471" i="2" s="1"/>
  <c r="AK1471" i="2" a="1"/>
  <c r="AK1471" i="2" s="1"/>
  <c r="AL1471" i="2" a="1"/>
  <c r="AL1471" i="2" s="1"/>
  <c r="I1471" i="2" s="1"/>
  <c r="AS1096" i="2" a="1"/>
  <c r="AS1096" i="2" s="1"/>
  <c r="AR148" i="2" a="1"/>
  <c r="AR148" i="2" s="1"/>
  <c r="AS321" i="2" a="1"/>
  <c r="AS321" i="2" s="1"/>
  <c r="AS774" i="2" a="1"/>
  <c r="AS774" i="2" s="1"/>
  <c r="BA774" i="2" a="1"/>
  <c r="BA774" i="2" s="1"/>
  <c r="AK774" i="2" a="1"/>
  <c r="AK774" i="2" s="1"/>
  <c r="AL774" i="2" a="1"/>
  <c r="AL774" i="2" s="1"/>
  <c r="I774" i="2" s="1"/>
  <c r="AT774" i="2" a="1"/>
  <c r="AT774" i="2" s="1"/>
  <c r="AY148" i="2"/>
  <c r="AZ148" i="2" s="1" a="1"/>
  <c r="AZ148" i="2" s="1"/>
  <c r="Y132" i="2"/>
  <c r="X641" i="2"/>
  <c r="H641" i="2" s="1" a="1"/>
  <c r="H641" i="2" s="1"/>
  <c r="Y567" i="2"/>
  <c r="X567" i="2"/>
  <c r="H567" i="2" s="1" a="1"/>
  <c r="H567" i="2" s="1"/>
  <c r="X132" i="2"/>
  <c r="H132" i="2" s="1" a="1"/>
  <c r="H132" i="2" s="1"/>
  <c r="W567" i="2"/>
  <c r="AN567" i="2" s="1" a="1"/>
  <c r="AN567" i="2" s="1"/>
  <c r="AR990" i="2" a="1"/>
  <c r="AR990" i="2" s="1"/>
  <c r="AY990" i="2"/>
  <c r="AZ990" i="2" s="1" a="1"/>
  <c r="AZ990" i="2" s="1"/>
  <c r="W641" i="2"/>
  <c r="AN641" i="2" s="1" a="1"/>
  <c r="AN641" i="2" s="1"/>
  <c r="AK534" i="2" a="1"/>
  <c r="AK534" i="2" s="1"/>
  <c r="BA1096" i="2" a="1"/>
  <c r="BA1096" i="2" s="1"/>
  <c r="AL887" i="2" a="1"/>
  <c r="AL887" i="2" s="1"/>
  <c r="I887" i="2" s="1"/>
  <c r="AT887" i="2" a="1"/>
  <c r="AT887" i="2" s="1"/>
  <c r="BA887" i="2" a="1"/>
  <c r="BA887" i="2" s="1"/>
  <c r="AS887" i="2" a="1"/>
  <c r="AS887" i="2" s="1"/>
  <c r="AR1116" i="2" a="1"/>
  <c r="AR1116" i="2" s="1"/>
  <c r="AY1116" i="2"/>
  <c r="AZ1116" i="2" s="1" a="1"/>
  <c r="AZ1116" i="2" s="1"/>
  <c r="AK31" i="2" a="1"/>
  <c r="AK31" i="2" s="1"/>
  <c r="AT729" i="2" a="1"/>
  <c r="AT729" i="2" s="1"/>
  <c r="AR191" i="2" a="1"/>
  <c r="AR191" i="2" s="1"/>
  <c r="AT487" i="2" a="1"/>
  <c r="AT487" i="2" s="1"/>
  <c r="BA729" i="2" a="1"/>
  <c r="BA729" i="2" s="1"/>
  <c r="AK729" i="2" a="1"/>
  <c r="AK729" i="2" s="1"/>
  <c r="AK333" i="2" a="1"/>
  <c r="AK333" i="2" s="1"/>
  <c r="AY171" i="2"/>
  <c r="AZ171" i="2" s="1" a="1"/>
  <c r="AZ171" i="2" s="1"/>
  <c r="Y47" i="2"/>
  <c r="AS729" i="2" a="1"/>
  <c r="AS729" i="2" s="1"/>
  <c r="W47" i="2"/>
  <c r="AK222" i="2" a="1"/>
  <c r="AK222" i="2" s="1"/>
  <c r="AR598" i="2" a="1"/>
  <c r="AR598" i="2" s="1"/>
  <c r="AS31" i="2" a="1"/>
  <c r="AS31" i="2" s="1"/>
  <c r="AR406" i="2" a="1"/>
  <c r="AR406" i="2" s="1"/>
  <c r="X47" i="2"/>
  <c r="AD47" i="2" s="1"/>
  <c r="AE47" i="2" s="1" a="1"/>
  <c r="AE47" i="2" s="1"/>
  <c r="AF47" i="2" s="1" a="1"/>
  <c r="AF47" i="2" s="1"/>
  <c r="BA472" i="2" a="1"/>
  <c r="BA472" i="2" s="1"/>
  <c r="AS1205" i="2" a="1"/>
  <c r="AS1205" i="2" s="1"/>
  <c r="AL1228" i="2" a="1"/>
  <c r="AL1228" i="2" s="1"/>
  <c r="I1228" i="2" s="1"/>
  <c r="AS1107" i="2" a="1"/>
  <c r="AS1107" i="2" s="1"/>
  <c r="AY406" i="2"/>
  <c r="AZ406" i="2" s="1" a="1"/>
  <c r="AZ406" i="2" s="1"/>
  <c r="AL1205" i="2" a="1"/>
  <c r="AL1205" i="2" s="1"/>
  <c r="I1205" i="2" s="1"/>
  <c r="AT683" i="2" a="1"/>
  <c r="AT683" i="2" s="1"/>
  <c r="AY409" i="2"/>
  <c r="AZ409" i="2" s="1" a="1"/>
  <c r="AZ409" i="2" s="1"/>
  <c r="AT1228" i="2" a="1"/>
  <c r="AT1228" i="2" s="1"/>
  <c r="AY589" i="2"/>
  <c r="AZ589" i="2" s="1" a="1"/>
  <c r="AZ589" i="2" s="1"/>
  <c r="BA1228" i="2" a="1"/>
  <c r="BA1228" i="2" s="1"/>
  <c r="AL618" i="2" a="1"/>
  <c r="AL618" i="2" s="1"/>
  <c r="I618" i="2" s="1"/>
  <c r="AR145" i="2" a="1"/>
  <c r="AR145" i="2" s="1"/>
  <c r="BA1205" i="2" a="1"/>
  <c r="BA1205" i="2" s="1"/>
  <c r="AS1228" i="2" a="1"/>
  <c r="AS1228" i="2" s="1"/>
  <c r="AT1107" i="2" a="1"/>
  <c r="AT1107" i="2" s="1"/>
  <c r="AS683" i="2" a="1"/>
  <c r="AS683" i="2" s="1"/>
  <c r="AL485" i="2" a="1"/>
  <c r="AL485" i="2" s="1"/>
  <c r="I485" i="2" s="1"/>
  <c r="BA534" i="2" a="1"/>
  <c r="BA534" i="2" s="1"/>
  <c r="AR171" i="2" a="1"/>
  <c r="AR171" i="2" s="1"/>
  <c r="AT1205" i="2" a="1"/>
  <c r="AT1205" i="2" s="1"/>
  <c r="AL683" i="2" a="1"/>
  <c r="AL683" i="2" s="1"/>
  <c r="I683" i="2" s="1"/>
  <c r="AR493" i="2" a="1"/>
  <c r="AR493" i="2" s="1"/>
  <c r="Y497" i="2"/>
  <c r="AK321" i="2" a="1"/>
  <c r="AK321" i="2" s="1"/>
  <c r="AK481" i="2" a="1"/>
  <c r="AK481" i="2" s="1"/>
  <c r="X497" i="2"/>
  <c r="H497" i="2" s="1" a="1"/>
  <c r="H497" i="2" s="1"/>
  <c r="L463" i="2"/>
  <c r="AK618" i="2" a="1"/>
  <c r="AK618" i="2" s="1"/>
  <c r="AR268" i="2" a="1"/>
  <c r="AR268" i="2" s="1"/>
  <c r="AK643" i="2" a="1"/>
  <c r="AK643" i="2" s="1"/>
  <c r="AR475" i="2" a="1"/>
  <c r="AR475" i="2" s="1"/>
  <c r="AS643" i="2" a="1"/>
  <c r="AS643" i="2" s="1"/>
  <c r="AY474" i="2"/>
  <c r="AZ474" i="2" s="1" a="1"/>
  <c r="AZ474" i="2" s="1"/>
  <c r="AY221" i="2"/>
  <c r="AZ221" i="2" s="1" a="1"/>
  <c r="AZ221" i="2" s="1"/>
  <c r="AR221" i="2" a="1"/>
  <c r="AR221" i="2" s="1"/>
  <c r="AR98" i="2" a="1"/>
  <c r="AR98" i="2" s="1"/>
  <c r="AT643" i="2" a="1"/>
  <c r="AT643" i="2" s="1"/>
  <c r="AS124" i="2" a="1"/>
  <c r="AS124" i="2" s="1"/>
  <c r="AR294" i="2" a="1"/>
  <c r="AR294" i="2" s="1"/>
  <c r="AY437" i="2"/>
  <c r="AZ437" i="2" s="1" a="1"/>
  <c r="AZ437" i="2" s="1"/>
  <c r="AY127" i="2"/>
  <c r="AZ127" i="2" s="1" a="1"/>
  <c r="AZ127" i="2" s="1"/>
  <c r="AS160" i="2" a="1"/>
  <c r="AS160" i="2" s="1"/>
  <c r="AT259" i="2" a="1"/>
  <c r="AT259" i="2" s="1"/>
  <c r="AR316" i="2" a="1"/>
  <c r="AR316" i="2" s="1"/>
  <c r="BA598" i="2" a="1"/>
  <c r="BA598" i="2" s="1"/>
  <c r="AR338" i="2" a="1"/>
  <c r="AR338" i="2" s="1"/>
  <c r="AR1228" i="2" a="1"/>
  <c r="AR1228" i="2" s="1"/>
  <c r="AY1228" i="2"/>
  <c r="AZ1228" i="2" s="1" a="1"/>
  <c r="AZ1228" i="2" s="1"/>
  <c r="AR464" i="2" a="1"/>
  <c r="AR464" i="2" s="1"/>
  <c r="AY464" i="2"/>
  <c r="AZ464" i="2" s="1" a="1"/>
  <c r="AZ464" i="2" s="1"/>
  <c r="AY461" i="2"/>
  <c r="AZ461" i="2" s="1" a="1"/>
  <c r="AZ461" i="2" s="1"/>
  <c r="AY213" i="2"/>
  <c r="AZ213" i="2" s="1" a="1"/>
  <c r="AZ213" i="2" s="1"/>
  <c r="AY1385" i="2"/>
  <c r="AZ1385" i="2" s="1" a="1"/>
  <c r="AZ1385" i="2" s="1"/>
  <c r="AK598" i="2" a="1"/>
  <c r="AK598" i="2" s="1"/>
  <c r="AR307" i="2" a="1"/>
  <c r="AR307" i="2" s="1"/>
  <c r="AK614" i="2" a="1"/>
  <c r="AK614" i="2" s="1"/>
  <c r="AK545" i="2" a="1"/>
  <c r="AK545" i="2" s="1"/>
  <c r="AY1249" i="2"/>
  <c r="AZ1249" i="2" s="1" a="1"/>
  <c r="AZ1249" i="2" s="1"/>
  <c r="AR1249" i="2" a="1"/>
  <c r="AR1249" i="2" s="1"/>
  <c r="AR481" i="2" a="1"/>
  <c r="AR481" i="2" s="1"/>
  <c r="AR1382" i="2" a="1"/>
  <c r="AR1382" i="2" s="1"/>
  <c r="AY1382" i="2"/>
  <c r="AZ1382" i="2" s="1" a="1"/>
  <c r="AZ1382" i="2" s="1"/>
  <c r="AR542" i="2" a="1"/>
  <c r="AR542" i="2" s="1"/>
  <c r="AR469" i="2" a="1"/>
  <c r="AR469" i="2" s="1"/>
  <c r="AT491" i="2" a="1"/>
  <c r="AT491" i="2" s="1"/>
  <c r="AK269" i="2" a="1"/>
  <c r="AK269" i="2" s="1"/>
  <c r="AY268" i="2"/>
  <c r="AZ268" i="2" s="1" a="1"/>
  <c r="AZ268" i="2" s="1"/>
  <c r="AS76" i="2" a="1"/>
  <c r="AS76" i="2" s="1"/>
  <c r="AY294" i="2"/>
  <c r="AZ294" i="2" s="1" a="1"/>
  <c r="AZ294" i="2" s="1"/>
  <c r="AT590" i="2" a="1"/>
  <c r="AT590" i="2" s="1"/>
  <c r="AY280" i="2"/>
  <c r="AZ280" i="2" s="1" a="1"/>
  <c r="AZ280" i="2" s="1"/>
  <c r="AK472" i="2" a="1"/>
  <c r="AK472" i="2" s="1"/>
  <c r="AY487" i="2"/>
  <c r="AZ487" i="2" s="1" a="1"/>
  <c r="AZ487" i="2" s="1"/>
  <c r="BA296" i="2" a="1"/>
  <c r="BA296" i="2" s="1"/>
  <c r="AT296" i="2" a="1"/>
  <c r="AT296" i="2" s="1"/>
  <c r="AK296" i="2" a="1"/>
  <c r="AK296" i="2" s="1"/>
  <c r="AS296" i="2" a="1"/>
  <c r="AS296" i="2" s="1"/>
  <c r="AL296" i="2" a="1"/>
  <c r="AL296" i="2" s="1"/>
  <c r="AK263" i="2" a="1"/>
  <c r="AK263" i="2" s="1"/>
  <c r="AR285" i="2" a="1"/>
  <c r="AR285" i="2" s="1"/>
  <c r="AS263" i="2" a="1"/>
  <c r="AS263" i="2" s="1"/>
  <c r="AR280" i="2" a="1"/>
  <c r="AR280" i="2" s="1"/>
  <c r="AR158" i="2" a="1"/>
  <c r="AR158" i="2" s="1"/>
  <c r="AR643" i="2" a="1"/>
  <c r="AR643" i="2" s="1"/>
  <c r="AT521" i="2" a="1"/>
  <c r="AT521" i="2" s="1"/>
  <c r="AY590" i="2"/>
  <c r="AZ590" i="2" s="1" a="1"/>
  <c r="AZ590" i="2" s="1"/>
  <c r="AR225" i="2" a="1"/>
  <c r="AR225" i="2" s="1"/>
  <c r="AY1119" i="2"/>
  <c r="AZ1119" i="2" s="1" a="1"/>
  <c r="AZ1119" i="2" s="1"/>
  <c r="AR1119" i="2" a="1"/>
  <c r="AR1119" i="2" s="1"/>
  <c r="AY1170" i="2"/>
  <c r="AZ1170" i="2" s="1" a="1"/>
  <c r="AZ1170" i="2" s="1"/>
  <c r="AR1170" i="2" a="1"/>
  <c r="AR1170" i="2" s="1"/>
  <c r="AK651" i="2" a="1"/>
  <c r="AK651" i="2" s="1"/>
  <c r="AK160" i="2" a="1"/>
  <c r="AK160" i="2" s="1"/>
  <c r="AK360" i="2" a="1"/>
  <c r="AK360" i="2" s="1"/>
  <c r="AY598" i="2"/>
  <c r="AZ598" i="2" s="1" a="1"/>
  <c r="AZ598" i="2" s="1"/>
  <c r="BA359" i="2" a="1"/>
  <c r="BA359" i="2" s="1"/>
  <c r="BA551" i="2" a="1"/>
  <c r="BA551" i="2" s="1"/>
  <c r="AS105" i="2" a="1"/>
  <c r="AS105" i="2" s="1"/>
  <c r="AK105" i="2" a="1"/>
  <c r="AK105" i="2" s="1"/>
  <c r="AR347" i="2" a="1"/>
  <c r="AR347" i="2" s="1"/>
  <c r="AY316" i="2"/>
  <c r="AZ316" i="2" s="1" a="1"/>
  <c r="AZ316" i="2" s="1"/>
  <c r="AS1231" i="2" a="1"/>
  <c r="AS1231" i="2" s="1"/>
  <c r="BA1231" i="2" a="1"/>
  <c r="BA1231" i="2" s="1"/>
  <c r="AT1231" i="2" a="1"/>
  <c r="AT1231" i="2" s="1"/>
  <c r="AK1231" i="2" a="1"/>
  <c r="AK1231" i="2" s="1"/>
  <c r="AL1231" i="2" a="1"/>
  <c r="AL1231" i="2" s="1"/>
  <c r="I1231" i="2" s="1"/>
  <c r="AK546" i="2" a="1"/>
  <c r="AK546" i="2" s="1"/>
  <c r="AY191" i="2"/>
  <c r="AZ191" i="2" s="1" a="1"/>
  <c r="AZ191" i="2" s="1"/>
  <c r="AK177" i="2" a="1"/>
  <c r="AK177" i="2" s="1"/>
  <c r="AL545" i="2" a="1"/>
  <c r="AL545" i="2" s="1"/>
  <c r="I545" i="2" s="1"/>
  <c r="AR177" i="2" a="1"/>
  <c r="AR177" i="2" s="1"/>
  <c r="AR336" i="2" a="1"/>
  <c r="AR336" i="2" s="1"/>
  <c r="AS416" i="2" a="1"/>
  <c r="AS416" i="2" s="1"/>
  <c r="AP60" i="2" a="1"/>
  <c r="AP60" i="2" s="1"/>
  <c r="AL105" i="2" a="1"/>
  <c r="AL105" i="2" s="1"/>
  <c r="I105" i="2" s="1"/>
  <c r="AK591" i="2" a="1"/>
  <c r="AK591" i="2" s="1"/>
  <c r="AS466" i="2" a="1"/>
  <c r="AS466" i="2" s="1"/>
  <c r="AY1225" i="2"/>
  <c r="AZ1225" i="2" s="1" a="1"/>
  <c r="AZ1225" i="2" s="1"/>
  <c r="AR1225" i="2" a="1"/>
  <c r="AR1225" i="2" s="1"/>
  <c r="AR1237" i="2" a="1"/>
  <c r="AR1237" i="2" s="1"/>
  <c r="AY1237" i="2"/>
  <c r="AZ1237" i="2" s="1" a="1"/>
  <c r="AZ1237" i="2" s="1"/>
  <c r="AK874" i="2" a="1"/>
  <c r="AK874" i="2" s="1"/>
  <c r="AS874" i="2" a="1"/>
  <c r="AS874" i="2" s="1"/>
  <c r="BA874" i="2" a="1"/>
  <c r="BA874" i="2" s="1"/>
  <c r="AT874" i="2" a="1"/>
  <c r="AT874" i="2" s="1"/>
  <c r="AL874" i="2" a="1"/>
  <c r="AL874" i="2" s="1"/>
  <c r="I874" i="2" s="1"/>
  <c r="AK259" i="2" a="1"/>
  <c r="AK259" i="2" s="1"/>
  <c r="W239" i="2"/>
  <c r="AN239" i="2" s="1" a="1"/>
  <c r="AN239" i="2" s="1"/>
  <c r="Y239" i="2"/>
  <c r="X239" i="2"/>
  <c r="H239" i="2" s="1" a="1"/>
  <c r="H239" i="2" s="1"/>
  <c r="AY149" i="2"/>
  <c r="AZ149" i="2" s="1" a="1"/>
  <c r="AZ149" i="2" s="1"/>
  <c r="AR149" i="2" a="1"/>
  <c r="AR149" i="2" s="1"/>
  <c r="AL947" i="2" a="1"/>
  <c r="AL947" i="2" s="1"/>
  <c r="I947" i="2" s="1"/>
  <c r="AS947" i="2" a="1"/>
  <c r="AS947" i="2" s="1"/>
  <c r="AT947" i="2" a="1"/>
  <c r="AT947" i="2" s="1"/>
  <c r="BA947" i="2" a="1"/>
  <c r="BA947" i="2" s="1"/>
  <c r="AK947" i="2" a="1"/>
  <c r="AK947" i="2" s="1"/>
  <c r="AT64" i="2" a="1"/>
  <c r="AT64" i="2" s="1"/>
  <c r="AS64" i="2" a="1"/>
  <c r="AS64" i="2" s="1"/>
  <c r="AL64" i="2" a="1"/>
  <c r="AL64" i="2" s="1"/>
  <c r="BA64" i="2" a="1"/>
  <c r="BA64" i="2" s="1"/>
  <c r="AK64" i="2" a="1"/>
  <c r="AK64" i="2" s="1"/>
  <c r="AK605" i="2" a="1"/>
  <c r="AK605" i="2" s="1"/>
  <c r="AS605" i="2" a="1"/>
  <c r="AS605" i="2" s="1"/>
  <c r="AL605" i="2" a="1"/>
  <c r="AL605" i="2" s="1"/>
  <c r="I605" i="2" s="1"/>
  <c r="AT605" i="2" a="1"/>
  <c r="AT605" i="2" s="1"/>
  <c r="BA605" i="2" a="1"/>
  <c r="BA605" i="2" s="1"/>
  <c r="AY660" i="2"/>
  <c r="AZ660" i="2" s="1" a="1"/>
  <c r="AZ660" i="2" s="1"/>
  <c r="AR660" i="2" a="1"/>
  <c r="AR660" i="2" s="1"/>
  <c r="AP416" i="2" a="1"/>
  <c r="AP416" i="2" s="1"/>
  <c r="AK465" i="2" a="1"/>
  <c r="AK465" i="2" s="1"/>
  <c r="AS1246" i="2" a="1"/>
  <c r="AS1246" i="2" s="1"/>
  <c r="BA1246" i="2" a="1"/>
  <c r="BA1246" i="2" s="1"/>
  <c r="AT1246" i="2" a="1"/>
  <c r="AT1246" i="2" s="1"/>
  <c r="AK1246" i="2" a="1"/>
  <c r="AK1246" i="2" s="1"/>
  <c r="AL1246" i="2" a="1"/>
  <c r="AL1246" i="2" s="1"/>
  <c r="I1246" i="2" s="1"/>
  <c r="AY291" i="2"/>
  <c r="AZ291" i="2" s="1" a="1"/>
  <c r="AZ291" i="2" s="1"/>
  <c r="AR291" i="2" a="1"/>
  <c r="AR291" i="2" s="1"/>
  <c r="AT743" i="2" a="1"/>
  <c r="AT743" i="2" s="1"/>
  <c r="BA743" i="2" a="1"/>
  <c r="BA743" i="2" s="1"/>
  <c r="AK743" i="2" a="1"/>
  <c r="AK743" i="2" s="1"/>
  <c r="AS743" i="2" a="1"/>
  <c r="AS743" i="2" s="1"/>
  <c r="AL743" i="2" a="1"/>
  <c r="AL743" i="2" s="1"/>
  <c r="I743" i="2" s="1"/>
  <c r="AL1237" i="2" a="1"/>
  <c r="AL1237" i="2" s="1"/>
  <c r="I1237" i="2" s="1"/>
  <c r="AT1237" i="2" a="1"/>
  <c r="AT1237" i="2" s="1"/>
  <c r="AK1237" i="2" a="1"/>
  <c r="AK1237" i="2" s="1"/>
  <c r="AS1237" i="2" a="1"/>
  <c r="AS1237" i="2" s="1"/>
  <c r="BA1237" i="2" a="1"/>
  <c r="BA1237" i="2" s="1"/>
  <c r="AT1379" i="2" a="1"/>
  <c r="AT1379" i="2" s="1"/>
  <c r="AK1379" i="2" a="1"/>
  <c r="AK1379" i="2" s="1"/>
  <c r="AL1379" i="2" a="1"/>
  <c r="AL1379" i="2" s="1"/>
  <c r="I1379" i="2" s="1"/>
  <c r="BA1379" i="2" a="1"/>
  <c r="BA1379" i="2" s="1"/>
  <c r="AS1379" i="2" a="1"/>
  <c r="AS1379" i="2" s="1"/>
  <c r="AY111" i="2"/>
  <c r="AZ111" i="2" s="1" a="1"/>
  <c r="AZ111" i="2" s="1"/>
  <c r="AR111" i="2" a="1"/>
  <c r="AR111" i="2" s="1"/>
  <c r="AS724" i="2" a="1"/>
  <c r="AS724" i="2" s="1"/>
  <c r="BA724" i="2" a="1"/>
  <c r="BA724" i="2" s="1"/>
  <c r="AT724" i="2" a="1"/>
  <c r="AT724" i="2" s="1"/>
  <c r="AL724" i="2" a="1"/>
  <c r="AL724" i="2" s="1"/>
  <c r="I724" i="2" s="1"/>
  <c r="AK724" i="2" a="1"/>
  <c r="AK724" i="2" s="1"/>
  <c r="AY618" i="2"/>
  <c r="AZ618" i="2" s="1" a="1"/>
  <c r="AZ618" i="2" s="1"/>
  <c r="AR618" i="2" a="1"/>
  <c r="AR618" i="2" s="1"/>
  <c r="AS595" i="2" a="1"/>
  <c r="AS595" i="2" s="1"/>
  <c r="BA595" i="2" a="1"/>
  <c r="BA595" i="2" s="1"/>
  <c r="AK595" i="2" a="1"/>
  <c r="AK595" i="2" s="1"/>
  <c r="AT595" i="2" a="1"/>
  <c r="AT595" i="2" s="1"/>
  <c r="AL595" i="2" a="1"/>
  <c r="AL595" i="2" s="1"/>
  <c r="I595" i="2" s="1"/>
  <c r="Y176" i="2"/>
  <c r="W176" i="2"/>
  <c r="X176" i="2"/>
  <c r="AD176" i="2" s="1"/>
  <c r="AE176" i="2" s="1" a="1"/>
  <c r="AE176" i="2" s="1"/>
  <c r="AF176" i="2" s="1" a="1"/>
  <c r="AF176" i="2" s="1"/>
  <c r="AY64" i="2"/>
  <c r="AZ64" i="2" s="1" a="1"/>
  <c r="AZ64" i="2" s="1"/>
  <c r="AR64" i="2" a="1"/>
  <c r="AR64" i="2" s="1"/>
  <c r="AY1107" i="2"/>
  <c r="AZ1107" i="2" s="1" a="1"/>
  <c r="AZ1107" i="2" s="1"/>
  <c r="AR1107" i="2" a="1"/>
  <c r="AR1107" i="2" s="1"/>
  <c r="AK650" i="2" a="1"/>
  <c r="AK650" i="2" s="1"/>
  <c r="AR1379" i="2" a="1"/>
  <c r="AR1379" i="2" s="1"/>
  <c r="AY1379" i="2"/>
  <c r="AZ1379" i="2" s="1" a="1"/>
  <c r="AZ1379" i="2" s="1"/>
  <c r="AR1243" i="2" a="1"/>
  <c r="AR1243" i="2" s="1"/>
  <c r="AY1243" i="2"/>
  <c r="AZ1243" i="2" s="1" a="1"/>
  <c r="AZ1243" i="2" s="1"/>
  <c r="W254" i="2"/>
  <c r="AN254" i="2" s="1" a="1"/>
  <c r="AN254" i="2" s="1"/>
  <c r="X254" i="2"/>
  <c r="Y254" i="2"/>
  <c r="AY303" i="2"/>
  <c r="AZ303" i="2" s="1" a="1"/>
  <c r="AZ303" i="2" s="1"/>
  <c r="AR303" i="2" a="1"/>
  <c r="AR303" i="2" s="1"/>
  <c r="AR595" i="2" a="1"/>
  <c r="AR595" i="2" s="1"/>
  <c r="AY595" i="2"/>
  <c r="AZ595" i="2" s="1" a="1"/>
  <c r="AZ595" i="2" s="1"/>
  <c r="AL1219" i="2" a="1"/>
  <c r="AL1219" i="2" s="1"/>
  <c r="I1219" i="2" s="1"/>
  <c r="BA1219" i="2" a="1"/>
  <c r="BA1219" i="2" s="1"/>
  <c r="AT1219" i="2" a="1"/>
  <c r="AT1219" i="2" s="1"/>
  <c r="AK1219" i="2" a="1"/>
  <c r="AK1219" i="2" s="1"/>
  <c r="AS1219" i="2" a="1"/>
  <c r="AS1219" i="2" s="1"/>
  <c r="AS574" i="2" a="1"/>
  <c r="AS574" i="2" s="1"/>
  <c r="AL574" i="2" a="1"/>
  <c r="AL574" i="2" s="1"/>
  <c r="I574" i="2" s="1"/>
  <c r="AK574" i="2" a="1"/>
  <c r="AK574" i="2" s="1"/>
  <c r="BA574" i="2" a="1"/>
  <c r="BA574" i="2" s="1"/>
  <c r="AT574" i="2" a="1"/>
  <c r="AT574" i="2" s="1"/>
  <c r="AS478" i="2" a="1"/>
  <c r="AS478" i="2" s="1"/>
  <c r="AL478" i="2" a="1"/>
  <c r="AL478" i="2" s="1"/>
  <c r="I478" i="2" s="1"/>
  <c r="BA478" i="2" a="1"/>
  <c r="BA478" i="2" s="1"/>
  <c r="AK478" i="2" a="1"/>
  <c r="AK478" i="2" s="1"/>
  <c r="AT478" i="2" a="1"/>
  <c r="AT478" i="2" s="1"/>
  <c r="AY321" i="2"/>
  <c r="AZ321" i="2" s="1" a="1"/>
  <c r="AZ321" i="2" s="1"/>
  <c r="AS650" i="2" a="1"/>
  <c r="AS650" i="2" s="1"/>
  <c r="AS473" i="2" a="1"/>
  <c r="AS473" i="2" s="1"/>
  <c r="BA473" i="2" a="1"/>
  <c r="BA473" i="2" s="1"/>
  <c r="AK473" i="2" a="1"/>
  <c r="AK473" i="2" s="1"/>
  <c r="AT473" i="2" a="1"/>
  <c r="AT473" i="2" s="1"/>
  <c r="AL473" i="2" a="1"/>
  <c r="AL473" i="2" s="1"/>
  <c r="I473" i="2" s="1"/>
  <c r="AR341" i="2" a="1"/>
  <c r="AR341" i="2" s="1"/>
  <c r="AY341" i="2"/>
  <c r="AZ341" i="2" s="1" a="1"/>
  <c r="AZ341" i="2" s="1"/>
  <c r="AY158" i="2"/>
  <c r="AZ158" i="2" s="1" a="1"/>
  <c r="AZ158" i="2" s="1"/>
  <c r="AY347" i="2"/>
  <c r="AZ347" i="2" s="1" a="1"/>
  <c r="AZ347" i="2" s="1"/>
  <c r="AY622" i="2"/>
  <c r="AZ622" i="2" s="1" a="1"/>
  <c r="AZ622" i="2" s="1"/>
  <c r="AR622" i="2" a="1"/>
  <c r="AR622" i="2" s="1"/>
  <c r="AY643" i="2"/>
  <c r="AZ643" i="2" s="1" a="1"/>
  <c r="AZ643" i="2" s="1"/>
  <c r="AY493" i="2"/>
  <c r="AZ493" i="2" s="1" a="1"/>
  <c r="AZ493" i="2" s="1"/>
  <c r="X231" i="2"/>
  <c r="AD231" i="2" s="1"/>
  <c r="AE231" i="2" s="1" a="1"/>
  <c r="AE231" i="2" s="1"/>
  <c r="AF231" i="2" s="1" a="1"/>
  <c r="AF231" i="2" s="1"/>
  <c r="W231" i="2"/>
  <c r="Y231" i="2"/>
  <c r="AY481" i="2"/>
  <c r="AZ481" i="2" s="1" a="1"/>
  <c r="AZ481" i="2" s="1"/>
  <c r="AY106" i="2"/>
  <c r="AZ106" i="2" s="1" a="1"/>
  <c r="AZ106" i="2" s="1"/>
  <c r="AR106" i="2" a="1"/>
  <c r="AR106" i="2" s="1"/>
  <c r="AR478" i="2" a="1"/>
  <c r="AR478" i="2" s="1"/>
  <c r="AY478" i="2"/>
  <c r="AZ478" i="2" s="1" a="1"/>
  <c r="AZ478" i="2" s="1"/>
  <c r="AY1158" i="2"/>
  <c r="AZ1158" i="2" s="1" a="1"/>
  <c r="AZ1158" i="2" s="1"/>
  <c r="AR1158" i="2" a="1"/>
  <c r="AR1158" i="2" s="1"/>
  <c r="AS965" i="2" a="1"/>
  <c r="AS965" i="2" s="1"/>
  <c r="AT965" i="2" a="1"/>
  <c r="AT965" i="2" s="1"/>
  <c r="BA965" i="2" a="1"/>
  <c r="BA965" i="2" s="1"/>
  <c r="AK965" i="2" a="1"/>
  <c r="AK965" i="2" s="1"/>
  <c r="AL965" i="2" a="1"/>
  <c r="AL965" i="2" s="1"/>
  <c r="I965" i="2" s="1"/>
  <c r="AY179" i="2"/>
  <c r="AZ179" i="2" s="1" a="1"/>
  <c r="AZ179" i="2" s="1"/>
  <c r="AR179" i="2" a="1"/>
  <c r="AR179" i="2" s="1"/>
  <c r="AK369" i="2" a="1"/>
  <c r="AK369" i="2" s="1"/>
  <c r="AS465" i="2" a="1"/>
  <c r="AS465" i="2" s="1"/>
  <c r="AY67" i="2"/>
  <c r="AZ67" i="2" s="1" a="1"/>
  <c r="AZ67" i="2" s="1"/>
  <c r="AR67" i="2" a="1"/>
  <c r="AR67" i="2" s="1"/>
  <c r="AK1225" i="2" a="1"/>
  <c r="AK1225" i="2" s="1"/>
  <c r="AL1225" i="2" a="1"/>
  <c r="AL1225" i="2" s="1"/>
  <c r="I1225" i="2" s="1"/>
  <c r="AS1225" i="2" a="1"/>
  <c r="AS1225" i="2" s="1"/>
  <c r="BA1225" i="2" a="1"/>
  <c r="BA1225" i="2" s="1"/>
  <c r="AT1225" i="2" a="1"/>
  <c r="AT1225" i="2" s="1"/>
  <c r="AS1385" i="2" a="1"/>
  <c r="AS1385" i="2" s="1"/>
  <c r="AT1385" i="2" a="1"/>
  <c r="AT1385" i="2" s="1"/>
  <c r="AK1385" i="2" a="1"/>
  <c r="AK1385" i="2" s="1"/>
  <c r="AL1385" i="2" a="1"/>
  <c r="AL1385" i="2" s="1"/>
  <c r="I1385" i="2" s="1"/>
  <c r="BA1385" i="2" a="1"/>
  <c r="BA1385" i="2" s="1"/>
  <c r="AR257" i="2" a="1"/>
  <c r="AR257" i="2" s="1"/>
  <c r="AY257" i="2"/>
  <c r="AZ257" i="2" s="1" a="1"/>
  <c r="AZ257" i="2" s="1"/>
  <c r="AR574" i="2" a="1"/>
  <c r="AR574" i="2" s="1"/>
  <c r="AY574" i="2"/>
  <c r="AZ574" i="2" s="1" a="1"/>
  <c r="AZ574" i="2" s="1"/>
  <c r="AS1222" i="2" a="1"/>
  <c r="AS1222" i="2" s="1"/>
  <c r="AK1222" i="2" a="1"/>
  <c r="AK1222" i="2" s="1"/>
  <c r="BA1222" i="2" a="1"/>
  <c r="BA1222" i="2" s="1"/>
  <c r="AL1222" i="2" a="1"/>
  <c r="AL1222" i="2" s="1"/>
  <c r="I1222" i="2" s="1"/>
  <c r="AT1222" i="2" a="1"/>
  <c r="AT1222" i="2" s="1"/>
  <c r="AY289" i="2"/>
  <c r="AZ289" i="2" s="1" a="1"/>
  <c r="AZ289" i="2" s="1"/>
  <c r="AR289" i="2" a="1"/>
  <c r="AR289" i="2" s="1"/>
  <c r="W265" i="2"/>
  <c r="X265" i="2"/>
  <c r="Y265" i="2"/>
  <c r="AL1182" i="2" a="1"/>
  <c r="AL1182" i="2" s="1"/>
  <c r="I1182" i="2" s="1"/>
  <c r="AS1182" i="2" a="1"/>
  <c r="AS1182" i="2" s="1"/>
  <c r="AT1182" i="2" a="1"/>
  <c r="AT1182" i="2" s="1"/>
  <c r="BA1182" i="2" a="1"/>
  <c r="BA1182" i="2" s="1"/>
  <c r="AK1182" i="2" a="1"/>
  <c r="AK1182" i="2" s="1"/>
  <c r="AR321" i="2" a="1"/>
  <c r="AR321" i="2" s="1"/>
  <c r="AL637" i="2" a="1"/>
  <c r="AL637" i="2" s="1"/>
  <c r="I637" i="2" s="1"/>
  <c r="AY475" i="2"/>
  <c r="AZ475" i="2" s="1" a="1"/>
  <c r="AZ475" i="2" s="1"/>
  <c r="X83" i="2"/>
  <c r="Y83" i="2"/>
  <c r="W83" i="2"/>
  <c r="BA1240" i="2" a="1"/>
  <c r="BA1240" i="2" s="1"/>
  <c r="AT1240" i="2" a="1"/>
  <c r="AT1240" i="2" s="1"/>
  <c r="AK1240" i="2" a="1"/>
  <c r="AK1240" i="2" s="1"/>
  <c r="AL1240" i="2" a="1"/>
  <c r="AL1240" i="2" s="1"/>
  <c r="I1240" i="2" s="1"/>
  <c r="AS1240" i="2" a="1"/>
  <c r="AS1240" i="2" s="1"/>
  <c r="AR1238" i="2" a="1"/>
  <c r="AR1238" i="2" s="1"/>
  <c r="AY1238" i="2"/>
  <c r="AZ1238" i="2" s="1" a="1"/>
  <c r="AZ1238" i="2" s="1"/>
  <c r="AR333" i="2" a="1"/>
  <c r="AR333" i="2" s="1"/>
  <c r="AY333" i="2"/>
  <c r="AZ333" i="2" s="1" a="1"/>
  <c r="AZ333" i="2" s="1"/>
  <c r="AY706" i="2"/>
  <c r="AZ706" i="2" s="1" a="1"/>
  <c r="AZ706" i="2" s="1"/>
  <c r="AR706" i="2" a="1"/>
  <c r="AR706" i="2" s="1"/>
  <c r="BA662" i="2" a="1"/>
  <c r="BA662" i="2" s="1"/>
  <c r="AT662" i="2" a="1"/>
  <c r="AT662" i="2" s="1"/>
  <c r="AL662" i="2" a="1"/>
  <c r="AL662" i="2" s="1"/>
  <c r="I662" i="2" s="1"/>
  <c r="AS662" i="2" a="1"/>
  <c r="AS662" i="2" s="1"/>
  <c r="AK662" i="2" a="1"/>
  <c r="AK662" i="2" s="1"/>
  <c r="AR1222" i="2" a="1"/>
  <c r="AR1222" i="2" s="1"/>
  <c r="AY1222" i="2"/>
  <c r="AZ1222" i="2" s="1" a="1"/>
  <c r="AZ1222" i="2" s="1"/>
  <c r="AY338" i="2"/>
  <c r="AZ338" i="2" s="1" a="1"/>
  <c r="AZ338" i="2" s="1"/>
  <c r="AR590" i="2" a="1"/>
  <c r="AR590" i="2" s="1"/>
  <c r="AR487" i="2" a="1"/>
  <c r="AR487" i="2" s="1"/>
  <c r="AS586" i="2" a="1"/>
  <c r="AS586" i="2" s="1"/>
  <c r="Y8" i="2"/>
  <c r="X8" i="2"/>
  <c r="W8" i="2"/>
  <c r="AY654" i="2"/>
  <c r="AZ654" i="2" s="1" a="1"/>
  <c r="AZ654" i="2" s="1"/>
  <c r="AR654" i="2" a="1"/>
  <c r="AR654" i="2" s="1"/>
  <c r="AY469" i="2"/>
  <c r="AZ469" i="2" s="1" a="1"/>
  <c r="AZ469" i="2" s="1"/>
  <c r="AR42" i="2" a="1"/>
  <c r="AR42" i="2" s="1"/>
  <c r="AY42" i="2"/>
  <c r="AZ42" i="2" s="1" a="1"/>
  <c r="AZ42" i="2" s="1"/>
  <c r="AR662" i="2" a="1"/>
  <c r="AR662" i="2" s="1"/>
  <c r="AY662" i="2"/>
  <c r="AZ662" i="2" s="1" a="1"/>
  <c r="AZ662" i="2" s="1"/>
  <c r="AY1104" i="2"/>
  <c r="AZ1104" i="2" s="1" a="1"/>
  <c r="AZ1104" i="2" s="1"/>
  <c r="AR1104" i="2" a="1"/>
  <c r="AR1104" i="2" s="1"/>
  <c r="AY607" i="2"/>
  <c r="AZ607" i="2" s="1" a="1"/>
  <c r="AZ607" i="2" s="1"/>
  <c r="AY586" i="2"/>
  <c r="AZ586" i="2" s="1" a="1"/>
  <c r="AZ586" i="2" s="1"/>
  <c r="AR586" i="2" a="1"/>
  <c r="AR586" i="2" s="1"/>
  <c r="AR256" i="2" a="1"/>
  <c r="AR256" i="2" s="1"/>
  <c r="AY256" i="2"/>
  <c r="AZ256" i="2" s="1" a="1"/>
  <c r="AZ256" i="2" s="1"/>
  <c r="AK474" i="2" a="1"/>
  <c r="AK474" i="2" s="1"/>
  <c r="AK571" i="2" a="1"/>
  <c r="AK571" i="2" s="1"/>
  <c r="AS36" i="2" a="1"/>
  <c r="AS36" i="2" s="1"/>
  <c r="AK586" i="2" a="1"/>
  <c r="AK586" i="2" s="1"/>
  <c r="AS434" i="2" a="1"/>
  <c r="AS434" i="2" s="1"/>
  <c r="AS644" i="2" a="1"/>
  <c r="AS644" i="2" s="1"/>
  <c r="AT563" i="2" a="1"/>
  <c r="AT563" i="2" s="1"/>
  <c r="AK573" i="2" a="1"/>
  <c r="AK573" i="2" s="1"/>
  <c r="AR1391" i="2" a="1"/>
  <c r="AR1391" i="2" s="1"/>
  <c r="AY1391" i="2"/>
  <c r="AZ1391" i="2" s="1" a="1"/>
  <c r="AZ1391" i="2" s="1"/>
  <c r="AY259" i="2"/>
  <c r="AZ259" i="2" s="1" a="1"/>
  <c r="AZ259" i="2" s="1"/>
  <c r="AR259" i="2" a="1"/>
  <c r="AR259" i="2" s="1"/>
  <c r="AY725" i="2"/>
  <c r="AZ725" i="2" s="1" a="1"/>
  <c r="AZ725" i="2" s="1"/>
  <c r="AR725" i="2" a="1"/>
  <c r="AR725" i="2" s="1"/>
  <c r="AR1159" i="2" a="1"/>
  <c r="AR1159" i="2" s="1"/>
  <c r="AY1159" i="2"/>
  <c r="AZ1159" i="2" s="1" a="1"/>
  <c r="AZ1159" i="2" s="1"/>
  <c r="AL707" i="2" a="1"/>
  <c r="AL707" i="2" s="1"/>
  <c r="I707" i="2" s="1"/>
  <c r="AT707" i="2" a="1"/>
  <c r="AT707" i="2" s="1"/>
  <c r="BA707" i="2" a="1"/>
  <c r="BA707" i="2" s="1"/>
  <c r="AK707" i="2" a="1"/>
  <c r="AK707" i="2" s="1"/>
  <c r="AS707" i="2" a="1"/>
  <c r="AS707" i="2" s="1"/>
  <c r="AY307" i="2"/>
  <c r="AZ307" i="2" s="1" a="1"/>
  <c r="AZ307" i="2" s="1"/>
  <c r="AR1234" i="2" a="1"/>
  <c r="AR1234" i="2" s="1"/>
  <c r="AY1234" i="2"/>
  <c r="AZ1234" i="2" s="1" a="1"/>
  <c r="AZ1234" i="2" s="1"/>
  <c r="AL822" i="2" a="1"/>
  <c r="AL822" i="2" s="1"/>
  <c r="I822" i="2" s="1"/>
  <c r="AS822" i="2" a="1"/>
  <c r="AS822" i="2" s="1"/>
  <c r="BA822" i="2" a="1"/>
  <c r="BA822" i="2" s="1"/>
  <c r="AK822" i="2" a="1"/>
  <c r="AK822" i="2" s="1"/>
  <c r="AT822" i="2" a="1"/>
  <c r="AT822" i="2" s="1"/>
  <c r="AT541" i="2" a="1"/>
  <c r="AT541" i="2" s="1"/>
  <c r="AK541" i="2" a="1"/>
  <c r="AK541" i="2" s="1"/>
  <c r="AS541" i="2" a="1"/>
  <c r="AS541" i="2" s="1"/>
  <c r="BA541" i="2" a="1"/>
  <c r="BA541" i="2" s="1"/>
  <c r="AL541" i="2" a="1"/>
  <c r="AL541" i="2" s="1"/>
  <c r="I541" i="2" s="1"/>
  <c r="Y37" i="2"/>
  <c r="W37" i="2"/>
  <c r="X37" i="2"/>
  <c r="AK274" i="2" a="1"/>
  <c r="AK274" i="2" s="1"/>
  <c r="AL586" i="2" a="1"/>
  <c r="AL586" i="2" s="1"/>
  <c r="I586" i="2" s="1"/>
  <c r="AR1481" i="2" a="1"/>
  <c r="AR1481" i="2" s="1"/>
  <c r="AY1481" i="2"/>
  <c r="AZ1481" i="2" s="1" a="1"/>
  <c r="AZ1481" i="2" s="1"/>
  <c r="AY109" i="2"/>
  <c r="AZ109" i="2" s="1" a="1"/>
  <c r="AZ109" i="2" s="1"/>
  <c r="AR109" i="2" a="1"/>
  <c r="AR109" i="2" s="1"/>
  <c r="AS1195" i="2" a="1"/>
  <c r="AS1195" i="2" s="1"/>
  <c r="AT1195" i="2" a="1"/>
  <c r="AT1195" i="2" s="1"/>
  <c r="BA1195" i="2" a="1"/>
  <c r="BA1195" i="2" s="1"/>
  <c r="AK1195" i="2" a="1"/>
  <c r="AK1195" i="2" s="1"/>
  <c r="AL1195" i="2" a="1"/>
  <c r="AL1195" i="2" s="1"/>
  <c r="I1195" i="2" s="1"/>
  <c r="AR916" i="2" a="1"/>
  <c r="AR916" i="2" s="1"/>
  <c r="AY916" i="2"/>
  <c r="AZ916" i="2" s="1" a="1"/>
  <c r="AZ916" i="2" s="1"/>
  <c r="AK1481" i="2" a="1"/>
  <c r="AK1481" i="2" s="1"/>
  <c r="AS1481" i="2" a="1"/>
  <c r="AS1481" i="2" s="1"/>
  <c r="BA1481" i="2" a="1"/>
  <c r="BA1481" i="2" s="1"/>
  <c r="AT1481" i="2" a="1"/>
  <c r="AT1481" i="2" s="1"/>
  <c r="AL1481" i="2" a="1"/>
  <c r="AL1481" i="2" s="1"/>
  <c r="I1481" i="2" s="1"/>
  <c r="AR559" i="2" a="1"/>
  <c r="AR559" i="2" s="1"/>
  <c r="AY559" i="2"/>
  <c r="AZ559" i="2" s="1" a="1"/>
  <c r="AZ559" i="2" s="1"/>
  <c r="BA490" i="2" a="1"/>
  <c r="BA490" i="2" s="1"/>
  <c r="AK490" i="2" a="1"/>
  <c r="AK490" i="2" s="1"/>
  <c r="AT490" i="2" a="1"/>
  <c r="AT490" i="2" s="1"/>
  <c r="AS490" i="2" a="1"/>
  <c r="AS490" i="2" s="1"/>
  <c r="AL490" i="2" a="1"/>
  <c r="AL490" i="2" s="1"/>
  <c r="I490" i="2" s="1"/>
  <c r="AY542" i="2"/>
  <c r="AZ542" i="2" s="1" a="1"/>
  <c r="AZ542" i="2" s="1"/>
  <c r="AY177" i="2"/>
  <c r="AZ177" i="2" s="1" a="1"/>
  <c r="AZ177" i="2" s="1"/>
  <c r="AR910" i="2" a="1"/>
  <c r="AR910" i="2" s="1"/>
  <c r="AY910" i="2"/>
  <c r="AZ910" i="2" s="1" a="1"/>
  <c r="AZ910" i="2" s="1"/>
  <c r="AR925" i="2" a="1"/>
  <c r="AR925" i="2" s="1"/>
  <c r="AY925" i="2"/>
  <c r="AZ925" i="2" s="1" a="1"/>
  <c r="AZ925" i="2" s="1"/>
  <c r="AR222" i="2" a="1"/>
  <c r="AR222" i="2" s="1"/>
  <c r="AY222" i="2"/>
  <c r="AZ222" i="2" s="1" a="1"/>
  <c r="AZ222" i="2" s="1"/>
  <c r="AR707" i="2" a="1"/>
  <c r="AR707" i="2" s="1"/>
  <c r="AY707" i="2"/>
  <c r="AZ707" i="2" s="1" a="1"/>
  <c r="AZ707" i="2" s="1"/>
  <c r="AY889" i="2"/>
  <c r="AZ889" i="2" s="1" a="1"/>
  <c r="AZ889" i="2" s="1"/>
  <c r="AR889" i="2" a="1"/>
  <c r="AR889" i="2" s="1"/>
  <c r="W328" i="2"/>
  <c r="X328" i="2"/>
  <c r="Y328" i="2"/>
  <c r="AK1029" i="2" a="1"/>
  <c r="AK1029" i="2" s="1"/>
  <c r="BA1029" i="2" a="1"/>
  <c r="BA1029" i="2" s="1"/>
  <c r="AT1029" i="2" a="1"/>
  <c r="AT1029" i="2" s="1"/>
  <c r="AL1029" i="2" a="1"/>
  <c r="AL1029" i="2" s="1"/>
  <c r="I1029" i="2" s="1"/>
  <c r="AS1029" i="2" a="1"/>
  <c r="AS1029" i="2" s="1"/>
  <c r="Y458" i="2"/>
  <c r="X458" i="2"/>
  <c r="W458" i="2"/>
  <c r="AY98" i="2"/>
  <c r="AZ98" i="2" s="1" a="1"/>
  <c r="AZ98" i="2" s="1"/>
  <c r="AK1171" i="2" a="1"/>
  <c r="AK1171" i="2" s="1"/>
  <c r="AS1171" i="2" a="1"/>
  <c r="AS1171" i="2" s="1"/>
  <c r="AT1171" i="2" a="1"/>
  <c r="AT1171" i="2" s="1"/>
  <c r="BA1171" i="2" a="1"/>
  <c r="BA1171" i="2" s="1"/>
  <c r="AL1171" i="2" a="1"/>
  <c r="AL1171" i="2" s="1"/>
  <c r="I1171" i="2" s="1"/>
  <c r="AK412" i="2" a="1"/>
  <c r="AK412" i="2" s="1"/>
  <c r="AY470" i="2"/>
  <c r="AZ470" i="2" s="1" a="1"/>
  <c r="AZ470" i="2" s="1"/>
  <c r="AR470" i="2" a="1"/>
  <c r="AR470" i="2" s="1"/>
  <c r="AK493" i="2" a="1"/>
  <c r="AK493" i="2" s="1"/>
  <c r="AK570" i="2" a="1"/>
  <c r="AK570" i="2" s="1"/>
  <c r="AR983" i="2" a="1"/>
  <c r="AR983" i="2" s="1"/>
  <c r="AY983" i="2"/>
  <c r="AZ983" i="2" s="1" a="1"/>
  <c r="AZ983" i="2" s="1"/>
  <c r="AR277" i="2" a="1"/>
  <c r="AR277" i="2" s="1"/>
  <c r="AY277" i="2"/>
  <c r="AZ277" i="2" s="1" a="1"/>
  <c r="AZ277" i="2" s="1"/>
  <c r="AR331" i="2" a="1"/>
  <c r="AR331" i="2" s="1"/>
  <c r="AY331" i="2"/>
  <c r="AZ331" i="2" s="1" a="1"/>
  <c r="AZ331" i="2" s="1"/>
  <c r="AR490" i="2" a="1"/>
  <c r="AR490" i="2" s="1"/>
  <c r="AY490" i="2"/>
  <c r="AZ490" i="2" s="1" a="1"/>
  <c r="AZ490" i="2" s="1"/>
  <c r="X306" i="2"/>
  <c r="W306" i="2"/>
  <c r="AN306" i="2" s="1" a="1"/>
  <c r="AN306" i="2" s="1"/>
  <c r="Y306" i="2"/>
  <c r="AR1171" i="2" a="1"/>
  <c r="AR1171" i="2" s="1"/>
  <c r="AY1171" i="2"/>
  <c r="AZ1171" i="2" s="1" a="1"/>
  <c r="AZ1171" i="2" s="1"/>
  <c r="X185" i="2"/>
  <c r="Y185" i="2"/>
  <c r="W185" i="2"/>
  <c r="AY336" i="2"/>
  <c r="AZ336" i="2" s="1" a="1"/>
  <c r="AZ336" i="2" s="1"/>
  <c r="AY472" i="2"/>
  <c r="AZ472" i="2" s="1" a="1"/>
  <c r="AZ472" i="2" s="1"/>
  <c r="AR472" i="2" a="1"/>
  <c r="AR472" i="2" s="1"/>
  <c r="AK307" i="2" a="1"/>
  <c r="AK307" i="2" s="1"/>
  <c r="AT274" i="2" a="1"/>
  <c r="AT274" i="2" s="1"/>
  <c r="K274" i="2" s="1"/>
  <c r="AR108" i="2" a="1"/>
  <c r="AR108" i="2" s="1"/>
  <c r="AY108" i="2"/>
  <c r="AZ108" i="2" s="1" a="1"/>
  <c r="AZ108" i="2" s="1"/>
  <c r="AR335" i="2" a="1"/>
  <c r="AR335" i="2" s="1"/>
  <c r="AY335" i="2"/>
  <c r="AZ335" i="2" s="1" a="1"/>
  <c r="AZ335" i="2" s="1"/>
  <c r="AY225" i="2"/>
  <c r="AZ225" i="2" s="1" a="1"/>
  <c r="AZ225" i="2" s="1"/>
  <c r="AR1113" i="2" a="1"/>
  <c r="AR1113" i="2" s="1"/>
  <c r="AY1113" i="2"/>
  <c r="AZ1113" i="2" s="1" a="1"/>
  <c r="AZ1113" i="2" s="1"/>
  <c r="AY1023" i="2"/>
  <c r="AZ1023" i="2" s="1" a="1"/>
  <c r="AZ1023" i="2" s="1"/>
  <c r="AR1023" i="2" a="1"/>
  <c r="AR1023" i="2" s="1"/>
  <c r="AR339" i="2" a="1"/>
  <c r="AR339" i="2" s="1"/>
  <c r="AY339" i="2"/>
  <c r="AZ339" i="2" s="1" a="1"/>
  <c r="AZ339" i="2" s="1"/>
  <c r="AY1182" i="2"/>
  <c r="AZ1182" i="2" s="1" a="1"/>
  <c r="AZ1182" i="2" s="1"/>
  <c r="AR1182" i="2" a="1"/>
  <c r="AR1182" i="2" s="1"/>
  <c r="AR1504" i="2" a="1"/>
  <c r="AR1504" i="2" s="1"/>
  <c r="AY1504" i="2"/>
  <c r="AZ1504" i="2" s="1" a="1"/>
  <c r="AZ1504" i="2" s="1"/>
  <c r="M15" i="4" a="1"/>
  <c r="M15" i="4" s="1"/>
  <c r="F15" i="4" s="1"/>
  <c r="H15" i="4" s="1"/>
  <c r="P17" i="3" a="1"/>
  <c r="P17" i="3" s="1"/>
  <c r="G17" i="3" s="1"/>
  <c r="AS284" i="2" a="1"/>
  <c r="AS284" i="2" s="1"/>
  <c r="AS620" i="2" a="1"/>
  <c r="AS620" i="2" s="1"/>
  <c r="AS591" i="2" a="1"/>
  <c r="AS591" i="2" s="1"/>
  <c r="AS311" i="2" a="1"/>
  <c r="AS311" i="2" s="1"/>
  <c r="AS35" i="2" a="1"/>
  <c r="AS35" i="2" s="1"/>
  <c r="AS660" i="2" a="1"/>
  <c r="AS660" i="2" s="1"/>
  <c r="AS479" i="2" a="1"/>
  <c r="AS479" i="2" s="1"/>
  <c r="AS629" i="2" a="1"/>
  <c r="AS629" i="2" s="1"/>
  <c r="AS603" i="2" a="1"/>
  <c r="AS603" i="2" s="1"/>
  <c r="P12" i="4" a="1"/>
  <c r="P12" i="4" s="1"/>
  <c r="G12" i="4" s="1"/>
  <c r="AS655" i="2" a="1"/>
  <c r="AS655" i="2" s="1"/>
  <c r="AS533" i="2" a="1"/>
  <c r="AS533" i="2" s="1"/>
  <c r="AS363" i="2" a="1"/>
  <c r="AS363" i="2" s="1"/>
  <c r="M25" i="4" a="1"/>
  <c r="M25" i="4" s="1"/>
  <c r="F25" i="4" s="1"/>
  <c r="H25" i="4" s="1"/>
  <c r="M17" i="4" a="1"/>
  <c r="M17" i="4" s="1"/>
  <c r="F17" i="4" s="1"/>
  <c r="H17" i="4" s="1"/>
  <c r="BA660" i="2" a="1"/>
  <c r="BA660" i="2" s="1"/>
  <c r="AT660" i="2" a="1"/>
  <c r="AT660" i="2" s="1"/>
  <c r="M9" i="3" a="1"/>
  <c r="M9" i="3" s="1"/>
  <c r="F9" i="3" s="1"/>
  <c r="H9" i="3" s="1"/>
  <c r="AS491" i="2" a="1"/>
  <c r="AS491" i="2" s="1"/>
  <c r="BA544" i="2" a="1"/>
  <c r="BA544" i="2" s="1"/>
  <c r="AL544" i="2" a="1"/>
  <c r="AL544" i="2" s="1"/>
  <c r="I544" i="2" s="1"/>
  <c r="AS610" i="2" a="1"/>
  <c r="AS610" i="2" s="1"/>
  <c r="AS236" i="2" a="1"/>
  <c r="AS236" i="2" s="1"/>
  <c r="AS582" i="2" a="1"/>
  <c r="AS582" i="2" s="1"/>
  <c r="P24" i="4" a="1"/>
  <c r="P24" i="4" s="1"/>
  <c r="G24" i="4" s="1"/>
  <c r="AS546" i="2" a="1"/>
  <c r="AS546" i="2" s="1"/>
  <c r="AS571" i="2" a="1"/>
  <c r="AS571" i="2" s="1"/>
  <c r="AS606" i="2" a="1"/>
  <c r="AS606" i="2" s="1"/>
  <c r="AS525" i="2" a="1"/>
  <c r="AS525" i="2" s="1"/>
  <c r="AS557" i="2" a="1"/>
  <c r="AS557" i="2" s="1"/>
  <c r="AS48" i="2" a="1"/>
  <c r="AS48" i="2" s="1"/>
  <c r="P9" i="4" a="1"/>
  <c r="P9" i="4" s="1"/>
  <c r="G9" i="4" s="1"/>
  <c r="M21" i="4" a="1"/>
  <c r="M21" i="4" s="1"/>
  <c r="F21" i="4" s="1"/>
  <c r="H21" i="4" s="1"/>
  <c r="P21" i="3" a="1"/>
  <c r="P21" i="3" s="1"/>
  <c r="G21" i="3" s="1"/>
  <c r="P25" i="3" a="1"/>
  <c r="P25" i="3" s="1"/>
  <c r="G25" i="3" s="1"/>
  <c r="BA627" i="2" a="1"/>
  <c r="BA627" i="2" s="1"/>
  <c r="M16" i="4" a="1"/>
  <c r="M16" i="4" s="1"/>
  <c r="F16" i="4" s="1"/>
  <c r="H16" i="4" s="1"/>
  <c r="P16" i="3" a="1"/>
  <c r="P16" i="3" s="1"/>
  <c r="G16" i="3" s="1"/>
  <c r="AS493" i="2" a="1"/>
  <c r="AS493" i="2" s="1"/>
  <c r="AS351" i="2" a="1"/>
  <c r="AS351" i="2" s="1"/>
  <c r="BA485" i="2" a="1"/>
  <c r="BA485" i="2" s="1"/>
  <c r="AS647" i="2" a="1"/>
  <c r="AS647" i="2" s="1"/>
  <c r="BA487" i="2" a="1"/>
  <c r="BA487" i="2" s="1"/>
  <c r="AL627" i="2" a="1"/>
  <c r="AL627" i="2" s="1"/>
  <c r="I627" i="2" s="1"/>
  <c r="AT627" i="2" a="1"/>
  <c r="AT627" i="2" s="1"/>
  <c r="AT638" i="2" a="1"/>
  <c r="AT638" i="2" s="1"/>
  <c r="AT485" i="2" a="1"/>
  <c r="AT485" i="2" s="1"/>
  <c r="AS481" i="2" a="1"/>
  <c r="AS481" i="2" s="1"/>
  <c r="AT534" i="2" a="1"/>
  <c r="AT534" i="2" s="1"/>
  <c r="AL534" i="2" a="1"/>
  <c r="AL534" i="2" s="1"/>
  <c r="I534" i="2" s="1"/>
  <c r="AL246" i="2" a="1"/>
  <c r="AL246" i="2" s="1"/>
  <c r="I246" i="2" s="1"/>
  <c r="BA638" i="2" a="1"/>
  <c r="BA638" i="2" s="1"/>
  <c r="Q27" i="5" a="1"/>
  <c r="Q27" i="5" s="1"/>
  <c r="G27" i="5" s="1"/>
  <c r="AT246" i="2" a="1"/>
  <c r="AT246" i="2" s="1"/>
  <c r="K246" i="2" s="1"/>
  <c r="Q13" i="5" a="1"/>
  <c r="Q13" i="5" s="1"/>
  <c r="G13" i="5" s="1"/>
  <c r="BA246" i="2" a="1"/>
  <c r="BA246" i="2" s="1"/>
  <c r="L246" i="2" s="1"/>
  <c r="J246" i="2"/>
  <c r="M8" i="4" a="1"/>
  <c r="M8" i="4" s="1"/>
  <c r="F8" i="4" s="1"/>
  <c r="H8" i="4" s="1"/>
  <c r="BA629" i="2" a="1"/>
  <c r="BA629" i="2" s="1"/>
  <c r="AL518" i="2" a="1"/>
  <c r="AL518" i="2" s="1"/>
  <c r="I518" i="2" s="1"/>
  <c r="BA351" i="2" a="1"/>
  <c r="BA351" i="2" s="1"/>
  <c r="AL351" i="2" a="1"/>
  <c r="AL351" i="2" s="1"/>
  <c r="I351" i="2" s="1"/>
  <c r="M8" i="3" a="1"/>
  <c r="M8" i="3" s="1"/>
  <c r="F8" i="3" s="1"/>
  <c r="H8" i="3" s="1"/>
  <c r="AL629" i="2" a="1"/>
  <c r="AL629" i="2" s="1"/>
  <c r="I629" i="2" s="1"/>
  <c r="AT629" i="2" a="1"/>
  <c r="AT629" i="2" s="1"/>
  <c r="AL598" i="2" a="1"/>
  <c r="AL598" i="2" s="1"/>
  <c r="I598" i="2" s="1"/>
  <c r="BA527" i="2" a="1"/>
  <c r="BA527" i="2" s="1"/>
  <c r="P20" i="3" a="1"/>
  <c r="P20" i="3" s="1"/>
  <c r="G20" i="3" s="1"/>
  <c r="BA590" i="2" a="1"/>
  <c r="BA590" i="2" s="1"/>
  <c r="AS622" i="2" a="1"/>
  <c r="AS622" i="2" s="1"/>
  <c r="AS503" i="2" a="1"/>
  <c r="AS503" i="2" s="1"/>
  <c r="AS634" i="2" a="1"/>
  <c r="AS634" i="2" s="1"/>
  <c r="AS470" i="2" a="1"/>
  <c r="AS470" i="2" s="1"/>
  <c r="AT566" i="2" a="1"/>
  <c r="AT566" i="2" s="1"/>
  <c r="AS487" i="2" a="1"/>
  <c r="AS487" i="2" s="1"/>
  <c r="AS474" i="2" a="1"/>
  <c r="AS474" i="2" s="1"/>
  <c r="AS269" i="2" a="1"/>
  <c r="AS269" i="2" s="1"/>
  <c r="AS618" i="2" a="1"/>
  <c r="AS618" i="2" s="1"/>
  <c r="AS598" i="2" a="1"/>
  <c r="AS598" i="2" s="1"/>
  <c r="AS477" i="2" a="1"/>
  <c r="AS477" i="2" s="1"/>
  <c r="AS590" i="2" a="1"/>
  <c r="AS590" i="2" s="1"/>
  <c r="AS212" i="2" a="1"/>
  <c r="AS212" i="2" s="1"/>
  <c r="AS485" i="2" a="1"/>
  <c r="AS485" i="2" s="1"/>
  <c r="AS333" i="2" a="1"/>
  <c r="AS333" i="2" s="1"/>
  <c r="AS518" i="2" a="1"/>
  <c r="AS518" i="2" s="1"/>
  <c r="AS246" i="2" a="1"/>
  <c r="AS246" i="2" s="1"/>
  <c r="AS545" i="2" a="1"/>
  <c r="AS545" i="2" s="1"/>
  <c r="AS316" i="2" a="1"/>
  <c r="AS316" i="2" s="1"/>
  <c r="AS500" i="2" a="1"/>
  <c r="AS500" i="2" s="1"/>
  <c r="BA518" i="2" a="1"/>
  <c r="BA518" i="2" s="1"/>
  <c r="AS609" i="2" a="1"/>
  <c r="AS609" i="2" s="1"/>
  <c r="AS222" i="2" a="1"/>
  <c r="AS222" i="2" s="1"/>
  <c r="AS648" i="2" a="1"/>
  <c r="AS648" i="2" s="1"/>
  <c r="AS259" i="2" a="1"/>
  <c r="AS259" i="2" s="1"/>
  <c r="AS534" i="2" a="1"/>
  <c r="AS534" i="2" s="1"/>
  <c r="AS475" i="2" a="1"/>
  <c r="AS475" i="2" s="1"/>
  <c r="AS381" i="2" a="1"/>
  <c r="AS381" i="2" s="1"/>
  <c r="AS543" i="2" a="1"/>
  <c r="AS543" i="2" s="1"/>
  <c r="AS476" i="2" a="1"/>
  <c r="AS476" i="2" s="1"/>
  <c r="AT477" i="2" a="1"/>
  <c r="AT477" i="2" s="1"/>
  <c r="BA477" i="2" a="1"/>
  <c r="BA477" i="2" s="1"/>
  <c r="AL477" i="2" a="1"/>
  <c r="AL477" i="2" s="1"/>
  <c r="I477" i="2" s="1"/>
  <c r="AS350" i="2" a="1"/>
  <c r="AS350" i="2" s="1"/>
  <c r="BA533" i="2" a="1"/>
  <c r="BA533" i="2" s="1"/>
  <c r="AS651" i="2" a="1"/>
  <c r="AS651" i="2" s="1"/>
  <c r="AS653" i="2" a="1"/>
  <c r="AS653" i="2" s="1"/>
  <c r="AK521" i="2" a="1"/>
  <c r="AK521" i="2" s="1"/>
  <c r="AS592" i="2" a="1"/>
  <c r="AS592" i="2" s="1"/>
  <c r="AS468" i="2" a="1"/>
  <c r="AS468" i="2" s="1"/>
  <c r="J36" i="2"/>
  <c r="AS471" i="2" a="1"/>
  <c r="AS471" i="2" s="1"/>
  <c r="AK566" i="2" a="1"/>
  <c r="AK566" i="2" s="1"/>
  <c r="AK329" i="2" a="1"/>
  <c r="AK329" i="2" s="1"/>
  <c r="AT527" i="2" a="1"/>
  <c r="AT527" i="2" s="1"/>
  <c r="AL527" i="2" a="1"/>
  <c r="AL527" i="2" s="1"/>
  <c r="I527" i="2" s="1"/>
  <c r="AK140" i="2" a="1"/>
  <c r="AK140" i="2" s="1"/>
  <c r="AK137" i="2" a="1"/>
  <c r="AK137" i="2" s="1"/>
  <c r="AT620" i="2" a="1"/>
  <c r="AT620" i="2" s="1"/>
  <c r="K620" i="2" s="1"/>
  <c r="AS182" i="2" a="1"/>
  <c r="AS182" i="2" s="1"/>
  <c r="AP40" i="2" a="1"/>
  <c r="AP40" i="2" s="1"/>
  <c r="AS584" i="2" a="1"/>
  <c r="AS584" i="2" s="1"/>
  <c r="AL566" i="2" a="1"/>
  <c r="AL566" i="2" s="1"/>
  <c r="I566" i="2" s="1"/>
  <c r="AS563" i="2" a="1"/>
  <c r="AS563" i="2" s="1"/>
  <c r="AS177" i="2" a="1"/>
  <c r="AS177" i="2" s="1"/>
  <c r="AK647" i="2" a="1"/>
  <c r="AK647" i="2" s="1"/>
  <c r="AS597" i="2" a="1"/>
  <c r="AS597" i="2" s="1"/>
  <c r="AS81" i="2" a="1"/>
  <c r="AS81" i="2" s="1"/>
  <c r="AK524" i="2" a="1"/>
  <c r="AK524" i="2" s="1"/>
  <c r="BA566" i="2" a="1"/>
  <c r="BA566" i="2" s="1"/>
  <c r="AK72" i="2" a="1"/>
  <c r="AK72" i="2" s="1"/>
  <c r="AS659" i="2" a="1"/>
  <c r="AS659" i="2" s="1"/>
  <c r="AK621" i="2" a="1"/>
  <c r="AK621" i="2" s="1"/>
  <c r="AK607" i="2" a="1"/>
  <c r="AK607" i="2" s="1"/>
  <c r="AS550" i="2" a="1"/>
  <c r="AS550" i="2" s="1"/>
  <c r="AS149" i="2" a="1"/>
  <c r="AS149" i="2" s="1"/>
  <c r="AK491" i="2" a="1"/>
  <c r="AK491" i="2" s="1"/>
  <c r="BA614" i="2" a="1"/>
  <c r="BA614" i="2" s="1"/>
  <c r="AK589" i="2" a="1"/>
  <c r="AK589" i="2" s="1"/>
  <c r="AS558" i="2" a="1"/>
  <c r="AS558" i="2" s="1"/>
  <c r="AK471" i="2" a="1"/>
  <c r="AK471" i="2" s="1"/>
  <c r="AS524" i="2" a="1"/>
  <c r="AS524" i="2" s="1"/>
  <c r="AS360" i="2" a="1"/>
  <c r="AS360" i="2" s="1"/>
  <c r="AS72" i="2" a="1"/>
  <c r="AS72" i="2" s="1"/>
  <c r="AK659" i="2" a="1"/>
  <c r="AK659" i="2" s="1"/>
  <c r="AK506" i="2" a="1"/>
  <c r="AK506" i="2" s="1"/>
  <c r="AS614" i="2" a="1"/>
  <c r="AS614" i="2" s="1"/>
  <c r="AK76" i="2" a="1"/>
  <c r="AK76" i="2" s="1"/>
  <c r="AS326" i="2" a="1"/>
  <c r="AS326" i="2" s="1"/>
  <c r="AK338" i="2" a="1"/>
  <c r="AK338" i="2" s="1"/>
  <c r="AS589" i="2" a="1"/>
  <c r="AS589" i="2" s="1"/>
  <c r="J41" i="2"/>
  <c r="AK619" i="2" a="1"/>
  <c r="AK619" i="2" s="1"/>
  <c r="AS282" i="2" a="1"/>
  <c r="AS282" i="2" s="1"/>
  <c r="AK149" i="2" a="1"/>
  <c r="AK149" i="2" s="1"/>
  <c r="AK585" i="2" a="1"/>
  <c r="AK585" i="2" s="1"/>
  <c r="AK558" i="2" a="1"/>
  <c r="AK558" i="2" s="1"/>
  <c r="BA637" i="2" a="1"/>
  <c r="BA637" i="2" s="1"/>
  <c r="AK368" i="2" a="1"/>
  <c r="AK368" i="2" s="1"/>
  <c r="BA655" i="2" a="1"/>
  <c r="BA655" i="2" s="1"/>
  <c r="L655" i="2" s="1"/>
  <c r="AS576" i="2" a="1"/>
  <c r="AS576" i="2" s="1"/>
  <c r="AS482" i="2" a="1"/>
  <c r="AS482" i="2" s="1"/>
  <c r="AT465" i="2" a="1"/>
  <c r="AT465" i="2" s="1"/>
  <c r="AT637" i="2" a="1"/>
  <c r="AT637" i="2" s="1"/>
  <c r="AS577" i="2" a="1"/>
  <c r="AS577" i="2" s="1"/>
  <c r="AK363" i="2" a="1"/>
  <c r="AK363" i="2" s="1"/>
  <c r="AS578" i="2" a="1"/>
  <c r="AS578" i="2" s="1"/>
  <c r="AK482" i="2" a="1"/>
  <c r="AK482" i="2" s="1"/>
  <c r="AK95" i="2" a="1"/>
  <c r="AK95" i="2" s="1"/>
  <c r="AS637" i="2" a="1"/>
  <c r="AS637" i="2" s="1"/>
  <c r="AP34" i="2" a="1"/>
  <c r="AP34" i="2" s="1"/>
  <c r="AP368" i="2" a="1"/>
  <c r="AP368" i="2" s="1"/>
  <c r="AS573" i="2" a="1"/>
  <c r="AS573" i="2" s="1"/>
  <c r="AK578" i="2" a="1"/>
  <c r="AK578" i="2" s="1"/>
  <c r="AK200" i="2" a="1"/>
  <c r="AK200" i="2" s="1"/>
  <c r="BA651" i="2" a="1"/>
  <c r="BA651" i="2" s="1"/>
  <c r="AK592" i="2" a="1"/>
  <c r="AK592" i="2" s="1"/>
  <c r="AK611" i="2" a="1"/>
  <c r="AK611" i="2" s="1"/>
  <c r="AS325" i="2" a="1"/>
  <c r="AS325" i="2" s="1"/>
  <c r="AK60" i="2" a="1"/>
  <c r="AK60" i="2" s="1"/>
  <c r="BA582" i="2" a="1"/>
  <c r="BA582" i="2" s="1"/>
  <c r="AL525" i="2" a="1"/>
  <c r="AL525" i="2" s="1"/>
  <c r="I525" i="2" s="1"/>
  <c r="AS611" i="2" a="1"/>
  <c r="AS611" i="2" s="1"/>
  <c r="AK206" i="2" a="1"/>
  <c r="AK206" i="2" s="1"/>
  <c r="J378" i="2"/>
  <c r="AL154" i="2" a="1"/>
  <c r="AL154" i="2" s="1"/>
  <c r="I154" i="2" s="1"/>
  <c r="AT154" i="2" a="1"/>
  <c r="AT154" i="2" s="1"/>
  <c r="K154" i="2" s="1"/>
  <c r="BA154" i="2" a="1"/>
  <c r="BA154" i="2" s="1"/>
  <c r="L154" i="2" s="1"/>
  <c r="J154" i="2"/>
  <c r="BA607" i="2" a="1"/>
  <c r="BA607" i="2" s="1"/>
  <c r="AL607" i="2" a="1"/>
  <c r="AL607" i="2" s="1"/>
  <c r="I607" i="2" s="1"/>
  <c r="AT607" i="2" a="1"/>
  <c r="AT607" i="2" s="1"/>
  <c r="AL579" i="2" a="1"/>
  <c r="AL579" i="2" s="1"/>
  <c r="I579" i="2" s="1"/>
  <c r="BA579" i="2" a="1"/>
  <c r="BA579" i="2" s="1"/>
  <c r="AT579" i="2" a="1"/>
  <c r="AT579" i="2" s="1"/>
  <c r="BA471" i="2" a="1"/>
  <c r="BA471" i="2" s="1"/>
  <c r="AL471" i="2" a="1"/>
  <c r="AL471" i="2" s="1"/>
  <c r="I471" i="2" s="1"/>
  <c r="AT471" i="2" a="1"/>
  <c r="AT471" i="2" s="1"/>
  <c r="BA206" i="2" a="1"/>
  <c r="BA206" i="2" s="1"/>
  <c r="AT206" i="2" a="1"/>
  <c r="AT206" i="2" s="1"/>
  <c r="BA621" i="2" a="1"/>
  <c r="BA621" i="2" s="1"/>
  <c r="AT621" i="2" a="1"/>
  <c r="AT621" i="2" s="1"/>
  <c r="AL621" i="2" a="1"/>
  <c r="AL621" i="2" s="1"/>
  <c r="I621" i="2" s="1"/>
  <c r="AT325" i="2" a="1"/>
  <c r="AT325" i="2" s="1"/>
  <c r="BA325" i="2" a="1"/>
  <c r="BA325" i="2" s="1"/>
  <c r="L325" i="2" s="1"/>
  <c r="AL325" i="2" a="1"/>
  <c r="AL325" i="2" s="1"/>
  <c r="I325" i="2" s="1"/>
  <c r="BA570" i="2" a="1"/>
  <c r="BA570" i="2" s="1"/>
  <c r="AT570" i="2" a="1"/>
  <c r="AT570" i="2" s="1"/>
  <c r="AL570" i="2" a="1"/>
  <c r="AL570" i="2" s="1"/>
  <c r="I570" i="2" s="1"/>
  <c r="AL580" i="2" a="1"/>
  <c r="AL580" i="2" s="1"/>
  <c r="I580" i="2" s="1"/>
  <c r="BA580" i="2" a="1"/>
  <c r="BA580" i="2" s="1"/>
  <c r="AT580" i="2" a="1"/>
  <c r="AT580" i="2" s="1"/>
  <c r="BA398" i="2" a="1"/>
  <c r="BA398" i="2" s="1"/>
  <c r="AL398" i="2" a="1"/>
  <c r="AL398" i="2" s="1"/>
  <c r="I398" i="2" s="1"/>
  <c r="AT398" i="2" a="1"/>
  <c r="AT398" i="2" s="1"/>
  <c r="AT149" i="2" a="1"/>
  <c r="AT149" i="2" s="1"/>
  <c r="K149" i="2" s="1"/>
  <c r="AL149" i="2" a="1"/>
  <c r="AL149" i="2" s="1"/>
  <c r="I149" i="2" s="1"/>
  <c r="BA149" i="2" a="1"/>
  <c r="BA149" i="2" s="1"/>
  <c r="AL608" i="2" a="1"/>
  <c r="AL608" i="2" s="1"/>
  <c r="I608" i="2" s="1"/>
  <c r="BA608" i="2" a="1"/>
  <c r="BA608" i="2" s="1"/>
  <c r="AT608" i="2" a="1"/>
  <c r="AT608" i="2" s="1"/>
  <c r="BA644" i="2" a="1"/>
  <c r="BA644" i="2" s="1"/>
  <c r="AT644" i="2" a="1"/>
  <c r="AT644" i="2" s="1"/>
  <c r="AL644" i="2" a="1"/>
  <c r="AL644" i="2" s="1"/>
  <c r="I644" i="2" s="1"/>
  <c r="BA434" i="2" a="1"/>
  <c r="BA434" i="2" s="1"/>
  <c r="AL434" i="2" a="1"/>
  <c r="AL434" i="2" s="1"/>
  <c r="I434" i="2" s="1"/>
  <c r="AL589" i="2" a="1"/>
  <c r="AL589" i="2" s="1"/>
  <c r="I589" i="2" s="1"/>
  <c r="AT589" i="2" a="1"/>
  <c r="AT589" i="2" s="1"/>
  <c r="BA589" i="2" a="1"/>
  <c r="BA589" i="2" s="1"/>
  <c r="AY116" i="2"/>
  <c r="AZ116" i="2" s="1" a="1"/>
  <c r="AZ116" i="2" s="1"/>
  <c r="AR116" i="2" a="1"/>
  <c r="AR116" i="2" s="1"/>
  <c r="AR970" i="2" a="1"/>
  <c r="AR970" i="2" s="1"/>
  <c r="AY970" i="2"/>
  <c r="AZ970" i="2" s="1" a="1"/>
  <c r="AZ970" i="2" s="1"/>
  <c r="AK1211" i="2" a="1"/>
  <c r="AK1211" i="2" s="1"/>
  <c r="AS1211" i="2" a="1"/>
  <c r="AS1211" i="2" s="1"/>
  <c r="AT1211" i="2" a="1"/>
  <c r="AT1211" i="2" s="1"/>
  <c r="AL1211" i="2" a="1"/>
  <c r="AL1211" i="2" s="1"/>
  <c r="I1211" i="2" s="1"/>
  <c r="BA1211" i="2" a="1"/>
  <c r="BA1211" i="2" s="1"/>
  <c r="AK1163" i="2" a="1"/>
  <c r="AK1163" i="2" s="1"/>
  <c r="AL1163" i="2" a="1"/>
  <c r="AL1163" i="2" s="1"/>
  <c r="I1163" i="2" s="1"/>
  <c r="BA1163" i="2" a="1"/>
  <c r="BA1163" i="2" s="1"/>
  <c r="AS1163" i="2" a="1"/>
  <c r="AS1163" i="2" s="1"/>
  <c r="AT1163" i="2" a="1"/>
  <c r="AT1163" i="2" s="1"/>
  <c r="AR1535" i="2" a="1"/>
  <c r="AR1535" i="2" s="1"/>
  <c r="AY1535" i="2"/>
  <c r="AZ1535" i="2" s="1" a="1"/>
  <c r="AZ1535" i="2" s="1"/>
  <c r="BA1414" i="2" a="1"/>
  <c r="BA1414" i="2" s="1"/>
  <c r="AT1414" i="2" a="1"/>
  <c r="AT1414" i="2" s="1"/>
  <c r="AK1414" i="2" a="1"/>
  <c r="AK1414" i="2" s="1"/>
  <c r="AL1414" i="2" a="1"/>
  <c r="AL1414" i="2" s="1"/>
  <c r="I1414" i="2" s="1"/>
  <c r="AS1414" i="2" a="1"/>
  <c r="AS1414" i="2" s="1"/>
  <c r="BA794" i="2" a="1"/>
  <c r="BA794" i="2" s="1"/>
  <c r="AT794" i="2" a="1"/>
  <c r="AT794" i="2" s="1"/>
  <c r="AK794" i="2" a="1"/>
  <c r="AK794" i="2" s="1"/>
  <c r="AL794" i="2" a="1"/>
  <c r="AL794" i="2" s="1"/>
  <c r="I794" i="2" s="1"/>
  <c r="AS794" i="2" a="1"/>
  <c r="AS794" i="2" s="1"/>
  <c r="AY361" i="2"/>
  <c r="AZ361" i="2" s="1" a="1"/>
  <c r="AZ361" i="2" s="1"/>
  <c r="AR361" i="2" a="1"/>
  <c r="AR361" i="2" s="1"/>
  <c r="AK517" i="2" a="1"/>
  <c r="AK517" i="2" s="1"/>
  <c r="AL517" i="2" a="1"/>
  <c r="AL517" i="2" s="1"/>
  <c r="I517" i="2" s="1"/>
  <c r="AS517" i="2" a="1"/>
  <c r="AS517" i="2" s="1"/>
  <c r="AT517" i="2" a="1"/>
  <c r="AT517" i="2" s="1"/>
  <c r="BA517" i="2" a="1"/>
  <c r="BA517" i="2" s="1"/>
  <c r="BA1496" i="2" a="1"/>
  <c r="BA1496" i="2" s="1"/>
  <c r="AT1496" i="2" a="1"/>
  <c r="AT1496" i="2" s="1"/>
  <c r="AS1496" i="2" a="1"/>
  <c r="AS1496" i="2" s="1"/>
  <c r="AL1496" i="2" a="1"/>
  <c r="AL1496" i="2" s="1"/>
  <c r="I1496" i="2" s="1"/>
  <c r="AK1496" i="2" a="1"/>
  <c r="AK1496" i="2" s="1"/>
  <c r="AK1164" i="2" a="1"/>
  <c r="AK1164" i="2" s="1"/>
  <c r="AL1164" i="2" a="1"/>
  <c r="AL1164" i="2" s="1"/>
  <c r="I1164" i="2" s="1"/>
  <c r="BA1164" i="2" a="1"/>
  <c r="BA1164" i="2" s="1"/>
  <c r="AS1164" i="2" a="1"/>
  <c r="AS1164" i="2" s="1"/>
  <c r="AT1164" i="2" a="1"/>
  <c r="AT1164" i="2" s="1"/>
  <c r="AY860" i="2"/>
  <c r="AZ860" i="2" s="1" a="1"/>
  <c r="AZ860" i="2" s="1"/>
  <c r="AR860" i="2" a="1"/>
  <c r="AR860" i="2" s="1"/>
  <c r="BA1400" i="2" a="1"/>
  <c r="BA1400" i="2" s="1"/>
  <c r="AK1400" i="2" a="1"/>
  <c r="AK1400" i="2" s="1"/>
  <c r="AS1400" i="2" a="1"/>
  <c r="AS1400" i="2" s="1"/>
  <c r="AL1400" i="2" a="1"/>
  <c r="AL1400" i="2" s="1"/>
  <c r="I1400" i="2" s="1"/>
  <c r="AT1400" i="2" a="1"/>
  <c r="AT1400" i="2" s="1"/>
  <c r="BA1350" i="2" a="1"/>
  <c r="BA1350" i="2" s="1"/>
  <c r="AT1350" i="2" a="1"/>
  <c r="AT1350" i="2" s="1"/>
  <c r="AK1350" i="2" a="1"/>
  <c r="AK1350" i="2" s="1"/>
  <c r="AL1350" i="2" a="1"/>
  <c r="AL1350" i="2" s="1"/>
  <c r="I1350" i="2" s="1"/>
  <c r="AS1350" i="2" a="1"/>
  <c r="AS1350" i="2" s="1"/>
  <c r="BA624" i="2" a="1"/>
  <c r="BA624" i="2" s="1"/>
  <c r="AT624" i="2" a="1"/>
  <c r="AT624" i="2" s="1"/>
  <c r="AK624" i="2" a="1"/>
  <c r="AK624" i="2" s="1"/>
  <c r="AL624" i="2" a="1"/>
  <c r="AL624" i="2" s="1"/>
  <c r="I624" i="2" s="1"/>
  <c r="AS624" i="2" a="1"/>
  <c r="AS624" i="2" s="1"/>
  <c r="AR632" i="2" a="1"/>
  <c r="AR632" i="2" s="1"/>
  <c r="AY632" i="2"/>
  <c r="AZ632" i="2" s="1" a="1"/>
  <c r="AZ632" i="2" s="1"/>
  <c r="AR439" i="2" a="1"/>
  <c r="AR439" i="2" s="1"/>
  <c r="AY439" i="2"/>
  <c r="AZ439" i="2" s="1" a="1"/>
  <c r="AZ439" i="2" s="1"/>
  <c r="AY197" i="2"/>
  <c r="AZ197" i="2" s="1" a="1"/>
  <c r="AZ197" i="2" s="1"/>
  <c r="AR197" i="2" a="1"/>
  <c r="AR197" i="2" s="1"/>
  <c r="AY1288" i="2"/>
  <c r="AZ1288" i="2" s="1" a="1"/>
  <c r="AZ1288" i="2" s="1"/>
  <c r="AR1288" i="2" a="1"/>
  <c r="AR1288" i="2" s="1"/>
  <c r="AR940" i="2" a="1"/>
  <c r="AR940" i="2" s="1"/>
  <c r="AY940" i="2"/>
  <c r="AZ940" i="2" s="1" a="1"/>
  <c r="AZ940" i="2" s="1"/>
  <c r="AR639" i="2" a="1"/>
  <c r="AR639" i="2" s="1"/>
  <c r="AY639" i="2"/>
  <c r="AZ639" i="2" s="1" a="1"/>
  <c r="AZ639" i="2" s="1"/>
  <c r="AS568" i="2" a="1"/>
  <c r="AS568" i="2" s="1"/>
  <c r="AS398" i="2" a="1"/>
  <c r="AS398" i="2" s="1"/>
  <c r="AR319" i="2" a="1"/>
  <c r="AR319" i="2" s="1"/>
  <c r="AY319" i="2"/>
  <c r="AZ319" i="2" s="1" a="1"/>
  <c r="AZ319" i="2" s="1"/>
  <c r="AY337" i="2"/>
  <c r="AZ337" i="2" s="1" a="1"/>
  <c r="AZ337" i="2" s="1"/>
  <c r="AR337" i="2" a="1"/>
  <c r="AR337" i="2" s="1"/>
  <c r="AY195" i="2"/>
  <c r="AZ195" i="2" s="1" a="1"/>
  <c r="AZ195" i="2" s="1"/>
  <c r="AR195" i="2" a="1"/>
  <c r="AR195" i="2" s="1"/>
  <c r="AY138" i="2"/>
  <c r="AZ138" i="2" s="1" a="1"/>
  <c r="AZ138" i="2" s="1"/>
  <c r="AR138" i="2" a="1"/>
  <c r="AR138" i="2" s="1"/>
  <c r="AR1375" i="2" a="1"/>
  <c r="AR1375" i="2" s="1"/>
  <c r="AY1375" i="2"/>
  <c r="AZ1375" i="2" s="1" a="1"/>
  <c r="AZ1375" i="2" s="1"/>
  <c r="BA1258" i="2" a="1"/>
  <c r="BA1258" i="2" s="1"/>
  <c r="AT1258" i="2" a="1"/>
  <c r="AT1258" i="2" s="1"/>
  <c r="AK1258" i="2" a="1"/>
  <c r="AK1258" i="2" s="1"/>
  <c r="AL1258" i="2" a="1"/>
  <c r="AL1258" i="2" s="1"/>
  <c r="I1258" i="2" s="1"/>
  <c r="AS1258" i="2" a="1"/>
  <c r="AS1258" i="2" s="1"/>
  <c r="AR784" i="2" a="1"/>
  <c r="AR784" i="2" s="1"/>
  <c r="AY784" i="2"/>
  <c r="AZ784" i="2" s="1" a="1"/>
  <c r="AZ784" i="2" s="1"/>
  <c r="AS834" i="2" a="1"/>
  <c r="AS834" i="2" s="1"/>
  <c r="AT834" i="2" a="1"/>
  <c r="AT834" i="2" s="1"/>
  <c r="BA834" i="2" a="1"/>
  <c r="BA834" i="2" s="1"/>
  <c r="AK834" i="2" a="1"/>
  <c r="AK834" i="2" s="1"/>
  <c r="AL834" i="2" a="1"/>
  <c r="AL834" i="2" s="1"/>
  <c r="I834" i="2" s="1"/>
  <c r="AS579" i="2" a="1"/>
  <c r="AS579" i="2" s="1"/>
  <c r="BA507" i="2" a="1"/>
  <c r="BA507" i="2" s="1"/>
  <c r="AT507" i="2" a="1"/>
  <c r="AT507" i="2" s="1"/>
  <c r="AL507" i="2" a="1"/>
  <c r="AL507" i="2" s="1"/>
  <c r="I507" i="2" s="1"/>
  <c r="AK507" i="2" a="1"/>
  <c r="AK507" i="2" s="1"/>
  <c r="AS507" i="2" a="1"/>
  <c r="AS507" i="2" s="1"/>
  <c r="AR293" i="2" a="1"/>
  <c r="AR293" i="2" s="1"/>
  <c r="AY293" i="2"/>
  <c r="AZ293" i="2" s="1" a="1"/>
  <c r="AZ293" i="2" s="1"/>
  <c r="AR141" i="2" a="1"/>
  <c r="AR141" i="2" s="1"/>
  <c r="AY141" i="2"/>
  <c r="AZ141" i="2" s="1" a="1"/>
  <c r="AZ141" i="2" s="1"/>
  <c r="AY1215" i="2"/>
  <c r="AZ1215" i="2" s="1" a="1"/>
  <c r="AZ1215" i="2" s="1"/>
  <c r="AR1215" i="2" a="1"/>
  <c r="AR1215" i="2" s="1"/>
  <c r="AK1293" i="2" a="1"/>
  <c r="AK1293" i="2" s="1"/>
  <c r="BA1293" i="2" a="1"/>
  <c r="BA1293" i="2" s="1"/>
  <c r="AL1293" i="2" a="1"/>
  <c r="AL1293" i="2" s="1"/>
  <c r="I1293" i="2" s="1"/>
  <c r="AS1293" i="2" a="1"/>
  <c r="AS1293" i="2" s="1"/>
  <c r="AT1293" i="2" a="1"/>
  <c r="AT1293" i="2" s="1"/>
  <c r="AK1050" i="2" a="1"/>
  <c r="AK1050" i="2" s="1"/>
  <c r="AL1050" i="2" a="1"/>
  <c r="AL1050" i="2" s="1"/>
  <c r="I1050" i="2" s="1"/>
  <c r="AS1050" i="2" a="1"/>
  <c r="AS1050" i="2" s="1"/>
  <c r="AT1050" i="2" a="1"/>
  <c r="AT1050" i="2" s="1"/>
  <c r="BA1050" i="2" a="1"/>
  <c r="BA1050" i="2" s="1"/>
  <c r="AR800" i="2" a="1"/>
  <c r="AR800" i="2" s="1"/>
  <c r="AY800" i="2"/>
  <c r="AZ800" i="2" s="1" a="1"/>
  <c r="AZ800" i="2" s="1"/>
  <c r="AY649" i="2"/>
  <c r="AZ649" i="2" s="1" a="1"/>
  <c r="AZ649" i="2" s="1"/>
  <c r="AR649" i="2" a="1"/>
  <c r="AR649" i="2" s="1"/>
  <c r="BA751" i="2" a="1"/>
  <c r="BA751" i="2" s="1"/>
  <c r="AT751" i="2" a="1"/>
  <c r="AT751" i="2" s="1"/>
  <c r="AK751" i="2" a="1"/>
  <c r="AK751" i="2" s="1"/>
  <c r="AS751" i="2" a="1"/>
  <c r="AS751" i="2" s="1"/>
  <c r="AL751" i="2" a="1"/>
  <c r="AL751" i="2" s="1"/>
  <c r="I751" i="2" s="1"/>
  <c r="AS580" i="2" a="1"/>
  <c r="AS580" i="2" s="1"/>
  <c r="AK577" i="2" a="1"/>
  <c r="AK577" i="2" s="1"/>
  <c r="AR423" i="2" a="1"/>
  <c r="AR423" i="2" s="1"/>
  <c r="AY423" i="2"/>
  <c r="AZ423" i="2" s="1" a="1"/>
  <c r="AZ423" i="2" s="1"/>
  <c r="AL321" i="2" a="1"/>
  <c r="AL321" i="2" s="1"/>
  <c r="I321" i="2" s="1"/>
  <c r="AY123" i="2"/>
  <c r="AZ123" i="2" s="1" a="1"/>
  <c r="AZ123" i="2" s="1"/>
  <c r="AR123" i="2" a="1"/>
  <c r="AR123" i="2" s="1"/>
  <c r="AR456" i="2" a="1"/>
  <c r="AR456" i="2" s="1"/>
  <c r="AY456" i="2"/>
  <c r="AZ456" i="2" s="1" a="1"/>
  <c r="AZ456" i="2" s="1"/>
  <c r="AR175" i="2" a="1"/>
  <c r="AR175" i="2" s="1"/>
  <c r="AY175" i="2"/>
  <c r="AZ175" i="2" s="1" a="1"/>
  <c r="AZ175" i="2" s="1"/>
  <c r="BA1134" i="2" a="1"/>
  <c r="BA1134" i="2" s="1"/>
  <c r="AK1134" i="2" a="1"/>
  <c r="AK1134" i="2" s="1"/>
  <c r="AL1134" i="2" a="1"/>
  <c r="AL1134" i="2" s="1"/>
  <c r="I1134" i="2" s="1"/>
  <c r="AS1134" i="2" a="1"/>
  <c r="AS1134" i="2" s="1"/>
  <c r="AT1134" i="2" a="1"/>
  <c r="AT1134" i="2" s="1"/>
  <c r="AR837" i="2" a="1"/>
  <c r="AR837" i="2" s="1"/>
  <c r="AY837" i="2"/>
  <c r="AZ837" i="2" s="1" a="1"/>
  <c r="AZ837" i="2" s="1"/>
  <c r="AY261" i="2"/>
  <c r="AZ261" i="2" s="1" a="1"/>
  <c r="AZ261" i="2" s="1"/>
  <c r="AR261" i="2" a="1"/>
  <c r="AR261" i="2" s="1"/>
  <c r="AY210" i="2"/>
  <c r="AZ210" i="2" s="1" a="1"/>
  <c r="AZ210" i="2" s="1"/>
  <c r="AR210" i="2" a="1"/>
  <c r="AR210" i="2" s="1"/>
  <c r="AY1517" i="2"/>
  <c r="AZ1517" i="2" s="1" a="1"/>
  <c r="AZ1517" i="2" s="1"/>
  <c r="AR1517" i="2" a="1"/>
  <c r="AR1517" i="2" s="1"/>
  <c r="AR1172" i="2" a="1"/>
  <c r="AR1172" i="2" s="1"/>
  <c r="AY1172" i="2"/>
  <c r="AZ1172" i="2" s="1" a="1"/>
  <c r="AZ1172" i="2" s="1"/>
  <c r="BA1345" i="2" a="1"/>
  <c r="BA1345" i="2" s="1"/>
  <c r="AT1345" i="2" a="1"/>
  <c r="AT1345" i="2" s="1"/>
  <c r="AK1345" i="2" a="1"/>
  <c r="AK1345" i="2" s="1"/>
  <c r="AL1345" i="2" a="1"/>
  <c r="AL1345" i="2" s="1"/>
  <c r="I1345" i="2" s="1"/>
  <c r="AS1345" i="2" a="1"/>
  <c r="AS1345" i="2" s="1"/>
  <c r="AY1128" i="2"/>
  <c r="AZ1128" i="2" s="1" a="1"/>
  <c r="AZ1128" i="2" s="1"/>
  <c r="AR1128" i="2" a="1"/>
  <c r="AR1128" i="2" s="1"/>
  <c r="AS41" i="2" a="1"/>
  <c r="AS41" i="2" s="1"/>
  <c r="AR1369" i="2" a="1"/>
  <c r="AR1369" i="2" s="1"/>
  <c r="AY1369" i="2"/>
  <c r="AZ1369" i="2" s="1" a="1"/>
  <c r="AZ1369" i="2" s="1"/>
  <c r="AY979" i="2"/>
  <c r="AZ979" i="2" s="1" a="1"/>
  <c r="AZ979" i="2" s="1"/>
  <c r="AR979" i="2" a="1"/>
  <c r="AR979" i="2" s="1"/>
  <c r="AY483" i="2"/>
  <c r="AZ483" i="2" s="1" a="1"/>
  <c r="AZ483" i="2" s="1"/>
  <c r="AR483" i="2" a="1"/>
  <c r="AR483" i="2" s="1"/>
  <c r="AK609" i="2" a="1"/>
  <c r="AK609" i="2" s="1"/>
  <c r="AR418" i="2" a="1"/>
  <c r="AR418" i="2" s="1"/>
  <c r="AY418" i="2"/>
  <c r="AZ418" i="2" s="1" a="1"/>
  <c r="AZ418" i="2" s="1"/>
  <c r="AR1162" i="2" a="1"/>
  <c r="AR1162" i="2" s="1"/>
  <c r="AY1162" i="2"/>
  <c r="AZ1162" i="2" s="1" a="1"/>
  <c r="AZ1162" i="2" s="1"/>
  <c r="AY178" i="2"/>
  <c r="AZ178" i="2" s="1" a="1"/>
  <c r="AZ178" i="2" s="1"/>
  <c r="AR178" i="2" a="1"/>
  <c r="AR178" i="2" s="1"/>
  <c r="AR1384" i="2" a="1"/>
  <c r="AR1384" i="2" s="1"/>
  <c r="AY1384" i="2"/>
  <c r="AZ1384" i="2" s="1" a="1"/>
  <c r="AZ1384" i="2" s="1"/>
  <c r="AY480" i="2"/>
  <c r="AZ480" i="2" s="1" a="1"/>
  <c r="AZ480" i="2" s="1"/>
  <c r="AR480" i="2" a="1"/>
  <c r="AR480" i="2" s="1"/>
  <c r="AY1278" i="2"/>
  <c r="AZ1278" i="2" s="1" a="1"/>
  <c r="AZ1278" i="2" s="1"/>
  <c r="AR1278" i="2" a="1"/>
  <c r="AR1278" i="2" s="1"/>
  <c r="AK1112" i="2" a="1"/>
  <c r="AK1112" i="2" s="1"/>
  <c r="AL1112" i="2" a="1"/>
  <c r="AL1112" i="2" s="1"/>
  <c r="I1112" i="2" s="1"/>
  <c r="AS1112" i="2" a="1"/>
  <c r="AS1112" i="2" s="1"/>
  <c r="AT1112" i="2" a="1"/>
  <c r="AT1112" i="2" s="1"/>
  <c r="BA1112" i="2" a="1"/>
  <c r="BA1112" i="2" s="1"/>
  <c r="AY530" i="2"/>
  <c r="AZ530" i="2" s="1" a="1"/>
  <c r="AZ530" i="2" s="1"/>
  <c r="AR530" i="2" a="1"/>
  <c r="AR530" i="2" s="1"/>
  <c r="AL804" i="2" a="1"/>
  <c r="AL804" i="2" s="1"/>
  <c r="I804" i="2" s="1"/>
  <c r="BA804" i="2" a="1"/>
  <c r="BA804" i="2" s="1"/>
  <c r="AK804" i="2" a="1"/>
  <c r="AK804" i="2" s="1"/>
  <c r="AS804" i="2" a="1"/>
  <c r="AS804" i="2" s="1"/>
  <c r="AT804" i="2" a="1"/>
  <c r="AT804" i="2" s="1"/>
  <c r="AR181" i="2" a="1"/>
  <c r="AR181" i="2" s="1"/>
  <c r="AY181" i="2"/>
  <c r="AZ181" i="2" s="1" a="1"/>
  <c r="AZ181" i="2" s="1"/>
  <c r="AY1270" i="2"/>
  <c r="AZ1270" i="2" s="1" a="1"/>
  <c r="AZ1270" i="2" s="1"/>
  <c r="AR1270" i="2" a="1"/>
  <c r="AR1270" i="2" s="1"/>
  <c r="AR299" i="2" a="1"/>
  <c r="AR299" i="2" s="1"/>
  <c r="AY299" i="2"/>
  <c r="AZ299" i="2" s="1" a="1"/>
  <c r="AZ299" i="2" s="1"/>
  <c r="BA1354" i="2" a="1"/>
  <c r="BA1354" i="2" s="1"/>
  <c r="AT1354" i="2" a="1"/>
  <c r="AT1354" i="2" s="1"/>
  <c r="AK1354" i="2" a="1"/>
  <c r="AK1354" i="2" s="1"/>
  <c r="AL1354" i="2" a="1"/>
  <c r="AL1354" i="2" s="1"/>
  <c r="I1354" i="2" s="1"/>
  <c r="AS1354" i="2" a="1"/>
  <c r="AS1354" i="2" s="1"/>
  <c r="AY370" i="2"/>
  <c r="AZ370" i="2" s="1" a="1"/>
  <c r="AZ370" i="2" s="1"/>
  <c r="AR370" i="2" a="1"/>
  <c r="AR370" i="2" s="1"/>
  <c r="AR1187" i="2" a="1"/>
  <c r="AR1187" i="2" s="1"/>
  <c r="AY1187" i="2"/>
  <c r="AZ1187" i="2" s="1" a="1"/>
  <c r="AZ1187" i="2" s="1"/>
  <c r="AY1122" i="2"/>
  <c r="AZ1122" i="2" s="1" a="1"/>
  <c r="AZ1122" i="2" s="1"/>
  <c r="AR1122" i="2" a="1"/>
  <c r="AR1122" i="2" s="1"/>
  <c r="AR794" i="2" a="1"/>
  <c r="AR794" i="2" s="1"/>
  <c r="AY794" i="2"/>
  <c r="AZ794" i="2" s="1" a="1"/>
  <c r="AZ794" i="2" s="1"/>
  <c r="AR523" i="2" a="1"/>
  <c r="AR523" i="2" s="1"/>
  <c r="AY523" i="2"/>
  <c r="AZ523" i="2" s="1" a="1"/>
  <c r="AZ523" i="2" s="1"/>
  <c r="AR1354" i="2" a="1"/>
  <c r="AR1354" i="2" s="1"/>
  <c r="AY1354" i="2"/>
  <c r="AZ1354" i="2" s="1" a="1"/>
  <c r="AZ1354" i="2" s="1"/>
  <c r="AR22" i="2" a="1"/>
  <c r="AR22" i="2" s="1"/>
  <c r="AY22" i="2"/>
  <c r="AZ22" i="2" s="1" a="1"/>
  <c r="AZ22" i="2" s="1"/>
  <c r="AR951" i="2" a="1"/>
  <c r="AR951" i="2" s="1"/>
  <c r="AY951" i="2"/>
  <c r="AZ951" i="2" s="1" a="1"/>
  <c r="AZ951" i="2" s="1"/>
  <c r="AR1053" i="2" a="1"/>
  <c r="AR1053" i="2" s="1"/>
  <c r="AY1053" i="2"/>
  <c r="AZ1053" i="2" s="1" a="1"/>
  <c r="AZ1053" i="2" s="1"/>
  <c r="AR782" i="2" a="1"/>
  <c r="AR782" i="2" s="1"/>
  <c r="AY782" i="2"/>
  <c r="AZ782" i="2" s="1" a="1"/>
  <c r="AZ782" i="2" s="1"/>
  <c r="AY1502" i="2"/>
  <c r="AZ1502" i="2" s="1" a="1"/>
  <c r="AZ1502" i="2" s="1"/>
  <c r="AR1502" i="2" a="1"/>
  <c r="AR1502" i="2" s="1"/>
  <c r="AY1281" i="2"/>
  <c r="AZ1281" i="2" s="1" a="1"/>
  <c r="AZ1281" i="2" s="1"/>
  <c r="AR1281" i="2" a="1"/>
  <c r="AR1281" i="2" s="1"/>
  <c r="AS509" i="2" a="1"/>
  <c r="AS509" i="2" s="1"/>
  <c r="AR998" i="2" a="1"/>
  <c r="AR998" i="2" s="1"/>
  <c r="AY998" i="2"/>
  <c r="AZ998" i="2" s="1" a="1"/>
  <c r="AZ998" i="2" s="1"/>
  <c r="BA754" i="2" a="1"/>
  <c r="BA754" i="2" s="1"/>
  <c r="AT754" i="2" a="1"/>
  <c r="AT754" i="2" s="1"/>
  <c r="AL754" i="2" a="1"/>
  <c r="AL754" i="2" s="1"/>
  <c r="I754" i="2" s="1"/>
  <c r="AK754" i="2" a="1"/>
  <c r="AK754" i="2" s="1"/>
  <c r="AS754" i="2" a="1"/>
  <c r="AS754" i="2" s="1"/>
  <c r="AY1467" i="2"/>
  <c r="AZ1467" i="2" s="1" a="1"/>
  <c r="AZ1467" i="2" s="1"/>
  <c r="AR1467" i="2" a="1"/>
  <c r="AR1467" i="2" s="1"/>
  <c r="BA791" i="2" a="1"/>
  <c r="BA791" i="2" s="1"/>
  <c r="AT791" i="2" a="1"/>
  <c r="AT791" i="2" s="1"/>
  <c r="AK791" i="2" a="1"/>
  <c r="AK791" i="2" s="1"/>
  <c r="AL791" i="2" a="1"/>
  <c r="AL791" i="2" s="1"/>
  <c r="I791" i="2" s="1"/>
  <c r="AS791" i="2" a="1"/>
  <c r="AS791" i="2" s="1"/>
  <c r="AY394" i="2"/>
  <c r="AZ394" i="2" s="1" a="1"/>
  <c r="AZ394" i="2" s="1"/>
  <c r="AR394" i="2" a="1"/>
  <c r="AR394" i="2" s="1"/>
  <c r="BA800" i="2" a="1"/>
  <c r="BA800" i="2" s="1"/>
  <c r="AT800" i="2" a="1"/>
  <c r="AT800" i="2" s="1"/>
  <c r="AK800" i="2" a="1"/>
  <c r="AK800" i="2" s="1"/>
  <c r="AL800" i="2" a="1"/>
  <c r="AL800" i="2" s="1"/>
  <c r="I800" i="2" s="1"/>
  <c r="AS800" i="2" a="1"/>
  <c r="AS800" i="2" s="1"/>
  <c r="AR505" i="2" a="1"/>
  <c r="AR505" i="2" s="1"/>
  <c r="AY505" i="2"/>
  <c r="AZ505" i="2" s="1" a="1"/>
  <c r="AZ505" i="2" s="1"/>
  <c r="BA1515" i="2" a="1"/>
  <c r="BA1515" i="2" s="1"/>
  <c r="AT1515" i="2" a="1"/>
  <c r="AT1515" i="2" s="1"/>
  <c r="AS1515" i="2" a="1"/>
  <c r="AS1515" i="2" s="1"/>
  <c r="AK1515" i="2" a="1"/>
  <c r="AK1515" i="2" s="1"/>
  <c r="AL1515" i="2" a="1"/>
  <c r="AL1515" i="2" s="1"/>
  <c r="I1515" i="2" s="1"/>
  <c r="AS702" i="2" a="1"/>
  <c r="AS702" i="2" s="1"/>
  <c r="AK702" i="2" a="1"/>
  <c r="AK702" i="2" s="1"/>
  <c r="AL702" i="2" a="1"/>
  <c r="AL702" i="2" s="1"/>
  <c r="I702" i="2" s="1"/>
  <c r="AT702" i="2" a="1"/>
  <c r="AT702" i="2" s="1"/>
  <c r="BA702" i="2" a="1"/>
  <c r="BA702" i="2" s="1"/>
  <c r="AK973" i="2" a="1"/>
  <c r="AK973" i="2" s="1"/>
  <c r="AL973" i="2" a="1"/>
  <c r="AL973" i="2" s="1"/>
  <c r="I973" i="2" s="1"/>
  <c r="BA973" i="2" a="1"/>
  <c r="BA973" i="2" s="1"/>
  <c r="AS973" i="2" a="1"/>
  <c r="AS973" i="2" s="1"/>
  <c r="AT973" i="2" a="1"/>
  <c r="AT973" i="2" s="1"/>
  <c r="BA1452" i="2" a="1"/>
  <c r="BA1452" i="2" s="1"/>
  <c r="AT1452" i="2" a="1"/>
  <c r="AT1452" i="2" s="1"/>
  <c r="AK1452" i="2" a="1"/>
  <c r="AK1452" i="2" s="1"/>
  <c r="AL1452" i="2" a="1"/>
  <c r="AL1452" i="2" s="1"/>
  <c r="I1452" i="2" s="1"/>
  <c r="AS1452" i="2" a="1"/>
  <c r="AS1452" i="2" s="1"/>
  <c r="AR174" i="2" a="1"/>
  <c r="AR174" i="2" s="1"/>
  <c r="AY174" i="2"/>
  <c r="AZ174" i="2" s="1" a="1"/>
  <c r="AZ174" i="2" s="1"/>
  <c r="AR1326" i="2" a="1"/>
  <c r="AR1326" i="2" s="1"/>
  <c r="AY1326" i="2"/>
  <c r="AZ1326" i="2" s="1" a="1"/>
  <c r="AZ1326" i="2" s="1"/>
  <c r="AR1515" i="2" a="1"/>
  <c r="AR1515" i="2" s="1"/>
  <c r="AY1515" i="2"/>
  <c r="AZ1515" i="2" s="1" a="1"/>
  <c r="AZ1515" i="2" s="1"/>
  <c r="AR1422" i="2" a="1"/>
  <c r="AR1422" i="2" s="1"/>
  <c r="AY1422" i="2"/>
  <c r="AZ1422" i="2" s="1" a="1"/>
  <c r="AZ1422" i="2" s="1"/>
  <c r="BA1420" i="2" a="1"/>
  <c r="BA1420" i="2" s="1"/>
  <c r="AT1420" i="2" a="1"/>
  <c r="AT1420" i="2" s="1"/>
  <c r="AK1420" i="2" a="1"/>
  <c r="AK1420" i="2" s="1"/>
  <c r="AS1420" i="2" a="1"/>
  <c r="AS1420" i="2" s="1"/>
  <c r="AL1420" i="2" a="1"/>
  <c r="AL1420" i="2" s="1"/>
  <c r="I1420" i="2" s="1"/>
  <c r="AR1283" i="2" a="1"/>
  <c r="AR1283" i="2" s="1"/>
  <c r="AY1283" i="2"/>
  <c r="AZ1283" i="2" s="1" a="1"/>
  <c r="AZ1283" i="2" s="1"/>
  <c r="AY1131" i="2"/>
  <c r="AZ1131" i="2" s="1" a="1"/>
  <c r="AZ1131" i="2" s="1"/>
  <c r="AR1131" i="2" a="1"/>
  <c r="AR1131" i="2" s="1"/>
  <c r="AY702" i="2"/>
  <c r="AZ702" i="2" s="1" a="1"/>
  <c r="AZ702" i="2" s="1"/>
  <c r="AR702" i="2" a="1"/>
  <c r="AR702" i="2" s="1"/>
  <c r="AK537" i="2" a="1"/>
  <c r="AK537" i="2" s="1"/>
  <c r="AS440" i="2" a="1"/>
  <c r="AS440" i="2" s="1"/>
  <c r="AS510" i="2" a="1"/>
  <c r="AS510" i="2" s="1"/>
  <c r="AY388" i="2"/>
  <c r="AZ388" i="2" s="1" a="1"/>
  <c r="AZ388" i="2" s="1"/>
  <c r="AR388" i="2" a="1"/>
  <c r="AR388" i="2" s="1"/>
  <c r="AY252" i="2"/>
  <c r="AZ252" i="2" s="1" a="1"/>
  <c r="AZ252" i="2" s="1"/>
  <c r="AR252" i="2" a="1"/>
  <c r="AR252" i="2" s="1"/>
  <c r="AS172" i="2" a="1"/>
  <c r="AS172" i="2" s="1"/>
  <c r="BA1514" i="2" a="1"/>
  <c r="BA1514" i="2" s="1"/>
  <c r="AT1514" i="2" a="1"/>
  <c r="AT1514" i="2" s="1"/>
  <c r="AK1514" i="2" a="1"/>
  <c r="AK1514" i="2" s="1"/>
  <c r="AL1514" i="2" a="1"/>
  <c r="AL1514" i="2" s="1"/>
  <c r="I1514" i="2" s="1"/>
  <c r="AS1514" i="2" a="1"/>
  <c r="AS1514" i="2" s="1"/>
  <c r="AK1281" i="2" a="1"/>
  <c r="AK1281" i="2" s="1"/>
  <c r="AL1281" i="2" a="1"/>
  <c r="AL1281" i="2" s="1"/>
  <c r="I1281" i="2" s="1"/>
  <c r="AS1281" i="2" a="1"/>
  <c r="AS1281" i="2" s="1"/>
  <c r="AT1281" i="2" a="1"/>
  <c r="AT1281" i="2" s="1"/>
  <c r="BA1281" i="2" a="1"/>
  <c r="BA1281" i="2" s="1"/>
  <c r="AR973" i="2" a="1"/>
  <c r="AR973" i="2" s="1"/>
  <c r="AY973" i="2"/>
  <c r="AZ973" i="2" s="1" a="1"/>
  <c r="AZ973" i="2" s="1"/>
  <c r="AR934" i="2" a="1"/>
  <c r="AR934" i="2" s="1"/>
  <c r="AY934" i="2"/>
  <c r="AZ934" i="2" s="1" a="1"/>
  <c r="AZ934" i="2" s="1"/>
  <c r="AS572" i="2" a="1"/>
  <c r="AS572" i="2" s="1"/>
  <c r="AK509" i="2" a="1"/>
  <c r="AK509" i="2" s="1"/>
  <c r="AK467" i="2" a="1"/>
  <c r="AK467" i="2" s="1"/>
  <c r="AR442" i="2" a="1"/>
  <c r="AR442" i="2" s="1"/>
  <c r="AY442" i="2"/>
  <c r="AZ442" i="2" s="1" a="1"/>
  <c r="AZ442" i="2" s="1"/>
  <c r="AR273" i="2" a="1"/>
  <c r="AR273" i="2" s="1"/>
  <c r="AY273" i="2"/>
  <c r="AZ273" i="2" s="1" a="1"/>
  <c r="AZ273" i="2" s="1"/>
  <c r="AR1452" i="2" a="1"/>
  <c r="AR1452" i="2" s="1"/>
  <c r="AY1452" i="2"/>
  <c r="AZ1452" i="2" s="1" a="1"/>
  <c r="AZ1452" i="2" s="1"/>
  <c r="AK538" i="2" a="1"/>
  <c r="AK538" i="2" s="1"/>
  <c r="AR797" i="2" a="1"/>
  <c r="AR797" i="2" s="1"/>
  <c r="AY797" i="2"/>
  <c r="AZ797" i="2" s="1" a="1"/>
  <c r="AZ797" i="2" s="1"/>
  <c r="AL551" i="2" a="1"/>
  <c r="AL551" i="2" s="1"/>
  <c r="I551" i="2" s="1"/>
  <c r="AS656" i="2" a="1"/>
  <c r="AS656" i="2" s="1"/>
  <c r="AR1522" i="2" a="1"/>
  <c r="AR1522" i="2" s="1"/>
  <c r="AY1522" i="2"/>
  <c r="AZ1522" i="2" s="1" a="1"/>
  <c r="AZ1522" i="2" s="1"/>
  <c r="AY1520" i="2"/>
  <c r="AZ1520" i="2" s="1" a="1"/>
  <c r="AZ1520" i="2" s="1"/>
  <c r="AR1520" i="2" a="1"/>
  <c r="AR1520" i="2" s="1"/>
  <c r="BA1448" i="2" a="1"/>
  <c r="BA1448" i="2" s="1"/>
  <c r="AK1448" i="2" a="1"/>
  <c r="AK1448" i="2" s="1"/>
  <c r="AL1448" i="2" a="1"/>
  <c r="AL1448" i="2" s="1"/>
  <c r="I1448" i="2" s="1"/>
  <c r="AS1448" i="2" a="1"/>
  <c r="AS1448" i="2" s="1"/>
  <c r="AT1448" i="2" a="1"/>
  <c r="AT1448" i="2" s="1"/>
  <c r="AK1256" i="2" a="1"/>
  <c r="AK1256" i="2" s="1"/>
  <c r="AL1256" i="2" a="1"/>
  <c r="AL1256" i="2" s="1"/>
  <c r="I1256" i="2" s="1"/>
  <c r="AS1256" i="2" a="1"/>
  <c r="AS1256" i="2" s="1"/>
  <c r="AT1256" i="2" a="1"/>
  <c r="AT1256" i="2" s="1"/>
  <c r="BA1256" i="2" a="1"/>
  <c r="BA1256" i="2" s="1"/>
  <c r="BA761" i="2" a="1"/>
  <c r="BA761" i="2" s="1"/>
  <c r="AT761" i="2" a="1"/>
  <c r="AT761" i="2" s="1"/>
  <c r="AK761" i="2" a="1"/>
  <c r="AK761" i="2" s="1"/>
  <c r="AL761" i="2" a="1"/>
  <c r="AL761" i="2" s="1"/>
  <c r="I761" i="2" s="1"/>
  <c r="AS761" i="2" a="1"/>
  <c r="AS761" i="2" s="1"/>
  <c r="AR602" i="2" a="1"/>
  <c r="AR602" i="2" s="1"/>
  <c r="AY602" i="2"/>
  <c r="AZ602" i="2" s="1" a="1"/>
  <c r="AZ602" i="2" s="1"/>
  <c r="AT333" i="2" a="1"/>
  <c r="AT333" i="2" s="1"/>
  <c r="K333" i="2" s="1"/>
  <c r="BA333" i="2" a="1"/>
  <c r="BA333" i="2" s="1"/>
  <c r="L333" i="2" s="1"/>
  <c r="AL333" i="2" a="1"/>
  <c r="AL333" i="2" s="1"/>
  <c r="I333" i="2" s="1"/>
  <c r="AK27" i="2" a="1"/>
  <c r="AK27" i="2" s="1"/>
  <c r="AR19" i="2" a="1"/>
  <c r="AR19" i="2" s="1"/>
  <c r="AY19" i="2"/>
  <c r="AZ19" i="2" s="1" a="1"/>
  <c r="AZ19" i="2" s="1"/>
  <c r="BA1070" i="2" a="1"/>
  <c r="BA1070" i="2" s="1"/>
  <c r="AT1070" i="2" a="1"/>
  <c r="AT1070" i="2" s="1"/>
  <c r="AL1070" i="2" a="1"/>
  <c r="AL1070" i="2" s="1"/>
  <c r="I1070" i="2" s="1"/>
  <c r="AS1070" i="2" a="1"/>
  <c r="AS1070" i="2" s="1"/>
  <c r="AK1070" i="2" a="1"/>
  <c r="AK1070" i="2" s="1"/>
  <c r="AS985" i="2" a="1"/>
  <c r="AS985" i="2" s="1"/>
  <c r="AT985" i="2" a="1"/>
  <c r="AT985" i="2" s="1"/>
  <c r="BA985" i="2" a="1"/>
  <c r="BA985" i="2" s="1"/>
  <c r="AL985" i="2" a="1"/>
  <c r="AL985" i="2" s="1"/>
  <c r="I985" i="2" s="1"/>
  <c r="AK985" i="2" a="1"/>
  <c r="AK985" i="2" s="1"/>
  <c r="AR909" i="2" a="1"/>
  <c r="AR909" i="2" s="1"/>
  <c r="AY909" i="2"/>
  <c r="AZ909" i="2" s="1" a="1"/>
  <c r="AZ909" i="2" s="1"/>
  <c r="AR770" i="2" a="1"/>
  <c r="AR770" i="2" s="1"/>
  <c r="AY770" i="2"/>
  <c r="AZ770" i="2" s="1" a="1"/>
  <c r="AZ770" i="2" s="1"/>
  <c r="BA615" i="2" a="1"/>
  <c r="BA615" i="2" s="1"/>
  <c r="AT615" i="2" a="1"/>
  <c r="AT615" i="2" s="1"/>
  <c r="AK615" i="2" a="1"/>
  <c r="AK615" i="2" s="1"/>
  <c r="AS615" i="2" a="1"/>
  <c r="AS615" i="2" s="1"/>
  <c r="AL615" i="2" a="1"/>
  <c r="AL615" i="2" s="1"/>
  <c r="I615" i="2" s="1"/>
  <c r="AR405" i="2" a="1"/>
  <c r="AR405" i="2" s="1"/>
  <c r="AY405" i="2"/>
  <c r="AZ405" i="2" s="1" a="1"/>
  <c r="AZ405" i="2" s="1"/>
  <c r="AR1493" i="2" a="1"/>
  <c r="AR1493" i="2" s="1"/>
  <c r="AY1493" i="2"/>
  <c r="AZ1493" i="2" s="1" a="1"/>
  <c r="AZ1493" i="2" s="1"/>
  <c r="AR1424" i="2" a="1"/>
  <c r="AR1424" i="2" s="1"/>
  <c r="AY1424" i="2"/>
  <c r="AZ1424" i="2" s="1" a="1"/>
  <c r="AZ1424" i="2" s="1"/>
  <c r="AY1137" i="2"/>
  <c r="AZ1137" i="2" s="1" a="1"/>
  <c r="AZ1137" i="2" s="1"/>
  <c r="AR1137" i="2" a="1"/>
  <c r="AR1137" i="2" s="1"/>
  <c r="AK1188" i="2" a="1"/>
  <c r="AK1188" i="2" s="1"/>
  <c r="AL1188" i="2" a="1"/>
  <c r="AL1188" i="2" s="1"/>
  <c r="I1188" i="2" s="1"/>
  <c r="BA1188" i="2" a="1"/>
  <c r="BA1188" i="2" s="1"/>
  <c r="AT1188" i="2" a="1"/>
  <c r="AT1188" i="2" s="1"/>
  <c r="AS1188" i="2" a="1"/>
  <c r="AS1188" i="2" s="1"/>
  <c r="AK1056" i="2" a="1"/>
  <c r="AK1056" i="2" s="1"/>
  <c r="AL1056" i="2" a="1"/>
  <c r="AL1056" i="2" s="1"/>
  <c r="I1056" i="2" s="1"/>
  <c r="AS1056" i="2" a="1"/>
  <c r="AS1056" i="2" s="1"/>
  <c r="AT1056" i="2" a="1"/>
  <c r="AT1056" i="2" s="1"/>
  <c r="BA1056" i="2" a="1"/>
  <c r="BA1056" i="2" s="1"/>
  <c r="AS570" i="2" a="1"/>
  <c r="AS570" i="2" s="1"/>
  <c r="AS338" i="2" a="1"/>
  <c r="AS338" i="2" s="1"/>
  <c r="AY163" i="2"/>
  <c r="AZ163" i="2" s="1" a="1"/>
  <c r="AZ163" i="2" s="1"/>
  <c r="AR163" i="2" a="1"/>
  <c r="AR163" i="2" s="1"/>
  <c r="AY1263" i="2"/>
  <c r="AZ1263" i="2" s="1" a="1"/>
  <c r="AZ1263" i="2" s="1"/>
  <c r="AR1263" i="2" a="1"/>
  <c r="AR1263" i="2" s="1"/>
  <c r="BA648" i="2" a="1"/>
  <c r="BA648" i="2" s="1"/>
  <c r="AL648" i="2" a="1"/>
  <c r="AL648" i="2" s="1"/>
  <c r="I648" i="2" s="1"/>
  <c r="AT648" i="2" a="1"/>
  <c r="AT648" i="2" s="1"/>
  <c r="AK584" i="2" a="1"/>
  <c r="AK584" i="2" s="1"/>
  <c r="AY504" i="2"/>
  <c r="AZ504" i="2" s="1" a="1"/>
  <c r="AZ504" i="2" s="1"/>
  <c r="AR504" i="2" a="1"/>
  <c r="AR504" i="2" s="1"/>
  <c r="AR433" i="2" a="1"/>
  <c r="AR433" i="2" s="1"/>
  <c r="AY433" i="2"/>
  <c r="AZ433" i="2" s="1" a="1"/>
  <c r="AZ433" i="2" s="1"/>
  <c r="AP335" i="2" a="1"/>
  <c r="AP335" i="2" s="1"/>
  <c r="AS95" i="2" a="1"/>
  <c r="AS95" i="2" s="1"/>
  <c r="AT652" i="2" a="1"/>
  <c r="AT652" i="2" s="1"/>
  <c r="AL652" i="2" a="1"/>
  <c r="AL652" i="2" s="1"/>
  <c r="I652" i="2" s="1"/>
  <c r="BA652" i="2" a="1"/>
  <c r="BA652" i="2" s="1"/>
  <c r="AY772" i="2"/>
  <c r="AZ772" i="2" s="1" a="1"/>
  <c r="AZ772" i="2" s="1"/>
  <c r="AR772" i="2" a="1"/>
  <c r="AR772" i="2" s="1"/>
  <c r="AR692" i="2" a="1"/>
  <c r="AR692" i="2" s="1"/>
  <c r="AY692" i="2"/>
  <c r="AZ692" i="2" s="1" a="1"/>
  <c r="AZ692" i="2" s="1"/>
  <c r="BA673" i="2" a="1"/>
  <c r="BA673" i="2" s="1"/>
  <c r="AT673" i="2" a="1"/>
  <c r="AT673" i="2" s="1"/>
  <c r="AL673" i="2" a="1"/>
  <c r="AL673" i="2" s="1"/>
  <c r="I673" i="2" s="1"/>
  <c r="AS673" i="2" a="1"/>
  <c r="AS673" i="2" s="1"/>
  <c r="AK673" i="2" a="1"/>
  <c r="AK673" i="2" s="1"/>
  <c r="AR568" i="2" a="1"/>
  <c r="AR568" i="2" s="1"/>
  <c r="AY568" i="2"/>
  <c r="AZ568" i="2" s="1" a="1"/>
  <c r="AZ568" i="2" s="1"/>
  <c r="AR539" i="2" a="1"/>
  <c r="AR539" i="2" s="1"/>
  <c r="AY539" i="2"/>
  <c r="AZ539" i="2" s="1" a="1"/>
  <c r="AZ539" i="2" s="1"/>
  <c r="BA1484" i="2" a="1"/>
  <c r="BA1484" i="2" s="1"/>
  <c r="AT1484" i="2" a="1"/>
  <c r="AT1484" i="2" s="1"/>
  <c r="AS1484" i="2" a="1"/>
  <c r="AS1484" i="2" s="1"/>
  <c r="AK1484" i="2" a="1"/>
  <c r="AK1484" i="2" s="1"/>
  <c r="AL1484" i="2" a="1"/>
  <c r="AL1484" i="2" s="1"/>
  <c r="I1484" i="2" s="1"/>
  <c r="AK1200" i="2" a="1"/>
  <c r="AK1200" i="2" s="1"/>
  <c r="AL1200" i="2" a="1"/>
  <c r="AL1200" i="2" s="1"/>
  <c r="I1200" i="2" s="1"/>
  <c r="AT1200" i="2" a="1"/>
  <c r="AT1200" i="2" s="1"/>
  <c r="AS1200" i="2" a="1"/>
  <c r="AS1200" i="2" s="1"/>
  <c r="BA1200" i="2" a="1"/>
  <c r="BA1200" i="2" s="1"/>
  <c r="AY834" i="2"/>
  <c r="AZ834" i="2" s="1" a="1"/>
  <c r="AZ834" i="2" s="1"/>
  <c r="AR834" i="2" a="1"/>
  <c r="AR834" i="2" s="1"/>
  <c r="AL830" i="2" a="1"/>
  <c r="AL830" i="2" s="1"/>
  <c r="I830" i="2" s="1"/>
  <c r="BA830" i="2" a="1"/>
  <c r="BA830" i="2" s="1"/>
  <c r="AK830" i="2" a="1"/>
  <c r="AK830" i="2" s="1"/>
  <c r="AS830" i="2" a="1"/>
  <c r="AS830" i="2" s="1"/>
  <c r="AT830" i="2" a="1"/>
  <c r="AT830" i="2" s="1"/>
  <c r="AR764" i="2" a="1"/>
  <c r="AR764" i="2" s="1"/>
  <c r="AY764" i="2"/>
  <c r="AZ764" i="2" s="1" a="1"/>
  <c r="AZ764" i="2" s="1"/>
  <c r="AS566" i="2" a="1"/>
  <c r="AS566" i="2" s="1"/>
  <c r="AR636" i="2" a="1"/>
  <c r="AR636" i="2" s="1"/>
  <c r="AY636" i="2"/>
  <c r="AZ636" i="2" s="1" a="1"/>
  <c r="AZ636" i="2" s="1"/>
  <c r="AL891" i="2" a="1"/>
  <c r="AL891" i="2" s="1"/>
  <c r="I891" i="2" s="1"/>
  <c r="BA891" i="2" a="1"/>
  <c r="BA891" i="2" s="1"/>
  <c r="AS891" i="2" a="1"/>
  <c r="AS891" i="2" s="1"/>
  <c r="AT891" i="2" a="1"/>
  <c r="AT891" i="2" s="1"/>
  <c r="AK891" i="2" a="1"/>
  <c r="AK891" i="2" s="1"/>
  <c r="AR1050" i="2" a="1"/>
  <c r="AR1050" i="2" s="1"/>
  <c r="AY1050" i="2"/>
  <c r="AZ1050" i="2" s="1" a="1"/>
  <c r="AZ1050" i="2" s="1"/>
  <c r="AK563" i="2" a="1"/>
  <c r="AK563" i="2" s="1"/>
  <c r="AR209" i="2" a="1"/>
  <c r="AR209" i="2" s="1"/>
  <c r="AY209" i="2"/>
  <c r="AZ209" i="2" s="1" a="1"/>
  <c r="AZ209" i="2" s="1"/>
  <c r="AY73" i="2"/>
  <c r="AZ73" i="2" s="1" a="1"/>
  <c r="AZ73" i="2" s="1"/>
  <c r="AR73" i="2" a="1"/>
  <c r="AR73" i="2" s="1"/>
  <c r="J1092" i="2"/>
  <c r="AR859" i="2" a="1"/>
  <c r="AR859" i="2" s="1"/>
  <c r="AY859" i="2"/>
  <c r="AZ859" i="2" s="1" a="1"/>
  <c r="AZ859" i="2" s="1"/>
  <c r="AR50" i="2" a="1"/>
  <c r="AR50" i="2" s="1"/>
  <c r="AY50" i="2"/>
  <c r="AZ50" i="2" s="1" a="1"/>
  <c r="AZ50" i="2" s="1"/>
  <c r="AR1528" i="2" a="1"/>
  <c r="AR1528" i="2" s="1"/>
  <c r="AY1528" i="2"/>
  <c r="AZ1528" i="2" s="1" a="1"/>
  <c r="AZ1528" i="2" s="1"/>
  <c r="AY1134" i="2"/>
  <c r="AZ1134" i="2" s="1" a="1"/>
  <c r="AZ1134" i="2" s="1"/>
  <c r="AR1134" i="2" a="1"/>
  <c r="AR1134" i="2" s="1"/>
  <c r="AS519" i="2" a="1"/>
  <c r="AS519" i="2" s="1"/>
  <c r="AR1345" i="2" a="1"/>
  <c r="AR1345" i="2" s="1"/>
  <c r="AY1345" i="2"/>
  <c r="AZ1345" i="2" s="1" a="1"/>
  <c r="AZ1345" i="2" s="1"/>
  <c r="BA785" i="2" a="1"/>
  <c r="BA785" i="2" s="1"/>
  <c r="AT785" i="2" a="1"/>
  <c r="AT785" i="2" s="1"/>
  <c r="AK785" i="2" a="1"/>
  <c r="AK785" i="2" s="1"/>
  <c r="AL785" i="2" a="1"/>
  <c r="AL785" i="2" s="1"/>
  <c r="I785" i="2" s="1"/>
  <c r="AS785" i="2" a="1"/>
  <c r="AS785" i="2" s="1"/>
  <c r="AR166" i="2" a="1"/>
  <c r="AR166" i="2" s="1"/>
  <c r="AY166" i="2"/>
  <c r="AZ166" i="2" s="1" a="1"/>
  <c r="AZ166" i="2" s="1"/>
  <c r="AK617" i="2" a="1"/>
  <c r="AK617" i="2" s="1"/>
  <c r="AL289" i="2" a="1"/>
  <c r="AL289" i="2" s="1"/>
  <c r="I289" i="2" s="1"/>
  <c r="AT289" i="2" a="1"/>
  <c r="AT289" i="2" s="1"/>
  <c r="BA289" i="2" a="1"/>
  <c r="BA289" i="2" s="1"/>
  <c r="AY169" i="2"/>
  <c r="AZ169" i="2" s="1" a="1"/>
  <c r="AZ169" i="2" s="1"/>
  <c r="AR169" i="2" a="1"/>
  <c r="AR169" i="2" s="1"/>
  <c r="AS607" i="2" a="1"/>
  <c r="AS607" i="2" s="1"/>
  <c r="AR62" i="2" a="1"/>
  <c r="AR62" i="2" s="1"/>
  <c r="AY62" i="2"/>
  <c r="AZ62" i="2" s="1" a="1"/>
  <c r="AZ62" i="2" s="1"/>
  <c r="AK550" i="2" a="1"/>
  <c r="AK550" i="2" s="1"/>
  <c r="AK1140" i="2" a="1"/>
  <c r="AK1140" i="2" s="1"/>
  <c r="AL1140" i="2" a="1"/>
  <c r="AL1140" i="2" s="1"/>
  <c r="I1140" i="2" s="1"/>
  <c r="AS1140" i="2" a="1"/>
  <c r="AS1140" i="2" s="1"/>
  <c r="BA1140" i="2" a="1"/>
  <c r="BA1140" i="2" s="1"/>
  <c r="AT1140" i="2" a="1"/>
  <c r="AT1140" i="2" s="1"/>
  <c r="BA625" i="2" a="1"/>
  <c r="BA625" i="2" s="1"/>
  <c r="AL625" i="2" a="1"/>
  <c r="AL625" i="2" s="1"/>
  <c r="I625" i="2" s="1"/>
  <c r="AS625" i="2" a="1"/>
  <c r="AS625" i="2" s="1"/>
  <c r="AK625" i="2" a="1"/>
  <c r="AK625" i="2" s="1"/>
  <c r="AT625" i="2" a="1"/>
  <c r="AT625" i="2" s="1"/>
  <c r="AR184" i="2" a="1"/>
  <c r="AR184" i="2" s="1"/>
  <c r="AY184" i="2"/>
  <c r="AZ184" i="2" s="1" a="1"/>
  <c r="AZ184" i="2" s="1"/>
  <c r="AK531" i="2" a="1"/>
  <c r="AK531" i="2" s="1"/>
  <c r="AY1176" i="2"/>
  <c r="AZ1176" i="2" s="1" a="1"/>
  <c r="AZ1176" i="2" s="1"/>
  <c r="AR1176" i="2" a="1"/>
  <c r="AR1176" i="2" s="1"/>
  <c r="AR971" i="2" a="1"/>
  <c r="AR971" i="2" s="1"/>
  <c r="AY971" i="2"/>
  <c r="AZ971" i="2" s="1" a="1"/>
  <c r="AZ971" i="2" s="1"/>
  <c r="AS961" i="2" a="1"/>
  <c r="AS961" i="2" s="1"/>
  <c r="AT961" i="2" a="1"/>
  <c r="AT961" i="2" s="1"/>
  <c r="BA961" i="2" a="1"/>
  <c r="BA961" i="2" s="1"/>
  <c r="AK961" i="2" a="1"/>
  <c r="AK961" i="2" s="1"/>
  <c r="AL961" i="2" a="1"/>
  <c r="AL961" i="2" s="1"/>
  <c r="I961" i="2" s="1"/>
  <c r="AY1118" i="2"/>
  <c r="AZ1118" i="2" s="1" a="1"/>
  <c r="AZ1118" i="2" s="1"/>
  <c r="AR1118" i="2" a="1"/>
  <c r="AR1118" i="2" s="1"/>
  <c r="AR628" i="2" a="1"/>
  <c r="AR628" i="2" s="1"/>
  <c r="AY628" i="2"/>
  <c r="AZ628" i="2" s="1" a="1"/>
  <c r="AZ628" i="2" s="1"/>
  <c r="AR53" i="2" a="1"/>
  <c r="AR53" i="2" s="1"/>
  <c r="AY53" i="2"/>
  <c r="AZ53" i="2" s="1" a="1"/>
  <c r="AZ53" i="2" s="1"/>
  <c r="AL951" i="2" a="1"/>
  <c r="AL951" i="2" s="1"/>
  <c r="I951" i="2" s="1"/>
  <c r="AS951" i="2" a="1"/>
  <c r="AS951" i="2" s="1"/>
  <c r="AT951" i="2" a="1"/>
  <c r="AT951" i="2" s="1"/>
  <c r="AK951" i="2" a="1"/>
  <c r="AK951" i="2" s="1"/>
  <c r="BA951" i="2" a="1"/>
  <c r="BA951" i="2" s="1"/>
  <c r="AK738" i="2" a="1"/>
  <c r="AK738" i="2" s="1"/>
  <c r="AL738" i="2" a="1"/>
  <c r="AL738" i="2" s="1"/>
  <c r="I738" i="2" s="1"/>
  <c r="BA738" i="2" a="1"/>
  <c r="BA738" i="2" s="1"/>
  <c r="AS738" i="2" a="1"/>
  <c r="AS738" i="2" s="1"/>
  <c r="AT738" i="2" a="1"/>
  <c r="AT738" i="2" s="1"/>
  <c r="BA1088" i="2" a="1"/>
  <c r="BA1088" i="2" s="1"/>
  <c r="AT1088" i="2" a="1"/>
  <c r="AT1088" i="2" s="1"/>
  <c r="AK1088" i="2" a="1"/>
  <c r="AK1088" i="2" s="1"/>
  <c r="AL1088" i="2" a="1"/>
  <c r="AL1088" i="2" s="1"/>
  <c r="I1088" i="2" s="1"/>
  <c r="AS1088" i="2" a="1"/>
  <c r="AS1088" i="2" s="1"/>
  <c r="AS1053" i="2" a="1"/>
  <c r="AS1053" i="2" s="1"/>
  <c r="AT1053" i="2" a="1"/>
  <c r="AT1053" i="2" s="1"/>
  <c r="BA1053" i="2" a="1"/>
  <c r="BA1053" i="2" s="1"/>
  <c r="AL1053" i="2" a="1"/>
  <c r="AL1053" i="2" s="1"/>
  <c r="I1053" i="2" s="1"/>
  <c r="AK1053" i="2" a="1"/>
  <c r="AK1053" i="2" s="1"/>
  <c r="AL970" i="2" a="1"/>
  <c r="AL970" i="2" s="1"/>
  <c r="I970" i="2" s="1"/>
  <c r="AS970" i="2" a="1"/>
  <c r="AS970" i="2" s="1"/>
  <c r="AT970" i="2" a="1"/>
  <c r="AT970" i="2" s="1"/>
  <c r="AK970" i="2" a="1"/>
  <c r="AK970" i="2" s="1"/>
  <c r="BA970" i="2" a="1"/>
  <c r="BA970" i="2" s="1"/>
  <c r="BA782" i="2" a="1"/>
  <c r="BA782" i="2" s="1"/>
  <c r="AT782" i="2" a="1"/>
  <c r="AT782" i="2" s="1"/>
  <c r="AK782" i="2" a="1"/>
  <c r="AK782" i="2" s="1"/>
  <c r="AS782" i="2" a="1"/>
  <c r="AS782" i="2" s="1"/>
  <c r="AL782" i="2" a="1"/>
  <c r="AL782" i="2" s="1"/>
  <c r="I782" i="2" s="1"/>
  <c r="AR847" i="2" a="1"/>
  <c r="AR847" i="2" s="1"/>
  <c r="AY847" i="2"/>
  <c r="AZ847" i="2" s="1" a="1"/>
  <c r="AZ847" i="2" s="1"/>
  <c r="AR496" i="2" a="1"/>
  <c r="AR496" i="2" s="1"/>
  <c r="AY496" i="2"/>
  <c r="AZ496" i="2" s="1" a="1"/>
  <c r="AZ496" i="2" s="1"/>
  <c r="BA1393" i="2" a="1"/>
  <c r="BA1393" i="2" s="1"/>
  <c r="AT1393" i="2" a="1"/>
  <c r="AT1393" i="2" s="1"/>
  <c r="AK1393" i="2" a="1"/>
  <c r="AK1393" i="2" s="1"/>
  <c r="AL1393" i="2" a="1"/>
  <c r="AL1393" i="2" s="1"/>
  <c r="I1393" i="2" s="1"/>
  <c r="AS1393" i="2" a="1"/>
  <c r="AS1393" i="2" s="1"/>
  <c r="AR1274" i="2" a="1"/>
  <c r="AR1274" i="2" s="1"/>
  <c r="AY1274" i="2"/>
  <c r="AZ1274" i="2" s="1" a="1"/>
  <c r="AZ1274" i="2" s="1"/>
  <c r="AR1414" i="2" a="1"/>
  <c r="AR1414" i="2" s="1"/>
  <c r="AY1414" i="2"/>
  <c r="AZ1414" i="2" s="1" a="1"/>
  <c r="AZ1414" i="2" s="1"/>
  <c r="AK1272" i="2" a="1"/>
  <c r="AK1272" i="2" s="1"/>
  <c r="AL1272" i="2" a="1"/>
  <c r="AL1272" i="2" s="1"/>
  <c r="I1272" i="2" s="1"/>
  <c r="BA1272" i="2" a="1"/>
  <c r="BA1272" i="2" s="1"/>
  <c r="AT1272" i="2" a="1"/>
  <c r="AT1272" i="2" s="1"/>
  <c r="AS1272" i="2" a="1"/>
  <c r="AS1272" i="2" s="1"/>
  <c r="AL873" i="2" a="1"/>
  <c r="AL873" i="2" s="1"/>
  <c r="I873" i="2" s="1"/>
  <c r="AK873" i="2" a="1"/>
  <c r="AK873" i="2" s="1"/>
  <c r="BA873" i="2" a="1"/>
  <c r="BA873" i="2" s="1"/>
  <c r="AS873" i="2" a="1"/>
  <c r="AS873" i="2" s="1"/>
  <c r="AT873" i="2" a="1"/>
  <c r="AT873" i="2" s="1"/>
  <c r="AR267" i="2" a="1"/>
  <c r="AR267" i="2" s="1"/>
  <c r="AY267" i="2"/>
  <c r="AZ267" i="2" s="1" a="1"/>
  <c r="AZ267" i="2" s="1"/>
  <c r="AK1089" i="2" a="1"/>
  <c r="AK1089" i="2" s="1"/>
  <c r="AL1089" i="2" a="1"/>
  <c r="AL1089" i="2" s="1"/>
  <c r="I1089" i="2" s="1"/>
  <c r="AT1089" i="2" a="1"/>
  <c r="AT1089" i="2" s="1"/>
  <c r="BA1089" i="2" a="1"/>
  <c r="BA1089" i="2" s="1"/>
  <c r="AS1089" i="2" a="1"/>
  <c r="AS1089" i="2" s="1"/>
  <c r="AR790" i="2" a="1"/>
  <c r="AR790" i="2" s="1"/>
  <c r="AY790" i="2"/>
  <c r="AZ790" i="2" s="1" a="1"/>
  <c r="AZ790" i="2" s="1"/>
  <c r="AY1282" i="2"/>
  <c r="AZ1282" i="2" s="1" a="1"/>
  <c r="AZ1282" i="2" s="1"/>
  <c r="AR1282" i="2" a="1"/>
  <c r="AR1282" i="2" s="1"/>
  <c r="AR1350" i="2" a="1"/>
  <c r="AR1350" i="2" s="1"/>
  <c r="AY1350" i="2"/>
  <c r="AZ1350" i="2" s="1" a="1"/>
  <c r="AZ1350" i="2" s="1"/>
  <c r="AR241" i="2" a="1"/>
  <c r="AR241" i="2" s="1"/>
  <c r="AY241" i="2"/>
  <c r="AZ241" i="2" s="1" a="1"/>
  <c r="AZ241" i="2" s="1"/>
  <c r="AK1145" i="2" a="1"/>
  <c r="AK1145" i="2" s="1"/>
  <c r="AL1145" i="2" a="1"/>
  <c r="AL1145" i="2" s="1"/>
  <c r="I1145" i="2" s="1"/>
  <c r="BA1145" i="2" a="1"/>
  <c r="BA1145" i="2" s="1"/>
  <c r="AS1145" i="2" a="1"/>
  <c r="AS1145" i="2" s="1"/>
  <c r="AT1145" i="2" a="1"/>
  <c r="AT1145" i="2" s="1"/>
  <c r="AR624" i="2" a="1"/>
  <c r="AR624" i="2" s="1"/>
  <c r="AY624" i="2"/>
  <c r="AZ624" i="2" s="1" a="1"/>
  <c r="AZ624" i="2" s="1"/>
  <c r="AK1301" i="2" a="1"/>
  <c r="AK1301" i="2" s="1"/>
  <c r="AL1301" i="2" a="1"/>
  <c r="AL1301" i="2" s="1"/>
  <c r="I1301" i="2" s="1"/>
  <c r="BA1301" i="2" a="1"/>
  <c r="BA1301" i="2" s="1"/>
  <c r="AS1301" i="2" a="1"/>
  <c r="AS1301" i="2" s="1"/>
  <c r="AT1301" i="2" a="1"/>
  <c r="AT1301" i="2" s="1"/>
  <c r="BA1291" i="2" a="1"/>
  <c r="BA1291" i="2" s="1"/>
  <c r="AT1291" i="2" a="1"/>
  <c r="AT1291" i="2" s="1"/>
  <c r="AL1291" i="2" a="1"/>
  <c r="AL1291" i="2" s="1"/>
  <c r="I1291" i="2" s="1"/>
  <c r="AS1291" i="2" a="1"/>
  <c r="AS1291" i="2" s="1"/>
  <c r="AK1291" i="2" a="1"/>
  <c r="AK1291" i="2" s="1"/>
  <c r="BA1326" i="2" a="1"/>
  <c r="BA1326" i="2" s="1"/>
  <c r="AT1326" i="2" a="1"/>
  <c r="AT1326" i="2" s="1"/>
  <c r="AK1326" i="2" a="1"/>
  <c r="AK1326" i="2" s="1"/>
  <c r="AL1326" i="2" a="1"/>
  <c r="AL1326" i="2" s="1"/>
  <c r="I1326" i="2" s="1"/>
  <c r="AS1326" i="2" a="1"/>
  <c r="AS1326" i="2" s="1"/>
  <c r="AL940" i="2" a="1"/>
  <c r="AL940" i="2" s="1"/>
  <c r="I940" i="2" s="1"/>
  <c r="AS940" i="2" a="1"/>
  <c r="AS940" i="2" s="1"/>
  <c r="AT940" i="2" a="1"/>
  <c r="AT940" i="2" s="1"/>
  <c r="BA940" i="2" a="1"/>
  <c r="BA940" i="2" s="1"/>
  <c r="AK940" i="2" a="1"/>
  <c r="AK940" i="2" s="1"/>
  <c r="AY340" i="2"/>
  <c r="AZ340" i="2" s="1" a="1"/>
  <c r="AZ340" i="2" s="1"/>
  <c r="AR340" i="2" a="1"/>
  <c r="AR340" i="2" s="1"/>
  <c r="AR967" i="2" a="1"/>
  <c r="AR967" i="2" s="1"/>
  <c r="AY967" i="2"/>
  <c r="AZ967" i="2" s="1" a="1"/>
  <c r="AZ967" i="2" s="1"/>
  <c r="AY86" i="2"/>
  <c r="AZ86" i="2" s="1" a="1"/>
  <c r="AZ86" i="2" s="1"/>
  <c r="AR86" i="2" a="1"/>
  <c r="AR86" i="2" s="1"/>
  <c r="AS1532" i="2" a="1"/>
  <c r="AS1532" i="2" s="1"/>
  <c r="AT1532" i="2" a="1"/>
  <c r="AT1532" i="2" s="1"/>
  <c r="BA1532" i="2" a="1"/>
  <c r="BA1532" i="2" s="1"/>
  <c r="AK1532" i="2" a="1"/>
  <c r="AK1532" i="2" s="1"/>
  <c r="AL1532" i="2" a="1"/>
  <c r="AL1532" i="2" s="1"/>
  <c r="I1532" i="2" s="1"/>
  <c r="AR1420" i="2" a="1"/>
  <c r="AR1420" i="2" s="1"/>
  <c r="AY1420" i="2"/>
  <c r="AZ1420" i="2" s="1" a="1"/>
  <c r="AZ1420" i="2" s="1"/>
  <c r="AS537" i="2" a="1"/>
  <c r="AS537" i="2" s="1"/>
  <c r="AY516" i="2"/>
  <c r="AZ516" i="2" s="1" a="1"/>
  <c r="AZ516" i="2" s="1"/>
  <c r="AR516" i="2" a="1"/>
  <c r="AR516" i="2" s="1"/>
  <c r="AR233" i="2" a="1"/>
  <c r="AR233" i="2" s="1"/>
  <c r="AY233" i="2"/>
  <c r="AZ233" i="2" s="1" a="1"/>
  <c r="AZ233" i="2" s="1"/>
  <c r="AY172" i="2"/>
  <c r="AZ172" i="2" s="1" a="1"/>
  <c r="AZ172" i="2" s="1"/>
  <c r="AR172" i="2" a="1"/>
  <c r="AR172" i="2" s="1"/>
  <c r="AK115" i="2" a="1"/>
  <c r="AK115" i="2" s="1"/>
  <c r="AS60" i="2" a="1"/>
  <c r="AS60" i="2" s="1"/>
  <c r="AR30" i="2" a="1"/>
  <c r="AR30" i="2" s="1"/>
  <c r="AY30" i="2"/>
  <c r="AZ30" i="2" s="1" a="1"/>
  <c r="AZ30" i="2" s="1"/>
  <c r="BA1464" i="2" a="1"/>
  <c r="BA1464" i="2" s="1"/>
  <c r="AK1464" i="2" a="1"/>
  <c r="AK1464" i="2" s="1"/>
  <c r="AL1464" i="2" a="1"/>
  <c r="AL1464" i="2" s="1"/>
  <c r="I1464" i="2" s="1"/>
  <c r="AS1464" i="2" a="1"/>
  <c r="AS1464" i="2" s="1"/>
  <c r="AT1464" i="2" a="1"/>
  <c r="AT1464" i="2" s="1"/>
  <c r="AS467" i="2" a="1"/>
  <c r="AS467" i="2" s="1"/>
  <c r="AY205" i="2"/>
  <c r="AZ205" i="2" s="1" a="1"/>
  <c r="AZ205" i="2" s="1"/>
  <c r="AR205" i="2" a="1"/>
  <c r="AR205" i="2" s="1"/>
  <c r="AR156" i="2" a="1"/>
  <c r="AR156" i="2" s="1"/>
  <c r="AY156" i="2"/>
  <c r="AZ156" i="2" s="1" a="1"/>
  <c r="AZ156" i="2" s="1"/>
  <c r="AR23" i="2" a="1"/>
  <c r="AR23" i="2" s="1"/>
  <c r="AY23" i="2"/>
  <c r="AZ23" i="2" s="1" a="1"/>
  <c r="AZ23" i="2" s="1"/>
  <c r="BA1487" i="2" a="1"/>
  <c r="BA1487" i="2" s="1"/>
  <c r="AT1487" i="2" a="1"/>
  <c r="AT1487" i="2" s="1"/>
  <c r="AS1487" i="2" a="1"/>
  <c r="AS1487" i="2" s="1"/>
  <c r="AK1487" i="2" a="1"/>
  <c r="AK1487" i="2" s="1"/>
  <c r="AL1487" i="2" a="1"/>
  <c r="AL1487" i="2" s="1"/>
  <c r="I1487" i="2" s="1"/>
  <c r="BA1425" i="2" a="1"/>
  <c r="BA1425" i="2" s="1"/>
  <c r="AT1425" i="2" a="1"/>
  <c r="AT1425" i="2" s="1"/>
  <c r="AK1425" i="2" a="1"/>
  <c r="AK1425" i="2" s="1"/>
  <c r="AL1425" i="2" a="1"/>
  <c r="AL1425" i="2" s="1"/>
  <c r="I1425" i="2" s="1"/>
  <c r="AS1425" i="2" a="1"/>
  <c r="AS1425" i="2" s="1"/>
  <c r="AR1059" i="2" a="1"/>
  <c r="AR1059" i="2" s="1"/>
  <c r="AY1059" i="2"/>
  <c r="AZ1059" i="2" s="1" a="1"/>
  <c r="AZ1059" i="2" s="1"/>
  <c r="AS623" i="2" a="1"/>
  <c r="AS623" i="2" s="1"/>
  <c r="AK656" i="2" a="1"/>
  <c r="AK656" i="2" s="1"/>
  <c r="AR1448" i="2" a="1"/>
  <c r="AR1448" i="2" s="1"/>
  <c r="AY1448" i="2"/>
  <c r="AZ1448" i="2" s="1" a="1"/>
  <c r="AZ1448" i="2" s="1"/>
  <c r="AY1138" i="2"/>
  <c r="AZ1138" i="2" s="1" a="1"/>
  <c r="AZ1138" i="2" s="1"/>
  <c r="AR1138" i="2" a="1"/>
  <c r="AR1138" i="2" s="1"/>
  <c r="AL777" i="2" a="1"/>
  <c r="AL777" i="2" s="1"/>
  <c r="I777" i="2" s="1"/>
  <c r="AS777" i="2" a="1"/>
  <c r="AS777" i="2" s="1"/>
  <c r="AT777" i="2" a="1"/>
  <c r="AT777" i="2" s="1"/>
  <c r="AK777" i="2" a="1"/>
  <c r="AK777" i="2" s="1"/>
  <c r="BA777" i="2" a="1"/>
  <c r="BA777" i="2" s="1"/>
  <c r="BA600" i="2" a="1"/>
  <c r="BA600" i="2" s="1"/>
  <c r="AT600" i="2" a="1"/>
  <c r="AT600" i="2" s="1"/>
  <c r="AK600" i="2" a="1"/>
  <c r="AK600" i="2" s="1"/>
  <c r="AL600" i="2" a="1"/>
  <c r="AL600" i="2" s="1"/>
  <c r="I600" i="2" s="1"/>
  <c r="AS600" i="2" a="1"/>
  <c r="AS600" i="2" s="1"/>
  <c r="AK311" i="2" a="1"/>
  <c r="AK311" i="2" s="1"/>
  <c r="AS200" i="2" a="1"/>
  <c r="AS200" i="2" s="1"/>
  <c r="AR199" i="2" a="1"/>
  <c r="AR199" i="2" s="1"/>
  <c r="AY199" i="2"/>
  <c r="AZ199" i="2" s="1" a="1"/>
  <c r="AZ199" i="2" s="1"/>
  <c r="AY147" i="2"/>
  <c r="AZ147" i="2" s="1" a="1"/>
  <c r="AZ147" i="2" s="1"/>
  <c r="AR147" i="2" a="1"/>
  <c r="AR147" i="2" s="1"/>
  <c r="AY27" i="2"/>
  <c r="AZ27" i="2" s="1" a="1"/>
  <c r="AZ27" i="2" s="1"/>
  <c r="AR27" i="2" a="1"/>
  <c r="AR27" i="2" s="1"/>
  <c r="AL1418" i="2" a="1"/>
  <c r="AL1418" i="2" s="1"/>
  <c r="I1418" i="2" s="1"/>
  <c r="AS1418" i="2" a="1"/>
  <c r="AS1418" i="2" s="1"/>
  <c r="BA1418" i="2" a="1"/>
  <c r="BA1418" i="2" s="1"/>
  <c r="AT1418" i="2" a="1"/>
  <c r="AT1418" i="2" s="1"/>
  <c r="AK1418" i="2" a="1"/>
  <c r="AK1418" i="2" s="1"/>
  <c r="AR1070" i="2" a="1"/>
  <c r="AR1070" i="2" s="1"/>
  <c r="AY1070" i="2"/>
  <c r="AZ1070" i="2" s="1" a="1"/>
  <c r="AZ1070" i="2" s="1"/>
  <c r="AY1260" i="2"/>
  <c r="AZ1260" i="2" s="1" a="1"/>
  <c r="AZ1260" i="2" s="1"/>
  <c r="AR1260" i="2" a="1"/>
  <c r="AR1260" i="2" s="1"/>
  <c r="AY985" i="2"/>
  <c r="AZ985" i="2" s="1" a="1"/>
  <c r="AZ985" i="2" s="1"/>
  <c r="AR985" i="2" a="1"/>
  <c r="AR985" i="2" s="1"/>
  <c r="AS635" i="2" a="1"/>
  <c r="AS635" i="2" s="1"/>
  <c r="AR615" i="2" a="1"/>
  <c r="AR615" i="2" s="1"/>
  <c r="AY615" i="2"/>
  <c r="AZ615" i="2" s="1" a="1"/>
  <c r="AZ615" i="2" s="1"/>
  <c r="AK182" i="2" a="1"/>
  <c r="AK182" i="2" s="1"/>
  <c r="AR135" i="2" a="1"/>
  <c r="AR135" i="2" s="1"/>
  <c r="AY135" i="2"/>
  <c r="AZ135" i="2" s="1" a="1"/>
  <c r="AZ135" i="2" s="1"/>
  <c r="AY1188" i="2"/>
  <c r="AZ1188" i="2" s="1" a="1"/>
  <c r="AZ1188" i="2" s="1"/>
  <c r="AR1188" i="2" a="1"/>
  <c r="AR1188" i="2" s="1"/>
  <c r="BA1045" i="2" a="1"/>
  <c r="BA1045" i="2" s="1"/>
  <c r="AT1045" i="2" a="1"/>
  <c r="AT1045" i="2" s="1"/>
  <c r="AS1045" i="2" a="1"/>
  <c r="AS1045" i="2" s="1"/>
  <c r="AL1045" i="2" a="1"/>
  <c r="AL1045" i="2" s="1"/>
  <c r="I1045" i="2" s="1"/>
  <c r="AK1045" i="2" a="1"/>
  <c r="AK1045" i="2" s="1"/>
  <c r="AR1056" i="2" a="1"/>
  <c r="AR1056" i="2" s="1"/>
  <c r="AY1056" i="2"/>
  <c r="AZ1056" i="2" s="1" a="1"/>
  <c r="AZ1056" i="2" s="1"/>
  <c r="BA553" i="2" a="1"/>
  <c r="BA553" i="2" s="1"/>
  <c r="AT553" i="2" a="1"/>
  <c r="AT553" i="2" s="1"/>
  <c r="AL553" i="2" a="1"/>
  <c r="AL553" i="2" s="1"/>
  <c r="I553" i="2" s="1"/>
  <c r="AS553" i="2" a="1"/>
  <c r="AS553" i="2" s="1"/>
  <c r="AK553" i="2" a="1"/>
  <c r="AK553" i="2" s="1"/>
  <c r="AY276" i="2"/>
  <c r="AZ276" i="2" s="1" a="1"/>
  <c r="AZ276" i="2" s="1"/>
  <c r="AR276" i="2" a="1"/>
  <c r="AR276" i="2" s="1"/>
  <c r="AR232" i="2" a="1"/>
  <c r="AR232" i="2" s="1"/>
  <c r="AY232" i="2"/>
  <c r="AZ232" i="2" s="1" a="1"/>
  <c r="AZ232" i="2" s="1"/>
  <c r="AR133" i="2" a="1"/>
  <c r="AR133" i="2" s="1"/>
  <c r="AY133" i="2"/>
  <c r="AZ133" i="2" s="1" a="1"/>
  <c r="AZ133" i="2" s="1"/>
  <c r="AK87" i="2" a="1"/>
  <c r="AK87" i="2" s="1"/>
  <c r="BA1499" i="2" a="1"/>
  <c r="BA1499" i="2" s="1"/>
  <c r="AT1499" i="2" a="1"/>
  <c r="AT1499" i="2" s="1"/>
  <c r="AK1499" i="2" a="1"/>
  <c r="AK1499" i="2" s="1"/>
  <c r="AL1499" i="2" a="1"/>
  <c r="AL1499" i="2" s="1"/>
  <c r="I1499" i="2" s="1"/>
  <c r="AS1499" i="2" a="1"/>
  <c r="AS1499" i="2" s="1"/>
  <c r="AR1253" i="2" a="1"/>
  <c r="AR1253" i="2" s="1"/>
  <c r="AY1253" i="2"/>
  <c r="AZ1253" i="2" s="1" a="1"/>
  <c r="AZ1253" i="2" s="1"/>
  <c r="AT807" i="2" a="1"/>
  <c r="AT807" i="2" s="1"/>
  <c r="AK807" i="2" a="1"/>
  <c r="AK807" i="2" s="1"/>
  <c r="AL807" i="2" a="1"/>
  <c r="AL807" i="2" s="1"/>
  <c r="I807" i="2" s="1"/>
  <c r="BA807" i="2" a="1"/>
  <c r="BA807" i="2" s="1"/>
  <c r="AS807" i="2" a="1"/>
  <c r="AS807" i="2" s="1"/>
  <c r="AK732" i="2" a="1"/>
  <c r="AK732" i="2" s="1"/>
  <c r="BA732" i="2" a="1"/>
  <c r="BA732" i="2" s="1"/>
  <c r="AS732" i="2" a="1"/>
  <c r="AS732" i="2" s="1"/>
  <c r="AT732" i="2" a="1"/>
  <c r="AT732" i="2" s="1"/>
  <c r="AL732" i="2" a="1"/>
  <c r="AL732" i="2" s="1"/>
  <c r="I732" i="2" s="1"/>
  <c r="AK154" i="2" a="1"/>
  <c r="AK154" i="2" s="1"/>
  <c r="AR20" i="2" a="1"/>
  <c r="AR20" i="2" s="1"/>
  <c r="AY20" i="2"/>
  <c r="AZ20" i="2" s="1" a="1"/>
  <c r="AZ20" i="2" s="1"/>
  <c r="AT1442" i="2" a="1"/>
  <c r="AT1442" i="2" s="1"/>
  <c r="AK1442" i="2" a="1"/>
  <c r="AK1442" i="2" s="1"/>
  <c r="AL1442" i="2" a="1"/>
  <c r="AL1442" i="2" s="1"/>
  <c r="I1442" i="2" s="1"/>
  <c r="AS1442" i="2" a="1"/>
  <c r="AS1442" i="2" s="1"/>
  <c r="BA1442" i="2" a="1"/>
  <c r="BA1442" i="2" s="1"/>
  <c r="BA1357" i="2" a="1"/>
  <c r="BA1357" i="2" s="1"/>
  <c r="AT1357" i="2" a="1"/>
  <c r="AT1357" i="2" s="1"/>
  <c r="AK1357" i="2" a="1"/>
  <c r="AK1357" i="2" s="1"/>
  <c r="AL1357" i="2" a="1"/>
  <c r="AL1357" i="2" s="1"/>
  <c r="I1357" i="2" s="1"/>
  <c r="AS1357" i="2" a="1"/>
  <c r="AS1357" i="2" s="1"/>
  <c r="AR1217" i="2" a="1"/>
  <c r="AR1217" i="2" s="1"/>
  <c r="AY1217" i="2"/>
  <c r="AZ1217" i="2" s="1" a="1"/>
  <c r="AZ1217" i="2" s="1"/>
  <c r="AK692" i="2" a="1"/>
  <c r="AK692" i="2" s="1"/>
  <c r="BA692" i="2" a="1"/>
  <c r="BA692" i="2" s="1"/>
  <c r="AL692" i="2" a="1"/>
  <c r="AL692" i="2" s="1"/>
  <c r="I692" i="2" s="1"/>
  <c r="AS692" i="2" a="1"/>
  <c r="AS692" i="2" s="1"/>
  <c r="AT692" i="2" a="1"/>
  <c r="AT692" i="2" s="1"/>
  <c r="AR673" i="2" a="1"/>
  <c r="AR673" i="2" s="1"/>
  <c r="AY673" i="2"/>
  <c r="AZ673" i="2" s="1" a="1"/>
  <c r="AZ673" i="2" s="1"/>
  <c r="AR489" i="2" a="1"/>
  <c r="AR489" i="2" s="1"/>
  <c r="AY489" i="2"/>
  <c r="AZ489" i="2" s="1" a="1"/>
  <c r="AZ489" i="2" s="1"/>
  <c r="BA1530" i="2" a="1"/>
  <c r="BA1530" i="2" s="1"/>
  <c r="AT1530" i="2" a="1"/>
  <c r="AT1530" i="2" s="1"/>
  <c r="AL1530" i="2" a="1"/>
  <c r="AL1530" i="2" s="1"/>
  <c r="I1530" i="2" s="1"/>
  <c r="AS1530" i="2" a="1"/>
  <c r="AS1530" i="2" s="1"/>
  <c r="AK1530" i="2" a="1"/>
  <c r="AK1530" i="2" s="1"/>
  <c r="AR1484" i="2" a="1"/>
  <c r="AR1484" i="2" s="1"/>
  <c r="AY1484" i="2"/>
  <c r="AZ1484" i="2" s="1" a="1"/>
  <c r="AZ1484" i="2" s="1"/>
  <c r="BA1332" i="2" a="1"/>
  <c r="BA1332" i="2" s="1"/>
  <c r="AT1332" i="2" a="1"/>
  <c r="AT1332" i="2" s="1"/>
  <c r="AK1332" i="2" a="1"/>
  <c r="AK1332" i="2" s="1"/>
  <c r="AL1332" i="2" a="1"/>
  <c r="AL1332" i="2" s="1"/>
  <c r="I1332" i="2" s="1"/>
  <c r="AS1332" i="2" a="1"/>
  <c r="AS1332" i="2" s="1"/>
  <c r="AR1136" i="2" a="1"/>
  <c r="AR1136" i="2" s="1"/>
  <c r="AY1136" i="2"/>
  <c r="AZ1136" i="2" s="1" a="1"/>
  <c r="AZ1136" i="2" s="1"/>
  <c r="AY1200" i="2"/>
  <c r="AZ1200" i="2" s="1" a="1"/>
  <c r="AZ1200" i="2" s="1"/>
  <c r="AR1200" i="2" a="1"/>
  <c r="AR1200" i="2" s="1"/>
  <c r="AK603" i="2" a="1"/>
  <c r="AK603" i="2" s="1"/>
  <c r="AK579" i="2" a="1"/>
  <c r="AK579" i="2" s="1"/>
  <c r="AR507" i="2" a="1"/>
  <c r="AR507" i="2" s="1"/>
  <c r="AY507" i="2"/>
  <c r="AZ507" i="2" s="1" a="1"/>
  <c r="AZ507" i="2" s="1"/>
  <c r="AY420" i="2"/>
  <c r="AZ420" i="2" s="1" a="1"/>
  <c r="AZ420" i="2" s="1"/>
  <c r="AR420" i="2" a="1"/>
  <c r="AR420" i="2" s="1"/>
  <c r="AY134" i="2"/>
  <c r="AZ134" i="2" s="1" a="1"/>
  <c r="AZ134" i="2" s="1"/>
  <c r="AR134" i="2" a="1"/>
  <c r="AR134" i="2" s="1"/>
  <c r="BA1435" i="2" a="1"/>
  <c r="BA1435" i="2" s="1"/>
  <c r="AT1435" i="2" a="1"/>
  <c r="AT1435" i="2" s="1"/>
  <c r="AL1435" i="2" a="1"/>
  <c r="AL1435" i="2" s="1"/>
  <c r="I1435" i="2" s="1"/>
  <c r="AK1435" i="2" a="1"/>
  <c r="AK1435" i="2" s="1"/>
  <c r="AS1435" i="2" a="1"/>
  <c r="AS1435" i="2" s="1"/>
  <c r="BA778" i="2" a="1"/>
  <c r="BA778" i="2" s="1"/>
  <c r="AT778" i="2" a="1"/>
  <c r="AT778" i="2" s="1"/>
  <c r="AL778" i="2" a="1"/>
  <c r="AL778" i="2" s="1"/>
  <c r="I778" i="2" s="1"/>
  <c r="AS778" i="2" a="1"/>
  <c r="AS778" i="2" s="1"/>
  <c r="AK778" i="2" a="1"/>
  <c r="AK778" i="2" s="1"/>
  <c r="AR891" i="2" a="1"/>
  <c r="AR891" i="2" s="1"/>
  <c r="AY891" i="2"/>
  <c r="AZ891" i="2" s="1" a="1"/>
  <c r="AZ891" i="2" s="1"/>
  <c r="AK714" i="2" a="1"/>
  <c r="AK714" i="2" s="1"/>
  <c r="BA714" i="2" a="1"/>
  <c r="BA714" i="2" s="1"/>
  <c r="AS714" i="2" a="1"/>
  <c r="AS714" i="2" s="1"/>
  <c r="AT714" i="2" a="1"/>
  <c r="AT714" i="2" s="1"/>
  <c r="AL714" i="2" a="1"/>
  <c r="AL714" i="2" s="1"/>
  <c r="I714" i="2" s="1"/>
  <c r="AR751" i="2" a="1"/>
  <c r="AR751" i="2" s="1"/>
  <c r="AY751" i="2"/>
  <c r="AZ751" i="2" s="1" a="1"/>
  <c r="AZ751" i="2" s="1"/>
  <c r="AK580" i="2" a="1"/>
  <c r="AK580" i="2" s="1"/>
  <c r="AK165" i="2" a="1"/>
  <c r="AK165" i="2" s="1"/>
  <c r="AR207" i="2" a="1"/>
  <c r="AR207" i="2" s="1"/>
  <c r="AY207" i="2"/>
  <c r="AZ207" i="2" s="1" a="1"/>
  <c r="AZ207" i="2" s="1"/>
  <c r="AK859" i="2" a="1"/>
  <c r="AK859" i="2" s="1"/>
  <c r="AL859" i="2" a="1"/>
  <c r="AL859" i="2" s="1"/>
  <c r="I859" i="2" s="1"/>
  <c r="BA859" i="2" a="1"/>
  <c r="BA859" i="2" s="1"/>
  <c r="AS859" i="2" a="1"/>
  <c r="AS859" i="2" s="1"/>
  <c r="AT859" i="2" a="1"/>
  <c r="AT859" i="2" s="1"/>
  <c r="AR44" i="2" a="1"/>
  <c r="AR44" i="2" s="1"/>
  <c r="AY44" i="2"/>
  <c r="AZ44" i="2" s="1" a="1"/>
  <c r="AZ44" i="2" s="1"/>
  <c r="BA1001" i="2" a="1"/>
  <c r="BA1001" i="2" s="1"/>
  <c r="AT1001" i="2" a="1"/>
  <c r="AT1001" i="2" s="1"/>
  <c r="AK1001" i="2" a="1"/>
  <c r="AK1001" i="2" s="1"/>
  <c r="AL1001" i="2" a="1"/>
  <c r="AL1001" i="2" s="1"/>
  <c r="I1001" i="2" s="1"/>
  <c r="AS1001" i="2" a="1"/>
  <c r="AS1001" i="2" s="1"/>
  <c r="AY400" i="2"/>
  <c r="AZ400" i="2" s="1" a="1"/>
  <c r="AZ400" i="2" s="1"/>
  <c r="AR400" i="2" a="1"/>
  <c r="AR400" i="2" s="1"/>
  <c r="AL1528" i="2" a="1"/>
  <c r="AL1528" i="2" s="1"/>
  <c r="I1528" i="2" s="1"/>
  <c r="AS1528" i="2" a="1"/>
  <c r="AS1528" i="2" s="1"/>
  <c r="AT1528" i="2" a="1"/>
  <c r="AT1528" i="2" s="1"/>
  <c r="BA1528" i="2" a="1"/>
  <c r="BA1528" i="2" s="1"/>
  <c r="AK1528" i="2" a="1"/>
  <c r="AK1528" i="2" s="1"/>
  <c r="AP380" i="2" a="1"/>
  <c r="AP380" i="2" s="1"/>
  <c r="AL354" i="2" a="1"/>
  <c r="AL354" i="2" s="1"/>
  <c r="AS354" i="2" a="1"/>
  <c r="AS354" i="2" s="1"/>
  <c r="AK354" i="2" a="1"/>
  <c r="AK354" i="2" s="1"/>
  <c r="AT354" i="2" a="1"/>
  <c r="AT354" i="2" s="1"/>
  <c r="BA354" i="2" a="1"/>
  <c r="BA354" i="2" s="1"/>
  <c r="AK347" i="2" a="1"/>
  <c r="AK347" i="2" s="1"/>
  <c r="AR785" i="2" a="1"/>
  <c r="AR785" i="2" s="1"/>
  <c r="AY785" i="2"/>
  <c r="AZ785" i="2" s="1" a="1"/>
  <c r="AZ785" i="2" s="1"/>
  <c r="AS512" i="2" a="1"/>
  <c r="AS512" i="2" s="1"/>
  <c r="AT316" i="2" a="1"/>
  <c r="AT316" i="2" s="1"/>
  <c r="BA316" i="2" a="1"/>
  <c r="BA316" i="2" s="1"/>
  <c r="AL316" i="2" a="1"/>
  <c r="AL316" i="2" s="1"/>
  <c r="I316" i="2" s="1"/>
  <c r="AR448" i="2" a="1"/>
  <c r="AR448" i="2" s="1"/>
  <c r="AY448" i="2"/>
  <c r="AZ448" i="2" s="1" a="1"/>
  <c r="AZ448" i="2" s="1"/>
  <c r="AK41" i="2" a="1"/>
  <c r="AK41" i="2" s="1"/>
  <c r="AL500" i="2" a="1"/>
  <c r="AL500" i="2" s="1"/>
  <c r="I500" i="2" s="1"/>
  <c r="AT500" i="2" a="1"/>
  <c r="AT500" i="2" s="1"/>
  <c r="BA500" i="2" a="1"/>
  <c r="BA500" i="2" s="1"/>
  <c r="AR33" i="2" a="1"/>
  <c r="AR33" i="2" s="1"/>
  <c r="AY33" i="2"/>
  <c r="AZ33" i="2" s="1" a="1"/>
  <c r="AZ33" i="2" s="1"/>
  <c r="AR554" i="2" a="1"/>
  <c r="AR554" i="2" s="1"/>
  <c r="AY554" i="2"/>
  <c r="AZ554" i="2" s="1" a="1"/>
  <c r="AZ554" i="2" s="1"/>
  <c r="AS540" i="2" a="1"/>
  <c r="AS540" i="2" s="1"/>
  <c r="BA989" i="2" a="1"/>
  <c r="BA989" i="2" s="1"/>
  <c r="AT989" i="2" a="1"/>
  <c r="AT989" i="2" s="1"/>
  <c r="AK989" i="2" a="1"/>
  <c r="AK989" i="2" s="1"/>
  <c r="AL989" i="2" a="1"/>
  <c r="AL989" i="2" s="1"/>
  <c r="I989" i="2" s="1"/>
  <c r="AS989" i="2" a="1"/>
  <c r="AS989" i="2" s="1"/>
  <c r="AY55" i="2"/>
  <c r="AZ55" i="2" s="1" a="1"/>
  <c r="AZ55" i="2" s="1"/>
  <c r="AR55" i="2" a="1"/>
  <c r="AR55" i="2" s="1"/>
  <c r="AS515" i="2" a="1"/>
  <c r="AS515" i="2" s="1"/>
  <c r="AR128" i="2" a="1"/>
  <c r="AR128" i="2" s="1"/>
  <c r="AY128" i="2"/>
  <c r="AZ128" i="2" s="1" a="1"/>
  <c r="AZ128" i="2" s="1"/>
  <c r="AY1140" i="2"/>
  <c r="AZ1140" i="2" s="1" a="1"/>
  <c r="AZ1140" i="2" s="1"/>
  <c r="AR1140" i="2" a="1"/>
  <c r="AR1140" i="2" s="1"/>
  <c r="AR625" i="2" a="1"/>
  <c r="AR625" i="2" s="1"/>
  <c r="AY625" i="2"/>
  <c r="AZ625" i="2" s="1" a="1"/>
  <c r="AZ625" i="2" s="1"/>
  <c r="AR601" i="2" a="1"/>
  <c r="AR601" i="2" s="1"/>
  <c r="AY601" i="2"/>
  <c r="AZ601" i="2" s="1" a="1"/>
  <c r="AZ601" i="2" s="1"/>
  <c r="AK1278" i="2" a="1"/>
  <c r="AK1278" i="2" s="1"/>
  <c r="AL1278" i="2" a="1"/>
  <c r="AL1278" i="2" s="1"/>
  <c r="I1278" i="2" s="1"/>
  <c r="AS1278" i="2" a="1"/>
  <c r="AS1278" i="2" s="1"/>
  <c r="AT1278" i="2" a="1"/>
  <c r="AT1278" i="2" s="1"/>
  <c r="BA1278" i="2" a="1"/>
  <c r="BA1278" i="2" s="1"/>
  <c r="AK1202" i="2" a="1"/>
  <c r="AK1202" i="2" s="1"/>
  <c r="AT1202" i="2" a="1"/>
  <c r="AT1202" i="2" s="1"/>
  <c r="AL1202" i="2" a="1"/>
  <c r="AL1202" i="2" s="1"/>
  <c r="I1202" i="2" s="1"/>
  <c r="BA1202" i="2" a="1"/>
  <c r="BA1202" i="2" s="1"/>
  <c r="AS1202" i="2" a="1"/>
  <c r="AS1202" i="2" s="1"/>
  <c r="AR462" i="2" a="1"/>
  <c r="AR462" i="2" s="1"/>
  <c r="AY462" i="2"/>
  <c r="AZ462" i="2" s="1" a="1"/>
  <c r="AZ462" i="2" s="1"/>
  <c r="AR645" i="2" a="1"/>
  <c r="AR645" i="2" s="1"/>
  <c r="AY645" i="2"/>
  <c r="AZ645" i="2" s="1" a="1"/>
  <c r="AZ645" i="2" s="1"/>
  <c r="BA476" i="2" a="1"/>
  <c r="BA476" i="2" s="1"/>
  <c r="AT476" i="2" a="1"/>
  <c r="AT476" i="2" s="1"/>
  <c r="AL476" i="2" a="1"/>
  <c r="AL476" i="2" s="1"/>
  <c r="I476" i="2" s="1"/>
  <c r="AY315" i="2"/>
  <c r="AZ315" i="2" s="1" a="1"/>
  <c r="AZ315" i="2" s="1"/>
  <c r="AR315" i="2" a="1"/>
  <c r="AR315" i="2" s="1"/>
  <c r="AY961" i="2"/>
  <c r="AZ961" i="2" s="1" a="1"/>
  <c r="AZ961" i="2" s="1"/>
  <c r="AR961" i="2" a="1"/>
  <c r="AR961" i="2" s="1"/>
  <c r="AY309" i="2"/>
  <c r="AZ309" i="2" s="1" a="1"/>
  <c r="AZ309" i="2" s="1"/>
  <c r="AR309" i="2" a="1"/>
  <c r="AR309" i="2" s="1"/>
  <c r="AY1214" i="2"/>
  <c r="AZ1214" i="2" s="1" a="1"/>
  <c r="AZ1214" i="2" s="1"/>
  <c r="AR1214" i="2" a="1"/>
  <c r="AR1214" i="2" s="1"/>
  <c r="AS549" i="2" a="1"/>
  <c r="AS549" i="2" s="1"/>
  <c r="AR424" i="2" a="1"/>
  <c r="AR424" i="2" s="1"/>
  <c r="AY424" i="2"/>
  <c r="AZ424" i="2" s="1" a="1"/>
  <c r="AZ424" i="2" s="1"/>
  <c r="AY126" i="2"/>
  <c r="AZ126" i="2" s="1" a="1"/>
  <c r="AZ126" i="2" s="1"/>
  <c r="AR126" i="2" a="1"/>
  <c r="AR126" i="2" s="1"/>
  <c r="AS1138" i="2" a="1"/>
  <c r="AS1138" i="2" s="1"/>
  <c r="AT1138" i="2" a="1"/>
  <c r="AT1138" i="2" s="1"/>
  <c r="BA1138" i="2" a="1"/>
  <c r="BA1138" i="2" s="1"/>
  <c r="AK1138" i="2" a="1"/>
  <c r="AK1138" i="2" s="1"/>
  <c r="AL1138" i="2" a="1"/>
  <c r="AL1138" i="2" s="1"/>
  <c r="I1138" i="2" s="1"/>
  <c r="AR520" i="2" a="1"/>
  <c r="AR520" i="2" s="1"/>
  <c r="AY520" i="2"/>
  <c r="AZ520" i="2" s="1" a="1"/>
  <c r="AZ520" i="2" s="1"/>
  <c r="AY429" i="2"/>
  <c r="AZ429" i="2" s="1" a="1"/>
  <c r="AZ429" i="2" s="1"/>
  <c r="AR429" i="2" a="1"/>
  <c r="AR429" i="2" s="1"/>
  <c r="AS1215" i="2" a="1"/>
  <c r="AS1215" i="2" s="1"/>
  <c r="BA1215" i="2" a="1"/>
  <c r="BA1215" i="2" s="1"/>
  <c r="AT1215" i="2" a="1"/>
  <c r="AT1215" i="2" s="1"/>
  <c r="AK1215" i="2" a="1"/>
  <c r="AK1215" i="2" s="1"/>
  <c r="AL1215" i="2" a="1"/>
  <c r="AL1215" i="2" s="1"/>
  <c r="I1215" i="2" s="1"/>
  <c r="AR444" i="2" a="1"/>
  <c r="AR444" i="2" s="1"/>
  <c r="AY444" i="2"/>
  <c r="AZ444" i="2" s="1" a="1"/>
  <c r="AZ444" i="2" s="1"/>
  <c r="BA1384" i="2" a="1"/>
  <c r="BA1384" i="2" s="1"/>
  <c r="AT1384" i="2" a="1"/>
  <c r="AT1384" i="2" s="1"/>
  <c r="AK1384" i="2" a="1"/>
  <c r="AK1384" i="2" s="1"/>
  <c r="AL1384" i="2" a="1"/>
  <c r="AL1384" i="2" s="1"/>
  <c r="I1384" i="2" s="1"/>
  <c r="AS1384" i="2" a="1"/>
  <c r="AS1384" i="2" s="1"/>
  <c r="AT545" i="2" a="1"/>
  <c r="AT545" i="2" s="1"/>
  <c r="BA797" i="2" a="1"/>
  <c r="BA797" i="2" s="1"/>
  <c r="AT797" i="2" a="1"/>
  <c r="AT797" i="2" s="1"/>
  <c r="AK797" i="2" a="1"/>
  <c r="AK797" i="2" s="1"/>
  <c r="AL797" i="2" a="1"/>
  <c r="AL797" i="2" s="1"/>
  <c r="I797" i="2" s="1"/>
  <c r="AS797" i="2" a="1"/>
  <c r="AS797" i="2" s="1"/>
  <c r="AY1261" i="2"/>
  <c r="AZ1261" i="2" s="1" a="1"/>
  <c r="AZ1261" i="2" s="1"/>
  <c r="AR1261" i="2" a="1"/>
  <c r="AR1261" i="2" s="1"/>
  <c r="AK326" i="2" a="1"/>
  <c r="AK326" i="2" s="1"/>
  <c r="BA1493" i="2" a="1"/>
  <c r="BA1493" i="2" s="1"/>
  <c r="AT1493" i="2" a="1"/>
  <c r="AT1493" i="2" s="1"/>
  <c r="AK1493" i="2" a="1"/>
  <c r="AK1493" i="2" s="1"/>
  <c r="AL1493" i="2" a="1"/>
  <c r="AL1493" i="2" s="1"/>
  <c r="I1493" i="2" s="1"/>
  <c r="AS1493" i="2" a="1"/>
  <c r="AS1493" i="2" s="1"/>
  <c r="AY661" i="2"/>
  <c r="AZ661" i="2" s="1" a="1"/>
  <c r="AZ661" i="2" s="1"/>
  <c r="AR661" i="2" a="1"/>
  <c r="AR661" i="2" s="1"/>
  <c r="AK1118" i="2" a="1"/>
  <c r="AK1118" i="2" s="1"/>
  <c r="AL1118" i="2" a="1"/>
  <c r="AL1118" i="2" s="1"/>
  <c r="I1118" i="2" s="1"/>
  <c r="AS1118" i="2" a="1"/>
  <c r="AS1118" i="2" s="1"/>
  <c r="AT1118" i="2" a="1"/>
  <c r="AT1118" i="2" s="1"/>
  <c r="BA1118" i="2" a="1"/>
  <c r="BA1118" i="2" s="1"/>
  <c r="AY720" i="2"/>
  <c r="AZ720" i="2" s="1" a="1"/>
  <c r="AZ720" i="2" s="1"/>
  <c r="AR720" i="2" a="1"/>
  <c r="AR720" i="2" s="1"/>
  <c r="AY1532" i="2"/>
  <c r="AZ1532" i="2" s="1" a="1"/>
  <c r="AZ1532" i="2" s="1"/>
  <c r="AR1532" i="2" a="1"/>
  <c r="AR1532" i="2" s="1"/>
  <c r="AK1283" i="2" a="1"/>
  <c r="AK1283" i="2" s="1"/>
  <c r="BA1283" i="2" a="1"/>
  <c r="BA1283" i="2" s="1"/>
  <c r="AL1283" i="2" a="1"/>
  <c r="AL1283" i="2" s="1"/>
  <c r="I1283" i="2" s="1"/>
  <c r="AS1283" i="2" a="1"/>
  <c r="AS1283" i="2" s="1"/>
  <c r="AT1283" i="2" a="1"/>
  <c r="AT1283" i="2" s="1"/>
  <c r="AS943" i="2" a="1"/>
  <c r="AS943" i="2" s="1"/>
  <c r="AT943" i="2" a="1"/>
  <c r="AT943" i="2" s="1"/>
  <c r="BA943" i="2" a="1"/>
  <c r="BA943" i="2" s="1"/>
  <c r="AK943" i="2" a="1"/>
  <c r="AK943" i="2" s="1"/>
  <c r="AL943" i="2" a="1"/>
  <c r="AL943" i="2" s="1"/>
  <c r="I943" i="2" s="1"/>
  <c r="AS506" i="2" a="1"/>
  <c r="AS506" i="2" s="1"/>
  <c r="AK569" i="2" a="1"/>
  <c r="AK569" i="2" s="1"/>
  <c r="AY510" i="2"/>
  <c r="AZ510" i="2" s="1" a="1"/>
  <c r="AZ510" i="2" s="1"/>
  <c r="AR510" i="2" a="1"/>
  <c r="AR510" i="2" s="1"/>
  <c r="AR386" i="2" a="1"/>
  <c r="AR386" i="2" s="1"/>
  <c r="AY386" i="2"/>
  <c r="AZ386" i="2" s="1" a="1"/>
  <c r="AZ386" i="2" s="1"/>
  <c r="AY119" i="2"/>
  <c r="AZ119" i="2" s="1" a="1"/>
  <c r="AZ119" i="2" s="1"/>
  <c r="AR119" i="2" a="1"/>
  <c r="AR119" i="2" s="1"/>
  <c r="AY1514" i="2"/>
  <c r="AZ1514" i="2" s="1" a="1"/>
  <c r="AZ1514" i="2" s="1"/>
  <c r="AR1514" i="2" a="1"/>
  <c r="AR1514" i="2" s="1"/>
  <c r="AR1464" i="2" a="1"/>
  <c r="AR1464" i="2" s="1"/>
  <c r="AY1464" i="2"/>
  <c r="AZ1464" i="2" s="1" a="1"/>
  <c r="AZ1464" i="2" s="1"/>
  <c r="BA1129" i="2" a="1"/>
  <c r="BA1129" i="2" s="1"/>
  <c r="AK1129" i="2" a="1"/>
  <c r="AK1129" i="2" s="1"/>
  <c r="AL1129" i="2" a="1"/>
  <c r="AL1129" i="2" s="1"/>
  <c r="I1129" i="2" s="1"/>
  <c r="AT1129" i="2" a="1"/>
  <c r="AT1129" i="2" s="1"/>
  <c r="AS1129" i="2" a="1"/>
  <c r="AS1129" i="2" s="1"/>
  <c r="AK731" i="2" a="1"/>
  <c r="AK731" i="2" s="1"/>
  <c r="AS731" i="2" a="1"/>
  <c r="AS731" i="2" s="1"/>
  <c r="AL731" i="2" a="1"/>
  <c r="AL731" i="2" s="1"/>
  <c r="I731" i="2" s="1"/>
  <c r="BA731" i="2" a="1"/>
  <c r="BA731" i="2" s="1"/>
  <c r="AT731" i="2" a="1"/>
  <c r="AT731" i="2" s="1"/>
  <c r="AK555" i="2" a="1"/>
  <c r="AK555" i="2" s="1"/>
  <c r="AR214" i="2" a="1"/>
  <c r="AR214" i="2" s="1"/>
  <c r="AY214" i="2"/>
  <c r="AZ214" i="2" s="1" a="1"/>
  <c r="AZ214" i="2" s="1"/>
  <c r="AR112" i="2" a="1"/>
  <c r="AR112" i="2" s="1"/>
  <c r="AY112" i="2"/>
  <c r="AZ112" i="2" s="1" a="1"/>
  <c r="AZ112" i="2" s="1"/>
  <c r="AR1487" i="2" a="1"/>
  <c r="AR1487" i="2" s="1"/>
  <c r="AY1487" i="2"/>
  <c r="AZ1487" i="2" s="1" a="1"/>
  <c r="AZ1487" i="2" s="1"/>
  <c r="AY1425" i="2"/>
  <c r="AZ1425" i="2" s="1" a="1"/>
  <c r="AZ1425" i="2" s="1"/>
  <c r="AR1425" i="2" a="1"/>
  <c r="AR1425" i="2" s="1"/>
  <c r="AS1059" i="2" a="1"/>
  <c r="AS1059" i="2" s="1"/>
  <c r="AT1059" i="2" a="1"/>
  <c r="AT1059" i="2" s="1"/>
  <c r="BA1059" i="2" a="1"/>
  <c r="BA1059" i="2" s="1"/>
  <c r="AK1059" i="2" a="1"/>
  <c r="AK1059" i="2" s="1"/>
  <c r="AL1059" i="2" a="1"/>
  <c r="AL1059" i="2" s="1"/>
  <c r="I1059" i="2" s="1"/>
  <c r="AK623" i="2" a="1"/>
  <c r="AK623" i="2" s="1"/>
  <c r="AK533" i="2" a="1"/>
  <c r="AK533" i="2" s="1"/>
  <c r="BA1423" i="2" a="1"/>
  <c r="BA1423" i="2" s="1"/>
  <c r="AT1423" i="2" a="1"/>
  <c r="AT1423" i="2" s="1"/>
  <c r="AK1423" i="2" a="1"/>
  <c r="AK1423" i="2" s="1"/>
  <c r="AL1423" i="2" a="1"/>
  <c r="AL1423" i="2" s="1"/>
  <c r="I1423" i="2" s="1"/>
  <c r="AS1423" i="2" a="1"/>
  <c r="AS1423" i="2" s="1"/>
  <c r="AR1071" i="2" a="1"/>
  <c r="AR1071" i="2" s="1"/>
  <c r="AY1071" i="2"/>
  <c r="AZ1071" i="2" s="1" a="1"/>
  <c r="AZ1071" i="2" s="1"/>
  <c r="BA1255" i="2" a="1"/>
  <c r="BA1255" i="2" s="1"/>
  <c r="AT1255" i="2" a="1"/>
  <c r="AT1255" i="2" s="1"/>
  <c r="AK1255" i="2" a="1"/>
  <c r="AK1255" i="2" s="1"/>
  <c r="AL1255" i="2" a="1"/>
  <c r="AL1255" i="2" s="1"/>
  <c r="I1255" i="2" s="1"/>
  <c r="AS1255" i="2" a="1"/>
  <c r="AS1255" i="2" s="1"/>
  <c r="AR777" i="2" a="1"/>
  <c r="AR777" i="2" s="1"/>
  <c r="AY777" i="2"/>
  <c r="AZ777" i="2" s="1" a="1"/>
  <c r="AZ777" i="2" s="1"/>
  <c r="AR761" i="2" a="1"/>
  <c r="AR761" i="2" s="1"/>
  <c r="AY761" i="2"/>
  <c r="AZ761" i="2" s="1" a="1"/>
  <c r="AZ761" i="2" s="1"/>
  <c r="AR600" i="2" a="1"/>
  <c r="AR600" i="2" s="1"/>
  <c r="AY600" i="2"/>
  <c r="AZ600" i="2" s="1" a="1"/>
  <c r="AZ600" i="2" s="1"/>
  <c r="AK582" i="2" a="1"/>
  <c r="AK582" i="2" s="1"/>
  <c r="AR295" i="2" a="1"/>
  <c r="AR295" i="2" s="1"/>
  <c r="AY295" i="2"/>
  <c r="AZ295" i="2" s="1" a="1"/>
  <c r="AZ295" i="2" s="1"/>
  <c r="AS137" i="2" a="1"/>
  <c r="AS137" i="2" s="1"/>
  <c r="AP35" i="2" a="1"/>
  <c r="AP35" i="2" s="1"/>
  <c r="AT1203" i="2" a="1"/>
  <c r="AT1203" i="2" s="1"/>
  <c r="AK1203" i="2" a="1"/>
  <c r="AK1203" i="2" s="1"/>
  <c r="AL1203" i="2" a="1"/>
  <c r="AL1203" i="2" s="1"/>
  <c r="I1203" i="2" s="1"/>
  <c r="BA1203" i="2" a="1"/>
  <c r="BA1203" i="2" s="1"/>
  <c r="AS1203" i="2" a="1"/>
  <c r="AS1203" i="2" s="1"/>
  <c r="AR668" i="2" a="1"/>
  <c r="AR668" i="2" s="1"/>
  <c r="AY668" i="2"/>
  <c r="AZ668" i="2" s="1" a="1"/>
  <c r="AZ668" i="2" s="1"/>
  <c r="AL482" i="2" a="1"/>
  <c r="AL482" i="2" s="1"/>
  <c r="I482" i="2" s="1"/>
  <c r="AL301" i="2" a="1"/>
  <c r="AL301" i="2" s="1"/>
  <c r="AS301" i="2" a="1"/>
  <c r="AS301" i="2" s="1"/>
  <c r="AT301" i="2" a="1"/>
  <c r="AT301" i="2" s="1"/>
  <c r="AK301" i="2" a="1"/>
  <c r="AK301" i="2" s="1"/>
  <c r="BA301" i="2" a="1"/>
  <c r="BA301" i="2" s="1"/>
  <c r="AY1045" i="2"/>
  <c r="AZ1045" i="2" s="1" a="1"/>
  <c r="AZ1045" i="2" s="1"/>
  <c r="AR1045" i="2" a="1"/>
  <c r="AR1045" i="2" s="1"/>
  <c r="BA811" i="2" a="1"/>
  <c r="BA811" i="2" s="1"/>
  <c r="AT811" i="2" a="1"/>
  <c r="AT811" i="2" s="1"/>
  <c r="AK811" i="2" a="1"/>
  <c r="AK811" i="2" s="1"/>
  <c r="AL811" i="2" a="1"/>
  <c r="AL811" i="2" s="1"/>
  <c r="I811" i="2" s="1"/>
  <c r="AS811" i="2" a="1"/>
  <c r="AS811" i="2" s="1"/>
  <c r="AR665" i="2" a="1"/>
  <c r="AR665" i="2" s="1"/>
  <c r="AY665" i="2"/>
  <c r="AZ665" i="2" s="1" a="1"/>
  <c r="AZ665" i="2" s="1"/>
  <c r="AR553" i="2" a="1"/>
  <c r="AR553" i="2" s="1"/>
  <c r="AY553" i="2"/>
  <c r="AZ553" i="2" s="1" a="1"/>
  <c r="AZ553" i="2" s="1"/>
  <c r="AR1499" i="2" a="1"/>
  <c r="AR1499" i="2" s="1"/>
  <c r="AY1499" i="2"/>
  <c r="AZ1499" i="2" s="1" a="1"/>
  <c r="AZ1499" i="2" s="1"/>
  <c r="BA1363" i="2" a="1"/>
  <c r="BA1363" i="2" s="1"/>
  <c r="AT1363" i="2" a="1"/>
  <c r="AT1363" i="2" s="1"/>
  <c r="AK1363" i="2" a="1"/>
  <c r="AK1363" i="2" s="1"/>
  <c r="AL1363" i="2" a="1"/>
  <c r="AL1363" i="2" s="1"/>
  <c r="I1363" i="2" s="1"/>
  <c r="AS1363" i="2" a="1"/>
  <c r="AS1363" i="2" s="1"/>
  <c r="BA1055" i="2" a="1"/>
  <c r="BA1055" i="2" s="1"/>
  <c r="AT1055" i="2" a="1"/>
  <c r="AT1055" i="2" s="1"/>
  <c r="AL1055" i="2" a="1"/>
  <c r="AL1055" i="2" s="1"/>
  <c r="I1055" i="2" s="1"/>
  <c r="AS1055" i="2" a="1"/>
  <c r="AS1055" i="2" s="1"/>
  <c r="AK1055" i="2" a="1"/>
  <c r="AK1055" i="2" s="1"/>
  <c r="AK1263" i="2" a="1"/>
  <c r="AK1263" i="2" s="1"/>
  <c r="AL1263" i="2" a="1"/>
  <c r="AL1263" i="2" s="1"/>
  <c r="I1263" i="2" s="1"/>
  <c r="AS1263" i="2" a="1"/>
  <c r="AS1263" i="2" s="1"/>
  <c r="AT1263" i="2" a="1"/>
  <c r="AT1263" i="2" s="1"/>
  <c r="BA1263" i="2" a="1"/>
  <c r="BA1263" i="2" s="1"/>
  <c r="AR451" i="2" a="1"/>
  <c r="AR451" i="2" s="1"/>
  <c r="AY451" i="2"/>
  <c r="AZ451" i="2" s="1" a="1"/>
  <c r="AZ451" i="2" s="1"/>
  <c r="AR270" i="2" a="1"/>
  <c r="AR270" i="2" s="1"/>
  <c r="AY270" i="2"/>
  <c r="AZ270" i="2" s="1" a="1"/>
  <c r="AZ270" i="2" s="1"/>
  <c r="AS206" i="2" a="1"/>
  <c r="AS206" i="2" s="1"/>
  <c r="AY153" i="2"/>
  <c r="AZ153" i="2" s="1" a="1"/>
  <c r="AZ153" i="2" s="1"/>
  <c r="AR153" i="2" a="1"/>
  <c r="AR153" i="2" s="1"/>
  <c r="AR1442" i="2" a="1"/>
  <c r="AR1442" i="2" s="1"/>
  <c r="AY1442" i="2"/>
  <c r="AZ1442" i="2" s="1" a="1"/>
  <c r="AZ1442" i="2" s="1"/>
  <c r="AR1357" i="2" a="1"/>
  <c r="AR1357" i="2" s="1"/>
  <c r="AY1357" i="2"/>
  <c r="AZ1357" i="2" s="1" a="1"/>
  <c r="AZ1357" i="2" s="1"/>
  <c r="AK658" i="2" a="1"/>
  <c r="AK658" i="2" s="1"/>
  <c r="AR279" i="2" a="1"/>
  <c r="AR279" i="2" s="1"/>
  <c r="AY279" i="2"/>
  <c r="AZ279" i="2" s="1" a="1"/>
  <c r="AZ279" i="2" s="1"/>
  <c r="AS54" i="2" a="1"/>
  <c r="AS54" i="2" s="1"/>
  <c r="AK34" i="2" a="1"/>
  <c r="AK34" i="2" s="1"/>
  <c r="AR1530" i="2" a="1"/>
  <c r="AR1530" i="2" s="1"/>
  <c r="AY1530" i="2"/>
  <c r="AZ1530" i="2" s="1" a="1"/>
  <c r="AZ1530" i="2" s="1"/>
  <c r="BA1455" i="2" a="1"/>
  <c r="BA1455" i="2" s="1"/>
  <c r="AT1455" i="2" a="1"/>
  <c r="AT1455" i="2" s="1"/>
  <c r="AS1455" i="2" a="1"/>
  <c r="AS1455" i="2" s="1"/>
  <c r="AK1455" i="2" a="1"/>
  <c r="AK1455" i="2" s="1"/>
  <c r="AL1455" i="2" a="1"/>
  <c r="AL1455" i="2" s="1"/>
  <c r="I1455" i="2" s="1"/>
  <c r="AY1258" i="2"/>
  <c r="AZ1258" i="2" s="1" a="1"/>
  <c r="AZ1258" i="2" s="1"/>
  <c r="AR1258" i="2" a="1"/>
  <c r="AR1258" i="2" s="1"/>
  <c r="AR1332" i="2" a="1"/>
  <c r="AR1332" i="2" s="1"/>
  <c r="AY1332" i="2"/>
  <c r="AZ1332" i="2" s="1" a="1"/>
  <c r="AZ1332" i="2" s="1"/>
  <c r="BA958" i="2" a="1"/>
  <c r="BA958" i="2" s="1"/>
  <c r="AK958" i="2" a="1"/>
  <c r="AK958" i="2" s="1"/>
  <c r="AL958" i="2" a="1"/>
  <c r="AL958" i="2" s="1"/>
  <c r="I958" i="2" s="1"/>
  <c r="AS958" i="2" a="1"/>
  <c r="AS958" i="2" s="1"/>
  <c r="AT958" i="2" a="1"/>
  <c r="AT958" i="2" s="1"/>
  <c r="AY830" i="2"/>
  <c r="AZ830" i="2" s="1" a="1"/>
  <c r="AZ830" i="2" s="1"/>
  <c r="AR830" i="2" a="1"/>
  <c r="AR830" i="2" s="1"/>
  <c r="AK644" i="2" a="1"/>
  <c r="AK644" i="2" s="1"/>
  <c r="AK636" i="2" a="1"/>
  <c r="AK636" i="2" s="1"/>
  <c r="AL636" i="2" a="1"/>
  <c r="AL636" i="2" s="1"/>
  <c r="I636" i="2" s="1"/>
  <c r="AS636" i="2" a="1"/>
  <c r="AS636" i="2" s="1"/>
  <c r="AT636" i="2" a="1"/>
  <c r="AT636" i="2" s="1"/>
  <c r="BA636" i="2" a="1"/>
  <c r="BA636" i="2" s="1"/>
  <c r="AR69" i="2" a="1"/>
  <c r="AR69" i="2" s="1"/>
  <c r="AY69" i="2"/>
  <c r="AZ69" i="2" s="1" a="1"/>
  <c r="AZ69" i="2" s="1"/>
  <c r="BA1446" i="2" a="1"/>
  <c r="BA1446" i="2" s="1"/>
  <c r="AT1446" i="2" a="1"/>
  <c r="AT1446" i="2" s="1"/>
  <c r="AK1446" i="2" a="1"/>
  <c r="AK1446" i="2" s="1"/>
  <c r="AL1446" i="2" a="1"/>
  <c r="AL1446" i="2" s="1"/>
  <c r="I1446" i="2" s="1"/>
  <c r="AS1446" i="2" a="1"/>
  <c r="AS1446" i="2" s="1"/>
  <c r="AR1435" i="2" a="1"/>
  <c r="AR1435" i="2" s="1"/>
  <c r="AY1435" i="2"/>
  <c r="AZ1435" i="2" s="1" a="1"/>
  <c r="AZ1435" i="2" s="1"/>
  <c r="AR532" i="2" a="1"/>
  <c r="AR532" i="2" s="1"/>
  <c r="AY532" i="2"/>
  <c r="AZ532" i="2" s="1" a="1"/>
  <c r="AZ532" i="2" s="1"/>
  <c r="AS368" i="2" a="1"/>
  <c r="AS368" i="2" s="1"/>
  <c r="AS165" i="2" a="1"/>
  <c r="AS165" i="2" s="1"/>
  <c r="BA1314" i="2" a="1"/>
  <c r="BA1314" i="2" s="1"/>
  <c r="AT1314" i="2" a="1"/>
  <c r="AT1314" i="2" s="1"/>
  <c r="AK1314" i="2" a="1"/>
  <c r="AK1314" i="2" s="1"/>
  <c r="AL1314" i="2" a="1"/>
  <c r="AL1314" i="2" s="1"/>
  <c r="I1314" i="2" s="1"/>
  <c r="AS1314" i="2" a="1"/>
  <c r="AS1314" i="2" s="1"/>
  <c r="AK343" i="2" a="1"/>
  <c r="AK343" i="2" s="1"/>
  <c r="BA1387" i="2" a="1"/>
  <c r="BA1387" i="2" s="1"/>
  <c r="AT1387" i="2" a="1"/>
  <c r="AT1387" i="2" s="1"/>
  <c r="AK1387" i="2" a="1"/>
  <c r="AK1387" i="2" s="1"/>
  <c r="AL1387" i="2" a="1"/>
  <c r="AL1387" i="2" s="1"/>
  <c r="I1387" i="2" s="1"/>
  <c r="AS1387" i="2" a="1"/>
  <c r="AS1387" i="2" s="1"/>
  <c r="AY594" i="2"/>
  <c r="AZ594" i="2" s="1" a="1"/>
  <c r="AZ594" i="2" s="1"/>
  <c r="AR594" i="2" a="1"/>
  <c r="AR594" i="2" s="1"/>
  <c r="AK406" i="2" a="1"/>
  <c r="AK406" i="2" s="1"/>
  <c r="AR1001" i="2" a="1"/>
  <c r="AR1001" i="2" s="1"/>
  <c r="AY1001" i="2"/>
  <c r="AZ1001" i="2" s="1" a="1"/>
  <c r="AZ1001" i="2" s="1"/>
  <c r="AY245" i="2"/>
  <c r="AZ245" i="2" s="1" a="1"/>
  <c r="AZ245" i="2" s="1"/>
  <c r="AR245" i="2" a="1"/>
  <c r="AR245" i="2" s="1"/>
  <c r="AL837" i="2" a="1"/>
  <c r="AL837" i="2" s="1"/>
  <c r="I837" i="2" s="1"/>
  <c r="AS837" i="2" a="1"/>
  <c r="AS837" i="2" s="1"/>
  <c r="AT837" i="2" a="1"/>
  <c r="AT837" i="2" s="1"/>
  <c r="AK837" i="2" a="1"/>
  <c r="AK837" i="2" s="1"/>
  <c r="BA837" i="2" a="1"/>
  <c r="BA837" i="2" s="1"/>
  <c r="AR587" i="2" a="1"/>
  <c r="AR587" i="2" s="1"/>
  <c r="AY587" i="2"/>
  <c r="AZ587" i="2" s="1" a="1"/>
  <c r="AZ587" i="2" s="1"/>
  <c r="AR519" i="2" a="1"/>
  <c r="AR519" i="2" s="1"/>
  <c r="AY519" i="2"/>
  <c r="AZ519" i="2" s="1" a="1"/>
  <c r="AZ519" i="2" s="1"/>
  <c r="AR354" i="2" a="1"/>
  <c r="AR354" i="2" s="1"/>
  <c r="AY354" i="2"/>
  <c r="AZ354" i="2" s="1" a="1"/>
  <c r="AZ354" i="2" s="1"/>
  <c r="AK1172" i="2" a="1"/>
  <c r="AK1172" i="2" s="1"/>
  <c r="AS1172" i="2" a="1"/>
  <c r="AS1172" i="2" s="1"/>
  <c r="AT1172" i="2" a="1"/>
  <c r="AT1172" i="2" s="1"/>
  <c r="AL1172" i="2" a="1"/>
  <c r="AL1172" i="2" s="1"/>
  <c r="I1172" i="2" s="1"/>
  <c r="BA1172" i="2" a="1"/>
  <c r="BA1172" i="2" s="1"/>
  <c r="AK956" i="2" a="1"/>
  <c r="AK956" i="2" s="1"/>
  <c r="AL956" i="2" a="1"/>
  <c r="AL956" i="2" s="1"/>
  <c r="I956" i="2" s="1"/>
  <c r="BA956" i="2" a="1"/>
  <c r="BA956" i="2" s="1"/>
  <c r="AS956" i="2" a="1"/>
  <c r="AS956" i="2" s="1"/>
  <c r="AT956" i="2" a="1"/>
  <c r="AT956" i="2" s="1"/>
  <c r="AS619" i="2" a="1"/>
  <c r="AS619" i="2" s="1"/>
  <c r="AY540" i="2"/>
  <c r="AZ540" i="2" s="1" a="1"/>
  <c r="AZ540" i="2" s="1"/>
  <c r="AR540" i="2" a="1"/>
  <c r="AR540" i="2" s="1"/>
  <c r="AR1271" i="2" a="1"/>
  <c r="AR1271" i="2" s="1"/>
  <c r="AY1271" i="2"/>
  <c r="AZ1271" i="2" s="1" a="1"/>
  <c r="AZ1271" i="2" s="1"/>
  <c r="AK187" i="2" a="1"/>
  <c r="AK187" i="2" s="1"/>
  <c r="AR1184" i="2" a="1"/>
  <c r="AR1184" i="2" s="1"/>
  <c r="AY1184" i="2"/>
  <c r="AZ1184" i="2" s="1" a="1"/>
  <c r="AZ1184" i="2" s="1"/>
  <c r="AY367" i="2"/>
  <c r="AZ367" i="2" s="1" a="1"/>
  <c r="AZ367" i="2" s="1"/>
  <c r="AR367" i="2" a="1"/>
  <c r="AR367" i="2" s="1"/>
  <c r="AR989" i="2" a="1"/>
  <c r="AR989" i="2" s="1"/>
  <c r="AY989" i="2"/>
  <c r="AZ989" i="2" s="1" a="1"/>
  <c r="AZ989" i="2" s="1"/>
  <c r="AL1162" i="2" a="1"/>
  <c r="AL1162" i="2" s="1"/>
  <c r="I1162" i="2" s="1"/>
  <c r="AS1162" i="2" a="1"/>
  <c r="AS1162" i="2" s="1"/>
  <c r="AT1162" i="2" a="1"/>
  <c r="AT1162" i="2" s="1"/>
  <c r="AK1162" i="2" a="1"/>
  <c r="AK1162" i="2" s="1"/>
  <c r="BA1162" i="2" a="1"/>
  <c r="BA1162" i="2" s="1"/>
  <c r="AR501" i="2" a="1"/>
  <c r="AR501" i="2" s="1"/>
  <c r="AY501" i="2"/>
  <c r="AZ501" i="2" s="1" a="1"/>
  <c r="AZ501" i="2" s="1"/>
  <c r="AK212" i="2" a="1"/>
  <c r="AK212" i="2" s="1"/>
  <c r="AL931" i="2" a="1"/>
  <c r="AL931" i="2" s="1"/>
  <c r="I931" i="2" s="1"/>
  <c r="BA931" i="2" a="1"/>
  <c r="BA931" i="2" s="1"/>
  <c r="AK931" i="2" a="1"/>
  <c r="AK931" i="2" s="1"/>
  <c r="AS931" i="2" a="1"/>
  <c r="AS931" i="2" s="1"/>
  <c r="AT931" i="2" a="1"/>
  <c r="AT931" i="2" s="1"/>
  <c r="AY226" i="2"/>
  <c r="AZ226" i="2" s="1" a="1"/>
  <c r="AZ226" i="2" s="1"/>
  <c r="AR226" i="2" a="1"/>
  <c r="AR226" i="2" s="1"/>
  <c r="BA1004" i="2" a="1"/>
  <c r="BA1004" i="2" s="1"/>
  <c r="AT1004" i="2" a="1"/>
  <c r="AT1004" i="2" s="1"/>
  <c r="AK1004" i="2" a="1"/>
  <c r="AK1004" i="2" s="1"/>
  <c r="AL1004" i="2" a="1"/>
  <c r="AL1004" i="2" s="1"/>
  <c r="I1004" i="2" s="1"/>
  <c r="AS1004" i="2" a="1"/>
  <c r="AS1004" i="2" s="1"/>
  <c r="AY1529" i="2"/>
  <c r="AZ1529" i="2" s="1" a="1"/>
  <c r="AZ1529" i="2" s="1"/>
  <c r="AR1529" i="2" a="1"/>
  <c r="AR1529" i="2" s="1"/>
  <c r="AR1044" i="2" a="1"/>
  <c r="AR1044" i="2" s="1"/>
  <c r="AY1044" i="2"/>
  <c r="AZ1044" i="2" s="1" a="1"/>
  <c r="AZ1044" i="2" s="1"/>
  <c r="AR946" i="2" a="1"/>
  <c r="AR946" i="2" s="1"/>
  <c r="AY946" i="2"/>
  <c r="AZ946" i="2" s="1" a="1"/>
  <c r="AZ946" i="2" s="1"/>
  <c r="BA995" i="2" a="1"/>
  <c r="BA995" i="2" s="1"/>
  <c r="AT995" i="2" a="1"/>
  <c r="AT995" i="2" s="1"/>
  <c r="AK995" i="2" a="1"/>
  <c r="AK995" i="2" s="1"/>
  <c r="AL995" i="2" a="1"/>
  <c r="AL995" i="2" s="1"/>
  <c r="I995" i="2" s="1"/>
  <c r="AS995" i="2" a="1"/>
  <c r="AS995" i="2" s="1"/>
  <c r="AY1273" i="2"/>
  <c r="AZ1273" i="2" s="1" a="1"/>
  <c r="AZ1273" i="2" s="1"/>
  <c r="AR1273" i="2" a="1"/>
  <c r="AR1273" i="2" s="1"/>
  <c r="BA998" i="2" a="1"/>
  <c r="BA998" i="2" s="1"/>
  <c r="AT998" i="2" a="1"/>
  <c r="AT998" i="2" s="1"/>
  <c r="AK998" i="2" a="1"/>
  <c r="AK998" i="2" s="1"/>
  <c r="AL998" i="2" a="1"/>
  <c r="AL998" i="2" s="1"/>
  <c r="I998" i="2" s="1"/>
  <c r="AS998" i="2" a="1"/>
  <c r="AS998" i="2" s="1"/>
  <c r="BA593" i="2" a="1"/>
  <c r="BA593" i="2" s="1"/>
  <c r="AT593" i="2" a="1"/>
  <c r="AT593" i="2" s="1"/>
  <c r="AL593" i="2" a="1"/>
  <c r="AL593" i="2" s="1"/>
  <c r="I593" i="2" s="1"/>
  <c r="AY492" i="2"/>
  <c r="AZ492" i="2" s="1" a="1"/>
  <c r="AZ492" i="2" s="1"/>
  <c r="AR492" i="2" a="1"/>
  <c r="AR492" i="2" s="1"/>
  <c r="AS1467" i="2" a="1"/>
  <c r="AS1467" i="2" s="1"/>
  <c r="AT1467" i="2" a="1"/>
  <c r="AT1467" i="2" s="1"/>
  <c r="BA1467" i="2" a="1"/>
  <c r="BA1467" i="2" s="1"/>
  <c r="AK1467" i="2" a="1"/>
  <c r="AK1467" i="2" s="1"/>
  <c r="AL1467" i="2" a="1"/>
  <c r="AL1467" i="2" s="1"/>
  <c r="I1467" i="2" s="1"/>
  <c r="BA784" i="2" a="1"/>
  <c r="BA784" i="2" s="1"/>
  <c r="AT784" i="2" a="1"/>
  <c r="AT784" i="2" s="1"/>
  <c r="AL784" i="2" a="1"/>
  <c r="AL784" i="2" s="1"/>
  <c r="I784" i="2" s="1"/>
  <c r="AS784" i="2" a="1"/>
  <c r="AS784" i="2" s="1"/>
  <c r="AK784" i="2" a="1"/>
  <c r="AK784" i="2" s="1"/>
  <c r="AR136" i="2" a="1"/>
  <c r="AR136" i="2" s="1"/>
  <c r="AY136" i="2"/>
  <c r="AZ136" i="2" s="1" a="1"/>
  <c r="AZ136" i="2" s="1"/>
  <c r="AR767" i="2" a="1"/>
  <c r="AR767" i="2" s="1"/>
  <c r="AY767" i="2"/>
  <c r="AZ767" i="2" s="1" a="1"/>
  <c r="AZ767" i="2" s="1"/>
  <c r="AR795" i="2" a="1"/>
  <c r="AR795" i="2" s="1"/>
  <c r="AY795" i="2"/>
  <c r="AZ795" i="2" s="1" a="1"/>
  <c r="AZ795" i="2" s="1"/>
  <c r="AR414" i="2" a="1"/>
  <c r="AR414" i="2" s="1"/>
  <c r="AY414" i="2"/>
  <c r="AZ414" i="2" s="1" a="1"/>
  <c r="AZ414" i="2" s="1"/>
  <c r="AY528" i="2"/>
  <c r="AZ528" i="2" s="1" a="1"/>
  <c r="AZ528" i="2" s="1"/>
  <c r="AR528" i="2" a="1"/>
  <c r="AR528" i="2" s="1"/>
  <c r="AR514" i="2" a="1"/>
  <c r="AR514" i="2" s="1"/>
  <c r="AY514" i="2"/>
  <c r="AZ514" i="2" s="1" a="1"/>
  <c r="AZ514" i="2" s="1"/>
  <c r="BA1375" i="2" a="1"/>
  <c r="BA1375" i="2" s="1"/>
  <c r="AT1375" i="2" a="1"/>
  <c r="AT1375" i="2" s="1"/>
  <c r="AK1375" i="2" a="1"/>
  <c r="AK1375" i="2" s="1"/>
  <c r="AL1375" i="2" a="1"/>
  <c r="AL1375" i="2" s="1"/>
  <c r="I1375" i="2" s="1"/>
  <c r="AS1375" i="2" a="1"/>
  <c r="AS1375" i="2" s="1"/>
  <c r="AY1252" i="2"/>
  <c r="AZ1252" i="2" s="1" a="1"/>
  <c r="AZ1252" i="2" s="1"/>
  <c r="AR1252" i="2" a="1"/>
  <c r="AR1252" i="2" s="1"/>
  <c r="AS979" i="2" a="1"/>
  <c r="AS979" i="2" s="1"/>
  <c r="AT979" i="2" a="1"/>
  <c r="AT979" i="2" s="1"/>
  <c r="AK979" i="2" a="1"/>
  <c r="AK979" i="2" s="1"/>
  <c r="AL979" i="2" a="1"/>
  <c r="AL979" i="2" s="1"/>
  <c r="I979" i="2" s="1"/>
  <c r="BA979" i="2" a="1"/>
  <c r="BA979" i="2" s="1"/>
  <c r="AK1151" i="2" a="1"/>
  <c r="AK1151" i="2" s="1"/>
  <c r="AL1151" i="2" a="1"/>
  <c r="AL1151" i="2" s="1"/>
  <c r="I1151" i="2" s="1"/>
  <c r="BA1151" i="2" a="1"/>
  <c r="BA1151" i="2" s="1"/>
  <c r="AS1151" i="2" a="1"/>
  <c r="AS1151" i="2" s="1"/>
  <c r="AT1151" i="2" a="1"/>
  <c r="AT1151" i="2" s="1"/>
  <c r="AK1214" i="2" a="1"/>
  <c r="AK1214" i="2" s="1"/>
  <c r="AT1214" i="2" a="1"/>
  <c r="AT1214" i="2" s="1"/>
  <c r="AL1214" i="2" a="1"/>
  <c r="AL1214" i="2" s="1"/>
  <c r="I1214" i="2" s="1"/>
  <c r="BA1214" i="2" a="1"/>
  <c r="BA1214" i="2" s="1"/>
  <c r="AS1214" i="2" a="1"/>
  <c r="AS1214" i="2" s="1"/>
  <c r="AS569" i="2" a="1"/>
  <c r="AS569" i="2" s="1"/>
  <c r="AK1122" i="2" a="1"/>
  <c r="AK1122" i="2" s="1"/>
  <c r="AL1122" i="2" a="1"/>
  <c r="AL1122" i="2" s="1"/>
  <c r="I1122" i="2" s="1"/>
  <c r="AS1122" i="2" a="1"/>
  <c r="AS1122" i="2" s="1"/>
  <c r="AT1122" i="2" a="1"/>
  <c r="AT1122" i="2" s="1"/>
  <c r="BA1122" i="2" a="1"/>
  <c r="BA1122" i="2" s="1"/>
  <c r="AL909" i="2" a="1"/>
  <c r="AL909" i="2" s="1"/>
  <c r="I909" i="2" s="1"/>
  <c r="AT909" i="2" a="1"/>
  <c r="AT909" i="2" s="1"/>
  <c r="AK909" i="2" a="1"/>
  <c r="AK909" i="2" s="1"/>
  <c r="BA909" i="2" a="1"/>
  <c r="BA909" i="2" s="1"/>
  <c r="AS909" i="2" a="1"/>
  <c r="AS909" i="2" s="1"/>
  <c r="AT622" i="2" a="1"/>
  <c r="AT622" i="2" s="1"/>
  <c r="AL622" i="2" a="1"/>
  <c r="AL622" i="2" s="1"/>
  <c r="I622" i="2" s="1"/>
  <c r="BA622" i="2" a="1"/>
  <c r="BA622" i="2" s="1"/>
  <c r="AL1131" i="2" a="1"/>
  <c r="AL1131" i="2" s="1"/>
  <c r="I1131" i="2" s="1"/>
  <c r="AS1131" i="2" a="1"/>
  <c r="AS1131" i="2" s="1"/>
  <c r="AT1131" i="2" a="1"/>
  <c r="AT1131" i="2" s="1"/>
  <c r="BA1131" i="2" a="1"/>
  <c r="BA1131" i="2" s="1"/>
  <c r="AK1131" i="2" a="1"/>
  <c r="AK1131" i="2" s="1"/>
  <c r="AY943" i="2"/>
  <c r="AZ943" i="2" s="1" a="1"/>
  <c r="AZ943" i="2" s="1"/>
  <c r="AR943" i="2" a="1"/>
  <c r="AR943" i="2" s="1"/>
  <c r="AK440" i="2" a="1"/>
  <c r="AK440" i="2" s="1"/>
  <c r="AL491" i="2" a="1"/>
  <c r="AL491" i="2" s="1"/>
  <c r="I491" i="2" s="1"/>
  <c r="AR371" i="2" a="1"/>
  <c r="AR371" i="2" s="1"/>
  <c r="AY371" i="2"/>
  <c r="AZ371" i="2" s="1" a="1"/>
  <c r="AZ371" i="2" s="1"/>
  <c r="AK325" i="2" a="1"/>
  <c r="AK325" i="2" s="1"/>
  <c r="AR322" i="2" a="1"/>
  <c r="AR322" i="2" s="1"/>
  <c r="AY322" i="2"/>
  <c r="AZ322" i="2" s="1" a="1"/>
  <c r="AZ322" i="2" s="1"/>
  <c r="BA1409" i="2" a="1"/>
  <c r="BA1409" i="2" s="1"/>
  <c r="AK1409" i="2" a="1"/>
  <c r="AK1409" i="2" s="1"/>
  <c r="AS1409" i="2" a="1"/>
  <c r="AS1409" i="2" s="1"/>
  <c r="AL1409" i="2" a="1"/>
  <c r="AL1409" i="2" s="1"/>
  <c r="I1409" i="2" s="1"/>
  <c r="AT1409" i="2" a="1"/>
  <c r="AT1409" i="2" s="1"/>
  <c r="BA1381" i="2" a="1"/>
  <c r="BA1381" i="2" s="1"/>
  <c r="AT1381" i="2" a="1"/>
  <c r="AT1381" i="2" s="1"/>
  <c r="AK1381" i="2" a="1"/>
  <c r="AK1381" i="2" s="1"/>
  <c r="AL1381" i="2" a="1"/>
  <c r="AL1381" i="2" s="1"/>
  <c r="I1381" i="2" s="1"/>
  <c r="AS1381" i="2" a="1"/>
  <c r="AS1381" i="2" s="1"/>
  <c r="AR1129" i="2" a="1"/>
  <c r="AR1129" i="2" s="1"/>
  <c r="AY1129" i="2"/>
  <c r="AZ1129" i="2" s="1" a="1"/>
  <c r="AZ1129" i="2" s="1"/>
  <c r="AR731" i="2" a="1"/>
  <c r="AR731" i="2" s="1"/>
  <c r="AY731" i="2"/>
  <c r="AZ731" i="2" s="1" a="1"/>
  <c r="AZ731" i="2" s="1"/>
  <c r="AR556" i="2" a="1"/>
  <c r="AR556" i="2" s="1"/>
  <c r="AY556" i="2"/>
  <c r="AZ556" i="2" s="1" a="1"/>
  <c r="AZ556" i="2" s="1"/>
  <c r="BA1505" i="2" a="1"/>
  <c r="BA1505" i="2" s="1"/>
  <c r="AT1505" i="2" a="1"/>
  <c r="AT1505" i="2" s="1"/>
  <c r="AK1505" i="2" a="1"/>
  <c r="AK1505" i="2" s="1"/>
  <c r="AL1505" i="2" a="1"/>
  <c r="AL1505" i="2" s="1"/>
  <c r="I1505" i="2" s="1"/>
  <c r="AS1505" i="2" a="1"/>
  <c r="AS1505" i="2" s="1"/>
  <c r="BA1372" i="2" a="1"/>
  <c r="BA1372" i="2" s="1"/>
  <c r="AT1372" i="2" a="1"/>
  <c r="AT1372" i="2" s="1"/>
  <c r="AK1372" i="2" a="1"/>
  <c r="AK1372" i="2" s="1"/>
  <c r="AL1372" i="2" a="1"/>
  <c r="AL1372" i="2" s="1"/>
  <c r="I1372" i="2" s="1"/>
  <c r="AS1372" i="2" a="1"/>
  <c r="AS1372" i="2" s="1"/>
  <c r="AK828" i="2" a="1"/>
  <c r="AK828" i="2" s="1"/>
  <c r="AL828" i="2" a="1"/>
  <c r="AL828" i="2" s="1"/>
  <c r="I828" i="2" s="1"/>
  <c r="AS828" i="2" a="1"/>
  <c r="AS828" i="2" s="1"/>
  <c r="AT828" i="2" a="1"/>
  <c r="AT828" i="2" s="1"/>
  <c r="BA828" i="2" a="1"/>
  <c r="BA828" i="2" s="1"/>
  <c r="BA779" i="2" a="1"/>
  <c r="BA779" i="2" s="1"/>
  <c r="AT779" i="2" a="1"/>
  <c r="AT779" i="2" s="1"/>
  <c r="AK779" i="2" a="1"/>
  <c r="AK779" i="2" s="1"/>
  <c r="AL779" i="2" a="1"/>
  <c r="AL779" i="2" s="1"/>
  <c r="I779" i="2" s="1"/>
  <c r="AS779" i="2" a="1"/>
  <c r="AS779" i="2" s="1"/>
  <c r="AT614" i="2" a="1"/>
  <c r="AT614" i="2" s="1"/>
  <c r="BA1490" i="2" a="1"/>
  <c r="BA1490" i="2" s="1"/>
  <c r="AT1490" i="2" a="1"/>
  <c r="AT1490" i="2" s="1"/>
  <c r="AS1490" i="2" a="1"/>
  <c r="AS1490" i="2" s="1"/>
  <c r="AK1490" i="2" a="1"/>
  <c r="AK1490" i="2" s="1"/>
  <c r="AL1490" i="2" a="1"/>
  <c r="AL1490" i="2" s="1"/>
  <c r="I1490" i="2" s="1"/>
  <c r="AR1423" i="2" a="1"/>
  <c r="AR1423" i="2" s="1"/>
  <c r="AY1423" i="2"/>
  <c r="AZ1423" i="2" s="1" a="1"/>
  <c r="AZ1423" i="2" s="1"/>
  <c r="AS1071" i="2" a="1"/>
  <c r="AS1071" i="2" s="1"/>
  <c r="AT1071" i="2" a="1"/>
  <c r="AT1071" i="2" s="1"/>
  <c r="BA1071" i="2" a="1"/>
  <c r="BA1071" i="2" s="1"/>
  <c r="AK1071" i="2" a="1"/>
  <c r="AK1071" i="2" s="1"/>
  <c r="AL1071" i="2" a="1"/>
  <c r="AL1071" i="2" s="1"/>
  <c r="I1071" i="2" s="1"/>
  <c r="AY1255" i="2"/>
  <c r="AZ1255" i="2" s="1" a="1"/>
  <c r="AZ1255" i="2" s="1"/>
  <c r="AR1255" i="2" a="1"/>
  <c r="AR1255" i="2" s="1"/>
  <c r="AR1124" i="2" a="1"/>
  <c r="AR1124" i="2" s="1"/>
  <c r="AY1124" i="2"/>
  <c r="AZ1124" i="2" s="1" a="1"/>
  <c r="AZ1124" i="2" s="1"/>
  <c r="AT982" i="2" a="1"/>
  <c r="AT982" i="2" s="1"/>
  <c r="BA982" i="2" a="1"/>
  <c r="BA982" i="2" s="1"/>
  <c r="AK982" i="2" a="1"/>
  <c r="AK982" i="2" s="1"/>
  <c r="AS982" i="2" a="1"/>
  <c r="AS982" i="2" s="1"/>
  <c r="AL982" i="2" a="1"/>
  <c r="AL982" i="2" s="1"/>
  <c r="I982" i="2" s="1"/>
  <c r="AS675" i="2" a="1"/>
  <c r="AS675" i="2" s="1"/>
  <c r="AT675" i="2" a="1"/>
  <c r="AT675" i="2" s="1"/>
  <c r="BA675" i="2" a="1"/>
  <c r="BA675" i="2" s="1"/>
  <c r="AK675" i="2" a="1"/>
  <c r="AK675" i="2" s="1"/>
  <c r="AL675" i="2" a="1"/>
  <c r="AL675" i="2" s="1"/>
  <c r="I675" i="2" s="1"/>
  <c r="AS393" i="2" a="1"/>
  <c r="AS393" i="2" s="1"/>
  <c r="AY352" i="2"/>
  <c r="AZ352" i="2" s="1" a="1"/>
  <c r="AZ352" i="2" s="1"/>
  <c r="AR352" i="2" a="1"/>
  <c r="AR352" i="2" s="1"/>
  <c r="AL192" i="2" a="1"/>
  <c r="AL192" i="2" s="1"/>
  <c r="BA192" i="2" a="1"/>
  <c r="BA192" i="2" s="1"/>
  <c r="AS192" i="2" a="1"/>
  <c r="AS192" i="2" s="1"/>
  <c r="AT192" i="2" a="1"/>
  <c r="AT192" i="2" s="1"/>
  <c r="AK192" i="2" a="1"/>
  <c r="AK192" i="2" s="1"/>
  <c r="AY162" i="2"/>
  <c r="AZ162" i="2" s="1" a="1"/>
  <c r="AZ162" i="2" s="1"/>
  <c r="AR162" i="2" a="1"/>
  <c r="AR162" i="2" s="1"/>
  <c r="AP137" i="2" a="1"/>
  <c r="AP137" i="2" s="1"/>
  <c r="AR150" i="2" a="1"/>
  <c r="AR150" i="2" s="1"/>
  <c r="AY150" i="2"/>
  <c r="AZ150" i="2" s="1" a="1"/>
  <c r="AZ150" i="2" s="1"/>
  <c r="AP76" i="2" a="1"/>
  <c r="AP76" i="2" s="1"/>
  <c r="AR1418" i="2" a="1"/>
  <c r="AR1418" i="2" s="1"/>
  <c r="AY1418" i="2"/>
  <c r="AZ1418" i="2" s="1" a="1"/>
  <c r="AZ1418" i="2" s="1"/>
  <c r="AY1203" i="2"/>
  <c r="AZ1203" i="2" s="1" a="1"/>
  <c r="AZ1203" i="2" s="1"/>
  <c r="AR1203" i="2" a="1"/>
  <c r="AR1203" i="2" s="1"/>
  <c r="AK1260" i="2" a="1"/>
  <c r="AK1260" i="2" s="1"/>
  <c r="AL1260" i="2" a="1"/>
  <c r="AL1260" i="2" s="1"/>
  <c r="I1260" i="2" s="1"/>
  <c r="AS1260" i="2" a="1"/>
  <c r="AS1260" i="2" s="1"/>
  <c r="AT1260" i="2" a="1"/>
  <c r="AT1260" i="2" s="1"/>
  <c r="BA1260" i="2" a="1"/>
  <c r="BA1260" i="2" s="1"/>
  <c r="AK668" i="2" a="1"/>
  <c r="AK668" i="2" s="1"/>
  <c r="AL668" i="2" a="1"/>
  <c r="AL668" i="2" s="1"/>
  <c r="I668" i="2" s="1"/>
  <c r="AS668" i="2" a="1"/>
  <c r="AS668" i="2" s="1"/>
  <c r="AT668" i="2" a="1"/>
  <c r="AT668" i="2" s="1"/>
  <c r="BA668" i="2" a="1"/>
  <c r="BA668" i="2" s="1"/>
  <c r="AY488" i="2"/>
  <c r="AZ488" i="2" s="1" a="1"/>
  <c r="AZ488" i="2" s="1"/>
  <c r="AR488" i="2" a="1"/>
  <c r="AR488" i="2" s="1"/>
  <c r="AR415" i="2" a="1"/>
  <c r="AR415" i="2" s="1"/>
  <c r="AY415" i="2"/>
  <c r="AZ415" i="2" s="1" a="1"/>
  <c r="AZ415" i="2" s="1"/>
  <c r="AR301" i="2" a="1"/>
  <c r="AR301" i="2" s="1"/>
  <c r="AY301" i="2"/>
  <c r="AZ301" i="2" s="1" a="1"/>
  <c r="AZ301" i="2" s="1"/>
  <c r="BA1294" i="2" a="1"/>
  <c r="BA1294" i="2" s="1"/>
  <c r="AT1294" i="2" a="1"/>
  <c r="AT1294" i="2" s="1"/>
  <c r="AL1294" i="2" a="1"/>
  <c r="AL1294" i="2" s="1"/>
  <c r="I1294" i="2" s="1"/>
  <c r="AS1294" i="2" a="1"/>
  <c r="AS1294" i="2" s="1"/>
  <c r="AK1294" i="2" a="1"/>
  <c r="AK1294" i="2" s="1"/>
  <c r="AR811" i="2" a="1"/>
  <c r="AR811" i="2" s="1"/>
  <c r="AY811" i="2"/>
  <c r="AZ811" i="2" s="1" a="1"/>
  <c r="AZ811" i="2" s="1"/>
  <c r="AK665" i="2" a="1"/>
  <c r="AK665" i="2" s="1"/>
  <c r="AS665" i="2" a="1"/>
  <c r="AS665" i="2" s="1"/>
  <c r="AT665" i="2" a="1"/>
  <c r="AT665" i="2" s="1"/>
  <c r="BA665" i="2" a="1"/>
  <c r="BA665" i="2" s="1"/>
  <c r="AL665" i="2" a="1"/>
  <c r="AL665" i="2" s="1"/>
  <c r="I665" i="2" s="1"/>
  <c r="AR536" i="2" a="1"/>
  <c r="AR536" i="2" s="1"/>
  <c r="AY536" i="2"/>
  <c r="AZ536" i="2" s="1" a="1"/>
  <c r="AZ536" i="2" s="1"/>
  <c r="BA222" i="2" a="1"/>
  <c r="BA222" i="2" s="1"/>
  <c r="L222" i="2" s="1"/>
  <c r="AL222" i="2" a="1"/>
  <c r="AL222" i="2" s="1"/>
  <c r="I222" i="2" s="1"/>
  <c r="AT222" i="2" a="1"/>
  <c r="AT222" i="2" s="1"/>
  <c r="AK40" i="2" a="1"/>
  <c r="AK40" i="2" s="1"/>
  <c r="J1465" i="2"/>
  <c r="BA1508" i="2" a="1"/>
  <c r="BA1508" i="2" s="1"/>
  <c r="AT1508" i="2" a="1"/>
  <c r="AT1508" i="2" s="1"/>
  <c r="AK1508" i="2" a="1"/>
  <c r="AK1508" i="2" s="1"/>
  <c r="AL1508" i="2" a="1"/>
  <c r="AL1508" i="2" s="1"/>
  <c r="I1508" i="2" s="1"/>
  <c r="AS1508" i="2" a="1"/>
  <c r="AS1508" i="2" s="1"/>
  <c r="BA1366" i="2" a="1"/>
  <c r="BA1366" i="2" s="1"/>
  <c r="AT1366" i="2" a="1"/>
  <c r="AT1366" i="2" s="1"/>
  <c r="AK1366" i="2" a="1"/>
  <c r="AK1366" i="2" s="1"/>
  <c r="AL1366" i="2" a="1"/>
  <c r="AL1366" i="2" s="1"/>
  <c r="I1366" i="2" s="1"/>
  <c r="AS1366" i="2" a="1"/>
  <c r="AS1366" i="2" s="1"/>
  <c r="AR1363" i="2" a="1"/>
  <c r="AR1363" i="2" s="1"/>
  <c r="AY1363" i="2"/>
  <c r="AZ1363" i="2" s="1" a="1"/>
  <c r="AZ1363" i="2" s="1"/>
  <c r="AK1253" i="2" a="1"/>
  <c r="AK1253" i="2" s="1"/>
  <c r="AL1253" i="2" a="1"/>
  <c r="AL1253" i="2" s="1"/>
  <c r="I1253" i="2" s="1"/>
  <c r="AS1253" i="2" a="1"/>
  <c r="AS1253" i="2" s="1"/>
  <c r="AT1253" i="2" a="1"/>
  <c r="AT1253" i="2" s="1"/>
  <c r="BA1253" i="2" a="1"/>
  <c r="BA1253" i="2" s="1"/>
  <c r="AR732" i="2" a="1"/>
  <c r="AR732" i="2" s="1"/>
  <c r="AY732" i="2"/>
  <c r="AZ732" i="2" s="1" a="1"/>
  <c r="AZ732" i="2" s="1"/>
  <c r="AR157" i="2" a="1"/>
  <c r="AR157" i="2" s="1"/>
  <c r="AY157" i="2"/>
  <c r="AZ157" i="2" s="1" a="1"/>
  <c r="AZ157" i="2" s="1"/>
  <c r="AR56" i="2" a="1"/>
  <c r="AR56" i="2" s="1"/>
  <c r="AY56" i="2"/>
  <c r="AZ56" i="2" s="1" a="1"/>
  <c r="AZ56" i="2" s="1"/>
  <c r="AY59" i="2"/>
  <c r="AZ59" i="2" s="1" a="1"/>
  <c r="AZ59" i="2" s="1"/>
  <c r="AR59" i="2" a="1"/>
  <c r="AR59" i="2" s="1"/>
  <c r="AK1217" i="2" a="1"/>
  <c r="AK1217" i="2" s="1"/>
  <c r="AT1217" i="2" a="1"/>
  <c r="AT1217" i="2" s="1"/>
  <c r="AL1217" i="2" a="1"/>
  <c r="AL1217" i="2" s="1"/>
  <c r="I1217" i="2" s="1"/>
  <c r="BA1217" i="2" a="1"/>
  <c r="BA1217" i="2" s="1"/>
  <c r="AS1217" i="2" a="1"/>
  <c r="AS1217" i="2" s="1"/>
  <c r="BA992" i="2" a="1"/>
  <c r="BA992" i="2" s="1"/>
  <c r="AT992" i="2" a="1"/>
  <c r="AT992" i="2" s="1"/>
  <c r="AK992" i="2" a="1"/>
  <c r="AK992" i="2" s="1"/>
  <c r="AL992" i="2" a="1"/>
  <c r="AL992" i="2" s="1"/>
  <c r="I992" i="2" s="1"/>
  <c r="AS992" i="2" a="1"/>
  <c r="AS992" i="2" s="1"/>
  <c r="AK637" i="2" a="1"/>
  <c r="AK637" i="2" s="1"/>
  <c r="AR427" i="2" a="1"/>
  <c r="AR427" i="2" s="1"/>
  <c r="AY427" i="2"/>
  <c r="AZ427" i="2" s="1" a="1"/>
  <c r="AZ427" i="2" s="1"/>
  <c r="AY376" i="2"/>
  <c r="AZ376" i="2" s="1" a="1"/>
  <c r="AZ376" i="2" s="1"/>
  <c r="AR376" i="2" a="1"/>
  <c r="AR376" i="2" s="1"/>
  <c r="AR238" i="2" a="1"/>
  <c r="AR238" i="2" s="1"/>
  <c r="AY238" i="2"/>
  <c r="AZ238" i="2" s="1" a="1"/>
  <c r="AZ238" i="2" s="1"/>
  <c r="AS34" i="2" a="1"/>
  <c r="AS34" i="2" s="1"/>
  <c r="AK1136" i="2" a="1"/>
  <c r="AK1136" i="2" s="1"/>
  <c r="AL1136" i="2" a="1"/>
  <c r="AL1136" i="2" s="1"/>
  <c r="I1136" i="2" s="1"/>
  <c r="AS1136" i="2" a="1"/>
  <c r="AS1136" i="2" s="1"/>
  <c r="AT1136" i="2" a="1"/>
  <c r="AT1136" i="2" s="1"/>
  <c r="BA1136" i="2" a="1"/>
  <c r="BA1136" i="2" s="1"/>
  <c r="AY958" i="2"/>
  <c r="AZ958" i="2" s="1" a="1"/>
  <c r="AZ958" i="2" s="1"/>
  <c r="AR958" i="2" a="1"/>
  <c r="AR958" i="2" s="1"/>
  <c r="AY155" i="2"/>
  <c r="AZ155" i="2" s="1" a="1"/>
  <c r="AZ155" i="2" s="1"/>
  <c r="AR155" i="2" a="1"/>
  <c r="AR155" i="2" s="1"/>
  <c r="AR1446" i="2" a="1"/>
  <c r="AR1446" i="2" s="1"/>
  <c r="AY1446" i="2"/>
  <c r="AZ1446" i="2" s="1" a="1"/>
  <c r="AZ1446" i="2" s="1"/>
  <c r="BA1432" i="2" a="1"/>
  <c r="BA1432" i="2" s="1"/>
  <c r="AT1432" i="2" a="1"/>
  <c r="AT1432" i="2" s="1"/>
  <c r="AK1432" i="2" a="1"/>
  <c r="AK1432" i="2" s="1"/>
  <c r="AL1432" i="2" a="1"/>
  <c r="AL1432" i="2" s="1"/>
  <c r="I1432" i="2" s="1"/>
  <c r="AS1432" i="2" a="1"/>
  <c r="AS1432" i="2" s="1"/>
  <c r="AR778" i="2" a="1"/>
  <c r="AR778" i="2" s="1"/>
  <c r="AY778" i="2"/>
  <c r="AZ778" i="2" s="1" a="1"/>
  <c r="AZ778" i="2" s="1"/>
  <c r="AR714" i="2" a="1"/>
  <c r="AR714" i="2" s="1"/>
  <c r="AY714" i="2"/>
  <c r="AZ714" i="2" s="1" a="1"/>
  <c r="AZ714" i="2" s="1"/>
  <c r="AY1314" i="2"/>
  <c r="AZ1314" i="2" s="1" a="1"/>
  <c r="AZ1314" i="2" s="1"/>
  <c r="AR1314" i="2" a="1"/>
  <c r="AR1314" i="2" s="1"/>
  <c r="AR343" i="2" a="1"/>
  <c r="AR343" i="2" s="1"/>
  <c r="AY343" i="2"/>
  <c r="AZ343" i="2" s="1" a="1"/>
  <c r="AZ343" i="2" s="1"/>
  <c r="AR1387" i="2" a="1"/>
  <c r="AR1387" i="2" s="1"/>
  <c r="AY1387" i="2"/>
  <c r="AZ1387" i="2" s="1" a="1"/>
  <c r="AZ1387" i="2" s="1"/>
  <c r="AY258" i="2"/>
  <c r="AZ258" i="2" s="1" a="1"/>
  <c r="AZ258" i="2" s="1"/>
  <c r="AR258" i="2" a="1"/>
  <c r="AR258" i="2" s="1"/>
  <c r="AK48" i="2" a="1"/>
  <c r="AK48" i="2" s="1"/>
  <c r="BA1061" i="2" a="1"/>
  <c r="BA1061" i="2" s="1"/>
  <c r="AT1061" i="2" a="1"/>
  <c r="AT1061" i="2" s="1"/>
  <c r="AL1061" i="2" a="1"/>
  <c r="AL1061" i="2" s="1"/>
  <c r="I1061" i="2" s="1"/>
  <c r="AS1061" i="2" a="1"/>
  <c r="AS1061" i="2" s="1"/>
  <c r="AK1061" i="2" a="1"/>
  <c r="AK1061" i="2" s="1"/>
  <c r="AL1146" i="2" a="1"/>
  <c r="AL1146" i="2" s="1"/>
  <c r="I1146" i="2" s="1"/>
  <c r="AS1146" i="2" a="1"/>
  <c r="AS1146" i="2" s="1"/>
  <c r="AT1146" i="2" a="1"/>
  <c r="AT1146" i="2" s="1"/>
  <c r="AK1146" i="2" a="1"/>
  <c r="AK1146" i="2" s="1"/>
  <c r="BA1146" i="2" a="1"/>
  <c r="BA1146" i="2" s="1"/>
  <c r="AR956" i="2" a="1"/>
  <c r="AR956" i="2" s="1"/>
  <c r="AY956" i="2"/>
  <c r="AZ956" i="2" s="1" a="1"/>
  <c r="AZ956" i="2" s="1"/>
  <c r="AS617" i="2" a="1"/>
  <c r="AS617" i="2" s="1"/>
  <c r="J31" i="2"/>
  <c r="AL31" i="2" a="1"/>
  <c r="AL31" i="2" s="1"/>
  <c r="I31" i="2" s="1"/>
  <c r="AT31" i="2" a="1"/>
  <c r="AT31" i="2" s="1"/>
  <c r="K31" i="2" s="1"/>
  <c r="BA31" i="2" a="1"/>
  <c r="BA31" i="2" s="1"/>
  <c r="L31" i="2" s="1"/>
  <c r="AK1271" i="2" a="1"/>
  <c r="AK1271" i="2" s="1"/>
  <c r="AL1271" i="2" a="1"/>
  <c r="AL1271" i="2" s="1"/>
  <c r="I1271" i="2" s="1"/>
  <c r="AS1271" i="2" a="1"/>
  <c r="AS1271" i="2" s="1"/>
  <c r="AT1271" i="2" a="1"/>
  <c r="AT1271" i="2" s="1"/>
  <c r="BA1271" i="2" a="1"/>
  <c r="BA1271" i="2" s="1"/>
  <c r="AR187" i="2" a="1"/>
  <c r="AR187" i="2" s="1"/>
  <c r="AY187" i="2"/>
  <c r="AZ187" i="2" s="1" a="1"/>
  <c r="AZ187" i="2" s="1"/>
  <c r="AL474" i="2" a="1"/>
  <c r="AL474" i="2" s="1"/>
  <c r="I474" i="2" s="1"/>
  <c r="AR235" i="2" a="1"/>
  <c r="AR235" i="2" s="1"/>
  <c r="AY235" i="2"/>
  <c r="AZ235" i="2" s="1" a="1"/>
  <c r="AZ235" i="2" s="1"/>
  <c r="AY438" i="2"/>
  <c r="AZ438" i="2" s="1" a="1"/>
  <c r="AZ438" i="2" s="1"/>
  <c r="AR438" i="2" a="1"/>
  <c r="AR438" i="2" s="1"/>
  <c r="BA1351" i="2" a="1"/>
  <c r="BA1351" i="2" s="1"/>
  <c r="AT1351" i="2" a="1"/>
  <c r="AT1351" i="2" s="1"/>
  <c r="AK1351" i="2" a="1"/>
  <c r="AK1351" i="2" s="1"/>
  <c r="AL1351" i="2" a="1"/>
  <c r="AL1351" i="2" s="1"/>
  <c r="I1351" i="2" s="1"/>
  <c r="AS1351" i="2" a="1"/>
  <c r="AS1351" i="2" s="1"/>
  <c r="AR931" i="2" a="1"/>
  <c r="AR931" i="2" s="1"/>
  <c r="AY931" i="2"/>
  <c r="AZ931" i="2" s="1" a="1"/>
  <c r="AZ931" i="2" s="1"/>
  <c r="AK515" i="2" a="1"/>
  <c r="AK515" i="2" s="1"/>
  <c r="BA758" i="2" a="1"/>
  <c r="BA758" i="2" s="1"/>
  <c r="AT758" i="2" a="1"/>
  <c r="AT758" i="2" s="1"/>
  <c r="AK758" i="2" a="1"/>
  <c r="AK758" i="2" s="1"/>
  <c r="AL758" i="2" a="1"/>
  <c r="AL758" i="2" s="1"/>
  <c r="I758" i="2" s="1"/>
  <c r="AS758" i="2" a="1"/>
  <c r="AS758" i="2" s="1"/>
  <c r="AR78" i="2" a="1"/>
  <c r="AR78" i="2" s="1"/>
  <c r="AY78" i="2"/>
  <c r="AZ78" i="2" s="1" a="1"/>
  <c r="AZ78" i="2" s="1"/>
  <c r="AR26" i="2" a="1"/>
  <c r="AR26" i="2" s="1"/>
  <c r="AY26" i="2"/>
  <c r="AZ26" i="2" s="1" a="1"/>
  <c r="AZ26" i="2" s="1"/>
  <c r="AY1173" i="2"/>
  <c r="AZ1173" i="2" s="1" a="1"/>
  <c r="AZ1173" i="2" s="1"/>
  <c r="AR1173" i="2" a="1"/>
  <c r="AR1173" i="2" s="1"/>
  <c r="AR18" i="2" a="1"/>
  <c r="AR18" i="2" s="1"/>
  <c r="AY18" i="2"/>
  <c r="AZ18" i="2" s="1" a="1"/>
  <c r="AZ18" i="2" s="1"/>
  <c r="AR1526" i="2" a="1"/>
  <c r="AR1526" i="2" s="1"/>
  <c r="AY1526" i="2"/>
  <c r="AZ1526" i="2" s="1" a="1"/>
  <c r="AZ1526" i="2" s="1"/>
  <c r="AK1199" i="2" a="1"/>
  <c r="AK1199" i="2" s="1"/>
  <c r="AL1199" i="2" a="1"/>
  <c r="AL1199" i="2" s="1"/>
  <c r="I1199" i="2" s="1"/>
  <c r="AS1199" i="2" a="1"/>
  <c r="AS1199" i="2" s="1"/>
  <c r="AT1199" i="2" a="1"/>
  <c r="AT1199" i="2" s="1"/>
  <c r="BA1199" i="2" a="1"/>
  <c r="BA1199" i="2" s="1"/>
  <c r="AY596" i="2"/>
  <c r="AZ596" i="2" s="1" a="1"/>
  <c r="AZ596" i="2" s="1"/>
  <c r="AR596" i="2" a="1"/>
  <c r="AR596" i="2" s="1"/>
  <c r="AY186" i="2"/>
  <c r="AZ186" i="2" s="1" a="1"/>
  <c r="AZ186" i="2" s="1"/>
  <c r="AR186" i="2" a="1"/>
  <c r="AR186" i="2" s="1"/>
  <c r="AY1209" i="2"/>
  <c r="AZ1209" i="2" s="1" a="1"/>
  <c r="AZ1209" i="2" s="1"/>
  <c r="AR1209" i="2" a="1"/>
  <c r="AR1209" i="2" s="1"/>
  <c r="AY697" i="2"/>
  <c r="AZ697" i="2" s="1" a="1"/>
  <c r="AZ697" i="2" s="1"/>
  <c r="AR697" i="2" a="1"/>
  <c r="AR697" i="2" s="1"/>
  <c r="AR502" i="2" a="1"/>
  <c r="AR502" i="2" s="1"/>
  <c r="AY502" i="2"/>
  <c r="AZ502" i="2" s="1" a="1"/>
  <c r="AZ502" i="2" s="1"/>
  <c r="AY230" i="2"/>
  <c r="AZ230" i="2" s="1" a="1"/>
  <c r="AZ230" i="2" s="1"/>
  <c r="AR230" i="2" a="1"/>
  <c r="AR230" i="2" s="1"/>
  <c r="AR417" i="2" a="1"/>
  <c r="AR417" i="2" s="1"/>
  <c r="AY417" i="2"/>
  <c r="AZ417" i="2" s="1" a="1"/>
  <c r="AZ417" i="2" s="1"/>
  <c r="AY118" i="2"/>
  <c r="AZ118" i="2" s="1" a="1"/>
  <c r="AZ118" i="2" s="1"/>
  <c r="AR118" i="2" a="1"/>
  <c r="AR118" i="2" s="1"/>
  <c r="BA770" i="2" a="1"/>
  <c r="BA770" i="2" s="1"/>
  <c r="AT770" i="2" a="1"/>
  <c r="AT770" i="2" s="1"/>
  <c r="AK770" i="2" a="1"/>
  <c r="AK770" i="2" s="1"/>
  <c r="AL770" i="2" a="1"/>
  <c r="AL770" i="2" s="1"/>
  <c r="I770" i="2" s="1"/>
  <c r="AS770" i="2" a="1"/>
  <c r="AS770" i="2" s="1"/>
  <c r="AY219" i="2"/>
  <c r="AZ219" i="2" s="1" a="1"/>
  <c r="AZ219" i="2" s="1"/>
  <c r="AR219" i="2" a="1"/>
  <c r="AR219" i="2" s="1"/>
  <c r="BA1412" i="2" a="1"/>
  <c r="BA1412" i="2" s="1"/>
  <c r="AK1412" i="2" a="1"/>
  <c r="AK1412" i="2" s="1"/>
  <c r="AS1412" i="2" a="1"/>
  <c r="AS1412" i="2" s="1"/>
  <c r="AL1412" i="2" a="1"/>
  <c r="AL1412" i="2" s="1"/>
  <c r="I1412" i="2" s="1"/>
  <c r="AT1412" i="2" a="1"/>
  <c r="AT1412" i="2" s="1"/>
  <c r="AR1496" i="2" a="1"/>
  <c r="AR1496" i="2" s="1"/>
  <c r="AY1496" i="2"/>
  <c r="AZ1496" i="2" s="1" a="1"/>
  <c r="AZ1496" i="2" s="1"/>
  <c r="AK606" i="2" a="1"/>
  <c r="AK606" i="2" s="1"/>
  <c r="AS247" i="2" a="1"/>
  <c r="AS247" i="2" s="1"/>
  <c r="AR1088" i="2" a="1"/>
  <c r="AR1088" i="2" s="1"/>
  <c r="AY1088" i="2"/>
  <c r="AZ1088" i="2" s="1" a="1"/>
  <c r="AZ1088" i="2" s="1"/>
  <c r="AK1187" i="2" a="1"/>
  <c r="AK1187" i="2" s="1"/>
  <c r="AL1187" i="2" a="1"/>
  <c r="AL1187" i="2" s="1"/>
  <c r="I1187" i="2" s="1"/>
  <c r="BA1187" i="2" a="1"/>
  <c r="BA1187" i="2" s="1"/>
  <c r="AS1187" i="2" a="1"/>
  <c r="AS1187" i="2" s="1"/>
  <c r="AT1187" i="2" a="1"/>
  <c r="AT1187" i="2" s="1"/>
  <c r="AK1274" i="2" a="1"/>
  <c r="AK1274" i="2" s="1"/>
  <c r="AL1274" i="2" a="1"/>
  <c r="AL1274" i="2" s="1"/>
  <c r="I1274" i="2" s="1"/>
  <c r="AS1274" i="2" a="1"/>
  <c r="AS1274" i="2" s="1"/>
  <c r="AT1274" i="2" a="1"/>
  <c r="AT1274" i="2" s="1"/>
  <c r="BA1274" i="2" a="1"/>
  <c r="BA1274" i="2" s="1"/>
  <c r="BA772" i="2" a="1"/>
  <c r="BA772" i="2" s="1"/>
  <c r="AT772" i="2" a="1"/>
  <c r="AT772" i="2" s="1"/>
  <c r="AL772" i="2" a="1"/>
  <c r="AL772" i="2" s="1"/>
  <c r="I772" i="2" s="1"/>
  <c r="AS772" i="2" a="1"/>
  <c r="AS772" i="2" s="1"/>
  <c r="AK772" i="2" a="1"/>
  <c r="AK772" i="2" s="1"/>
  <c r="BA1422" i="2" a="1"/>
  <c r="BA1422" i="2" s="1"/>
  <c r="AT1422" i="2" a="1"/>
  <c r="AT1422" i="2" s="1"/>
  <c r="AL1422" i="2" a="1"/>
  <c r="AL1422" i="2" s="1"/>
  <c r="I1422" i="2" s="1"/>
  <c r="AS1422" i="2" a="1"/>
  <c r="AS1422" i="2" s="1"/>
  <c r="AK1422" i="2" a="1"/>
  <c r="AK1422" i="2" s="1"/>
  <c r="AK934" i="2" a="1"/>
  <c r="AK934" i="2" s="1"/>
  <c r="AL934" i="2" a="1"/>
  <c r="AL934" i="2" s="1"/>
  <c r="I934" i="2" s="1"/>
  <c r="AS934" i="2" a="1"/>
  <c r="AS934" i="2" s="1"/>
  <c r="AT934" i="2" a="1"/>
  <c r="AT934" i="2" s="1"/>
  <c r="BA934" i="2" a="1"/>
  <c r="BA934" i="2" s="1"/>
  <c r="AR549" i="2" a="1"/>
  <c r="AR549" i="2" s="1"/>
  <c r="AY549" i="2"/>
  <c r="AZ549" i="2" s="1" a="1"/>
  <c r="AZ549" i="2" s="1"/>
  <c r="AL1535" i="2" a="1"/>
  <c r="AL1535" i="2" s="1"/>
  <c r="I1535" i="2" s="1"/>
  <c r="AT1535" i="2" a="1"/>
  <c r="AT1535" i="2" s="1"/>
  <c r="BA1535" i="2" a="1"/>
  <c r="BA1535" i="2" s="1"/>
  <c r="AK1535" i="2" a="1"/>
  <c r="AK1535" i="2" s="1"/>
  <c r="AS1535" i="2" a="1"/>
  <c r="AS1535" i="2" s="1"/>
  <c r="AY498" i="2"/>
  <c r="AZ498" i="2" s="1" a="1"/>
  <c r="AZ498" i="2" s="1"/>
  <c r="AR498" i="2" a="1"/>
  <c r="AR498" i="2" s="1"/>
  <c r="AY68" i="2"/>
  <c r="AZ68" i="2" s="1" a="1"/>
  <c r="AZ68" i="2" s="1"/>
  <c r="AR68" i="2" a="1"/>
  <c r="AR68" i="2" s="1"/>
  <c r="AR159" i="2" a="1"/>
  <c r="AR159" i="2" s="1"/>
  <c r="AY159" i="2"/>
  <c r="AZ159" i="2" s="1" a="1"/>
  <c r="AZ159" i="2" s="1"/>
  <c r="BA1338" i="2" a="1"/>
  <c r="BA1338" i="2" s="1"/>
  <c r="AT1338" i="2" a="1"/>
  <c r="AT1338" i="2" s="1"/>
  <c r="AK1338" i="2" a="1"/>
  <c r="AK1338" i="2" s="1"/>
  <c r="AL1338" i="2" a="1"/>
  <c r="AL1338" i="2" s="1"/>
  <c r="I1338" i="2" s="1"/>
  <c r="AS1338" i="2" a="1"/>
  <c r="AS1338" i="2" s="1"/>
  <c r="AT470" i="2" a="1"/>
  <c r="AT470" i="2" s="1"/>
  <c r="AL470" i="2" a="1"/>
  <c r="AL470" i="2" s="1"/>
  <c r="I470" i="2" s="1"/>
  <c r="BA470" i="2" a="1"/>
  <c r="BA470" i="2" s="1"/>
  <c r="AR430" i="2" a="1"/>
  <c r="AR430" i="2" s="1"/>
  <c r="AY430" i="2"/>
  <c r="AZ430" i="2" s="1" a="1"/>
  <c r="AZ430" i="2" s="1"/>
  <c r="AY355" i="2"/>
  <c r="AZ355" i="2" s="1" a="1"/>
  <c r="AZ355" i="2" s="1"/>
  <c r="AR355" i="2" a="1"/>
  <c r="AR355" i="2" s="1"/>
  <c r="AS91" i="2" a="1"/>
  <c r="AS91" i="2" s="1"/>
  <c r="AR1409" i="2" a="1"/>
  <c r="AR1409" i="2" s="1"/>
  <c r="AY1409" i="2"/>
  <c r="AZ1409" i="2" s="1" a="1"/>
  <c r="AZ1409" i="2" s="1"/>
  <c r="AR1381" i="2" a="1"/>
  <c r="AR1381" i="2" s="1"/>
  <c r="AY1381" i="2"/>
  <c r="AZ1381" i="2" s="1" a="1"/>
  <c r="AZ1381" i="2" s="1"/>
  <c r="AR1265" i="2" a="1"/>
  <c r="AR1265" i="2" s="1"/>
  <c r="AY1265" i="2"/>
  <c r="AZ1265" i="2" s="1" a="1"/>
  <c r="AZ1265" i="2" s="1"/>
  <c r="AY450" i="2"/>
  <c r="AZ450" i="2" s="1" a="1"/>
  <c r="AZ450" i="2" s="1"/>
  <c r="AR450" i="2" a="1"/>
  <c r="AR450" i="2" s="1"/>
  <c r="AR1372" i="2" a="1"/>
  <c r="AR1372" i="2" s="1"/>
  <c r="AY1372" i="2"/>
  <c r="AZ1372" i="2" s="1" a="1"/>
  <c r="AZ1372" i="2" s="1"/>
  <c r="AR828" i="2" a="1"/>
  <c r="AR828" i="2" s="1"/>
  <c r="AY828" i="2"/>
  <c r="AZ828" i="2" s="1" a="1"/>
  <c r="AZ828" i="2" s="1"/>
  <c r="AR779" i="2" a="1"/>
  <c r="AR779" i="2" s="1"/>
  <c r="AY779" i="2"/>
  <c r="AZ779" i="2" s="1" a="1"/>
  <c r="AZ779" i="2" s="1"/>
  <c r="AL614" i="2" a="1"/>
  <c r="AL614" i="2" s="1"/>
  <c r="I614" i="2" s="1"/>
  <c r="AK551" i="2" a="1"/>
  <c r="AK551" i="2" s="1"/>
  <c r="BA666" i="2" a="1"/>
  <c r="BA666" i="2" s="1"/>
  <c r="AK666" i="2" a="1"/>
  <c r="AK666" i="2" s="1"/>
  <c r="AL666" i="2" a="1"/>
  <c r="AL666" i="2" s="1"/>
  <c r="I666" i="2" s="1"/>
  <c r="AS666" i="2" a="1"/>
  <c r="AS666" i="2" s="1"/>
  <c r="AT666" i="2" a="1"/>
  <c r="AT666" i="2" s="1"/>
  <c r="AR1490" i="2" a="1"/>
  <c r="AR1490" i="2" s="1"/>
  <c r="AY1490" i="2"/>
  <c r="AZ1490" i="2" s="1" a="1"/>
  <c r="AZ1490" i="2" s="1"/>
  <c r="BA1434" i="2" a="1"/>
  <c r="BA1434" i="2" s="1"/>
  <c r="AT1434" i="2" a="1"/>
  <c r="AT1434" i="2" s="1"/>
  <c r="AL1434" i="2" a="1"/>
  <c r="AL1434" i="2" s="1"/>
  <c r="I1434" i="2" s="1"/>
  <c r="AS1434" i="2" a="1"/>
  <c r="AS1434" i="2" s="1"/>
  <c r="AK1434" i="2" a="1"/>
  <c r="AK1434" i="2" s="1"/>
  <c r="AK1212" i="2" a="1"/>
  <c r="AK1212" i="2" s="1"/>
  <c r="AL1212" i="2" a="1"/>
  <c r="AL1212" i="2" s="1"/>
  <c r="I1212" i="2" s="1"/>
  <c r="BA1212" i="2" a="1"/>
  <c r="BA1212" i="2" s="1"/>
  <c r="AS1212" i="2" a="1"/>
  <c r="AS1212" i="2" s="1"/>
  <c r="AT1212" i="2" a="1"/>
  <c r="AT1212" i="2" s="1"/>
  <c r="AR982" i="2" a="1"/>
  <c r="AR982" i="2" s="1"/>
  <c r="AY982" i="2"/>
  <c r="AZ982" i="2" s="1" a="1"/>
  <c r="AZ982" i="2" s="1"/>
  <c r="AY675" i="2"/>
  <c r="AZ675" i="2" s="1" a="1"/>
  <c r="AZ675" i="2" s="1"/>
  <c r="AR675" i="2" a="1"/>
  <c r="AR675" i="2" s="1"/>
  <c r="AK393" i="2" a="1"/>
  <c r="AK393" i="2" s="1"/>
  <c r="AY379" i="2"/>
  <c r="AZ379" i="2" s="1" a="1"/>
  <c r="AZ379" i="2" s="1"/>
  <c r="AR379" i="2" a="1"/>
  <c r="AR379" i="2" s="1"/>
  <c r="AR421" i="2" a="1"/>
  <c r="AR421" i="2" s="1"/>
  <c r="AY421" i="2"/>
  <c r="AZ421" i="2" s="1" a="1"/>
  <c r="AZ421" i="2" s="1"/>
  <c r="AR192" i="2" a="1"/>
  <c r="AR192" i="2" s="1"/>
  <c r="AY192" i="2"/>
  <c r="AZ192" i="2" s="1" a="1"/>
  <c r="AZ192" i="2" s="1"/>
  <c r="AS949" i="2" a="1"/>
  <c r="AS949" i="2" s="1"/>
  <c r="AT949" i="2" a="1"/>
  <c r="AT949" i="2" s="1"/>
  <c r="BA949" i="2" a="1"/>
  <c r="BA949" i="2" s="1"/>
  <c r="AK949" i="2" a="1"/>
  <c r="AK949" i="2" s="1"/>
  <c r="AL949" i="2" a="1"/>
  <c r="AL949" i="2" s="1"/>
  <c r="I949" i="2" s="1"/>
  <c r="BA730" i="2" a="1"/>
  <c r="BA730" i="2" s="1"/>
  <c r="AT730" i="2" a="1"/>
  <c r="AT730" i="2" s="1"/>
  <c r="AL730" i="2" a="1"/>
  <c r="AL730" i="2" s="1"/>
  <c r="I730" i="2" s="1"/>
  <c r="AS730" i="2" a="1"/>
  <c r="AS730" i="2" s="1"/>
  <c r="AK730" i="2" a="1"/>
  <c r="AK730" i="2" s="1"/>
  <c r="AS564" i="2" a="1"/>
  <c r="AS564" i="2" s="1"/>
  <c r="AK608" i="2" a="1"/>
  <c r="AK608" i="2" s="1"/>
  <c r="AK1461" i="2" a="1"/>
  <c r="AK1461" i="2" s="1"/>
  <c r="AL1461" i="2" a="1"/>
  <c r="AL1461" i="2" s="1"/>
  <c r="I1461" i="2" s="1"/>
  <c r="AS1461" i="2" a="1"/>
  <c r="AS1461" i="2" s="1"/>
  <c r="AT1461" i="2" a="1"/>
  <c r="AT1461" i="2" s="1"/>
  <c r="BA1461" i="2" a="1"/>
  <c r="BA1461" i="2" s="1"/>
  <c r="AY1294" i="2"/>
  <c r="AZ1294" i="2" s="1" a="1"/>
  <c r="AZ1294" i="2" s="1"/>
  <c r="AR1294" i="2" a="1"/>
  <c r="AR1294" i="2" s="1"/>
  <c r="BA976" i="2" a="1"/>
  <c r="BA976" i="2" s="1"/>
  <c r="AK976" i="2" a="1"/>
  <c r="AK976" i="2" s="1"/>
  <c r="AL976" i="2" a="1"/>
  <c r="AL976" i="2" s="1"/>
  <c r="I976" i="2" s="1"/>
  <c r="AS976" i="2" a="1"/>
  <c r="AS976" i="2" s="1"/>
  <c r="AT976" i="2" a="1"/>
  <c r="AT976" i="2" s="1"/>
  <c r="AS585" i="2" a="1"/>
  <c r="AS585" i="2" s="1"/>
  <c r="AR613" i="2" a="1"/>
  <c r="AR613" i="2" s="1"/>
  <c r="AY613" i="2"/>
  <c r="AZ613" i="2" s="1" a="1"/>
  <c r="AZ613" i="2" s="1"/>
  <c r="AR356" i="2" a="1"/>
  <c r="AR356" i="2" s="1"/>
  <c r="AY356" i="2"/>
  <c r="AZ356" i="2" s="1" a="1"/>
  <c r="AZ356" i="2" s="1"/>
  <c r="AR87" i="2" a="1"/>
  <c r="AR87" i="2" s="1"/>
  <c r="AY87" i="2"/>
  <c r="AZ87" i="2" s="1" a="1"/>
  <c r="AZ87" i="2" s="1"/>
  <c r="AL1539" i="2" a="1"/>
  <c r="AL1539" i="2" s="1"/>
  <c r="I1539" i="2" s="1"/>
  <c r="AT1539" i="2" a="1"/>
  <c r="AT1539" i="2" s="1"/>
  <c r="BA1539" i="2" a="1"/>
  <c r="BA1539" i="2" s="1"/>
  <c r="AK1539" i="2" a="1"/>
  <c r="AK1539" i="2" s="1"/>
  <c r="AS1539" i="2" a="1"/>
  <c r="AS1539" i="2" s="1"/>
  <c r="AY1508" i="2"/>
  <c r="AZ1508" i="2" s="1" a="1"/>
  <c r="AZ1508" i="2" s="1"/>
  <c r="AR1508" i="2" a="1"/>
  <c r="AR1508" i="2" s="1"/>
  <c r="AR1366" i="2" a="1"/>
  <c r="AR1366" i="2" s="1"/>
  <c r="AY1366" i="2"/>
  <c r="AZ1366" i="2" s="1" a="1"/>
  <c r="AZ1366" i="2" s="1"/>
  <c r="AK848" i="2" a="1"/>
  <c r="AK848" i="2" s="1"/>
  <c r="AL848" i="2" a="1"/>
  <c r="AL848" i="2" s="1"/>
  <c r="I848" i="2" s="1"/>
  <c r="BA848" i="2" a="1"/>
  <c r="BA848" i="2" s="1"/>
  <c r="AS848" i="2" a="1"/>
  <c r="AS848" i="2" s="1"/>
  <c r="AT848" i="2" a="1"/>
  <c r="AT848" i="2" s="1"/>
  <c r="AR807" i="2" a="1"/>
  <c r="AR807" i="2" s="1"/>
  <c r="AY807" i="2"/>
  <c r="AZ807" i="2" s="1" a="1"/>
  <c r="AZ807" i="2" s="1"/>
  <c r="AY599" i="2"/>
  <c r="AZ599" i="2" s="1" a="1"/>
  <c r="AZ599" i="2" s="1"/>
  <c r="AR599" i="2" a="1"/>
  <c r="AR599" i="2" s="1"/>
  <c r="AR353" i="2" a="1"/>
  <c r="AR353" i="2" s="1"/>
  <c r="AY353" i="2"/>
  <c r="AZ353" i="2" s="1" a="1"/>
  <c r="AZ353" i="2" s="1"/>
  <c r="AR992" i="2" a="1"/>
  <c r="AR992" i="2" s="1"/>
  <c r="AY992" i="2"/>
  <c r="AZ992" i="2" s="1" a="1"/>
  <c r="AZ992" i="2" s="1"/>
  <c r="AY452" i="2"/>
  <c r="AZ452" i="2" s="1" a="1"/>
  <c r="AZ452" i="2" s="1"/>
  <c r="AR452" i="2" a="1"/>
  <c r="AR452" i="2" s="1"/>
  <c r="BA475" i="2" a="1"/>
  <c r="BA475" i="2" s="1"/>
  <c r="AL475" i="2" a="1"/>
  <c r="AL475" i="2" s="1"/>
  <c r="I475" i="2" s="1"/>
  <c r="AT475" i="2" a="1"/>
  <c r="AT475" i="2" s="1"/>
  <c r="AS511" i="2" a="1"/>
  <c r="AS511" i="2" s="1"/>
  <c r="AR201" i="2" a="1"/>
  <c r="AR201" i="2" s="1"/>
  <c r="AY201" i="2"/>
  <c r="AZ201" i="2" s="1" a="1"/>
  <c r="AZ201" i="2" s="1"/>
  <c r="AK125" i="2" a="1"/>
  <c r="AK125" i="2" s="1"/>
  <c r="BA1329" i="2" a="1"/>
  <c r="BA1329" i="2" s="1"/>
  <c r="AT1329" i="2" a="1"/>
  <c r="AT1329" i="2" s="1"/>
  <c r="AK1329" i="2" a="1"/>
  <c r="AK1329" i="2" s="1"/>
  <c r="AL1329" i="2" a="1"/>
  <c r="AL1329" i="2" s="1"/>
  <c r="I1329" i="2" s="1"/>
  <c r="AS1329" i="2" a="1"/>
  <c r="AS1329" i="2" s="1"/>
  <c r="AK631" i="2" a="1"/>
  <c r="AK631" i="2" s="1"/>
  <c r="BA631" i="2" a="1"/>
  <c r="BA631" i="2" s="1"/>
  <c r="AS631" i="2" a="1"/>
  <c r="AS631" i="2" s="1"/>
  <c r="AT631" i="2" a="1"/>
  <c r="AT631" i="2" s="1"/>
  <c r="AL631" i="2" a="1"/>
  <c r="AL631" i="2" s="1"/>
  <c r="I631" i="2" s="1"/>
  <c r="AK466" i="2" a="1"/>
  <c r="AK466" i="2" s="1"/>
  <c r="AR1432" i="2" a="1"/>
  <c r="AR1432" i="2" s="1"/>
  <c r="AY1432" i="2"/>
  <c r="AZ1432" i="2" s="1" a="1"/>
  <c r="AZ1432" i="2" s="1"/>
  <c r="AK678" i="2" a="1"/>
  <c r="AK678" i="2" s="1"/>
  <c r="AL678" i="2" a="1"/>
  <c r="AL678" i="2" s="1"/>
  <c r="I678" i="2" s="1"/>
  <c r="AS678" i="2" a="1"/>
  <c r="AS678" i="2" s="1"/>
  <c r="AT678" i="2" a="1"/>
  <c r="AT678" i="2" s="1"/>
  <c r="BA678" i="2" a="1"/>
  <c r="BA678" i="2" s="1"/>
  <c r="AR701" i="2" a="1"/>
  <c r="AR701" i="2" s="1"/>
  <c r="AY701" i="2"/>
  <c r="AZ701" i="2" s="1" a="1"/>
  <c r="AZ701" i="2" s="1"/>
  <c r="AR495" i="2" a="1"/>
  <c r="AR495" i="2" s="1"/>
  <c r="AY495" i="2"/>
  <c r="AZ495" i="2" s="1" a="1"/>
  <c r="AZ495" i="2" s="1"/>
  <c r="BA1276" i="2" a="1"/>
  <c r="BA1276" i="2" s="1"/>
  <c r="AT1276" i="2" a="1"/>
  <c r="AT1276" i="2" s="1"/>
  <c r="AK1276" i="2" a="1"/>
  <c r="AK1276" i="2" s="1"/>
  <c r="AL1276" i="2" a="1"/>
  <c r="AL1276" i="2" s="1"/>
  <c r="I1276" i="2" s="1"/>
  <c r="AS1276" i="2" a="1"/>
  <c r="AS1276" i="2" s="1"/>
  <c r="AT479" i="2" a="1"/>
  <c r="AT479" i="2" s="1"/>
  <c r="AR1061" i="2" a="1"/>
  <c r="AR1061" i="2" s="1"/>
  <c r="AY1061" i="2"/>
  <c r="AZ1061" i="2" s="1" a="1"/>
  <c r="AZ1061" i="2" s="1"/>
  <c r="AS347" i="2" a="1"/>
  <c r="AS347" i="2" s="1"/>
  <c r="AY1146" i="2"/>
  <c r="AZ1146" i="2" s="1" a="1"/>
  <c r="AZ1146" i="2" s="1"/>
  <c r="AR1146" i="2" a="1"/>
  <c r="AR1146" i="2" s="1"/>
  <c r="AL481" i="2" a="1"/>
  <c r="AL481" i="2" s="1"/>
  <c r="I481" i="2" s="1"/>
  <c r="AT481" i="2" a="1"/>
  <c r="AT481" i="2" s="1"/>
  <c r="BA481" i="2" a="1"/>
  <c r="BA481" i="2" s="1"/>
  <c r="BA548" i="2" a="1"/>
  <c r="BA548" i="2" s="1"/>
  <c r="AK548" i="2" a="1"/>
  <c r="AK548" i="2" s="1"/>
  <c r="AL548" i="2" a="1"/>
  <c r="AL548" i="2" s="1"/>
  <c r="I548" i="2" s="1"/>
  <c r="AS548" i="2" a="1"/>
  <c r="AS548" i="2" s="1"/>
  <c r="AT548" i="2" a="1"/>
  <c r="AT548" i="2" s="1"/>
  <c r="AY669" i="2"/>
  <c r="AZ669" i="2" s="1" a="1"/>
  <c r="AZ669" i="2" s="1"/>
  <c r="AR669" i="2" a="1"/>
  <c r="AR669" i="2" s="1"/>
  <c r="AP329" i="2" a="1"/>
  <c r="AP329" i="2" s="1"/>
  <c r="AK1184" i="2" a="1"/>
  <c r="AK1184" i="2" s="1"/>
  <c r="AS1184" i="2" a="1"/>
  <c r="AS1184" i="2" s="1"/>
  <c r="AT1184" i="2" a="1"/>
  <c r="AT1184" i="2" s="1"/>
  <c r="AL1184" i="2" a="1"/>
  <c r="AL1184" i="2" s="1"/>
  <c r="I1184" i="2" s="1"/>
  <c r="BA1184" i="2" a="1"/>
  <c r="BA1184" i="2" s="1"/>
  <c r="AR1351" i="2" a="1"/>
  <c r="AR1351" i="2" s="1"/>
  <c r="AY1351" i="2"/>
  <c r="AZ1351" i="2" s="1" a="1"/>
  <c r="AZ1351" i="2" s="1"/>
  <c r="AR217" i="2" a="1"/>
  <c r="AR217" i="2" s="1"/>
  <c r="AY217" i="2"/>
  <c r="AZ217" i="2" s="1" a="1"/>
  <c r="AZ217" i="2" s="1"/>
  <c r="AS575" i="2" a="1"/>
  <c r="AS575" i="2" s="1"/>
  <c r="AR408" i="2" a="1"/>
  <c r="AR408" i="2" s="1"/>
  <c r="AY408" i="2"/>
  <c r="AZ408" i="2" s="1" a="1"/>
  <c r="AZ408" i="2" s="1"/>
  <c r="AR517" i="2" a="1"/>
  <c r="AR517" i="2" s="1"/>
  <c r="AY517" i="2"/>
  <c r="AZ517" i="2" s="1" a="1"/>
  <c r="AZ517" i="2" s="1"/>
  <c r="AR1400" i="2" a="1"/>
  <c r="AR1400" i="2" s="1"/>
  <c r="AY1400" i="2"/>
  <c r="AZ1400" i="2" s="1" a="1"/>
  <c r="AZ1400" i="2" s="1"/>
  <c r="AR755" i="2" a="1"/>
  <c r="AR755" i="2" s="1"/>
  <c r="AY755" i="2"/>
  <c r="AZ755" i="2" s="1" a="1"/>
  <c r="AZ755" i="2" s="1"/>
  <c r="AR1151" i="2" a="1"/>
  <c r="AR1151" i="2" s="1"/>
  <c r="AY1151" i="2"/>
  <c r="AZ1151" i="2" s="1" a="1"/>
  <c r="AZ1151" i="2" s="1"/>
  <c r="AR1256" i="2" a="1"/>
  <c r="AR1256" i="2" s="1"/>
  <c r="AY1256" i="2"/>
  <c r="AZ1256" i="2" s="1" a="1"/>
  <c r="AZ1256" i="2" s="1"/>
  <c r="AR873" i="2" a="1"/>
  <c r="AR873" i="2" s="1"/>
  <c r="AY873" i="2"/>
  <c r="AZ873" i="2" s="1" a="1"/>
  <c r="AZ873" i="2" s="1"/>
  <c r="AY364" i="2"/>
  <c r="AZ364" i="2" s="1" a="1"/>
  <c r="AZ364" i="2" s="1"/>
  <c r="AR364" i="2" a="1"/>
  <c r="AR364" i="2" s="1"/>
  <c r="AR1427" i="2" a="1"/>
  <c r="AR1427" i="2" s="1"/>
  <c r="AY1427" i="2"/>
  <c r="AZ1427" i="2" s="1" a="1"/>
  <c r="AZ1427" i="2" s="1"/>
  <c r="AL870" i="2" a="1"/>
  <c r="AL870" i="2" s="1"/>
  <c r="I870" i="2" s="1"/>
  <c r="BA870" i="2" a="1"/>
  <c r="BA870" i="2" s="1"/>
  <c r="AS870" i="2" a="1"/>
  <c r="AS870" i="2" s="1"/>
  <c r="AT870" i="2" a="1"/>
  <c r="AT870" i="2" s="1"/>
  <c r="AK870" i="2" a="1"/>
  <c r="AK870" i="2" s="1"/>
  <c r="AL1424" i="2" a="1"/>
  <c r="AL1424" i="2" s="1"/>
  <c r="I1424" i="2" s="1"/>
  <c r="AT1424" i="2" a="1"/>
  <c r="AT1424" i="2" s="1"/>
  <c r="BA1424" i="2" a="1"/>
  <c r="BA1424" i="2" s="1"/>
  <c r="AS1424" i="2" a="1"/>
  <c r="AS1424" i="2" s="1"/>
  <c r="AK1424" i="2" a="1"/>
  <c r="AK1424" i="2" s="1"/>
  <c r="BA1288" i="2" a="1"/>
  <c r="BA1288" i="2" s="1"/>
  <c r="AT1288" i="2" a="1"/>
  <c r="AT1288" i="2" s="1"/>
  <c r="AK1288" i="2" a="1"/>
  <c r="AK1288" i="2" s="1"/>
  <c r="AL1288" i="2" a="1"/>
  <c r="AL1288" i="2" s="1"/>
  <c r="I1288" i="2" s="1"/>
  <c r="AS1288" i="2" a="1"/>
  <c r="AS1288" i="2" s="1"/>
  <c r="AR459" i="2" a="1"/>
  <c r="AR459" i="2" s="1"/>
  <c r="AY459" i="2"/>
  <c r="AZ459" i="2" s="1" a="1"/>
  <c r="AZ459" i="2" s="1"/>
  <c r="AR1462" i="2" a="1"/>
  <c r="AR1462" i="2" s="1"/>
  <c r="AY1462" i="2"/>
  <c r="AZ1462" i="2" s="1" a="1"/>
  <c r="AZ1462" i="2" s="1"/>
  <c r="AY324" i="2"/>
  <c r="AZ324" i="2" s="1" a="1"/>
  <c r="AZ324" i="2" s="1"/>
  <c r="AR324" i="2" a="1"/>
  <c r="AR324" i="2" s="1"/>
  <c r="BA1369" i="2" a="1"/>
  <c r="BA1369" i="2" s="1"/>
  <c r="AT1369" i="2" a="1"/>
  <c r="AT1369" i="2" s="1"/>
  <c r="AK1369" i="2" a="1"/>
  <c r="AK1369" i="2" s="1"/>
  <c r="AL1369" i="2" a="1"/>
  <c r="AL1369" i="2" s="1"/>
  <c r="I1369" i="2" s="1"/>
  <c r="AS1369" i="2" a="1"/>
  <c r="AS1369" i="2" s="1"/>
  <c r="AR120" i="2" a="1"/>
  <c r="AR120" i="2" s="1"/>
  <c r="AY120" i="2"/>
  <c r="AZ120" i="2" s="1" a="1"/>
  <c r="AZ120" i="2" s="1"/>
  <c r="AR531" i="2" a="1"/>
  <c r="AR531" i="2" s="1"/>
  <c r="AY531" i="2"/>
  <c r="AZ531" i="2" s="1" a="1"/>
  <c r="AZ531" i="2" s="1"/>
  <c r="AY754" i="2"/>
  <c r="AZ754" i="2" s="1" a="1"/>
  <c r="AZ754" i="2" s="1"/>
  <c r="AR754" i="2" a="1"/>
  <c r="AR754" i="2" s="1"/>
  <c r="AY1291" i="2"/>
  <c r="AZ1291" i="2" s="1" a="1"/>
  <c r="AZ1291" i="2" s="1"/>
  <c r="AR1291" i="2" a="1"/>
  <c r="AR1291" i="2" s="1"/>
  <c r="AR791" i="2" a="1"/>
  <c r="AR791" i="2" s="1"/>
  <c r="AY791" i="2"/>
  <c r="AZ791" i="2" s="1" a="1"/>
  <c r="AZ791" i="2" s="1"/>
  <c r="AR1338" i="2" a="1"/>
  <c r="AR1338" i="2" s="1"/>
  <c r="AY1338" i="2"/>
  <c r="AZ1338" i="2" s="1" a="1"/>
  <c r="AZ1338" i="2" s="1"/>
  <c r="AY1112" i="2"/>
  <c r="AZ1112" i="2" s="1" a="1"/>
  <c r="AZ1112" i="2" s="1"/>
  <c r="AR1112" i="2" a="1"/>
  <c r="AR1112" i="2" s="1"/>
  <c r="AK1047" i="2" a="1"/>
  <c r="AK1047" i="2" s="1"/>
  <c r="AL1047" i="2" a="1"/>
  <c r="AL1047" i="2" s="1"/>
  <c r="I1047" i="2" s="1"/>
  <c r="AS1047" i="2" a="1"/>
  <c r="AS1047" i="2" s="1"/>
  <c r="AT1047" i="2" a="1"/>
  <c r="AT1047" i="2" s="1"/>
  <c r="BA1047" i="2" a="1"/>
  <c r="BA1047" i="2" s="1"/>
  <c r="AR562" i="2" a="1"/>
  <c r="AR562" i="2" s="1"/>
  <c r="AY562" i="2"/>
  <c r="AZ562" i="2" s="1" a="1"/>
  <c r="AZ562" i="2" s="1"/>
  <c r="AS616" i="2" a="1"/>
  <c r="AS616" i="2" s="1"/>
  <c r="AR387" i="2" a="1"/>
  <c r="AR387" i="2" s="1"/>
  <c r="AY387" i="2"/>
  <c r="AZ387" i="2" s="1" a="1"/>
  <c r="AZ387" i="2" s="1"/>
  <c r="AS1523" i="2" a="1"/>
  <c r="AS1523" i="2" s="1"/>
  <c r="AT1523" i="2" a="1"/>
  <c r="AT1523" i="2" s="1"/>
  <c r="BA1523" i="2" a="1"/>
  <c r="BA1523" i="2" s="1"/>
  <c r="AK1523" i="2" a="1"/>
  <c r="AK1523" i="2" s="1"/>
  <c r="AL1523" i="2" a="1"/>
  <c r="AL1523" i="2" s="1"/>
  <c r="I1523" i="2" s="1"/>
  <c r="BA1300" i="2" a="1"/>
  <c r="BA1300" i="2" s="1"/>
  <c r="AT1300" i="2" a="1"/>
  <c r="AT1300" i="2" s="1"/>
  <c r="AK1300" i="2" a="1"/>
  <c r="AK1300" i="2" s="1"/>
  <c r="AL1300" i="2" a="1"/>
  <c r="AL1300" i="2" s="1"/>
  <c r="I1300" i="2" s="1"/>
  <c r="AS1300" i="2" a="1"/>
  <c r="AS1300" i="2" s="1"/>
  <c r="BA1264" i="2" a="1"/>
  <c r="BA1264" i="2" s="1"/>
  <c r="AT1264" i="2" a="1"/>
  <c r="AT1264" i="2" s="1"/>
  <c r="AK1264" i="2" a="1"/>
  <c r="AK1264" i="2" s="1"/>
  <c r="AL1264" i="2" a="1"/>
  <c r="AL1264" i="2" s="1"/>
  <c r="I1264" i="2" s="1"/>
  <c r="AS1264" i="2" a="1"/>
  <c r="AS1264" i="2" s="1"/>
  <c r="AL882" i="2" a="1"/>
  <c r="AL882" i="2" s="1"/>
  <c r="I882" i="2" s="1"/>
  <c r="AS882" i="2" a="1"/>
  <c r="AS882" i="2" s="1"/>
  <c r="AT882" i="2" a="1"/>
  <c r="AT882" i="2" s="1"/>
  <c r="AK882" i="2" a="1"/>
  <c r="AK882" i="2" s="1"/>
  <c r="BA882" i="2" a="1"/>
  <c r="BA882" i="2" s="1"/>
  <c r="AL783" i="2" a="1"/>
  <c r="AL783" i="2" s="1"/>
  <c r="I783" i="2" s="1"/>
  <c r="AS783" i="2" a="1"/>
  <c r="AS783" i="2" s="1"/>
  <c r="AT783" i="2" a="1"/>
  <c r="AT783" i="2" s="1"/>
  <c r="AK783" i="2" a="1"/>
  <c r="AK783" i="2" s="1"/>
  <c r="BA783" i="2" a="1"/>
  <c r="BA783" i="2" s="1"/>
  <c r="AS746" i="2" a="1"/>
  <c r="AS746" i="2" s="1"/>
  <c r="AT746" i="2" a="1"/>
  <c r="AT746" i="2" s="1"/>
  <c r="BA746" i="2" a="1"/>
  <c r="BA746" i="2" s="1"/>
  <c r="AK746" i="2" a="1"/>
  <c r="AK746" i="2" s="1"/>
  <c r="AL746" i="2" a="1"/>
  <c r="AL746" i="2" s="1"/>
  <c r="I746" i="2" s="1"/>
  <c r="AY312" i="2"/>
  <c r="AZ312" i="2" s="1" a="1"/>
  <c r="AZ312" i="2" s="1"/>
  <c r="AR312" i="2" a="1"/>
  <c r="AR312" i="2" s="1"/>
  <c r="AY203" i="2"/>
  <c r="AZ203" i="2" s="1" a="1"/>
  <c r="AZ203" i="2" s="1"/>
  <c r="AR203" i="2" a="1"/>
  <c r="AR203" i="2" s="1"/>
  <c r="AY70" i="2"/>
  <c r="AZ70" i="2" s="1" a="1"/>
  <c r="AZ70" i="2" s="1"/>
  <c r="AR70" i="2" a="1"/>
  <c r="AR70" i="2" s="1"/>
  <c r="AY666" i="2"/>
  <c r="AZ666" i="2" s="1" a="1"/>
  <c r="AZ666" i="2" s="1"/>
  <c r="AR666" i="2" a="1"/>
  <c r="AR666" i="2" s="1"/>
  <c r="BA1511" i="2" a="1"/>
  <c r="BA1511" i="2" s="1"/>
  <c r="AT1511" i="2" a="1"/>
  <c r="AT1511" i="2" s="1"/>
  <c r="AS1511" i="2" a="1"/>
  <c r="AS1511" i="2" s="1"/>
  <c r="AK1511" i="2" a="1"/>
  <c r="AK1511" i="2" s="1"/>
  <c r="AL1511" i="2" a="1"/>
  <c r="AL1511" i="2" s="1"/>
  <c r="I1511" i="2" s="1"/>
  <c r="AR1434" i="2" a="1"/>
  <c r="AR1434" i="2" s="1"/>
  <c r="AY1434" i="2"/>
  <c r="AZ1434" i="2" s="1" a="1"/>
  <c r="AZ1434" i="2" s="1"/>
  <c r="AK1124" i="2" a="1"/>
  <c r="AK1124" i="2" s="1"/>
  <c r="AL1124" i="2" a="1"/>
  <c r="AL1124" i="2" s="1"/>
  <c r="I1124" i="2" s="1"/>
  <c r="AS1124" i="2" a="1"/>
  <c r="AS1124" i="2" s="1"/>
  <c r="BA1124" i="2" a="1"/>
  <c r="BA1124" i="2" s="1"/>
  <c r="AT1124" i="2" a="1"/>
  <c r="AT1124" i="2" s="1"/>
  <c r="AK831" i="2" a="1"/>
  <c r="AK831" i="2" s="1"/>
  <c r="AL831" i="2" a="1"/>
  <c r="AL831" i="2" s="1"/>
  <c r="I831" i="2" s="1"/>
  <c r="AS831" i="2" a="1"/>
  <c r="AS831" i="2" s="1"/>
  <c r="BA831" i="2" a="1"/>
  <c r="BA831" i="2" s="1"/>
  <c r="AT831" i="2" a="1"/>
  <c r="AT831" i="2" s="1"/>
  <c r="AY250" i="2"/>
  <c r="AZ250" i="2" s="1" a="1"/>
  <c r="AZ250" i="2" s="1"/>
  <c r="AR250" i="2" a="1"/>
  <c r="AR250" i="2" s="1"/>
  <c r="BA1406" i="2" a="1"/>
  <c r="BA1406" i="2" s="1"/>
  <c r="AK1406" i="2" a="1"/>
  <c r="AK1406" i="2" s="1"/>
  <c r="AS1406" i="2" a="1"/>
  <c r="AS1406" i="2" s="1"/>
  <c r="AL1406" i="2" a="1"/>
  <c r="AL1406" i="2" s="1"/>
  <c r="I1406" i="2" s="1"/>
  <c r="AT1406" i="2" a="1"/>
  <c r="AT1406" i="2" s="1"/>
  <c r="BA1360" i="2" a="1"/>
  <c r="BA1360" i="2" s="1"/>
  <c r="AT1360" i="2" a="1"/>
  <c r="AT1360" i="2" s="1"/>
  <c r="AK1360" i="2" a="1"/>
  <c r="AK1360" i="2" s="1"/>
  <c r="AL1360" i="2" a="1"/>
  <c r="AL1360" i="2" s="1"/>
  <c r="I1360" i="2" s="1"/>
  <c r="AS1360" i="2" a="1"/>
  <c r="AS1360" i="2" s="1"/>
  <c r="BA1378" i="2" a="1"/>
  <c r="BA1378" i="2" s="1"/>
  <c r="AT1378" i="2" a="1"/>
  <c r="AT1378" i="2" s="1"/>
  <c r="AK1378" i="2" a="1"/>
  <c r="AK1378" i="2" s="1"/>
  <c r="AL1378" i="2" a="1"/>
  <c r="AL1378" i="2" s="1"/>
  <c r="I1378" i="2" s="1"/>
  <c r="AS1378" i="2" a="1"/>
  <c r="AS1378" i="2" s="1"/>
  <c r="AR1127" i="2" a="1"/>
  <c r="AR1127" i="2" s="1"/>
  <c r="AY1127" i="2"/>
  <c r="AZ1127" i="2" s="1" a="1"/>
  <c r="AZ1127" i="2" s="1"/>
  <c r="AR949" i="2" a="1"/>
  <c r="AR949" i="2" s="1"/>
  <c r="AY949" i="2"/>
  <c r="AZ949" i="2" s="1" a="1"/>
  <c r="AZ949" i="2" s="1"/>
  <c r="AR730" i="2" a="1"/>
  <c r="AR730" i="2" s="1"/>
  <c r="AY730" i="2"/>
  <c r="AZ730" i="2" s="1" a="1"/>
  <c r="AZ730" i="2" s="1"/>
  <c r="AY564" i="2"/>
  <c r="AZ564" i="2" s="1" a="1"/>
  <c r="AZ564" i="2" s="1"/>
  <c r="AR564" i="2" a="1"/>
  <c r="AR564" i="2" s="1"/>
  <c r="AS608" i="2" a="1"/>
  <c r="AS608" i="2" s="1"/>
  <c r="BA482" i="2" a="1"/>
  <c r="BA482" i="2" s="1"/>
  <c r="AR441" i="2" a="1"/>
  <c r="AR441" i="2" s="1"/>
  <c r="AY441" i="2"/>
  <c r="AZ441" i="2" s="1" a="1"/>
  <c r="AZ441" i="2" s="1"/>
  <c r="AR453" i="2" a="1"/>
  <c r="AR453" i="2" s="1"/>
  <c r="AY453" i="2"/>
  <c r="AZ453" i="2" s="1" a="1"/>
  <c r="AZ453" i="2" s="1"/>
  <c r="AR436" i="2" a="1"/>
  <c r="AR436" i="2" s="1"/>
  <c r="AY436" i="2"/>
  <c r="AZ436" i="2" s="1" a="1"/>
  <c r="AZ436" i="2" s="1"/>
  <c r="AY208" i="2"/>
  <c r="AZ208" i="2" s="1" a="1"/>
  <c r="AZ208" i="2" s="1"/>
  <c r="AR208" i="2" a="1"/>
  <c r="AR208" i="2" s="1"/>
  <c r="AR1461" i="2" a="1"/>
  <c r="AR1461" i="2" s="1"/>
  <c r="AY1461" i="2"/>
  <c r="AZ1461" i="2" s="1" a="1"/>
  <c r="AZ1461" i="2" s="1"/>
  <c r="AY976" i="2"/>
  <c r="AZ976" i="2" s="1" a="1"/>
  <c r="AZ976" i="2" s="1"/>
  <c r="AR976" i="2" a="1"/>
  <c r="AR976" i="2" s="1"/>
  <c r="AR513" i="2" a="1"/>
  <c r="AR513" i="2" s="1"/>
  <c r="AY513" i="2"/>
  <c r="AZ513" i="2" s="1" a="1"/>
  <c r="AZ513" i="2" s="1"/>
  <c r="AR264" i="2" a="1"/>
  <c r="AR264" i="2" s="1"/>
  <c r="AY264" i="2"/>
  <c r="AZ264" i="2" s="1" a="1"/>
  <c r="AZ264" i="2" s="1"/>
  <c r="AR211" i="2" a="1"/>
  <c r="AR211" i="2" s="1"/>
  <c r="AY211" i="2"/>
  <c r="AZ211" i="2" s="1" a="1"/>
  <c r="AZ211" i="2" s="1"/>
  <c r="AS40" i="2" a="1"/>
  <c r="AS40" i="2" s="1"/>
  <c r="AR1539" i="2" a="1"/>
  <c r="AR1539" i="2" s="1"/>
  <c r="AY1539" i="2"/>
  <c r="AZ1539" i="2" s="1" a="1"/>
  <c r="AZ1539" i="2" s="1"/>
  <c r="AR1055" i="2" a="1"/>
  <c r="AR1055" i="2" s="1"/>
  <c r="AY1055" i="2"/>
  <c r="AZ1055" i="2" s="1" a="1"/>
  <c r="AZ1055" i="2" s="1"/>
  <c r="AY848" i="2"/>
  <c r="AZ848" i="2" s="1" a="1"/>
  <c r="AZ848" i="2" s="1"/>
  <c r="AR848" i="2" a="1"/>
  <c r="AR848" i="2" s="1"/>
  <c r="AR253" i="2" a="1"/>
  <c r="AR253" i="2" s="1"/>
  <c r="AY253" i="2"/>
  <c r="AZ253" i="2" s="1" a="1"/>
  <c r="AZ253" i="2" s="1"/>
  <c r="AY121" i="2"/>
  <c r="AZ121" i="2" s="1" a="1"/>
  <c r="AZ121" i="2" s="1"/>
  <c r="AR121" i="2" a="1"/>
  <c r="AR121" i="2" s="1"/>
  <c r="AS154" i="2" a="1"/>
  <c r="AS154" i="2" s="1"/>
  <c r="AY85" i="2"/>
  <c r="AZ85" i="2" s="1" a="1"/>
  <c r="AZ85" i="2" s="1"/>
  <c r="AR85" i="2" a="1"/>
  <c r="AR85" i="2" s="1"/>
  <c r="AS658" i="2" a="1"/>
  <c r="AS658" i="2" s="1"/>
  <c r="AK630" i="2" a="1"/>
  <c r="AK630" i="2" s="1"/>
  <c r="AR511" i="2" a="1"/>
  <c r="AR511" i="2" s="1"/>
  <c r="AY511" i="2"/>
  <c r="AZ511" i="2" s="1" a="1"/>
  <c r="AZ511" i="2" s="1"/>
  <c r="AR80" i="2" a="1"/>
  <c r="AR80" i="2" s="1"/>
  <c r="AY80" i="2"/>
  <c r="AZ80" i="2" s="1" a="1"/>
  <c r="AZ80" i="2" s="1"/>
  <c r="AY1455" i="2"/>
  <c r="AZ1455" i="2" s="1" a="1"/>
  <c r="AZ1455" i="2" s="1"/>
  <c r="AR1455" i="2" a="1"/>
  <c r="AR1455" i="2" s="1"/>
  <c r="BA1348" i="2" a="1"/>
  <c r="BA1348" i="2" s="1"/>
  <c r="AT1348" i="2" a="1"/>
  <c r="AT1348" i="2" s="1"/>
  <c r="AK1348" i="2" a="1"/>
  <c r="AK1348" i="2" s="1"/>
  <c r="AL1348" i="2" a="1"/>
  <c r="AL1348" i="2" s="1"/>
  <c r="I1348" i="2" s="1"/>
  <c r="AS1348" i="2" a="1"/>
  <c r="AS1348" i="2" s="1"/>
  <c r="AR1329" i="2" a="1"/>
  <c r="AR1329" i="2" s="1"/>
  <c r="AY1329" i="2"/>
  <c r="AZ1329" i="2" s="1" a="1"/>
  <c r="AZ1329" i="2" s="1"/>
  <c r="AK974" i="2" a="1"/>
  <c r="AK974" i="2" s="1"/>
  <c r="AL974" i="2" a="1"/>
  <c r="AL974" i="2" s="1"/>
  <c r="I974" i="2" s="1"/>
  <c r="BA974" i="2" a="1"/>
  <c r="BA974" i="2" s="1"/>
  <c r="AS974" i="2" a="1"/>
  <c r="AS974" i="2" s="1"/>
  <c r="AT974" i="2" a="1"/>
  <c r="AT974" i="2" s="1"/>
  <c r="AT812" i="2" a="1"/>
  <c r="AT812" i="2" s="1"/>
  <c r="AK812" i="2" a="1"/>
  <c r="AK812" i="2" s="1"/>
  <c r="BA812" i="2" a="1"/>
  <c r="BA812" i="2" s="1"/>
  <c r="AL812" i="2" a="1"/>
  <c r="AL812" i="2" s="1"/>
  <c r="I812" i="2" s="1"/>
  <c r="AS812" i="2" a="1"/>
  <c r="AS812" i="2" s="1"/>
  <c r="AY390" i="2"/>
  <c r="AZ390" i="2" s="1" a="1"/>
  <c r="AZ390" i="2" s="1"/>
  <c r="AR390" i="2" a="1"/>
  <c r="AR390" i="2" s="1"/>
  <c r="AR193" i="2" a="1"/>
  <c r="AR193" i="2" s="1"/>
  <c r="AY193" i="2"/>
  <c r="AZ193" i="2" s="1" a="1"/>
  <c r="AZ193" i="2" s="1"/>
  <c r="BA700" i="2" a="1"/>
  <c r="BA700" i="2" s="1"/>
  <c r="AT700" i="2" a="1"/>
  <c r="AT700" i="2" s="1"/>
  <c r="AK700" i="2" a="1"/>
  <c r="AK700" i="2" s="1"/>
  <c r="AS700" i="2" a="1"/>
  <c r="AS700" i="2" s="1"/>
  <c r="AL700" i="2" a="1"/>
  <c r="AL700" i="2" s="1"/>
  <c r="I700" i="2" s="1"/>
  <c r="AY678" i="2"/>
  <c r="AZ678" i="2" s="1" a="1"/>
  <c r="AZ678" i="2" s="1"/>
  <c r="AR678" i="2" a="1"/>
  <c r="AR678" i="2" s="1"/>
  <c r="AK701" i="2" a="1"/>
  <c r="AK701" i="2" s="1"/>
  <c r="AS701" i="2" a="1"/>
  <c r="AS701" i="2" s="1"/>
  <c r="BA701" i="2" a="1"/>
  <c r="BA701" i="2" s="1"/>
  <c r="AT701" i="2" a="1"/>
  <c r="AT701" i="2" s="1"/>
  <c r="AL701" i="2" a="1"/>
  <c r="AL701" i="2" s="1"/>
  <c r="I701" i="2" s="1"/>
  <c r="AR346" i="2" a="1"/>
  <c r="AR346" i="2" s="1"/>
  <c r="AY346" i="2"/>
  <c r="AZ346" i="2" s="1" a="1"/>
  <c r="AZ346" i="2" s="1"/>
  <c r="AR39" i="2" a="1"/>
  <c r="AR39" i="2" s="1"/>
  <c r="AY39" i="2"/>
  <c r="AZ39" i="2" s="1" a="1"/>
  <c r="AZ39" i="2" s="1"/>
  <c r="AL952" i="2" a="1"/>
  <c r="AL952" i="2" s="1"/>
  <c r="I952" i="2" s="1"/>
  <c r="AS952" i="2" a="1"/>
  <c r="AS952" i="2" s="1"/>
  <c r="AT952" i="2" a="1"/>
  <c r="AT952" i="2" s="1"/>
  <c r="AK952" i="2" a="1"/>
  <c r="AK952" i="2" s="1"/>
  <c r="BA952" i="2" a="1"/>
  <c r="BA952" i="2" s="1"/>
  <c r="AS633" i="2" a="1"/>
  <c r="AS633" i="2" s="1"/>
  <c r="AS552" i="2" a="1"/>
  <c r="AS552" i="2" s="1"/>
  <c r="AY385" i="2"/>
  <c r="AZ385" i="2" s="1" a="1"/>
  <c r="AZ385" i="2" s="1"/>
  <c r="AR385" i="2" a="1"/>
  <c r="AR385" i="2" s="1"/>
  <c r="AR508" i="2" a="1"/>
  <c r="AR508" i="2" s="1"/>
  <c r="AY508" i="2"/>
  <c r="AZ508" i="2" s="1" a="1"/>
  <c r="AZ508" i="2" s="1"/>
  <c r="AR548" i="2" a="1"/>
  <c r="AR548" i="2" s="1"/>
  <c r="AY548" i="2"/>
  <c r="AZ548" i="2" s="1" a="1"/>
  <c r="AZ548" i="2" s="1"/>
  <c r="AS669" i="2" a="1"/>
  <c r="AS669" i="2" s="1"/>
  <c r="AT669" i="2" a="1"/>
  <c r="AT669" i="2" s="1"/>
  <c r="BA669" i="2" a="1"/>
  <c r="BA669" i="2" s="1"/>
  <c r="AK669" i="2" a="1"/>
  <c r="AK669" i="2" s="1"/>
  <c r="AL669" i="2" a="1"/>
  <c r="AL669" i="2" s="1"/>
  <c r="I669" i="2" s="1"/>
  <c r="AT737" i="2" a="1"/>
  <c r="AT737" i="2" s="1"/>
  <c r="AK737" i="2" a="1"/>
  <c r="AK737" i="2" s="1"/>
  <c r="AL737" i="2" a="1"/>
  <c r="AL737" i="2" s="1"/>
  <c r="I737" i="2" s="1"/>
  <c r="BA737" i="2" a="1"/>
  <c r="BA737" i="2" s="1"/>
  <c r="AS737" i="2" a="1"/>
  <c r="AS737" i="2" s="1"/>
  <c r="AR248" i="2" a="1"/>
  <c r="AR248" i="2" s="1"/>
  <c r="AY248" i="2"/>
  <c r="AZ248" i="2" s="1" a="1"/>
  <c r="AZ248" i="2" s="1"/>
  <c r="AS621" i="2" a="1"/>
  <c r="AS621" i="2" s="1"/>
  <c r="AR391" i="2" a="1"/>
  <c r="AR391" i="2" s="1"/>
  <c r="AY391" i="2"/>
  <c r="AZ391" i="2" s="1" a="1"/>
  <c r="AZ391" i="2" s="1"/>
  <c r="AY74" i="2"/>
  <c r="AZ74" i="2" s="1" a="1"/>
  <c r="AZ74" i="2" s="1"/>
  <c r="AR74" i="2" a="1"/>
  <c r="AR74" i="2" s="1"/>
  <c r="AY399" i="2"/>
  <c r="AZ399" i="2" s="1" a="1"/>
  <c r="AZ399" i="2" s="1"/>
  <c r="AR399" i="2" a="1"/>
  <c r="AR399" i="2" s="1"/>
  <c r="BA1285" i="2" a="1"/>
  <c r="BA1285" i="2" s="1"/>
  <c r="AT1285" i="2" a="1"/>
  <c r="AT1285" i="2" s="1"/>
  <c r="AK1285" i="2" a="1"/>
  <c r="AK1285" i="2" s="1"/>
  <c r="AL1285" i="2" a="1"/>
  <c r="AL1285" i="2" s="1"/>
  <c r="I1285" i="2" s="1"/>
  <c r="AS1285" i="2" a="1"/>
  <c r="AS1285" i="2" s="1"/>
  <c r="AR758" i="2" a="1"/>
  <c r="AR758" i="2" s="1"/>
  <c r="AY758" i="2"/>
  <c r="AZ758" i="2" s="1" a="1"/>
  <c r="AZ758" i="2" s="1"/>
  <c r="AR575" i="2" a="1"/>
  <c r="AR575" i="2" s="1"/>
  <c r="AY575" i="2"/>
  <c r="AZ575" i="2" s="1" a="1"/>
  <c r="AZ575" i="2" s="1"/>
  <c r="AS378" i="2" a="1"/>
  <c r="AS378" i="2" s="1"/>
  <c r="AK49" i="2" a="1"/>
  <c r="AK49" i="2" s="1"/>
  <c r="AS202" i="2" a="1"/>
  <c r="AS202" i="2" s="1"/>
  <c r="BA776" i="2" a="1"/>
  <c r="BA776" i="2" s="1"/>
  <c r="AT776" i="2" a="1"/>
  <c r="AT776" i="2" s="1"/>
  <c r="AK776" i="2" a="1"/>
  <c r="AK776" i="2" s="1"/>
  <c r="AS776" i="2" a="1"/>
  <c r="AS776" i="2" s="1"/>
  <c r="AL776" i="2" a="1"/>
  <c r="AL776" i="2" s="1"/>
  <c r="I776" i="2" s="1"/>
  <c r="AR583" i="2" a="1"/>
  <c r="AR583" i="2" s="1"/>
  <c r="AY583" i="2"/>
  <c r="AZ583" i="2" s="1" a="1"/>
  <c r="AZ583" i="2" s="1"/>
  <c r="AR397" i="2" a="1"/>
  <c r="AR397" i="2" s="1"/>
  <c r="AY397" i="2"/>
  <c r="AZ397" i="2" s="1" a="1"/>
  <c r="AZ397" i="2" s="1"/>
  <c r="AR190" i="2" a="1"/>
  <c r="AR190" i="2" s="1"/>
  <c r="AY190" i="2"/>
  <c r="AZ190" i="2" s="1" a="1"/>
  <c r="AZ190" i="2" s="1"/>
  <c r="AS141" i="2" a="1"/>
  <c r="AS141" i="2" s="1"/>
  <c r="AK1462" i="2" a="1"/>
  <c r="AK1462" i="2" s="1"/>
  <c r="AL1462" i="2" a="1"/>
  <c r="AL1462" i="2" s="1"/>
  <c r="I1462" i="2" s="1"/>
  <c r="AS1462" i="2" a="1"/>
  <c r="AS1462" i="2" s="1"/>
  <c r="AT1462" i="2" a="1"/>
  <c r="AT1462" i="2" s="1"/>
  <c r="BA1462" i="2" a="1"/>
  <c r="BA1462" i="2" s="1"/>
  <c r="AY738" i="2"/>
  <c r="AZ738" i="2" s="1" a="1"/>
  <c r="AZ738" i="2" s="1"/>
  <c r="AR738" i="2" a="1"/>
  <c r="AR738" i="2" s="1"/>
  <c r="AS967" i="2" a="1"/>
  <c r="AS967" i="2" s="1"/>
  <c r="AT967" i="2" a="1"/>
  <c r="AT967" i="2" s="1"/>
  <c r="BA967" i="2" a="1"/>
  <c r="BA967" i="2" s="1"/>
  <c r="AK967" i="2" a="1"/>
  <c r="AK967" i="2" s="1"/>
  <c r="AL967" i="2" a="1"/>
  <c r="AL967" i="2" s="1"/>
  <c r="I967" i="2" s="1"/>
  <c r="AR454" i="2" a="1"/>
  <c r="AR454" i="2" s="1"/>
  <c r="AY454" i="2"/>
  <c r="AZ454" i="2" s="1" a="1"/>
  <c r="AZ454" i="2" s="1"/>
  <c r="AS555" i="2" a="1"/>
  <c r="AS555" i="2" s="1"/>
  <c r="AR1393" i="2" a="1"/>
  <c r="AR1393" i="2" s="1"/>
  <c r="AY1393" i="2"/>
  <c r="AZ1393" i="2" s="1" a="1"/>
  <c r="AZ1393" i="2" s="1"/>
  <c r="AY1428" i="2"/>
  <c r="AZ1428" i="2" s="1" a="1"/>
  <c r="AZ1428" i="2" s="1"/>
  <c r="AR1428" i="2" a="1"/>
  <c r="AR1428" i="2" s="1"/>
  <c r="AR776" i="2" a="1"/>
  <c r="AR776" i="2" s="1"/>
  <c r="AY776" i="2"/>
  <c r="AZ776" i="2" s="1" a="1"/>
  <c r="AZ776" i="2" s="1"/>
  <c r="AR435" i="2" a="1"/>
  <c r="AR435" i="2" s="1"/>
  <c r="AY435" i="2"/>
  <c r="AZ435" i="2" s="1" a="1"/>
  <c r="AZ435" i="2" s="1"/>
  <c r="BA1261" i="2" a="1"/>
  <c r="BA1261" i="2" s="1"/>
  <c r="AT1261" i="2" a="1"/>
  <c r="AT1261" i="2" s="1"/>
  <c r="AK1261" i="2" a="1"/>
  <c r="AK1261" i="2" s="1"/>
  <c r="AL1261" i="2" a="1"/>
  <c r="AL1261" i="2" s="1"/>
  <c r="I1261" i="2" s="1"/>
  <c r="AS1261" i="2" a="1"/>
  <c r="AS1261" i="2" s="1"/>
  <c r="AY801" i="2"/>
  <c r="AZ801" i="2" s="1" a="1"/>
  <c r="AZ801" i="2" s="1"/>
  <c r="AR801" i="2" a="1"/>
  <c r="AR801" i="2" s="1"/>
  <c r="AY612" i="2"/>
  <c r="AZ612" i="2" s="1" a="1"/>
  <c r="AZ612" i="2" s="1"/>
  <c r="AR612" i="2" a="1"/>
  <c r="AR612" i="2" s="1"/>
  <c r="AR45" i="2" a="1"/>
  <c r="AR45" i="2" s="1"/>
  <c r="AY45" i="2"/>
  <c r="AZ45" i="2" s="1" a="1"/>
  <c r="AZ45" i="2" s="1"/>
  <c r="AS720" i="2" a="1"/>
  <c r="AS720" i="2" s="1"/>
  <c r="AK720" i="2" a="1"/>
  <c r="AK720" i="2" s="1"/>
  <c r="AL720" i="2" a="1"/>
  <c r="AL720" i="2" s="1"/>
  <c r="I720" i="2" s="1"/>
  <c r="AT720" i="2" a="1"/>
  <c r="AT720" i="2" s="1"/>
  <c r="BA720" i="2" a="1"/>
  <c r="BA720" i="2" s="1"/>
  <c r="AK639" i="2" a="1"/>
  <c r="AK639" i="2" s="1"/>
  <c r="AY251" i="2"/>
  <c r="AZ251" i="2" s="1" a="1"/>
  <c r="AZ251" i="2" s="1"/>
  <c r="AR251" i="2" a="1"/>
  <c r="AR251" i="2" s="1"/>
  <c r="AR1368" i="2" a="1"/>
  <c r="AR1368" i="2" s="1"/>
  <c r="AY1368" i="2"/>
  <c r="AZ1368" i="2" s="1" a="1"/>
  <c r="AZ1368" i="2" s="1"/>
  <c r="BA764" i="2" a="1"/>
  <c r="BA764" i="2" s="1"/>
  <c r="AT764" i="2" a="1"/>
  <c r="AT764" i="2" s="1"/>
  <c r="AS764" i="2" a="1"/>
  <c r="AS764" i="2" s="1"/>
  <c r="AL764" i="2" a="1"/>
  <c r="AL764" i="2" s="1"/>
  <c r="I764" i="2" s="1"/>
  <c r="AK764" i="2" a="1"/>
  <c r="AK764" i="2" s="1"/>
  <c r="AS649" i="2" a="1"/>
  <c r="AS649" i="2" s="1"/>
  <c r="AR247" i="2" a="1"/>
  <c r="AR247" i="2" s="1"/>
  <c r="AY247" i="2"/>
  <c r="AZ247" i="2" s="1" a="1"/>
  <c r="AZ247" i="2" s="1"/>
  <c r="AT1128" i="2" a="1"/>
  <c r="AT1128" i="2" s="1"/>
  <c r="BA1128" i="2" a="1"/>
  <c r="BA1128" i="2" s="1"/>
  <c r="AK1128" i="2" a="1"/>
  <c r="AK1128" i="2" s="1"/>
  <c r="AL1128" i="2" a="1"/>
  <c r="AL1128" i="2" s="1"/>
  <c r="I1128" i="2" s="1"/>
  <c r="AS1128" i="2" a="1"/>
  <c r="AS1128" i="2" s="1"/>
  <c r="AR383" i="2" a="1"/>
  <c r="AR383" i="2" s="1"/>
  <c r="AY383" i="2"/>
  <c r="AZ383" i="2" s="1" a="1"/>
  <c r="AZ383" i="2" s="1"/>
  <c r="AY327" i="2"/>
  <c r="AZ327" i="2" s="1" a="1"/>
  <c r="AZ327" i="2" s="1"/>
  <c r="AR327" i="2" a="1"/>
  <c r="AR327" i="2" s="1"/>
  <c r="AY227" i="2"/>
  <c r="AZ227" i="2" s="1" a="1"/>
  <c r="AZ227" i="2" s="1"/>
  <c r="AR227" i="2" a="1"/>
  <c r="AR227" i="2" s="1"/>
  <c r="AR1301" i="2" a="1"/>
  <c r="AR1301" i="2" s="1"/>
  <c r="AY1301" i="2"/>
  <c r="AZ1301" i="2" s="1" a="1"/>
  <c r="AZ1301" i="2" s="1"/>
  <c r="BA1520" i="2" a="1"/>
  <c r="BA1520" i="2" s="1"/>
  <c r="AT1520" i="2" a="1"/>
  <c r="AT1520" i="2" s="1"/>
  <c r="AK1520" i="2" a="1"/>
  <c r="AK1520" i="2" s="1"/>
  <c r="AL1520" i="2" a="1"/>
  <c r="AL1520" i="2" s="1"/>
  <c r="I1520" i="2" s="1"/>
  <c r="AS1520" i="2" a="1"/>
  <c r="AS1520" i="2" s="1"/>
  <c r="AS1137" i="2" a="1"/>
  <c r="AS1137" i="2" s="1"/>
  <c r="AT1137" i="2" a="1"/>
  <c r="AT1137" i="2" s="1"/>
  <c r="BA1137" i="2" a="1"/>
  <c r="BA1137" i="2" s="1"/>
  <c r="AK1137" i="2" a="1"/>
  <c r="AK1137" i="2" s="1"/>
  <c r="AL1137" i="2" a="1"/>
  <c r="AL1137" i="2" s="1"/>
  <c r="I1137" i="2" s="1"/>
  <c r="AY411" i="2"/>
  <c r="AZ411" i="2" s="1" a="1"/>
  <c r="AZ411" i="2" s="1"/>
  <c r="AR411" i="2" a="1"/>
  <c r="AR411" i="2" s="1"/>
  <c r="AR255" i="2" a="1"/>
  <c r="AR255" i="2" s="1"/>
  <c r="AY255" i="2"/>
  <c r="AZ255" i="2" s="1" a="1"/>
  <c r="AZ255" i="2" s="1"/>
  <c r="AR1047" i="2" a="1"/>
  <c r="AR1047" i="2" s="1"/>
  <c r="AY1047" i="2"/>
  <c r="AZ1047" i="2" s="1" a="1"/>
  <c r="AZ1047" i="2" s="1"/>
  <c r="AR616" i="2" a="1"/>
  <c r="AR616" i="2" s="1"/>
  <c r="AY616" i="2"/>
  <c r="AZ616" i="2" s="1" a="1"/>
  <c r="AZ616" i="2" s="1"/>
  <c r="AY104" i="2"/>
  <c r="AZ104" i="2" s="1" a="1"/>
  <c r="AZ104" i="2" s="1"/>
  <c r="AR104" i="2" a="1"/>
  <c r="AR104" i="2" s="1"/>
  <c r="AR91" i="2" a="1"/>
  <c r="AR91" i="2" s="1"/>
  <c r="AY91" i="2"/>
  <c r="AZ91" i="2" s="1" a="1"/>
  <c r="AZ91" i="2" s="1"/>
  <c r="AR1523" i="2" a="1"/>
  <c r="AR1523" i="2" s="1"/>
  <c r="AY1523" i="2"/>
  <c r="AZ1523" i="2" s="1" a="1"/>
  <c r="AZ1523" i="2" s="1"/>
  <c r="AR1300" i="2" a="1"/>
  <c r="AR1300" i="2" s="1"/>
  <c r="AY1300" i="2"/>
  <c r="AZ1300" i="2" s="1" a="1"/>
  <c r="AZ1300" i="2" s="1"/>
  <c r="AK1265" i="2" a="1"/>
  <c r="AK1265" i="2" s="1"/>
  <c r="BA1265" i="2" a="1"/>
  <c r="BA1265" i="2" s="1"/>
  <c r="AL1265" i="2" a="1"/>
  <c r="AL1265" i="2" s="1"/>
  <c r="I1265" i="2" s="1"/>
  <c r="AS1265" i="2" a="1"/>
  <c r="AS1265" i="2" s="1"/>
  <c r="AT1265" i="2" a="1"/>
  <c r="AT1265" i="2" s="1"/>
  <c r="AY1264" i="2"/>
  <c r="AZ1264" i="2" s="1" a="1"/>
  <c r="AZ1264" i="2" s="1"/>
  <c r="AR1264" i="2" a="1"/>
  <c r="AR1264" i="2" s="1"/>
  <c r="AS1143" i="2" a="1"/>
  <c r="AS1143" i="2" s="1"/>
  <c r="AT1143" i="2" a="1"/>
  <c r="AT1143" i="2" s="1"/>
  <c r="BA1143" i="2" a="1"/>
  <c r="BA1143" i="2" s="1"/>
  <c r="AK1143" i="2" a="1"/>
  <c r="AK1143" i="2" s="1"/>
  <c r="AL1143" i="2" a="1"/>
  <c r="AL1143" i="2" s="1"/>
  <c r="I1143" i="2" s="1"/>
  <c r="AR882" i="2" a="1"/>
  <c r="AR882" i="2" s="1"/>
  <c r="AY882" i="2"/>
  <c r="AZ882" i="2" s="1" a="1"/>
  <c r="AZ882" i="2" s="1"/>
  <c r="AR783" i="2" a="1"/>
  <c r="AR783" i="2" s="1"/>
  <c r="AY783" i="2"/>
  <c r="AZ783" i="2" s="1" a="1"/>
  <c r="AZ783" i="2" s="1"/>
  <c r="AR746" i="2" a="1"/>
  <c r="AR746" i="2" s="1"/>
  <c r="AY746" i="2"/>
  <c r="AZ746" i="2" s="1" a="1"/>
  <c r="AZ746" i="2" s="1"/>
  <c r="AR749" i="2" a="1"/>
  <c r="AR749" i="2" s="1"/>
  <c r="AY749" i="2"/>
  <c r="AZ749" i="2" s="1" a="1"/>
  <c r="AZ749" i="2" s="1"/>
  <c r="BA526" i="2" a="1"/>
  <c r="BA526" i="2" s="1"/>
  <c r="AK526" i="2" a="1"/>
  <c r="AK526" i="2" s="1"/>
  <c r="AL526" i="2" a="1"/>
  <c r="AL526" i="2" s="1"/>
  <c r="I526" i="2" s="1"/>
  <c r="AT526" i="2" a="1"/>
  <c r="AT526" i="2" s="1"/>
  <c r="AS526" i="2" a="1"/>
  <c r="AS526" i="2" s="1"/>
  <c r="AR84" i="2" a="1"/>
  <c r="AR84" i="2" s="1"/>
  <c r="AY84" i="2"/>
  <c r="AZ84" i="2" s="1" a="1"/>
  <c r="AZ84" i="2" s="1"/>
  <c r="AR65" i="2" a="1"/>
  <c r="AR65" i="2" s="1"/>
  <c r="AY65" i="2"/>
  <c r="AZ65" i="2" s="1" a="1"/>
  <c r="AZ65" i="2" s="1"/>
  <c r="AY1505" i="2"/>
  <c r="AZ1505" i="2" s="1" a="1"/>
  <c r="AZ1505" i="2" s="1"/>
  <c r="AR1505" i="2" a="1"/>
  <c r="AR1505" i="2" s="1"/>
  <c r="BA1339" i="2" a="1"/>
  <c r="BA1339" i="2" s="1"/>
  <c r="AT1339" i="2" a="1"/>
  <c r="AT1339" i="2" s="1"/>
  <c r="AK1339" i="2" a="1"/>
  <c r="AK1339" i="2" s="1"/>
  <c r="AL1339" i="2" a="1"/>
  <c r="AL1339" i="2" s="1"/>
  <c r="I1339" i="2" s="1"/>
  <c r="AS1339" i="2" a="1"/>
  <c r="AS1339" i="2" s="1"/>
  <c r="AS538" i="2" a="1"/>
  <c r="AS538" i="2" s="1"/>
  <c r="AR804" i="2" a="1"/>
  <c r="AR804" i="2" s="1"/>
  <c r="AY804" i="2"/>
  <c r="AZ804" i="2" s="1" a="1"/>
  <c r="AZ804" i="2" s="1"/>
  <c r="AY1511" i="2"/>
  <c r="AZ1511" i="2" s="1" a="1"/>
  <c r="AZ1511" i="2" s="1"/>
  <c r="AR1511" i="2" a="1"/>
  <c r="AR1511" i="2" s="1"/>
  <c r="BA1403" i="2" a="1"/>
  <c r="BA1403" i="2" s="1"/>
  <c r="AK1403" i="2" a="1"/>
  <c r="AK1403" i="2" s="1"/>
  <c r="AS1403" i="2" a="1"/>
  <c r="AS1403" i="2" s="1"/>
  <c r="AL1403" i="2" a="1"/>
  <c r="AL1403" i="2" s="1"/>
  <c r="I1403" i="2" s="1"/>
  <c r="AT1403" i="2" a="1"/>
  <c r="AT1403" i="2" s="1"/>
  <c r="BA1267" i="2" a="1"/>
  <c r="BA1267" i="2" s="1"/>
  <c r="AT1267" i="2" a="1"/>
  <c r="AT1267" i="2" s="1"/>
  <c r="AK1267" i="2" a="1"/>
  <c r="AK1267" i="2" s="1"/>
  <c r="AL1267" i="2" a="1"/>
  <c r="AL1267" i="2" s="1"/>
  <c r="I1267" i="2" s="1"/>
  <c r="AS1267" i="2" a="1"/>
  <c r="AS1267" i="2" s="1"/>
  <c r="AK955" i="2" a="1"/>
  <c r="AK955" i="2" s="1"/>
  <c r="AL955" i="2" a="1"/>
  <c r="AL955" i="2" s="1"/>
  <c r="I955" i="2" s="1"/>
  <c r="BA955" i="2" a="1"/>
  <c r="BA955" i="2" s="1"/>
  <c r="AS955" i="2" a="1"/>
  <c r="AS955" i="2" s="1"/>
  <c r="AT955" i="2" a="1"/>
  <c r="AT955" i="2" s="1"/>
  <c r="AR831" i="2" a="1"/>
  <c r="AR831" i="2" s="1"/>
  <c r="AY831" i="2"/>
  <c r="AZ831" i="2" s="1" a="1"/>
  <c r="AZ831" i="2" s="1"/>
  <c r="AS583" i="2" a="1"/>
  <c r="AS583" i="2" s="1"/>
  <c r="AR561" i="2" a="1"/>
  <c r="AR561" i="2" s="1"/>
  <c r="AY561" i="2"/>
  <c r="AZ561" i="2" s="1" a="1"/>
  <c r="AZ561" i="2" s="1"/>
  <c r="AR565" i="2" a="1"/>
  <c r="AR565" i="2" s="1"/>
  <c r="AY565" i="2"/>
  <c r="AZ565" i="2" s="1" a="1"/>
  <c r="AZ565" i="2" s="1"/>
  <c r="AY382" i="2"/>
  <c r="AZ382" i="2" s="1" a="1"/>
  <c r="AZ382" i="2" s="1"/>
  <c r="AR382" i="2" a="1"/>
  <c r="AR382" i="2" s="1"/>
  <c r="AL100" i="2" a="1"/>
  <c r="AL100" i="2" s="1"/>
  <c r="BA100" i="2" a="1"/>
  <c r="BA100" i="2" s="1"/>
  <c r="AK100" i="2" a="1"/>
  <c r="AK100" i="2" s="1"/>
  <c r="AT100" i="2" a="1"/>
  <c r="AT100" i="2" s="1"/>
  <c r="AS100" i="2" a="1"/>
  <c r="AS100" i="2" s="1"/>
  <c r="AR1406" i="2" a="1"/>
  <c r="AR1406" i="2" s="1"/>
  <c r="AY1406" i="2"/>
  <c r="AZ1406" i="2" s="1" a="1"/>
  <c r="AZ1406" i="2" s="1"/>
  <c r="AR1360" i="2" a="1"/>
  <c r="AR1360" i="2" s="1"/>
  <c r="AY1360" i="2"/>
  <c r="AZ1360" i="2" s="1" a="1"/>
  <c r="AZ1360" i="2" s="1"/>
  <c r="AR1378" i="2" a="1"/>
  <c r="AR1378" i="2" s="1"/>
  <c r="AY1378" i="2"/>
  <c r="AZ1378" i="2" s="1" a="1"/>
  <c r="AZ1378" i="2" s="1"/>
  <c r="AK635" i="2" a="1"/>
  <c r="AK635" i="2" s="1"/>
  <c r="AR820" i="2" a="1"/>
  <c r="AR820" i="2" s="1"/>
  <c r="AY820" i="2"/>
  <c r="AZ820" i="2" s="1" a="1"/>
  <c r="AZ820" i="2" s="1"/>
  <c r="BA408" i="2" a="1"/>
  <c r="BA408" i="2" s="1"/>
  <c r="AT408" i="2" a="1"/>
  <c r="AT408" i="2" s="1"/>
  <c r="AL408" i="2" a="1"/>
  <c r="AL408" i="2" s="1"/>
  <c r="AK408" i="2" a="1"/>
  <c r="AK408" i="2" s="1"/>
  <c r="AS408" i="2" a="1"/>
  <c r="AS408" i="2" s="1"/>
  <c r="AR244" i="2" a="1"/>
  <c r="AR244" i="2" s="1"/>
  <c r="AY244" i="2"/>
  <c r="AZ244" i="2" s="1" a="1"/>
  <c r="AZ244" i="2" s="1"/>
  <c r="BA1342" i="2" a="1"/>
  <c r="BA1342" i="2" s="1"/>
  <c r="AT1342" i="2" a="1"/>
  <c r="AT1342" i="2" s="1"/>
  <c r="AK1342" i="2" a="1"/>
  <c r="AK1342" i="2" s="1"/>
  <c r="AL1342" i="2" a="1"/>
  <c r="AL1342" i="2" s="1"/>
  <c r="I1342" i="2" s="1"/>
  <c r="AS1342" i="2" a="1"/>
  <c r="AS1342" i="2" s="1"/>
  <c r="AK1152" i="2" a="1"/>
  <c r="AK1152" i="2" s="1"/>
  <c r="AL1152" i="2" a="1"/>
  <c r="AL1152" i="2" s="1"/>
  <c r="I1152" i="2" s="1"/>
  <c r="BA1152" i="2" a="1"/>
  <c r="BA1152" i="2" s="1"/>
  <c r="AS1152" i="2" a="1"/>
  <c r="AS1152" i="2" s="1"/>
  <c r="AT1152" i="2" a="1"/>
  <c r="AT1152" i="2" s="1"/>
  <c r="AL928" i="2" a="1"/>
  <c r="AL928" i="2" s="1"/>
  <c r="I928" i="2" s="1"/>
  <c r="AK928" i="2" a="1"/>
  <c r="AK928" i="2" s="1"/>
  <c r="AS928" i="2" a="1"/>
  <c r="AS928" i="2" s="1"/>
  <c r="AT928" i="2" a="1"/>
  <c r="AT928" i="2" s="1"/>
  <c r="BA928" i="2" a="1"/>
  <c r="BA928" i="2" s="1"/>
  <c r="AR835" i="2" a="1"/>
  <c r="AR835" i="2" s="1"/>
  <c r="AY835" i="2"/>
  <c r="AZ835" i="2" s="1" a="1"/>
  <c r="AZ835" i="2" s="1"/>
  <c r="AY1125" i="2"/>
  <c r="AZ1125" i="2" s="1" a="1"/>
  <c r="AZ1125" i="2" s="1"/>
  <c r="AR1125" i="2" a="1"/>
  <c r="AR1125" i="2" s="1"/>
  <c r="AR1175" i="2" a="1"/>
  <c r="AR1175" i="2" s="1"/>
  <c r="AY1175" i="2"/>
  <c r="AZ1175" i="2" s="1" a="1"/>
  <c r="AZ1175" i="2" s="1"/>
  <c r="AR630" i="2" a="1"/>
  <c r="AR630" i="2" s="1"/>
  <c r="AY630" i="2"/>
  <c r="AZ630" i="2" s="1" a="1"/>
  <c r="AZ630" i="2" s="1"/>
  <c r="AK398" i="2" a="1"/>
  <c r="AK398" i="2" s="1"/>
  <c r="AK373" i="2" a="1"/>
  <c r="AK373" i="2" s="1"/>
  <c r="AL1458" i="2" a="1"/>
  <c r="AL1458" i="2" s="1"/>
  <c r="I1458" i="2" s="1"/>
  <c r="AS1458" i="2" a="1"/>
  <c r="AS1458" i="2" s="1"/>
  <c r="AT1458" i="2" a="1"/>
  <c r="AT1458" i="2" s="1"/>
  <c r="BA1458" i="2" a="1"/>
  <c r="BA1458" i="2" s="1"/>
  <c r="AK1458" i="2" a="1"/>
  <c r="AK1458" i="2" s="1"/>
  <c r="AR1348" i="2" a="1"/>
  <c r="AR1348" i="2" s="1"/>
  <c r="AY1348" i="2"/>
  <c r="AZ1348" i="2" s="1" a="1"/>
  <c r="AZ1348" i="2" s="1"/>
  <c r="BA712" i="2" a="1"/>
  <c r="BA712" i="2" s="1"/>
  <c r="AT712" i="2" a="1"/>
  <c r="AT712" i="2" s="1"/>
  <c r="AL712" i="2" a="1"/>
  <c r="AL712" i="2" s="1"/>
  <c r="I712" i="2" s="1"/>
  <c r="AS712" i="2" a="1"/>
  <c r="AS712" i="2" s="1"/>
  <c r="AK712" i="2" a="1"/>
  <c r="AK712" i="2" s="1"/>
  <c r="BA1279" i="2" a="1"/>
  <c r="BA1279" i="2" s="1"/>
  <c r="AT1279" i="2" a="1"/>
  <c r="AT1279" i="2" s="1"/>
  <c r="AK1279" i="2" a="1"/>
  <c r="AK1279" i="2" s="1"/>
  <c r="AL1279" i="2" a="1"/>
  <c r="AL1279" i="2" s="1"/>
  <c r="I1279" i="2" s="1"/>
  <c r="AS1279" i="2" a="1"/>
  <c r="AS1279" i="2" s="1"/>
  <c r="AR974" i="2" a="1"/>
  <c r="AR974" i="2" s="1"/>
  <c r="AY974" i="2"/>
  <c r="AZ974" i="2" s="1" a="1"/>
  <c r="AZ974" i="2" s="1"/>
  <c r="AS937" i="2" a="1"/>
  <c r="AS937" i="2" s="1"/>
  <c r="AT937" i="2" a="1"/>
  <c r="AT937" i="2" s="1"/>
  <c r="BA937" i="2" a="1"/>
  <c r="BA937" i="2" s="1"/>
  <c r="AK937" i="2" a="1"/>
  <c r="AK937" i="2" s="1"/>
  <c r="AL937" i="2" a="1"/>
  <c r="AL937" i="2" s="1"/>
  <c r="I937" i="2" s="1"/>
  <c r="BA694" i="2" a="1"/>
  <c r="BA694" i="2" s="1"/>
  <c r="AT694" i="2" a="1"/>
  <c r="AT694" i="2" s="1"/>
  <c r="AL694" i="2" a="1"/>
  <c r="AL694" i="2" s="1"/>
  <c r="I694" i="2" s="1"/>
  <c r="AS694" i="2" a="1"/>
  <c r="AS694" i="2" s="1"/>
  <c r="AK694" i="2" a="1"/>
  <c r="AK694" i="2" s="1"/>
  <c r="AR122" i="2" a="1"/>
  <c r="AR122" i="2" s="1"/>
  <c r="AY122" i="2"/>
  <c r="AZ122" i="2" s="1" a="1"/>
  <c r="AZ122" i="2" s="1"/>
  <c r="AS964" i="2" a="1"/>
  <c r="AS964" i="2" s="1"/>
  <c r="AT964" i="2" a="1"/>
  <c r="AT964" i="2" s="1"/>
  <c r="BA964" i="2" a="1"/>
  <c r="BA964" i="2" s="1"/>
  <c r="AK964" i="2" a="1"/>
  <c r="AK964" i="2" s="1"/>
  <c r="AL964" i="2" a="1"/>
  <c r="AL964" i="2" s="1"/>
  <c r="I964" i="2" s="1"/>
  <c r="BA767" i="2" a="1"/>
  <c r="BA767" i="2" s="1"/>
  <c r="AT767" i="2" a="1"/>
  <c r="AT767" i="2" s="1"/>
  <c r="AS767" i="2" a="1"/>
  <c r="AS767" i="2" s="1"/>
  <c r="AK767" i="2" a="1"/>
  <c r="AK767" i="2" s="1"/>
  <c r="AL767" i="2" a="1"/>
  <c r="AL767" i="2" s="1"/>
  <c r="I767" i="2" s="1"/>
  <c r="BA788" i="2" a="1"/>
  <c r="BA788" i="2" s="1"/>
  <c r="AT788" i="2" a="1"/>
  <c r="AT788" i="2" s="1"/>
  <c r="AK788" i="2" a="1"/>
  <c r="AK788" i="2" s="1"/>
  <c r="AS788" i="2" a="1"/>
  <c r="AS788" i="2" s="1"/>
  <c r="AL788" i="2" a="1"/>
  <c r="AL788" i="2" s="1"/>
  <c r="I788" i="2" s="1"/>
  <c r="BA755" i="2" a="1"/>
  <c r="BA755" i="2" s="1"/>
  <c r="AT755" i="2" a="1"/>
  <c r="AT755" i="2" s="1"/>
  <c r="AK755" i="2" a="1"/>
  <c r="AK755" i="2" s="1"/>
  <c r="AL755" i="2" a="1"/>
  <c r="AL755" i="2" s="1"/>
  <c r="I755" i="2" s="1"/>
  <c r="AS755" i="2" a="1"/>
  <c r="AS755" i="2" s="1"/>
  <c r="BA1335" i="2" a="1"/>
  <c r="BA1335" i="2" s="1"/>
  <c r="AT1335" i="2" a="1"/>
  <c r="AT1335" i="2" s="1"/>
  <c r="AK1335" i="2" a="1"/>
  <c r="AK1335" i="2" s="1"/>
  <c r="AL1335" i="2" a="1"/>
  <c r="AL1335" i="2" s="1"/>
  <c r="I1335" i="2" s="1"/>
  <c r="AS1335" i="2" a="1"/>
  <c r="AS1335" i="2" s="1"/>
  <c r="AL795" i="2" a="1"/>
  <c r="AL795" i="2" s="1"/>
  <c r="I795" i="2" s="1"/>
  <c r="AT795" i="2" a="1"/>
  <c r="AT795" i="2" s="1"/>
  <c r="AS795" i="2" a="1"/>
  <c r="AS795" i="2" s="1"/>
  <c r="AK795" i="2" a="1"/>
  <c r="AK795" i="2" s="1"/>
  <c r="BA795" i="2" a="1"/>
  <c r="BA795" i="2" s="1"/>
  <c r="J229" i="2"/>
  <c r="BA229" i="2" a="1"/>
  <c r="BA229" i="2" s="1"/>
  <c r="L229" i="2" s="1"/>
  <c r="AL229" i="2" a="1"/>
  <c r="AL229" i="2" s="1"/>
  <c r="I229" i="2" s="1"/>
  <c r="AT229" i="2" a="1"/>
  <c r="AT229" i="2" s="1"/>
  <c r="K229" i="2" s="1"/>
  <c r="AR102" i="2" a="1"/>
  <c r="AR102" i="2" s="1"/>
  <c r="AY102" i="2"/>
  <c r="AZ102" i="2" s="1" a="1"/>
  <c r="AZ102" i="2" s="1"/>
  <c r="AR952" i="2" a="1"/>
  <c r="AR952" i="2" s="1"/>
  <c r="AY952" i="2"/>
  <c r="AZ952" i="2" s="1" a="1"/>
  <c r="AZ952" i="2" s="1"/>
  <c r="AR633" i="2" a="1"/>
  <c r="AR633" i="2" s="1"/>
  <c r="AY633" i="2"/>
  <c r="AZ633" i="2" s="1" a="1"/>
  <c r="AZ633" i="2" s="1"/>
  <c r="AR552" i="2" a="1"/>
  <c r="AR552" i="2" s="1"/>
  <c r="AY552" i="2"/>
  <c r="AZ552" i="2" s="1" a="1"/>
  <c r="AZ552" i="2" s="1"/>
  <c r="AS406" i="2" a="1"/>
  <c r="AS406" i="2" s="1"/>
  <c r="AK167" i="2" a="1"/>
  <c r="AK167" i="2" s="1"/>
  <c r="AY290" i="2"/>
  <c r="AZ290" i="2" s="1" a="1"/>
  <c r="AZ290" i="2" s="1"/>
  <c r="AR290" i="2" a="1"/>
  <c r="AR290" i="2" s="1"/>
  <c r="AR113" i="2" a="1"/>
  <c r="AR113" i="2" s="1"/>
  <c r="AY113" i="2"/>
  <c r="AZ113" i="2" s="1" a="1"/>
  <c r="AZ113" i="2" s="1"/>
  <c r="AR1510" i="2" a="1"/>
  <c r="AR1510" i="2" s="1"/>
  <c r="AY1510" i="2"/>
  <c r="AZ1510" i="2" s="1" a="1"/>
  <c r="AZ1510" i="2" s="1"/>
  <c r="AS380" i="2" a="1"/>
  <c r="AS380" i="2" s="1"/>
  <c r="AR392" i="2" a="1"/>
  <c r="AR392" i="2" s="1"/>
  <c r="AY392" i="2"/>
  <c r="AZ392" i="2" s="1" a="1"/>
  <c r="AZ392" i="2" s="1"/>
  <c r="AR432" i="2" a="1"/>
  <c r="AR432" i="2" s="1"/>
  <c r="AY432" i="2"/>
  <c r="AZ432" i="2" s="1" a="1"/>
  <c r="AZ432" i="2" s="1"/>
  <c r="AR737" i="2" a="1"/>
  <c r="AR737" i="2" s="1"/>
  <c r="AY737" i="2"/>
  <c r="AZ737" i="2" s="1" a="1"/>
  <c r="AZ737" i="2" s="1"/>
  <c r="AS632" i="2" a="1"/>
  <c r="AS632" i="2" s="1"/>
  <c r="AY298" i="2"/>
  <c r="AZ298" i="2" s="1" a="1"/>
  <c r="AZ298" i="2" s="1"/>
  <c r="AR298" i="2" a="1"/>
  <c r="AR298" i="2" s="1"/>
  <c r="AR403" i="2" a="1"/>
  <c r="AR403" i="2" s="1"/>
  <c r="AY403" i="2"/>
  <c r="AZ403" i="2" s="1" a="1"/>
  <c r="AZ403" i="2" s="1"/>
  <c r="AY1285" i="2"/>
  <c r="AZ1285" i="2" s="1" a="1"/>
  <c r="AZ1285" i="2" s="1"/>
  <c r="AR1285" i="2" a="1"/>
  <c r="AR1285" i="2" s="1"/>
  <c r="AY447" i="2"/>
  <c r="AZ447" i="2" s="1" a="1"/>
  <c r="AZ447" i="2" s="1"/>
  <c r="AR447" i="2" a="1"/>
  <c r="AR447" i="2" s="1"/>
  <c r="AL789" i="2" a="1"/>
  <c r="AL789" i="2" s="1"/>
  <c r="I789" i="2" s="1"/>
  <c r="AS789" i="2" a="1"/>
  <c r="AS789" i="2" s="1"/>
  <c r="AT789" i="2" a="1"/>
  <c r="AT789" i="2" s="1"/>
  <c r="AK789" i="2" a="1"/>
  <c r="AK789" i="2" s="1"/>
  <c r="BA789" i="2" a="1"/>
  <c r="BA789" i="2" s="1"/>
  <c r="AY202" i="2"/>
  <c r="AZ202" i="2" s="1" a="1"/>
  <c r="AZ202" i="2" s="1"/>
  <c r="AR202" i="2" a="1"/>
  <c r="AR202" i="2" s="1"/>
  <c r="AS159" i="2" a="1"/>
  <c r="AS159" i="2" s="1"/>
  <c r="BA1282" i="2" a="1"/>
  <c r="BA1282" i="2" s="1"/>
  <c r="AT1282" i="2" a="1"/>
  <c r="AT1282" i="2" s="1"/>
  <c r="AK1282" i="2" a="1"/>
  <c r="AK1282" i="2" s="1"/>
  <c r="AL1282" i="2" a="1"/>
  <c r="AL1282" i="2" s="1"/>
  <c r="I1282" i="2" s="1"/>
  <c r="AS1282" i="2" a="1"/>
  <c r="AS1282" i="2" s="1"/>
  <c r="AY266" i="2"/>
  <c r="AZ266" i="2" s="1" a="1"/>
  <c r="AZ266" i="2" s="1"/>
  <c r="AR266" i="2" a="1"/>
  <c r="AR266" i="2" s="1"/>
  <c r="AR1004" i="2" a="1"/>
  <c r="AR1004" i="2" s="1"/>
  <c r="AY1004" i="2"/>
  <c r="AZ1004" i="2" s="1" a="1"/>
  <c r="AZ1004" i="2" s="1"/>
  <c r="AR995" i="2" a="1"/>
  <c r="AR995" i="2" s="1"/>
  <c r="AY995" i="2"/>
  <c r="AZ995" i="2" s="1" a="1"/>
  <c r="AZ995" i="2" s="1"/>
  <c r="AR144" i="2" a="1"/>
  <c r="AR144" i="2" s="1"/>
  <c r="AY144" i="2"/>
  <c r="AZ144" i="2" s="1" a="1"/>
  <c r="AZ144" i="2" s="1"/>
  <c r="BA1368" i="2" a="1"/>
  <c r="BA1368" i="2" s="1"/>
  <c r="AT1368" i="2" a="1"/>
  <c r="AT1368" i="2" s="1"/>
  <c r="AK1368" i="2" a="1"/>
  <c r="AK1368" i="2" s="1"/>
  <c r="AL1368" i="2" a="1"/>
  <c r="AL1368" i="2" s="1"/>
  <c r="I1368" i="2" s="1"/>
  <c r="AS1368" i="2" a="1"/>
  <c r="AS1368" i="2" s="1"/>
  <c r="BA1252" i="2" a="1"/>
  <c r="BA1252" i="2" s="1"/>
  <c r="AT1252" i="2" a="1"/>
  <c r="AT1252" i="2" s="1"/>
  <c r="AL1252" i="2" a="1"/>
  <c r="AL1252" i="2" s="1"/>
  <c r="I1252" i="2" s="1"/>
  <c r="AS1252" i="2" a="1"/>
  <c r="AS1252" i="2" s="1"/>
  <c r="AK1252" i="2" a="1"/>
  <c r="AK1252" i="2" s="1"/>
  <c r="AR773" i="2" a="1"/>
  <c r="AR773" i="2" s="1"/>
  <c r="AY773" i="2"/>
  <c r="AZ773" i="2" s="1" a="1"/>
  <c r="AZ773" i="2" s="1"/>
  <c r="AK1510" i="2" a="1"/>
  <c r="AK1510" i="2" s="1"/>
  <c r="AL1510" i="2" a="1"/>
  <c r="AL1510" i="2" s="1"/>
  <c r="I1510" i="2" s="1"/>
  <c r="BA1510" i="2" a="1"/>
  <c r="BA1510" i="2" s="1"/>
  <c r="AS1510" i="2" a="1"/>
  <c r="AS1510" i="2" s="1"/>
  <c r="AT1510" i="2" a="1"/>
  <c r="AT1510" i="2" s="1"/>
  <c r="AK380" i="2" a="1"/>
  <c r="AK380" i="2" s="1"/>
  <c r="AR431" i="2" a="1"/>
  <c r="AR431" i="2" s="1"/>
  <c r="AY431" i="2"/>
  <c r="AZ431" i="2" s="1" a="1"/>
  <c r="AZ431" i="2" s="1"/>
  <c r="AK847" i="2" a="1"/>
  <c r="AK847" i="2" s="1"/>
  <c r="AL847" i="2" a="1"/>
  <c r="AL847" i="2" s="1"/>
  <c r="I847" i="2" s="1"/>
  <c r="BA847" i="2" a="1"/>
  <c r="BA847" i="2" s="1"/>
  <c r="AS847" i="2" a="1"/>
  <c r="AS847" i="2" s="1"/>
  <c r="AT847" i="2" a="1"/>
  <c r="AT847" i="2" s="1"/>
  <c r="AL752" i="2" a="1"/>
  <c r="AL752" i="2" s="1"/>
  <c r="I752" i="2" s="1"/>
  <c r="BA752" i="2" a="1"/>
  <c r="BA752" i="2" s="1"/>
  <c r="AS752" i="2" a="1"/>
  <c r="AS752" i="2" s="1"/>
  <c r="AT752" i="2" a="1"/>
  <c r="AT752" i="2" s="1"/>
  <c r="AK752" i="2" a="1"/>
  <c r="AK752" i="2" s="1"/>
  <c r="AR640" i="2" a="1"/>
  <c r="AR640" i="2" s="1"/>
  <c r="AY640" i="2"/>
  <c r="AZ640" i="2" s="1" a="1"/>
  <c r="AZ640" i="2" s="1"/>
  <c r="AR1412" i="2" a="1"/>
  <c r="AR1412" i="2" s="1"/>
  <c r="AY1412" i="2"/>
  <c r="AZ1412" i="2" s="1" a="1"/>
  <c r="AZ1412" i="2" s="1"/>
  <c r="AR1089" i="2" a="1"/>
  <c r="AR1089" i="2" s="1"/>
  <c r="AY1089" i="2"/>
  <c r="AZ1089" i="2" s="1" a="1"/>
  <c r="AZ1089" i="2" s="1"/>
  <c r="AR1293" i="2" a="1"/>
  <c r="AR1293" i="2" s="1"/>
  <c r="AY1293" i="2"/>
  <c r="AZ1293" i="2" s="1" a="1"/>
  <c r="AZ1293" i="2" s="1"/>
  <c r="AY402" i="2"/>
  <c r="AZ402" i="2" s="1" a="1"/>
  <c r="AZ402" i="2" s="1"/>
  <c r="AR402" i="2" a="1"/>
  <c r="AR402" i="2" s="1"/>
  <c r="BA1517" i="2" a="1"/>
  <c r="BA1517" i="2" s="1"/>
  <c r="AT1517" i="2" a="1"/>
  <c r="AT1517" i="2" s="1"/>
  <c r="AK1517" i="2" a="1"/>
  <c r="AK1517" i="2" s="1"/>
  <c r="AL1517" i="2" a="1"/>
  <c r="AL1517" i="2" s="1"/>
  <c r="I1517" i="2" s="1"/>
  <c r="AS1517" i="2" a="1"/>
  <c r="AS1517" i="2" s="1"/>
  <c r="AY1164" i="2"/>
  <c r="AZ1164" i="2" s="1" a="1"/>
  <c r="AZ1164" i="2" s="1"/>
  <c r="AR1164" i="2" a="1"/>
  <c r="AR1164" i="2" s="1"/>
  <c r="AL971" i="2" a="1"/>
  <c r="AL971" i="2" s="1"/>
  <c r="I971" i="2" s="1"/>
  <c r="AS971" i="2" a="1"/>
  <c r="AS971" i="2" s="1"/>
  <c r="AK971" i="2" a="1"/>
  <c r="AK971" i="2" s="1"/>
  <c r="BA971" i="2" a="1"/>
  <c r="BA971" i="2" s="1"/>
  <c r="AT971" i="2" a="1"/>
  <c r="AT971" i="2" s="1"/>
  <c r="AS551" i="2" a="1"/>
  <c r="AS551" i="2" s="1"/>
  <c r="AL1522" i="2" a="1"/>
  <c r="AL1522" i="2" s="1"/>
  <c r="I1522" i="2" s="1"/>
  <c r="AK1522" i="2" a="1"/>
  <c r="AK1522" i="2" s="1"/>
  <c r="AS1522" i="2" a="1"/>
  <c r="AS1522" i="2" s="1"/>
  <c r="BA1522" i="2" a="1"/>
  <c r="BA1522" i="2" s="1"/>
  <c r="AT1522" i="2" a="1"/>
  <c r="AT1522" i="2" s="1"/>
  <c r="AR752" i="2" a="1"/>
  <c r="AR752" i="2" s="1"/>
  <c r="AY752" i="2"/>
  <c r="AZ752" i="2" s="1" a="1"/>
  <c r="AZ752" i="2" s="1"/>
  <c r="AR21" i="2" a="1"/>
  <c r="AR21" i="2" s="1"/>
  <c r="AY21" i="2"/>
  <c r="AZ21" i="2" s="1" a="1"/>
  <c r="AZ21" i="2" s="1"/>
  <c r="AL1173" i="2" a="1"/>
  <c r="AL1173" i="2" s="1"/>
  <c r="I1173" i="2" s="1"/>
  <c r="AS1173" i="2" a="1"/>
  <c r="AS1173" i="2" s="1"/>
  <c r="AT1173" i="2" a="1"/>
  <c r="AT1173" i="2" s="1"/>
  <c r="AK1173" i="2" a="1"/>
  <c r="AK1173" i="2" s="1"/>
  <c r="BA1173" i="2" a="1"/>
  <c r="BA1173" i="2" s="1"/>
  <c r="AY1202" i="2"/>
  <c r="AZ1202" i="2" s="1" a="1"/>
  <c r="AZ1202" i="2" s="1"/>
  <c r="AR1202" i="2" a="1"/>
  <c r="AR1202" i="2" s="1"/>
  <c r="BA1502" i="2" a="1"/>
  <c r="BA1502" i="2" s="1"/>
  <c r="AT1502" i="2" a="1"/>
  <c r="AT1502" i="2" s="1"/>
  <c r="AS1502" i="2" a="1"/>
  <c r="AS1502" i="2" s="1"/>
  <c r="AK1502" i="2" a="1"/>
  <c r="AK1502" i="2" s="1"/>
  <c r="AL1502" i="2" a="1"/>
  <c r="AL1502" i="2" s="1"/>
  <c r="I1502" i="2" s="1"/>
  <c r="AK1176" i="2" a="1"/>
  <c r="AK1176" i="2" s="1"/>
  <c r="AL1176" i="2" a="1"/>
  <c r="AL1176" i="2" s="1"/>
  <c r="I1176" i="2" s="1"/>
  <c r="BA1176" i="2" a="1"/>
  <c r="BA1176" i="2" s="1"/>
  <c r="AS1176" i="2" a="1"/>
  <c r="AS1176" i="2" s="1"/>
  <c r="AT1176" i="2" a="1"/>
  <c r="AT1176" i="2" s="1"/>
  <c r="AR1211" i="2" a="1"/>
  <c r="AR1211" i="2" s="1"/>
  <c r="AY1211" i="2"/>
  <c r="AZ1211" i="2" s="1" a="1"/>
  <c r="AZ1211" i="2" s="1"/>
  <c r="AR1163" i="2" a="1"/>
  <c r="AR1163" i="2" s="1"/>
  <c r="AY1163" i="2"/>
  <c r="AZ1163" i="2" s="1" a="1"/>
  <c r="AZ1163" i="2" s="1"/>
  <c r="AY1143" i="2"/>
  <c r="AZ1143" i="2" s="1" a="1"/>
  <c r="AZ1143" i="2" s="1"/>
  <c r="AR1143" i="2" a="1"/>
  <c r="AR1143" i="2" s="1"/>
  <c r="AK860" i="2" a="1"/>
  <c r="AK860" i="2" s="1"/>
  <c r="AL860" i="2" a="1"/>
  <c r="AL860" i="2" s="1"/>
  <c r="I860" i="2" s="1"/>
  <c r="BA860" i="2" a="1"/>
  <c r="BA860" i="2" s="1"/>
  <c r="AS860" i="2" a="1"/>
  <c r="AS860" i="2" s="1"/>
  <c r="AT860" i="2" a="1"/>
  <c r="AT860" i="2" s="1"/>
  <c r="AS749" i="2" a="1"/>
  <c r="AS749" i="2" s="1"/>
  <c r="AK749" i="2" a="1"/>
  <c r="AK749" i="2" s="1"/>
  <c r="AT749" i="2" a="1"/>
  <c r="AT749" i="2" s="1"/>
  <c r="AL749" i="2" a="1"/>
  <c r="AL749" i="2" s="1"/>
  <c r="I749" i="2" s="1"/>
  <c r="BA749" i="2" a="1"/>
  <c r="BA749" i="2" s="1"/>
  <c r="AS530" i="2" a="1"/>
  <c r="AS530" i="2" s="1"/>
  <c r="AR526" i="2" a="1"/>
  <c r="AR526" i="2" s="1"/>
  <c r="AY526" i="2"/>
  <c r="AZ526" i="2" s="1" a="1"/>
  <c r="AZ526" i="2" s="1"/>
  <c r="AR445" i="2" a="1"/>
  <c r="AR445" i="2" s="1"/>
  <c r="AY445" i="2"/>
  <c r="AZ445" i="2" s="1" a="1"/>
  <c r="AZ445" i="2" s="1"/>
  <c r="AR1339" i="2" a="1"/>
  <c r="AR1339" i="2" s="1"/>
  <c r="AY1339" i="2"/>
  <c r="AZ1339" i="2" s="1" a="1"/>
  <c r="AZ1339" i="2" s="1"/>
  <c r="AK1529" i="2" a="1"/>
  <c r="AK1529" i="2" s="1"/>
  <c r="BA1529" i="2" a="1"/>
  <c r="BA1529" i="2" s="1"/>
  <c r="AS1529" i="2" a="1"/>
  <c r="AS1529" i="2" s="1"/>
  <c r="AT1529" i="2" a="1"/>
  <c r="AT1529" i="2" s="1"/>
  <c r="AL1529" i="2" a="1"/>
  <c r="AL1529" i="2" s="1"/>
  <c r="I1529" i="2" s="1"/>
  <c r="BA1428" i="2" a="1"/>
  <c r="BA1428" i="2" s="1"/>
  <c r="AT1428" i="2" a="1"/>
  <c r="AT1428" i="2" s="1"/>
  <c r="AK1428" i="2" a="1"/>
  <c r="AK1428" i="2" s="1"/>
  <c r="AS1428" i="2" a="1"/>
  <c r="AS1428" i="2" s="1"/>
  <c r="AL1428" i="2" a="1"/>
  <c r="AL1428" i="2" s="1"/>
  <c r="I1428" i="2" s="1"/>
  <c r="AR1403" i="2" a="1"/>
  <c r="AR1403" i="2" s="1"/>
  <c r="AY1403" i="2"/>
  <c r="AZ1403" i="2" s="1" a="1"/>
  <c r="AZ1403" i="2" s="1"/>
  <c r="AY1272" i="2"/>
  <c r="AZ1272" i="2" s="1" a="1"/>
  <c r="AZ1272" i="2" s="1"/>
  <c r="AR1272" i="2" a="1"/>
  <c r="AR1272" i="2" s="1"/>
  <c r="AY1212" i="2"/>
  <c r="AZ1212" i="2" s="1" a="1"/>
  <c r="AZ1212" i="2" s="1"/>
  <c r="AR1212" i="2" a="1"/>
  <c r="AR1212" i="2" s="1"/>
  <c r="AY1267" i="2"/>
  <c r="AZ1267" i="2" s="1" a="1"/>
  <c r="AZ1267" i="2" s="1"/>
  <c r="AR1267" i="2" a="1"/>
  <c r="AR1267" i="2" s="1"/>
  <c r="BA1044" i="2" a="1"/>
  <c r="BA1044" i="2" s="1"/>
  <c r="AK1044" i="2" a="1"/>
  <c r="AK1044" i="2" s="1"/>
  <c r="AS1044" i="2" a="1"/>
  <c r="AS1044" i="2" s="1"/>
  <c r="AT1044" i="2" a="1"/>
  <c r="AT1044" i="2" s="1"/>
  <c r="AL1044" i="2" a="1"/>
  <c r="AL1044" i="2" s="1"/>
  <c r="I1044" i="2" s="1"/>
  <c r="AR955" i="2" a="1"/>
  <c r="AR955" i="2" s="1"/>
  <c r="AY955" i="2"/>
  <c r="AZ955" i="2" s="1" a="1"/>
  <c r="AZ955" i="2" s="1"/>
  <c r="AS946" i="2" a="1"/>
  <c r="AS946" i="2" s="1"/>
  <c r="AT946" i="2" a="1"/>
  <c r="AT946" i="2" s="1"/>
  <c r="BA946" i="2" a="1"/>
  <c r="BA946" i="2" s="1"/>
  <c r="AK946" i="2" a="1"/>
  <c r="AK946" i="2" s="1"/>
  <c r="AL946" i="2" a="1"/>
  <c r="AL946" i="2" s="1"/>
  <c r="I946" i="2" s="1"/>
  <c r="AR642" i="2" a="1"/>
  <c r="AR642" i="2" s="1"/>
  <c r="AY642" i="2"/>
  <c r="AZ642" i="2" s="1" a="1"/>
  <c r="AZ642" i="2" s="1"/>
  <c r="AY100" i="2"/>
  <c r="AZ100" i="2" s="1" a="1"/>
  <c r="AZ100" i="2" s="1"/>
  <c r="AR100" i="2" a="1"/>
  <c r="AR100" i="2" s="1"/>
  <c r="AR88" i="2" a="1"/>
  <c r="AR88" i="2" s="1"/>
  <c r="AY88" i="2"/>
  <c r="AZ88" i="2" s="1" a="1"/>
  <c r="AZ88" i="2" s="1"/>
  <c r="AL1427" i="2" a="1"/>
  <c r="AL1427" i="2" s="1"/>
  <c r="I1427" i="2" s="1"/>
  <c r="AS1427" i="2" a="1"/>
  <c r="AS1427" i="2" s="1"/>
  <c r="AT1427" i="2" a="1"/>
  <c r="AT1427" i="2" s="1"/>
  <c r="AK1427" i="2" a="1"/>
  <c r="AK1427" i="2" s="1"/>
  <c r="BA1427" i="2" a="1"/>
  <c r="BA1427" i="2" s="1"/>
  <c r="AK1127" i="2" a="1"/>
  <c r="AK1127" i="2" s="1"/>
  <c r="AL1127" i="2" a="1"/>
  <c r="AL1127" i="2" s="1"/>
  <c r="I1127" i="2" s="1"/>
  <c r="AS1127" i="2" a="1"/>
  <c r="AS1127" i="2" s="1"/>
  <c r="AT1127" i="2" a="1"/>
  <c r="AT1127" i="2" s="1"/>
  <c r="BA1127" i="2" a="1"/>
  <c r="BA1127" i="2" s="1"/>
  <c r="BA1270" i="2" a="1"/>
  <c r="BA1270" i="2" s="1"/>
  <c r="AT1270" i="2" a="1"/>
  <c r="AT1270" i="2" s="1"/>
  <c r="AL1270" i="2" a="1"/>
  <c r="AL1270" i="2" s="1"/>
  <c r="I1270" i="2" s="1"/>
  <c r="AS1270" i="2" a="1"/>
  <c r="AS1270" i="2" s="1"/>
  <c r="AK1270" i="2" a="1"/>
  <c r="AK1270" i="2" s="1"/>
  <c r="AR870" i="2" a="1"/>
  <c r="AR870" i="2" s="1"/>
  <c r="AY870" i="2"/>
  <c r="AZ870" i="2" s="1" a="1"/>
  <c r="AZ870" i="2" s="1"/>
  <c r="AL801" i="2" a="1"/>
  <c r="AL801" i="2" s="1"/>
  <c r="I801" i="2" s="1"/>
  <c r="AS801" i="2" a="1"/>
  <c r="AS801" i="2" s="1"/>
  <c r="AT801" i="2" a="1"/>
  <c r="AT801" i="2" s="1"/>
  <c r="AK801" i="2" a="1"/>
  <c r="AK801" i="2" s="1"/>
  <c r="BA801" i="2" a="1"/>
  <c r="BA801" i="2" s="1"/>
  <c r="AK820" i="2" a="1"/>
  <c r="AK820" i="2" s="1"/>
  <c r="AL820" i="2" a="1"/>
  <c r="AL820" i="2" s="1"/>
  <c r="I820" i="2" s="1"/>
  <c r="AS820" i="2" a="1"/>
  <c r="AS820" i="2" s="1"/>
  <c r="AT820" i="2" a="1"/>
  <c r="AT820" i="2" s="1"/>
  <c r="BA820" i="2" a="1"/>
  <c r="BA820" i="2" s="1"/>
  <c r="AR196" i="2" a="1"/>
  <c r="AR196" i="2" s="1"/>
  <c r="AY196" i="2"/>
  <c r="AZ196" i="2" s="1" a="1"/>
  <c r="AZ196" i="2" s="1"/>
  <c r="AK18" i="2" a="1"/>
  <c r="AK18" i="2" s="1"/>
  <c r="AS613" i="2" a="1"/>
  <c r="AS613" i="2" s="1"/>
  <c r="AR529" i="2" a="1"/>
  <c r="AR529" i="2" s="1"/>
  <c r="AY529" i="2"/>
  <c r="AZ529" i="2" s="1" a="1"/>
  <c r="AZ529" i="2" s="1"/>
  <c r="AK264" i="2" a="1"/>
  <c r="AK264" i="2" s="1"/>
  <c r="AL264" i="2" a="1"/>
  <c r="AL264" i="2" s="1"/>
  <c r="I264" i="2" s="1"/>
  <c r="AS264" i="2" a="1"/>
  <c r="AS264" i="2" s="1"/>
  <c r="AT264" i="2" a="1"/>
  <c r="AT264" i="2" s="1"/>
  <c r="BA264" i="2" a="1"/>
  <c r="BA264" i="2" s="1"/>
  <c r="AY92" i="2"/>
  <c r="AZ92" i="2" s="1" a="1"/>
  <c r="AZ92" i="2" s="1"/>
  <c r="AR92" i="2" a="1"/>
  <c r="AR92" i="2" s="1"/>
  <c r="AK1526" i="2" a="1"/>
  <c r="AK1526" i="2" s="1"/>
  <c r="AL1526" i="2" a="1"/>
  <c r="AL1526" i="2" s="1"/>
  <c r="I1526" i="2" s="1"/>
  <c r="BA1526" i="2" a="1"/>
  <c r="BA1526" i="2" s="1"/>
  <c r="AS1526" i="2" a="1"/>
  <c r="AS1526" i="2" s="1"/>
  <c r="AT1526" i="2" a="1"/>
  <c r="AT1526" i="2" s="1"/>
  <c r="AR1342" i="2" a="1"/>
  <c r="AR1342" i="2" s="1"/>
  <c r="AY1342" i="2"/>
  <c r="AZ1342" i="2" s="1" a="1"/>
  <c r="AZ1342" i="2" s="1"/>
  <c r="AY1152" i="2"/>
  <c r="AZ1152" i="2" s="1" a="1"/>
  <c r="AZ1152" i="2" s="1"/>
  <c r="AR1152" i="2" a="1"/>
  <c r="AR1152" i="2" s="1"/>
  <c r="BA790" i="2" a="1"/>
  <c r="BA790" i="2" s="1"/>
  <c r="AT790" i="2" a="1"/>
  <c r="AT790" i="2" s="1"/>
  <c r="AL790" i="2" a="1"/>
  <c r="AL790" i="2" s="1"/>
  <c r="I790" i="2" s="1"/>
  <c r="AS790" i="2" a="1"/>
  <c r="AS790" i="2" s="1"/>
  <c r="AK790" i="2" a="1"/>
  <c r="AK790" i="2" s="1"/>
  <c r="AR928" i="2" a="1"/>
  <c r="AR928" i="2" s="1"/>
  <c r="AY928" i="2"/>
  <c r="AZ928" i="2" s="1" a="1"/>
  <c r="AZ928" i="2" s="1"/>
  <c r="AK835" i="2" a="1"/>
  <c r="AK835" i="2" s="1"/>
  <c r="BA835" i="2" a="1"/>
  <c r="BA835" i="2" s="1"/>
  <c r="AL835" i="2" a="1"/>
  <c r="AL835" i="2" s="1"/>
  <c r="I835" i="2" s="1"/>
  <c r="AS835" i="2" a="1"/>
  <c r="AS835" i="2" s="1"/>
  <c r="AT835" i="2" a="1"/>
  <c r="AT835" i="2" s="1"/>
  <c r="AR486" i="2" a="1"/>
  <c r="AR486" i="2" s="1"/>
  <c r="AY486" i="2"/>
  <c r="AZ486" i="2" s="1" a="1"/>
  <c r="AZ486" i="2" s="1"/>
  <c r="AY198" i="2"/>
  <c r="AZ198" i="2" s="1" a="1"/>
  <c r="AZ198" i="2" s="1"/>
  <c r="AR198" i="2" a="1"/>
  <c r="AR198" i="2" s="1"/>
  <c r="AR1199" i="2" a="1"/>
  <c r="AR1199" i="2" s="1"/>
  <c r="AY1199" i="2"/>
  <c r="AZ1199" i="2" s="1" a="1"/>
  <c r="AZ1199" i="2" s="1"/>
  <c r="AS1125" i="2" a="1"/>
  <c r="AS1125" i="2" s="1"/>
  <c r="AT1125" i="2" a="1"/>
  <c r="AT1125" i="2" s="1"/>
  <c r="BA1125" i="2" a="1"/>
  <c r="BA1125" i="2" s="1"/>
  <c r="AK1125" i="2" a="1"/>
  <c r="AK1125" i="2" s="1"/>
  <c r="AL1125" i="2" a="1"/>
  <c r="AL1125" i="2" s="1"/>
  <c r="I1125" i="2" s="1"/>
  <c r="AK1175" i="2" a="1"/>
  <c r="AK1175" i="2" s="1"/>
  <c r="AL1175" i="2" a="1"/>
  <c r="AL1175" i="2" s="1"/>
  <c r="I1175" i="2" s="1"/>
  <c r="BA1175" i="2" a="1"/>
  <c r="BA1175" i="2" s="1"/>
  <c r="AS1175" i="2" a="1"/>
  <c r="AS1175" i="2" s="1"/>
  <c r="AT1175" i="2" a="1"/>
  <c r="AT1175" i="2" s="1"/>
  <c r="AY522" i="2"/>
  <c r="AZ522" i="2" s="1" a="1"/>
  <c r="AZ522" i="2" s="1"/>
  <c r="AR522" i="2" a="1"/>
  <c r="AR522" i="2" s="1"/>
  <c r="AY373" i="2"/>
  <c r="AZ373" i="2" s="1" a="1"/>
  <c r="AZ373" i="2" s="1"/>
  <c r="AR373" i="2" a="1"/>
  <c r="AR373" i="2" s="1"/>
  <c r="AY358" i="2"/>
  <c r="AZ358" i="2" s="1" a="1"/>
  <c r="AZ358" i="2" s="1"/>
  <c r="AR358" i="2" a="1"/>
  <c r="AR358" i="2" s="1"/>
  <c r="AR125" i="2" a="1"/>
  <c r="AR125" i="2" s="1"/>
  <c r="AY125" i="2"/>
  <c r="AZ125" i="2" s="1" a="1"/>
  <c r="AZ125" i="2" s="1"/>
  <c r="AR57" i="2" a="1"/>
  <c r="AR57" i="2" s="1"/>
  <c r="AY57" i="2"/>
  <c r="AZ57" i="2" s="1" a="1"/>
  <c r="AZ57" i="2" s="1"/>
  <c r="AR1458" i="2" a="1"/>
  <c r="AR1458" i="2" s="1"/>
  <c r="AY1458" i="2"/>
  <c r="AZ1458" i="2" s="1" a="1"/>
  <c r="AZ1458" i="2" s="1"/>
  <c r="AR712" i="2" a="1"/>
  <c r="AR712" i="2" s="1"/>
  <c r="AY712" i="2"/>
  <c r="AZ712" i="2" s="1" a="1"/>
  <c r="AZ712" i="2" s="1"/>
  <c r="AY1279" i="2"/>
  <c r="AZ1279" i="2" s="1" a="1"/>
  <c r="AZ1279" i="2" s="1"/>
  <c r="AR1279" i="2" a="1"/>
  <c r="AR1279" i="2" s="1"/>
  <c r="AY937" i="2"/>
  <c r="AZ937" i="2" s="1" a="1"/>
  <c r="AZ937" i="2" s="1"/>
  <c r="AR937" i="2" a="1"/>
  <c r="AR937" i="2" s="1"/>
  <c r="AR812" i="2" a="1"/>
  <c r="AR812" i="2" s="1"/>
  <c r="AY812" i="2"/>
  <c r="AZ812" i="2" s="1" a="1"/>
  <c r="AZ812" i="2" s="1"/>
  <c r="AY694" i="2"/>
  <c r="AZ694" i="2" s="1" a="1"/>
  <c r="AZ694" i="2" s="1"/>
  <c r="AR694" i="2" a="1"/>
  <c r="AR694" i="2" s="1"/>
  <c r="AR631" i="2" a="1"/>
  <c r="AR631" i="2" s="1"/>
  <c r="AY631" i="2"/>
  <c r="AZ631" i="2" s="1" a="1"/>
  <c r="AZ631" i="2" s="1"/>
  <c r="AR700" i="2" a="1"/>
  <c r="AR700" i="2" s="1"/>
  <c r="AY700" i="2"/>
  <c r="AZ700" i="2" s="1" a="1"/>
  <c r="AZ700" i="2" s="1"/>
  <c r="AR964" i="2" a="1"/>
  <c r="AR964" i="2" s="1"/>
  <c r="AY964" i="2"/>
  <c r="AZ964" i="2" s="1" a="1"/>
  <c r="AZ964" i="2" s="1"/>
  <c r="AR788" i="2" a="1"/>
  <c r="AR788" i="2" s="1"/>
  <c r="AY788" i="2"/>
  <c r="AZ788" i="2" s="1" a="1"/>
  <c r="AZ788" i="2" s="1"/>
  <c r="AR1335" i="2" a="1"/>
  <c r="AR1335" i="2" s="1"/>
  <c r="AY1335" i="2"/>
  <c r="AZ1335" i="2" s="1" a="1"/>
  <c r="AZ1335" i="2" s="1"/>
  <c r="BA773" i="2" a="1"/>
  <c r="BA773" i="2" s="1"/>
  <c r="AT773" i="2" a="1"/>
  <c r="AT773" i="2" s="1"/>
  <c r="AL773" i="2" a="1"/>
  <c r="AL773" i="2" s="1"/>
  <c r="I773" i="2" s="1"/>
  <c r="AS773" i="2" a="1"/>
  <c r="AS773" i="2" s="1"/>
  <c r="AK773" i="2" a="1"/>
  <c r="AK773" i="2" s="1"/>
  <c r="AR426" i="2" a="1"/>
  <c r="AR426" i="2" s="1"/>
  <c r="AY426" i="2"/>
  <c r="AZ426" i="2" s="1" a="1"/>
  <c r="AZ426" i="2" s="1"/>
  <c r="AR114" i="2" a="1"/>
  <c r="AR114" i="2" s="1"/>
  <c r="AY114" i="2"/>
  <c r="AZ114" i="2" s="1" a="1"/>
  <c r="AZ114" i="2" s="1"/>
  <c r="AY1276" i="2"/>
  <c r="AZ1276" i="2" s="1" a="1"/>
  <c r="AZ1276" i="2" s="1"/>
  <c r="AR1276" i="2" a="1"/>
  <c r="AR1276" i="2" s="1"/>
  <c r="AR499" i="2" a="1"/>
  <c r="AR499" i="2" s="1"/>
  <c r="AY499" i="2"/>
  <c r="AZ499" i="2" s="1" a="1"/>
  <c r="AZ499" i="2" s="1"/>
  <c r="AY146" i="2"/>
  <c r="AZ146" i="2" s="1" a="1"/>
  <c r="AZ146" i="2" s="1"/>
  <c r="AR146" i="2" a="1"/>
  <c r="AR146" i="2" s="1"/>
  <c r="AR1145" i="2" a="1"/>
  <c r="AR1145" i="2" s="1"/>
  <c r="AY1145" i="2"/>
  <c r="AZ1145" i="2" s="1" a="1"/>
  <c r="AZ1145" i="2" s="1"/>
  <c r="BA1273" i="2" a="1"/>
  <c r="BA1273" i="2" s="1"/>
  <c r="AT1273" i="2" a="1"/>
  <c r="AT1273" i="2" s="1"/>
  <c r="AS1273" i="2" a="1"/>
  <c r="AS1273" i="2" s="1"/>
  <c r="AL1273" i="2" a="1"/>
  <c r="AL1273" i="2" s="1"/>
  <c r="I1273" i="2" s="1"/>
  <c r="AK1273" i="2" a="1"/>
  <c r="AK1273" i="2" s="1"/>
  <c r="AL1209" i="2" a="1"/>
  <c r="AL1209" i="2" s="1"/>
  <c r="I1209" i="2" s="1"/>
  <c r="AS1209" i="2" a="1"/>
  <c r="AS1209" i="2" s="1"/>
  <c r="AT1209" i="2" a="1"/>
  <c r="AT1209" i="2" s="1"/>
  <c r="AK1209" i="2" a="1"/>
  <c r="AK1209" i="2" s="1"/>
  <c r="BA1209" i="2" a="1"/>
  <c r="BA1209" i="2" s="1"/>
  <c r="BA697" i="2" a="1"/>
  <c r="BA697" i="2" s="1"/>
  <c r="AT697" i="2" a="1"/>
  <c r="AT697" i="2" s="1"/>
  <c r="AL697" i="2" a="1"/>
  <c r="AL697" i="2" s="1"/>
  <c r="I697" i="2" s="1"/>
  <c r="AK697" i="2" a="1"/>
  <c r="AK697" i="2" s="1"/>
  <c r="AS697" i="2" a="1"/>
  <c r="AS697" i="2" s="1"/>
  <c r="AT502" i="2" a="1"/>
  <c r="AT502" i="2" s="1"/>
  <c r="AY349" i="2"/>
  <c r="AZ349" i="2" s="1" a="1"/>
  <c r="AZ349" i="2" s="1"/>
  <c r="AR349" i="2" a="1"/>
  <c r="AR349" i="2" s="1"/>
  <c r="AY110" i="2"/>
  <c r="AZ110" i="2" s="1" a="1"/>
  <c r="AZ110" i="2" s="1"/>
  <c r="AR110" i="2" a="1"/>
  <c r="AR110" i="2" s="1"/>
  <c r="AR395" i="2" a="1"/>
  <c r="AR395" i="2" s="1"/>
  <c r="AY395" i="2"/>
  <c r="AZ395" i="2" s="1" a="1"/>
  <c r="AZ395" i="2" s="1"/>
  <c r="AR25" i="2" a="1"/>
  <c r="AR25" i="2" s="1"/>
  <c r="AY25" i="2"/>
  <c r="AZ25" i="2" s="1" a="1"/>
  <c r="AZ25" i="2" s="1"/>
  <c r="AR789" i="2" a="1"/>
  <c r="AR789" i="2" s="1"/>
  <c r="AY789" i="2"/>
  <c r="AZ789" i="2" s="1" a="1"/>
  <c r="AZ789" i="2" s="1"/>
  <c r="AR130" i="2" a="1"/>
  <c r="AR130" i="2" s="1"/>
  <c r="AY130" i="2"/>
  <c r="AZ130" i="2" s="1" a="1"/>
  <c r="AZ130" i="2" s="1"/>
  <c r="P20" i="4" a="1"/>
  <c r="P20" i="4" s="1"/>
  <c r="G20" i="4" s="1"/>
  <c r="P18" i="3" a="1"/>
  <c r="P18" i="3" s="1"/>
  <c r="G18" i="3" s="1"/>
  <c r="M18" i="3" a="1"/>
  <c r="M18" i="3" s="1"/>
  <c r="F18" i="3" s="1"/>
  <c r="H18" i="3" s="1"/>
  <c r="L18" i="4" a="1"/>
  <c r="L18" i="4" s="1"/>
  <c r="P23" i="4" a="1"/>
  <c r="P23" i="4" s="1"/>
  <c r="G23" i="4" s="1"/>
  <c r="L26" i="3" a="1"/>
  <c r="L26" i="3" s="1"/>
  <c r="L26" i="4" a="1"/>
  <c r="L26" i="4" s="1"/>
  <c r="M13" i="4" a="1"/>
  <c r="M13" i="4" s="1"/>
  <c r="F13" i="4" s="1"/>
  <c r="H13" i="4" s="1"/>
  <c r="P13" i="4" a="1"/>
  <c r="P13" i="4" s="1"/>
  <c r="G13" i="4" s="1"/>
  <c r="M10" i="4" a="1"/>
  <c r="M10" i="4" s="1"/>
  <c r="F10" i="4" s="1"/>
  <c r="H10" i="4" s="1"/>
  <c r="P10" i="4" a="1"/>
  <c r="P10" i="4" s="1"/>
  <c r="G10" i="4" s="1"/>
  <c r="M15" i="3" a="1"/>
  <c r="M15" i="3" s="1"/>
  <c r="F15" i="3" s="1"/>
  <c r="H15" i="3" s="1"/>
  <c r="P15" i="3" a="1"/>
  <c r="P15" i="3" s="1"/>
  <c r="G15" i="3" s="1"/>
  <c r="M21" i="5" a="1"/>
  <c r="M21" i="5" s="1"/>
  <c r="F21" i="5" s="1"/>
  <c r="H21" i="5" s="1"/>
  <c r="Q21" i="5" a="1"/>
  <c r="Q21" i="5" s="1"/>
  <c r="G21" i="5" s="1"/>
  <c r="P22" i="4" a="1"/>
  <c r="P22" i="4" s="1"/>
  <c r="G22" i="4" s="1"/>
  <c r="M22" i="4" a="1"/>
  <c r="M22" i="4" s="1"/>
  <c r="F22" i="4" s="1"/>
  <c r="H22" i="4" s="1"/>
  <c r="M12" i="3" a="1"/>
  <c r="M12" i="3" s="1"/>
  <c r="F12" i="3" s="1"/>
  <c r="H12" i="3" s="1"/>
  <c r="P12" i="3" a="1"/>
  <c r="P12" i="3" s="1"/>
  <c r="G12" i="3" s="1"/>
  <c r="M10" i="3" a="1"/>
  <c r="M10" i="3" s="1"/>
  <c r="F10" i="3" s="1"/>
  <c r="H10" i="3" s="1"/>
  <c r="P10" i="3" a="1"/>
  <c r="P10" i="3" s="1"/>
  <c r="G10" i="3" s="1"/>
  <c r="M24" i="5" a="1"/>
  <c r="M24" i="5" s="1"/>
  <c r="F24" i="5" s="1"/>
  <c r="H24" i="5" s="1"/>
  <c r="Q24" i="5" a="1"/>
  <c r="Q24" i="5" s="1"/>
  <c r="G24" i="5" s="1"/>
  <c r="L13" i="3" a="1"/>
  <c r="L13" i="3" s="1"/>
  <c r="L27" i="4" a="1"/>
  <c r="L27" i="4" s="1"/>
  <c r="L12" i="5" a="1"/>
  <c r="L12" i="5" s="1"/>
  <c r="L15" i="5" a="1"/>
  <c r="L15" i="5" s="1"/>
  <c r="M22" i="5" a="1"/>
  <c r="M22" i="5" s="1"/>
  <c r="F22" i="5" s="1"/>
  <c r="H22" i="5" s="1"/>
  <c r="Q22" i="5" a="1"/>
  <c r="Q22" i="5" s="1"/>
  <c r="G22" i="5" s="1"/>
  <c r="Q7" i="5" a="1"/>
  <c r="Q7" i="5" s="1"/>
  <c r="G7" i="5" s="1"/>
  <c r="M7" i="5" a="1"/>
  <c r="M7" i="5" s="1"/>
  <c r="F7" i="5" s="1"/>
  <c r="H7" i="5" s="1"/>
  <c r="M22" i="3" a="1"/>
  <c r="M22" i="3" s="1"/>
  <c r="F22" i="3" s="1"/>
  <c r="H22" i="3" s="1"/>
  <c r="P22" i="3" a="1"/>
  <c r="P22" i="3" s="1"/>
  <c r="G22" i="3" s="1"/>
  <c r="M16" i="5" a="1"/>
  <c r="M16" i="5" s="1"/>
  <c r="F16" i="5" s="1"/>
  <c r="H16" i="5" s="1"/>
  <c r="Q16" i="5" a="1"/>
  <c r="Q16" i="5" s="1"/>
  <c r="G16" i="5" s="1"/>
  <c r="L27" i="3" a="1"/>
  <c r="L27" i="3" s="1"/>
  <c r="M18" i="5" a="1"/>
  <c r="M18" i="5" s="1"/>
  <c r="F18" i="5" s="1"/>
  <c r="H18" i="5" s="1"/>
  <c r="Q18" i="5" a="1"/>
  <c r="Q18" i="5" s="1"/>
  <c r="G18" i="5" s="1"/>
  <c r="O857" i="2"/>
  <c r="O741" i="2"/>
  <c r="O984" i="2"/>
  <c r="O1072" i="2"/>
  <c r="O1091" i="2"/>
  <c r="N911" i="2"/>
  <c r="Q12" i="2"/>
  <c r="R12" i="2"/>
  <c r="M648" i="2"/>
  <c r="M12" i="2"/>
  <c r="M547" i="2"/>
  <c r="M535" i="2"/>
  <c r="P12" i="2"/>
  <c r="N626" i="2"/>
  <c r="M588" i="2"/>
  <c r="S12" i="2"/>
  <c r="K535" i="2" l="1"/>
  <c r="AH19" i="2" a="1"/>
  <c r="AH19" i="2" s="1"/>
  <c r="AI19" i="2" s="1"/>
  <c r="AH315" i="2" a="1"/>
  <c r="AH315" i="2" s="1"/>
  <c r="AI315" i="2" s="1"/>
  <c r="K1286" i="2"/>
  <c r="AH273" i="2" a="1"/>
  <c r="AH273" i="2" s="1"/>
  <c r="AH148" i="2" a="1"/>
  <c r="AH148" i="2" s="1"/>
  <c r="AP256" i="2" a="1"/>
  <c r="AP256" i="2" s="1"/>
  <c r="AH428" i="2" a="1"/>
  <c r="AH428" i="2" s="1"/>
  <c r="H156" i="2" a="1"/>
  <c r="H156" i="2" s="1"/>
  <c r="AC47" i="2" a="1"/>
  <c r="AC47" i="2" s="1"/>
  <c r="AH45" i="2" a="1"/>
  <c r="AH45" i="2" s="1"/>
  <c r="AI45" i="2" s="1"/>
  <c r="H86" i="2" a="1"/>
  <c r="H86" i="2" s="1"/>
  <c r="H446" i="2" a="1"/>
  <c r="H446" i="2" s="1"/>
  <c r="H128" i="2" a="1"/>
  <c r="H128" i="2" s="1"/>
  <c r="AO414" i="2" a="1"/>
  <c r="AO414" i="2" s="1"/>
  <c r="AH55" i="2" a="1"/>
  <c r="AH55" i="2" s="1"/>
  <c r="AI55" i="2" s="1"/>
  <c r="L588" i="2"/>
  <c r="H109" i="2" a="1"/>
  <c r="H109" i="2" s="1"/>
  <c r="H260" i="2" a="1"/>
  <c r="H260" i="2" s="1"/>
  <c r="AC458" i="2" a="1"/>
  <c r="AC458" i="2" s="1"/>
  <c r="H455" i="2" a="1"/>
  <c r="H455" i="2" s="1"/>
  <c r="AN83" i="2" a="1"/>
  <c r="AN83" i="2" s="1"/>
  <c r="AO230" i="2" a="1"/>
  <c r="AO230" i="2" s="1"/>
  <c r="K1537" i="2"/>
  <c r="AB83" i="2" a="1"/>
  <c r="AB83" i="2" s="1"/>
  <c r="AC185" i="2" a="1"/>
  <c r="AC185" i="2" s="1"/>
  <c r="H323" i="2" a="1"/>
  <c r="H323" i="2" s="1"/>
  <c r="AH257" i="2" a="1"/>
  <c r="AH257" i="2" s="1"/>
  <c r="AI257" i="2" s="1"/>
  <c r="AS131" i="2" a="1"/>
  <c r="AS131" i="2" s="1"/>
  <c r="H390" i="2" a="1"/>
  <c r="H390" i="2" s="1"/>
  <c r="H443" i="2" a="1"/>
  <c r="H443" i="2" s="1"/>
  <c r="L1046" i="2"/>
  <c r="H439" i="2" a="1"/>
  <c r="H439" i="2" s="1"/>
  <c r="H90" i="2" a="1"/>
  <c r="H90" i="2" s="1"/>
  <c r="AH244" i="2" a="1"/>
  <c r="AH244" i="2" s="1"/>
  <c r="AI244" i="2" s="1"/>
  <c r="AB176" i="2" a="1"/>
  <c r="AB176" i="2" s="1"/>
  <c r="L736" i="2"/>
  <c r="AC37" i="2" a="1"/>
  <c r="AC37" i="2" s="1"/>
  <c r="H206" i="2" a="1"/>
  <c r="H206" i="2" s="1"/>
  <c r="H133" i="2" a="1"/>
  <c r="H133" i="2" s="1"/>
  <c r="AS295" i="2" a="1"/>
  <c r="AS295" i="2" s="1"/>
  <c r="AO419" i="2" a="1"/>
  <c r="AO419" i="2" s="1"/>
  <c r="AP15" i="2" a="1"/>
  <c r="AP15" i="2" s="1"/>
  <c r="AL404" i="2" a="1"/>
  <c r="AL404" i="2" s="1"/>
  <c r="I404" i="2" s="1"/>
  <c r="AC318" i="2" a="1"/>
  <c r="AC318" i="2" s="1"/>
  <c r="K1010" i="2"/>
  <c r="AK314" i="2" a="1"/>
  <c r="AK314" i="2" s="1"/>
  <c r="K750" i="2"/>
  <c r="AO441" i="2" a="1"/>
  <c r="AO441" i="2" s="1"/>
  <c r="AP206" i="2" a="1"/>
  <c r="AP206" i="2" s="1"/>
  <c r="H308" i="2" a="1"/>
  <c r="H308" i="2" s="1"/>
  <c r="H257" i="2" a="1"/>
  <c r="H257" i="2" s="1"/>
  <c r="AH196" i="2" a="1"/>
  <c r="AH196" i="2" s="1"/>
  <c r="AH299" i="2" a="1"/>
  <c r="AH299" i="2" s="1"/>
  <c r="AI299" i="2" s="1"/>
  <c r="AB328" i="2" a="1"/>
  <c r="AB328" i="2" s="1"/>
  <c r="AO23" i="2" a="1"/>
  <c r="AO23" i="2" s="1"/>
  <c r="L533" i="2"/>
  <c r="AK381" i="2" a="1"/>
  <c r="AK381" i="2" s="1"/>
  <c r="L551" i="2"/>
  <c r="AH405" i="2" a="1"/>
  <c r="AH405" i="2" s="1"/>
  <c r="AI405" i="2" s="1"/>
  <c r="K813" i="2"/>
  <c r="L1328" i="2"/>
  <c r="AH387" i="2" a="1"/>
  <c r="AH387" i="2" s="1"/>
  <c r="AK25" i="2" a="1"/>
  <c r="AK25" i="2" s="1"/>
  <c r="AO206" i="2" a="1"/>
  <c r="AO206" i="2" s="1"/>
  <c r="H190" i="2" a="1"/>
  <c r="H190" i="2" s="1"/>
  <c r="AH74" i="2" a="1"/>
  <c r="AH74" i="2" s="1"/>
  <c r="AS61" i="2" a="1"/>
  <c r="AS61" i="2" s="1"/>
  <c r="AK335" i="2" a="1"/>
  <c r="AK335" i="2" s="1"/>
  <c r="L1482" i="2"/>
  <c r="K1193" i="2"/>
  <c r="H219" i="2" a="1"/>
  <c r="H219" i="2" s="1"/>
  <c r="AH206" i="2" a="1"/>
  <c r="AH206" i="2" s="1"/>
  <c r="AI206" i="2" s="1"/>
  <c r="AH443" i="2" a="1"/>
  <c r="AH443" i="2" s="1"/>
  <c r="AI443" i="2" s="1"/>
  <c r="K760" i="2"/>
  <c r="AH377" i="2" a="1"/>
  <c r="AH377" i="2" s="1"/>
  <c r="AI377" i="2" s="1"/>
  <c r="J1286" i="2"/>
  <c r="AK443" i="2" a="1"/>
  <c r="AK443" i="2" s="1"/>
  <c r="K1540" i="2"/>
  <c r="AH226" i="2" a="1"/>
  <c r="AH226" i="2" s="1"/>
  <c r="AI226" i="2" s="1"/>
  <c r="AH162" i="2" a="1"/>
  <c r="AH162" i="2" s="1"/>
  <c r="AI162" i="2" s="1"/>
  <c r="AK97" i="2" a="1"/>
  <c r="AK97" i="2" s="1"/>
  <c r="L760" i="2"/>
  <c r="H441" i="2" a="1"/>
  <c r="H441" i="2" s="1"/>
  <c r="K1092" i="2"/>
  <c r="AS216" i="2" a="1"/>
  <c r="AS216" i="2" s="1"/>
  <c r="AO186" i="2" a="1"/>
  <c r="AO186" i="2" s="1"/>
  <c r="AO367" i="2" a="1"/>
  <c r="AO367" i="2" s="1"/>
  <c r="H452" i="2" a="1"/>
  <c r="H452" i="2" s="1"/>
  <c r="AS335" i="2" a="1"/>
  <c r="AS335" i="2" s="1"/>
  <c r="AH181" i="2" a="1"/>
  <c r="AH181" i="2" s="1"/>
  <c r="AI181" i="2" s="1"/>
  <c r="AH344" i="2" a="1"/>
  <c r="AH344" i="2" s="1"/>
  <c r="AH173" i="2" a="1"/>
  <c r="AH173" i="2" s="1"/>
  <c r="AI173" i="2" s="1"/>
  <c r="AH57" i="2" a="1"/>
  <c r="AH57" i="2" s="1"/>
  <c r="AI57" i="2" s="1"/>
  <c r="AO389" i="2" a="1"/>
  <c r="AO389" i="2" s="1"/>
  <c r="H157" i="2" a="1"/>
  <c r="H157" i="2" s="1"/>
  <c r="H372" i="2" a="1"/>
  <c r="H372" i="2" s="1"/>
  <c r="AB231" i="2" a="1"/>
  <c r="AB231" i="2" s="1"/>
  <c r="AK216" i="2" a="1"/>
  <c r="AK216" i="2" s="1"/>
  <c r="K648" i="2"/>
  <c r="K799" i="2"/>
  <c r="AH303" i="2" a="1"/>
  <c r="AH303" i="2" s="1"/>
  <c r="AH397" i="2" a="1"/>
  <c r="AH397" i="2" s="1"/>
  <c r="AI397" i="2" s="1"/>
  <c r="AH402" i="2" a="1"/>
  <c r="AH402" i="2" s="1"/>
  <c r="AI402" i="2" s="1"/>
  <c r="H414" i="2" a="1"/>
  <c r="H414" i="2" s="1"/>
  <c r="H19" i="2" a="1"/>
  <c r="H19" i="2" s="1"/>
  <c r="AK152" i="2" a="1"/>
  <c r="AK152" i="2" s="1"/>
  <c r="AH118" i="2" a="1"/>
  <c r="AH118" i="2" s="1"/>
  <c r="AI118" i="2" s="1"/>
  <c r="AO98" i="2" a="1"/>
  <c r="AO98" i="2" s="1"/>
  <c r="AH339" i="2" a="1"/>
  <c r="AH339" i="2" s="1"/>
  <c r="AH450" i="2" a="1"/>
  <c r="AH450" i="2" s="1"/>
  <c r="AI450" i="2" s="1"/>
  <c r="H392" i="2" a="1"/>
  <c r="H392" i="2" s="1"/>
  <c r="AS419" i="2" a="1"/>
  <c r="AS419" i="2" s="1"/>
  <c r="AO286" i="2" a="1"/>
  <c r="AO286" i="2" s="1"/>
  <c r="AO357" i="2" a="1"/>
  <c r="AO357" i="2" s="1"/>
  <c r="AO346" i="2" a="1"/>
  <c r="AO346" i="2" s="1"/>
  <c r="AK268" i="2" a="1"/>
  <c r="AK268" i="2" s="1"/>
  <c r="AH44" i="2" a="1"/>
  <c r="AH44" i="2" s="1"/>
  <c r="AI44" i="2" s="1"/>
  <c r="AH190" i="2" a="1"/>
  <c r="AH190" i="2" s="1"/>
  <c r="AI190" i="2" s="1"/>
  <c r="AH199" i="2" a="1"/>
  <c r="AH199" i="2" s="1"/>
  <c r="AI199" i="2" s="1"/>
  <c r="K1064" i="2"/>
  <c r="L957" i="2"/>
  <c r="AO103" i="2" a="1"/>
  <c r="AO103" i="2" s="1"/>
  <c r="AH335" i="2" a="1"/>
  <c r="AH335" i="2" s="1"/>
  <c r="AI335" i="2" s="1"/>
  <c r="AE360" i="2" a="1"/>
  <c r="AE360" i="2" s="1"/>
  <c r="AF360" i="2" s="1" a="1"/>
  <c r="AF360" i="2" s="1"/>
  <c r="H360" i="2" s="1" a="1"/>
  <c r="H360" i="2" s="1"/>
  <c r="AH39" i="2" a="1"/>
  <c r="AH39" i="2" s="1"/>
  <c r="AE216" i="2" a="1"/>
  <c r="AE216" i="2" s="1"/>
  <c r="AF216" i="2" s="1" a="1"/>
  <c r="AF216" i="2" s="1"/>
  <c r="H216" i="2" s="1" a="1"/>
  <c r="H216" i="2" s="1"/>
  <c r="K1328" i="2"/>
  <c r="AE332" i="2" a="1"/>
  <c r="AE332" i="2" s="1"/>
  <c r="AF332" i="2" s="1" a="1"/>
  <c r="AF332" i="2" s="1"/>
  <c r="L1244" i="2"/>
  <c r="AE180" i="2" a="1"/>
  <c r="AE180" i="2" s="1"/>
  <c r="AF180" i="2" s="1" a="1"/>
  <c r="AF180" i="2" s="1"/>
  <c r="H180" i="2" s="1" a="1"/>
  <c r="H180" i="2" s="1"/>
  <c r="AE69" i="2" a="1"/>
  <c r="AE69" i="2" s="1"/>
  <c r="AF69" i="2" s="1" a="1"/>
  <c r="AF69" i="2" s="1"/>
  <c r="H69" i="2" s="1" a="1"/>
  <c r="H69" i="2" s="1"/>
  <c r="AH439" i="2" a="1"/>
  <c r="AH439" i="2" s="1"/>
  <c r="AI439" i="2" s="1"/>
  <c r="AO262" i="2" a="1"/>
  <c r="AO262" i="2" s="1"/>
  <c r="L535" i="2"/>
  <c r="AS262" i="2" a="1"/>
  <c r="AS262" i="2" s="1"/>
  <c r="H300" i="2" a="1"/>
  <c r="H300" i="2" s="1"/>
  <c r="AE178" i="2" a="1"/>
  <c r="AE178" i="2" s="1"/>
  <c r="AF178" i="2" s="1" a="1"/>
  <c r="AF178" i="2" s="1"/>
  <c r="H178" i="2" s="1" a="1"/>
  <c r="H178" i="2" s="1"/>
  <c r="AK238" i="2" a="1"/>
  <c r="AK238" i="2" s="1"/>
  <c r="AH262" i="2" a="1"/>
  <c r="AH262" i="2" s="1"/>
  <c r="AI262" i="2" s="1"/>
  <c r="L815" i="2"/>
  <c r="K753" i="2"/>
  <c r="K736" i="2"/>
  <c r="L1250" i="2"/>
  <c r="L1084" i="2"/>
  <c r="K805" i="2"/>
  <c r="K1304" i="2"/>
  <c r="K1250" i="2"/>
  <c r="K1413" i="2"/>
  <c r="L1548" i="2"/>
  <c r="K925" i="2"/>
  <c r="L1586" i="2"/>
  <c r="L1000" i="2"/>
  <c r="K1586" i="2"/>
  <c r="L1509" i="2"/>
  <c r="L884" i="2"/>
  <c r="L1177" i="2"/>
  <c r="L1036" i="2"/>
  <c r="L1037" i="2"/>
  <c r="L750" i="2"/>
  <c r="L905" i="2"/>
  <c r="K1482" i="2"/>
  <c r="L1064" i="2"/>
  <c r="L1404" i="2"/>
  <c r="H389" i="2" a="1"/>
  <c r="H389" i="2" s="1"/>
  <c r="AS103" i="2" a="1"/>
  <c r="AS103" i="2" s="1"/>
  <c r="AL145" i="2" a="1"/>
  <c r="AL145" i="2" s="1"/>
  <c r="I145" i="2" s="1"/>
  <c r="AH413" i="2" a="1"/>
  <c r="AH413" i="2" s="1"/>
  <c r="AI413" i="2" s="1"/>
  <c r="AH364" i="2" a="1"/>
  <c r="AH364" i="2" s="1"/>
  <c r="AI364" i="2" s="1"/>
  <c r="AH209" i="2" a="1"/>
  <c r="AH209" i="2" s="1"/>
  <c r="AI209" i="2" s="1"/>
  <c r="AH345" i="2" a="1"/>
  <c r="AH345" i="2" s="1"/>
  <c r="AH140" i="2" a="1"/>
  <c r="AH140" i="2" s="1"/>
  <c r="AI140" i="2" s="1"/>
  <c r="AO145" i="2" a="1"/>
  <c r="AO145" i="2" s="1"/>
  <c r="H335" i="2" a="1"/>
  <c r="H335" i="2" s="1"/>
  <c r="AH145" i="2" a="1"/>
  <c r="AH145" i="2" s="1"/>
  <c r="AI145" i="2" s="1"/>
  <c r="AH290" i="2" a="1"/>
  <c r="AH290" i="2" s="1"/>
  <c r="BA145" i="2" a="1"/>
  <c r="BA145" i="2" s="1"/>
  <c r="AS404" i="2" a="1"/>
  <c r="AS404" i="2" s="1"/>
  <c r="AO445" i="2" a="1"/>
  <c r="AO445" i="2" s="1"/>
  <c r="AO129" i="2" a="1"/>
  <c r="AO129" i="2" s="1"/>
  <c r="AH456" i="2" a="1"/>
  <c r="AH456" i="2" s="1"/>
  <c r="AI456" i="2" s="1"/>
  <c r="AH70" i="2" a="1"/>
  <c r="AH70" i="2" s="1"/>
  <c r="AI70" i="2" s="1"/>
  <c r="AH22" i="2" a="1"/>
  <c r="AH22" i="2" s="1"/>
  <c r="AI22" i="2" s="1"/>
  <c r="AH415" i="2" a="1"/>
  <c r="AH415" i="2" s="1"/>
  <c r="AI415" i="2" s="1"/>
  <c r="K1046" i="2"/>
  <c r="AH228" i="2" a="1"/>
  <c r="AH228" i="2" s="1"/>
  <c r="AI228" i="2" s="1"/>
  <c r="L844" i="2"/>
  <c r="AO271" i="2" a="1"/>
  <c r="AO271" i="2" s="1"/>
  <c r="AK145" i="2" a="1"/>
  <c r="AK145" i="2" s="1"/>
  <c r="L1245" i="2"/>
  <c r="AH29" i="2" a="1"/>
  <c r="AH29" i="2" s="1"/>
  <c r="AI29" i="2" s="1"/>
  <c r="AH214" i="2" a="1"/>
  <c r="AH214" i="2" s="1"/>
  <c r="AI214" i="2" s="1"/>
  <c r="AO388" i="2" a="1"/>
  <c r="AO388" i="2" s="1"/>
  <c r="AH331" i="2" a="1"/>
  <c r="AH331" i="2" s="1"/>
  <c r="AT330" i="2" a="1"/>
  <c r="AT330" i="2" s="1"/>
  <c r="AH304" i="2" a="1"/>
  <c r="AH304" i="2" s="1"/>
  <c r="AI304" i="2" s="1"/>
  <c r="AH241" i="2" a="1"/>
  <c r="AH241" i="2" s="1"/>
  <c r="H460" i="2" a="1"/>
  <c r="H460" i="2" s="1"/>
  <c r="AH260" i="2" a="1"/>
  <c r="AH260" i="2" s="1"/>
  <c r="H228" i="2" a="1"/>
  <c r="H228" i="2" s="1"/>
  <c r="AK404" i="2" a="1"/>
  <c r="AK404" i="2" s="1"/>
  <c r="AK449" i="2" a="1"/>
  <c r="AK449" i="2" s="1"/>
  <c r="AH111" i="2" a="1"/>
  <c r="AH111" i="2" s="1"/>
  <c r="AI111" i="2" s="1"/>
  <c r="L1540" i="2"/>
  <c r="L1115" i="2"/>
  <c r="AH446" i="2" a="1"/>
  <c r="AH446" i="2" s="1"/>
  <c r="BA404" i="2" a="1"/>
  <c r="BA404" i="2" s="1"/>
  <c r="AH418" i="2" a="1"/>
  <c r="AH418" i="2" s="1"/>
  <c r="AI418" i="2" s="1"/>
  <c r="AS330" i="2" a="1"/>
  <c r="AS330" i="2" s="1"/>
  <c r="AH157" i="2" a="1"/>
  <c r="AH157" i="2" s="1"/>
  <c r="AI157" i="2" s="1"/>
  <c r="AH122" i="2" a="1"/>
  <c r="AH122" i="2" s="1"/>
  <c r="AO232" i="2" a="1"/>
  <c r="AO232" i="2" s="1"/>
  <c r="AH201" i="2" a="1"/>
  <c r="AH201" i="2" s="1"/>
  <c r="AO404" i="2" a="1"/>
  <c r="AO404" i="2" s="1"/>
  <c r="AK330" i="2" a="1"/>
  <c r="AK330" i="2" s="1"/>
  <c r="AK103" i="2" a="1"/>
  <c r="AK103" i="2" s="1"/>
  <c r="AT404" i="2" a="1"/>
  <c r="AT404" i="2" s="1"/>
  <c r="AS145" i="2" a="1"/>
  <c r="AS145" i="2" s="1"/>
  <c r="K1224" i="2"/>
  <c r="AH358" i="2" a="1"/>
  <c r="AH358" i="2" s="1"/>
  <c r="AI358" i="2" s="1"/>
  <c r="AH218" i="2" a="1"/>
  <c r="AH218" i="2" s="1"/>
  <c r="AI218" i="2" s="1"/>
  <c r="AH451" i="2" a="1"/>
  <c r="AH451" i="2" s="1"/>
  <c r="AI451" i="2" s="1"/>
  <c r="AS449" i="2" a="1"/>
  <c r="AS449" i="2" s="1"/>
  <c r="AS460" i="2" a="1"/>
  <c r="AS460" i="2" s="1"/>
  <c r="Q1560" i="2"/>
  <c r="Q1235" i="2"/>
  <c r="O1177" i="2"/>
  <c r="O1336" i="2"/>
  <c r="O1000" i="2"/>
  <c r="N1197" i="2"/>
  <c r="N693" i="2"/>
  <c r="N1034" i="2"/>
  <c r="O939" i="2"/>
  <c r="R1296" i="2"/>
  <c r="O1585" i="2"/>
  <c r="O1100" i="2"/>
  <c r="P1565" i="2"/>
  <c r="O1433" i="2"/>
  <c r="N830" i="2"/>
  <c r="N1300" i="2"/>
  <c r="P975" i="2"/>
  <c r="O1359" i="2"/>
  <c r="O1147" i="2"/>
  <c r="N1526" i="2"/>
  <c r="N820" i="2"/>
  <c r="O1046" i="2"/>
  <c r="N1240" i="2"/>
  <c r="N1324" i="2"/>
  <c r="O1398" i="2"/>
  <c r="Q1079" i="2"/>
  <c r="Q1370" i="2"/>
  <c r="N1239" i="2"/>
  <c r="R1544" i="2"/>
  <c r="N1492" i="2"/>
  <c r="N1453" i="2"/>
  <c r="N905" i="2"/>
  <c r="N1235" i="2"/>
  <c r="O944" i="2"/>
  <c r="R708" i="2"/>
  <c r="N959" i="2"/>
  <c r="N1487" i="2"/>
  <c r="Q1480" i="2"/>
  <c r="N1441" i="2"/>
  <c r="Q1538" i="2"/>
  <c r="R780" i="2"/>
  <c r="N906" i="2"/>
  <c r="N1166" i="2"/>
  <c r="P1509" i="2"/>
  <c r="N984" i="2"/>
  <c r="N742" i="2"/>
  <c r="N1527" i="2"/>
  <c r="S1296" i="2"/>
  <c r="N952" i="2"/>
  <c r="N1560" i="2"/>
  <c r="N1183" i="2"/>
  <c r="N755" i="2"/>
  <c r="N936" i="2"/>
  <c r="N1563" i="2"/>
  <c r="N1117" i="2"/>
  <c r="N1012" i="2"/>
  <c r="N920" i="2"/>
  <c r="O894" i="2"/>
  <c r="N1009" i="2"/>
  <c r="S716" i="2"/>
  <c r="O1485" i="2"/>
  <c r="O1297" i="2"/>
  <c r="N899" i="2"/>
  <c r="N1399" i="2"/>
  <c r="O1213" i="2"/>
  <c r="O1075" i="2"/>
  <c r="N1097" i="2"/>
  <c r="P809" i="2"/>
  <c r="N790" i="2"/>
  <c r="N999" i="2"/>
  <c r="N1024" i="2"/>
  <c r="N1498" i="2"/>
  <c r="P1244" i="2"/>
  <c r="N1062" i="2"/>
  <c r="N1015" i="2"/>
  <c r="O1568" i="2"/>
  <c r="O1067" i="2"/>
  <c r="N1099" i="2"/>
  <c r="N1503" i="2"/>
  <c r="N1539" i="2"/>
  <c r="N1113" i="2"/>
  <c r="O905" i="2"/>
  <c r="N766" i="2"/>
  <c r="N944" i="2"/>
  <c r="R1114" i="2"/>
  <c r="O1032" i="2"/>
  <c r="N789" i="2"/>
  <c r="N1161" i="2"/>
  <c r="O760" i="2"/>
  <c r="N1387" i="2"/>
  <c r="P1235" i="2"/>
  <c r="N1457" i="2"/>
  <c r="S685" i="2"/>
  <c r="O1488" i="2"/>
  <c r="O677" i="2"/>
  <c r="O1107" i="2"/>
  <c r="N1192" i="2"/>
  <c r="O663" i="2"/>
  <c r="N1001" i="2"/>
  <c r="O906" i="2"/>
  <c r="N1000" i="2"/>
  <c r="N824" i="2"/>
  <c r="N1129" i="2"/>
  <c r="O1565" i="2"/>
  <c r="O1449" i="2"/>
  <c r="N1195" i="2"/>
  <c r="S1340" i="2"/>
  <c r="N1105" i="2"/>
  <c r="N1377" i="2"/>
  <c r="N1040" i="2"/>
  <c r="N818" i="2"/>
  <c r="O1440" i="2"/>
  <c r="O999" i="2"/>
  <c r="O842" i="2"/>
  <c r="O827" i="2"/>
  <c r="N1443" i="2"/>
  <c r="S1531" i="2"/>
  <c r="O1019" i="2"/>
  <c r="O715" i="2"/>
  <c r="Q984" i="2"/>
  <c r="Q1565" i="2"/>
  <c r="N1284" i="2"/>
  <c r="O1408" i="2"/>
  <c r="O1289" i="2"/>
  <c r="O1576" i="2"/>
  <c r="O1074" i="2"/>
  <c r="O1244" i="2"/>
  <c r="N844" i="2"/>
  <c r="O1438" i="2"/>
  <c r="N729" i="2"/>
  <c r="Q1453" i="2"/>
  <c r="O1035" i="2"/>
  <c r="P1477" i="2"/>
  <c r="O1039" i="2"/>
  <c r="N1037" i="2"/>
  <c r="N676" i="2"/>
  <c r="O679" i="2"/>
  <c r="N726" i="2"/>
  <c r="O1015" i="2"/>
  <c r="R1524" i="2"/>
  <c r="O969" i="2"/>
  <c r="O1311" i="2"/>
  <c r="N1217" i="2"/>
  <c r="N708" i="2"/>
  <c r="R1547" i="2"/>
  <c r="S912" i="2"/>
  <c r="N670" i="2"/>
  <c r="R899" i="2"/>
  <c r="N1318" i="2"/>
  <c r="O844" i="2"/>
  <c r="N1011" i="2"/>
  <c r="Q1544" i="2"/>
  <c r="N904" i="2"/>
  <c r="O846" i="2"/>
  <c r="N1302" i="2"/>
  <c r="P1544" i="2"/>
  <c r="O1321" i="2"/>
  <c r="N1462" i="2"/>
  <c r="N1332" i="2"/>
  <c r="N974" i="2"/>
  <c r="Q1277" i="2"/>
  <c r="O748" i="2"/>
  <c r="N1320" i="2"/>
  <c r="P853" i="2"/>
  <c r="O972" i="2"/>
  <c r="P1017" i="2"/>
  <c r="S786" i="2"/>
  <c r="O1251" i="2"/>
  <c r="N1521" i="2"/>
  <c r="Q762" i="2"/>
  <c r="N935" i="2"/>
  <c r="P1105" i="2"/>
  <c r="O981" i="2"/>
  <c r="O1307" i="2"/>
  <c r="N978" i="2"/>
  <c r="N682" i="2"/>
  <c r="S1292" i="2"/>
  <c r="N1085" i="2"/>
  <c r="N705" i="2"/>
  <c r="N1393" i="2"/>
  <c r="O1460" i="2"/>
  <c r="R1299" i="2"/>
  <c r="O1399" i="2"/>
  <c r="P1114" i="2"/>
  <c r="O930" i="2"/>
  <c r="O1038" i="2"/>
  <c r="O1561" i="2"/>
  <c r="O1341" i="2"/>
  <c r="S892" i="2"/>
  <c r="O1106" i="2"/>
  <c r="Q901" i="2"/>
  <c r="O954" i="2"/>
  <c r="N884" i="2"/>
  <c r="O845" i="2"/>
  <c r="R1108" i="2"/>
  <c r="O1547" i="2"/>
  <c r="O1553" i="2"/>
  <c r="R815" i="2"/>
  <c r="S1553" i="2"/>
  <c r="N1206" i="2"/>
  <c r="N745" i="2"/>
  <c r="Q922" i="2"/>
  <c r="Q842" i="2"/>
  <c r="O1299" i="2"/>
  <c r="O1397" i="2"/>
  <c r="O1549" i="2"/>
  <c r="N1211" i="2"/>
  <c r="O709" i="2"/>
  <c r="Q1108" i="2"/>
  <c r="P922" i="2"/>
  <c r="R890" i="2"/>
  <c r="N1060" i="2"/>
  <c r="N1008" i="2"/>
  <c r="O920" i="2"/>
  <c r="N1089" i="2"/>
  <c r="R1340" i="2"/>
  <c r="O1558" i="2"/>
  <c r="N803" i="2"/>
  <c r="O925" i="2"/>
  <c r="S1373" i="2"/>
  <c r="O713" i="2"/>
  <c r="O1060" i="2"/>
  <c r="P839" i="2"/>
  <c r="N964" i="2"/>
  <c r="S768" i="2"/>
  <c r="N1106" i="2"/>
  <c r="O1577" i="2"/>
  <c r="P1284" i="2"/>
  <c r="N787" i="2"/>
  <c r="O948" i="2"/>
  <c r="O1328" i="2"/>
  <c r="O854" i="2"/>
  <c r="O686" i="2"/>
  <c r="Q1358" i="2"/>
  <c r="S680" i="2"/>
  <c r="O1154" i="2"/>
  <c r="N1168" i="2"/>
  <c r="Q1553" i="2"/>
  <c r="R1503" i="2"/>
  <c r="S890" i="2"/>
  <c r="O871" i="2"/>
  <c r="R1277" i="2"/>
  <c r="O1388" i="2"/>
  <c r="N1287" i="2"/>
  <c r="N1531" i="2"/>
  <c r="N853" i="2"/>
  <c r="N749" i="2"/>
  <c r="N1297" i="2"/>
  <c r="N1568" i="2"/>
  <c r="O913" i="2"/>
  <c r="N913" i="2"/>
  <c r="O1413" i="2"/>
  <c r="O1404" i="2"/>
  <c r="N811" i="2"/>
  <c r="N730" i="2"/>
  <c r="N1007" i="2"/>
  <c r="S1295" i="2"/>
  <c r="O1245" i="2"/>
  <c r="P1292" i="2"/>
  <c r="N1082" i="2"/>
  <c r="O1016" i="2"/>
  <c r="N1048" i="2"/>
  <c r="P1444" i="2"/>
  <c r="O787" i="2"/>
  <c r="S1259" i="2"/>
  <c r="N943" i="2"/>
  <c r="N838" i="2"/>
  <c r="O1391" i="2"/>
  <c r="N1296" i="2"/>
  <c r="N710" i="2"/>
  <c r="N908" i="2"/>
  <c r="N1293" i="2"/>
  <c r="N1075" i="2"/>
  <c r="O1429" i="2"/>
  <c r="O851" i="2"/>
  <c r="R1287" i="2"/>
  <c r="N1254" i="2"/>
  <c r="N1116" i="2"/>
  <c r="P842" i="2"/>
  <c r="O876" i="2"/>
  <c r="N1323" i="2"/>
  <c r="O868" i="2"/>
  <c r="N956" i="2"/>
  <c r="N1093" i="2"/>
  <c r="Q1540" i="2"/>
  <c r="N839" i="2"/>
  <c r="N1465" i="2"/>
  <c r="P815" i="2"/>
  <c r="O1076" i="2"/>
  <c r="O1489" i="2"/>
  <c r="N1411" i="2"/>
  <c r="O819" i="2"/>
  <c r="O863" i="2"/>
  <c r="Q1132" i="2"/>
  <c r="N1381" i="2"/>
  <c r="Q780" i="2"/>
  <c r="P1277" i="2"/>
  <c r="N1242" i="2"/>
  <c r="N1010" i="2"/>
  <c r="O1141" i="2"/>
  <c r="O1353" i="2"/>
  <c r="O890" i="2"/>
  <c r="N826" i="2"/>
  <c r="N1030" i="2"/>
  <c r="P1014" i="2"/>
  <c r="O950" i="2"/>
  <c r="N987" i="2"/>
  <c r="N1474" i="2"/>
  <c r="O932" i="2"/>
  <c r="S901" i="2"/>
  <c r="N1517" i="2"/>
  <c r="Q1548" i="2"/>
  <c r="O1133" i="2"/>
  <c r="O1325" i="2"/>
  <c r="R857" i="2"/>
  <c r="N852" i="2"/>
  <c r="N1364" i="2"/>
  <c r="N1146" i="2"/>
  <c r="O1235" i="2"/>
  <c r="S1245" i="2"/>
  <c r="O941" i="2"/>
  <c r="N696" i="2"/>
  <c r="O1144" i="2"/>
  <c r="N1512" i="2"/>
  <c r="P1521" i="2"/>
  <c r="N1035" i="2"/>
  <c r="N1523" i="2"/>
  <c r="N1460" i="2"/>
  <c r="O1233" i="2"/>
  <c r="Q766" i="2"/>
  <c r="P667" i="2"/>
  <c r="Q748" i="2"/>
  <c r="N828" i="2"/>
  <c r="O1020" i="2"/>
  <c r="O1292" i="2"/>
  <c r="O792" i="2"/>
  <c r="O1581" i="2"/>
  <c r="Q792" i="2"/>
  <c r="N1067" i="2"/>
  <c r="N758" i="2"/>
  <c r="N1533" i="2"/>
  <c r="N1461" i="2"/>
  <c r="O987" i="2"/>
  <c r="S1441" i="2"/>
  <c r="N1361" i="2"/>
  <c r="N1433" i="2"/>
  <c r="O1308" i="2"/>
  <c r="N1356" i="2"/>
  <c r="N998" i="2"/>
  <c r="O1009" i="2"/>
  <c r="N1510" i="2"/>
  <c r="N1476" i="2"/>
  <c r="O1390" i="2"/>
  <c r="N724" i="2"/>
  <c r="O676" i="2"/>
  <c r="O938" i="2"/>
  <c r="N1157" i="2"/>
  <c r="Q768" i="2"/>
  <c r="O796" i="2"/>
  <c r="N1373" i="2"/>
  <c r="P1020" i="2"/>
  <c r="O1476" i="2"/>
  <c r="O1115" i="2"/>
  <c r="R1581" i="2"/>
  <c r="O1347" i="2"/>
  <c r="N901" i="2"/>
  <c r="O1048" i="2"/>
  <c r="N1244" i="2"/>
  <c r="O1439" i="2"/>
  <c r="P1325" i="2"/>
  <c r="N1173" i="2"/>
  <c r="N695" i="2"/>
  <c r="P1008" i="2"/>
  <c r="R771" i="2"/>
  <c r="O1208" i="2"/>
  <c r="O888" i="2"/>
  <c r="N1047" i="2"/>
  <c r="O721" i="2"/>
  <c r="N1475" i="2"/>
  <c r="R846" i="2"/>
  <c r="R1548" i="2"/>
  <c r="O1480" i="2"/>
  <c r="P914" i="2"/>
  <c r="N1275" i="2"/>
  <c r="O994" i="2"/>
  <c r="P1480" i="2"/>
  <c r="N1482" i="2"/>
  <c r="N939" i="2"/>
  <c r="N836" i="2"/>
  <c r="P968" i="2"/>
  <c r="O1395" i="2"/>
  <c r="N872" i="2"/>
  <c r="Q709" i="2"/>
  <c r="P846" i="2"/>
  <c r="N1472" i="2"/>
  <c r="N1390" i="2"/>
  <c r="N1369" i="2"/>
  <c r="N942" i="2"/>
  <c r="N1553" i="2"/>
  <c r="N775" i="2"/>
  <c r="N784" i="2"/>
  <c r="O723" i="2"/>
  <c r="R766" i="2"/>
  <c r="R1489" i="2"/>
  <c r="N1303" i="2"/>
  <c r="O1081" i="2"/>
  <c r="Q1328" i="2"/>
  <c r="O1287" i="2"/>
  <c r="N1249" i="2"/>
  <c r="N1346" i="2"/>
  <c r="N1342" i="2"/>
  <c r="O1313" i="2"/>
  <c r="O1386" i="2"/>
  <c r="Q1067" i="2"/>
  <c r="O1441" i="2"/>
  <c r="S968" i="2"/>
  <c r="O1465" i="2"/>
  <c r="O991" i="2"/>
  <c r="O1036" i="2"/>
  <c r="Q921" i="2"/>
  <c r="O1559" i="2"/>
  <c r="P771" i="2"/>
  <c r="O1513" i="2"/>
  <c r="P1207" i="2"/>
  <c r="S1008" i="2"/>
  <c r="N968" i="2"/>
  <c r="P1090" i="2"/>
  <c r="P845" i="2"/>
  <c r="N1567" i="2"/>
  <c r="N1046" i="2"/>
  <c r="O862" i="2"/>
  <c r="R1440" i="2"/>
  <c r="N1340" i="2"/>
  <c r="O1407" i="2"/>
  <c r="N835" i="2"/>
  <c r="N1372" i="2"/>
  <c r="N879" i="2"/>
  <c r="N1484" i="2"/>
  <c r="O1079" i="2"/>
  <c r="O1486" i="2"/>
  <c r="O1011" i="2"/>
  <c r="N845" i="2"/>
  <c r="N1090" i="2"/>
  <c r="N1201" i="2"/>
  <c r="O864" i="2"/>
  <c r="N1175" i="2"/>
  <c r="N1225" i="2"/>
  <c r="R1245" i="2"/>
  <c r="N1307" i="2"/>
  <c r="N1003" i="2"/>
  <c r="N1014" i="2"/>
  <c r="R1292" i="2"/>
  <c r="O1161" i="2"/>
  <c r="P1067" i="2"/>
  <c r="Q1117" i="2"/>
  <c r="P1506" i="2"/>
  <c r="N1586" i="2"/>
  <c r="O866" i="2"/>
  <c r="N815" i="2"/>
  <c r="O825" i="2"/>
  <c r="O1472" i="2"/>
  <c r="N885" i="2"/>
  <c r="N1561" i="2"/>
  <c r="O1536" i="2"/>
  <c r="O1437" i="2"/>
  <c r="Q1551" i="2"/>
  <c r="Q685" i="2"/>
  <c r="P1568" i="2"/>
  <c r="N893" i="2"/>
  <c r="Q1102" i="2"/>
  <c r="S1063" i="2"/>
  <c r="N946" i="2"/>
  <c r="P1093" i="2"/>
  <c r="O680" i="2"/>
  <c r="N1061" i="2"/>
  <c r="S1571" i="2"/>
  <c r="P1185" i="2"/>
  <c r="O1417" i="2"/>
  <c r="N832" i="2"/>
  <c r="O1123" i="2"/>
  <c r="O1239" i="2"/>
  <c r="N1445" i="2"/>
  <c r="O892" i="2"/>
  <c r="O781" i="2"/>
  <c r="N1325" i="2"/>
  <c r="O769" i="2"/>
  <c r="Q1105" i="2"/>
  <c r="P1108" i="2"/>
  <c r="N1388" i="2"/>
  <c r="R892" i="2"/>
  <c r="Q1292" i="2"/>
  <c r="N1231" i="2"/>
  <c r="N1328" i="2"/>
  <c r="R1328" i="2"/>
  <c r="R1337" i="2"/>
  <c r="N849" i="2"/>
  <c r="N1429" i="2"/>
  <c r="O1284" i="2"/>
  <c r="O691" i="2"/>
  <c r="N1081" i="2"/>
  <c r="N1518" i="2"/>
  <c r="N995" i="2"/>
  <c r="O1174" i="2"/>
  <c r="P1343" i="2"/>
  <c r="N698" i="2"/>
  <c r="S1491" i="2"/>
  <c r="O1454" i="2"/>
  <c r="N1504" i="2"/>
  <c r="N1031" i="2"/>
  <c r="N1021" i="2"/>
  <c r="N1322" i="2"/>
  <c r="O1007" i="2"/>
  <c r="N1485" i="2"/>
  <c r="Q856" i="2"/>
  <c r="P1296" i="2"/>
  <c r="O690" i="2"/>
  <c r="N1193" i="2"/>
  <c r="O1516" i="2"/>
  <c r="N762" i="2"/>
  <c r="O1286" i="2"/>
  <c r="Q1537" i="2"/>
  <c r="O1463" i="2"/>
  <c r="S1431" i="2"/>
  <c r="O853" i="2"/>
  <c r="O1290" i="2"/>
  <c r="O923" i="2"/>
  <c r="P1587" i="2"/>
  <c r="R1005" i="2"/>
  <c r="N1251" i="2"/>
  <c r="N1309" i="2"/>
  <c r="N675" i="2"/>
  <c r="N1267" i="2"/>
  <c r="N992" i="2"/>
  <c r="N813" i="2"/>
  <c r="N993" i="2"/>
  <c r="N1422" i="2"/>
  <c r="N1063" i="2"/>
  <c r="O826" i="2"/>
  <c r="O921" i="2"/>
  <c r="O1168" i="2"/>
  <c r="N701" i="2"/>
  <c r="R885" i="2"/>
  <c r="O1374" i="2"/>
  <c r="O1086" i="2"/>
  <c r="N1228" i="2"/>
  <c r="O1218" i="2"/>
  <c r="O1005" i="2"/>
  <c r="S1020" i="2"/>
  <c r="P1123" i="2"/>
  <c r="O725" i="2"/>
  <c r="N1341" i="2"/>
  <c r="O1503" i="2"/>
  <c r="O1349" i="2"/>
  <c r="O1551" i="2"/>
  <c r="N1540" i="2"/>
  <c r="N667" i="2"/>
  <c r="P1441" i="2"/>
  <c r="N1177" i="2"/>
  <c r="N1179" i="2"/>
  <c r="P750" i="2"/>
  <c r="O1165" i="2"/>
  <c r="N929" i="2"/>
  <c r="O1396" i="2"/>
  <c r="N796" i="2"/>
  <c r="N1537" i="2"/>
  <c r="P888" i="2"/>
  <c r="R1431" i="2"/>
  <c r="N713" i="2"/>
  <c r="R1559" i="2"/>
  <c r="O1063" i="2"/>
  <c r="N1039" i="2"/>
  <c r="N761" i="2"/>
  <c r="O1266" i="2"/>
  <c r="O885" i="2"/>
  <c r="N917" i="2"/>
  <c r="R1069" i="2"/>
  <c r="O1309" i="2"/>
  <c r="N1315" i="2"/>
  <c r="O1512" i="2"/>
  <c r="N1056" i="2"/>
  <c r="O1126" i="2"/>
  <c r="O963" i="2"/>
  <c r="N1028" i="2"/>
  <c r="N1273" i="2"/>
  <c r="Q765" i="2"/>
  <c r="O1575" i="2"/>
  <c r="N867" i="2"/>
  <c r="N1180" i="2"/>
  <c r="O1507" i="2"/>
  <c r="N949" i="2"/>
  <c r="N1270" i="2"/>
  <c r="R786" i="2"/>
  <c r="P709" i="2"/>
  <c r="O1201" i="2"/>
  <c r="R768" i="2"/>
  <c r="O1142" i="2"/>
  <c r="O1415" i="2"/>
  <c r="N1204" i="2"/>
  <c r="Q862" i="2"/>
  <c r="Q942" i="2"/>
  <c r="O1327" i="2"/>
  <c r="O1479" i="2"/>
  <c r="Q1524" i="2"/>
  <c r="O1221" i="2"/>
  <c r="P1005" i="2"/>
  <c r="N1091" i="2"/>
  <c r="N1502" i="2"/>
  <c r="N1223" i="2"/>
  <c r="N810" i="2"/>
  <c r="N1420" i="2"/>
  <c r="N1418" i="2"/>
  <c r="N665" i="2"/>
  <c r="N1094" i="2"/>
  <c r="P680" i="2"/>
  <c r="N1137" i="2"/>
  <c r="Q846" i="2"/>
  <c r="N1132" i="2"/>
  <c r="O893" i="2"/>
  <c r="N1118" i="2"/>
  <c r="O1064" i="2"/>
  <c r="O1382" i="2"/>
  <c r="Q867" i="2"/>
  <c r="O1318" i="2"/>
  <c r="N1473" i="2"/>
  <c r="P1340" i="2"/>
  <c r="R867" i="2"/>
  <c r="N1155" i="2"/>
  <c r="O1234" i="2"/>
  <c r="O736" i="2"/>
  <c r="N1041" i="2"/>
  <c r="Q839" i="2"/>
  <c r="N1423" i="2"/>
  <c r="N734" i="2"/>
  <c r="O901" i="2"/>
  <c r="N1489" i="2"/>
  <c r="O682" i="2"/>
  <c r="R863" i="2"/>
  <c r="N666" i="2"/>
  <c r="O1473" i="2"/>
  <c r="O1181" i="2"/>
  <c r="N1020" i="2"/>
  <c r="S1105" i="2"/>
  <c r="N812" i="2"/>
  <c r="O959" i="2"/>
  <c r="N1538" i="2"/>
  <c r="R1106" i="2"/>
  <c r="O1361" i="2"/>
  <c r="N1371" i="2"/>
  <c r="O733" i="2"/>
  <c r="N1023" i="2"/>
  <c r="Q1259" i="2"/>
  <c r="N1026" i="2"/>
  <c r="R914" i="2"/>
  <c r="O1229" i="2"/>
  <c r="N1147" i="2"/>
  <c r="N910" i="2"/>
  <c r="P716" i="2"/>
  <c r="O813" i="2"/>
  <c r="O1033" i="2"/>
  <c r="O1343" i="2"/>
  <c r="O734" i="2"/>
  <c r="O1491" i="2"/>
  <c r="O685" i="2"/>
  <c r="S821" i="2"/>
  <c r="O856" i="2"/>
  <c r="N953" i="2"/>
  <c r="P1560" i="2"/>
  <c r="Q885" i="2"/>
  <c r="N945" i="2"/>
  <c r="O899" i="2"/>
  <c r="N1408" i="2"/>
  <c r="N1409" i="2"/>
  <c r="Q1196" i="2"/>
  <c r="O1194" i="2"/>
  <c r="N706" i="2"/>
  <c r="P1538" i="2"/>
  <c r="Q672" i="2"/>
  <c r="N1316" i="2"/>
  <c r="N1294" i="2"/>
  <c r="O1319" i="2"/>
  <c r="O1430" i="2"/>
  <c r="O1114" i="2"/>
  <c r="N757" i="2"/>
  <c r="R1352" i="2"/>
  <c r="O1155" i="2"/>
  <c r="N1158" i="2"/>
  <c r="N1499" i="2"/>
  <c r="O742" i="2"/>
  <c r="N731" i="2"/>
  <c r="O1247" i="2"/>
  <c r="N878" i="2"/>
  <c r="O1356" i="2"/>
  <c r="N1471" i="2"/>
  <c r="P768" i="2"/>
  <c r="N1005" i="2"/>
  <c r="N1451" i="2"/>
  <c r="P1337" i="2"/>
  <c r="N711" i="2"/>
  <c r="N1103" i="2"/>
  <c r="P986" i="2"/>
  <c r="Q996" i="2"/>
  <c r="N1111" i="2"/>
  <c r="O1421" i="2"/>
  <c r="P708" i="2"/>
  <c r="N1519" i="2"/>
  <c r="N1086" i="2"/>
  <c r="N1491" i="2"/>
  <c r="N741" i="2"/>
  <c r="O1394" i="2"/>
  <c r="N1493" i="2"/>
  <c r="O824" i="2"/>
  <c r="R1235" i="2"/>
  <c r="O818" i="2"/>
  <c r="N1554" i="2"/>
  <c r="S1067" i="2"/>
  <c r="R1259" i="2"/>
  <c r="O1552" i="2"/>
  <c r="S986" i="2"/>
  <c r="S942" i="2"/>
  <c r="R1521" i="2"/>
  <c r="O1223" i="2"/>
  <c r="R1546" i="2"/>
  <c r="O1320" i="2"/>
  <c r="N821" i="2"/>
  <c r="N909" i="2"/>
  <c r="N1529" i="2"/>
  <c r="O1166" i="2"/>
  <c r="P1328" i="2"/>
  <c r="O729" i="2"/>
  <c r="N1370" i="2"/>
  <c r="O869" i="2"/>
  <c r="N988" i="2"/>
  <c r="O840" i="2"/>
  <c r="S780" i="2"/>
  <c r="R996" i="2"/>
  <c r="N1212" i="2"/>
  <c r="N1310" i="2"/>
  <c r="P1032" i="2"/>
  <c r="O1586" i="2"/>
  <c r="O703" i="2"/>
  <c r="N1230" i="2"/>
  <c r="R765" i="2"/>
  <c r="N941" i="2"/>
  <c r="O775" i="2"/>
  <c r="O872" i="2"/>
  <c r="O1090" i="2"/>
  <c r="R1067" i="2"/>
  <c r="N1141" i="2"/>
  <c r="O1445" i="2"/>
  <c r="Q843" i="2"/>
  <c r="S1114" i="2"/>
  <c r="N1018" i="2"/>
  <c r="O759" i="2"/>
  <c r="R1063" i="2"/>
  <c r="N1366" i="2"/>
  <c r="N1186" i="2"/>
  <c r="O1170" i="2"/>
  <c r="N1194" i="2"/>
  <c r="O805" i="2"/>
  <c r="P1346" i="2"/>
  <c r="N687" i="2"/>
  <c r="N930" i="2"/>
  <c r="O1402" i="2"/>
  <c r="P854" i="2"/>
  <c r="P892" i="2"/>
  <c r="P1503" i="2"/>
  <c r="O1104" i="2"/>
  <c r="Q1556" i="2"/>
  <c r="N880" i="2"/>
  <c r="R748" i="2"/>
  <c r="N834" i="2"/>
  <c r="N865" i="2"/>
  <c r="N1049" i="2"/>
  <c r="O1352" i="2"/>
  <c r="O693" i="2"/>
  <c r="R1020" i="2"/>
  <c r="N715" i="2"/>
  <c r="O1550" i="2"/>
  <c r="N795" i="2"/>
  <c r="O1340" i="2"/>
  <c r="O1084" i="2"/>
  <c r="O1254" i="2"/>
  <c r="N863" i="2"/>
  <c r="N1178" i="2"/>
  <c r="R1105" i="2"/>
  <c r="O980" i="2"/>
  <c r="N807" i="2"/>
  <c r="R750" i="2"/>
  <c r="Q1506" i="2"/>
  <c r="N1583" i="2"/>
  <c r="N798" i="2"/>
  <c r="P1063" i="2"/>
  <c r="O1030" i="2"/>
  <c r="O1519" i="2"/>
  <c r="O1210" i="2"/>
  <c r="O832" i="2"/>
  <c r="R1254" i="2"/>
  <c r="N933" i="2"/>
  <c r="O1101" i="2"/>
  <c r="O945" i="2"/>
  <c r="N1516" i="2"/>
  <c r="N1025" i="2"/>
  <c r="O1093" i="2"/>
  <c r="N1480" i="2"/>
  <c r="N1414" i="2"/>
  <c r="Q1513" i="2"/>
  <c r="N1038" i="2"/>
  <c r="O1232" i="2"/>
  <c r="N1077" i="2"/>
  <c r="R759" i="2"/>
  <c r="N1042" i="2"/>
  <c r="O1087" i="2"/>
  <c r="O681" i="2"/>
  <c r="N1278" i="2"/>
  <c r="N1454" i="2"/>
  <c r="N1444" i="2"/>
  <c r="N772" i="2"/>
  <c r="O1469" i="2"/>
  <c r="N1153" i="2"/>
  <c r="N898" i="2"/>
  <c r="O1317" i="2"/>
  <c r="O803" i="2"/>
  <c r="O1111" i="2"/>
  <c r="O1560" i="2"/>
  <c r="P1102" i="2"/>
  <c r="N1266" i="2"/>
  <c r="P1081" i="2"/>
  <c r="P1513" i="2"/>
  <c r="N1115" i="2"/>
  <c r="N689" i="2"/>
  <c r="N1191" i="2"/>
  <c r="N1100" i="2"/>
  <c r="R901" i="2"/>
  <c r="N907" i="2"/>
  <c r="N1542" i="2"/>
  <c r="N1321" i="2"/>
  <c r="O1085" i="2"/>
  <c r="N1224" i="2"/>
  <c r="R1477" i="2"/>
  <c r="O1344" i="2"/>
  <c r="N728" i="2"/>
  <c r="N1337" i="2"/>
  <c r="P1106" i="2"/>
  <c r="O756" i="2"/>
  <c r="N1463" i="2"/>
  <c r="O1157" i="2"/>
  <c r="N1417" i="2"/>
  <c r="R856" i="2"/>
  <c r="O664" i="2"/>
  <c r="S1521" i="2"/>
  <c r="O1024" i="2"/>
  <c r="N895" i="2"/>
  <c r="O1108" i="2"/>
  <c r="O671" i="2"/>
  <c r="P999" i="2"/>
  <c r="R1509" i="2"/>
  <c r="N1054" i="2"/>
  <c r="N1509" i="2"/>
  <c r="N750" i="2"/>
  <c r="O833" i="2"/>
  <c r="O1498" i="2"/>
  <c r="O1322" i="2"/>
  <c r="O1540" i="2"/>
  <c r="O722" i="2"/>
  <c r="R1008" i="2"/>
  <c r="O1023" i="2"/>
  <c r="P765" i="2"/>
  <c r="Q1295" i="2"/>
  <c r="O688" i="2"/>
  <c r="N1376" i="2"/>
  <c r="O884" i="2"/>
  <c r="O1566" i="2"/>
  <c r="O1453" i="2"/>
  <c r="O908" i="2"/>
  <c r="Q1468" i="2"/>
  <c r="N773" i="2"/>
  <c r="S915" i="2"/>
  <c r="N931" i="2"/>
  <c r="N1344" i="2"/>
  <c r="O1120" i="2"/>
  <c r="O935" i="2"/>
  <c r="N1277" i="2"/>
  <c r="O1095" i="2"/>
  <c r="R667" i="2"/>
  <c r="N1170" i="2"/>
  <c r="Q912" i="2"/>
  <c r="O687" i="2"/>
  <c r="O1180" i="2"/>
  <c r="N1524" i="2"/>
  <c r="N1304" i="2"/>
  <c r="O865" i="2"/>
  <c r="N1455" i="2"/>
  <c r="N921" i="2"/>
  <c r="S850" i="2"/>
  <c r="O1121" i="2"/>
  <c r="N1121" i="2"/>
  <c r="O1242" i="2"/>
  <c r="R948" i="2"/>
  <c r="O1103" i="2"/>
  <c r="O1249" i="2"/>
  <c r="N1078" i="2"/>
  <c r="N864" i="2"/>
  <c r="N1382" i="2"/>
  <c r="O1557" i="2"/>
  <c r="O841" i="2"/>
  <c r="Q1509" i="2"/>
  <c r="N1555" i="2"/>
  <c r="O1315" i="2"/>
  <c r="O1189" i="2"/>
  <c r="O1054" i="2"/>
  <c r="O1466" i="2"/>
  <c r="O695" i="2"/>
  <c r="O1148" i="2"/>
  <c r="R1373" i="2"/>
  <c r="N1550" i="2"/>
  <c r="O1102" i="2"/>
  <c r="O1447" i="2"/>
  <c r="N1357" i="2"/>
  <c r="Q1534" i="2"/>
  <c r="O1179" i="2"/>
  <c r="O1092" i="2"/>
  <c r="O1564" i="2"/>
  <c r="N1562" i="2"/>
  <c r="O962" i="2"/>
  <c r="N1043" i="2"/>
  <c r="O1305" i="2"/>
  <c r="N1258" i="2"/>
  <c r="O821" i="2"/>
  <c r="S1538" i="2"/>
  <c r="N1362" i="2"/>
  <c r="O1224" i="2"/>
  <c r="P867" i="2"/>
  <c r="Q1275" i="2"/>
  <c r="R1560" i="2"/>
  <c r="O1069" i="2"/>
  <c r="O1031" i="2"/>
  <c r="Q809" i="2"/>
  <c r="O1192" i="2"/>
  <c r="O1094" i="2"/>
  <c r="O1262" i="2"/>
  <c r="S1503" i="2"/>
  <c r="N1558" i="2"/>
  <c r="R672" i="2"/>
  <c r="O1555" i="2"/>
  <c r="N1139" i="2"/>
  <c r="P1491" i="2"/>
  <c r="N969" i="2"/>
  <c r="Q892" i="2"/>
  <c r="O1150" i="2"/>
  <c r="R912" i="2"/>
  <c r="N950" i="2"/>
  <c r="Q993" i="2"/>
  <c r="R1441" i="2"/>
  <c r="O1022" i="2"/>
  <c r="R1575" i="2"/>
  <c r="O926" i="2"/>
  <c r="N897" i="2"/>
  <c r="N1449" i="2"/>
  <c r="P850" i="2"/>
  <c r="Q686" i="2"/>
  <c r="N1176" i="2"/>
  <c r="O1027" i="2"/>
  <c r="S914" i="2"/>
  <c r="N1213" i="2"/>
  <c r="O1250" i="2"/>
  <c r="N1380" i="2"/>
  <c r="N679" i="2"/>
  <c r="N688" i="2"/>
  <c r="N1068" i="2"/>
  <c r="N1256" i="2"/>
  <c r="N1459" i="2"/>
  <c r="N1587" i="2"/>
  <c r="N1160" i="2"/>
  <c r="O910" i="2"/>
  <c r="Q1106" i="2"/>
  <c r="N1130" i="2"/>
  <c r="P1540" i="2"/>
  <c r="N1330" i="2"/>
  <c r="Q914" i="2"/>
  <c r="O771" i="2"/>
  <c r="N816" i="2"/>
  <c r="N774" i="2"/>
  <c r="N874" i="2"/>
  <c r="S771" i="2"/>
  <c r="N846" i="2"/>
  <c r="N1360" i="2"/>
  <c r="N1557" i="2"/>
  <c r="O1012" i="2"/>
  <c r="N783" i="2"/>
  <c r="N668" i="2"/>
  <c r="O936" i="2"/>
  <c r="O1185" i="2"/>
  <c r="N1435" i="2"/>
  <c r="N883" i="2"/>
  <c r="Q1130" i="2"/>
  <c r="N765" i="2"/>
  <c r="N692" i="2"/>
  <c r="N983" i="2"/>
  <c r="N1352" i="2"/>
  <c r="N1488" i="2"/>
  <c r="N748" i="2"/>
  <c r="N752" i="2"/>
  <c r="P1466" i="2"/>
  <c r="R1456" i="2"/>
  <c r="R1132" i="2"/>
  <c r="P1376" i="2"/>
  <c r="S1093" i="2"/>
  <c r="P748" i="2"/>
  <c r="P1160" i="2"/>
  <c r="Q1578" i="2"/>
  <c r="S1081" i="2"/>
  <c r="S825" i="2"/>
  <c r="O705" i="2"/>
  <c r="Q1313" i="2"/>
  <c r="P1082" i="2"/>
  <c r="S1307" i="2"/>
  <c r="P1299" i="2"/>
  <c r="P1186" i="2"/>
  <c r="N854" i="2"/>
  <c r="O1411" i="2"/>
  <c r="N1264" i="2"/>
  <c r="N1135" i="2"/>
  <c r="N1182" i="2"/>
  <c r="N702" i="2"/>
  <c r="R1307" i="2"/>
  <c r="Q1017" i="2"/>
  <c r="S1275" i="2"/>
  <c r="Q1527" i="2"/>
  <c r="R897" i="2"/>
  <c r="Q1376" i="2"/>
  <c r="S1082" i="2"/>
  <c r="S1454" i="2"/>
  <c r="Q1207" i="2"/>
  <c r="S923" i="2"/>
  <c r="Q1149" i="2"/>
  <c r="P1550" i="2"/>
  <c r="Q690" i="2"/>
  <c r="S953" i="2"/>
  <c r="Q1562" i="2"/>
  <c r="R1208" i="2"/>
  <c r="R862" i="2"/>
  <c r="S922" i="2"/>
  <c r="O1082" i="2"/>
  <c r="N833" i="2"/>
  <c r="N1205" i="2"/>
  <c r="N928" i="2"/>
  <c r="Q1566" i="2"/>
  <c r="N1312" i="2"/>
  <c r="O889" i="2"/>
  <c r="Q890" i="2"/>
  <c r="N778" i="2"/>
  <c r="Q915" i="2"/>
  <c r="N891" i="2"/>
  <c r="N1210" i="2"/>
  <c r="O996" i="2"/>
  <c r="R1080" i="2"/>
  <c r="P1358" i="2"/>
  <c r="S1130" i="2"/>
  <c r="Q1571" i="2"/>
  <c r="O1580" i="2"/>
  <c r="N1333" i="2"/>
  <c r="O1567" i="2"/>
  <c r="R1316" i="2"/>
  <c r="N923" i="2"/>
  <c r="N1347" i="2"/>
  <c r="N1407" i="2"/>
  <c r="N684" i="2"/>
  <c r="O1578" i="2"/>
  <c r="O1376" i="2"/>
  <c r="O1548" i="2"/>
  <c r="N1245" i="2"/>
  <c r="N1326" i="2"/>
  <c r="R884" i="2"/>
  <c r="N1092" i="2"/>
  <c r="N1552" i="2"/>
  <c r="S1509" i="2"/>
  <c r="N925" i="2"/>
  <c r="O1377" i="2"/>
  <c r="N1289" i="2"/>
  <c r="O1238" i="2"/>
  <c r="R1090" i="2"/>
  <c r="R1565" i="2"/>
  <c r="P821" i="2"/>
  <c r="Q667" i="2"/>
  <c r="O1277" i="2"/>
  <c r="N1447" i="2"/>
  <c r="N1305" i="2"/>
  <c r="N981" i="2"/>
  <c r="N768" i="2"/>
  <c r="R942" i="2"/>
  <c r="O903" i="2"/>
  <c r="P686" i="2"/>
  <c r="N1534" i="2"/>
  <c r="O1380" i="2"/>
  <c r="P996" i="2"/>
  <c r="O879" i="2"/>
  <c r="N809" i="2"/>
  <c r="N1279" i="2"/>
  <c r="N1501" i="2"/>
  <c r="Q1503" i="2"/>
  <c r="O699" i="2"/>
  <c r="O799" i="2"/>
  <c r="O1132" i="2"/>
  <c r="R1268" i="2"/>
  <c r="R1540" i="2"/>
  <c r="N855" i="2"/>
  <c r="N808" i="2"/>
  <c r="O1191" i="2"/>
  <c r="O1527" i="2"/>
  <c r="Q680" i="2"/>
  <c r="O1582" i="2"/>
  <c r="O1506" i="2"/>
  <c r="Q1440" i="2"/>
  <c r="R1284" i="2"/>
  <c r="Q1186" i="2"/>
  <c r="Q744" i="2"/>
  <c r="Q1445" i="2"/>
  <c r="Q1081" i="2"/>
  <c r="P1304" i="2"/>
  <c r="P796" i="2"/>
  <c r="R1574" i="2"/>
  <c r="P894" i="2"/>
  <c r="O1541" i="2"/>
  <c r="O766" i="2"/>
  <c r="N791" i="2"/>
  <c r="O878" i="2"/>
  <c r="N1154" i="2"/>
  <c r="O1135" i="2"/>
  <c r="N1006" i="2"/>
  <c r="Q821" i="2"/>
  <c r="S1108" i="2"/>
  <c r="O762" i="2"/>
  <c r="N903" i="2"/>
  <c r="Q825" i="2"/>
  <c r="N1096" i="2"/>
  <c r="O1196" i="2"/>
  <c r="O1227" i="2"/>
  <c r="N1069" i="2"/>
  <c r="N1508" i="2"/>
  <c r="N685" i="2"/>
  <c r="O1216" i="2"/>
  <c r="O1419" i="2"/>
  <c r="R1361" i="2"/>
  <c r="N1262" i="2"/>
  <c r="N1250" i="2"/>
  <c r="O897" i="2"/>
  <c r="Q1477" i="2"/>
  <c r="S1017" i="2"/>
  <c r="P877" i="2"/>
  <c r="N859" i="2"/>
  <c r="Q1090" i="2"/>
  <c r="S1361" i="2"/>
  <c r="O1156" i="2"/>
  <c r="N1066" i="2"/>
  <c r="O1083" i="2"/>
  <c r="N1226" i="2"/>
  <c r="N876" i="2"/>
  <c r="N1404" i="2"/>
  <c r="N1421" i="2"/>
  <c r="N817" i="2"/>
  <c r="N767" i="2"/>
  <c r="N1218" i="2"/>
  <c r="N1353" i="2"/>
  <c r="O1178" i="2"/>
  <c r="N1190" i="2"/>
  <c r="N848" i="2"/>
  <c r="N1386" i="2"/>
  <c r="N1237" i="2"/>
  <c r="R1437" i="2"/>
  <c r="N1285" i="2"/>
  <c r="O1330" i="2"/>
  <c r="O1078" i="2"/>
  <c r="O875" i="2"/>
  <c r="Q1431" i="2"/>
  <c r="R685" i="2"/>
  <c r="N727" i="2"/>
  <c r="N1051" i="2"/>
  <c r="N1114" i="2"/>
  <c r="O1298" i="2"/>
  <c r="O1077" i="2"/>
  <c r="O881" i="2"/>
  <c r="N700" i="2"/>
  <c r="Q716" i="2"/>
  <c r="O1504" i="2"/>
  <c r="N1236" i="2"/>
  <c r="N1189" i="2"/>
  <c r="S839" i="2"/>
  <c r="O1057" i="2"/>
  <c r="P904" i="2"/>
  <c r="N1551" i="2"/>
  <c r="O1028" i="2"/>
  <c r="S842" i="2"/>
  <c r="O1130" i="2"/>
  <c r="O836" i="2"/>
  <c r="S1123" i="2"/>
  <c r="R1244" i="2"/>
  <c r="R1082" i="2"/>
  <c r="P1574" i="2"/>
  <c r="R1506" i="2"/>
  <c r="Q1257" i="2"/>
  <c r="S1468" i="2"/>
  <c r="P1149" i="2"/>
  <c r="S1506" i="2"/>
  <c r="R920" i="2"/>
  <c r="O1468" i="2"/>
  <c r="O1501" i="2"/>
  <c r="S766" i="2"/>
  <c r="N861" i="2"/>
  <c r="R842" i="2"/>
  <c r="N866" i="2"/>
  <c r="O1355" i="2"/>
  <c r="O1116" i="2"/>
  <c r="N819" i="2"/>
  <c r="O1542" i="2"/>
  <c r="P1456" i="2"/>
  <c r="O798" i="2"/>
  <c r="N1430" i="2"/>
  <c r="O745" i="2"/>
  <c r="N1428" i="2"/>
  <c r="N718" i="2"/>
  <c r="O1579" i="2"/>
  <c r="O1230" i="2"/>
  <c r="N1532" i="2"/>
  <c r="N842" i="2"/>
  <c r="R1491" i="2"/>
  <c r="N881" i="2"/>
  <c r="O829" i="2"/>
  <c r="N1234" i="2"/>
  <c r="N1477" i="2"/>
  <c r="N1159" i="2"/>
  <c r="N1032" i="2"/>
  <c r="N1497" i="2"/>
  <c r="N1319" i="2"/>
  <c r="N1311" i="2"/>
  <c r="N1076" i="2"/>
  <c r="N1219" i="2"/>
  <c r="O1364" i="2"/>
  <c r="N1470" i="2"/>
  <c r="P920" i="2"/>
  <c r="P1559" i="2"/>
  <c r="N725" i="2"/>
  <c r="O808" i="2"/>
  <c r="N1458" i="2"/>
  <c r="O1149" i="2"/>
  <c r="N1401" i="2"/>
  <c r="Q786" i="2"/>
  <c r="Q1388" i="2"/>
  <c r="N1298" i="2"/>
  <c r="N1528" i="2"/>
  <c r="N1579" i="2"/>
  <c r="N1345" i="2"/>
  <c r="N1439" i="2"/>
  <c r="N1059" i="2"/>
  <c r="Q1574" i="2"/>
  <c r="R825" i="2"/>
  <c r="N1575" i="2"/>
  <c r="N1578" i="2"/>
  <c r="N1261" i="2"/>
  <c r="R839" i="2"/>
  <c r="O1459" i="2"/>
  <c r="N1440" i="2"/>
  <c r="N896" i="2"/>
  <c r="N1174" i="2"/>
  <c r="O1383" i="2"/>
  <c r="O1198" i="2"/>
  <c r="O1563" i="2"/>
  <c r="O1257" i="2"/>
  <c r="N1222" i="2"/>
  <c r="N1198" i="2"/>
  <c r="S885" i="2"/>
  <c r="N1436" i="2"/>
  <c r="N1209" i="2"/>
  <c r="N1074" i="2"/>
  <c r="N1203" i="2"/>
  <c r="O1073" i="2"/>
  <c r="N777" i="2"/>
  <c r="O1482" i="2"/>
  <c r="S1316" i="2"/>
  <c r="Q897" i="2"/>
  <c r="R1303" i="2"/>
  <c r="P672" i="2"/>
  <c r="P921" i="2"/>
  <c r="S1090" i="2"/>
  <c r="N1079" i="2"/>
  <c r="N1416" i="2"/>
  <c r="S765" i="2"/>
  <c r="N740" i="2"/>
  <c r="O960" i="2"/>
  <c r="N1466" i="2"/>
  <c r="S993" i="2"/>
  <c r="N739" i="2"/>
  <c r="R1483" i="2"/>
  <c r="N1585" i="2"/>
  <c r="P1310" i="2"/>
  <c r="O983" i="2"/>
  <c r="R1513" i="2"/>
  <c r="O1006" i="2"/>
  <c r="R1130" i="2"/>
  <c r="Q884" i="2"/>
  <c r="Q1310" i="2"/>
  <c r="N1456" i="2"/>
  <c r="O1153" i="2"/>
  <c r="N975" i="2"/>
  <c r="N985" i="2"/>
  <c r="S1207" i="2"/>
  <c r="P1196" i="2"/>
  <c r="N997" i="2"/>
  <c r="N1022" i="2"/>
  <c r="O849" i="2"/>
  <c r="P1534" i="2"/>
  <c r="N966" i="2"/>
  <c r="N694" i="2"/>
  <c r="N1349" i="2"/>
  <c r="S667" i="2"/>
  <c r="N1185" i="2"/>
  <c r="O1570" i="2"/>
  <c r="S1544" i="2"/>
  <c r="O1304" i="2"/>
  <c r="O977" i="2"/>
  <c r="O1324" i="2"/>
  <c r="N814" i="2"/>
  <c r="O895" i="2"/>
  <c r="N1395" i="2"/>
  <c r="O716" i="2"/>
  <c r="O1003" i="2"/>
  <c r="N1136" i="2"/>
  <c r="N709" i="2"/>
  <c r="N1351" i="2"/>
  <c r="N1486" i="2"/>
  <c r="N1511" i="2"/>
  <c r="N1464" i="2"/>
  <c r="N1162" i="2"/>
  <c r="N704" i="2"/>
  <c r="O852" i="2"/>
  <c r="O765" i="2"/>
  <c r="N723" i="2"/>
  <c r="N888" i="2"/>
  <c r="O1052" i="2"/>
  <c r="O1451" i="2"/>
  <c r="N1207" i="2"/>
  <c r="N823" i="2"/>
  <c r="O747" i="2"/>
  <c r="O735" i="2"/>
  <c r="N1415" i="2"/>
  <c r="N1126" i="2"/>
  <c r="S1513" i="2"/>
  <c r="P1563" i="2"/>
  <c r="N1151" i="2"/>
  <c r="N1314" i="2"/>
  <c r="Q1531" i="2"/>
  <c r="P766" i="2"/>
  <c r="P685" i="2"/>
  <c r="O684" i="2"/>
  <c r="O1475" i="2"/>
  <c r="S686" i="2"/>
  <c r="Q913" i="2"/>
  <c r="R1436" i="2"/>
  <c r="S897" i="2"/>
  <c r="Q1454" i="2"/>
  <c r="N1573" i="2"/>
  <c r="O1220" i="2"/>
  <c r="N683" i="2"/>
  <c r="N1545" i="2"/>
  <c r="O806" i="2"/>
  <c r="N1515" i="2"/>
  <c r="N875" i="2"/>
  <c r="Q850" i="2"/>
  <c r="O1497" i="2"/>
  <c r="P1431" i="2"/>
  <c r="S1477" i="2"/>
  <c r="S1337" i="2"/>
  <c r="N1355" i="2"/>
  <c r="O843" i="2"/>
  <c r="O1306" i="2"/>
  <c r="Q1008" i="2"/>
  <c r="N858" i="2"/>
  <c r="S809" i="2"/>
  <c r="S1005" i="2"/>
  <c r="O1037" i="2"/>
  <c r="O717" i="2"/>
  <c r="N1410" i="2"/>
  <c r="N1574" i="2"/>
  <c r="R1538" i="2"/>
  <c r="S1489" i="2"/>
  <c r="N1253" i="2"/>
  <c r="N785" i="2"/>
  <c r="N1144" i="2"/>
  <c r="N1148" i="2"/>
  <c r="N860" i="2"/>
  <c r="Q1501" i="2"/>
  <c r="P890" i="2"/>
  <c r="N1050" i="2"/>
  <c r="N1134" i="2"/>
  <c r="S1540" i="2"/>
  <c r="N1052" i="2"/>
  <c r="N707" i="2"/>
  <c r="N869" i="2"/>
  <c r="N1556" i="2"/>
  <c r="N1142" i="2"/>
  <c r="Q1546" i="2"/>
  <c r="N780" i="2"/>
  <c r="R1492" i="2"/>
  <c r="N760" i="2"/>
  <c r="N716" i="2"/>
  <c r="N890" i="2"/>
  <c r="S1548" i="2"/>
  <c r="N1065" i="2"/>
  <c r="N759" i="2"/>
  <c r="N886" i="2"/>
  <c r="Q1373" i="2"/>
  <c r="R1531" i="2"/>
  <c r="N1072" i="2"/>
  <c r="O1206" i="2"/>
  <c r="O744" i="2"/>
  <c r="O1034" i="2"/>
  <c r="N868" i="2"/>
  <c r="P1295" i="2"/>
  <c r="R877" i="2"/>
  <c r="N971" i="2"/>
  <c r="N972" i="2"/>
  <c r="O698" i="2"/>
  <c r="N889" i="2"/>
  <c r="N932" i="2"/>
  <c r="O1416" i="2"/>
  <c r="N825" i="2"/>
  <c r="O1043" i="2"/>
  <c r="N1448" i="2"/>
  <c r="O1518" i="2"/>
  <c r="N1343" i="2"/>
  <c r="N1156" i="2"/>
  <c r="Q1160" i="2"/>
  <c r="N1385" i="2"/>
  <c r="N1281" i="2"/>
  <c r="O1190" i="2"/>
  <c r="R1466" i="2"/>
  <c r="S913" i="2"/>
  <c r="Q1307" i="2"/>
  <c r="S862" i="2"/>
  <c r="P1275" i="2"/>
  <c r="S883" i="2"/>
  <c r="S1298" i="2"/>
  <c r="R1174" i="2"/>
  <c r="S1560" i="2"/>
  <c r="N1220" i="2"/>
  <c r="S846" i="2"/>
  <c r="R1017" i="2"/>
  <c r="P917" i="2"/>
  <c r="O978" i="2"/>
  <c r="N1405" i="2"/>
  <c r="S877" i="2"/>
  <c r="O1058" i="2"/>
  <c r="N847" i="2"/>
  <c r="O1562" i="2"/>
  <c r="O914" i="2"/>
  <c r="N1547" i="2"/>
  <c r="N994" i="2"/>
  <c r="Q957" i="2"/>
  <c r="O1268" i="2"/>
  <c r="N955" i="2"/>
  <c r="Q708" i="2"/>
  <c r="N1505" i="2"/>
  <c r="R1571" i="2"/>
  <c r="N1481" i="2"/>
  <c r="O1436" i="2"/>
  <c r="N976" i="2"/>
  <c r="P728" i="2"/>
  <c r="N1569" i="2"/>
  <c r="P1370" i="2"/>
  <c r="N1432" i="2"/>
  <c r="N1233" i="2"/>
  <c r="S1346" i="2"/>
  <c r="Q1483" i="2"/>
  <c r="N1348" i="2"/>
  <c r="O1226" i="2"/>
  <c r="Q750" i="2"/>
  <c r="N764" i="2"/>
  <c r="N678" i="2"/>
  <c r="S1277" i="2"/>
  <c r="P824" i="2"/>
  <c r="N918" i="2"/>
  <c r="O1010" i="2"/>
  <c r="Q1441" i="2"/>
  <c r="N1374" i="2"/>
  <c r="O670" i="2"/>
  <c r="P915" i="2"/>
  <c r="O1040" i="2"/>
  <c r="N1396" i="2"/>
  <c r="N801" i="2"/>
  <c r="R1102" i="2"/>
  <c r="N1402" i="2"/>
  <c r="N1468" i="2"/>
  <c r="R1286" i="2"/>
  <c r="R716" i="2"/>
  <c r="R809" i="2"/>
  <c r="O1204" i="2"/>
  <c r="N989" i="2"/>
  <c r="N986" i="2"/>
  <c r="P1373" i="2"/>
  <c r="Q815" i="2"/>
  <c r="O1574" i="2"/>
  <c r="R1468" i="2"/>
  <c r="N1442" i="2"/>
  <c r="S815" i="2"/>
  <c r="N1124" i="2"/>
  <c r="R1346" i="2"/>
  <c r="N882" i="2"/>
  <c r="N1336" i="2"/>
  <c r="N892" i="2"/>
  <c r="O1392" i="2"/>
  <c r="O898" i="2"/>
  <c r="N958" i="2"/>
  <c r="N1306" i="2"/>
  <c r="N927" i="2"/>
  <c r="P1259" i="2"/>
  <c r="O997" i="2"/>
  <c r="P912" i="2"/>
  <c r="S1106" i="2"/>
  <c r="Q1250" i="2"/>
  <c r="P905" i="2"/>
  <c r="S1254" i="2"/>
  <c r="Q1436" i="2"/>
  <c r="R1275" i="2"/>
  <c r="R1194" i="2"/>
  <c r="P1571" i="2"/>
  <c r="N1500" i="2"/>
  <c r="R680" i="2"/>
  <c r="R924" i="2"/>
  <c r="N1216" i="2"/>
  <c r="O757" i="2"/>
  <c r="N967" i="2"/>
  <c r="O1042" i="2"/>
  <c r="N736" i="2"/>
  <c r="S924" i="2"/>
  <c r="O704" i="2"/>
  <c r="N1252" i="2"/>
  <c r="O911" i="2"/>
  <c r="O1193" i="2"/>
  <c r="P957" i="2"/>
  <c r="O968" i="2"/>
  <c r="Q924" i="2"/>
  <c r="N1548" i="2"/>
  <c r="O1401" i="2"/>
  <c r="N1057" i="2"/>
  <c r="O966" i="2"/>
  <c r="O1544" i="2"/>
  <c r="N1087" i="2"/>
  <c r="N922" i="2"/>
  <c r="N1265" i="2"/>
  <c r="N1536" i="2"/>
  <c r="N1397" i="2"/>
  <c r="R1553" i="2"/>
  <c r="N1495" i="2"/>
  <c r="N1084" i="2"/>
  <c r="N1058" i="2"/>
  <c r="P1130" i="2"/>
  <c r="N1564" i="2"/>
  <c r="N671" i="2"/>
  <c r="O1021" i="2"/>
  <c r="N722" i="2"/>
  <c r="N977" i="2"/>
  <c r="N1044" i="2"/>
  <c r="N1227" i="2"/>
  <c r="O674" i="2"/>
  <c r="N1221" i="2"/>
  <c r="Q1491" i="2"/>
  <c r="O883" i="2"/>
  <c r="P1454" i="2"/>
  <c r="S750" i="2"/>
  <c r="O1362" i="2"/>
  <c r="O1049" i="2"/>
  <c r="N1036" i="2"/>
  <c r="R908" i="2"/>
  <c r="O1456" i="2"/>
  <c r="O1159" i="2"/>
  <c r="R1370" i="2"/>
  <c r="P993" i="2"/>
  <c r="N1565" i="2"/>
  <c r="O986" i="2"/>
  <c r="S1370" i="2"/>
  <c r="N776" i="2"/>
  <c r="S1565" i="2"/>
  <c r="P923" i="2"/>
  <c r="O1158" i="2"/>
  <c r="N1140" i="2"/>
  <c r="N1271" i="2"/>
  <c r="N1543" i="2"/>
  <c r="O768" i="2"/>
  <c r="P901" i="2"/>
  <c r="N674" i="2"/>
  <c r="R911" i="2"/>
  <c r="O1065" i="2"/>
  <c r="N681" i="2"/>
  <c r="P1489" i="2"/>
  <c r="N1229" i="2"/>
  <c r="N843" i="2"/>
  <c r="S1244" i="2"/>
  <c r="Q1541" i="2"/>
  <c r="Q1208" i="2"/>
  <c r="R1566" i="2"/>
  <c r="R883" i="2"/>
  <c r="S1186" i="2"/>
  <c r="P1557" i="2"/>
  <c r="N793" i="2"/>
  <c r="O1014" i="2"/>
  <c r="O924" i="2"/>
  <c r="O1478" i="2"/>
  <c r="N831" i="2"/>
  <c r="N1033" i="2"/>
  <c r="Q1245" i="2"/>
  <c r="N1238" i="2"/>
  <c r="N691" i="2"/>
  <c r="N1104" i="2"/>
  <c r="N856" i="2"/>
  <c r="R827" i="2"/>
  <c r="N1446" i="2"/>
  <c r="Q1492" i="2"/>
  <c r="N1566" i="2"/>
  <c r="O1583" i="2"/>
  <c r="O1248" i="2"/>
  <c r="N1359" i="2"/>
  <c r="P691" i="2"/>
  <c r="N916" i="2"/>
  <c r="N712" i="2"/>
  <c r="O814" i="2"/>
  <c r="O1312" i="2"/>
  <c r="N1530" i="2"/>
  <c r="N1292" i="2"/>
  <c r="N1286" i="2"/>
  <c r="N1070" i="2"/>
  <c r="N1317" i="2"/>
  <c r="N1452" i="2"/>
  <c r="R1079" i="2"/>
  <c r="N1019" i="2"/>
  <c r="N1131" i="2"/>
  <c r="O809" i="2"/>
  <c r="N1299" i="2"/>
  <c r="O786" i="2"/>
  <c r="R1207" i="2"/>
  <c r="N1013" i="2"/>
  <c r="N690" i="2"/>
  <c r="N1339" i="2"/>
  <c r="O1241" i="2"/>
  <c r="N1559" i="2"/>
  <c r="S708" i="2"/>
  <c r="N1119" i="2"/>
  <c r="O1323" i="2"/>
  <c r="N1165" i="2"/>
  <c r="O1470" i="2"/>
  <c r="N857" i="2"/>
  <c r="O1280" i="2"/>
  <c r="N1522" i="2"/>
  <c r="N902" i="2"/>
  <c r="N771" i="2"/>
  <c r="O1026" i="2"/>
  <c r="N786" i="2"/>
  <c r="N1469" i="2"/>
  <c r="N1101" i="2"/>
  <c r="O1197" i="2"/>
  <c r="Q1521" i="2"/>
  <c r="N1327" i="2"/>
  <c r="O1098" i="2"/>
  <c r="N1313" i="2"/>
  <c r="O953" i="2"/>
  <c r="N1055" i="2"/>
  <c r="O1066" i="2"/>
  <c r="N805" i="2"/>
  <c r="N1426" i="2"/>
  <c r="N991" i="2"/>
  <c r="R968" i="2"/>
  <c r="O727" i="2"/>
  <c r="O1573" i="2"/>
  <c r="N1260" i="2"/>
  <c r="O1097" i="2"/>
  <c r="N1172" i="2"/>
  <c r="Q1563" i="2"/>
  <c r="P977" i="2"/>
  <c r="Q1082" i="2"/>
  <c r="R1298" i="2"/>
  <c r="S1174" i="2"/>
  <c r="P1248" i="2"/>
  <c r="P1084" i="2"/>
  <c r="R987" i="2"/>
  <c r="P735" i="2"/>
  <c r="P1307" i="2"/>
  <c r="Q733" i="2"/>
  <c r="Q1084" i="2"/>
  <c r="S894" i="2"/>
  <c r="Q1048" i="2"/>
  <c r="O988" i="2"/>
  <c r="P1174" i="2"/>
  <c r="R1084" i="2"/>
  <c r="P1052" i="2"/>
  <c r="S1284" i="2"/>
  <c r="R1093" i="2"/>
  <c r="Q1568" i="2"/>
  <c r="S690" i="2"/>
  <c r="N1331" i="2"/>
  <c r="O1139" i="2"/>
  <c r="N1338" i="2"/>
  <c r="N804" i="2"/>
  <c r="O1110" i="2"/>
  <c r="N837" i="2"/>
  <c r="N1363" i="2"/>
  <c r="N1045" i="2"/>
  <c r="Q1254" i="2"/>
  <c r="N714" i="2"/>
  <c r="N799" i="2"/>
  <c r="N1389" i="2"/>
  <c r="N1269" i="2"/>
  <c r="N735" i="2"/>
  <c r="N871" i="2"/>
  <c r="O1587" i="2"/>
  <c r="N1570" i="2"/>
  <c r="Q851" i="2"/>
  <c r="N1029" i="2"/>
  <c r="S1328" i="2"/>
  <c r="O740" i="2"/>
  <c r="O739" i="2"/>
  <c r="N1181" i="2"/>
  <c r="N827" i="2"/>
  <c r="O1025" i="2"/>
  <c r="N1241" i="2"/>
  <c r="P1361" i="2"/>
  <c r="N1576" i="2"/>
  <c r="N841" i="2"/>
  <c r="O927" i="2"/>
  <c r="P924" i="2"/>
  <c r="N1248" i="2"/>
  <c r="S672" i="2"/>
  <c r="O728" i="2"/>
  <c r="O1333" i="2"/>
  <c r="N887" i="2"/>
  <c r="N919" i="2"/>
  <c r="N788" i="2"/>
  <c r="N1507" i="2"/>
  <c r="O793" i="2"/>
  <c r="R1150" i="2"/>
  <c r="N1196" i="2"/>
  <c r="O1119" i="2"/>
  <c r="R986" i="2"/>
  <c r="O877" i="2"/>
  <c r="O1160" i="2"/>
  <c r="N747" i="2"/>
  <c r="R957" i="2"/>
  <c r="O838" i="2"/>
  <c r="O1371" i="2"/>
  <c r="O1556" i="2"/>
  <c r="N751" i="2"/>
  <c r="N1208" i="2"/>
  <c r="O1080" i="2"/>
  <c r="P1548" i="2"/>
  <c r="N870" i="2"/>
  <c r="N1246" i="2"/>
  <c r="N717" i="2"/>
  <c r="R850" i="2"/>
  <c r="O922" i="2"/>
  <c r="N938" i="2"/>
  <c r="N1283" i="2"/>
  <c r="N1581" i="2"/>
  <c r="N1123" i="2"/>
  <c r="Q771" i="2"/>
  <c r="N1017" i="2"/>
  <c r="O1410" i="2"/>
  <c r="N1431" i="2"/>
  <c r="R1438" i="2"/>
  <c r="N850" i="2"/>
  <c r="N1506" i="2"/>
  <c r="P953" i="2"/>
  <c r="R1123" i="2"/>
  <c r="Q894" i="2"/>
  <c r="R1081" i="2"/>
  <c r="Q1126" i="2"/>
  <c r="Q1065" i="2"/>
  <c r="N1127" i="2"/>
  <c r="N1171" i="2"/>
  <c r="P1531" i="2"/>
  <c r="N937" i="2"/>
  <c r="N737" i="2"/>
  <c r="N1027" i="2"/>
  <c r="N1098" i="2"/>
  <c r="N1478" i="2"/>
  <c r="P690" i="2"/>
  <c r="N894" i="2"/>
  <c r="O689" i="2"/>
  <c r="N1120" i="2"/>
  <c r="R813" i="2"/>
  <c r="S748" i="2"/>
  <c r="R1556" i="2"/>
  <c r="P1316" i="2"/>
  <c r="S826" i="2"/>
  <c r="S1304" i="2"/>
  <c r="Q826" i="2"/>
  <c r="S1562" i="2"/>
  <c r="P1562" i="2"/>
  <c r="N840" i="2"/>
  <c r="O1269" i="2"/>
  <c r="P786" i="2"/>
  <c r="N1247" i="2"/>
  <c r="O1389" i="2"/>
  <c r="N733" i="2"/>
  <c r="N1438" i="2"/>
  <c r="S1084" i="2"/>
  <c r="R1445" i="2"/>
  <c r="P1208" i="2"/>
  <c r="S796" i="2"/>
  <c r="S1456" i="2"/>
  <c r="Q796" i="2"/>
  <c r="O810" i="2"/>
  <c r="P1553" i="2"/>
  <c r="P1303" i="2"/>
  <c r="S1251" i="2"/>
  <c r="P883" i="2"/>
  <c r="P1298" i="2"/>
  <c r="S744" i="2"/>
  <c r="Q1500" i="2"/>
  <c r="Q1244" i="2"/>
  <c r="Q1437" i="2"/>
  <c r="Q1361" i="2"/>
  <c r="N703" i="2"/>
  <c r="P744" i="2"/>
  <c r="Q1316" i="2"/>
  <c r="Q1123" i="2"/>
  <c r="R894" i="2"/>
  <c r="N1392" i="2"/>
  <c r="O1186" i="2"/>
  <c r="R1251" i="2"/>
  <c r="O1571" i="2"/>
  <c r="N1398" i="2"/>
  <c r="Q1322" i="2"/>
  <c r="R1126" i="2"/>
  <c r="S1235" i="2"/>
  <c r="R1358" i="2"/>
  <c r="P733" i="2"/>
  <c r="R826" i="2"/>
  <c r="N1102" i="2"/>
  <c r="N756" i="2"/>
  <c r="O1068" i="2"/>
  <c r="R851" i="2"/>
  <c r="N1002" i="2"/>
  <c r="N1358" i="2"/>
  <c r="N1413" i="2"/>
  <c r="N1188" i="2"/>
  <c r="P1254" i="2"/>
  <c r="Q1304" i="2"/>
  <c r="S1208" i="2"/>
  <c r="S957" i="2"/>
  <c r="N1232" i="2"/>
  <c r="N862" i="2"/>
  <c r="Q920" i="2"/>
  <c r="P1048" i="2"/>
  <c r="R1568" i="2"/>
  <c r="R1454" i="2"/>
  <c r="Q888" i="2"/>
  <c r="R923" i="2"/>
  <c r="Q1456" i="2"/>
  <c r="O850" i="2"/>
  <c r="S1102" i="2"/>
  <c r="N1133" i="2"/>
  <c r="S851" i="2"/>
  <c r="O1236" i="2"/>
  <c r="R814" i="2"/>
  <c r="S759" i="2"/>
  <c r="R865" i="2"/>
  <c r="N1276" i="2"/>
  <c r="P1251" i="2"/>
  <c r="O1117" i="2"/>
  <c r="Q904" i="2"/>
  <c r="O1316" i="2"/>
  <c r="O1243" i="2"/>
  <c r="O918" i="2"/>
  <c r="O1457" i="2"/>
  <c r="P862" i="2"/>
  <c r="Q883" i="2"/>
  <c r="P1313" i="2"/>
  <c r="N965" i="2"/>
  <c r="P1245" i="2"/>
  <c r="O1296" i="2"/>
  <c r="P984" i="2"/>
  <c r="Q917" i="2"/>
  <c r="R1295" i="2"/>
  <c r="O1275" i="2"/>
  <c r="N963" i="2"/>
  <c r="O896" i="2"/>
  <c r="N947" i="2"/>
  <c r="N926" i="2"/>
  <c r="N1080" i="2"/>
  <c r="N1544" i="2"/>
  <c r="N743" i="2"/>
  <c r="N677" i="2"/>
  <c r="N1514" i="2"/>
  <c r="O753" i="2"/>
  <c r="S1466" i="2"/>
  <c r="S1358" i="2"/>
  <c r="R953" i="2"/>
  <c r="Q905" i="2"/>
  <c r="R1562" i="2"/>
  <c r="Q968" i="2"/>
  <c r="P826" i="2"/>
  <c r="P897" i="2"/>
  <c r="N779" i="2"/>
  <c r="P851" i="2"/>
  <c r="O718" i="2"/>
  <c r="N782" i="2"/>
  <c r="Q1194" i="2"/>
  <c r="N1145" i="2"/>
  <c r="O1303" i="2"/>
  <c r="O975" i="2"/>
  <c r="P885" i="2"/>
  <c r="O1426" i="2"/>
  <c r="R913" i="2"/>
  <c r="Q1489" i="2"/>
  <c r="O1013" i="2"/>
  <c r="N1490" i="2"/>
  <c r="N990" i="2"/>
  <c r="N721" i="2"/>
  <c r="S1559" i="2"/>
  <c r="P1445" i="2"/>
  <c r="P1132" i="2"/>
  <c r="P825" i="2"/>
  <c r="R1048" i="2"/>
  <c r="Q953" i="2"/>
  <c r="R1304" i="2"/>
  <c r="O839" i="2"/>
  <c r="O861" i="2"/>
  <c r="R1186" i="2"/>
  <c r="O1062" i="2"/>
  <c r="R993" i="2"/>
  <c r="N806" i="2"/>
  <c r="S1299" i="2"/>
  <c r="S867" i="2"/>
  <c r="N1394" i="2"/>
  <c r="R698" i="2"/>
  <c r="N1200" i="2"/>
  <c r="O706" i="2"/>
  <c r="O1207" i="2"/>
  <c r="N686" i="2"/>
  <c r="N1383" i="2"/>
  <c r="N1546" i="2"/>
  <c r="N1290" i="2"/>
  <c r="N672" i="2"/>
  <c r="N1513" i="2"/>
  <c r="O1500" i="2"/>
  <c r="R686" i="2"/>
  <c r="S920" i="2"/>
  <c r="S1445" i="2"/>
  <c r="P1266" i="2"/>
  <c r="O711" i="2"/>
  <c r="R855" i="2"/>
  <c r="N1419" i="2"/>
  <c r="Q1346" i="2"/>
  <c r="N915" i="2"/>
  <c r="P759" i="2"/>
  <c r="N1334" i="2"/>
  <c r="N663" i="2"/>
  <c r="O816" i="2"/>
  <c r="N732" i="2"/>
  <c r="N996" i="2"/>
  <c r="N1125" i="2"/>
  <c r="O1405" i="2"/>
  <c r="N664" i="2"/>
  <c r="S996" i="2"/>
  <c r="N1295" i="2"/>
  <c r="S1574" i="2"/>
  <c r="P813" i="2"/>
  <c r="S1048" i="2"/>
  <c r="O1018" i="2"/>
  <c r="R821" i="2"/>
  <c r="N1073" i="2"/>
  <c r="N1083" i="2"/>
  <c r="S813" i="2"/>
  <c r="R690" i="2"/>
  <c r="Q1299" i="2"/>
  <c r="O855" i="2"/>
  <c r="N1143" i="2"/>
  <c r="N1580" i="2"/>
  <c r="R796" i="2"/>
  <c r="O880" i="2"/>
  <c r="P942" i="2"/>
  <c r="N781" i="2"/>
  <c r="R922" i="2"/>
  <c r="P1468" i="2"/>
  <c r="N1541" i="2"/>
  <c r="N948" i="2"/>
  <c r="N1378" i="2"/>
  <c r="P727" i="2"/>
  <c r="Q1248" i="2"/>
  <c r="P913" i="2"/>
  <c r="N1107" i="2"/>
  <c r="N1582" i="2"/>
  <c r="Q1296" i="2"/>
  <c r="Q1080" i="2"/>
  <c r="N1406" i="2"/>
  <c r="N982" i="2"/>
  <c r="O1546" i="2"/>
  <c r="N680" i="2"/>
  <c r="P780" i="2"/>
  <c r="S1132" i="2"/>
  <c r="R744" i="2"/>
  <c r="O917" i="2"/>
  <c r="S1303" i="2"/>
  <c r="N1308" i="2"/>
  <c r="Q742" i="2"/>
  <c r="N1150" i="2"/>
  <c r="S1568" i="2"/>
  <c r="N1259" i="2"/>
  <c r="N1479" i="2"/>
  <c r="Q1287" i="2"/>
  <c r="N1571" i="2"/>
  <c r="Q759" i="2"/>
  <c r="N1108" i="2"/>
  <c r="R1527" i="2"/>
  <c r="N581" i="2"/>
  <c r="N595" i="2"/>
  <c r="O588" i="2"/>
  <c r="N631" i="2"/>
  <c r="N625" i="2"/>
  <c r="N624" i="2"/>
  <c r="Q535" i="2"/>
  <c r="N662" i="2"/>
  <c r="N475" i="2"/>
  <c r="N490" i="2"/>
  <c r="S588" i="2"/>
  <c r="N654" i="2"/>
  <c r="N560" i="2"/>
  <c r="P588" i="2"/>
  <c r="O547" i="2"/>
  <c r="P535" i="2"/>
  <c r="N636" i="2"/>
  <c r="N535" i="2"/>
  <c r="Q588" i="2"/>
  <c r="N526" i="2"/>
  <c r="N548" i="2"/>
  <c r="N600" i="2"/>
  <c r="N484" i="2"/>
  <c r="N507" i="2"/>
  <c r="N476" i="2"/>
  <c r="N473" i="2"/>
  <c r="N605" i="2"/>
  <c r="N553" i="2"/>
  <c r="N517" i="2"/>
  <c r="O626" i="2"/>
  <c r="O535" i="2"/>
  <c r="R588" i="2"/>
  <c r="O484" i="2"/>
  <c r="N629" i="2"/>
  <c r="N588" i="2"/>
  <c r="S535" i="2"/>
  <c r="N638" i="2"/>
  <c r="O581" i="2"/>
  <c r="N615" i="2"/>
  <c r="N541" i="2"/>
  <c r="N464" i="2"/>
  <c r="N478" i="2"/>
  <c r="R535" i="2"/>
  <c r="O464" i="2"/>
  <c r="N574" i="2"/>
  <c r="AF320" i="2" l="1" a="1"/>
  <c r="AF320" i="2" s="1"/>
  <c r="H320" i="2" s="1" a="1"/>
  <c r="H320" i="2" s="1"/>
  <c r="AT320" i="2" a="1"/>
  <c r="AT320" i="2" s="1"/>
  <c r="AF322" i="2" a="1"/>
  <c r="AF322" i="2" s="1"/>
  <c r="H322" i="2" s="1" a="1"/>
  <c r="H322" i="2" s="1"/>
  <c r="AP322" i="2" a="1"/>
  <c r="AP322" i="2" s="1"/>
  <c r="AE317" i="2" a="1"/>
  <c r="AE317" i="2" s="1"/>
  <c r="AF317" i="2" s="1" a="1"/>
  <c r="AF317" i="2" s="1"/>
  <c r="H317" i="2" s="1" a="1"/>
  <c r="H317" i="2" s="1"/>
  <c r="AE431" i="2" a="1"/>
  <c r="AE431" i="2" s="1"/>
  <c r="AF431" i="2" s="1" a="1"/>
  <c r="AF431" i="2" s="1"/>
  <c r="H431" i="2" s="1" a="1"/>
  <c r="H431" i="2" s="1"/>
  <c r="AP372" i="2" a="1"/>
  <c r="AP372" i="2" s="1"/>
  <c r="AP90" i="2" a="1"/>
  <c r="AP90" i="2" s="1"/>
  <c r="J90" i="2" s="1"/>
  <c r="AK419" i="2" a="1"/>
  <c r="AK419" i="2" s="1"/>
  <c r="AS372" i="2" a="1"/>
  <c r="AS372" i="2" s="1"/>
  <c r="K325" i="2"/>
  <c r="K627" i="2"/>
  <c r="L1304" i="2"/>
  <c r="L1377" i="2"/>
  <c r="K962" i="2"/>
  <c r="K614" i="2"/>
  <c r="L1224" i="2"/>
  <c r="K978" i="2"/>
  <c r="AH216" i="2" a="1"/>
  <c r="AH216" i="2" s="1"/>
  <c r="AI216" i="2" s="1"/>
  <c r="AO335" i="2" a="1"/>
  <c r="AO335" i="2" s="1"/>
  <c r="L1144" i="2"/>
  <c r="AE103" i="2" a="1"/>
  <c r="AE103" i="2" s="1"/>
  <c r="AL103" i="2" s="1" a="1"/>
  <c r="AL103" i="2" s="1"/>
  <c r="I103" i="2" s="1"/>
  <c r="AO276" i="2" a="1"/>
  <c r="AO276" i="2" s="1"/>
  <c r="K1009" i="2"/>
  <c r="K1411" i="2"/>
  <c r="K1000" i="2"/>
  <c r="L881" i="2"/>
  <c r="AH65" i="2" a="1"/>
  <c r="AH65" i="2" s="1"/>
  <c r="AI65" i="2" s="1"/>
  <c r="AK437" i="2" a="1"/>
  <c r="AK437" i="2" s="1"/>
  <c r="AH293" i="2" a="1"/>
  <c r="AH293" i="2" s="1"/>
  <c r="AP360" i="2" a="1"/>
  <c r="AP360" i="2" s="1"/>
  <c r="AE49" i="2" a="1"/>
  <c r="AE49" i="2" s="1"/>
  <c r="AF49" i="2" s="1" a="1"/>
  <c r="AF49" i="2" s="1"/>
  <c r="H49" i="2" s="1" a="1"/>
  <c r="H49" i="2" s="1"/>
  <c r="L627" i="2"/>
  <c r="AP300" i="2" a="1"/>
  <c r="AP300" i="2" s="1"/>
  <c r="J300" i="2" s="1"/>
  <c r="L544" i="2"/>
  <c r="AH438" i="2" a="1"/>
  <c r="AH438" i="2" s="1"/>
  <c r="AI438" i="2" s="1"/>
  <c r="AH169" i="2" a="1"/>
  <c r="AH169" i="2" s="1"/>
  <c r="AI169" i="2" s="1"/>
  <c r="AO433" i="2" a="1"/>
  <c r="AO433" i="2" s="1"/>
  <c r="AO381" i="2" a="1"/>
  <c r="AO381" i="2" s="1"/>
  <c r="AP99" i="2" a="1"/>
  <c r="AP99" i="2" s="1"/>
  <c r="H404" i="2" a="1"/>
  <c r="H404" i="2" s="1"/>
  <c r="L1277" i="2"/>
  <c r="AH287" i="2" a="1"/>
  <c r="AH287" i="2" s="1"/>
  <c r="AI287" i="2" s="1"/>
  <c r="H310" i="2" a="1"/>
  <c r="H310" i="2" s="1"/>
  <c r="AE419" i="2" a="1"/>
  <c r="AE419" i="2" s="1"/>
  <c r="AF419" i="2" s="1" a="1"/>
  <c r="AF419" i="2" s="1"/>
  <c r="H419" i="2" s="1" a="1"/>
  <c r="H419" i="2" s="1"/>
  <c r="H52" i="2" a="1"/>
  <c r="H52" i="2" s="1"/>
  <c r="H131" i="2" a="1"/>
  <c r="H131" i="2" s="1"/>
  <c r="K757" i="2"/>
  <c r="K629" i="2"/>
  <c r="L978" i="2"/>
  <c r="L1289" i="2"/>
  <c r="J398" i="2"/>
  <c r="H173" i="2" a="1"/>
  <c r="H173" i="2" s="1"/>
  <c r="H332" i="2" a="1"/>
  <c r="H332" i="2" s="1"/>
  <c r="K1084" i="2"/>
  <c r="K1330" i="2"/>
  <c r="L1318" i="2"/>
  <c r="K544" i="2"/>
  <c r="K545" i="2"/>
  <c r="L1413" i="2"/>
  <c r="L1309" i="2"/>
  <c r="L1396" i="2"/>
  <c r="K1396" i="2"/>
  <c r="L1098" i="2"/>
  <c r="H58" i="2" a="1"/>
  <c r="H58" i="2" s="1"/>
  <c r="H449" i="2" a="1"/>
  <c r="H449" i="2" s="1"/>
  <c r="H425" i="2" a="1"/>
  <c r="H425" i="2" s="1"/>
  <c r="L648" i="2"/>
  <c r="K1305" i="2"/>
  <c r="L1574" i="2"/>
  <c r="AP419" i="2" a="1"/>
  <c r="AP419" i="2" s="1"/>
  <c r="J419" i="2" s="1"/>
  <c r="AP404" i="2" a="1"/>
  <c r="AP404" i="2" s="1"/>
  <c r="J404" i="2" s="1"/>
  <c r="H286" i="2" a="1"/>
  <c r="H286" i="2" s="1"/>
  <c r="H129" i="2" a="1"/>
  <c r="H129" i="2" s="1"/>
  <c r="K1096" i="2"/>
  <c r="L1411" i="2"/>
  <c r="L1110" i="2"/>
  <c r="H377" i="2" a="1"/>
  <c r="H377" i="2" s="1"/>
  <c r="K404" i="2"/>
  <c r="L1570" i="2"/>
  <c r="K802" i="2"/>
  <c r="K1371" i="2"/>
  <c r="K1121" i="2"/>
  <c r="H161" i="2" a="1"/>
  <c r="H161" i="2" s="1"/>
  <c r="K1321" i="2"/>
  <c r="L1569" i="2"/>
  <c r="K1531" i="2"/>
  <c r="K1436" i="2"/>
  <c r="L1431" i="2"/>
  <c r="K1574" i="2"/>
  <c r="L1374" i="2"/>
  <c r="K664" i="2"/>
  <c r="L1196" i="2"/>
  <c r="K1098" i="2"/>
  <c r="H152" i="2" a="1"/>
  <c r="H152" i="2" s="1"/>
  <c r="AF63" i="2" a="1"/>
  <c r="AF63" i="2" s="1"/>
  <c r="H63" i="2" s="1" a="1"/>
  <c r="H63" i="2" s="1"/>
  <c r="AP63" i="2" a="1"/>
  <c r="AP63" i="2" s="1"/>
  <c r="AF262" i="2" a="1"/>
  <c r="AF262" i="2" s="1"/>
  <c r="H262" i="2" s="1" a="1"/>
  <c r="H262" i="2" s="1"/>
  <c r="AP262" i="2" a="1"/>
  <c r="AP262" i="2" s="1"/>
  <c r="AF401" i="2" a="1"/>
  <c r="AF401" i="2" s="1"/>
  <c r="H401" i="2" s="1" a="1"/>
  <c r="H401" i="2" s="1"/>
  <c r="AP401" i="2" a="1"/>
  <c r="AP401" i="2" s="1"/>
  <c r="AF445" i="2" a="1"/>
  <c r="AF445" i="2" s="1"/>
  <c r="H445" i="2" s="1" a="1"/>
  <c r="H445" i="2" s="1"/>
  <c r="AP445" i="2" a="1"/>
  <c r="AP445" i="2" s="1"/>
  <c r="AF255" i="2" a="1"/>
  <c r="AF255" i="2" s="1"/>
  <c r="H255" i="2" s="1" a="1"/>
  <c r="H255" i="2" s="1"/>
  <c r="AP255" i="2" a="1"/>
  <c r="AP255" i="2" s="1"/>
  <c r="J255" i="2" s="1"/>
  <c r="AF313" i="2" a="1"/>
  <c r="AF313" i="2" s="1"/>
  <c r="H313" i="2" s="1" a="1"/>
  <c r="H313" i="2" s="1"/>
  <c r="BA313" i="2" a="1"/>
  <c r="BA313" i="2" s="1"/>
  <c r="L313" i="2" s="1"/>
  <c r="AF375" i="2" a="1"/>
  <c r="AF375" i="2" s="1"/>
  <c r="H375" i="2" s="1" a="1"/>
  <c r="H375" i="2" s="1"/>
  <c r="AP375" i="2" a="1"/>
  <c r="AP375" i="2" s="1"/>
  <c r="AF278" i="2" a="1"/>
  <c r="AF278" i="2" s="1"/>
  <c r="H278" i="2" s="1" a="1"/>
  <c r="H278" i="2" s="1"/>
  <c r="AP278" i="2" a="1"/>
  <c r="AP278" i="2" s="1"/>
  <c r="AF51" i="2" a="1"/>
  <c r="AF51" i="2" s="1"/>
  <c r="H51" i="2" s="1" a="1"/>
  <c r="H51" i="2" s="1"/>
  <c r="AP51" i="2" a="1"/>
  <c r="AP51" i="2" s="1"/>
  <c r="AF127" i="2" a="1"/>
  <c r="AF127" i="2" s="1"/>
  <c r="H127" i="2" s="1" a="1"/>
  <c r="H127" i="2" s="1"/>
  <c r="AP127" i="2" a="1"/>
  <c r="AP127" i="2" s="1"/>
  <c r="J127" i="2" s="1"/>
  <c r="AF61" i="2" a="1"/>
  <c r="AF61" i="2" s="1"/>
  <c r="H61" i="2" s="1" a="1"/>
  <c r="H61" i="2" s="1"/>
  <c r="AL61" i="2" a="1"/>
  <c r="AL61" i="2" s="1"/>
  <c r="I61" i="2" s="1"/>
  <c r="AF305" i="2" a="1"/>
  <c r="AF305" i="2" s="1"/>
  <c r="H305" i="2" s="1" a="1"/>
  <c r="H305" i="2" s="1"/>
  <c r="AP305" i="2" a="1"/>
  <c r="AP305" i="2" s="1"/>
  <c r="AB306" i="2" a="1"/>
  <c r="AB306" i="2" s="1"/>
  <c r="AC306" i="2" a="1"/>
  <c r="AC306" i="2" s="1"/>
  <c r="AE369" i="2" a="1"/>
  <c r="AE369" i="2" s="1"/>
  <c r="AL369" i="2" s="1" a="1"/>
  <c r="AL369" i="2" s="1"/>
  <c r="I369" i="2" s="1"/>
  <c r="AB567" i="2" a="1"/>
  <c r="AB567" i="2" s="1"/>
  <c r="AC567" i="2" a="1"/>
  <c r="AC567" i="2" s="1"/>
  <c r="AB239" i="2" a="1"/>
  <c r="AB239" i="2" s="1"/>
  <c r="AC239" i="2" a="1"/>
  <c r="AC239" i="2" s="1"/>
  <c r="AP216" i="2" a="1"/>
  <c r="AP216" i="2" s="1"/>
  <c r="AC497" i="2" a="1"/>
  <c r="AC497" i="2" s="1"/>
  <c r="AB497" i="2" a="1"/>
  <c r="AB497" i="2" s="1"/>
  <c r="AC132" i="2" a="1"/>
  <c r="AC132" i="2" s="1"/>
  <c r="AB132" i="2" a="1"/>
  <c r="AB132" i="2" s="1"/>
  <c r="AH401" i="2" a="1"/>
  <c r="AH401" i="2" s="1"/>
  <c r="AI401" i="2" s="1"/>
  <c r="AB107" i="2" a="1"/>
  <c r="AB107" i="2" s="1"/>
  <c r="AC107" i="2" a="1"/>
  <c r="AC107" i="2" s="1"/>
  <c r="H47" i="2" a="1"/>
  <c r="H47" i="2" s="1"/>
  <c r="BA323" i="2" a="1"/>
  <c r="BA323" i="2" s="1"/>
  <c r="AD93" i="2"/>
  <c r="AS93" i="2" s="1" a="1"/>
  <c r="AS93" i="2" s="1"/>
  <c r="AO61" i="2" a="1"/>
  <c r="AO61" i="2" s="1"/>
  <c r="AH156" i="2" a="1"/>
  <c r="AH156" i="2" s="1"/>
  <c r="AI156" i="2" s="1"/>
  <c r="L1531" i="2"/>
  <c r="AD107" i="2"/>
  <c r="AE107" i="2" s="1" a="1"/>
  <c r="AE107" i="2" s="1"/>
  <c r="AF107" i="2" s="1" a="1"/>
  <c r="AF107" i="2" s="1"/>
  <c r="AE140" i="2" a="1"/>
  <c r="AE140" i="2" s="1"/>
  <c r="BA140" i="2" s="1" a="1"/>
  <c r="BA140" i="2" s="1"/>
  <c r="L140" i="2" s="1"/>
  <c r="AO140" i="2" a="1"/>
  <c r="AO140" i="2" s="1"/>
  <c r="AB93" i="2" a="1"/>
  <c r="AB93" i="2" s="1"/>
  <c r="AC93" i="2" a="1"/>
  <c r="AC93" i="2" s="1"/>
  <c r="AB641" i="2" a="1"/>
  <c r="AB641" i="2" s="1"/>
  <c r="AC641" i="2" a="1"/>
  <c r="AC641" i="2" s="1"/>
  <c r="AD497" i="2"/>
  <c r="AE497" i="2" a="1"/>
  <c r="AE497" i="2" s="1"/>
  <c r="AF497" i="2" a="1"/>
  <c r="AF497" i="2" s="1"/>
  <c r="L89" i="2"/>
  <c r="AH385" i="2" a="1"/>
  <c r="AH385" i="2" s="1"/>
  <c r="AI385" i="2" s="1"/>
  <c r="K579" i="2"/>
  <c r="AD185" i="2"/>
  <c r="AE185" i="2" s="1" a="1"/>
  <c r="AE185" i="2" s="1"/>
  <c r="AF185" i="2" s="1" a="1"/>
  <c r="AF185" i="2" s="1"/>
  <c r="H185" i="2" s="1" a="1"/>
  <c r="H185" i="2" s="1"/>
  <c r="AD254" i="2"/>
  <c r="AE254" i="2" a="1"/>
  <c r="AE254" i="2" s="1"/>
  <c r="AF254" i="2" a="1"/>
  <c r="AF254" i="2" s="1"/>
  <c r="AH219" i="2" a="1"/>
  <c r="AH219" i="2" s="1"/>
  <c r="AI219" i="2" s="1"/>
  <c r="AD75" i="2"/>
  <c r="AO75" i="2" s="1" a="1"/>
  <c r="AO75" i="2" s="1"/>
  <c r="AD37" i="2"/>
  <c r="AE37" i="2" s="1" a="1"/>
  <c r="AE37" i="2" s="1"/>
  <c r="AF37" i="2" s="1" a="1"/>
  <c r="AF37" i="2" s="1"/>
  <c r="H37" i="2" s="1" a="1"/>
  <c r="H37" i="2" s="1"/>
  <c r="AD239" i="2"/>
  <c r="AE239" i="2" a="1"/>
  <c r="AE239" i="2" s="1"/>
  <c r="AF239" i="2" a="1"/>
  <c r="AF239" i="2" s="1"/>
  <c r="AE132" i="2" a="1"/>
  <c r="AE132" i="2" s="1"/>
  <c r="AF132" i="2" a="1"/>
  <c r="AF132" i="2" s="1"/>
  <c r="AD132" i="2"/>
  <c r="AH151" i="2" a="1"/>
  <c r="AH151" i="2" s="1"/>
  <c r="AI151" i="2" s="1"/>
  <c r="AH106" i="2" a="1"/>
  <c r="AH106" i="2" s="1"/>
  <c r="AI106" i="2" s="1"/>
  <c r="AD458" i="2"/>
  <c r="AE458" i="2" s="1" a="1"/>
  <c r="AE458" i="2" s="1"/>
  <c r="AF458" i="2" s="1" a="1"/>
  <c r="AF458" i="2" s="1"/>
  <c r="H458" i="2" s="1" a="1"/>
  <c r="H458" i="2" s="1"/>
  <c r="L1234" i="2"/>
  <c r="AF567" i="2" a="1"/>
  <c r="AF567" i="2" s="1"/>
  <c r="AD567" i="2"/>
  <c r="AE567" i="2" a="1"/>
  <c r="AE567" i="2" s="1"/>
  <c r="AS401" i="2" a="1"/>
  <c r="AS401" i="2" s="1"/>
  <c r="AO291" i="2" a="1"/>
  <c r="AO291" i="2" s="1"/>
  <c r="AH116" i="2" a="1"/>
  <c r="AH116" i="2" s="1"/>
  <c r="AI116" i="2" s="1"/>
  <c r="AH128" i="2" a="1"/>
  <c r="AH128" i="2" s="1"/>
  <c r="AI128" i="2" s="1"/>
  <c r="AO334" i="2" a="1"/>
  <c r="AO334" i="2" s="1"/>
  <c r="AH61" i="2" a="1"/>
  <c r="AH61" i="2" s="1"/>
  <c r="AI61" i="2" s="1"/>
  <c r="AH332" i="2" a="1"/>
  <c r="AH332" i="2" s="1"/>
  <c r="AI332" i="2" s="1"/>
  <c r="H176" i="2" a="1"/>
  <c r="H176" i="2" s="1"/>
  <c r="AF145" i="2" a="1"/>
  <c r="AF145" i="2" s="1"/>
  <c r="H145" i="2" s="1" a="1"/>
  <c r="H145" i="2" s="1"/>
  <c r="AP145" i="2" a="1"/>
  <c r="AP145" i="2" s="1"/>
  <c r="AD457" i="2"/>
  <c r="AE457" i="2" s="1" a="1"/>
  <c r="AE457" i="2" s="1"/>
  <c r="AF457" i="2" s="1" a="1"/>
  <c r="AF457" i="2" s="1"/>
  <c r="H457" i="2" s="1" a="1"/>
  <c r="H457" i="2" s="1"/>
  <c r="AB24" i="2" a="1"/>
  <c r="AB24" i="2" s="1"/>
  <c r="AC24" i="2" a="1"/>
  <c r="AC24" i="2" s="1"/>
  <c r="H24" i="2" s="1" a="1"/>
  <c r="H24" i="2" s="1"/>
  <c r="AO266" i="2" a="1"/>
  <c r="AO266" i="2" s="1"/>
  <c r="AD328" i="2"/>
  <c r="AE328" i="2" s="1" a="1"/>
  <c r="AE328" i="2" s="1"/>
  <c r="AF328" i="2" s="1" a="1"/>
  <c r="AF328" i="2" s="1"/>
  <c r="H328" i="2" s="1" a="1"/>
  <c r="H328" i="2" s="1"/>
  <c r="AK401" i="2" a="1"/>
  <c r="AK401" i="2" s="1"/>
  <c r="L1009" i="2"/>
  <c r="AH52" i="2" a="1"/>
  <c r="AH52" i="2" s="1"/>
  <c r="AI52" i="2" s="1"/>
  <c r="H231" i="2" a="1"/>
  <c r="H231" i="2" s="1"/>
  <c r="AE381" i="2" a="1"/>
  <c r="AE381" i="2" s="1"/>
  <c r="H318" i="2" a="1"/>
  <c r="H318" i="2" s="1"/>
  <c r="AB254" i="2" a="1"/>
  <c r="AB254" i="2" s="1"/>
  <c r="AC254" i="2" a="1"/>
  <c r="AC254" i="2" s="1"/>
  <c r="AD83" i="2"/>
  <c r="AE83" i="2" s="1" a="1"/>
  <c r="AE83" i="2" s="1"/>
  <c r="AF83" i="2" s="1" a="1"/>
  <c r="AF83" i="2" s="1"/>
  <c r="H83" i="2" s="1" a="1"/>
  <c r="H83" i="2" s="1"/>
  <c r="AF641" i="2" a="1"/>
  <c r="AF641" i="2" s="1"/>
  <c r="AD641" i="2"/>
  <c r="AE641" i="2" a="1"/>
  <c r="AE641" i="2" s="1"/>
  <c r="H254" i="2" a="1"/>
  <c r="H254" i="2" s="1"/>
  <c r="AP332" i="2" a="1"/>
  <c r="AP332" i="2" s="1"/>
  <c r="J332" i="2" s="1"/>
  <c r="AD306" i="2"/>
  <c r="AE306" i="2" a="1"/>
  <c r="AE306" i="2" s="1"/>
  <c r="AF306" i="2" a="1"/>
  <c r="AF306" i="2" s="1"/>
  <c r="AD265" i="2"/>
  <c r="AE265" i="2" s="1" a="1"/>
  <c r="AE265" i="2" s="1"/>
  <c r="AF265" i="2" s="1" a="1"/>
  <c r="AF265" i="2" s="1"/>
  <c r="H265" i="2" s="1" a="1"/>
  <c r="H265" i="2" s="1"/>
  <c r="L1491" i="2"/>
  <c r="K320" i="2"/>
  <c r="AD646" i="2"/>
  <c r="AE646" i="2" a="1"/>
  <c r="AE646" i="2" s="1"/>
  <c r="AF646" i="2" a="1"/>
  <c r="AF646" i="2" s="1"/>
  <c r="H306" i="2" a="1"/>
  <c r="H306" i="2" s="1"/>
  <c r="AC646" i="2" a="1"/>
  <c r="AC646" i="2" s="1"/>
  <c r="AB646" i="2" a="1"/>
  <c r="AB646" i="2" s="1"/>
  <c r="AC334" i="2" a="1"/>
  <c r="AC334" i="2" s="1"/>
  <c r="H334" i="2" s="1" a="1"/>
  <c r="H334" i="2" s="1"/>
  <c r="AB334" i="2" a="1"/>
  <c r="AB334" i="2" s="1"/>
  <c r="K1556" i="2"/>
  <c r="K607" i="2"/>
  <c r="K685" i="2"/>
  <c r="L1242" i="2"/>
  <c r="K1298" i="2"/>
  <c r="K1419" i="2"/>
  <c r="K1289" i="2"/>
  <c r="L757" i="2"/>
  <c r="K570" i="2"/>
  <c r="K689" i="2"/>
  <c r="L963" i="2"/>
  <c r="K1383" i="2"/>
  <c r="L1330" i="2"/>
  <c r="K766" i="2"/>
  <c r="K1491" i="2"/>
  <c r="L404" i="2"/>
  <c r="K1569" i="2"/>
  <c r="L924" i="2"/>
  <c r="L962" i="2"/>
  <c r="K763" i="2"/>
  <c r="K1239" i="2"/>
  <c r="K1438" i="2"/>
  <c r="K1494" i="2"/>
  <c r="L1315" i="2"/>
  <c r="L1305" i="2"/>
  <c r="K1037" i="2"/>
  <c r="L1068" i="2"/>
  <c r="K815" i="2"/>
  <c r="L1383" i="2"/>
  <c r="L913" i="2"/>
  <c r="L959" i="2"/>
  <c r="L1085" i="2"/>
  <c r="L1034" i="2"/>
  <c r="K1570" i="2"/>
  <c r="L983" i="2"/>
  <c r="L638" i="2"/>
  <c r="K1068" i="2"/>
  <c r="K351" i="2"/>
  <c r="K883" i="2"/>
  <c r="L581" i="2"/>
  <c r="K798" i="2"/>
  <c r="K1141" i="2"/>
  <c r="L1169" i="2"/>
  <c r="AK359" i="2" a="1"/>
  <c r="AK359" i="2" s="1"/>
  <c r="K1022" i="2"/>
  <c r="AS359" i="2" a="1"/>
  <c r="AS359" i="2" s="1"/>
  <c r="AK124" i="2" a="1"/>
  <c r="AK124" i="2" s="1"/>
  <c r="K1336" i="2"/>
  <c r="AP124" i="2" a="1"/>
  <c r="AP124" i="2" s="1"/>
  <c r="J124" i="2" s="1"/>
  <c r="K1549" i="2"/>
  <c r="AP167" i="2" a="1"/>
  <c r="AP167" i="2" s="1"/>
  <c r="J167" i="2" s="1"/>
  <c r="K983" i="2"/>
  <c r="K1323" i="2"/>
  <c r="K904" i="2"/>
  <c r="AT168" i="2" a="1"/>
  <c r="AT168" i="2" s="1"/>
  <c r="K168" i="2" s="1"/>
  <c r="AK272" i="2" a="1"/>
  <c r="AK272" i="2" s="1"/>
  <c r="K850" i="2"/>
  <c r="AS168" i="2" a="1"/>
  <c r="AS168" i="2" s="1"/>
  <c r="AS283" i="2" a="1"/>
  <c r="AS283" i="2" s="1"/>
  <c r="AK168" i="2" a="1"/>
  <c r="AK168" i="2" s="1"/>
  <c r="AK54" i="2" a="1"/>
  <c r="AK54" i="2" s="1"/>
  <c r="AK46" i="2" a="1"/>
  <c r="AK46" i="2" s="1"/>
  <c r="AN231" i="2" a="1"/>
  <c r="AN231" i="2" s="1"/>
  <c r="AS167" i="2" a="1"/>
  <c r="AS167" i="2" s="1"/>
  <c r="K1346" i="2"/>
  <c r="L832" i="2"/>
  <c r="AS158" i="2" a="1"/>
  <c r="AS158" i="2" s="1"/>
  <c r="AN318" i="2" a="1"/>
  <c r="AN318" i="2" s="1"/>
  <c r="J1573" i="2"/>
  <c r="K1015" i="2"/>
  <c r="L664" i="2"/>
  <c r="L1204" i="2"/>
  <c r="L1359" i="2"/>
  <c r="K1174" i="2"/>
  <c r="AH124" i="2" a="1"/>
  <c r="AH124" i="2" s="1"/>
  <c r="AI124" i="2" s="1"/>
  <c r="K1085" i="2"/>
  <c r="AS407" i="2" a="1"/>
  <c r="AS407" i="2" s="1"/>
  <c r="AS268" i="2" a="1"/>
  <c r="AS268" i="2" s="1"/>
  <c r="L1135" i="2"/>
  <c r="L1117" i="2"/>
  <c r="L1095" i="2"/>
  <c r="K1110" i="2"/>
  <c r="L1437" i="2"/>
  <c r="L1410" i="2"/>
  <c r="K703" i="2"/>
  <c r="K1081" i="2"/>
  <c r="L1216" i="2"/>
  <c r="L933" i="2"/>
  <c r="L1430" i="2"/>
  <c r="L1568" i="2"/>
  <c r="J1277" i="2"/>
  <c r="K1460" i="2"/>
  <c r="J206" i="2"/>
  <c r="K1466" i="2"/>
  <c r="AY334" i="2"/>
  <c r="AZ334" i="2" s="1" a="1"/>
  <c r="AZ334" i="2" s="1"/>
  <c r="K1236" i="2"/>
  <c r="L1436" i="2"/>
  <c r="L1562" i="2"/>
  <c r="K1564" i="2"/>
  <c r="AP348" i="2" a="1"/>
  <c r="AP348" i="2" s="1"/>
  <c r="J348" i="2" s="1"/>
  <c r="BA355" i="2" a="1"/>
  <c r="BA355" i="2" s="1"/>
  <c r="L355" i="2" s="1"/>
  <c r="BA369" i="2" a="1"/>
  <c r="BA369" i="2" s="1"/>
  <c r="L369" i="2" s="1"/>
  <c r="AT268" i="2" a="1"/>
  <c r="AT268" i="2" s="1"/>
  <c r="K268" i="2" s="1"/>
  <c r="AP42" i="2" a="1"/>
  <c r="AP42" i="2" s="1"/>
  <c r="J42" i="2" s="1"/>
  <c r="AK332" i="2" a="1"/>
  <c r="AK332" i="2" s="1"/>
  <c r="AS374" i="2" a="1"/>
  <c r="AS374" i="2" s="1"/>
  <c r="AP228" i="2" a="1"/>
  <c r="AP228" i="2" s="1"/>
  <c r="J228" i="2" s="1"/>
  <c r="L621" i="2"/>
  <c r="AL342" i="2" a="1"/>
  <c r="AL342" i="2" s="1"/>
  <c r="I342" i="2" s="1"/>
  <c r="AK257" i="2" a="1"/>
  <c r="AK257" i="2" s="1"/>
  <c r="L1020" i="2"/>
  <c r="AH369" i="2" a="1"/>
  <c r="AH369" i="2" s="1"/>
  <c r="AI369" i="2" s="1"/>
  <c r="AP198" i="2" a="1"/>
  <c r="AP198" i="2" s="1"/>
  <c r="J198" i="2" s="1"/>
  <c r="AK158" i="2" a="1"/>
  <c r="AK158" i="2" s="1"/>
  <c r="L821" i="2"/>
  <c r="K884" i="2"/>
  <c r="K803" i="2"/>
  <c r="L805" i="2"/>
  <c r="AK374" i="2" a="1"/>
  <c r="AK374" i="2" s="1"/>
  <c r="AL257" i="2" a="1"/>
  <c r="AL257" i="2" s="1"/>
  <c r="I257" i="2" s="1"/>
  <c r="K1320" i="2"/>
  <c r="K719" i="2"/>
  <c r="AK42" i="2" a="1"/>
  <c r="AK42" i="2" s="1"/>
  <c r="AP439" i="2" a="1"/>
  <c r="AP439" i="2" s="1"/>
  <c r="J439" i="2" s="1"/>
  <c r="L614" i="2"/>
  <c r="AS342" i="2" a="1"/>
  <c r="AS342" i="2" s="1"/>
  <c r="L1033" i="2"/>
  <c r="AO332" i="2" a="1"/>
  <c r="AO332" i="2" s="1"/>
  <c r="AS348" i="2" a="1"/>
  <c r="AS348" i="2" s="1"/>
  <c r="AP158" i="2" a="1"/>
  <c r="AP158" i="2" s="1"/>
  <c r="J158" i="2" s="1"/>
  <c r="AS42" i="2" a="1"/>
  <c r="AS42" i="2" s="1"/>
  <c r="AN37" i="2" a="1"/>
  <c r="AN37" i="2" s="1"/>
  <c r="BA307" i="2" a="1"/>
  <c r="BA307" i="2" s="1"/>
  <c r="L307" i="2" s="1"/>
  <c r="AS142" i="2" a="1"/>
  <c r="AS142" i="2" s="1"/>
  <c r="AK211" i="2" a="1"/>
  <c r="AK211" i="2" s="1"/>
  <c r="AP374" i="2" a="1"/>
  <c r="AP374" i="2" s="1"/>
  <c r="J374" i="2" s="1"/>
  <c r="AK342" i="2" a="1"/>
  <c r="AK342" i="2" s="1"/>
  <c r="AK348" i="2" a="1"/>
  <c r="AK348" i="2" s="1"/>
  <c r="AS257" i="2" a="1"/>
  <c r="AS257" i="2" s="1"/>
  <c r="K477" i="2"/>
  <c r="AS307" i="2" a="1"/>
  <c r="AS307" i="2" s="1"/>
  <c r="AS228" i="2" a="1"/>
  <c r="AS228" i="2" s="1"/>
  <c r="K1042" i="2"/>
  <c r="L716" i="2"/>
  <c r="K747" i="2"/>
  <c r="K963" i="2"/>
  <c r="K695" i="2"/>
  <c r="L1405" i="2"/>
  <c r="L1553" i="2"/>
  <c r="K1553" i="2"/>
  <c r="K1052" i="2"/>
  <c r="AP349" i="2" a="1"/>
  <c r="AP349" i="2" s="1"/>
  <c r="J349" i="2" s="1"/>
  <c r="AS120" i="2" a="1"/>
  <c r="AS120" i="2" s="1"/>
  <c r="AS28" i="2" a="1"/>
  <c r="AS28" i="2" s="1"/>
  <c r="K981" i="2"/>
  <c r="L1197" i="2"/>
  <c r="L1174" i="2"/>
  <c r="AN457" i="2" a="1"/>
  <c r="AN457" i="2" s="1"/>
  <c r="AK228" i="2" a="1"/>
  <c r="AK228" i="2" s="1"/>
  <c r="AH460" i="2" a="1"/>
  <c r="AH460" i="2" s="1"/>
  <c r="AI460" i="2" s="1"/>
  <c r="AT460" i="2" a="1"/>
  <c r="AT460" i="2" s="1"/>
  <c r="K460" i="2" s="1"/>
  <c r="AK61" i="2" a="1"/>
  <c r="AK61" i="2" s="1"/>
  <c r="AP377" i="2" a="1"/>
  <c r="AP377" i="2" s="1"/>
  <c r="AS389" i="2" a="1"/>
  <c r="AS389" i="2" s="1"/>
  <c r="AP389" i="2" a="1"/>
  <c r="AP389" i="2" s="1"/>
  <c r="AK462" i="2" a="1"/>
  <c r="AK462" i="2" s="1"/>
  <c r="K1227" i="2"/>
  <c r="AK431" i="2" a="1"/>
  <c r="AK431" i="2" s="1"/>
  <c r="AN185" i="2" a="1"/>
  <c r="AN185" i="2" s="1"/>
  <c r="AS130" i="2" a="1"/>
  <c r="AS130" i="2" s="1"/>
  <c r="AK389" i="2" a="1"/>
  <c r="AK389" i="2" s="1"/>
  <c r="K1195" i="2"/>
  <c r="AS213" i="2" a="1"/>
  <c r="AS213" i="2" s="1"/>
  <c r="K1109" i="2"/>
  <c r="L1292" i="2"/>
  <c r="K1507" i="2"/>
  <c r="L1018" i="2"/>
  <c r="AK460" i="2" a="1"/>
  <c r="AK460" i="2" s="1"/>
  <c r="L1015" i="2"/>
  <c r="AN47" i="2" a="1"/>
  <c r="AN47" i="2" s="1"/>
  <c r="AL206" i="2" a="1"/>
  <c r="AL206" i="2" s="1"/>
  <c r="I206" i="2" s="1"/>
  <c r="AK85" i="2" a="1"/>
  <c r="AK85" i="2" s="1"/>
  <c r="AP171" i="2" a="1"/>
  <c r="AP171" i="2" s="1"/>
  <c r="J171" i="2" s="1"/>
  <c r="AK425" i="2" a="1"/>
  <c r="AK425" i="2" s="1"/>
  <c r="K589" i="2"/>
  <c r="AK82" i="2" a="1"/>
  <c r="AK82" i="2" s="1"/>
  <c r="AL428" i="2" a="1"/>
  <c r="AL428" i="2" s="1"/>
  <c r="I428" i="2" s="1"/>
  <c r="K887" i="2"/>
  <c r="AK111" i="2" a="1"/>
  <c r="AK111" i="2" s="1"/>
  <c r="K1565" i="2"/>
  <c r="AN75" i="2" a="1"/>
  <c r="AN75" i="2" s="1"/>
  <c r="K1086" i="2"/>
  <c r="L1121" i="2"/>
  <c r="L1533" i="2"/>
  <c r="L1494" i="2"/>
  <c r="AS225" i="2" a="1"/>
  <c r="AS225" i="2" s="1"/>
  <c r="AS111" i="2" a="1"/>
  <c r="AS111" i="2" s="1"/>
  <c r="AT111" i="2" a="1"/>
  <c r="AT111" i="2" s="1"/>
  <c r="K111" i="2" s="1"/>
  <c r="K808" i="2"/>
  <c r="AN334" i="2" a="1"/>
  <c r="AN334" i="2" s="1"/>
  <c r="K1035" i="2"/>
  <c r="K1430" i="2"/>
  <c r="K1299" i="2"/>
  <c r="K1576" i="2"/>
  <c r="AP181" i="2" a="1"/>
  <c r="AP181" i="2" s="1"/>
  <c r="AS82" i="2" a="1"/>
  <c r="AS82" i="2" s="1"/>
  <c r="K1359" i="2"/>
  <c r="K566" i="2"/>
  <c r="AK28" i="2" a="1"/>
  <c r="AK28" i="2" s="1"/>
  <c r="AS143" i="2" a="1"/>
  <c r="AS143" i="2" s="1"/>
  <c r="AK171" i="2" a="1"/>
  <c r="AK171" i="2" s="1"/>
  <c r="AS425" i="2" a="1"/>
  <c r="AS425" i="2" s="1"/>
  <c r="AT143" i="2" a="1"/>
  <c r="AT143" i="2" s="1"/>
  <c r="K143" i="2" s="1"/>
  <c r="AN328" i="2" a="1"/>
  <c r="AN328" i="2" s="1"/>
  <c r="K1234" i="2"/>
  <c r="L766" i="2"/>
  <c r="K1192" i="2"/>
  <c r="K1401" i="2"/>
  <c r="L883" i="2"/>
  <c r="K1402" i="2"/>
  <c r="AH389" i="2" a="1"/>
  <c r="AH389" i="2" s="1"/>
  <c r="AI389" i="2" s="1"/>
  <c r="L1549" i="2"/>
  <c r="AS49" i="2" a="1"/>
  <c r="AS49" i="2" s="1"/>
  <c r="K1533" i="2"/>
  <c r="K1254" i="2"/>
  <c r="K1196" i="2"/>
  <c r="AP327" i="2" a="1"/>
  <c r="AP327" i="2" s="1"/>
  <c r="J327" i="2" s="1"/>
  <c r="AP82" i="2" a="1"/>
  <c r="AP82" i="2" s="1"/>
  <c r="AP425" i="2" a="1"/>
  <c r="AP425" i="2" s="1"/>
  <c r="AS171" i="2" a="1"/>
  <c r="AS171" i="2" s="1"/>
  <c r="K638" i="2"/>
  <c r="L605" i="2"/>
  <c r="AS260" i="2" a="1"/>
  <c r="AS260" i="2" s="1"/>
  <c r="AC8" i="2" a="1"/>
  <c r="AC8" i="2" s="1"/>
  <c r="AB8" i="2" a="1"/>
  <c r="AB8" i="2" s="1"/>
  <c r="K1555" i="2"/>
  <c r="AO104" i="2" a="1"/>
  <c r="AO104" i="2" s="1"/>
  <c r="AS29" i="2" a="1"/>
  <c r="AS29" i="2" s="1"/>
  <c r="AP208" i="2" a="1"/>
  <c r="AP208" i="2" s="1"/>
  <c r="J208" i="2" s="1"/>
  <c r="AR334" i="2" a="1"/>
  <c r="AR334" i="2" s="1"/>
  <c r="AP447" i="2" a="1"/>
  <c r="AP447" i="2" s="1"/>
  <c r="J447" i="2" s="1"/>
  <c r="AK276" i="2" a="1"/>
  <c r="AK276" i="2" s="1"/>
  <c r="K580" i="2"/>
  <c r="K621" i="2"/>
  <c r="AP291" i="2" a="1"/>
  <c r="AP291" i="2" s="1"/>
  <c r="J291" i="2" s="1"/>
  <c r="AK213" i="2" a="1"/>
  <c r="AK213" i="2" s="1"/>
  <c r="AH359" i="2" a="1"/>
  <c r="AH359" i="2" s="1"/>
  <c r="AI359" i="2" s="1"/>
  <c r="K1287" i="2"/>
  <c r="L1083" i="2"/>
  <c r="L986" i="2"/>
  <c r="L1347" i="2"/>
  <c r="L1397" i="2"/>
  <c r="L842" i="2"/>
  <c r="K1153" i="2"/>
  <c r="L1038" i="2"/>
  <c r="L726" i="2"/>
  <c r="L1365" i="2"/>
  <c r="K821" i="2"/>
  <c r="K1397" i="2"/>
  <c r="L1257" i="2"/>
  <c r="K768" i="2"/>
  <c r="K1388" i="2"/>
  <c r="L1573" i="2"/>
  <c r="K1248" i="2"/>
  <c r="K851" i="2"/>
  <c r="L1063" i="2"/>
  <c r="L846" i="2"/>
  <c r="L1230" i="2"/>
  <c r="K1472" i="2"/>
  <c r="K1457" i="2"/>
  <c r="K898" i="2"/>
  <c r="K816" i="2"/>
  <c r="K1169" i="2"/>
  <c r="L829" i="2"/>
  <c r="L796" i="2"/>
  <c r="L1191" i="2"/>
  <c r="L1457" i="2"/>
  <c r="K1036" i="2"/>
  <c r="K1238" i="2"/>
  <c r="L798" i="2"/>
  <c r="K1013" i="2"/>
  <c r="K729" i="2"/>
  <c r="K1043" i="2"/>
  <c r="L1241" i="2"/>
  <c r="K786" i="2"/>
  <c r="L1555" i="2"/>
  <c r="K796" i="2"/>
  <c r="L721" i="2"/>
  <c r="K938" i="2"/>
  <c r="L1026" i="2"/>
  <c r="K1512" i="2"/>
  <c r="K1038" i="2"/>
  <c r="AO372" i="2" a="1"/>
  <c r="AO372" i="2" s="1"/>
  <c r="AO327" i="2" a="1"/>
  <c r="AO327" i="2" s="1"/>
  <c r="AO460" i="2" a="1"/>
  <c r="AO460" i="2" s="1"/>
  <c r="L922" i="2"/>
  <c r="AO297" i="2" a="1"/>
  <c r="AO297" i="2" s="1"/>
  <c r="AO122" i="2" a="1"/>
  <c r="AO122" i="2" s="1"/>
  <c r="K1185" i="2"/>
  <c r="AO142" i="2" a="1"/>
  <c r="AO142" i="2" s="1"/>
  <c r="AO459" i="2" a="1"/>
  <c r="AO459" i="2" s="1"/>
  <c r="AO411" i="2" a="1"/>
  <c r="AO411" i="2" s="1"/>
  <c r="AS243" i="2" a="1"/>
  <c r="AS243" i="2" s="1"/>
  <c r="AK71" i="2" a="1"/>
  <c r="AK71" i="2" s="1"/>
  <c r="AK365" i="2" a="1"/>
  <c r="AK365" i="2" s="1"/>
  <c r="AO382" i="2" a="1"/>
  <c r="AO382" i="2" s="1"/>
  <c r="AO355" i="2" a="1"/>
  <c r="AO355" i="2" s="1"/>
  <c r="AO188" i="2" a="1"/>
  <c r="AO188" i="2" s="1"/>
  <c r="AP429" i="2" a="1"/>
  <c r="AP429" i="2" s="1"/>
  <c r="L816" i="2"/>
  <c r="K581" i="2"/>
  <c r="AO263" i="2" a="1"/>
  <c r="AO263" i="2" s="1"/>
  <c r="AO158" i="2" a="1"/>
  <c r="AO158" i="2" s="1"/>
  <c r="AO407" i="2" a="1"/>
  <c r="AO407" i="2" s="1"/>
  <c r="BA365" i="2" a="1"/>
  <c r="BA365" i="2" s="1"/>
  <c r="L365" i="2" s="1"/>
  <c r="L1042" i="2"/>
  <c r="AO255" i="2" a="1"/>
  <c r="AO255" i="2" s="1"/>
  <c r="AO147" i="2" a="1"/>
  <c r="AO147" i="2" s="1"/>
  <c r="K1243" i="2"/>
  <c r="AP142" i="2" a="1"/>
  <c r="AP142" i="2" s="1"/>
  <c r="J142" i="2" s="1"/>
  <c r="J537" i="2"/>
  <c r="AS365" i="2" a="1"/>
  <c r="AS365" i="2" s="1"/>
  <c r="L711" i="2"/>
  <c r="AO196" i="2" a="1"/>
  <c r="AO196" i="2" s="1"/>
  <c r="K846" i="2"/>
  <c r="AS377" i="2" a="1"/>
  <c r="AS377" i="2" s="1"/>
  <c r="L819" i="2"/>
  <c r="AO168" i="2" a="1"/>
  <c r="AO168" i="2" s="1"/>
  <c r="K1240" i="2"/>
  <c r="AS450" i="2" a="1"/>
  <c r="AS450" i="2" s="1"/>
  <c r="L1246" i="2"/>
  <c r="AR93" i="2" a="1"/>
  <c r="AR93" i="2" s="1"/>
  <c r="AO44" i="2" a="1"/>
  <c r="AO44" i="2" s="1"/>
  <c r="AK89" i="2" a="1"/>
  <c r="AK89" i="2" s="1"/>
  <c r="AK377" i="2" a="1"/>
  <c r="AK377" i="2" s="1"/>
  <c r="K560" i="2"/>
  <c r="K1005" i="2"/>
  <c r="K893" i="2"/>
  <c r="K1135" i="2"/>
  <c r="AO189" i="2" a="1"/>
  <c r="AO189" i="2" s="1"/>
  <c r="AO79" i="2" a="1"/>
  <c r="AO79" i="2" s="1"/>
  <c r="AO362" i="2" a="1"/>
  <c r="AO362" i="2" s="1"/>
  <c r="AO447" i="2" a="1"/>
  <c r="AO447" i="2" s="1"/>
  <c r="AO228" i="2" a="1"/>
  <c r="AO228" i="2" s="1"/>
  <c r="AO455" i="2" a="1"/>
  <c r="AO455" i="2" s="1"/>
  <c r="AO376" i="2" a="1"/>
  <c r="AO376" i="2" s="1"/>
  <c r="AO163" i="2" a="1"/>
  <c r="AO163" i="2" s="1"/>
  <c r="AO417" i="2" a="1"/>
  <c r="AO417" i="2" s="1"/>
  <c r="AP61" i="2" a="1"/>
  <c r="AP61" i="2" s="1"/>
  <c r="J61" i="2" s="1"/>
  <c r="AO225" i="2" a="1"/>
  <c r="AO225" i="2" s="1"/>
  <c r="AO250" i="2" a="1"/>
  <c r="AO250" i="2" s="1"/>
  <c r="AO236" i="2" a="1"/>
  <c r="AO236" i="2" s="1"/>
  <c r="AO366" i="2" a="1"/>
  <c r="AO366" i="2" s="1"/>
  <c r="AO29" i="2" a="1"/>
  <c r="AO29" i="2" s="1"/>
  <c r="AO42" i="2" a="1"/>
  <c r="AO42" i="2" s="1"/>
  <c r="AO116" i="2" a="1"/>
  <c r="AO116" i="2" s="1"/>
  <c r="AO214" i="2" a="1"/>
  <c r="AO214" i="2" s="1"/>
  <c r="AO285" i="2" a="1"/>
  <c r="AO285" i="2" s="1"/>
  <c r="AO86" i="2" a="1"/>
  <c r="AO86" i="2" s="1"/>
  <c r="AO173" i="2" a="1"/>
  <c r="AO173" i="2" s="1"/>
  <c r="AO223" i="2" a="1"/>
  <c r="AO223" i="2" s="1"/>
  <c r="AO210" i="2" a="1"/>
  <c r="AO210" i="2" s="1"/>
  <c r="AO84" i="2" a="1"/>
  <c r="AO84" i="2" s="1"/>
  <c r="AN24" i="2" a="1"/>
  <c r="AN24" i="2" s="1"/>
  <c r="AO323" i="2" a="1"/>
  <c r="AO323" i="2" s="1"/>
  <c r="AO208" i="2" a="1"/>
  <c r="AO208" i="2" s="1"/>
  <c r="AO99" i="2" a="1"/>
  <c r="AO99" i="2" s="1"/>
  <c r="AO245" i="2" a="1"/>
  <c r="AO245" i="2" s="1"/>
  <c r="AO497" i="2" a="1"/>
  <c r="AO497" i="2" s="1"/>
  <c r="AP497" i="2" a="1"/>
  <c r="AP497" i="2" s="1"/>
  <c r="J99" i="2"/>
  <c r="AO344" i="2" a="1"/>
  <c r="AO344" i="2" s="1"/>
  <c r="AO275" i="2" a="1"/>
  <c r="AO275" i="2" s="1"/>
  <c r="AO94" i="2" a="1"/>
  <c r="AO94" i="2" s="1"/>
  <c r="AO371" i="2" a="1"/>
  <c r="AO371" i="2" s="1"/>
  <c r="AO462" i="2" a="1"/>
  <c r="AO462" i="2" s="1"/>
  <c r="AP313" i="2" a="1"/>
  <c r="AP313" i="2" s="1"/>
  <c r="J313" i="2" s="1"/>
  <c r="AO241" i="2" a="1"/>
  <c r="AO241" i="2" s="1"/>
  <c r="AO427" i="2" a="1"/>
  <c r="AO427" i="2" s="1"/>
  <c r="AO456" i="2" a="1"/>
  <c r="AO456" i="2" s="1"/>
  <c r="AO69" i="2" a="1"/>
  <c r="AO69" i="2" s="1"/>
  <c r="AO251" i="2" a="1"/>
  <c r="AO251" i="2" s="1"/>
  <c r="AO162" i="2" a="1"/>
  <c r="AO162" i="2" s="1"/>
  <c r="AO49" i="2" a="1"/>
  <c r="AO49" i="2" s="1"/>
  <c r="AO253" i="2" a="1"/>
  <c r="AO253" i="2" s="1"/>
  <c r="AO55" i="2" a="1"/>
  <c r="AO55" i="2" s="1"/>
  <c r="AO21" i="2" a="1"/>
  <c r="AO21" i="2" s="1"/>
  <c r="AP323" i="2" a="1"/>
  <c r="AP323" i="2" s="1"/>
  <c r="J323" i="2" s="1"/>
  <c r="AO339" i="2" a="1"/>
  <c r="AO339" i="2" s="1"/>
  <c r="AO156" i="2" a="1"/>
  <c r="AO156" i="2" s="1"/>
  <c r="AO50" i="2" a="1"/>
  <c r="AO50" i="2" s="1"/>
  <c r="AO280" i="2" a="1"/>
  <c r="AO280" i="2" s="1"/>
  <c r="AN93" i="2" a="1"/>
  <c r="AN93" i="2" s="1"/>
  <c r="AO410" i="2" a="1"/>
  <c r="AO410" i="2" s="1"/>
  <c r="AO450" i="2" a="1"/>
  <c r="AO450" i="2" s="1"/>
  <c r="AO341" i="2" a="1"/>
  <c r="AO341" i="2" s="1"/>
  <c r="AO254" i="2" a="1"/>
  <c r="AO254" i="2" s="1"/>
  <c r="AP254" i="2" a="1"/>
  <c r="AP254" i="2" s="1"/>
  <c r="AP257" i="2" a="1"/>
  <c r="AP257" i="2" s="1"/>
  <c r="J257" i="2" s="1"/>
  <c r="AO324" i="2" a="1"/>
  <c r="AO324" i="2" s="1"/>
  <c r="AO358" i="2" a="1"/>
  <c r="AO358" i="2" s="1"/>
  <c r="AO135" i="2" a="1"/>
  <c r="AO135" i="2" s="1"/>
  <c r="AO112" i="2" a="1"/>
  <c r="AO112" i="2" s="1"/>
  <c r="AO242" i="2" a="1"/>
  <c r="AO242" i="2" s="1"/>
  <c r="AO313" i="2" a="1"/>
  <c r="AO313" i="2" s="1"/>
  <c r="AO409" i="2" a="1"/>
  <c r="AO409" i="2" s="1"/>
  <c r="AO169" i="2" a="1"/>
  <c r="AO169" i="2" s="1"/>
  <c r="AO219" i="2" a="1"/>
  <c r="AO219" i="2" s="1"/>
  <c r="AO35" i="2" a="1"/>
  <c r="AO35" i="2" s="1"/>
  <c r="AO111" i="2" a="1"/>
  <c r="AO111" i="2" s="1"/>
  <c r="AO399" i="2" a="1"/>
  <c r="AO399" i="2" s="1"/>
  <c r="AO92" i="2" a="1"/>
  <c r="AO92" i="2" s="1"/>
  <c r="AO307" i="2" a="1"/>
  <c r="AO307" i="2" s="1"/>
  <c r="AO415" i="2" a="1"/>
  <c r="AO415" i="2" s="1"/>
  <c r="AO117" i="2" a="1"/>
  <c r="AO117" i="2" s="1"/>
  <c r="AO77" i="2" a="1"/>
  <c r="AO77" i="2" s="1"/>
  <c r="AO312" i="2" a="1"/>
  <c r="AO312" i="2" s="1"/>
  <c r="AO413" i="2" a="1"/>
  <c r="AO413" i="2" s="1"/>
  <c r="AO63" i="2" a="1"/>
  <c r="AO63" i="2" s="1"/>
  <c r="AO304" i="2" a="1"/>
  <c r="AO304" i="2" s="1"/>
  <c r="AO405" i="2" a="1"/>
  <c r="AO405" i="2" s="1"/>
  <c r="AO416" i="2" a="1"/>
  <c r="AO416" i="2" s="1"/>
  <c r="AO429" i="2" a="1"/>
  <c r="AO429" i="2" s="1"/>
  <c r="AO422" i="2" a="1"/>
  <c r="AO422" i="2" s="1"/>
  <c r="AN8" i="2" a="1"/>
  <c r="AN8" i="2" s="1"/>
  <c r="AR8" i="2" a="1"/>
  <c r="AR8" i="2" s="1"/>
  <c r="AO641" i="2" a="1"/>
  <c r="AO641" i="2" s="1"/>
  <c r="AP641" i="2" a="1"/>
  <c r="AP641" i="2" s="1"/>
  <c r="AT434" i="2" a="1"/>
  <c r="AT434" i="2" s="1"/>
  <c r="K434" i="2" s="1"/>
  <c r="L464" i="2"/>
  <c r="AO51" i="2" a="1"/>
  <c r="AO51" i="2" s="1"/>
  <c r="AO257" i="2" a="1"/>
  <c r="AO257" i="2" s="1"/>
  <c r="AO443" i="2" a="1"/>
  <c r="AO443" i="2" s="1"/>
  <c r="AO397" i="2" a="1"/>
  <c r="AO397" i="2" s="1"/>
  <c r="AO67" i="2" a="1"/>
  <c r="AO67" i="2" s="1"/>
  <c r="AO201" i="2" a="1"/>
  <c r="AO201" i="2" s="1"/>
  <c r="AO71" i="2" a="1"/>
  <c r="AO71" i="2" s="1"/>
  <c r="AO392" i="2" a="1"/>
  <c r="AO392" i="2" s="1"/>
  <c r="AO39" i="2" a="1"/>
  <c r="AO39" i="2" s="1"/>
  <c r="AO340" i="2" a="1"/>
  <c r="AO340" i="2" s="1"/>
  <c r="AO352" i="2" a="1"/>
  <c r="AO352" i="2" s="1"/>
  <c r="AN107" i="2" a="1"/>
  <c r="AN107" i="2" s="1"/>
  <c r="AO166" i="2" a="1"/>
  <c r="AO166" i="2" s="1"/>
  <c r="AO425" i="2" a="1"/>
  <c r="AO425" i="2" s="1"/>
  <c r="AO20" i="2" a="1"/>
  <c r="AO20" i="2" s="1"/>
  <c r="AO46" i="2" a="1"/>
  <c r="AO46" i="2" s="1"/>
  <c r="AO277" i="2" a="1"/>
  <c r="AO277" i="2" s="1"/>
  <c r="AO226" i="2" a="1"/>
  <c r="AO226" i="2" s="1"/>
  <c r="AO298" i="2" a="1"/>
  <c r="AO298" i="2" s="1"/>
  <c r="AO400" i="2" a="1"/>
  <c r="AO400" i="2" s="1"/>
  <c r="AO150" i="2" a="1"/>
  <c r="AO150" i="2" s="1"/>
  <c r="AO308" i="2" a="1"/>
  <c r="AO308" i="2" s="1"/>
  <c r="AO446" i="2" a="1"/>
  <c r="AO446" i="2" s="1"/>
  <c r="AO261" i="2" a="1"/>
  <c r="AO261" i="2" s="1"/>
  <c r="AO193" i="2" a="1"/>
  <c r="AO193" i="2" s="1"/>
  <c r="AO244" i="2" a="1"/>
  <c r="AO244" i="2" s="1"/>
  <c r="AO387" i="2" a="1"/>
  <c r="AO387" i="2" s="1"/>
  <c r="AO204" i="2" a="1"/>
  <c r="AO204" i="2" s="1"/>
  <c r="AO268" i="2" a="1"/>
  <c r="AO268" i="2" s="1"/>
  <c r="AO240" i="2" a="1"/>
  <c r="AO240" i="2" s="1"/>
  <c r="AO369" i="2" a="1"/>
  <c r="AO369" i="2" s="1"/>
  <c r="AP89" i="2" a="1"/>
  <c r="AP89" i="2" s="1"/>
  <c r="J89" i="2" s="1"/>
  <c r="BA243" i="2" a="1"/>
  <c r="BA243" i="2" s="1"/>
  <c r="L243" i="2" s="1"/>
  <c r="AO239" i="2" a="1"/>
  <c r="AO239" i="2" s="1"/>
  <c r="AP239" i="2" a="1"/>
  <c r="AP239" i="2" s="1"/>
  <c r="AO24" i="2" a="1"/>
  <c r="AO24" i="2" s="1"/>
  <c r="AO295" i="2" a="1"/>
  <c r="AO295" i="2" s="1"/>
  <c r="AO203" i="2" a="1"/>
  <c r="AO203" i="2" s="1"/>
  <c r="AO233" i="2" a="1"/>
  <c r="AO233" i="2" s="1"/>
  <c r="AO281" i="2" a="1"/>
  <c r="AO281" i="2" s="1"/>
  <c r="AO315" i="2" a="1"/>
  <c r="AO315" i="2" s="1"/>
  <c r="AO25" i="2" a="1"/>
  <c r="AO25" i="2" s="1"/>
  <c r="AO283" i="2" a="1"/>
  <c r="AO283" i="2" s="1"/>
  <c r="AO437" i="2" a="1"/>
  <c r="AO437" i="2" s="1"/>
  <c r="AO170" i="2" a="1"/>
  <c r="AO170" i="2" s="1"/>
  <c r="AO438" i="2" a="1"/>
  <c r="AO438" i="2" s="1"/>
  <c r="AO451" i="2" a="1"/>
  <c r="AO451" i="2" s="1"/>
  <c r="AO195" i="2" a="1"/>
  <c r="AO195" i="2" s="1"/>
  <c r="AO180" i="2" a="1"/>
  <c r="AO180" i="2" s="1"/>
  <c r="AP359" i="2" a="1"/>
  <c r="AP359" i="2" s="1"/>
  <c r="J359" i="2" s="1"/>
  <c r="AO249" i="2" a="1"/>
  <c r="AO249" i="2" s="1"/>
  <c r="AO237" i="2" a="1"/>
  <c r="AO237" i="2" s="1"/>
  <c r="AO146" i="2" a="1"/>
  <c r="AO146" i="2" s="1"/>
  <c r="AO353" i="2" a="1"/>
  <c r="AO353" i="2" s="1"/>
  <c r="AO57" i="2" a="1"/>
  <c r="AO57" i="2" s="1"/>
  <c r="AO152" i="2" a="1"/>
  <c r="AO152" i="2" s="1"/>
  <c r="AO218" i="2" a="1"/>
  <c r="AO218" i="2" s="1"/>
  <c r="AO190" i="2" a="1"/>
  <c r="AO190" i="2" s="1"/>
  <c r="AO183" i="2" a="1"/>
  <c r="AO183" i="2" s="1"/>
  <c r="AP320" i="2" a="1"/>
  <c r="AP320" i="2" s="1"/>
  <c r="J320" i="2" s="1"/>
  <c r="AO89" i="2" a="1"/>
  <c r="AO89" i="2" s="1"/>
  <c r="AL243" i="2" a="1"/>
  <c r="AL243" i="2" s="1"/>
  <c r="I243" i="2" s="1"/>
  <c r="K926" i="2"/>
  <c r="AO322" i="2" a="1"/>
  <c r="AO322" i="2" s="1"/>
  <c r="AO38" i="2" a="1"/>
  <c r="AO38" i="2" s="1"/>
  <c r="AP243" i="2" a="1"/>
  <c r="AP243" i="2" s="1"/>
  <c r="J243" i="2" s="1"/>
  <c r="AO365" i="2" a="1"/>
  <c r="AO365" i="2" s="1"/>
  <c r="AO436" i="2" a="1"/>
  <c r="AO436" i="2" s="1"/>
  <c r="AO384" i="2" a="1"/>
  <c r="AO384" i="2" s="1"/>
  <c r="AO260" i="2" a="1"/>
  <c r="AO260" i="2" s="1"/>
  <c r="AO395" i="2" a="1"/>
  <c r="AO395" i="2" s="1"/>
  <c r="AO215" i="2" a="1"/>
  <c r="AO215" i="2" s="1"/>
  <c r="AO361" i="2" a="1"/>
  <c r="AO361" i="2" s="1"/>
  <c r="AO179" i="2" a="1"/>
  <c r="AO179" i="2" s="1"/>
  <c r="AO310" i="2" a="1"/>
  <c r="AO310" i="2" s="1"/>
  <c r="AO209" i="2" a="1"/>
  <c r="AO209" i="2" s="1"/>
  <c r="AO213" i="2" a="1"/>
  <c r="AO213" i="2" s="1"/>
  <c r="AO114" i="2" a="1"/>
  <c r="AO114" i="2" s="1"/>
  <c r="AO96" i="2" a="1"/>
  <c r="AO96" i="2" s="1"/>
  <c r="AO364" i="2" a="1"/>
  <c r="AO364" i="2" s="1"/>
  <c r="AO238" i="2" a="1"/>
  <c r="AO238" i="2" s="1"/>
  <c r="AO439" i="2" a="1"/>
  <c r="AO439" i="2" s="1"/>
  <c r="AO118" i="2" a="1"/>
  <c r="AO118" i="2" s="1"/>
  <c r="AO342" i="2" a="1"/>
  <c r="AO342" i="2" s="1"/>
  <c r="AO320" i="2" a="1"/>
  <c r="AO320" i="2" s="1"/>
  <c r="AO348" i="2" a="1"/>
  <c r="AO348" i="2" s="1"/>
  <c r="AO82" i="2" a="1"/>
  <c r="AO82" i="2" s="1"/>
  <c r="AK434" i="2" a="1"/>
  <c r="AK434" i="2" s="1"/>
  <c r="AN458" i="2" a="1"/>
  <c r="AN458" i="2" s="1"/>
  <c r="AN176" i="2" a="1"/>
  <c r="AN176" i="2" s="1"/>
  <c r="AK323" i="2" a="1"/>
  <c r="AK323" i="2" s="1"/>
  <c r="AO314" i="2" a="1"/>
  <c r="AO314" i="2" s="1"/>
  <c r="AO243" i="2" a="1"/>
  <c r="AO243" i="2" s="1"/>
  <c r="AO148" i="2" a="1"/>
  <c r="AO148" i="2" s="1"/>
  <c r="AO102" i="2" a="1"/>
  <c r="AO102" i="2" s="1"/>
  <c r="AO22" i="2" a="1"/>
  <c r="AO22" i="2" s="1"/>
  <c r="AO385" i="2" a="1"/>
  <c r="AO385" i="2" s="1"/>
  <c r="AO74" i="2" a="1"/>
  <c r="AO74" i="2" s="1"/>
  <c r="AO396" i="2" a="1"/>
  <c r="AO396" i="2" s="1"/>
  <c r="AO199" i="2" a="1"/>
  <c r="AO199" i="2" s="1"/>
  <c r="AO287" i="2" a="1"/>
  <c r="AO287" i="2" s="1"/>
  <c r="AO303" i="2" a="1"/>
  <c r="AO303" i="2" s="1"/>
  <c r="AO305" i="2" a="1"/>
  <c r="AO305" i="2" s="1"/>
  <c r="AO288" i="2" a="1"/>
  <c r="AO288" i="2" s="1"/>
  <c r="AO418" i="2" a="1"/>
  <c r="AO418" i="2" s="1"/>
  <c r="AO293" i="2" a="1"/>
  <c r="AO293" i="2" s="1"/>
  <c r="L1583" i="2"/>
  <c r="BA646" i="2" a="1"/>
  <c r="BA646" i="2" s="1"/>
  <c r="AO646" i="2" a="1"/>
  <c r="AO646" i="2" s="1"/>
  <c r="AP646" i="2" a="1"/>
  <c r="AP646" i="2" s="1"/>
  <c r="J646" i="2" s="1"/>
  <c r="L869" i="2"/>
  <c r="K1204" i="2"/>
  <c r="L1013" i="2"/>
  <c r="AO292" i="2" a="1"/>
  <c r="AO292" i="2" s="1"/>
  <c r="AO278" i="2" a="1"/>
  <c r="AO278" i="2" s="1"/>
  <c r="AO256" i="2" a="1"/>
  <c r="AO256" i="2" s="1"/>
  <c r="AO54" i="2" a="1"/>
  <c r="AO54" i="2" s="1"/>
  <c r="AO58" i="2" a="1"/>
  <c r="AO58" i="2" s="1"/>
  <c r="AO175" i="2" a="1"/>
  <c r="AO175" i="2" s="1"/>
  <c r="AO435" i="2" a="1"/>
  <c r="AO435" i="2" s="1"/>
  <c r="AO143" i="2" a="1"/>
  <c r="AO143" i="2" s="1"/>
  <c r="AP294" i="2" a="1"/>
  <c r="AP294" i="2" s="1"/>
  <c r="J294" i="2" s="1"/>
  <c r="AO299" i="2" a="1"/>
  <c r="AO299" i="2" s="1"/>
  <c r="AO119" i="2" a="1"/>
  <c r="AO119" i="2" s="1"/>
  <c r="AO128" i="2" a="1"/>
  <c r="AO128" i="2" s="1"/>
  <c r="AO386" i="2" a="1"/>
  <c r="AO386" i="2" s="1"/>
  <c r="AO26" i="2" a="1"/>
  <c r="AO26" i="2" s="1"/>
  <c r="AO151" i="2" a="1"/>
  <c r="AO151" i="2" s="1"/>
  <c r="AO267" i="2" a="1"/>
  <c r="AO267" i="2" s="1"/>
  <c r="AO394" i="2" a="1"/>
  <c r="AO394" i="2" s="1"/>
  <c r="AO194" i="2" a="1"/>
  <c r="AO194" i="2" s="1"/>
  <c r="AO377" i="2" a="1"/>
  <c r="AO377" i="2" s="1"/>
  <c r="K534" i="2"/>
  <c r="AO306" i="2" a="1"/>
  <c r="AO306" i="2" s="1"/>
  <c r="AP306" i="2" a="1"/>
  <c r="AP306" i="2" s="1"/>
  <c r="AO132" i="2" a="1"/>
  <c r="AO132" i="2" s="1"/>
  <c r="AP132" i="2" a="1"/>
  <c r="AP132" i="2" s="1"/>
  <c r="K1030" i="2"/>
  <c r="K922" i="2"/>
  <c r="AP330" i="2" a="1"/>
  <c r="AP330" i="2" s="1"/>
  <c r="J330" i="2" s="1"/>
  <c r="AO78" i="2" a="1"/>
  <c r="AO78" i="2" s="1"/>
  <c r="AO449" i="2" a="1"/>
  <c r="AO449" i="2" s="1"/>
  <c r="AO402" i="2" a="1"/>
  <c r="AO402" i="2" s="1"/>
  <c r="AO421" i="2" a="1"/>
  <c r="AO421" i="2" s="1"/>
  <c r="AO220" i="2" a="1"/>
  <c r="AO220" i="2" s="1"/>
  <c r="AO390" i="2" a="1"/>
  <c r="AO390" i="2" s="1"/>
  <c r="AO461" i="2" a="1"/>
  <c r="AO461" i="2" s="1"/>
  <c r="AO108" i="2" a="1"/>
  <c r="AO108" i="2" s="1"/>
  <c r="AO391" i="2" a="1"/>
  <c r="AO391" i="2" s="1"/>
  <c r="AO294" i="2" a="1"/>
  <c r="AO294" i="2" s="1"/>
  <c r="AO131" i="2" a="1"/>
  <c r="AO131" i="2" s="1"/>
  <c r="AO184" i="2" a="1"/>
  <c r="AO184" i="2" s="1"/>
  <c r="AO302" i="2" a="1"/>
  <c r="AO302" i="2" s="1"/>
  <c r="AO235" i="2" a="1"/>
  <c r="AO235" i="2" s="1"/>
  <c r="AO211" i="2" a="1"/>
  <c r="AO211" i="2" s="1"/>
  <c r="AO56" i="2" a="1"/>
  <c r="AO56" i="2" s="1"/>
  <c r="AO331" i="2" a="1"/>
  <c r="AO331" i="2" s="1"/>
  <c r="AO345" i="2" a="1"/>
  <c r="AO345" i="2" s="1"/>
  <c r="AO300" i="2" a="1"/>
  <c r="AO300" i="2" s="1"/>
  <c r="AO205" i="2" a="1"/>
  <c r="AO205" i="2" s="1"/>
  <c r="K479" i="2"/>
  <c r="K1230" i="2"/>
  <c r="L1564" i="2"/>
  <c r="AO330" i="2" a="1"/>
  <c r="AO330" i="2" s="1"/>
  <c r="AO434" i="2" a="1"/>
  <c r="AO434" i="2" s="1"/>
  <c r="AO113" i="2" a="1"/>
  <c r="AO113" i="2" s="1"/>
  <c r="AO155" i="2" a="1"/>
  <c r="AO155" i="2" s="1"/>
  <c r="AO423" i="2" a="1"/>
  <c r="AO423" i="2" s="1"/>
  <c r="AO52" i="2" a="1"/>
  <c r="AO52" i="2" s="1"/>
  <c r="AO28" i="2" a="1"/>
  <c r="AO28" i="2" s="1"/>
  <c r="AO157" i="2" a="1"/>
  <c r="AO157" i="2" s="1"/>
  <c r="AO290" i="2" a="1"/>
  <c r="AO290" i="2" s="1"/>
  <c r="AO80" i="2" a="1"/>
  <c r="AO80" i="2" s="1"/>
  <c r="AO45" i="2" a="1"/>
  <c r="AO45" i="2" s="1"/>
  <c r="AO127" i="2" a="1"/>
  <c r="AO127" i="2" s="1"/>
  <c r="AO97" i="2" a="1"/>
  <c r="AO97" i="2" s="1"/>
  <c r="AO452" i="2" a="1"/>
  <c r="AO452" i="2" s="1"/>
  <c r="AO252" i="2" a="1"/>
  <c r="AO252" i="2" s="1"/>
  <c r="AO62" i="2" a="1"/>
  <c r="AO62" i="2" s="1"/>
  <c r="AO273" i="2" a="1"/>
  <c r="AO273" i="2" s="1"/>
  <c r="AO65" i="2" a="1"/>
  <c r="AO65" i="2" s="1"/>
  <c r="AO19" i="2" a="1"/>
  <c r="AO19" i="2" s="1"/>
  <c r="AO106" i="2" a="1"/>
  <c r="AO106" i="2" s="1"/>
  <c r="AO130" i="2" a="1"/>
  <c r="AO130" i="2" s="1"/>
  <c r="AO379" i="2" a="1"/>
  <c r="AO379" i="2" s="1"/>
  <c r="AO272" i="2" a="1"/>
  <c r="AO272" i="2" s="1"/>
  <c r="AN265" i="2" a="1"/>
  <c r="AN265" i="2" s="1"/>
  <c r="AO567" i="2" a="1"/>
  <c r="AO567" i="2" s="1"/>
  <c r="AP567" i="2" a="1"/>
  <c r="AP567" i="2" s="1"/>
  <c r="J567" i="2" s="1"/>
  <c r="K1065" i="2"/>
  <c r="K1026" i="2"/>
  <c r="AO32" i="2" a="1"/>
  <c r="AO32" i="2" s="1"/>
  <c r="AO101" i="2" a="1"/>
  <c r="AO101" i="2" s="1"/>
  <c r="AO431" i="2" a="1"/>
  <c r="AO431" i="2" s="1"/>
  <c r="AO375" i="2" a="1"/>
  <c r="AO375" i="2" s="1"/>
  <c r="AO85" i="2" a="1"/>
  <c r="AO85" i="2" s="1"/>
  <c r="AO191" i="2" a="1"/>
  <c r="AO191" i="2" s="1"/>
  <c r="AO68" i="2" a="1"/>
  <c r="AO68" i="2" s="1"/>
  <c r="AO181" i="2" a="1"/>
  <c r="AO181" i="2" s="1"/>
  <c r="AO248" i="2" a="1"/>
  <c r="AO248" i="2" s="1"/>
  <c r="AO70" i="2" a="1"/>
  <c r="AO70" i="2" s="1"/>
  <c r="AO430" i="2" a="1"/>
  <c r="AO430" i="2" s="1"/>
  <c r="AO123" i="2" a="1"/>
  <c r="AO123" i="2" s="1"/>
  <c r="AO167" i="2" a="1"/>
  <c r="AO167" i="2" s="1"/>
  <c r="AO282" i="2" a="1"/>
  <c r="AO282" i="2" s="1"/>
  <c r="AO126" i="2" a="1"/>
  <c r="AO126" i="2" s="1"/>
  <c r="AO90" i="2" a="1"/>
  <c r="AO90" i="2" s="1"/>
  <c r="AO221" i="2" a="1"/>
  <c r="AO221" i="2" s="1"/>
  <c r="AO428" i="2" a="1"/>
  <c r="AO428" i="2" s="1"/>
  <c r="AP168" i="2" a="1"/>
  <c r="AP168" i="2" s="1"/>
  <c r="J168" i="2" s="1"/>
  <c r="AO258" i="2" a="1"/>
  <c r="AO258" i="2" s="1"/>
  <c r="AO121" i="2" a="1"/>
  <c r="AO121" i="2" s="1"/>
  <c r="AO33" i="2" a="1"/>
  <c r="AO33" i="2" s="1"/>
  <c r="AO270" i="2" a="1"/>
  <c r="AO270" i="2" s="1"/>
  <c r="L932" i="2"/>
  <c r="L939" i="2"/>
  <c r="L885" i="2"/>
  <c r="L626" i="2"/>
  <c r="L1194" i="2"/>
  <c r="L1534" i="2"/>
  <c r="L1160" i="2"/>
  <c r="L1466" i="2"/>
  <c r="L991" i="2"/>
  <c r="L849" i="2"/>
  <c r="L864" i="2"/>
  <c r="L663" i="2"/>
  <c r="L473" i="2"/>
  <c r="L1308" i="2"/>
  <c r="L1386" i="2"/>
  <c r="L1547" i="2"/>
  <c r="L570" i="2"/>
  <c r="L980" i="2"/>
  <c r="L1268" i="2"/>
  <c r="L927" i="2"/>
  <c r="L786" i="2"/>
  <c r="L938" i="2"/>
  <c r="L476" i="2"/>
  <c r="L1371" i="2"/>
  <c r="L840" i="2"/>
  <c r="L717" i="2"/>
  <c r="L1438" i="2"/>
  <c r="L1027" i="2"/>
  <c r="L1440" i="2"/>
  <c r="L1239" i="2"/>
  <c r="L1460" i="2"/>
  <c r="L676" i="2"/>
  <c r="L593" i="2"/>
  <c r="L1307" i="2"/>
  <c r="L672" i="2"/>
  <c r="L727" i="2"/>
  <c r="L739" i="2"/>
  <c r="K1391" i="2"/>
  <c r="K748" i="2"/>
  <c r="K914" i="2"/>
  <c r="K1513" i="2"/>
  <c r="K1095" i="2"/>
  <c r="K1181" i="2"/>
  <c r="K957" i="2"/>
  <c r="K1568" i="2"/>
  <c r="K1161" i="2"/>
  <c r="K1144" i="2"/>
  <c r="K939" i="2"/>
  <c r="K1437" i="2"/>
  <c r="K1544" i="2"/>
  <c r="K1405" i="2"/>
  <c r="K1034" i="2"/>
  <c r="L1469" i="2"/>
  <c r="L836" i="2"/>
  <c r="J1296" i="2"/>
  <c r="K1275" i="2"/>
  <c r="K1139" i="2"/>
  <c r="J768" i="2"/>
  <c r="L1114" i="2"/>
  <c r="L827" i="2"/>
  <c r="L1296" i="2"/>
  <c r="K1048" i="2"/>
  <c r="K1377" i="2"/>
  <c r="L824" i="2"/>
  <c r="K862" i="2"/>
  <c r="L1126" i="2"/>
  <c r="K740" i="2"/>
  <c r="L1577" i="2"/>
  <c r="K1478" i="2"/>
  <c r="K1149" i="2"/>
  <c r="L1395" i="2"/>
  <c r="K765" i="2"/>
  <c r="L808" i="2"/>
  <c r="K1073" i="2"/>
  <c r="K711" i="2"/>
  <c r="L775" i="2"/>
  <c r="K775" i="2"/>
  <c r="L1394" i="2"/>
  <c r="K1014" i="2"/>
  <c r="L747" i="2"/>
  <c r="L968" i="2"/>
  <c r="K1266" i="2"/>
  <c r="L960" i="2"/>
  <c r="L1463" i="2"/>
  <c r="L1058" i="2"/>
  <c r="L1344" i="2"/>
  <c r="K674" i="2"/>
  <c r="L1208" i="2"/>
  <c r="K839" i="2"/>
  <c r="L1181" i="2"/>
  <c r="K885" i="2"/>
  <c r="L857" i="2"/>
  <c r="L1521" i="2"/>
  <c r="L1552" i="2"/>
  <c r="L912" i="2"/>
  <c r="K1525" i="2"/>
  <c r="K1331" i="2"/>
  <c r="L1087" i="2"/>
  <c r="K1067" i="2"/>
  <c r="K1521" i="2"/>
  <c r="K1429" i="2"/>
  <c r="L1269" i="2"/>
  <c r="K1160" i="2"/>
  <c r="L1495" i="2"/>
  <c r="J1534" i="2"/>
  <c r="K880" i="2"/>
  <c r="K1318" i="2"/>
  <c r="L894" i="2"/>
  <c r="L1320" i="2"/>
  <c r="L880" i="2"/>
  <c r="K868" i="2"/>
  <c r="J1306" i="2"/>
  <c r="J1177" i="2"/>
  <c r="J1405" i="2"/>
  <c r="K1483" i="2"/>
  <c r="L935" i="2"/>
  <c r="K1469" i="2"/>
  <c r="L703" i="2"/>
  <c r="J849" i="2"/>
  <c r="J1233" i="2"/>
  <c r="J877" i="2"/>
  <c r="J844" i="2"/>
  <c r="K1017" i="2"/>
  <c r="L699" i="2"/>
  <c r="L944" i="2"/>
  <c r="K1177" i="2"/>
  <c r="L1306" i="2"/>
  <c r="K1027" i="2"/>
  <c r="L1198" i="2"/>
  <c r="L1090" i="2"/>
  <c r="L1429" i="2"/>
  <c r="L1077" i="2"/>
  <c r="K1306" i="2"/>
  <c r="J1073" i="2"/>
  <c r="J842" i="2"/>
  <c r="L1233" i="2"/>
  <c r="K921" i="2"/>
  <c r="L768" i="2"/>
  <c r="L1040" i="2"/>
  <c r="L685" i="2"/>
  <c r="K1102" i="2"/>
  <c r="L1473" i="2"/>
  <c r="K1309" i="2"/>
  <c r="L1130" i="2"/>
  <c r="K1277" i="2"/>
  <c r="L918" i="2"/>
  <c r="L1275" i="2"/>
  <c r="K1392" i="2"/>
  <c r="K1115" i="2"/>
  <c r="J1103" i="2"/>
  <c r="J1426" i="2"/>
  <c r="J1430" i="2"/>
  <c r="J1085" i="2"/>
  <c r="L1240" i="2"/>
  <c r="K1117" i="2"/>
  <c r="K722" i="2"/>
  <c r="L1524" i="2"/>
  <c r="L1103" i="2"/>
  <c r="K718" i="2"/>
  <c r="K872" i="2"/>
  <c r="J938" i="2"/>
  <c r="K1189" i="2"/>
  <c r="K1205" i="2"/>
  <c r="L728" i="2"/>
  <c r="K869" i="2"/>
  <c r="L1380" i="2"/>
  <c r="K1370" i="2"/>
  <c r="L863" i="2"/>
  <c r="J922" i="2"/>
  <c r="K960" i="2"/>
  <c r="K863" i="2"/>
  <c r="L1161" i="2"/>
  <c r="J1139" i="2"/>
  <c r="L753" i="2"/>
  <c r="L1578" i="2"/>
  <c r="L1248" i="2"/>
  <c r="L925" i="2"/>
  <c r="K1116" i="2"/>
  <c r="L1254" i="2"/>
  <c r="L877" i="2"/>
  <c r="L1353" i="2"/>
  <c r="L1094" i="2"/>
  <c r="L713" i="2"/>
  <c r="K1454" i="2"/>
  <c r="J1096" i="2"/>
  <c r="J1429" i="2"/>
  <c r="K1147" i="2"/>
  <c r="K1220" i="2"/>
  <c r="L1179" i="2"/>
  <c r="K915" i="2"/>
  <c r="L920" i="2"/>
  <c r="L1392" i="2"/>
  <c r="K1408" i="2"/>
  <c r="L1561" i="2"/>
  <c r="K1077" i="2"/>
  <c r="L893" i="2"/>
  <c r="J1221" i="2"/>
  <c r="K1534" i="2"/>
  <c r="J1033" i="2"/>
  <c r="L687" i="2"/>
  <c r="BA99" i="2" a="1"/>
  <c r="BA99" i="2" s="1"/>
  <c r="L99" i="2" s="1"/>
  <c r="K1106" i="2"/>
  <c r="K832" i="2"/>
  <c r="K1433" i="2"/>
  <c r="L1497" i="2"/>
  <c r="K1380" i="2"/>
  <c r="K1410" i="2"/>
  <c r="AS345" i="2" a="1"/>
  <c r="AS345" i="2" s="1"/>
  <c r="K1519" i="2"/>
  <c r="AK129" i="2" a="1"/>
  <c r="AK129" i="2" s="1"/>
  <c r="AK191" i="2" a="1"/>
  <c r="AK191" i="2" s="1"/>
  <c r="L1519" i="2"/>
  <c r="K842" i="2"/>
  <c r="L865" i="2"/>
  <c r="K1078" i="2"/>
  <c r="K1296" i="2"/>
  <c r="L1012" i="2"/>
  <c r="L1303" i="2"/>
  <c r="L1297" i="2"/>
  <c r="K818" i="2"/>
  <c r="AK236" i="2" a="1"/>
  <c r="AK236" i="2" s="1"/>
  <c r="J893" i="2"/>
  <c r="J1315" i="2"/>
  <c r="AS70" i="2" a="1"/>
  <c r="AS70" i="2" s="1"/>
  <c r="AK345" i="2" a="1"/>
  <c r="AK345" i="2" s="1"/>
  <c r="K1497" i="2"/>
  <c r="AL99" i="2" a="1"/>
  <c r="AL99" i="2" s="1"/>
  <c r="I99" i="2" s="1"/>
  <c r="AP449" i="2" a="1"/>
  <c r="AP449" i="2" s="1"/>
  <c r="AP345" i="2" a="1"/>
  <c r="AP345" i="2" s="1"/>
  <c r="AK21" i="2" a="1"/>
  <c r="AK21" i="2" s="1"/>
  <c r="AK391" i="2" a="1"/>
  <c r="AK391" i="2" s="1"/>
  <c r="AP356" i="2" a="1"/>
  <c r="AP356" i="2" s="1"/>
  <c r="AK282" i="2" a="1"/>
  <c r="AK282" i="2" s="1"/>
  <c r="AP109" i="2" a="1"/>
  <c r="AP109" i="2" s="1"/>
  <c r="J109" i="2" s="1"/>
  <c r="L724" i="2"/>
  <c r="AP97" i="2" a="1"/>
  <c r="AP97" i="2" s="1"/>
  <c r="J97" i="2" s="1"/>
  <c r="K936" i="2"/>
  <c r="L945" i="2"/>
  <c r="L1566" i="2"/>
  <c r="K1426" i="2"/>
  <c r="K1562" i="2"/>
  <c r="K781" i="2"/>
  <c r="K1006" i="2"/>
  <c r="K1500" i="2"/>
  <c r="L1558" i="2"/>
  <c r="L1266" i="2"/>
  <c r="K1573" i="2"/>
  <c r="L674" i="2"/>
  <c r="K1561" i="2"/>
  <c r="K677" i="2"/>
  <c r="J638" i="2"/>
  <c r="L671" i="2"/>
  <c r="L1527" i="2"/>
  <c r="K876" i="2"/>
  <c r="AP126" i="2" a="1"/>
  <c r="AP126" i="2" s="1"/>
  <c r="J126" i="2" s="1"/>
  <c r="AP357" i="2" a="1"/>
  <c r="AP357" i="2" s="1"/>
  <c r="J357" i="2" s="1"/>
  <c r="L644" i="2"/>
  <c r="L582" i="2"/>
  <c r="AP443" i="2" a="1"/>
  <c r="AP443" i="2" s="1"/>
  <c r="J443" i="2" s="1"/>
  <c r="AS32" i="2" a="1"/>
  <c r="AS32" i="2" s="1"/>
  <c r="L1560" i="2"/>
  <c r="L1105" i="2"/>
  <c r="L1477" i="2"/>
  <c r="K1198" i="2"/>
  <c r="K923" i="2"/>
  <c r="L911" i="2"/>
  <c r="BA334" i="2" a="1"/>
  <c r="BA334" i="2" s="1"/>
  <c r="K1551" i="2"/>
  <c r="L1336" i="2"/>
  <c r="AK173" i="2" a="1"/>
  <c r="AK173" i="2" s="1"/>
  <c r="BA160" i="2" a="1"/>
  <c r="BA160" i="2" s="1"/>
  <c r="L160" i="2" s="1"/>
  <c r="BA54" i="2" a="1"/>
  <c r="BA54" i="2" s="1"/>
  <c r="L54" i="2" s="1"/>
  <c r="L651" i="2"/>
  <c r="K465" i="2"/>
  <c r="AL341" i="2" a="1"/>
  <c r="AL341" i="2" s="1"/>
  <c r="I341" i="2" s="1"/>
  <c r="AS152" i="2" a="1"/>
  <c r="AS152" i="2" s="1"/>
  <c r="AS443" i="2" a="1"/>
  <c r="AS443" i="2" s="1"/>
  <c r="L899" i="2"/>
  <c r="L987" i="2"/>
  <c r="L936" i="2"/>
  <c r="L1483" i="2"/>
  <c r="K1033" i="2"/>
  <c r="L890" i="2"/>
  <c r="L1582" i="2"/>
  <c r="L1341" i="2"/>
  <c r="K1445" i="2"/>
  <c r="K1019" i="2"/>
  <c r="L1030" i="2"/>
  <c r="L1167" i="2"/>
  <c r="J1346" i="2"/>
  <c r="J806" i="2"/>
  <c r="AT99" i="2" a="1"/>
  <c r="AT99" i="2" s="1"/>
  <c r="K99" i="2" s="1"/>
  <c r="AS97" i="2" a="1"/>
  <c r="AS97" i="2" s="1"/>
  <c r="K822" i="2"/>
  <c r="AS203" i="2" a="1"/>
  <c r="AS203" i="2" s="1"/>
  <c r="AK138" i="2" a="1"/>
  <c r="AK138" i="2" s="1"/>
  <c r="AK337" i="2" a="1"/>
  <c r="AK337" i="2" s="1"/>
  <c r="AP123" i="2" a="1"/>
  <c r="AP123" i="2" s="1"/>
  <c r="AL160" i="2" a="1"/>
  <c r="AL160" i="2" s="1"/>
  <c r="I160" i="2" s="1"/>
  <c r="AT54" i="2" a="1"/>
  <c r="AT54" i="2" s="1"/>
  <c r="K54" i="2" s="1"/>
  <c r="AK243" i="2" a="1"/>
  <c r="AK243" i="2" s="1"/>
  <c r="L1542" i="2"/>
  <c r="AP152" i="2" a="1"/>
  <c r="AP152" i="2" s="1"/>
  <c r="J152" i="2" s="1"/>
  <c r="K742" i="2"/>
  <c r="L1123" i="2"/>
  <c r="L948" i="2"/>
  <c r="L1207" i="2"/>
  <c r="L871" i="2"/>
  <c r="K1501" i="2"/>
  <c r="L839" i="2"/>
  <c r="J1544" i="2"/>
  <c r="J1473" i="2"/>
  <c r="J1095" i="2"/>
  <c r="AK309" i="2" a="1"/>
  <c r="AK309" i="2" s="1"/>
  <c r="AT160" i="2" a="1"/>
  <c r="AT160" i="2" s="1"/>
  <c r="K160" i="2" s="1"/>
  <c r="AL54" i="2" a="1"/>
  <c r="AL54" i="2" s="1"/>
  <c r="I54" i="2" s="1"/>
  <c r="AS341" i="2" a="1"/>
  <c r="AS341" i="2" s="1"/>
  <c r="K1443" i="2"/>
  <c r="K1542" i="2"/>
  <c r="K902" i="2"/>
  <c r="K1251" i="2"/>
  <c r="K935" i="2"/>
  <c r="L906" i="2"/>
  <c r="L748" i="2"/>
  <c r="K671" i="2"/>
  <c r="K1244" i="2"/>
  <c r="L851" i="2"/>
  <c r="L1141" i="2"/>
  <c r="K877" i="2"/>
  <c r="K727" i="2"/>
  <c r="J1157" i="2"/>
  <c r="K1471" i="2"/>
  <c r="L1048" i="2"/>
  <c r="L1019" i="2"/>
  <c r="L1362" i="2"/>
  <c r="AS46" i="2" a="1"/>
  <c r="AS46" i="2" s="1"/>
  <c r="AS166" i="2" a="1"/>
  <c r="AS166" i="2" s="1"/>
  <c r="AP315" i="2" a="1"/>
  <c r="AP315" i="2" s="1"/>
  <c r="J315" i="2" s="1"/>
  <c r="AK258" i="2" a="1"/>
  <c r="AK258" i="2" s="1"/>
  <c r="AS382" i="2" a="1"/>
  <c r="AS382" i="2" s="1"/>
  <c r="AS433" i="2" a="1"/>
  <c r="AS433" i="2" s="1"/>
  <c r="AY107" i="2"/>
  <c r="AZ107" i="2" s="1" a="1"/>
  <c r="AZ107" i="2" s="1"/>
  <c r="AT243" i="2" a="1"/>
  <c r="AT243" i="2" s="1"/>
  <c r="K243" i="2" s="1"/>
  <c r="L477" i="2"/>
  <c r="K792" i="2"/>
  <c r="K875" i="2"/>
  <c r="K1404" i="2"/>
  <c r="L1518" i="2"/>
  <c r="K1083" i="2"/>
  <c r="L708" i="2"/>
  <c r="K996" i="2"/>
  <c r="K810" i="2"/>
  <c r="L1287" i="2"/>
  <c r="L1028" i="2"/>
  <c r="J54" i="2"/>
  <c r="K1157" i="2"/>
  <c r="L1003" i="2"/>
  <c r="AT360" i="2" a="1"/>
  <c r="AT360" i="2" s="1"/>
  <c r="K360" i="2" s="1"/>
  <c r="J360" i="2"/>
  <c r="J285" i="2"/>
  <c r="AH646" i="2" a="1"/>
  <c r="AH646" i="2" s="1"/>
  <c r="AT43" i="2" a="1"/>
  <c r="AT43" i="2" s="1"/>
  <c r="K43" i="2" s="1"/>
  <c r="J43" i="2"/>
  <c r="L915" i="2"/>
  <c r="AH497" i="2" a="1"/>
  <c r="AH497" i="2" s="1"/>
  <c r="K819" i="2"/>
  <c r="K563" i="2"/>
  <c r="K1058" i="2"/>
  <c r="L1581" i="2"/>
  <c r="L683" i="2"/>
  <c r="K473" i="2"/>
  <c r="AL297" i="2" a="1"/>
  <c r="AL297" i="2" s="1"/>
  <c r="I297" i="2" s="1"/>
  <c r="AS96" i="2" a="1"/>
  <c r="AS96" i="2" s="1"/>
  <c r="AH567" i="2" a="1"/>
  <c r="AH567" i="2" s="1"/>
  <c r="AK303" i="2" a="1"/>
  <c r="AK303" i="2" s="1"/>
  <c r="AK58" i="2" a="1"/>
  <c r="AK58" i="2" s="1"/>
  <c r="L1536" i="2"/>
  <c r="K1389" i="2"/>
  <c r="K1399" i="2"/>
  <c r="K1585" i="2"/>
  <c r="L1060" i="2"/>
  <c r="L1563" i="2"/>
  <c r="K1018" i="2"/>
  <c r="K1580" i="2"/>
  <c r="AK452" i="2" a="1"/>
  <c r="AK452" i="2" s="1"/>
  <c r="AY457" i="2"/>
  <c r="AZ457" i="2" s="1" a="1"/>
  <c r="AZ457" i="2" s="1"/>
  <c r="AT646" i="2" a="1"/>
  <c r="AT646" i="2" s="1"/>
  <c r="AP293" i="2" a="1"/>
  <c r="AP293" i="2" s="1"/>
  <c r="J293" i="2" s="1"/>
  <c r="AP129" i="2" a="1"/>
  <c r="AP129" i="2" s="1"/>
  <c r="J129" i="2" s="1"/>
  <c r="AY93" i="2"/>
  <c r="AZ93" i="2" s="1" a="1"/>
  <c r="AZ93" i="2" s="1"/>
  <c r="AS288" i="2" a="1"/>
  <c r="AS288" i="2" s="1"/>
  <c r="AH306" i="2" a="1"/>
  <c r="AH306" i="2" s="1"/>
  <c r="AH239" i="2" a="1"/>
  <c r="AH239" i="2" s="1"/>
  <c r="AP303" i="2" a="1"/>
  <c r="AP303" i="2" s="1"/>
  <c r="L765" i="2"/>
  <c r="L1489" i="2"/>
  <c r="K1066" i="2"/>
  <c r="K518" i="2"/>
  <c r="L1576" i="2"/>
  <c r="K881" i="2"/>
  <c r="K1156" i="2"/>
  <c r="L745" i="2"/>
  <c r="L1022" i="2"/>
  <c r="L695" i="2"/>
  <c r="BA368" i="2" a="1"/>
  <c r="BA368" i="2" s="1"/>
  <c r="L368" i="2" s="1"/>
  <c r="J368" i="2"/>
  <c r="BA60" i="2" a="1"/>
  <c r="BA60" i="2" s="1"/>
  <c r="L60" i="2" s="1"/>
  <c r="J60" i="2"/>
  <c r="AS129" i="2" a="1"/>
  <c r="AS129" i="2" s="1"/>
  <c r="AP288" i="2" a="1"/>
  <c r="AP288" i="2" s="1"/>
  <c r="J288" i="2" s="1"/>
  <c r="AR457" i="2" a="1"/>
  <c r="AR457" i="2" s="1"/>
  <c r="AL646" i="2" a="1"/>
  <c r="AL646" i="2" s="1"/>
  <c r="I646" i="2" s="1"/>
  <c r="K652" i="2"/>
  <c r="AS191" i="2" a="1"/>
  <c r="AS191" i="2" s="1"/>
  <c r="AS99" i="2" a="1"/>
  <c r="AS99" i="2" s="1"/>
  <c r="L1096" i="2"/>
  <c r="AH641" i="2" a="1"/>
  <c r="AH641" i="2" s="1"/>
  <c r="L1445" i="2"/>
  <c r="K1316" i="2"/>
  <c r="L1506" i="2"/>
  <c r="L1221" i="2"/>
  <c r="L1238" i="2"/>
  <c r="L977" i="2"/>
  <c r="K980" i="2"/>
  <c r="L206" i="2"/>
  <c r="AR318" i="2" a="1"/>
  <c r="AR318" i="2" s="1"/>
  <c r="AS646" i="2" a="1"/>
  <c r="AS646" i="2" s="1"/>
  <c r="AK320" i="2" a="1"/>
  <c r="AK320" i="2" s="1"/>
  <c r="AP71" i="2" a="1"/>
  <c r="AP71" i="2" s="1"/>
  <c r="K398" i="2"/>
  <c r="K637" i="2"/>
  <c r="AP117" i="2" a="1"/>
  <c r="AP117" i="2" s="1"/>
  <c r="J117" i="2" s="1"/>
  <c r="AT40" i="2" a="1"/>
  <c r="AT40" i="2" s="1"/>
  <c r="K40" i="2" s="1"/>
  <c r="L541" i="2"/>
  <c r="K706" i="2"/>
  <c r="AK280" i="2" a="1"/>
  <c r="AK280" i="2" s="1"/>
  <c r="L1262" i="2"/>
  <c r="K1105" i="2"/>
  <c r="L914" i="2"/>
  <c r="K484" i="2"/>
  <c r="AK331" i="2" a="1"/>
  <c r="AK331" i="2" s="1"/>
  <c r="AP280" i="2" a="1"/>
  <c r="AP280" i="2" s="1"/>
  <c r="AK417" i="2" a="1"/>
  <c r="AK417" i="2" s="1"/>
  <c r="K1310" i="2"/>
  <c r="BA262" i="2" a="1"/>
  <c r="BA262" i="2" s="1"/>
  <c r="L262" i="2" s="1"/>
  <c r="AS361" i="2" a="1"/>
  <c r="AS361" i="2" s="1"/>
  <c r="AK385" i="2" a="1"/>
  <c r="AK385" i="2" s="1"/>
  <c r="AS157" i="2" a="1"/>
  <c r="AS157" i="2" s="1"/>
  <c r="AY24" i="2"/>
  <c r="AZ24" i="2" s="1" a="1"/>
  <c r="AZ24" i="2" s="1"/>
  <c r="AY318" i="2"/>
  <c r="AZ318" i="2" s="1" a="1"/>
  <c r="AZ318" i="2" s="1"/>
  <c r="AK646" i="2" a="1"/>
  <c r="AK646" i="2" s="1"/>
  <c r="AK364" i="2" a="1"/>
  <c r="AK364" i="2" s="1"/>
  <c r="AK233" i="2" a="1"/>
  <c r="AK233" i="2" s="1"/>
  <c r="AL347" i="2" a="1"/>
  <c r="AL347" i="2" s="1"/>
  <c r="I347" i="2" s="1"/>
  <c r="K608" i="2"/>
  <c r="L471" i="2"/>
  <c r="AP52" i="2" a="1"/>
  <c r="AP52" i="2" s="1"/>
  <c r="J52" i="2" s="1"/>
  <c r="K1262" i="2"/>
  <c r="L878" i="2"/>
  <c r="K1473" i="2"/>
  <c r="L1024" i="2"/>
  <c r="K944" i="2"/>
  <c r="L806" i="2"/>
  <c r="L689" i="2"/>
  <c r="L1280" i="2"/>
  <c r="L861" i="2"/>
  <c r="L1218" i="2"/>
  <c r="K1477" i="2"/>
  <c r="K901" i="2"/>
  <c r="L997" i="2"/>
  <c r="K691" i="2"/>
  <c r="K856" i="2"/>
  <c r="L1373" i="2"/>
  <c r="AS251" i="2" a="1"/>
  <c r="AS251" i="2" s="1"/>
  <c r="AR24" i="2" a="1"/>
  <c r="AR24" i="2" s="1"/>
  <c r="AY646" i="2"/>
  <c r="AZ646" i="2" s="1" a="1"/>
  <c r="AZ646" i="2" s="1"/>
  <c r="L500" i="2"/>
  <c r="AT347" i="2" a="1"/>
  <c r="AT347" i="2" s="1"/>
  <c r="K347" i="2" s="1"/>
  <c r="AS428" i="2" a="1"/>
  <c r="AS428" i="2" s="1"/>
  <c r="AP179" i="2" a="1"/>
  <c r="AP179" i="2" s="1"/>
  <c r="J179" i="2" s="1"/>
  <c r="AS297" i="2" a="1"/>
  <c r="AS297" i="2" s="1"/>
  <c r="J278" i="2"/>
  <c r="AR641" i="2" a="1"/>
  <c r="AR641" i="2" s="1"/>
  <c r="K959" i="2"/>
  <c r="L1512" i="2"/>
  <c r="K1417" i="2"/>
  <c r="BA43" i="2" a="1"/>
  <c r="BA43" i="2" s="1"/>
  <c r="L43" i="2" s="1"/>
  <c r="L1426" i="2"/>
  <c r="K787" i="2"/>
  <c r="K699" i="2"/>
  <c r="K704" i="2"/>
  <c r="K1373" i="2"/>
  <c r="L1156" i="2"/>
  <c r="K1165" i="2"/>
  <c r="L1580" i="2"/>
  <c r="K1233" i="2"/>
  <c r="AH254" i="2" a="1"/>
  <c r="AH254" i="2" s="1"/>
  <c r="L1243" i="2"/>
  <c r="L809" i="2"/>
  <c r="AS118" i="2" a="1"/>
  <c r="AS118" i="2" s="1"/>
  <c r="AS331" i="2" a="1"/>
  <c r="AS331" i="2" s="1"/>
  <c r="AR646" i="2" a="1"/>
  <c r="AR646" i="2" s="1"/>
  <c r="AS55" i="2" a="1"/>
  <c r="AS55" i="2" s="1"/>
  <c r="BA347" i="2" a="1"/>
  <c r="BA347" i="2" s="1"/>
  <c r="L347" i="2" s="1"/>
  <c r="L398" i="2"/>
  <c r="L518" i="2"/>
  <c r="AS455" i="2" a="1"/>
  <c r="AS455" i="2" s="1"/>
  <c r="AK297" i="2" a="1"/>
  <c r="AK297" i="2" s="1"/>
  <c r="K1385" i="2"/>
  <c r="AK99" i="2" a="1"/>
  <c r="AK99" i="2" s="1"/>
  <c r="K491" i="2"/>
  <c r="AK428" i="2" a="1"/>
  <c r="AK428" i="2" s="1"/>
  <c r="AS280" i="2" a="1"/>
  <c r="AS280" i="2" s="1"/>
  <c r="L1356" i="2"/>
  <c r="K1069" i="2"/>
  <c r="K838" i="2"/>
  <c r="K1226" i="2"/>
  <c r="AL43" i="2" a="1"/>
  <c r="AL43" i="2" s="1"/>
  <c r="I43" i="2" s="1"/>
  <c r="L1190" i="2"/>
  <c r="J51" i="2"/>
  <c r="L1408" i="2"/>
  <c r="K1431" i="2"/>
  <c r="K1489" i="2"/>
  <c r="L1213" i="2"/>
  <c r="K1057" i="2"/>
  <c r="J1483" i="2"/>
  <c r="J932" i="2"/>
  <c r="K1257" i="2"/>
  <c r="L1080" i="2"/>
  <c r="J1477" i="2"/>
  <c r="J775" i="2"/>
  <c r="K1315" i="2"/>
  <c r="J1226" i="2"/>
  <c r="AS242" i="2" a="1"/>
  <c r="AS242" i="2" s="1"/>
  <c r="J1309" i="2"/>
  <c r="L872" i="2"/>
  <c r="AP436" i="2" a="1"/>
  <c r="AP436" i="2" s="1"/>
  <c r="AK29" i="2" a="1"/>
  <c r="AK29" i="2" s="1"/>
  <c r="AP272" i="2" a="1"/>
  <c r="AP272" i="2" s="1"/>
  <c r="K1246" i="2"/>
  <c r="K684" i="2"/>
  <c r="AK375" i="2" a="1"/>
  <c r="AK375" i="2" s="1"/>
  <c r="AP362" i="2" a="1"/>
  <c r="AP362" i="2" s="1"/>
  <c r="J477" i="2"/>
  <c r="J262" i="2"/>
  <c r="L629" i="2"/>
  <c r="AS320" i="2" a="1"/>
  <c r="AS320" i="2" s="1"/>
  <c r="K1545" i="2"/>
  <c r="L930" i="2"/>
  <c r="AP283" i="2" a="1"/>
  <c r="AP283" i="2" s="1"/>
  <c r="J283" i="2" s="1"/>
  <c r="AK344" i="2" a="1"/>
  <c r="AK344" i="2" s="1"/>
  <c r="AS272" i="2" a="1"/>
  <c r="AS272" i="2" s="1"/>
  <c r="L793" i="2"/>
  <c r="L1538" i="2"/>
  <c r="L1057" i="2"/>
  <c r="K1394" i="2"/>
  <c r="L756" i="2"/>
  <c r="J1086" i="2"/>
  <c r="K745" i="2"/>
  <c r="AK312" i="2" a="1"/>
  <c r="AK312" i="2" s="1"/>
  <c r="AP169" i="2" a="1"/>
  <c r="AP169" i="2" s="1"/>
  <c r="AP29" i="2" a="1"/>
  <c r="AP29" i="2" s="1"/>
  <c r="L706" i="2"/>
  <c r="AS308" i="2" a="1"/>
  <c r="AS308" i="2" s="1"/>
  <c r="AP324" i="2" a="1"/>
  <c r="AP324" i="2" s="1"/>
  <c r="J324" i="2" s="1"/>
  <c r="AS281" i="2" a="1"/>
  <c r="AS281" i="2" s="1"/>
  <c r="AS237" i="2" a="1"/>
  <c r="AS237" i="2" s="1"/>
  <c r="AS101" i="2" a="1"/>
  <c r="AS101" i="2" s="1"/>
  <c r="J541" i="2"/>
  <c r="J933" i="2"/>
  <c r="AS344" i="2" a="1"/>
  <c r="AS344" i="2" s="1"/>
  <c r="L1082" i="2"/>
  <c r="K991" i="2"/>
  <c r="K1025" i="2"/>
  <c r="J939" i="2"/>
  <c r="K1386" i="2"/>
  <c r="K997" i="2"/>
  <c r="J1389" i="2"/>
  <c r="K1060" i="2"/>
  <c r="BA360" i="2" a="1"/>
  <c r="BA360" i="2" s="1"/>
  <c r="L360" i="2" s="1"/>
  <c r="AS244" i="2" a="1"/>
  <c r="AS244" i="2" s="1"/>
  <c r="AY641" i="2"/>
  <c r="AZ641" i="2" s="1" a="1"/>
  <c r="AZ641" i="2" s="1"/>
  <c r="AK184" i="2" a="1"/>
  <c r="AK184" i="2" s="1"/>
  <c r="BA344" i="2" a="1"/>
  <c r="BA344" i="2" s="1"/>
  <c r="L344" i="2" s="1"/>
  <c r="K1079" i="2"/>
  <c r="L1100" i="2"/>
  <c r="K1100" i="2"/>
  <c r="K1361" i="2"/>
  <c r="L1025" i="2"/>
  <c r="J1080" i="2"/>
  <c r="L1399" i="2"/>
  <c r="K690" i="2"/>
  <c r="K824" i="2"/>
  <c r="K1063" i="2"/>
  <c r="L1370" i="2"/>
  <c r="J920" i="2"/>
  <c r="L1165" i="2"/>
  <c r="K894" i="2"/>
  <c r="K1269" i="2"/>
  <c r="L677" i="2"/>
  <c r="L1565" i="2"/>
  <c r="J1579" i="2"/>
  <c r="BA79" i="2" a="1"/>
  <c r="BA79" i="2" s="1"/>
  <c r="L79" i="2" s="1"/>
  <c r="AP298" i="2" a="1"/>
  <c r="AP298" i="2" s="1"/>
  <c r="AS57" i="2" a="1"/>
  <c r="AS57" i="2" s="1"/>
  <c r="AK65" i="2" a="1"/>
  <c r="AK65" i="2" s="1"/>
  <c r="AS362" i="2" a="1"/>
  <c r="AS362" i="2" s="1"/>
  <c r="AL360" i="2" a="1"/>
  <c r="AL360" i="2" s="1"/>
  <c r="I360" i="2" s="1"/>
  <c r="AP427" i="2" a="1"/>
  <c r="AP427" i="2" s="1"/>
  <c r="AT567" i="2" a="1"/>
  <c r="AT567" i="2" s="1"/>
  <c r="AS51" i="2" a="1"/>
  <c r="AS51" i="2" s="1"/>
  <c r="AK101" i="2" a="1"/>
  <c r="AK101" i="2" s="1"/>
  <c r="K206" i="2"/>
  <c r="AK38" i="2" a="1"/>
  <c r="AK38" i="2" s="1"/>
  <c r="AL262" i="2" a="1"/>
  <c r="AL262" i="2" s="1"/>
  <c r="I262" i="2" s="1"/>
  <c r="J473" i="2"/>
  <c r="J935" i="2"/>
  <c r="J676" i="2"/>
  <c r="J1206" i="2"/>
  <c r="K1390" i="2"/>
  <c r="L681" i="2"/>
  <c r="L1006" i="2"/>
  <c r="K1028" i="2"/>
  <c r="L1157" i="2"/>
  <c r="J1251" i="2"/>
  <c r="K713" i="2"/>
  <c r="BA423" i="2" a="1"/>
  <c r="BA423" i="2" s="1"/>
  <c r="L423" i="2" s="1"/>
  <c r="AS456" i="2" a="1"/>
  <c r="AS456" i="2" s="1"/>
  <c r="BA567" i="2" a="1"/>
  <c r="BA567" i="2" s="1"/>
  <c r="AP415" i="2" a="1"/>
  <c r="AP415" i="2" s="1"/>
  <c r="AK281" i="2" a="1"/>
  <c r="AK281" i="2" s="1"/>
  <c r="AT262" i="2" a="1"/>
  <c r="AT262" i="2" s="1"/>
  <c r="K262" i="2" s="1"/>
  <c r="AK51" i="2" a="1"/>
  <c r="AK51" i="2" s="1"/>
  <c r="K521" i="2"/>
  <c r="AP94" i="2" a="1"/>
  <c r="AP94" i="2" s="1"/>
  <c r="L1451" i="2"/>
  <c r="L1210" i="2"/>
  <c r="L1079" i="2"/>
  <c r="J1571" i="2"/>
  <c r="L667" i="2"/>
  <c r="L1361" i="2"/>
  <c r="K1142" i="2"/>
  <c r="J1156" i="2"/>
  <c r="J1213" i="2"/>
  <c r="J1402" i="2"/>
  <c r="K715" i="2"/>
  <c r="K911" i="2"/>
  <c r="L484" i="2"/>
  <c r="L1299" i="2"/>
  <c r="AT79" i="2" a="1"/>
  <c r="AT79" i="2" s="1"/>
  <c r="K79" i="2" s="1"/>
  <c r="AP299" i="2" a="1"/>
  <c r="AP299" i="2" s="1"/>
  <c r="AS117" i="2" a="1"/>
  <c r="AS117" i="2" s="1"/>
  <c r="AS375" i="2" a="1"/>
  <c r="AS375" i="2" s="1"/>
  <c r="AK117" i="2" a="1"/>
  <c r="AK117" i="2" s="1"/>
  <c r="AS396" i="2" a="1"/>
  <c r="AS396" i="2" s="1"/>
  <c r="J479" i="2"/>
  <c r="AP237" i="2" a="1"/>
  <c r="AP237" i="2" s="1"/>
  <c r="J224" i="2"/>
  <c r="L1579" i="2"/>
  <c r="L1066" i="2"/>
  <c r="J1126" i="2"/>
  <c r="L715" i="2"/>
  <c r="J1390" i="2"/>
  <c r="J1198" i="2"/>
  <c r="K1080" i="2"/>
  <c r="K1194" i="2"/>
  <c r="J1030" i="2"/>
  <c r="L1185" i="2"/>
  <c r="L1546" i="2"/>
  <c r="K1374" i="2"/>
  <c r="AS294" i="2" a="1"/>
  <c r="AS294" i="2" s="1"/>
  <c r="J1585" i="2"/>
  <c r="L1102" i="2"/>
  <c r="J1069" i="2"/>
  <c r="J160" i="2"/>
  <c r="AS94" i="2" a="1"/>
  <c r="AS94" i="2" s="1"/>
  <c r="AS223" i="2" a="1"/>
  <c r="AS223" i="2" s="1"/>
  <c r="AS151" i="2" a="1"/>
  <c r="AS151" i="2" s="1"/>
  <c r="L910" i="2"/>
  <c r="K464" i="2"/>
  <c r="J685" i="2"/>
  <c r="K829" i="2"/>
  <c r="J1307" i="2"/>
  <c r="J629" i="2"/>
  <c r="J715" i="2"/>
  <c r="L1390" i="2"/>
  <c r="K1208" i="2"/>
  <c r="L942" i="2"/>
  <c r="J1035" i="2"/>
  <c r="K1218" i="2"/>
  <c r="J825" i="2"/>
  <c r="J851" i="2"/>
  <c r="K968" i="2"/>
  <c r="K759" i="2"/>
  <c r="K1155" i="2"/>
  <c r="J894" i="2"/>
  <c r="AP183" i="2" a="1"/>
  <c r="AP183" i="2" s="1"/>
  <c r="AP261" i="2" a="1"/>
  <c r="AP261" i="2" s="1"/>
  <c r="AS38" i="2" a="1"/>
  <c r="AS38" i="2" s="1"/>
  <c r="AK396" i="2" a="1"/>
  <c r="AK396" i="2" s="1"/>
  <c r="K941" i="2"/>
  <c r="K686" i="2"/>
  <c r="K1245" i="2"/>
  <c r="J637" i="2"/>
  <c r="AK451" i="2" a="1"/>
  <c r="AK451" i="2" s="1"/>
  <c r="AK218" i="2" a="1"/>
  <c r="AK218" i="2" s="1"/>
  <c r="AP410" i="2" a="1"/>
  <c r="AP410" i="2" s="1"/>
  <c r="K930" i="2"/>
  <c r="L1086" i="2"/>
  <c r="L759" i="2"/>
  <c r="J803" i="2"/>
  <c r="K1003" i="2"/>
  <c r="L1014" i="2"/>
  <c r="K1213" i="2"/>
  <c r="K1280" i="2"/>
  <c r="K1571" i="2"/>
  <c r="AP219" i="2" a="1"/>
  <c r="AP219" i="2" s="1"/>
  <c r="AS446" i="2" a="1"/>
  <c r="AS446" i="2" s="1"/>
  <c r="AP104" i="2" a="1"/>
  <c r="AP104" i="2" s="1"/>
  <c r="AR107" i="2" a="1"/>
  <c r="AR107" i="2" s="1"/>
  <c r="AP252" i="2" a="1"/>
  <c r="AP252" i="2" s="1"/>
  <c r="AP446" i="2" a="1"/>
  <c r="AP446" i="2" s="1"/>
  <c r="AS302" i="2" a="1"/>
  <c r="AS302" i="2" s="1"/>
  <c r="K910" i="2"/>
  <c r="AK183" i="2" a="1"/>
  <c r="AK183" i="2" s="1"/>
  <c r="AS410" i="2" a="1"/>
  <c r="AS410" i="2" s="1"/>
  <c r="AP131" i="2" a="1"/>
  <c r="AP131" i="2" s="1"/>
  <c r="K809" i="2"/>
  <c r="K1311" i="2"/>
  <c r="L838" i="2"/>
  <c r="L1226" i="2"/>
  <c r="L803" i="2"/>
  <c r="K1126" i="2"/>
  <c r="L1544" i="2"/>
  <c r="K1242" i="2"/>
  <c r="K912" i="2"/>
  <c r="J1082" i="2"/>
  <c r="K1154" i="2"/>
  <c r="AK446" i="2" a="1"/>
  <c r="AK446" i="2" s="1"/>
  <c r="AS77" i="2" a="1"/>
  <c r="AS77" i="2" s="1"/>
  <c r="AK94" i="2" a="1"/>
  <c r="AK94" i="2" s="1"/>
  <c r="L534" i="2"/>
  <c r="AS183" i="2" a="1"/>
  <c r="AS183" i="2" s="1"/>
  <c r="J936" i="2"/>
  <c r="J677" i="2"/>
  <c r="K1179" i="2"/>
  <c r="L1401" i="2"/>
  <c r="L1035" i="2"/>
  <c r="AK90" i="2" a="1"/>
  <c r="AK90" i="2" s="1"/>
  <c r="AK156" i="2" a="1"/>
  <c r="AK156" i="2" s="1"/>
  <c r="AK402" i="2" a="1"/>
  <c r="AK402" i="2" s="1"/>
  <c r="AS173" i="2" a="1"/>
  <c r="AS173" i="2" s="1"/>
  <c r="AP77" i="2" a="1"/>
  <c r="AP77" i="2" s="1"/>
  <c r="AP242" i="2" a="1"/>
  <c r="AP242" i="2" s="1"/>
  <c r="L566" i="2"/>
  <c r="L1391" i="2"/>
  <c r="AK294" i="2" a="1"/>
  <c r="AK294" i="2" s="1"/>
  <c r="AK131" i="2" a="1"/>
  <c r="AK131" i="2" s="1"/>
  <c r="J1506" i="2"/>
  <c r="K1235" i="2"/>
  <c r="L1251" i="2"/>
  <c r="L826" i="2"/>
  <c r="J1142" i="2"/>
  <c r="J829" i="2"/>
  <c r="J1401" i="2"/>
  <c r="K849" i="2"/>
  <c r="AS194" i="2" a="1"/>
  <c r="AS194" i="2" s="1"/>
  <c r="AS90" i="2" a="1"/>
  <c r="AS90" i="2" s="1"/>
  <c r="AK461" i="2" a="1"/>
  <c r="AK461" i="2" s="1"/>
  <c r="BA74" i="2" a="1"/>
  <c r="BA74" i="2" s="1"/>
  <c r="L74" i="2" s="1"/>
  <c r="L579" i="2"/>
  <c r="AK308" i="2" a="1"/>
  <c r="AK308" i="2" s="1"/>
  <c r="AK242" i="2" a="1"/>
  <c r="AK242" i="2" s="1"/>
  <c r="AK237" i="2" a="1"/>
  <c r="AK237" i="2" s="1"/>
  <c r="AP277" i="2" a="1"/>
  <c r="AP277" i="2" s="1"/>
  <c r="AK277" i="2" a="1"/>
  <c r="AK277" i="2" s="1"/>
  <c r="J1489" i="2"/>
  <c r="K667" i="2"/>
  <c r="K1087" i="2"/>
  <c r="L680" i="2"/>
  <c r="K1206" i="2"/>
  <c r="L868" i="2"/>
  <c r="J699" i="2"/>
  <c r="K1103" i="2"/>
  <c r="L1500" i="2"/>
  <c r="K864" i="2"/>
  <c r="J1407" i="2"/>
  <c r="L1470" i="2"/>
  <c r="AP379" i="2" a="1"/>
  <c r="AP379" i="2" s="1"/>
  <c r="J379" i="2" s="1"/>
  <c r="AP218" i="2" a="1"/>
  <c r="AP218" i="2" s="1"/>
  <c r="J218" i="2" s="1"/>
  <c r="J1373" i="2"/>
  <c r="AS461" i="2" a="1"/>
  <c r="AS461" i="2" s="1"/>
  <c r="J579" i="2"/>
  <c r="K541" i="2"/>
  <c r="J1391" i="2"/>
  <c r="K1382" i="2"/>
  <c r="AP308" i="2" a="1"/>
  <c r="AP308" i="2" s="1"/>
  <c r="J1133" i="2"/>
  <c r="J1478" i="2"/>
  <c r="AS218" i="2" a="1"/>
  <c r="AS218" i="2" s="1"/>
  <c r="J1014" i="2"/>
  <c r="L560" i="2"/>
  <c r="L862" i="2"/>
  <c r="K942" i="2"/>
  <c r="K1470" i="2"/>
  <c r="L901" i="2"/>
  <c r="K1395" i="2"/>
  <c r="AK215" i="2" a="1"/>
  <c r="AK215" i="2" s="1"/>
  <c r="K1579" i="2"/>
  <c r="L1142" i="2"/>
  <c r="L1189" i="2"/>
  <c r="L1389" i="2"/>
  <c r="AP106" i="2" a="1"/>
  <c r="AP106" i="2" s="1"/>
  <c r="J1154" i="2"/>
  <c r="L1545" i="2"/>
  <c r="J1087" i="2"/>
  <c r="L1153" i="2"/>
  <c r="K1509" i="2"/>
  <c r="K1229" i="2"/>
  <c r="L1008" i="2"/>
  <c r="AS278" i="2" a="1"/>
  <c r="AS278" i="2" s="1"/>
  <c r="AP189" i="2" a="1"/>
  <c r="AP189" i="2" s="1"/>
  <c r="L1235" i="2"/>
  <c r="J872" i="2"/>
  <c r="J1019" i="2"/>
  <c r="AK98" i="2" a="1"/>
  <c r="AK98" i="2" s="1"/>
  <c r="AK106" i="2" a="1"/>
  <c r="AK106" i="2" s="1"/>
  <c r="AS106" i="2" a="1"/>
  <c r="AS106" i="2" s="1"/>
  <c r="AS304" i="2" a="1"/>
  <c r="AS304" i="2" s="1"/>
  <c r="K680" i="2"/>
  <c r="J1259" i="2"/>
  <c r="L718" i="2"/>
  <c r="J1191" i="2"/>
  <c r="L1201" i="2"/>
  <c r="J915" i="2"/>
  <c r="K836" i="2"/>
  <c r="J1007" i="2"/>
  <c r="K920" i="2"/>
  <c r="J1196" i="2"/>
  <c r="J836" i="2"/>
  <c r="AS248" i="2" a="1"/>
  <c r="AS248" i="2" s="1"/>
  <c r="AS98" i="2" a="1"/>
  <c r="AS98" i="2" s="1"/>
  <c r="AP215" i="2" a="1"/>
  <c r="AP215" i="2" s="1"/>
  <c r="K756" i="2"/>
  <c r="K953" i="2"/>
  <c r="J1185" i="2"/>
  <c r="K1292" i="2"/>
  <c r="L1571" i="2"/>
  <c r="J1048" i="2"/>
  <c r="J816" i="2"/>
  <c r="AK278" i="2" a="1"/>
  <c r="AK278" i="2" s="1"/>
  <c r="L686" i="2"/>
  <c r="J846" i="2"/>
  <c r="K1546" i="2"/>
  <c r="AK273" i="2" a="1"/>
  <c r="AK273" i="2" s="1"/>
  <c r="L684" i="2"/>
  <c r="K1552" i="2"/>
  <c r="K1307" i="2"/>
  <c r="K918" i="2"/>
  <c r="K1040" i="2"/>
  <c r="J957" i="2"/>
  <c r="K1007" i="2"/>
  <c r="K676" i="2"/>
  <c r="K716" i="2"/>
  <c r="L1346" i="2"/>
  <c r="L1052" i="2"/>
  <c r="J695" i="2"/>
  <c r="L1227" i="2"/>
  <c r="L1139" i="2"/>
  <c r="J1052" i="2"/>
  <c r="J839" i="2"/>
  <c r="J684" i="2"/>
  <c r="L1402" i="2"/>
  <c r="L1585" i="2"/>
  <c r="K663" i="2"/>
  <c r="J959" i="2"/>
  <c r="K1582" i="2"/>
  <c r="K1190" i="2"/>
  <c r="L923" i="2"/>
  <c r="J1194" i="2"/>
  <c r="L1073" i="2"/>
  <c r="J1105" i="2"/>
  <c r="L856" i="2"/>
  <c r="J826" i="2"/>
  <c r="J1361" i="2"/>
  <c r="L1259" i="2"/>
  <c r="L1016" i="2"/>
  <c r="J1242" i="2"/>
  <c r="J1068" i="2"/>
  <c r="K927" i="2"/>
  <c r="K1456" i="2"/>
  <c r="L1456" i="2"/>
  <c r="L1005" i="2"/>
  <c r="J1316" i="2"/>
  <c r="K933" i="2"/>
  <c r="J798" i="2"/>
  <c r="K1527" i="2"/>
  <c r="K728" i="2"/>
  <c r="L1316" i="2"/>
  <c r="L1557" i="2"/>
  <c r="K687" i="2"/>
  <c r="J1552" i="2"/>
  <c r="L1454" i="2"/>
  <c r="J1116" i="2"/>
  <c r="J1451" i="2"/>
  <c r="J1017" i="2"/>
  <c r="L1007" i="2"/>
  <c r="L1284" i="2"/>
  <c r="J101" i="2"/>
  <c r="BA101" i="2" a="1"/>
  <c r="BA101" i="2" s="1"/>
  <c r="L101" i="2" s="1"/>
  <c r="AT101" i="2" a="1"/>
  <c r="AT101" i="2" s="1"/>
  <c r="K101" i="2" s="1"/>
  <c r="AL101" i="2" a="1"/>
  <c r="AL101" i="2" s="1"/>
  <c r="I101" i="2" s="1"/>
  <c r="AH313" i="2" a="1"/>
  <c r="AH313" i="2" s="1"/>
  <c r="AI313" i="2" s="1"/>
  <c r="J1022" i="2"/>
  <c r="L1148" i="2"/>
  <c r="J1330" i="2"/>
  <c r="AH449" i="2" a="1"/>
  <c r="AH449" i="2" s="1"/>
  <c r="AI449" i="2" s="1"/>
  <c r="AS161" i="2" a="1"/>
  <c r="AS161" i="2" s="1"/>
  <c r="AK189" i="2" a="1"/>
  <c r="AK189" i="2" s="1"/>
  <c r="AS58" i="2" a="1"/>
  <c r="AS58" i="2" s="1"/>
  <c r="K858" i="2"/>
  <c r="K1108" i="2"/>
  <c r="AP282" i="2" a="1"/>
  <c r="AP282" i="2" s="1"/>
  <c r="AP281" i="2" a="1"/>
  <c r="AP281" i="2" s="1"/>
  <c r="AP249" i="2" a="1"/>
  <c r="AP249" i="2" s="1"/>
  <c r="J249" i="2" s="1"/>
  <c r="AS249" i="2" a="1"/>
  <c r="AS249" i="2" s="1"/>
  <c r="AT313" i="2" a="1"/>
  <c r="AT313" i="2" s="1"/>
  <c r="K313" i="2" s="1"/>
  <c r="L1108" i="2"/>
  <c r="AS180" i="2" a="1"/>
  <c r="AS180" i="2" s="1"/>
  <c r="AK305" i="2" a="1"/>
  <c r="AK305" i="2" s="1"/>
  <c r="AP161" i="2" a="1"/>
  <c r="AP161" i="2" s="1"/>
  <c r="AS127" i="2" a="1"/>
  <c r="AS127" i="2" s="1"/>
  <c r="AS89" i="2" a="1"/>
  <c r="AS89" i="2" s="1"/>
  <c r="AL89" i="2" a="1"/>
  <c r="AL89" i="2" s="1"/>
  <c r="I89" i="2" s="1"/>
  <c r="J910" i="2"/>
  <c r="AK180" i="2" a="1"/>
  <c r="AK180" i="2" s="1"/>
  <c r="J1018" i="2"/>
  <c r="L1323" i="2"/>
  <c r="AH396" i="2" a="1"/>
  <c r="AH396" i="2" s="1"/>
  <c r="AI396" i="2" s="1"/>
  <c r="AP180" i="2" a="1"/>
  <c r="AP180" i="2" s="1"/>
  <c r="AK352" i="2" a="1"/>
  <c r="AK352" i="2" s="1"/>
  <c r="AS313" i="2" a="1"/>
  <c r="AS313" i="2" s="1"/>
  <c r="AT89" i="2" a="1"/>
  <c r="AT89" i="2" s="1"/>
  <c r="K89" i="2" s="1"/>
  <c r="AL313" i="2" a="1"/>
  <c r="AL313" i="2" s="1"/>
  <c r="I313" i="2" s="1"/>
  <c r="AK223" i="2" a="1"/>
  <c r="AK223" i="2" s="1"/>
  <c r="K1558" i="2"/>
  <c r="AS189" i="2" a="1"/>
  <c r="AS189" i="2" s="1"/>
  <c r="K1082" i="2"/>
  <c r="AY75" i="2"/>
  <c r="AZ75" i="2" s="1" a="1"/>
  <c r="AZ75" i="2" s="1"/>
  <c r="K1538" i="2"/>
  <c r="AK161" i="2" a="1"/>
  <c r="AK161" i="2" s="1"/>
  <c r="L652" i="2"/>
  <c r="L145" i="2"/>
  <c r="L359" i="2"/>
  <c r="AP287" i="2" a="1"/>
  <c r="AP287" i="2" s="1"/>
  <c r="K1563" i="2"/>
  <c r="L799" i="2"/>
  <c r="L1229" i="2"/>
  <c r="K626" i="2"/>
  <c r="L818" i="2"/>
  <c r="AP116" i="2" a="1"/>
  <c r="AP116" i="2" s="1"/>
  <c r="AS287" i="2" a="1"/>
  <c r="AS287" i="2" s="1"/>
  <c r="AK127" i="2" a="1"/>
  <c r="AK127" i="2" s="1"/>
  <c r="L941" i="2"/>
  <c r="K826" i="2"/>
  <c r="J885" i="2"/>
  <c r="K682" i="2"/>
  <c r="J1227" i="2"/>
  <c r="K593" i="2"/>
  <c r="L787" i="2"/>
  <c r="J644" i="2"/>
  <c r="AK249" i="2" a="1"/>
  <c r="AK249" i="2" s="1"/>
  <c r="AK287" i="2" a="1"/>
  <c r="AK287" i="2" s="1"/>
  <c r="L810" i="2"/>
  <c r="K482" i="2"/>
  <c r="J927" i="2"/>
  <c r="J911" i="2"/>
  <c r="AS305" i="2" a="1"/>
  <c r="AS305" i="2" s="1"/>
  <c r="AK313" i="2" a="1"/>
  <c r="AK313" i="2" s="1"/>
  <c r="L1206" i="2"/>
  <c r="J1117" i="2"/>
  <c r="J1067" i="2"/>
  <c r="L1017" i="2"/>
  <c r="J1160" i="2"/>
  <c r="AH277" i="2" a="1"/>
  <c r="AH277" i="2" s="1"/>
  <c r="AI277" i="2" s="1"/>
  <c r="AH63" i="2" a="1"/>
  <c r="AH63" i="2" s="1"/>
  <c r="AI63" i="2" s="1"/>
  <c r="AH375" i="2" a="1"/>
  <c r="AH375" i="2" s="1"/>
  <c r="AI375" i="2" s="1"/>
  <c r="AH153" i="2" a="1"/>
  <c r="AH153" i="2" s="1"/>
  <c r="AI153" i="2" s="1"/>
  <c r="AH198" i="2" a="1"/>
  <c r="AH198" i="2" s="1"/>
  <c r="AI198" i="2" s="1"/>
  <c r="AH90" i="2" a="1"/>
  <c r="AH90" i="2" s="1"/>
  <c r="AI90" i="2" s="1"/>
  <c r="AH409" i="2" a="1"/>
  <c r="AH409" i="2" s="1"/>
  <c r="AI409" i="2" s="1"/>
  <c r="AP225" i="2" a="1"/>
  <c r="AP225" i="2" s="1"/>
  <c r="AK384" i="2" a="1"/>
  <c r="AK384" i="2" s="1"/>
  <c r="AK225" i="2" a="1"/>
  <c r="AK225" i="2" s="1"/>
  <c r="AS409" i="2" a="1"/>
  <c r="AS409" i="2" s="1"/>
  <c r="J1220" i="2"/>
  <c r="J1578" i="2"/>
  <c r="L1337" i="2"/>
  <c r="AI461" i="2"/>
  <c r="AI158" i="2"/>
  <c r="AI204" i="2"/>
  <c r="AI208" i="2"/>
  <c r="L825" i="2"/>
  <c r="AH275" i="2" a="1"/>
  <c r="AH275" i="2" s="1"/>
  <c r="AI275" i="2" s="1"/>
  <c r="AH322" i="2" a="1"/>
  <c r="AH322" i="2" s="1"/>
  <c r="AI322" i="2" s="1"/>
  <c r="AH108" i="2" a="1"/>
  <c r="AH108" i="2" s="1"/>
  <c r="AI108" i="2" s="1"/>
  <c r="AH356" i="2" a="1"/>
  <c r="AH356" i="2" s="1"/>
  <c r="AI356" i="2" s="1"/>
  <c r="AH285" i="2" a="1"/>
  <c r="AH285" i="2" s="1"/>
  <c r="AI285" i="2" s="1"/>
  <c r="AH374" i="2" a="1"/>
  <c r="AH374" i="2" s="1"/>
  <c r="AI374" i="2" s="1"/>
  <c r="AH152" i="2" a="1"/>
  <c r="AH152" i="2" s="1"/>
  <c r="AI152" i="2" s="1"/>
  <c r="AP86" i="2" a="1"/>
  <c r="AP86" i="2" s="1"/>
  <c r="AS336" i="2" a="1"/>
  <c r="AS336" i="2" s="1"/>
  <c r="L1116" i="2"/>
  <c r="AH132" i="2" a="1"/>
  <c r="AH132" i="2" s="1"/>
  <c r="AS317" i="2" a="1"/>
  <c r="AS317" i="2" s="1"/>
  <c r="K1547" i="2"/>
  <c r="K1449" i="2"/>
  <c r="AH330" i="2" a="1"/>
  <c r="AH330" i="2" s="1"/>
  <c r="AI330" i="2" s="1"/>
  <c r="AH133" i="2" a="1"/>
  <c r="AH133" i="2" s="1"/>
  <c r="AI133" i="2" s="1"/>
  <c r="AH366" i="2" a="1"/>
  <c r="AH366" i="2" s="1"/>
  <c r="AI366" i="2" s="1"/>
  <c r="AH297" i="2" a="1"/>
  <c r="AH297" i="2" s="1"/>
  <c r="AI297" i="2" s="1"/>
  <c r="AH213" i="2" a="1"/>
  <c r="AH213" i="2" s="1"/>
  <c r="AI213" i="2" s="1"/>
  <c r="AH232" i="2" a="1"/>
  <c r="AH232" i="2" s="1"/>
  <c r="AI232" i="2" s="1"/>
  <c r="AH51" i="2" a="1"/>
  <c r="AH51" i="2" s="1"/>
  <c r="AI51" i="2" s="1"/>
  <c r="AK405" i="2" a="1"/>
  <c r="AK405" i="2" s="1"/>
  <c r="AK220" i="2" a="1"/>
  <c r="AK220" i="2" s="1"/>
  <c r="AS220" i="2" a="1"/>
  <c r="AS220" i="2" s="1"/>
  <c r="J1065" i="2"/>
  <c r="AI130" i="2"/>
  <c r="AI21" i="2"/>
  <c r="AI427" i="2"/>
  <c r="AI430" i="2"/>
  <c r="AH127" i="2" a="1"/>
  <c r="AH127" i="2" s="1"/>
  <c r="AI127" i="2" s="1"/>
  <c r="AH267" i="2" a="1"/>
  <c r="AH267" i="2" s="1"/>
  <c r="AI267" i="2" s="1"/>
  <c r="AH441" i="2" a="1"/>
  <c r="AH441" i="2" s="1"/>
  <c r="AI441" i="2" s="1"/>
  <c r="AS221" i="2" a="1"/>
  <c r="AS221" i="2" s="1"/>
  <c r="AP367" i="2" a="1"/>
  <c r="AP367" i="2" s="1"/>
  <c r="AP317" i="2" a="1"/>
  <c r="AP317" i="2" s="1"/>
  <c r="AP437" i="2" a="1"/>
  <c r="AP437" i="2" s="1"/>
  <c r="AS63" i="2" a="1"/>
  <c r="AS63" i="2" s="1"/>
  <c r="AS437" i="2" a="1"/>
  <c r="AS437" i="2" s="1"/>
  <c r="L874" i="2"/>
  <c r="K1451" i="2"/>
  <c r="J1223" i="2"/>
  <c r="J1079" i="2"/>
  <c r="J703" i="2"/>
  <c r="AI270" i="2"/>
  <c r="AI251" i="2"/>
  <c r="AI233" i="2"/>
  <c r="AH97" i="2" a="1"/>
  <c r="AH97" i="2" s="1"/>
  <c r="AI97" i="2" s="1"/>
  <c r="AH309" i="2" a="1"/>
  <c r="AH309" i="2" s="1"/>
  <c r="AI309" i="2" s="1"/>
  <c r="AH336" i="2" a="1"/>
  <c r="AH336" i="2" s="1"/>
  <c r="AI336" i="2" s="1"/>
  <c r="AH376" i="2" a="1"/>
  <c r="AH376" i="2" s="1"/>
  <c r="AI376" i="2" s="1"/>
  <c r="AH89" i="2" a="1"/>
  <c r="AH89" i="2" s="1"/>
  <c r="AI89" i="2" s="1"/>
  <c r="AH28" i="2" a="1"/>
  <c r="AH28" i="2" s="1"/>
  <c r="AI28" i="2" s="1"/>
  <c r="AH193" i="2" a="1"/>
  <c r="AH193" i="2" s="1"/>
  <c r="AI193" i="2" s="1"/>
  <c r="AH174" i="2" a="1"/>
  <c r="AH174" i="2" s="1"/>
  <c r="AI174" i="2" s="1"/>
  <c r="AK63" i="2" a="1"/>
  <c r="AK63" i="2" s="1"/>
  <c r="AK357" i="2" a="1"/>
  <c r="AK357" i="2" s="1"/>
  <c r="AP409" i="2" a="1"/>
  <c r="AP409" i="2" s="1"/>
  <c r="AI74" i="2"/>
  <c r="AI446" i="2"/>
  <c r="AI411" i="2"/>
  <c r="AI148" i="2"/>
  <c r="AI344" i="2"/>
  <c r="AI191" i="2"/>
  <c r="AI290" i="2"/>
  <c r="AI400" i="2"/>
  <c r="AI355" i="2"/>
  <c r="AI147" i="2"/>
  <c r="AI345" i="2"/>
  <c r="AH142" i="2" a="1"/>
  <c r="AH142" i="2" s="1"/>
  <c r="AI142" i="2" s="1"/>
  <c r="AH138" i="2" a="1"/>
  <c r="AH138" i="2" s="1"/>
  <c r="AI138" i="2" s="1"/>
  <c r="AH367" i="2" a="1"/>
  <c r="AH367" i="2" s="1"/>
  <c r="AI367" i="2" s="1"/>
  <c r="AH341" i="2" a="1"/>
  <c r="AH341" i="2" s="1"/>
  <c r="AI341" i="2" s="1"/>
  <c r="AH120" i="2" a="1"/>
  <c r="AH120" i="2" s="1"/>
  <c r="AI120" i="2" s="1"/>
  <c r="AH437" i="2" a="1"/>
  <c r="AH437" i="2" s="1"/>
  <c r="AI437" i="2" s="1"/>
  <c r="AH98" i="2" a="1"/>
  <c r="AH98" i="2" s="1"/>
  <c r="AI98" i="2" s="1"/>
  <c r="AH319" i="2" a="1"/>
  <c r="AH319" i="2" s="1"/>
  <c r="AI319" i="2" s="1"/>
  <c r="AH188" i="2" a="1"/>
  <c r="AH188" i="2" s="1"/>
  <c r="AI188" i="2" s="1"/>
  <c r="AH323" i="2" a="1"/>
  <c r="AH323" i="2" s="1"/>
  <c r="AI323" i="2" s="1"/>
  <c r="AH295" i="2" a="1"/>
  <c r="AH295" i="2" s="1"/>
  <c r="AI295" i="2" s="1"/>
  <c r="AH283" i="2" a="1"/>
  <c r="AH283" i="2" s="1"/>
  <c r="AI283" i="2" s="1"/>
  <c r="AS497" i="2" a="1"/>
  <c r="AS497" i="2" s="1"/>
  <c r="K1324" i="2"/>
  <c r="L1154" i="2"/>
  <c r="L682" i="2"/>
  <c r="AI248" i="2"/>
  <c r="AI211" i="2"/>
  <c r="AI92" i="2"/>
  <c r="AI67" i="2"/>
  <c r="AI241" i="2"/>
  <c r="AI260" i="2"/>
  <c r="AK188" i="2" a="1"/>
  <c r="AK188" i="2" s="1"/>
  <c r="AH256" i="2" a="1"/>
  <c r="AH256" i="2" s="1"/>
  <c r="AI256" i="2" s="1"/>
  <c r="AH426" i="2" a="1"/>
  <c r="AH426" i="2" s="1"/>
  <c r="AI426" i="2" s="1"/>
  <c r="AH129" i="2" a="1"/>
  <c r="AH129" i="2" s="1"/>
  <c r="AI129" i="2" s="1"/>
  <c r="AH349" i="2" a="1"/>
  <c r="AH349" i="2" s="1"/>
  <c r="AI349" i="2" s="1"/>
  <c r="AH99" i="2" a="1"/>
  <c r="AH99" i="2" s="1"/>
  <c r="AI99" i="2" s="1"/>
  <c r="AH384" i="2" a="1"/>
  <c r="AH384" i="2" s="1"/>
  <c r="AI384" i="2" s="1"/>
  <c r="AH353" i="2" a="1"/>
  <c r="AH353" i="2" s="1"/>
  <c r="AI353" i="2" s="1"/>
  <c r="AH77" i="2" a="1"/>
  <c r="AH77" i="2" s="1"/>
  <c r="AI77" i="2" s="1"/>
  <c r="AH96" i="2" a="1"/>
  <c r="AH96" i="2" s="1"/>
  <c r="AI96" i="2" s="1"/>
  <c r="AH334" i="2" a="1"/>
  <c r="AH334" i="2" s="1"/>
  <c r="AI334" i="2" s="1"/>
  <c r="AP119" i="2" a="1"/>
  <c r="AP119" i="2" s="1"/>
  <c r="BA384" i="2" a="1"/>
  <c r="BA384" i="2" s="1"/>
  <c r="L384" i="2" s="1"/>
  <c r="AI392" i="2"/>
  <c r="AI447" i="2"/>
  <c r="AI135" i="2"/>
  <c r="AI68" i="2"/>
  <c r="AI324" i="2"/>
  <c r="AI201" i="2"/>
  <c r="AI428" i="2"/>
  <c r="AH410" i="2" a="1"/>
  <c r="AH410" i="2" s="1"/>
  <c r="AI410" i="2" s="1"/>
  <c r="AH215" i="2" a="1"/>
  <c r="AH215" i="2" s="1"/>
  <c r="AI215" i="2" s="1"/>
  <c r="AH69" i="2" a="1"/>
  <c r="AH69" i="2" s="1"/>
  <c r="AI69" i="2" s="1"/>
  <c r="AH66" i="2" a="1"/>
  <c r="AH66" i="2" s="1"/>
  <c r="AI66" i="2" s="1"/>
  <c r="AH101" i="2" a="1"/>
  <c r="AH101" i="2" s="1"/>
  <c r="AI101" i="2" s="1"/>
  <c r="AH388" i="2" a="1"/>
  <c r="AH388" i="2" s="1"/>
  <c r="AI388" i="2" s="1"/>
  <c r="AH32" i="2" a="1"/>
  <c r="AH32" i="2" s="1"/>
  <c r="AI32" i="2" s="1"/>
  <c r="AH276" i="2" a="1"/>
  <c r="AH276" i="2" s="1"/>
  <c r="AI276" i="2" s="1"/>
  <c r="AH320" i="2" a="1"/>
  <c r="AH320" i="2" s="1"/>
  <c r="AI320" i="2" s="1"/>
  <c r="AH238" i="2" a="1"/>
  <c r="AH238" i="2" s="1"/>
  <c r="AI238" i="2" s="1"/>
  <c r="AH23" i="2" a="1"/>
  <c r="AH23" i="2" s="1"/>
  <c r="AI23" i="2" s="1"/>
  <c r="AI122" i="2"/>
  <c r="AS357" i="2" a="1"/>
  <c r="AS357" i="2" s="1"/>
  <c r="AK366" i="2" a="1"/>
  <c r="AK366" i="2" s="1"/>
  <c r="AP336" i="2" a="1"/>
  <c r="AP336" i="2" s="1"/>
  <c r="L1388" i="2"/>
  <c r="AI339" i="2"/>
  <c r="AI113" i="2"/>
  <c r="AI379" i="2"/>
  <c r="AI126" i="2"/>
  <c r="AI235" i="2"/>
  <c r="AI431" i="2"/>
  <c r="AI163" i="2"/>
  <c r="AH268" i="2" a="1"/>
  <c r="AH268" i="2" s="1"/>
  <c r="AI268" i="2" s="1"/>
  <c r="AH136" i="2" a="1"/>
  <c r="AH136" i="2" s="1"/>
  <c r="AI136" i="2" s="1"/>
  <c r="AH372" i="2" a="1"/>
  <c r="AH372" i="2" s="1"/>
  <c r="AI372" i="2" s="1"/>
  <c r="AH433" i="2" a="1"/>
  <c r="AH433" i="2" s="1"/>
  <c r="AI433" i="2" s="1"/>
  <c r="AH305" i="2" a="1"/>
  <c r="AH305" i="2" s="1"/>
  <c r="AI305" i="2" s="1"/>
  <c r="AH178" i="2" a="1"/>
  <c r="AH178" i="2" s="1"/>
  <c r="AI178" i="2" s="1"/>
  <c r="AH250" i="2" a="1"/>
  <c r="AH250" i="2" s="1"/>
  <c r="AI250" i="2" s="1"/>
  <c r="AH109" i="2" a="1"/>
  <c r="AH109" i="2" s="1"/>
  <c r="AI109" i="2" s="1"/>
  <c r="AH223" i="2" a="1"/>
  <c r="AH223" i="2" s="1"/>
  <c r="AI223" i="2" s="1"/>
  <c r="AH255" i="2" a="1"/>
  <c r="AH255" i="2" s="1"/>
  <c r="AI255" i="2" s="1"/>
  <c r="AH143" i="2" a="1"/>
  <c r="AH143" i="2" s="1"/>
  <c r="AI143" i="2" s="1"/>
  <c r="AH337" i="2" a="1"/>
  <c r="AH337" i="2" s="1"/>
  <c r="AI337" i="2" s="1"/>
  <c r="AH171" i="2" a="1"/>
  <c r="AH171" i="2" s="1"/>
  <c r="AI171" i="2" s="1"/>
  <c r="AH131" i="2" a="1"/>
  <c r="AH131" i="2" s="1"/>
  <c r="AI131" i="2" s="1"/>
  <c r="AH362" i="2" a="1"/>
  <c r="AH362" i="2" s="1"/>
  <c r="AI362" i="2" s="1"/>
  <c r="AK317" i="2" a="1"/>
  <c r="AK317" i="2" s="1"/>
  <c r="AP459" i="2" a="1"/>
  <c r="AP459" i="2" s="1"/>
  <c r="AS384" i="2" a="1"/>
  <c r="AS384" i="2" s="1"/>
  <c r="AK336" i="2" a="1"/>
  <c r="AK336" i="2" s="1"/>
  <c r="L1069" i="2"/>
  <c r="J721" i="2"/>
  <c r="AI331" i="2"/>
  <c r="AI237" i="2"/>
  <c r="AI307" i="2"/>
  <c r="AI273" i="2"/>
  <c r="AI196" i="2"/>
  <c r="AI280" i="2"/>
  <c r="AI210" i="2"/>
  <c r="AI168" i="2"/>
  <c r="AI452" i="2"/>
  <c r="AH38" i="2" a="1"/>
  <c r="AH38" i="2" s="1"/>
  <c r="AI38" i="2" s="1"/>
  <c r="AH79" i="2" a="1"/>
  <c r="AH79" i="2" s="1"/>
  <c r="AI79" i="2" s="1"/>
  <c r="AH46" i="2" a="1"/>
  <c r="AH46" i="2" s="1"/>
  <c r="AI46" i="2" s="1"/>
  <c r="AH300" i="2" a="1"/>
  <c r="AH300" i="2" s="1"/>
  <c r="AI300" i="2" s="1"/>
  <c r="AH266" i="2" a="1"/>
  <c r="AH266" i="2" s="1"/>
  <c r="AI266" i="2" s="1"/>
  <c r="AH271" i="2" a="1"/>
  <c r="AH271" i="2" s="1"/>
  <c r="AI271" i="2" s="1"/>
  <c r="AH25" i="2" a="1"/>
  <c r="AH25" i="2" s="1"/>
  <c r="AI25" i="2" s="1"/>
  <c r="AH88" i="2" a="1"/>
  <c r="AH88" i="2" s="1"/>
  <c r="AI88" i="2" s="1"/>
  <c r="AH445" i="2" a="1"/>
  <c r="AH445" i="2" s="1"/>
  <c r="AI445" i="2" s="1"/>
  <c r="AH243" i="2" a="1"/>
  <c r="AH243" i="2" s="1"/>
  <c r="AI243" i="2" s="1"/>
  <c r="AH357" i="2" a="1"/>
  <c r="AH357" i="2" s="1"/>
  <c r="AI357" i="2" s="1"/>
  <c r="AH414" i="2" a="1"/>
  <c r="AH414" i="2" s="1"/>
  <c r="AI414" i="2" s="1"/>
  <c r="AH314" i="2" a="1"/>
  <c r="AH314" i="2" s="1"/>
  <c r="AI314" i="2" s="1"/>
  <c r="AH59" i="2" a="1"/>
  <c r="AH59" i="2" s="1"/>
  <c r="AI59" i="2" s="1"/>
  <c r="AH288" i="2" a="1"/>
  <c r="AH288" i="2" s="1"/>
  <c r="AI288" i="2" s="1"/>
  <c r="AH134" i="2" a="1"/>
  <c r="AH134" i="2" s="1"/>
  <c r="AI134" i="2" s="1"/>
  <c r="AH291" i="2" a="1"/>
  <c r="AH291" i="2" s="1"/>
  <c r="AI291" i="2" s="1"/>
  <c r="AH230" i="2" a="1"/>
  <c r="AH230" i="2" s="1"/>
  <c r="AI230" i="2" s="1"/>
  <c r="AI387" i="2"/>
  <c r="AI221" i="2"/>
  <c r="AI119" i="2"/>
  <c r="AP387" i="2" a="1"/>
  <c r="AP387" i="2" s="1"/>
  <c r="AS175" i="2" a="1"/>
  <c r="AS175" i="2" s="1"/>
  <c r="AP366" i="2" a="1"/>
  <c r="AP366" i="2" s="1"/>
  <c r="AI303" i="2"/>
  <c r="AI180" i="2"/>
  <c r="AI39" i="2"/>
  <c r="AI342" i="2"/>
  <c r="AI252" i="2"/>
  <c r="AI261" i="2"/>
  <c r="AI435" i="2"/>
  <c r="AI399" i="2"/>
  <c r="AI293" i="2"/>
  <c r="AH263" i="2" a="1"/>
  <c r="AH263" i="2" s="1"/>
  <c r="AI263" i="2" s="1"/>
  <c r="AH54" i="2" a="1"/>
  <c r="AH54" i="2" s="1"/>
  <c r="AI54" i="2" s="1"/>
  <c r="AH220" i="2" a="1"/>
  <c r="AH220" i="2" s="1"/>
  <c r="AI220" i="2" s="1"/>
  <c r="AH121" i="2" a="1"/>
  <c r="AH121" i="2" s="1"/>
  <c r="AI121" i="2" s="1"/>
  <c r="AH71" i="2" a="1"/>
  <c r="AH71" i="2" s="1"/>
  <c r="AI71" i="2" s="1"/>
  <c r="AH346" i="2" a="1"/>
  <c r="AH346" i="2" s="1"/>
  <c r="AI346" i="2" s="1"/>
  <c r="AH195" i="2" a="1"/>
  <c r="AH195" i="2" s="1"/>
  <c r="AI195" i="2" s="1"/>
  <c r="AH186" i="2" a="1"/>
  <c r="AH186" i="2" s="1"/>
  <c r="AI186" i="2" s="1"/>
  <c r="AH30" i="2" a="1"/>
  <c r="AH30" i="2" s="1"/>
  <c r="AI30" i="2" s="1"/>
  <c r="AH317" i="2" a="1"/>
  <c r="AH317" i="2" s="1"/>
  <c r="AI317" i="2" s="1"/>
  <c r="AH434" i="2" a="1"/>
  <c r="AH434" i="2" s="1"/>
  <c r="AI434" i="2" s="1"/>
  <c r="AH286" i="2" a="1"/>
  <c r="AH286" i="2" s="1"/>
  <c r="AI286" i="2" s="1"/>
  <c r="AH24" i="2" a="1"/>
  <c r="AH24" i="2" s="1"/>
  <c r="AI24" i="2" s="1"/>
  <c r="AH161" i="2" a="1"/>
  <c r="AH161" i="2" s="1"/>
  <c r="AI161" i="2" s="1"/>
  <c r="AH294" i="2" a="1"/>
  <c r="AH294" i="2" s="1"/>
  <c r="AI294" i="2" s="1"/>
  <c r="AH141" i="2" a="1"/>
  <c r="AH141" i="2" s="1"/>
  <c r="AI141" i="2" s="1"/>
  <c r="AH227" i="2" a="1"/>
  <c r="AH227" i="2" s="1"/>
  <c r="AI227" i="2" s="1"/>
  <c r="K975" i="2"/>
  <c r="AP461" i="2" a="1"/>
  <c r="AP461" i="2" s="1"/>
  <c r="AK32" i="2" a="1"/>
  <c r="AK32" i="2" s="1"/>
  <c r="J716" i="2"/>
  <c r="L763" i="2"/>
  <c r="K1312" i="2"/>
  <c r="J671" i="2"/>
  <c r="L1192" i="2"/>
  <c r="J1114" i="2"/>
  <c r="AT384" i="2" a="1"/>
  <c r="AT384" i="2" s="1"/>
  <c r="K384" i="2" s="1"/>
  <c r="K1191" i="2"/>
  <c r="AL79" i="2" a="1"/>
  <c r="AL79" i="2" s="1"/>
  <c r="I79" i="2" s="1"/>
  <c r="AL384" i="2" a="1"/>
  <c r="AL384" i="2" s="1"/>
  <c r="I384" i="2" s="1"/>
  <c r="J861" i="2"/>
  <c r="AS108" i="2" a="1"/>
  <c r="AS108" i="2" s="1"/>
  <c r="AS457" i="2" a="1"/>
  <c r="AS457" i="2" s="1"/>
  <c r="AP194" i="2" a="1"/>
  <c r="AP194" i="2" s="1"/>
  <c r="AK194" i="2" a="1"/>
  <c r="AK194" i="2" s="1"/>
  <c r="AP240" i="2" a="1"/>
  <c r="AP240" i="2" s="1"/>
  <c r="AK240" i="2" a="1"/>
  <c r="AK240" i="2" s="1"/>
  <c r="AK310" i="2" a="1"/>
  <c r="AK310" i="2" s="1"/>
  <c r="AS310" i="2" a="1"/>
  <c r="AS310" i="2" s="1"/>
  <c r="AP310" i="2" a="1"/>
  <c r="AP310" i="2" s="1"/>
  <c r="AK302" i="2" a="1"/>
  <c r="AK302" i="2" s="1"/>
  <c r="AP302" i="2" a="1"/>
  <c r="AP302" i="2" s="1"/>
  <c r="AP151" i="2" a="1"/>
  <c r="AP151" i="2" s="1"/>
  <c r="AK151" i="2" a="1"/>
  <c r="AK151" i="2" s="1"/>
  <c r="AH47" i="2" a="1"/>
  <c r="AH47" i="2" s="1"/>
  <c r="L1078" i="2"/>
  <c r="BA318" i="2" a="1"/>
  <c r="BA318" i="2" s="1"/>
  <c r="AS303" i="2" a="1"/>
  <c r="AS303" i="2" s="1"/>
  <c r="AP331" i="2" a="1"/>
  <c r="AP331" i="2" s="1"/>
  <c r="AK372" i="2" a="1"/>
  <c r="AK372" i="2" s="1"/>
  <c r="K825" i="2"/>
  <c r="J739" i="2"/>
  <c r="AH265" i="2" a="1"/>
  <c r="AH265" i="2" s="1"/>
  <c r="AI265" i="2" s="1"/>
  <c r="AO231" i="2" a="1"/>
  <c r="AO231" i="2" s="1"/>
  <c r="L850" i="2"/>
  <c r="K771" i="2"/>
  <c r="AK407" i="2" a="1"/>
  <c r="AK407" i="2" s="1"/>
  <c r="AP407" i="2" a="1"/>
  <c r="AP407" i="2" s="1"/>
  <c r="AP191" i="2" a="1"/>
  <c r="AP191" i="2" s="1"/>
  <c r="AH83" i="2" a="1"/>
  <c r="AH83" i="2" s="1"/>
  <c r="AI83" i="2" s="1"/>
  <c r="J145" i="2"/>
  <c r="AH176" i="2" a="1"/>
  <c r="AH176" i="2" s="1"/>
  <c r="AI176" i="2" s="1"/>
  <c r="J1347" i="2"/>
  <c r="K1093" i="2"/>
  <c r="AP422" i="2" a="1"/>
  <c r="AP422" i="2" s="1"/>
  <c r="AK422" i="2" a="1"/>
  <c r="AK422" i="2" s="1"/>
  <c r="AS422" i="2" a="1"/>
  <c r="AS422" i="2" s="1"/>
  <c r="AP292" i="2" a="1"/>
  <c r="AP292" i="2" s="1"/>
  <c r="AK292" i="2" a="1"/>
  <c r="AK292" i="2" s="1"/>
  <c r="AS292" i="2" a="1"/>
  <c r="AS292" i="2" s="1"/>
  <c r="AH458" i="2" a="1"/>
  <c r="AH458" i="2" s="1"/>
  <c r="AD8" i="2"/>
  <c r="AH8" i="2" s="1" a="1"/>
  <c r="AH8" i="2" s="1"/>
  <c r="K1566" i="2"/>
  <c r="J853" i="2"/>
  <c r="K1062" i="2"/>
  <c r="L1492" i="2"/>
  <c r="AK413" i="2" a="1"/>
  <c r="AK413" i="2" s="1"/>
  <c r="AP413" i="2" a="1"/>
  <c r="AP413" i="2" s="1"/>
  <c r="AS413" i="2" a="1"/>
  <c r="AS413" i="2" s="1"/>
  <c r="AS240" i="2" a="1"/>
  <c r="AS240" i="2" s="1"/>
  <c r="AP37" i="2" a="1"/>
  <c r="AP37" i="2" s="1"/>
  <c r="AI194" i="2"/>
  <c r="AI240" i="2"/>
  <c r="AP304" i="2" a="1"/>
  <c r="AP304" i="2" s="1"/>
  <c r="AK304" i="2" a="1"/>
  <c r="AK304" i="2" s="1"/>
  <c r="J968" i="2"/>
  <c r="AP188" i="2" a="1"/>
  <c r="AP188" i="2" s="1"/>
  <c r="AT213" i="2" a="1"/>
  <c r="AT213" i="2" s="1"/>
  <c r="K213" i="2" s="1"/>
  <c r="BA213" i="2" a="1"/>
  <c r="BA213" i="2" s="1"/>
  <c r="L213" i="2" s="1"/>
  <c r="J213" i="2"/>
  <c r="AL213" i="2" a="1"/>
  <c r="AL213" i="2" s="1"/>
  <c r="I213" i="2" s="1"/>
  <c r="AL396" i="2" a="1"/>
  <c r="AL396" i="2" s="1"/>
  <c r="I396" i="2" s="1"/>
  <c r="BA396" i="2" a="1"/>
  <c r="BA396" i="2" s="1"/>
  <c r="L396" i="2" s="1"/>
  <c r="AT396" i="2" a="1"/>
  <c r="AT396" i="2" s="1"/>
  <c r="K396" i="2" s="1"/>
  <c r="J396" i="2"/>
  <c r="BA223" i="2" a="1"/>
  <c r="BA223" i="2" s="1"/>
  <c r="L223" i="2" s="1"/>
  <c r="AT223" i="2" a="1"/>
  <c r="AT223" i="2" s="1"/>
  <c r="K223" i="2" s="1"/>
  <c r="AL223" i="2" a="1"/>
  <c r="AL223" i="2" s="1"/>
  <c r="I223" i="2" s="1"/>
  <c r="J223" i="2"/>
  <c r="BA127" i="2" a="1"/>
  <c r="BA127" i="2" s="1"/>
  <c r="L127" i="2" s="1"/>
  <c r="AL127" i="2" a="1"/>
  <c r="AL127" i="2" s="1"/>
  <c r="I127" i="2" s="1"/>
  <c r="AT127" i="2" a="1"/>
  <c r="AT127" i="2" s="1"/>
  <c r="K127" i="2" s="1"/>
  <c r="AT263" i="2" a="1"/>
  <c r="AT263" i="2" s="1"/>
  <c r="K263" i="2" s="1"/>
  <c r="J263" i="2"/>
  <c r="AL263" i="2" a="1"/>
  <c r="AL263" i="2" s="1"/>
  <c r="I263" i="2" s="1"/>
  <c r="BA263" i="2" a="1"/>
  <c r="BA263" i="2" s="1"/>
  <c r="L263" i="2" s="1"/>
  <c r="AK79" i="2" a="1"/>
  <c r="AK79" i="2" s="1"/>
  <c r="K1518" i="2"/>
  <c r="K1197" i="2"/>
  <c r="AP98" i="2" a="1"/>
  <c r="AP98" i="2" s="1"/>
  <c r="AR75" i="2" a="1"/>
  <c r="AR75" i="2" s="1"/>
  <c r="K1168" i="2"/>
  <c r="AS285" i="2" a="1"/>
  <c r="AS285" i="2" s="1"/>
  <c r="AS323" i="2" a="1"/>
  <c r="AS323" i="2" s="1"/>
  <c r="K1207" i="2"/>
  <c r="K1358" i="2"/>
  <c r="K793" i="2"/>
  <c r="K644" i="2"/>
  <c r="AP108" i="2" a="1"/>
  <c r="AP108" i="2" s="1"/>
  <c r="L994" i="2"/>
  <c r="L1065" i="2"/>
  <c r="K672" i="2"/>
  <c r="K721" i="2"/>
  <c r="J79" i="2"/>
  <c r="AS79" i="2" a="1"/>
  <c r="AS79" i="2" s="1"/>
  <c r="L729" i="2"/>
  <c r="K806" i="2"/>
  <c r="J1161" i="2"/>
  <c r="J1197" i="2"/>
  <c r="K1148" i="2"/>
  <c r="K1284" i="2"/>
  <c r="AK66" i="2" a="1"/>
  <c r="AK66" i="2" s="1"/>
  <c r="AS66" i="2" a="1"/>
  <c r="AS66" i="2" s="1"/>
  <c r="L1290" i="2"/>
  <c r="K871" i="2"/>
  <c r="AP66" i="2" a="1"/>
  <c r="AP66" i="2" s="1"/>
  <c r="L1313" i="2"/>
  <c r="K1090" i="2"/>
  <c r="AK497" i="2" a="1"/>
  <c r="AK497" i="2" s="1"/>
  <c r="AK285" i="2" a="1"/>
  <c r="AK285" i="2" s="1"/>
  <c r="J717" i="2"/>
  <c r="J672" i="2"/>
  <c r="AT497" i="2" a="1"/>
  <c r="AT497" i="2" s="1"/>
  <c r="K1249" i="2"/>
  <c r="L691" i="2"/>
  <c r="J996" i="2"/>
  <c r="K1557" i="2"/>
  <c r="K903" i="2"/>
  <c r="K739" i="2"/>
  <c r="K890" i="2"/>
  <c r="L1312" i="2"/>
  <c r="J1440" i="2"/>
  <c r="K1016" i="2"/>
  <c r="K1353" i="2"/>
  <c r="J1090" i="2"/>
  <c r="J729" i="2"/>
  <c r="L879" i="2"/>
  <c r="K1201" i="2"/>
  <c r="K1097" i="2"/>
  <c r="K1268" i="2"/>
  <c r="K853" i="2"/>
  <c r="K1421" i="2"/>
  <c r="L1097" i="2"/>
  <c r="L698" i="2"/>
  <c r="K1074" i="2"/>
  <c r="L853" i="2"/>
  <c r="L1062" i="2"/>
  <c r="J923" i="2"/>
  <c r="J1507" i="2"/>
  <c r="J1417" i="2"/>
  <c r="K1541" i="2"/>
  <c r="K879" i="2"/>
  <c r="K892" i="2"/>
  <c r="L926" i="2"/>
  <c r="L996" i="2"/>
  <c r="K1492" i="2"/>
  <c r="L1311" i="2"/>
  <c r="J1207" i="2"/>
  <c r="J1494" i="2"/>
  <c r="J1024" i="2"/>
  <c r="J725" i="2"/>
  <c r="K1221" i="2"/>
  <c r="L1023" i="2"/>
  <c r="K1468" i="2"/>
  <c r="K861" i="2"/>
  <c r="J1097" i="2"/>
  <c r="K889" i="2"/>
  <c r="K994" i="2"/>
  <c r="K874" i="2"/>
  <c r="K1123" i="2"/>
  <c r="K1259" i="2"/>
  <c r="J918" i="2"/>
  <c r="J845" i="2"/>
  <c r="K1008" i="2"/>
  <c r="J871" i="2"/>
  <c r="L814" i="2"/>
  <c r="J921" i="2"/>
  <c r="J926" i="2"/>
  <c r="L903" i="2"/>
  <c r="L1093" i="2"/>
  <c r="L898" i="2"/>
  <c r="J1444" i="2"/>
  <c r="K867" i="2"/>
  <c r="L1352" i="2"/>
  <c r="L953" i="2"/>
  <c r="L1081" i="2"/>
  <c r="K1094" i="2"/>
  <c r="J945" i="2"/>
  <c r="L908" i="2"/>
  <c r="J1475" i="2"/>
  <c r="K1114" i="2"/>
  <c r="L889" i="2"/>
  <c r="J1547" i="2"/>
  <c r="J1386" i="2"/>
  <c r="L1002" i="2"/>
  <c r="L1340" i="2"/>
  <c r="K1440" i="2"/>
  <c r="K1516" i="2"/>
  <c r="K1167" i="2"/>
  <c r="L1159" i="2"/>
  <c r="K972" i="2"/>
  <c r="K1216" i="2"/>
  <c r="J890" i="2"/>
  <c r="K1577" i="2"/>
  <c r="L1295" i="2"/>
  <c r="J904" i="2"/>
  <c r="L904" i="2"/>
  <c r="L1106" i="2"/>
  <c r="J1216" i="2"/>
  <c r="L688" i="2"/>
  <c r="L1507" i="2"/>
  <c r="L1104" i="2"/>
  <c r="J706" i="2"/>
  <c r="K1506" i="2"/>
  <c r="K769" i="2"/>
  <c r="K852" i="2"/>
  <c r="J1254" i="2"/>
  <c r="J1106" i="2"/>
  <c r="K1159" i="2"/>
  <c r="J1039" i="2"/>
  <c r="K823" i="2"/>
  <c r="L1376" i="2"/>
  <c r="J984" i="2"/>
  <c r="L1472" i="2"/>
  <c r="L1298" i="2"/>
  <c r="K1303" i="2"/>
  <c r="J781" i="2"/>
  <c r="K1488" i="2"/>
  <c r="K1039" i="2"/>
  <c r="J722" i="2"/>
  <c r="J1449" i="2"/>
  <c r="K1583" i="2"/>
  <c r="K780" i="2"/>
  <c r="J1582" i="2"/>
  <c r="K679" i="2"/>
  <c r="J724" i="2"/>
  <c r="L1382" i="2"/>
  <c r="K1376" i="2"/>
  <c r="J708" i="2"/>
  <c r="J1556" i="2"/>
  <c r="L988" i="2"/>
  <c r="L780" i="2"/>
  <c r="L1468" i="2"/>
  <c r="J850" i="2"/>
  <c r="L897" i="2"/>
  <c r="J733" i="2"/>
  <c r="J1518" i="2"/>
  <c r="K762" i="2"/>
  <c r="J1362" i="2"/>
  <c r="L1567" i="2"/>
  <c r="K993" i="2"/>
  <c r="J1268" i="2"/>
  <c r="J975" i="2"/>
  <c r="J1543" i="2"/>
  <c r="L1488" i="2"/>
  <c r="J1441" i="2"/>
  <c r="K1465" i="2"/>
  <c r="K1347" i="2"/>
  <c r="K681" i="2"/>
  <c r="J892" i="2"/>
  <c r="L1358" i="2"/>
  <c r="J1343" i="2"/>
  <c r="L1074" i="2"/>
  <c r="J1382" i="2"/>
  <c r="J1577" i="2"/>
  <c r="J681" i="2"/>
  <c r="L1398" i="2"/>
  <c r="K1295" i="2"/>
  <c r="K1480" i="2"/>
  <c r="L855" i="2"/>
  <c r="L1479" i="2"/>
  <c r="J991" i="2"/>
  <c r="K932" i="2"/>
  <c r="K1297" i="2"/>
  <c r="BA168" i="2" a="1"/>
  <c r="BA168" i="2" s="1"/>
  <c r="L168" i="2" s="1"/>
  <c r="J1297" i="2"/>
  <c r="K897" i="2"/>
  <c r="L1155" i="2"/>
  <c r="J1419" i="2"/>
  <c r="L1416" i="2"/>
  <c r="K1075" i="2"/>
  <c r="L1556" i="2"/>
  <c r="J1344" i="2"/>
  <c r="L1449" i="2"/>
  <c r="J1040" i="2"/>
  <c r="J1476" i="2"/>
  <c r="J1558" i="2"/>
  <c r="J787" i="2"/>
  <c r="J1398" i="2"/>
  <c r="K988" i="2"/>
  <c r="L867" i="2"/>
  <c r="J1433" i="2"/>
  <c r="L1433" i="2"/>
  <c r="L875" i="2"/>
  <c r="J1503" i="2"/>
  <c r="K1130" i="2"/>
  <c r="K726" i="2"/>
  <c r="L1439" i="2"/>
  <c r="J1353" i="2"/>
  <c r="L1465" i="2"/>
  <c r="L1324" i="2"/>
  <c r="L1478" i="2"/>
  <c r="J763" i="2"/>
  <c r="K1560" i="2"/>
  <c r="K744" i="2"/>
  <c r="K1476" i="2"/>
  <c r="K1504" i="2"/>
  <c r="K984" i="2"/>
  <c r="J726" i="2"/>
  <c r="K1337" i="2"/>
  <c r="K1524" i="2"/>
  <c r="K1322" i="2"/>
  <c r="J1094" i="2"/>
  <c r="L1133" i="2"/>
  <c r="J1463" i="2"/>
  <c r="K1133" i="2"/>
  <c r="J1340" i="2"/>
  <c r="J1513" i="2"/>
  <c r="J1559" i="2"/>
  <c r="J1180" i="2"/>
  <c r="J906" i="2"/>
  <c r="L1559" i="2"/>
  <c r="L1075" i="2"/>
  <c r="L1039" i="2"/>
  <c r="L690" i="2"/>
  <c r="L892" i="2"/>
  <c r="K717" i="2"/>
  <c r="J1032" i="2"/>
  <c r="K1441" i="2"/>
  <c r="J944" i="2"/>
  <c r="K1232" i="2"/>
  <c r="L781" i="2"/>
  <c r="L972" i="2"/>
  <c r="J1006" i="2"/>
  <c r="J1325" i="2"/>
  <c r="J1081" i="2"/>
  <c r="K1132" i="2"/>
  <c r="K708" i="2"/>
  <c r="J1186" i="2"/>
  <c r="J1313" i="2"/>
  <c r="J1236" i="2"/>
  <c r="K733" i="2"/>
  <c r="K1439" i="2"/>
  <c r="J771" i="2"/>
  <c r="L975" i="2"/>
  <c r="J1587" i="2"/>
  <c r="K1503" i="2"/>
  <c r="L852" i="2"/>
  <c r="K1024" i="2"/>
  <c r="L1503" i="2"/>
  <c r="L1178" i="2"/>
  <c r="J1355" i="2"/>
  <c r="J1583" i="2"/>
  <c r="L1067" i="2"/>
  <c r="J1130" i="2"/>
  <c r="L1513" i="2"/>
  <c r="K1210" i="2"/>
  <c r="J888" i="2"/>
  <c r="J1074" i="2"/>
  <c r="K977" i="2"/>
  <c r="J852" i="2"/>
  <c r="J1153" i="2"/>
  <c r="L1441" i="2"/>
  <c r="J1078" i="2"/>
  <c r="J1310" i="2"/>
  <c r="J1012" i="2"/>
  <c r="K1341" i="2"/>
  <c r="L1476" i="2"/>
  <c r="K724" i="2"/>
  <c r="K1567" i="2"/>
  <c r="K1463" i="2"/>
  <c r="K1313" i="2"/>
  <c r="K1416" i="2"/>
  <c r="L679" i="2"/>
  <c r="K843" i="2"/>
  <c r="L744" i="2"/>
  <c r="K1101" i="2"/>
  <c r="L993" i="2"/>
  <c r="L1516" i="2"/>
  <c r="K1398" i="2"/>
  <c r="J704" i="2"/>
  <c r="K1180" i="2"/>
  <c r="L1031" i="2"/>
  <c r="AK455" i="2" a="1"/>
  <c r="AK455" i="2" s="1"/>
  <c r="AP455" i="2" a="1"/>
  <c r="AP455" i="2" s="1"/>
  <c r="L1076" i="2"/>
  <c r="L1504" i="2"/>
  <c r="J1159" i="2"/>
  <c r="K917" i="2"/>
  <c r="J1104" i="2"/>
  <c r="L1107" i="2"/>
  <c r="L1132" i="2"/>
  <c r="J1504" i="2"/>
  <c r="K1119" i="2"/>
  <c r="J1119" i="2"/>
  <c r="K735" i="2"/>
  <c r="J1550" i="2"/>
  <c r="K888" i="2"/>
  <c r="L1186" i="2"/>
  <c r="L1147" i="2"/>
  <c r="J1298" i="2"/>
  <c r="K1012" i="2"/>
  <c r="K1186" i="2"/>
  <c r="AK146" i="2" a="1"/>
  <c r="AK146" i="2" s="1"/>
  <c r="K1178" i="2"/>
  <c r="L1180" i="2"/>
  <c r="J1341" i="2"/>
  <c r="L725" i="2"/>
  <c r="L1355" i="2"/>
  <c r="L1584" i="2"/>
  <c r="L735" i="2"/>
  <c r="L704" i="2"/>
  <c r="J999" i="2"/>
  <c r="K1355" i="2"/>
  <c r="J977" i="2"/>
  <c r="J1516" i="2"/>
  <c r="J1303" i="2"/>
  <c r="J1501" i="2"/>
  <c r="K1453" i="2"/>
  <c r="K1023" i="2"/>
  <c r="J1560" i="2"/>
  <c r="J988" i="2"/>
  <c r="J1149" i="2"/>
  <c r="K1031" i="2"/>
  <c r="J1120" i="2"/>
  <c r="J875" i="2"/>
  <c r="J1123" i="2"/>
  <c r="K1479" i="2"/>
  <c r="L1575" i="2"/>
  <c r="J744" i="2"/>
  <c r="L981" i="2"/>
  <c r="L733" i="2"/>
  <c r="J1101" i="2"/>
  <c r="J1524" i="2"/>
  <c r="J1295" i="2"/>
  <c r="J1247" i="2"/>
  <c r="L1150" i="2"/>
  <c r="K1578" i="2"/>
  <c r="L1166" i="2"/>
  <c r="K1166" i="2"/>
  <c r="L1421" i="2"/>
  <c r="K1362" i="2"/>
  <c r="J1327" i="2"/>
  <c r="K1475" i="2"/>
  <c r="K896" i="2"/>
  <c r="K1223" i="2"/>
  <c r="L1554" i="2"/>
  <c r="L1120" i="2"/>
  <c r="J1021" i="2"/>
  <c r="J1321" i="2"/>
  <c r="K1158" i="2"/>
  <c r="L888" i="2"/>
  <c r="J1232" i="2"/>
  <c r="J1147" i="2"/>
  <c r="K1325" i="2"/>
  <c r="K1076" i="2"/>
  <c r="J1324" i="2"/>
  <c r="J814" i="2"/>
  <c r="J857" i="2"/>
  <c r="L434" i="2"/>
  <c r="J802" i="2"/>
  <c r="K1029" i="2"/>
  <c r="K476" i="2"/>
  <c r="L1195" i="2"/>
  <c r="L919" i="2"/>
  <c r="K987" i="2"/>
  <c r="K1091" i="2"/>
  <c r="L670" i="2"/>
  <c r="K841" i="2"/>
  <c r="L1091" i="2"/>
  <c r="AY132" i="2"/>
  <c r="AZ132" i="2" s="1" a="1"/>
  <c r="AZ132" i="2" s="1"/>
  <c r="K878" i="2"/>
  <c r="J856" i="2"/>
  <c r="AR132" i="2" a="1"/>
  <c r="AR132" i="2" s="1"/>
  <c r="AL567" i="2" a="1"/>
  <c r="AL567" i="2" s="1"/>
  <c r="I567" i="2" s="1"/>
  <c r="K1290" i="2"/>
  <c r="K1587" i="2"/>
  <c r="K1021" i="2"/>
  <c r="L1223" i="2"/>
  <c r="K1049" i="2"/>
  <c r="K895" i="2"/>
  <c r="K1020" i="2"/>
  <c r="AS567" i="2" a="1"/>
  <c r="AS567" i="2" s="1"/>
  <c r="L1158" i="2"/>
  <c r="K1104" i="2"/>
  <c r="L1587" i="2"/>
  <c r="L722" i="2"/>
  <c r="J1575" i="2"/>
  <c r="L1021" i="2"/>
  <c r="L1485" i="2"/>
  <c r="J840" i="2"/>
  <c r="K857" i="2"/>
  <c r="L1310" i="2"/>
  <c r="K725" i="2"/>
  <c r="L719" i="2"/>
  <c r="J878" i="2"/>
  <c r="J950" i="2"/>
  <c r="L1550" i="2"/>
  <c r="L1321" i="2"/>
  <c r="L1168" i="2"/>
  <c r="K1485" i="2"/>
  <c r="K1327" i="2"/>
  <c r="K1536" i="2"/>
  <c r="J969" i="2"/>
  <c r="J981" i="2"/>
  <c r="L1475" i="2"/>
  <c r="AK567" i="2" a="1"/>
  <c r="AK567" i="2" s="1"/>
  <c r="K865" i="2"/>
  <c r="K999" i="2"/>
  <c r="K1559" i="2"/>
  <c r="K1302" i="2"/>
  <c r="L1419" i="2"/>
  <c r="K1344" i="2"/>
  <c r="K1550" i="2"/>
  <c r="L1236" i="2"/>
  <c r="J1367" i="2"/>
  <c r="K840" i="2"/>
  <c r="L774" i="2"/>
  <c r="K1543" i="2"/>
  <c r="K1002" i="2"/>
  <c r="K330" i="2"/>
  <c r="K827" i="2"/>
  <c r="J947" i="2"/>
  <c r="L1205" i="2"/>
  <c r="J792" i="2"/>
  <c r="J774" i="2"/>
  <c r="K1486" i="2"/>
  <c r="L1474" i="2"/>
  <c r="L1543" i="2"/>
  <c r="K1051" i="2"/>
  <c r="L843" i="2"/>
  <c r="J1474" i="2"/>
  <c r="J1541" i="2"/>
  <c r="L1149" i="2"/>
  <c r="J1495" i="2"/>
  <c r="K485" i="2"/>
  <c r="K774" i="2"/>
  <c r="J384" i="2"/>
  <c r="J372" i="2"/>
  <c r="J485" i="2"/>
  <c r="L485" i="2"/>
  <c r="L482" i="2"/>
  <c r="J482" i="2"/>
  <c r="L1334" i="2"/>
  <c r="K1054" i="2"/>
  <c r="J827" i="2"/>
  <c r="L693" i="2"/>
  <c r="L858" i="2"/>
  <c r="J434" i="2"/>
  <c r="J670" i="2"/>
  <c r="L900" i="2"/>
  <c r="J1471" i="2"/>
  <c r="J1364" i="2"/>
  <c r="J1453" i="2"/>
  <c r="J693" i="2"/>
  <c r="K1011" i="2"/>
  <c r="L1349" i="2"/>
  <c r="L1327" i="2"/>
  <c r="J1421" i="2"/>
  <c r="J1536" i="2"/>
  <c r="J965" i="2"/>
  <c r="J1584" i="2"/>
  <c r="L1541" i="2"/>
  <c r="K670" i="2"/>
  <c r="J1011" i="2"/>
  <c r="K906" i="2"/>
  <c r="L1109" i="2"/>
  <c r="L769" i="2"/>
  <c r="L917" i="2"/>
  <c r="L1011" i="2"/>
  <c r="K693" i="2"/>
  <c r="L1302" i="2"/>
  <c r="J742" i="2"/>
  <c r="J948" i="2"/>
  <c r="K948" i="2"/>
  <c r="L323" i="2"/>
  <c r="L921" i="2"/>
  <c r="K1317" i="2"/>
  <c r="L1232" i="2"/>
  <c r="L895" i="2"/>
  <c r="K919" i="2"/>
  <c r="K969" i="2"/>
  <c r="J1443" i="2"/>
  <c r="L1051" i="2"/>
  <c r="BA300" i="2" a="1"/>
  <c r="BA300" i="2" s="1"/>
  <c r="L300" i="2" s="1"/>
  <c r="AT300" i="2" a="1"/>
  <c r="AT300" i="2" s="1"/>
  <c r="K300" i="2" s="1"/>
  <c r="AL300" i="2" a="1"/>
  <c r="AL300" i="2" s="1"/>
  <c r="I300" i="2" s="1"/>
  <c r="K1150" i="2"/>
  <c r="AK300" i="2" a="1"/>
  <c r="AK300" i="2" s="1"/>
  <c r="J1051" i="2"/>
  <c r="K1498" i="2"/>
  <c r="K1364" i="2"/>
  <c r="AP314" i="2" a="1"/>
  <c r="AP314" i="2" s="1"/>
  <c r="AS314" i="2" a="1"/>
  <c r="AS314" i="2" s="1"/>
  <c r="K1349" i="2"/>
  <c r="L1444" i="2"/>
  <c r="AY567" i="2"/>
  <c r="AZ567" i="2" s="1" a="1"/>
  <c r="AZ567" i="2" s="1"/>
  <c r="K1170" i="2"/>
  <c r="J902" i="2"/>
  <c r="K1575" i="2"/>
  <c r="J987" i="2"/>
  <c r="J1168" i="2"/>
  <c r="K1444" i="2"/>
  <c r="AS300" i="2" a="1"/>
  <c r="AS300" i="2" s="1"/>
  <c r="K817" i="2"/>
  <c r="AK244" i="2" a="1"/>
  <c r="AK244" i="2" s="1"/>
  <c r="AR567" i="2" a="1"/>
  <c r="AR567" i="2" s="1"/>
  <c r="AK641" i="2" a="1"/>
  <c r="AK641" i="2" s="1"/>
  <c r="J1029" i="2"/>
  <c r="L1170" i="2"/>
  <c r="L1367" i="2"/>
  <c r="K1319" i="2"/>
  <c r="L1364" i="2"/>
  <c r="L1029" i="2"/>
  <c r="L822" i="2"/>
  <c r="L1319" i="2"/>
  <c r="L966" i="2"/>
  <c r="K986" i="2"/>
  <c r="AR497" i="2" a="1"/>
  <c r="AR497" i="2" s="1"/>
  <c r="AY497" i="2"/>
  <c r="AZ497" i="2" s="1" a="1"/>
  <c r="AZ497" i="2" s="1"/>
  <c r="J560" i="2"/>
  <c r="L1459" i="2"/>
  <c r="J1349" i="2"/>
  <c r="L896" i="2"/>
  <c r="L969" i="2"/>
  <c r="L1443" i="2"/>
  <c r="J941" i="2"/>
  <c r="J966" i="2"/>
  <c r="K1032" i="2"/>
  <c r="J855" i="2"/>
  <c r="L833" i="2"/>
  <c r="L1415" i="2"/>
  <c r="J866" i="2"/>
  <c r="L1054" i="2"/>
  <c r="J1205" i="2"/>
  <c r="L1501" i="2"/>
  <c r="J762" i="2"/>
  <c r="K908" i="2"/>
  <c r="J1091" i="2"/>
  <c r="J1356" i="2"/>
  <c r="J1043" i="2"/>
  <c r="K683" i="2"/>
  <c r="K1340" i="2"/>
  <c r="L1551" i="2"/>
  <c r="K1474" i="2"/>
  <c r="J822" i="2"/>
  <c r="K698" i="2"/>
  <c r="L742" i="2"/>
  <c r="J1333" i="2"/>
  <c r="J1076" i="2"/>
  <c r="L1453" i="2"/>
  <c r="L866" i="2"/>
  <c r="L1333" i="2"/>
  <c r="L1043" i="2"/>
  <c r="L1480" i="2"/>
  <c r="J1170" i="2"/>
  <c r="K899" i="2"/>
  <c r="K866" i="2"/>
  <c r="L1101" i="2"/>
  <c r="L950" i="2"/>
  <c r="K1333" i="2"/>
  <c r="J1479" i="2"/>
  <c r="J1486" i="2"/>
  <c r="J769" i="2"/>
  <c r="J1150" i="2"/>
  <c r="L817" i="2"/>
  <c r="K1415" i="2"/>
  <c r="K741" i="2"/>
  <c r="K833" i="2"/>
  <c r="J898" i="2"/>
  <c r="K945" i="2"/>
  <c r="L1317" i="2"/>
  <c r="K1120" i="2"/>
  <c r="K1356" i="2"/>
  <c r="J843" i="2"/>
  <c r="J899" i="2"/>
  <c r="K688" i="2"/>
  <c r="J1527" i="2"/>
  <c r="L762" i="2"/>
  <c r="J741" i="2"/>
  <c r="L1331" i="2"/>
  <c r="K1334" i="2"/>
  <c r="L1322" i="2"/>
  <c r="J1472" i="2"/>
  <c r="L741" i="2"/>
  <c r="K900" i="2"/>
  <c r="J865" i="2"/>
  <c r="L984" i="2"/>
  <c r="J1072" i="2"/>
  <c r="J908" i="2"/>
  <c r="L1325" i="2"/>
  <c r="K950" i="2"/>
  <c r="L965" i="2"/>
  <c r="J1551" i="2"/>
  <c r="K1072" i="2"/>
  <c r="L1343" i="2"/>
  <c r="L1111" i="2"/>
  <c r="J698" i="2"/>
  <c r="L1498" i="2"/>
  <c r="K1367" i="2"/>
  <c r="K965" i="2"/>
  <c r="K1231" i="2"/>
  <c r="J1334" i="2"/>
  <c r="J896" i="2"/>
  <c r="K1343" i="2"/>
  <c r="K1111" i="2"/>
  <c r="L845" i="2"/>
  <c r="J1331" i="2"/>
  <c r="K1219" i="2"/>
  <c r="L947" i="2"/>
  <c r="L1231" i="2"/>
  <c r="L1247" i="2"/>
  <c r="L1417" i="2"/>
  <c r="K814" i="2"/>
  <c r="K947" i="2"/>
  <c r="J919" i="2"/>
  <c r="K1247" i="2"/>
  <c r="J1352" i="2"/>
  <c r="L1486" i="2"/>
  <c r="J1113" i="2"/>
  <c r="J1109" i="2"/>
  <c r="J1322" i="2"/>
  <c r="L1049" i="2"/>
  <c r="L1219" i="2"/>
  <c r="L1032" i="2"/>
  <c r="K734" i="2"/>
  <c r="J1023" i="2"/>
  <c r="J1158" i="2"/>
  <c r="K1495" i="2"/>
  <c r="K855" i="2"/>
  <c r="L1119" i="2"/>
  <c r="J723" i="2"/>
  <c r="L743" i="2"/>
  <c r="K886" i="2"/>
  <c r="L792" i="2"/>
  <c r="L999" i="2"/>
  <c r="K854" i="2"/>
  <c r="K743" i="2"/>
  <c r="L902" i="2"/>
  <c r="L841" i="2"/>
  <c r="K966" i="2"/>
  <c r="L723" i="2"/>
  <c r="K1447" i="2"/>
  <c r="K845" i="2"/>
  <c r="K723" i="2"/>
  <c r="J833" i="2"/>
  <c r="L1447" i="2"/>
  <c r="L1072" i="2"/>
  <c r="J1111" i="2"/>
  <c r="L854" i="2"/>
  <c r="J1447" i="2"/>
  <c r="L1471" i="2"/>
  <c r="J1195" i="2"/>
  <c r="K1581" i="2"/>
  <c r="J734" i="2"/>
  <c r="J1581" i="2"/>
  <c r="K1352" i="2"/>
  <c r="L734" i="2"/>
  <c r="K475" i="2"/>
  <c r="J886" i="2"/>
  <c r="J500" i="2"/>
  <c r="L481" i="2"/>
  <c r="L527" i="2"/>
  <c r="K471" i="2"/>
  <c r="K954" i="2"/>
  <c r="L351" i="2"/>
  <c r="L637" i="2"/>
  <c r="L607" i="2"/>
  <c r="AL359" i="2" a="1"/>
  <c r="AL359" i="2" s="1"/>
  <c r="I359" i="2" s="1"/>
  <c r="J580" i="2"/>
  <c r="K1584" i="2"/>
  <c r="J351" i="2"/>
  <c r="J1183" i="2"/>
  <c r="AY47" i="2"/>
  <c r="AZ47" i="2" s="1" a="1"/>
  <c r="AZ47" i="2" s="1"/>
  <c r="K481" i="2"/>
  <c r="K1554" i="2"/>
  <c r="AR47" i="2" a="1"/>
  <c r="AR47" i="2" s="1"/>
  <c r="J1107" i="2"/>
  <c r="J683" i="2"/>
  <c r="J475" i="2"/>
  <c r="K500" i="2"/>
  <c r="L608" i="2"/>
  <c r="L624" i="2"/>
  <c r="L705" i="2"/>
  <c r="L1113" i="2"/>
  <c r="L802" i="2"/>
  <c r="L954" i="2"/>
  <c r="K705" i="2"/>
  <c r="J1319" i="2"/>
  <c r="K1365" i="2"/>
  <c r="J1167" i="2"/>
  <c r="J1572" i="2"/>
  <c r="J1365" i="2"/>
  <c r="L1525" i="2"/>
  <c r="J1459" i="2"/>
  <c r="J1525" i="2"/>
  <c r="J705" i="2"/>
  <c r="AP204" i="2" a="1"/>
  <c r="AP204" i="2" s="1"/>
  <c r="K631" i="2"/>
  <c r="K624" i="2"/>
  <c r="AP244" i="2" a="1"/>
  <c r="AP244" i="2" s="1"/>
  <c r="J654" i="2"/>
  <c r="AK219" i="2" a="1"/>
  <c r="AK219" i="2" s="1"/>
  <c r="AL228" i="2" a="1"/>
  <c r="AL228" i="2" s="1"/>
  <c r="I228" i="2" s="1"/>
  <c r="K654" i="2"/>
  <c r="AP146" i="2" a="1"/>
  <c r="AP146" i="2" s="1"/>
  <c r="AS146" i="2" a="1"/>
  <c r="AS146" i="2" s="1"/>
  <c r="AL224" i="2" a="1"/>
  <c r="AL224" i="2" s="1"/>
  <c r="I224" i="2" s="1"/>
  <c r="J916" i="2"/>
  <c r="K916" i="2"/>
  <c r="AT224" i="2" a="1"/>
  <c r="AT224" i="2" s="1"/>
  <c r="K224" i="2" s="1"/>
  <c r="AL60" i="2" a="1"/>
  <c r="AL60" i="2" s="1"/>
  <c r="I60" i="2" s="1"/>
  <c r="J507" i="2"/>
  <c r="J624" i="2"/>
  <c r="BA224" i="2" a="1"/>
  <c r="BA224" i="2" s="1"/>
  <c r="L224" i="2" s="1"/>
  <c r="AT372" i="2" a="1"/>
  <c r="AT372" i="2" s="1"/>
  <c r="K372" i="2" s="1"/>
  <c r="AS156" i="2" a="1"/>
  <c r="AS156" i="2" s="1"/>
  <c r="K526" i="2"/>
  <c r="J574" i="2"/>
  <c r="AS204" i="2" a="1"/>
  <c r="AS204" i="2" s="1"/>
  <c r="K1183" i="2"/>
  <c r="AK204" i="2" a="1"/>
  <c r="AK204" i="2" s="1"/>
  <c r="L1183" i="2"/>
  <c r="AP339" i="2" a="1"/>
  <c r="AP339" i="2" s="1"/>
  <c r="K553" i="2"/>
  <c r="AS334" i="2" a="1"/>
  <c r="AS334" i="2" s="1"/>
  <c r="L478" i="2"/>
  <c r="J490" i="2"/>
  <c r="AP361" i="2" a="1"/>
  <c r="AP361" i="2" s="1"/>
  <c r="AP214" i="2" a="1"/>
  <c r="AP214" i="2" s="1"/>
  <c r="AK436" i="2" a="1"/>
  <c r="AK436" i="2" s="1"/>
  <c r="AT323" i="2" a="1"/>
  <c r="AT323" i="2" s="1"/>
  <c r="K323" i="2" s="1"/>
  <c r="AS349" i="2" a="1"/>
  <c r="AS349" i="2" s="1"/>
  <c r="AS214" i="2" a="1"/>
  <c r="AS214" i="2" s="1"/>
  <c r="AS219" i="2" a="1"/>
  <c r="AS219" i="2" s="1"/>
  <c r="L507" i="2"/>
  <c r="L654" i="2"/>
  <c r="AP394" i="2" a="1"/>
  <c r="AP394" i="2" s="1"/>
  <c r="AS379" i="2" a="1"/>
  <c r="AS379" i="2" s="1"/>
  <c r="K600" i="2"/>
  <c r="AP156" i="2" a="1"/>
  <c r="AP156" i="2" s="1"/>
  <c r="AT60" i="2" a="1"/>
  <c r="AT60" i="2" s="1"/>
  <c r="K60" i="2" s="1"/>
  <c r="AK253" i="2" a="1"/>
  <c r="AK253" i="2" s="1"/>
  <c r="K615" i="2"/>
  <c r="K507" i="2"/>
  <c r="AS253" i="2" a="1"/>
  <c r="AS253" i="2" s="1"/>
  <c r="AL323" i="2" a="1"/>
  <c r="AL323" i="2" s="1"/>
  <c r="I323" i="2" s="1"/>
  <c r="K662" i="2"/>
  <c r="L595" i="2"/>
  <c r="AP238" i="2" a="1"/>
  <c r="AP238" i="2" s="1"/>
  <c r="AP276" i="2" a="1"/>
  <c r="AP276" i="2" s="1"/>
  <c r="L1249" i="2"/>
  <c r="AP67" i="2" a="1"/>
  <c r="AP67" i="2" s="1"/>
  <c r="AL168" i="2" a="1"/>
  <c r="AL168" i="2" s="1"/>
  <c r="I168" i="2" s="1"/>
  <c r="AK123" i="2" a="1"/>
  <c r="AK123" i="2" s="1"/>
  <c r="AS276" i="2" a="1"/>
  <c r="AS276" i="2" s="1"/>
  <c r="AS88" i="2" a="1"/>
  <c r="AS88" i="2" s="1"/>
  <c r="AP170" i="2" a="1"/>
  <c r="AP170" i="2" s="1"/>
  <c r="AS52" i="2" a="1"/>
  <c r="AS52" i="2" s="1"/>
  <c r="AS123" i="2" a="1"/>
  <c r="AS123" i="2" s="1"/>
  <c r="AK88" i="2" a="1"/>
  <c r="AK88" i="2" s="1"/>
  <c r="L625" i="2"/>
  <c r="AP253" i="2" a="1"/>
  <c r="AP253" i="2" s="1"/>
  <c r="AK429" i="2" a="1"/>
  <c r="AK429" i="2" s="1"/>
  <c r="AK286" i="2" a="1"/>
  <c r="AK286" i="2" s="1"/>
  <c r="AK52" i="2" a="1"/>
  <c r="AK52" i="2" s="1"/>
  <c r="L631" i="2"/>
  <c r="AS387" i="2" a="1"/>
  <c r="AS387" i="2" s="1"/>
  <c r="J625" i="2"/>
  <c r="AS286" i="2" a="1"/>
  <c r="AS286" i="2" s="1"/>
  <c r="AS170" i="2" a="1"/>
  <c r="AS170" i="2" s="1"/>
  <c r="J526" i="2"/>
  <c r="AK387" i="2" a="1"/>
  <c r="AK387" i="2" s="1"/>
  <c r="J631" i="2"/>
  <c r="L526" i="2"/>
  <c r="J553" i="2"/>
  <c r="AS436" i="2" a="1"/>
  <c r="AS436" i="2" s="1"/>
  <c r="AK450" i="2" a="1"/>
  <c r="AK450" i="2" s="1"/>
  <c r="AP88" i="2" a="1"/>
  <c r="AP88" i="2" s="1"/>
  <c r="K625" i="2"/>
  <c r="L490" i="2"/>
  <c r="J478" i="2"/>
  <c r="AK170" i="2" a="1"/>
  <c r="AK170" i="2" s="1"/>
  <c r="L553" i="2"/>
  <c r="AP286" i="2" a="1"/>
  <c r="AP286" i="2" s="1"/>
  <c r="K490" i="2"/>
  <c r="K478" i="2"/>
  <c r="AS67" i="2" a="1"/>
  <c r="AS67" i="2" s="1"/>
  <c r="AS367" i="2" a="1"/>
  <c r="AS367" i="2" s="1"/>
  <c r="L548" i="2"/>
  <c r="AK415" i="2" a="1"/>
  <c r="AK415" i="2" s="1"/>
  <c r="AS339" i="2" a="1"/>
  <c r="AS339" i="2" s="1"/>
  <c r="K595" i="2"/>
  <c r="AP271" i="2" a="1"/>
  <c r="AP271" i="2" s="1"/>
  <c r="K907" i="2"/>
  <c r="J548" i="2"/>
  <c r="AS24" i="2" a="1"/>
  <c r="AS24" i="2" s="1"/>
  <c r="J600" i="2"/>
  <c r="AP450" i="2" a="1"/>
  <c r="AP450" i="2" s="1"/>
  <c r="L615" i="2"/>
  <c r="J662" i="2"/>
  <c r="L574" i="2"/>
  <c r="AK67" i="2" a="1"/>
  <c r="AK67" i="2" s="1"/>
  <c r="AK339" i="2" a="1"/>
  <c r="AK339" i="2" s="1"/>
  <c r="J595" i="2"/>
  <c r="J719" i="2"/>
  <c r="K548" i="2"/>
  <c r="AK214" i="2" a="1"/>
  <c r="AK214" i="2" s="1"/>
  <c r="L600" i="2"/>
  <c r="J615" i="2"/>
  <c r="AS415" i="2" a="1"/>
  <c r="AS415" i="2" s="1"/>
  <c r="L662" i="2"/>
  <c r="K574" i="2"/>
  <c r="AT9" i="2" a="1"/>
  <c r="AT9" i="2" s="1"/>
  <c r="K9" i="2" s="1"/>
  <c r="J9" i="2"/>
  <c r="BA9" i="2" a="1"/>
  <c r="BA9" i="2" s="1"/>
  <c r="L9" i="2" s="1"/>
  <c r="AL9" i="2" a="1"/>
  <c r="AL9" i="2" s="1"/>
  <c r="I9" i="2" s="1"/>
  <c r="AT10" i="2" a="1"/>
  <c r="AT10" i="2" s="1"/>
  <c r="K10" i="2" s="1"/>
  <c r="J10" i="2"/>
  <c r="BA10" i="2" a="1"/>
  <c r="BA10" i="2" s="1"/>
  <c r="L10" i="2" s="1"/>
  <c r="AL10" i="2" a="1"/>
  <c r="AL10" i="2" s="1"/>
  <c r="I10" i="2" s="1"/>
  <c r="AT11" i="2" a="1"/>
  <c r="AT11" i="2" s="1"/>
  <c r="K11" i="2" s="1"/>
  <c r="J11" i="2"/>
  <c r="BA11" i="2" a="1"/>
  <c r="BA11" i="2" s="1"/>
  <c r="L11" i="2" s="1"/>
  <c r="AL11" i="2" a="1"/>
  <c r="AL11" i="2" s="1"/>
  <c r="I11" i="2" s="1"/>
  <c r="AT13" i="2" a="1"/>
  <c r="AT13" i="2" s="1"/>
  <c r="K13" i="2" s="1"/>
  <c r="J13" i="2"/>
  <c r="BA13" i="2" a="1"/>
  <c r="BA13" i="2" s="1"/>
  <c r="L13" i="2" s="1"/>
  <c r="AL13" i="2" a="1"/>
  <c r="AL13" i="2" s="1"/>
  <c r="I13" i="2" s="1"/>
  <c r="AT14" i="2" a="1"/>
  <c r="AT14" i="2" s="1"/>
  <c r="K14" i="2" s="1"/>
  <c r="J14" i="2"/>
  <c r="BA14" i="2" a="1"/>
  <c r="BA14" i="2" s="1"/>
  <c r="L14" i="2" s="1"/>
  <c r="AL14" i="2" a="1"/>
  <c r="AL14" i="2" s="1"/>
  <c r="I14" i="2" s="1"/>
  <c r="AT15" i="2" a="1"/>
  <c r="AT15" i="2" s="1"/>
  <c r="K15" i="2" s="1"/>
  <c r="J15" i="2"/>
  <c r="BA15" i="2" a="1"/>
  <c r="BA15" i="2" s="1"/>
  <c r="L15" i="2" s="1"/>
  <c r="AL15" i="2" a="1"/>
  <c r="AL15" i="2" s="1"/>
  <c r="I15" i="2" s="1"/>
  <c r="AT16" i="2" a="1"/>
  <c r="AT16" i="2" s="1"/>
  <c r="K16" i="2" s="1"/>
  <c r="J16" i="2"/>
  <c r="BA16" i="2" a="1"/>
  <c r="BA16" i="2" s="1"/>
  <c r="L16" i="2" s="1"/>
  <c r="AL16" i="2" a="1"/>
  <c r="AL16" i="2" s="1"/>
  <c r="I16" i="2" s="1"/>
  <c r="AT17" i="2" a="1"/>
  <c r="AT17" i="2" s="1"/>
  <c r="K17" i="2" s="1"/>
  <c r="J17" i="2"/>
  <c r="BA17" i="2" a="1"/>
  <c r="BA17" i="2" s="1"/>
  <c r="L17" i="2" s="1"/>
  <c r="AL17" i="2" a="1"/>
  <c r="AL17" i="2" s="1"/>
  <c r="I17" i="2" s="1"/>
  <c r="AK116" i="2" a="1"/>
  <c r="AK116" i="2" s="1"/>
  <c r="AS116" i="2" a="1"/>
  <c r="AS116" i="2" s="1"/>
  <c r="AP266" i="2" a="1"/>
  <c r="AP266" i="2" s="1"/>
  <c r="AS266" i="2" a="1"/>
  <c r="AS266" i="2" s="1"/>
  <c r="AK266" i="2" a="1"/>
  <c r="AK266" i="2" s="1"/>
  <c r="AK361" i="2" a="1"/>
  <c r="AK361" i="2" s="1"/>
  <c r="AK349" i="2" a="1"/>
  <c r="AK349" i="2" s="1"/>
  <c r="AS198" i="2" a="1"/>
  <c r="AS198" i="2" s="1"/>
  <c r="AK198" i="2" a="1"/>
  <c r="AK198" i="2" s="1"/>
  <c r="AK394" i="2" a="1"/>
  <c r="AK394" i="2" s="1"/>
  <c r="AS394" i="2" a="1"/>
  <c r="AS394" i="2" s="1"/>
  <c r="AP138" i="2" a="1"/>
  <c r="AP138" i="2" s="1"/>
  <c r="AS138" i="2" a="1"/>
  <c r="AS138" i="2" s="1"/>
  <c r="AK334" i="2" a="1"/>
  <c r="AK334" i="2" s="1"/>
  <c r="AS162" i="2" a="1"/>
  <c r="AS162" i="2" s="1"/>
  <c r="AP162" i="2" a="1"/>
  <c r="AP162" i="2" s="1"/>
  <c r="AK162" i="2" a="1"/>
  <c r="AK162" i="2" s="1"/>
  <c r="AK24" i="2" a="1"/>
  <c r="AK24" i="2" s="1"/>
  <c r="AP24" i="2" a="1"/>
  <c r="AP24" i="2" s="1"/>
  <c r="AK379" i="2" a="1"/>
  <c r="AK379" i="2" s="1"/>
  <c r="AP209" i="2" a="1"/>
  <c r="AP209" i="2" s="1"/>
  <c r="AK209" i="2" a="1"/>
  <c r="AK209" i="2" s="1"/>
  <c r="AS209" i="2" a="1"/>
  <c r="AS209" i="2" s="1"/>
  <c r="AK261" i="2" a="1"/>
  <c r="AK261" i="2" s="1"/>
  <c r="AS261" i="2" a="1"/>
  <c r="AS261" i="2" s="1"/>
  <c r="AS238" i="2" a="1"/>
  <c r="AS238" i="2" s="1"/>
  <c r="AK459" i="2" a="1"/>
  <c r="AK459" i="2" s="1"/>
  <c r="AS459" i="2" a="1"/>
  <c r="AS459" i="2" s="1"/>
  <c r="AK367" i="2" a="1"/>
  <c r="AK367" i="2" s="1"/>
  <c r="AP155" i="2" a="1"/>
  <c r="AP155" i="2" s="1"/>
  <c r="AS155" i="2" a="1"/>
  <c r="AS155" i="2" s="1"/>
  <c r="AK155" i="2" a="1"/>
  <c r="AK155" i="2" s="1"/>
  <c r="AK324" i="2" a="1"/>
  <c r="AK324" i="2" s="1"/>
  <c r="AS324" i="2" a="1"/>
  <c r="AS324" i="2" s="1"/>
  <c r="AP19" i="2" a="1"/>
  <c r="AP19" i="2" s="1"/>
  <c r="AS19" i="2" a="1"/>
  <c r="AS19" i="2" s="1"/>
  <c r="AK19" i="2" a="1"/>
  <c r="AK19" i="2" s="1"/>
  <c r="AP184" i="2" a="1"/>
  <c r="AP184" i="2" s="1"/>
  <c r="AS184" i="2" a="1"/>
  <c r="AS184" i="2" s="1"/>
  <c r="AS429" i="2" a="1"/>
  <c r="AS429" i="2" s="1"/>
  <c r="BA291" i="2" a="1"/>
  <c r="BA291" i="2" s="1"/>
  <c r="L291" i="2" s="1"/>
  <c r="AL291" i="2" a="1"/>
  <c r="AL291" i="2" s="1"/>
  <c r="I291" i="2" s="1"/>
  <c r="AT291" i="2" a="1"/>
  <c r="AT291" i="2" s="1"/>
  <c r="K291" i="2" s="1"/>
  <c r="AS291" i="2" a="1"/>
  <c r="AS291" i="2" s="1"/>
  <c r="AK291" i="2" a="1"/>
  <c r="AK291" i="2" s="1"/>
  <c r="AK271" i="2" a="1"/>
  <c r="AK271" i="2" s="1"/>
  <c r="AS271" i="2" a="1"/>
  <c r="AS271" i="2" s="1"/>
  <c r="AK260" i="2" a="1"/>
  <c r="AK260" i="2" s="1"/>
  <c r="AP260" i="2" a="1"/>
  <c r="AP260" i="2" s="1"/>
  <c r="AL401" i="2" a="1"/>
  <c r="AL401" i="2" s="1"/>
  <c r="I401" i="2" s="1"/>
  <c r="J401" i="2"/>
  <c r="AT401" i="2" a="1"/>
  <c r="AT401" i="2" s="1"/>
  <c r="K401" i="2" s="1"/>
  <c r="BA401" i="2" a="1"/>
  <c r="BA401" i="2" s="1"/>
  <c r="L401" i="2" s="1"/>
  <c r="J636" i="2"/>
  <c r="L636" i="2"/>
  <c r="K636" i="2"/>
  <c r="K605" i="2"/>
  <c r="J605" i="2"/>
  <c r="J907" i="2"/>
  <c r="J929" i="2"/>
  <c r="J710" i="2"/>
  <c r="AK275" i="2" a="1"/>
  <c r="AK275" i="2" s="1"/>
  <c r="AT275" i="2" a="1"/>
  <c r="AT275" i="2" s="1"/>
  <c r="K275" i="2" s="1"/>
  <c r="AS275" i="2" a="1"/>
  <c r="AS275" i="2" s="1"/>
  <c r="K990" i="2"/>
  <c r="L580" i="2"/>
  <c r="K1099" i="2"/>
  <c r="L622" i="2"/>
  <c r="J491" i="2"/>
  <c r="AT598" i="2" a="1"/>
  <c r="AT598" i="2" s="1"/>
  <c r="K598" i="2" s="1"/>
  <c r="L823" i="2"/>
  <c r="K1459" i="2"/>
  <c r="K474" i="2"/>
  <c r="J1554" i="2"/>
  <c r="J598" i="2"/>
  <c r="K1171" i="2"/>
  <c r="L598" i="2"/>
  <c r="L1572" i="2"/>
  <c r="K1572" i="2"/>
  <c r="AL472" i="2" a="1"/>
  <c r="AL472" i="2" s="1"/>
  <c r="I472" i="2" s="1"/>
  <c r="L907" i="2"/>
  <c r="J472" i="2"/>
  <c r="K1113" i="2"/>
  <c r="K1041" i="2"/>
  <c r="L590" i="2"/>
  <c r="J474" i="2"/>
  <c r="J589" i="2"/>
  <c r="BA474" i="2" a="1"/>
  <c r="BA474" i="2" s="1"/>
  <c r="L474" i="2" s="1"/>
  <c r="J481" i="2"/>
  <c r="K1450" i="2"/>
  <c r="J1099" i="2"/>
  <c r="L916" i="2"/>
  <c r="K643" i="2"/>
  <c r="K696" i="2"/>
  <c r="J1249" i="2"/>
  <c r="AS641" i="2" a="1"/>
  <c r="AS641" i="2" s="1"/>
  <c r="L710" i="2"/>
  <c r="K710" i="2"/>
  <c r="AL641" i="2" a="1"/>
  <c r="AL641" i="2" s="1"/>
  <c r="I641" i="2" s="1"/>
  <c r="L1099" i="2"/>
  <c r="AT641" i="2" a="1"/>
  <c r="AT641" i="2" s="1"/>
  <c r="BA643" i="2" a="1"/>
  <c r="BA643" i="2" s="1"/>
  <c r="L643" i="2" s="1"/>
  <c r="L990" i="2"/>
  <c r="J1041" i="2"/>
  <c r="AT472" i="2" a="1"/>
  <c r="AT472" i="2" s="1"/>
  <c r="K472" i="2" s="1"/>
  <c r="J316" i="2"/>
  <c r="BA641" i="2" a="1"/>
  <c r="BA641" i="2" s="1"/>
  <c r="J643" i="2"/>
  <c r="AT321" i="2" a="1"/>
  <c r="AT321" i="2" s="1"/>
  <c r="AL643" i="2" a="1"/>
  <c r="AL643" i="2" s="1"/>
  <c r="I643" i="2" s="1"/>
  <c r="BA321" i="2" a="1"/>
  <c r="BA321" i="2" s="1"/>
  <c r="L321" i="2" s="1"/>
  <c r="L316" i="2"/>
  <c r="AL479" i="2" a="1"/>
  <c r="AL479" i="2" s="1"/>
  <c r="I479" i="2" s="1"/>
  <c r="L1041" i="2"/>
  <c r="BA294" i="2" a="1"/>
  <c r="BA294" i="2" s="1"/>
  <c r="L294" i="2" s="1"/>
  <c r="J149" i="2"/>
  <c r="J696" i="2"/>
  <c r="AT294" i="2" a="1"/>
  <c r="AT294" i="2" s="1"/>
  <c r="K294" i="2" s="1"/>
  <c r="BA618" i="2" a="1"/>
  <c r="BA618" i="2" s="1"/>
  <c r="L618" i="2" s="1"/>
  <c r="AT618" i="2" a="1"/>
  <c r="AT618" i="2" s="1"/>
  <c r="K618" i="2" s="1"/>
  <c r="J487" i="2"/>
  <c r="AT285" i="2" a="1"/>
  <c r="AT285" i="2" s="1"/>
  <c r="K285" i="2" s="1"/>
  <c r="K1107" i="2"/>
  <c r="L1228" i="2"/>
  <c r="J823" i="2"/>
  <c r="BA545" i="2" a="1"/>
  <c r="BA545" i="2" s="1"/>
  <c r="L545" i="2" s="1"/>
  <c r="L929" i="2"/>
  <c r="AL487" i="2" a="1"/>
  <c r="AL487" i="2" s="1"/>
  <c r="I487" i="2" s="1"/>
  <c r="K527" i="2"/>
  <c r="J222" i="2"/>
  <c r="AL285" i="2" a="1"/>
  <c r="AL285" i="2" s="1"/>
  <c r="I285" i="2" s="1"/>
  <c r="BA479" i="2" a="1"/>
  <c r="BA479" i="2" s="1"/>
  <c r="L479" i="2" s="1"/>
  <c r="BA285" i="2" a="1"/>
  <c r="BA285" i="2" s="1"/>
  <c r="L285" i="2" s="1"/>
  <c r="J607" i="2"/>
  <c r="J887" i="2"/>
  <c r="J618" i="2"/>
  <c r="J289" i="2"/>
  <c r="K487" i="2"/>
  <c r="L886" i="2"/>
  <c r="K929" i="2"/>
  <c r="AL132" i="2" a="1"/>
  <c r="AL132" i="2" s="1"/>
  <c r="K145" i="2"/>
  <c r="AK132" i="2" a="1"/>
  <c r="AK132" i="2" s="1"/>
  <c r="L887" i="2"/>
  <c r="AT132" i="2" a="1"/>
  <c r="AT132" i="2" s="1"/>
  <c r="BA132" i="2" a="1"/>
  <c r="BA132" i="2" s="1"/>
  <c r="BA497" i="2" a="1"/>
  <c r="BA497" i="2" s="1"/>
  <c r="J622" i="2"/>
  <c r="J527" i="2"/>
  <c r="J990" i="2"/>
  <c r="AS132" i="2" a="1"/>
  <c r="AS132" i="2" s="1"/>
  <c r="AL278" i="2" a="1"/>
  <c r="AL278" i="2" s="1"/>
  <c r="I278" i="2" s="1"/>
  <c r="L696" i="2"/>
  <c r="J1450" i="2"/>
  <c r="L1450" i="2"/>
  <c r="AL497" i="2" a="1"/>
  <c r="AL497" i="2" s="1"/>
  <c r="I497" i="2" s="1"/>
  <c r="K1228" i="2"/>
  <c r="J1228" i="2"/>
  <c r="L472" i="2"/>
  <c r="AL124" i="2" a="1"/>
  <c r="AL124" i="2" s="1"/>
  <c r="I124" i="2" s="1"/>
  <c r="J563" i="2"/>
  <c r="BA563" i="2" a="1"/>
  <c r="BA563" i="2" s="1"/>
  <c r="L563" i="2" s="1"/>
  <c r="L589" i="2"/>
  <c r="L707" i="2"/>
  <c r="AL563" i="2" a="1"/>
  <c r="AL563" i="2" s="1"/>
  <c r="I563" i="2" s="1"/>
  <c r="L475" i="2"/>
  <c r="J470" i="2"/>
  <c r="BA372" i="2" a="1"/>
  <c r="BA372" i="2" s="1"/>
  <c r="L372" i="2" s="1"/>
  <c r="J590" i="2"/>
  <c r="AL590" i="2" a="1"/>
  <c r="AL590" i="2" s="1"/>
  <c r="I590" i="2" s="1"/>
  <c r="J660" i="2"/>
  <c r="AT359" i="2" a="1"/>
  <c r="AT359" i="2" s="1"/>
  <c r="K359" i="2" s="1"/>
  <c r="AL372" i="2" a="1"/>
  <c r="AL372" i="2" s="1"/>
  <c r="I372" i="2" s="1"/>
  <c r="L289" i="2"/>
  <c r="K590" i="2"/>
  <c r="K289" i="2"/>
  <c r="J333" i="2"/>
  <c r="K316" i="2"/>
  <c r="J347" i="2"/>
  <c r="L1481" i="2"/>
  <c r="L1385" i="2"/>
  <c r="AL97" i="2" a="1"/>
  <c r="AL97" i="2" s="1"/>
  <c r="I97" i="2" s="1"/>
  <c r="BA491" i="2" a="1"/>
  <c r="BA491" i="2" s="1"/>
  <c r="L491" i="2" s="1"/>
  <c r="J259" i="2"/>
  <c r="AL521" i="2" a="1"/>
  <c r="AL521" i="2" s="1"/>
  <c r="I521" i="2" s="1"/>
  <c r="AL259" i="2" a="1"/>
  <c r="AL259" i="2" s="1"/>
  <c r="I259" i="2" s="1"/>
  <c r="BA521" i="2" a="1"/>
  <c r="BA521" i="2" s="1"/>
  <c r="L521" i="2" s="1"/>
  <c r="L487" i="2"/>
  <c r="J1385" i="2"/>
  <c r="BA278" i="2" a="1"/>
  <c r="BA278" i="2" s="1"/>
  <c r="L278" i="2" s="1"/>
  <c r="AK148" i="2" a="1"/>
  <c r="AK148" i="2" s="1"/>
  <c r="BA259" i="2" a="1"/>
  <c r="BA259" i="2" s="1"/>
  <c r="L259" i="2" s="1"/>
  <c r="AK121" i="2" a="1"/>
  <c r="AK121" i="2" s="1"/>
  <c r="AT278" i="2" a="1"/>
  <c r="AT278" i="2" s="1"/>
  <c r="K278" i="2" s="1"/>
  <c r="K1481" i="2"/>
  <c r="J521" i="2"/>
  <c r="K259" i="2"/>
  <c r="AK293" i="2" a="1"/>
  <c r="AK293" i="2" s="1"/>
  <c r="AS444" i="2" a="1"/>
  <c r="AS444" i="2" s="1"/>
  <c r="AS322" i="2" a="1"/>
  <c r="AS322" i="2" s="1"/>
  <c r="AK559" i="2" a="1"/>
  <c r="AK559" i="2" s="1"/>
  <c r="AS121" i="2" a="1"/>
  <c r="AS121" i="2" s="1"/>
  <c r="AK508" i="2" a="1"/>
  <c r="AK508" i="2" s="1"/>
  <c r="AP113" i="2" a="1"/>
  <c r="AP113" i="2" s="1"/>
  <c r="AK432" i="2" a="1"/>
  <c r="AK432" i="2" s="1"/>
  <c r="AK113" i="2" a="1"/>
  <c r="AK113" i="2" s="1"/>
  <c r="AK172" i="2" a="1"/>
  <c r="AK172" i="2" s="1"/>
  <c r="AS125" i="2" a="1"/>
  <c r="AS125" i="2" s="1"/>
  <c r="K660" i="2"/>
  <c r="K1182" i="2"/>
  <c r="AK633" i="2" a="1"/>
  <c r="AK633" i="2" s="1"/>
  <c r="AS45" i="2" a="1"/>
  <c r="AS45" i="2" s="1"/>
  <c r="AP400" i="2" a="1"/>
  <c r="AP400" i="2" s="1"/>
  <c r="BA613" i="2" a="1"/>
  <c r="BA613" i="2" s="1"/>
  <c r="L613" i="2" s="1"/>
  <c r="AP435" i="2" a="1"/>
  <c r="AP435" i="2" s="1"/>
  <c r="BA489" i="2" a="1"/>
  <c r="BA489" i="2" s="1"/>
  <c r="L489" i="2" s="1"/>
  <c r="J633" i="2"/>
  <c r="AP122" i="2" a="1"/>
  <c r="AP122" i="2" s="1"/>
  <c r="AK78" i="2" a="1"/>
  <c r="AK78" i="2" s="1"/>
  <c r="L1171" i="2"/>
  <c r="AS370" i="2" a="1"/>
  <c r="AS370" i="2" s="1"/>
  <c r="AP205" i="2" a="1"/>
  <c r="AP205" i="2" s="1"/>
  <c r="AK59" i="2" a="1"/>
  <c r="AK59" i="2" s="1"/>
  <c r="L149" i="2"/>
  <c r="J586" i="2"/>
  <c r="AP57" i="2" a="1"/>
  <c r="AP57" i="2" s="1"/>
  <c r="AK511" i="2" a="1"/>
  <c r="AK511" i="2" s="1"/>
  <c r="L660" i="2"/>
  <c r="AK57" i="2" a="1"/>
  <c r="AK57" i="2" s="1"/>
  <c r="AK529" i="2" a="1"/>
  <c r="AK529" i="2" s="1"/>
  <c r="AK163" i="2" a="1"/>
  <c r="AK163" i="2" s="1"/>
  <c r="AK587" i="2" a="1"/>
  <c r="AK587" i="2" s="1"/>
  <c r="AS594" i="2" a="1"/>
  <c r="AS594" i="2" s="1"/>
  <c r="K1225" i="2"/>
  <c r="AP358" i="2" a="1"/>
  <c r="AP358" i="2" s="1"/>
  <c r="AP226" i="2" a="1"/>
  <c r="AP226" i="2" s="1"/>
  <c r="AS122" i="2" a="1"/>
  <c r="AS122" i="2" s="1"/>
  <c r="AS211" i="2" a="1"/>
  <c r="AS211" i="2" s="1"/>
  <c r="BA247" i="2" a="1"/>
  <c r="BA247" i="2" s="1"/>
  <c r="L247" i="2" s="1"/>
  <c r="J1237" i="2"/>
  <c r="L1225" i="2"/>
  <c r="AP353" i="2" a="1"/>
  <c r="AP353" i="2" s="1"/>
  <c r="AK453" i="2" a="1"/>
  <c r="AK453" i="2" s="1"/>
  <c r="AS232" i="2" a="1"/>
  <c r="AS232" i="2" s="1"/>
  <c r="K321" i="2"/>
  <c r="J1222" i="2"/>
  <c r="AS144" i="2" a="1"/>
  <c r="AS144" i="2" s="1"/>
  <c r="AK358" i="2" a="1"/>
  <c r="AK358" i="2" s="1"/>
  <c r="AK196" i="2" a="1"/>
  <c r="AK196" i="2" s="1"/>
  <c r="AS74" i="2" a="1"/>
  <c r="AS74" i="2" s="1"/>
  <c r="AS441" i="2" a="1"/>
  <c r="AS441" i="2" s="1"/>
  <c r="AT586" i="2" a="1"/>
  <c r="AT586" i="2" s="1"/>
  <c r="K586" i="2" s="1"/>
  <c r="K1379" i="2"/>
  <c r="AS196" i="2" a="1"/>
  <c r="AS196" i="2" s="1"/>
  <c r="AS128" i="2" a="1"/>
  <c r="AS128" i="2" s="1"/>
  <c r="AP232" i="2" a="1"/>
  <c r="AP232" i="2" s="1"/>
  <c r="J321" i="2"/>
  <c r="J1182" i="2"/>
  <c r="BA632" i="2" a="1"/>
  <c r="BA632" i="2" s="1"/>
  <c r="L632" i="2" s="1"/>
  <c r="AK628" i="2" a="1"/>
  <c r="AK628" i="2" s="1"/>
  <c r="BA586" i="2" a="1"/>
  <c r="BA586" i="2" s="1"/>
  <c r="L586" i="2" s="1"/>
  <c r="AK181" i="2" a="1"/>
  <c r="AK181" i="2" s="1"/>
  <c r="AT551" i="2" a="1"/>
  <c r="AT551" i="2" s="1"/>
  <c r="K551" i="2" s="1"/>
  <c r="BA256" i="2" a="1"/>
  <c r="BA256" i="2" s="1"/>
  <c r="L256" i="2" s="1"/>
  <c r="AT256" i="2" a="1"/>
  <c r="AT256" i="2" s="1"/>
  <c r="K256" i="2" s="1"/>
  <c r="J256" i="2"/>
  <c r="AL256" i="2" a="1"/>
  <c r="AL256" i="2" s="1"/>
  <c r="I256" i="2" s="1"/>
  <c r="BA559" i="2" a="1"/>
  <c r="BA559" i="2" s="1"/>
  <c r="L559" i="2" s="1"/>
  <c r="AT559" i="2" a="1"/>
  <c r="AT559" i="2" s="1"/>
  <c r="K559" i="2" s="1"/>
  <c r="AL559" i="2" a="1"/>
  <c r="AL559" i="2" s="1"/>
  <c r="I559" i="2" s="1"/>
  <c r="J559" i="2"/>
  <c r="AS542" i="2" a="1"/>
  <c r="AS542" i="2" s="1"/>
  <c r="AY265" i="2"/>
  <c r="AZ265" i="2" s="1" a="1"/>
  <c r="AZ265" i="2" s="1"/>
  <c r="AR265" i="2" a="1"/>
  <c r="AR265" i="2" s="1"/>
  <c r="AS109" i="2" a="1"/>
  <c r="AS109" i="2" s="1"/>
  <c r="AK256" i="2" a="1"/>
  <c r="AK256" i="2" s="1"/>
  <c r="AS256" i="2" a="1"/>
  <c r="AS256" i="2" s="1"/>
  <c r="BA554" i="2" a="1"/>
  <c r="BA554" i="2" s="1"/>
  <c r="L554" i="2" s="1"/>
  <c r="L1182" i="2"/>
  <c r="AL493" i="2" a="1"/>
  <c r="AL493" i="2" s="1"/>
  <c r="I493" i="2" s="1"/>
  <c r="BA493" i="2" a="1"/>
  <c r="BA493" i="2" s="1"/>
  <c r="L493" i="2" s="1"/>
  <c r="AT493" i="2" a="1"/>
  <c r="AT493" i="2" s="1"/>
  <c r="K493" i="2" s="1"/>
  <c r="J1481" i="2"/>
  <c r="AR83" i="2" a="1"/>
  <c r="AR83" i="2" s="1"/>
  <c r="AY83" i="2"/>
  <c r="AZ83" i="2" s="1" a="1"/>
  <c r="AZ83" i="2" s="1"/>
  <c r="AK613" i="2" a="1"/>
  <c r="AK613" i="2" s="1"/>
  <c r="AK230" i="2" a="1"/>
  <c r="AK230" i="2" s="1"/>
  <c r="AK649" i="2" a="1"/>
  <c r="AK649" i="2" s="1"/>
  <c r="AS489" i="2" a="1"/>
  <c r="AS489" i="2" s="1"/>
  <c r="AP211" i="2" a="1"/>
  <c r="AP211" i="2" s="1"/>
  <c r="AS628" i="2" a="1"/>
  <c r="AS628" i="2" s="1"/>
  <c r="AK252" i="2" a="1"/>
  <c r="AK252" i="2" s="1"/>
  <c r="AT540" i="2" a="1"/>
  <c r="AT540" i="2" s="1"/>
  <c r="K540" i="2" s="1"/>
  <c r="AT105" i="2" a="1"/>
  <c r="AT105" i="2" s="1"/>
  <c r="K105" i="2" s="1"/>
  <c r="AK55" i="2" a="1"/>
  <c r="AK55" i="2" s="1"/>
  <c r="BA105" i="2" a="1"/>
  <c r="BA105" i="2" s="1"/>
  <c r="L105" i="2" s="1"/>
  <c r="AL510" i="2" a="1"/>
  <c r="AL510" i="2" s="1"/>
  <c r="I510" i="2" s="1"/>
  <c r="AS412" i="2" a="1"/>
  <c r="AS412" i="2" s="1"/>
  <c r="AK221" i="2" a="1"/>
  <c r="AK221" i="2" s="1"/>
  <c r="L1222" i="2"/>
  <c r="J493" i="2"/>
  <c r="AP186" i="2" a="1"/>
  <c r="AP186" i="2" s="1"/>
  <c r="AK144" i="2" a="1"/>
  <c r="AK144" i="2" s="1"/>
  <c r="AP196" i="2" a="1"/>
  <c r="AP196" i="2" s="1"/>
  <c r="AK489" i="2" a="1"/>
  <c r="AK489" i="2" s="1"/>
  <c r="AS21" i="2" a="1"/>
  <c r="AS21" i="2" s="1"/>
  <c r="AK122" i="2" a="1"/>
  <c r="AK122" i="2" s="1"/>
  <c r="AS252" i="2" a="1"/>
  <c r="AS252" i="2" s="1"/>
  <c r="BA549" i="2" a="1"/>
  <c r="BA549" i="2" s="1"/>
  <c r="L549" i="2" s="1"/>
  <c r="AL320" i="2" a="1"/>
  <c r="AL320" i="2" s="1"/>
  <c r="I320" i="2" s="1"/>
  <c r="AK568" i="2" a="1"/>
  <c r="AK568" i="2" s="1"/>
  <c r="AR306" i="2" a="1"/>
  <c r="AR306" i="2" s="1"/>
  <c r="AY306" i="2"/>
  <c r="AZ306" i="2" s="1" a="1"/>
  <c r="AZ306" i="2" s="1"/>
  <c r="AR328" i="2" a="1"/>
  <c r="AR328" i="2" s="1"/>
  <c r="AY328" i="2"/>
  <c r="AZ328" i="2" s="1" a="1"/>
  <c r="AZ328" i="2" s="1"/>
  <c r="K1222" i="2"/>
  <c r="AK179" i="2" a="1"/>
  <c r="AK179" i="2" s="1"/>
  <c r="BA254" i="2" a="1"/>
  <c r="BA254" i="2" s="1"/>
  <c r="AK254" i="2" a="1"/>
  <c r="AK254" i="2" s="1"/>
  <c r="AL254" i="2" a="1"/>
  <c r="AL254" i="2" s="1"/>
  <c r="AS254" i="2" a="1"/>
  <c r="AS254" i="2" s="1"/>
  <c r="AT254" i="2" a="1"/>
  <c r="AT254" i="2" s="1"/>
  <c r="AK118" i="2" a="1"/>
  <c r="AK118" i="2" s="1"/>
  <c r="AS639" i="2" a="1"/>
  <c r="AS639" i="2" s="1"/>
  <c r="K622" i="2"/>
  <c r="AP267" i="2" a="1"/>
  <c r="AP267" i="2" s="1"/>
  <c r="AK306" i="2" a="1"/>
  <c r="AK306" i="2" s="1"/>
  <c r="BA306" i="2" a="1"/>
  <c r="BA306" i="2" s="1"/>
  <c r="AT306" i="2" a="1"/>
  <c r="AT306" i="2" s="1"/>
  <c r="AL306" i="2" a="1"/>
  <c r="AL306" i="2" s="1"/>
  <c r="AS306" i="2" a="1"/>
  <c r="AS306" i="2" s="1"/>
  <c r="AP148" i="2" a="1"/>
  <c r="AP148" i="2" s="1"/>
  <c r="AR254" i="2" a="1"/>
  <c r="AR254" i="2" s="1"/>
  <c r="AY254" i="2"/>
  <c r="AZ254" i="2" s="1" a="1"/>
  <c r="AZ254" i="2" s="1"/>
  <c r="AR176" i="2" a="1"/>
  <c r="AR176" i="2" s="1"/>
  <c r="AY176" i="2"/>
  <c r="AZ176" i="2" s="1" a="1"/>
  <c r="AZ176" i="2" s="1"/>
  <c r="AS179" i="2" a="1"/>
  <c r="AS179" i="2" s="1"/>
  <c r="AP230" i="2" a="1"/>
  <c r="AP230" i="2" s="1"/>
  <c r="AK554" i="2" a="1"/>
  <c r="AK554" i="2" s="1"/>
  <c r="AK346" i="2" a="1"/>
  <c r="AK346" i="2" s="1"/>
  <c r="AS483" i="2" a="1"/>
  <c r="AS483" i="2" s="1"/>
  <c r="AK399" i="2" a="1"/>
  <c r="AK399" i="2" s="1"/>
  <c r="AS376" i="2" a="1"/>
  <c r="AS376" i="2" s="1"/>
  <c r="BA383" i="2" a="1"/>
  <c r="BA383" i="2" s="1"/>
  <c r="L383" i="2" s="1"/>
  <c r="AS148" i="2" a="1"/>
  <c r="AS148" i="2" s="1"/>
  <c r="AS239" i="2" a="1"/>
  <c r="AS239" i="2" s="1"/>
  <c r="BA239" i="2" a="1"/>
  <c r="BA239" i="2" s="1"/>
  <c r="AT239" i="2" a="1"/>
  <c r="AT239" i="2" s="1"/>
  <c r="AK239" i="2" a="1"/>
  <c r="AK239" i="2" s="1"/>
  <c r="AL239" i="2" a="1"/>
  <c r="AL239" i="2" s="1"/>
  <c r="I239" i="2" s="1"/>
  <c r="AS520" i="2" a="1"/>
  <c r="AS520" i="2" s="1"/>
  <c r="AP309" i="2" a="1"/>
  <c r="AP309" i="2" s="1"/>
  <c r="BA274" i="2" a="1"/>
  <c r="BA274" i="2" s="1"/>
  <c r="L274" i="2" s="1"/>
  <c r="AP399" i="2" a="1"/>
  <c r="AP399" i="2" s="1"/>
  <c r="L470" i="2"/>
  <c r="AP376" i="2" a="1"/>
  <c r="AP376" i="2" s="1"/>
  <c r="AK392" i="2" a="1"/>
  <c r="AK392" i="2" s="1"/>
  <c r="AP221" i="2" a="1"/>
  <c r="AP221" i="2" s="1"/>
  <c r="AY8" i="2"/>
  <c r="AZ8" i="2" s="1" a="1"/>
  <c r="AZ8" i="2" s="1"/>
  <c r="J1379" i="2"/>
  <c r="AP452" i="2" a="1"/>
  <c r="AP452" i="2" s="1"/>
  <c r="AL274" i="2" a="1"/>
  <c r="AL274" i="2" s="1"/>
  <c r="I274" i="2" s="1"/>
  <c r="AR185" i="2" a="1"/>
  <c r="AR185" i="2" s="1"/>
  <c r="AY185" i="2"/>
  <c r="AZ185" i="2" s="1" a="1"/>
  <c r="AZ185" i="2" s="1"/>
  <c r="AR231" i="2" a="1"/>
  <c r="AR231" i="2" s="1"/>
  <c r="AY231" i="2"/>
  <c r="AZ231" i="2" s="1" a="1"/>
  <c r="AZ231" i="2" s="1"/>
  <c r="AR239" i="2" a="1"/>
  <c r="AR239" i="2" s="1"/>
  <c r="AY239" i="2"/>
  <c r="AZ239" i="2" s="1" a="1"/>
  <c r="AZ239" i="2" s="1"/>
  <c r="AS536" i="2" a="1"/>
  <c r="AS536" i="2" s="1"/>
  <c r="AL639" i="2" a="1"/>
  <c r="AL639" i="2" s="1"/>
  <c r="I639" i="2" s="1"/>
  <c r="AS399" i="2" a="1"/>
  <c r="AS399" i="2" s="1"/>
  <c r="AP270" i="2" a="1"/>
  <c r="AP270" i="2" s="1"/>
  <c r="J274" i="2"/>
  <c r="AP78" i="2" a="1"/>
  <c r="AP78" i="2" s="1"/>
  <c r="AS427" i="2" a="1"/>
  <c r="AS427" i="2" s="1"/>
  <c r="AS532" i="2" a="1"/>
  <c r="AS532" i="2" s="1"/>
  <c r="AP30" i="2" a="1"/>
  <c r="AP30" i="2" s="1"/>
  <c r="AR458" i="2" a="1"/>
  <c r="AR458" i="2" s="1"/>
  <c r="AY458" i="2"/>
  <c r="AZ458" i="2" s="1" a="1"/>
  <c r="AZ458" i="2" s="1"/>
  <c r="J707" i="2"/>
  <c r="L1237" i="2"/>
  <c r="AK542" i="2" a="1"/>
  <c r="AK542" i="2" s="1"/>
  <c r="AK270" i="2" a="1"/>
  <c r="AK270" i="2" s="1"/>
  <c r="AS435" i="2" a="1"/>
  <c r="AS435" i="2" s="1"/>
  <c r="BA320" i="2" a="1"/>
  <c r="BA320" i="2" s="1"/>
  <c r="L320" i="2" s="1"/>
  <c r="AS346" i="2" a="1"/>
  <c r="AS346" i="2" s="1"/>
  <c r="J105" i="2"/>
  <c r="K470" i="2"/>
  <c r="AS531" i="2" a="1"/>
  <c r="AS531" i="2" s="1"/>
  <c r="AY37" i="2"/>
  <c r="AZ37" i="2" s="1" a="1"/>
  <c r="AZ37" i="2" s="1"/>
  <c r="AR37" i="2" a="1"/>
  <c r="AR37" i="2" s="1"/>
  <c r="J469" i="2"/>
  <c r="BA469" i="2" a="1"/>
  <c r="BA469" i="2" s="1"/>
  <c r="L469" i="2" s="1"/>
  <c r="AT469" i="2" a="1"/>
  <c r="AT469" i="2" s="1"/>
  <c r="K469" i="2" s="1"/>
  <c r="AL469" i="2" a="1"/>
  <c r="AL469" i="2" s="1"/>
  <c r="I469" i="2" s="1"/>
  <c r="K1237" i="2"/>
  <c r="AS502" i="2" a="1"/>
  <c r="AS502" i="2" s="1"/>
  <c r="AK166" i="2" a="1"/>
  <c r="AK166" i="2" s="1"/>
  <c r="AK632" i="2" a="1"/>
  <c r="AK632" i="2" s="1"/>
  <c r="J552" i="2"/>
  <c r="AP166" i="2" a="1"/>
  <c r="AP166" i="2" s="1"/>
  <c r="AS230" i="2" a="1"/>
  <c r="AS230" i="2" s="1"/>
  <c r="AS163" i="2" a="1"/>
  <c r="AS163" i="2" s="1"/>
  <c r="AK552" i="2" a="1"/>
  <c r="AK552" i="2" s="1"/>
  <c r="AS522" i="2" a="1"/>
  <c r="AS522" i="2" s="1"/>
  <c r="AK226" i="2" a="1"/>
  <c r="AK226" i="2" s="1"/>
  <c r="AP346" i="2" a="1"/>
  <c r="AP346" i="2" s="1"/>
  <c r="AS270" i="2" a="1"/>
  <c r="AS270" i="2" s="1"/>
  <c r="AS403" i="2" a="1"/>
  <c r="AS403" i="2" s="1"/>
  <c r="K222" i="2"/>
  <c r="AK322" i="2" a="1"/>
  <c r="AK322" i="2" s="1"/>
  <c r="AK44" i="2" a="1"/>
  <c r="AK44" i="2" s="1"/>
  <c r="AS30" i="2" a="1"/>
  <c r="AS30" i="2" s="1"/>
  <c r="AS73" i="2" a="1"/>
  <c r="AS73" i="2" s="1"/>
  <c r="J1171" i="2"/>
  <c r="K707" i="2"/>
  <c r="AK109" i="2" a="1"/>
  <c r="AK109" i="2" s="1"/>
  <c r="AK469" i="2" a="1"/>
  <c r="AK469" i="2" s="1"/>
  <c r="AS469" i="2" a="1"/>
  <c r="AS469" i="2" s="1"/>
  <c r="J1225" i="2"/>
  <c r="L1379" i="2"/>
  <c r="AS559" i="2" a="1"/>
  <c r="AS559" i="2" s="1"/>
  <c r="K1301" i="2"/>
  <c r="J982" i="2"/>
  <c r="J1490" i="2"/>
  <c r="L1112" i="2"/>
  <c r="L1163" i="2"/>
  <c r="J284" i="2"/>
  <c r="K873" i="2"/>
  <c r="K1089" i="2"/>
  <c r="J1272" i="2"/>
  <c r="BA164" i="2" a="1"/>
  <c r="BA164" i="2" s="1"/>
  <c r="L164" i="2" s="1"/>
  <c r="K1145" i="2"/>
  <c r="L1272" i="2"/>
  <c r="K1070" i="2"/>
  <c r="AT164" i="2" a="1"/>
  <c r="AT164" i="2" s="1"/>
  <c r="K164" i="2" s="1"/>
  <c r="J1145" i="2"/>
  <c r="AT655" i="2" a="1"/>
  <c r="AT655" i="2" s="1"/>
  <c r="K655" i="2" s="1"/>
  <c r="AT582" i="2" a="1"/>
  <c r="AT582" i="2" s="1"/>
  <c r="K582" i="2" s="1"/>
  <c r="K1258" i="2"/>
  <c r="K1400" i="2"/>
  <c r="L1258" i="2"/>
  <c r="K1164" i="2"/>
  <c r="K517" i="2"/>
  <c r="J1487" i="2"/>
  <c r="J655" i="2"/>
  <c r="J34" i="2"/>
  <c r="AL582" i="2" a="1"/>
  <c r="AL582" i="2" s="1"/>
  <c r="I582" i="2" s="1"/>
  <c r="J582" i="2"/>
  <c r="J830" i="2"/>
  <c r="BA284" i="2" a="1"/>
  <c r="BA284" i="2" s="1"/>
  <c r="L284" i="2" s="1"/>
  <c r="L517" i="2"/>
  <c r="BA41" i="2" a="1"/>
  <c r="BA41" i="2" s="1"/>
  <c r="L41" i="2" s="1"/>
  <c r="L1089" i="2"/>
  <c r="AT41" i="2" a="1"/>
  <c r="AT41" i="2" s="1"/>
  <c r="K41" i="2" s="1"/>
  <c r="J164" i="2"/>
  <c r="K804" i="2"/>
  <c r="AL164" i="2" a="1"/>
  <c r="AL164" i="2" s="1"/>
  <c r="I164" i="2" s="1"/>
  <c r="K1272" i="2"/>
  <c r="AL40" i="2" a="1"/>
  <c r="AL40" i="2" s="1"/>
  <c r="I40" i="2" s="1"/>
  <c r="AT61" i="2" a="1"/>
  <c r="AT61" i="2" s="1"/>
  <c r="K61" i="2" s="1"/>
  <c r="L1434" i="2"/>
  <c r="K1004" i="2"/>
  <c r="L1199" i="2"/>
  <c r="BA61" i="2" a="1"/>
  <c r="BA61" i="2" s="1"/>
  <c r="L61" i="2" s="1"/>
  <c r="K1199" i="2"/>
  <c r="L1134" i="2"/>
  <c r="K995" i="2"/>
  <c r="L1256" i="2"/>
  <c r="L783" i="2"/>
  <c r="L1047" i="2"/>
  <c r="L1499" i="2"/>
  <c r="L1151" i="2"/>
  <c r="L1202" i="2"/>
  <c r="J804" i="2"/>
  <c r="K1112" i="2"/>
  <c r="J931" i="2"/>
  <c r="J943" i="2"/>
  <c r="J1514" i="2"/>
  <c r="K1378" i="2"/>
  <c r="L1070" i="2"/>
  <c r="L1285" i="2"/>
  <c r="K1332" i="2"/>
  <c r="K1393" i="2"/>
  <c r="J1151" i="2"/>
  <c r="L1279" i="2"/>
  <c r="J791" i="2"/>
  <c r="L1129" i="2"/>
  <c r="L758" i="2"/>
  <c r="K807" i="2"/>
  <c r="L694" i="2"/>
  <c r="K1532" i="2"/>
  <c r="L738" i="2"/>
  <c r="J1372" i="2"/>
  <c r="K992" i="2"/>
  <c r="K778" i="2"/>
  <c r="L1255" i="2"/>
  <c r="J732" i="2"/>
  <c r="K870" i="2"/>
  <c r="K1285" i="2"/>
  <c r="L928" i="2"/>
  <c r="J870" i="2"/>
  <c r="L1412" i="2"/>
  <c r="K1434" i="2"/>
  <c r="L995" i="2"/>
  <c r="J778" i="2"/>
  <c r="L1004" i="2"/>
  <c r="J1264" i="2"/>
  <c r="K1276" i="2"/>
  <c r="L1393" i="2"/>
  <c r="K1539" i="2"/>
  <c r="K1151" i="2"/>
  <c r="K1351" i="2"/>
  <c r="AL41" i="2" a="1"/>
  <c r="AL41" i="2" s="1"/>
  <c r="I41" i="2" s="1"/>
  <c r="J1461" i="2"/>
  <c r="L1291" i="2"/>
  <c r="K1360" i="2"/>
  <c r="L1088" i="2"/>
  <c r="L1276" i="2"/>
  <c r="K1088" i="2"/>
  <c r="L1464" i="2"/>
  <c r="L873" i="2"/>
  <c r="J783" i="2"/>
  <c r="K1001" i="2"/>
  <c r="J955" i="2"/>
  <c r="K1403" i="2"/>
  <c r="J1339" i="2"/>
  <c r="K678" i="2"/>
  <c r="L1455" i="2"/>
  <c r="J730" i="2"/>
  <c r="K1530" i="2"/>
  <c r="AL368" i="2" a="1"/>
  <c r="AL368" i="2" s="1"/>
  <c r="I368" i="2" s="1"/>
  <c r="K1484" i="2"/>
  <c r="J1448" i="2"/>
  <c r="L1420" i="2"/>
  <c r="K779" i="2"/>
  <c r="L1267" i="2"/>
  <c r="L737" i="2"/>
  <c r="K1420" i="2"/>
  <c r="K973" i="2"/>
  <c r="K976" i="2"/>
  <c r="J1140" i="2"/>
  <c r="K812" i="2"/>
  <c r="J1212" i="2"/>
  <c r="L1400" i="2"/>
  <c r="K1134" i="2"/>
  <c r="K834" i="2"/>
  <c r="L1532" i="2"/>
  <c r="J1393" i="2"/>
  <c r="J1387" i="2"/>
  <c r="K714" i="2"/>
  <c r="K958" i="2"/>
  <c r="J1418" i="2"/>
  <c r="K831" i="2"/>
  <c r="J1496" i="2"/>
  <c r="J1455" i="2"/>
  <c r="J1432" i="2"/>
  <c r="L989" i="2"/>
  <c r="J1199" i="2"/>
  <c r="K928" i="2"/>
  <c r="L778" i="2"/>
  <c r="K1418" i="2"/>
  <c r="K830" i="2"/>
  <c r="BA656" i="2" a="1"/>
  <c r="BA656" i="2" s="1"/>
  <c r="L656" i="2" s="1"/>
  <c r="AT656" i="2" a="1"/>
  <c r="AT656" i="2" s="1"/>
  <c r="K656" i="2" s="1"/>
  <c r="J656" i="2"/>
  <c r="AL656" i="2" a="1"/>
  <c r="AL656" i="2" s="1"/>
  <c r="I656" i="2" s="1"/>
  <c r="K1163" i="2"/>
  <c r="J1055" i="2"/>
  <c r="L1461" i="2"/>
  <c r="J1050" i="2"/>
  <c r="L675" i="2"/>
  <c r="L830" i="2"/>
  <c r="AL167" i="2" a="1"/>
  <c r="AL167" i="2" s="1"/>
  <c r="I167" i="2" s="1"/>
  <c r="K1211" i="2"/>
  <c r="L1293" i="2"/>
  <c r="L1350" i="2"/>
  <c r="L1403" i="2"/>
  <c r="L949" i="2"/>
  <c r="J937" i="2"/>
  <c r="K1267" i="2"/>
  <c r="K1412" i="2"/>
  <c r="K1338" i="2"/>
  <c r="L754" i="2"/>
  <c r="J891" i="2"/>
  <c r="J1484" i="2"/>
  <c r="K1335" i="2"/>
  <c r="L1448" i="2"/>
  <c r="K1372" i="2"/>
  <c r="J1530" i="2"/>
  <c r="J1335" i="2"/>
  <c r="K937" i="2"/>
  <c r="J848" i="2"/>
  <c r="L1351" i="2"/>
  <c r="J779" i="2"/>
  <c r="K1381" i="2"/>
  <c r="BA297" i="2" a="1"/>
  <c r="BA297" i="2" s="1"/>
  <c r="L297" i="2" s="1"/>
  <c r="K1140" i="2"/>
  <c r="J1420" i="2"/>
  <c r="K1348" i="2"/>
  <c r="J1446" i="2"/>
  <c r="K989" i="2"/>
  <c r="J961" i="2"/>
  <c r="J928" i="2"/>
  <c r="L731" i="2"/>
  <c r="J777" i="2"/>
  <c r="L1140" i="2"/>
  <c r="J794" i="2"/>
  <c r="L1425" i="2"/>
  <c r="BA167" i="2" a="1"/>
  <c r="BA167" i="2" s="1"/>
  <c r="L167" i="2" s="1"/>
  <c r="J956" i="2"/>
  <c r="J1435" i="2"/>
  <c r="L1332" i="2"/>
  <c r="K1056" i="2"/>
  <c r="AT467" i="2" a="1"/>
  <c r="AT467" i="2" s="1"/>
  <c r="K467" i="2" s="1"/>
  <c r="AL269" i="2" a="1"/>
  <c r="AL269" i="2" s="1"/>
  <c r="I269" i="2" s="1"/>
  <c r="AT269" i="2" a="1"/>
  <c r="AT269" i="2" s="1"/>
  <c r="K269" i="2" s="1"/>
  <c r="J269" i="2"/>
  <c r="K1448" i="2"/>
  <c r="J1061" i="2"/>
  <c r="K1409" i="2"/>
  <c r="K1387" i="2"/>
  <c r="L1487" i="2"/>
  <c r="K1514" i="2"/>
  <c r="K1152" i="2"/>
  <c r="L1212" i="2"/>
  <c r="K1146" i="2"/>
  <c r="J807" i="2"/>
  <c r="J828" i="2"/>
  <c r="K1487" i="2"/>
  <c r="J467" i="2"/>
  <c r="K1212" i="2"/>
  <c r="L958" i="2"/>
  <c r="J1056" i="2"/>
  <c r="J675" i="2"/>
  <c r="L1423" i="2"/>
  <c r="K1200" i="2"/>
  <c r="L1152" i="2"/>
  <c r="J754" i="2"/>
  <c r="K1256" i="2"/>
  <c r="K1496" i="2"/>
  <c r="L956" i="2"/>
  <c r="L1446" i="2"/>
  <c r="L891" i="2"/>
  <c r="J651" i="2"/>
  <c r="AL512" i="2" a="1"/>
  <c r="AL512" i="2" s="1"/>
  <c r="I512" i="2" s="1"/>
  <c r="J1338" i="2"/>
  <c r="J1088" i="2"/>
  <c r="K1314" i="2"/>
  <c r="J1363" i="2"/>
  <c r="L807" i="2"/>
  <c r="L870" i="2"/>
  <c r="J700" i="2"/>
  <c r="J1539" i="2"/>
  <c r="L666" i="2"/>
  <c r="K1508" i="2"/>
  <c r="L1314" i="2"/>
  <c r="AT368" i="2" a="1"/>
  <c r="AT368" i="2" s="1"/>
  <c r="K368" i="2" s="1"/>
  <c r="J1345" i="2"/>
  <c r="J1112" i="2"/>
  <c r="J694" i="2"/>
  <c r="J1348" i="2"/>
  <c r="J1406" i="2"/>
  <c r="K848" i="2"/>
  <c r="K982" i="2"/>
  <c r="L1490" i="2"/>
  <c r="J1314" i="2"/>
  <c r="J1202" i="2"/>
  <c r="L1164" i="2"/>
  <c r="L812" i="2"/>
  <c r="K712" i="2"/>
  <c r="K1342" i="2"/>
  <c r="L1406" i="2"/>
  <c r="L804" i="2"/>
  <c r="J738" i="2"/>
  <c r="J678" i="2"/>
  <c r="K1455" i="2"/>
  <c r="J517" i="2"/>
  <c r="J1203" i="2"/>
  <c r="K1425" i="2"/>
  <c r="L1484" i="2"/>
  <c r="J985" i="2"/>
  <c r="J506" i="2"/>
  <c r="BA72" i="2" a="1"/>
  <c r="BA72" i="2" s="1"/>
  <c r="L72" i="2" s="1"/>
  <c r="J72" i="2"/>
  <c r="AL72" i="2" a="1"/>
  <c r="AL72" i="2" s="1"/>
  <c r="I72" i="2" s="1"/>
  <c r="AT72" i="2" a="1"/>
  <c r="AT72" i="2" s="1"/>
  <c r="K72" i="2" s="1"/>
  <c r="AL634" i="2" a="1"/>
  <c r="AL634" i="2" s="1"/>
  <c r="I634" i="2" s="1"/>
  <c r="AT634" i="2" a="1"/>
  <c r="AT634" i="2" s="1"/>
  <c r="K634" i="2" s="1"/>
  <c r="BA634" i="2" a="1"/>
  <c r="BA634" i="2" s="1"/>
  <c r="L634" i="2" s="1"/>
  <c r="J1276" i="2"/>
  <c r="L1143" i="2"/>
  <c r="J1047" i="2"/>
  <c r="L700" i="2"/>
  <c r="K700" i="2"/>
  <c r="J1505" i="2"/>
  <c r="L1055" i="2"/>
  <c r="K730" i="2"/>
  <c r="J1351" i="2"/>
  <c r="L1387" i="2"/>
  <c r="J714" i="2"/>
  <c r="J512" i="2"/>
  <c r="J1001" i="2"/>
  <c r="J761" i="2"/>
  <c r="L751" i="2"/>
  <c r="K1188" i="2"/>
  <c r="J973" i="2"/>
  <c r="BA378" i="2" a="1"/>
  <c r="BA378" i="2" s="1"/>
  <c r="L378" i="2" s="1"/>
  <c r="L1056" i="2"/>
  <c r="L1335" i="2"/>
  <c r="J1163" i="2"/>
  <c r="L1505" i="2"/>
  <c r="K1055" i="2"/>
  <c r="L791" i="2"/>
  <c r="J958" i="2"/>
  <c r="K761" i="2"/>
  <c r="J1188" i="2"/>
  <c r="J1070" i="2"/>
  <c r="L1414" i="2"/>
  <c r="L1354" i="2"/>
  <c r="AL620" i="2" a="1"/>
  <c r="AL620" i="2" s="1"/>
  <c r="I620" i="2" s="1"/>
  <c r="J1164" i="2"/>
  <c r="L834" i="2"/>
  <c r="L1211" i="2"/>
  <c r="J1089" i="2"/>
  <c r="J737" i="2"/>
  <c r="J1378" i="2"/>
  <c r="J949" i="2"/>
  <c r="K791" i="2"/>
  <c r="BA512" i="2" a="1"/>
  <c r="BA512" i="2" s="1"/>
  <c r="L512" i="2" s="1"/>
  <c r="J1508" i="2"/>
  <c r="L1409" i="2"/>
  <c r="L732" i="2"/>
  <c r="L1418" i="2"/>
  <c r="J620" i="2"/>
  <c r="K1435" i="2"/>
  <c r="AL378" i="2" a="1"/>
  <c r="AL378" i="2" s="1"/>
  <c r="I378" i="2" s="1"/>
  <c r="K1414" i="2"/>
  <c r="J1452" i="2"/>
  <c r="L714" i="2"/>
  <c r="J712" i="2"/>
  <c r="K1505" i="2"/>
  <c r="K738" i="2"/>
  <c r="J1291" i="2"/>
  <c r="K828" i="2"/>
  <c r="K732" i="2"/>
  <c r="K1129" i="2"/>
  <c r="L1357" i="2"/>
  <c r="J1425" i="2"/>
  <c r="J785" i="2"/>
  <c r="K891" i="2"/>
  <c r="L1452" i="2"/>
  <c r="J1381" i="2"/>
  <c r="L730" i="2"/>
  <c r="AT167" i="2" a="1"/>
  <c r="AT167" i="2" s="1"/>
  <c r="K167" i="2" s="1"/>
  <c r="K955" i="2"/>
  <c r="J1211" i="2"/>
  <c r="K1202" i="2"/>
  <c r="J1412" i="2"/>
  <c r="J995" i="2"/>
  <c r="BA620" i="2" a="1"/>
  <c r="BA620" i="2" s="1"/>
  <c r="L620" i="2" s="1"/>
  <c r="L974" i="2"/>
  <c r="L931" i="2"/>
  <c r="AL467" i="2" a="1"/>
  <c r="AL467" i="2" s="1"/>
  <c r="I467" i="2" s="1"/>
  <c r="J989" i="2"/>
  <c r="K1357" i="2"/>
  <c r="L777" i="2"/>
  <c r="K1345" i="2"/>
  <c r="L1496" i="2"/>
  <c r="L943" i="2"/>
  <c r="L1145" i="2"/>
  <c r="J788" i="2"/>
  <c r="L937" i="2"/>
  <c r="K1458" i="2"/>
  <c r="K1293" i="2"/>
  <c r="J1360" i="2"/>
  <c r="J1523" i="2"/>
  <c r="L1301" i="2"/>
  <c r="J873" i="2"/>
  <c r="AT378" i="2" a="1"/>
  <c r="AT378" i="2" s="1"/>
  <c r="K378" i="2" s="1"/>
  <c r="K811" i="2"/>
  <c r="K777" i="2"/>
  <c r="L961" i="2"/>
  <c r="L673" i="2"/>
  <c r="J1256" i="2"/>
  <c r="J1293" i="2"/>
  <c r="J974" i="2"/>
  <c r="J831" i="2"/>
  <c r="K746" i="2"/>
  <c r="L1523" i="2"/>
  <c r="J1301" i="2"/>
  <c r="J1329" i="2"/>
  <c r="K754" i="2"/>
  <c r="J1400" i="2"/>
  <c r="J992" i="2"/>
  <c r="L1363" i="2"/>
  <c r="J1423" i="2"/>
  <c r="J1258" i="2"/>
  <c r="J1442" i="2"/>
  <c r="J1464" i="2"/>
  <c r="K673" i="2"/>
  <c r="J1350" i="2"/>
  <c r="AT657" i="2" a="1"/>
  <c r="AT657" i="2" s="1"/>
  <c r="K657" i="2" s="1"/>
  <c r="AT650" i="2" a="1"/>
  <c r="AT650" i="2" s="1"/>
  <c r="K650" i="2" s="1"/>
  <c r="BA650" i="2" a="1"/>
  <c r="BA650" i="2" s="1"/>
  <c r="L650" i="2" s="1"/>
  <c r="J650" i="2"/>
  <c r="AL650" i="2" a="1"/>
  <c r="AL650" i="2" s="1"/>
  <c r="I650" i="2" s="1"/>
  <c r="BA90" i="2" a="1"/>
  <c r="BA90" i="2" s="1"/>
  <c r="L90" i="2" s="1"/>
  <c r="AL90" i="2" a="1"/>
  <c r="AL90" i="2" s="1"/>
  <c r="I90" i="2" s="1"/>
  <c r="AT90" i="2" a="1"/>
  <c r="AT90" i="2" s="1"/>
  <c r="K90" i="2" s="1"/>
  <c r="BA550" i="2" a="1"/>
  <c r="BA550" i="2" s="1"/>
  <c r="L550" i="2" s="1"/>
  <c r="AT550" i="2" a="1"/>
  <c r="AT550" i="2" s="1"/>
  <c r="K550" i="2" s="1"/>
  <c r="AL550" i="2" a="1"/>
  <c r="AL550" i="2" s="1"/>
  <c r="I550" i="2" s="1"/>
  <c r="J550" i="2"/>
  <c r="J416" i="2"/>
  <c r="AT416" i="2" a="1"/>
  <c r="AT416" i="2" s="1"/>
  <c r="K416" i="2" s="1"/>
  <c r="BA416" i="2" a="1"/>
  <c r="BA416" i="2" s="1"/>
  <c r="L416" i="2" s="1"/>
  <c r="AL416" i="2" a="1"/>
  <c r="AL416" i="2" s="1"/>
  <c r="I416" i="2" s="1"/>
  <c r="AL571" i="2" a="1"/>
  <c r="AL571" i="2" s="1"/>
  <c r="I571" i="2" s="1"/>
  <c r="AT571" i="2" a="1"/>
  <c r="AT571" i="2" s="1"/>
  <c r="K571" i="2" s="1"/>
  <c r="BA571" i="2" a="1"/>
  <c r="BA571" i="2" s="1"/>
  <c r="L571" i="2" s="1"/>
  <c r="J494" i="2"/>
  <c r="AL494" i="2" a="1"/>
  <c r="AL494" i="2" s="1"/>
  <c r="I494" i="2" s="1"/>
  <c r="AT494" i="2" a="1"/>
  <c r="AT494" i="2" s="1"/>
  <c r="K494" i="2" s="1"/>
  <c r="BA494" i="2" a="1"/>
  <c r="BA494" i="2" s="1"/>
  <c r="L494" i="2" s="1"/>
  <c r="L882" i="2"/>
  <c r="L1432" i="2"/>
  <c r="J1255" i="2"/>
  <c r="L1001" i="2"/>
  <c r="J1045" i="2"/>
  <c r="L1458" i="2"/>
  <c r="K1047" i="2"/>
  <c r="L811" i="2"/>
  <c r="J1129" i="2"/>
  <c r="L1515" i="2"/>
  <c r="L678" i="2"/>
  <c r="K1446" i="2"/>
  <c r="K737" i="2"/>
  <c r="K1511" i="2"/>
  <c r="K776" i="2"/>
  <c r="K758" i="2"/>
  <c r="J1294" i="2"/>
  <c r="K1363" i="2"/>
  <c r="K1143" i="2"/>
  <c r="K1464" i="2"/>
  <c r="J1143" i="2"/>
  <c r="L1348" i="2"/>
  <c r="J1366" i="2"/>
  <c r="L1381" i="2"/>
  <c r="K789" i="2"/>
  <c r="K694" i="2"/>
  <c r="L1203" i="2"/>
  <c r="J952" i="2"/>
  <c r="L1329" i="2"/>
  <c r="J1409" i="2"/>
  <c r="K952" i="2"/>
  <c r="J81" i="2"/>
  <c r="BA81" i="2" a="1"/>
  <c r="BA81" i="2" s="1"/>
  <c r="L81" i="2" s="1"/>
  <c r="AL81" i="2" a="1"/>
  <c r="AL81" i="2" s="1"/>
  <c r="I81" i="2" s="1"/>
  <c r="AT81" i="2" a="1"/>
  <c r="AT81" i="2" s="1"/>
  <c r="K81" i="2" s="1"/>
  <c r="AT610" i="2" a="1"/>
  <c r="AT610" i="2" s="1"/>
  <c r="K610" i="2" s="1"/>
  <c r="BA610" i="2" a="1"/>
  <c r="BA610" i="2" s="1"/>
  <c r="L610" i="2" s="1"/>
  <c r="AL610" i="2" a="1"/>
  <c r="AL610" i="2" s="1"/>
  <c r="I610" i="2" s="1"/>
  <c r="J610" i="2"/>
  <c r="J144" i="2"/>
  <c r="AL144" i="2" a="1"/>
  <c r="AL144" i="2" s="1"/>
  <c r="I144" i="2" s="1"/>
  <c r="AP102" i="2" a="1"/>
  <c r="AP102" i="2" s="1"/>
  <c r="AS187" i="2" a="1"/>
  <c r="AS187" i="2" s="1"/>
  <c r="BA187" i="2" a="1"/>
  <c r="BA187" i="2" s="1"/>
  <c r="L187" i="2" s="1"/>
  <c r="AK388" i="2" a="1"/>
  <c r="AK388" i="2" s="1"/>
  <c r="AS388" i="2" a="1"/>
  <c r="AS388" i="2" s="1"/>
  <c r="BA555" i="2" a="1"/>
  <c r="BA555" i="2" s="1"/>
  <c r="L555" i="2" s="1"/>
  <c r="J555" i="2"/>
  <c r="AT555" i="2" a="1"/>
  <c r="AT555" i="2" s="1"/>
  <c r="K555" i="2" s="1"/>
  <c r="J234" i="2"/>
  <c r="BA234" i="2" a="1"/>
  <c r="BA234" i="2" s="1"/>
  <c r="L234" i="2" s="1"/>
  <c r="AT234" i="2" a="1"/>
  <c r="AT234" i="2" s="1"/>
  <c r="K234" i="2" s="1"/>
  <c r="AL234" i="2" a="1"/>
  <c r="AL234" i="2" s="1"/>
  <c r="I234" i="2" s="1"/>
  <c r="AS315" i="2" a="1"/>
  <c r="AS315" i="2" s="1"/>
  <c r="AK110" i="2" a="1"/>
  <c r="AK110" i="2" s="1"/>
  <c r="AK319" i="2" a="1"/>
  <c r="AK319" i="2" s="1"/>
  <c r="L712" i="2"/>
  <c r="J640" i="2"/>
  <c r="L955" i="2"/>
  <c r="J1403" i="2"/>
  <c r="AK483" i="2" a="1"/>
  <c r="AK483" i="2" s="1"/>
  <c r="AS492" i="2" a="1"/>
  <c r="AS492" i="2" s="1"/>
  <c r="BA649" i="2" a="1"/>
  <c r="BA649" i="2" s="1"/>
  <c r="L649" i="2" s="1"/>
  <c r="L848" i="2"/>
  <c r="AS92" i="2" a="1"/>
  <c r="AS92" i="2" s="1"/>
  <c r="AK104" i="2" a="1"/>
  <c r="AK104" i="2" s="1"/>
  <c r="AS113" i="2" a="1"/>
  <c r="AS113" i="2" s="1"/>
  <c r="L1508" i="2"/>
  <c r="AL34" i="2" a="1"/>
  <c r="AL34" i="2" s="1"/>
  <c r="I34" i="2" s="1"/>
  <c r="BA34" i="2" a="1"/>
  <c r="BA34" i="2" s="1"/>
  <c r="L34" i="2" s="1"/>
  <c r="AT34" i="2" a="1"/>
  <c r="AT34" i="2" s="1"/>
  <c r="K34" i="2" s="1"/>
  <c r="AL284" i="2" a="1"/>
  <c r="AL284" i="2" s="1"/>
  <c r="I284" i="2" s="1"/>
  <c r="AT284" i="2" a="1"/>
  <c r="AT284" i="2" s="1"/>
  <c r="K284" i="2" s="1"/>
  <c r="J297" i="2"/>
  <c r="AT297" i="2" a="1"/>
  <c r="AT297" i="2" s="1"/>
  <c r="K297" i="2" s="1"/>
  <c r="K974" i="2"/>
  <c r="AK112" i="2" a="1"/>
  <c r="AK112" i="2" s="1"/>
  <c r="AP201" i="2" a="1"/>
  <c r="AP201" i="2" s="1"/>
  <c r="AS169" i="2" a="1"/>
  <c r="AS169" i="2" s="1"/>
  <c r="AK169" i="2" a="1"/>
  <c r="AK169" i="2" s="1"/>
  <c r="J634" i="2"/>
  <c r="J465" i="2"/>
  <c r="AL465" i="2" a="1"/>
  <c r="AL465" i="2" s="1"/>
  <c r="I465" i="2" s="1"/>
  <c r="BA465" i="2" a="1"/>
  <c r="BA465" i="2" s="1"/>
  <c r="L465" i="2" s="1"/>
  <c r="AK502" i="2" a="1"/>
  <c r="AK502" i="2" s="1"/>
  <c r="AK435" i="2" a="1"/>
  <c r="AK435" i="2" s="1"/>
  <c r="AP199" i="2" a="1"/>
  <c r="AP199" i="2" s="1"/>
  <c r="AS309" i="2" a="1"/>
  <c r="AS309" i="2" s="1"/>
  <c r="AT630" i="2" a="1"/>
  <c r="AT630" i="2" s="1"/>
  <c r="K630" i="2" s="1"/>
  <c r="AS565" i="2" a="1"/>
  <c r="AS565" i="2" s="1"/>
  <c r="AS385" i="2" a="1"/>
  <c r="AS385" i="2" s="1"/>
  <c r="AP385" i="2" a="1"/>
  <c r="AP385" i="2" s="1"/>
  <c r="AS59" i="2" a="1"/>
  <c r="AS59" i="2" s="1"/>
  <c r="AS498" i="2" a="1"/>
  <c r="AS498" i="2" s="1"/>
  <c r="AS402" i="2" a="1"/>
  <c r="AS402" i="2" s="1"/>
  <c r="AP402" i="2" a="1"/>
  <c r="AP402" i="2" s="1"/>
  <c r="L788" i="2"/>
  <c r="AK299" i="2" a="1"/>
  <c r="AK299" i="2" s="1"/>
  <c r="L1339" i="2"/>
  <c r="AS424" i="2" a="1"/>
  <c r="AS424" i="2" s="1"/>
  <c r="AS25" i="2" a="1"/>
  <c r="AS25" i="2" s="1"/>
  <c r="AK583" i="2" a="1"/>
  <c r="AK583" i="2" s="1"/>
  <c r="AS445" i="2" a="1"/>
  <c r="AS445" i="2" s="1"/>
  <c r="K783" i="2"/>
  <c r="AP163" i="2" a="1"/>
  <c r="AP163" i="2" s="1"/>
  <c r="K1291" i="2"/>
  <c r="AK575" i="2" a="1"/>
  <c r="AK575" i="2" s="1"/>
  <c r="AS391" i="2" a="1"/>
  <c r="AS391" i="2" s="1"/>
  <c r="AS290" i="2" a="1"/>
  <c r="AS290" i="2" s="1"/>
  <c r="AS69" i="2" a="1"/>
  <c r="AS69" i="2" s="1"/>
  <c r="AS599" i="2" a="1"/>
  <c r="AS599" i="2" s="1"/>
  <c r="AK355" i="2" a="1"/>
  <c r="AK355" i="2" s="1"/>
  <c r="AS371" i="2" a="1"/>
  <c r="AS371" i="2" s="1"/>
  <c r="AP371" i="2" a="1"/>
  <c r="AP371" i="2" s="1"/>
  <c r="AT525" i="2" a="1"/>
  <c r="AT525" i="2" s="1"/>
  <c r="K525" i="2" s="1"/>
  <c r="BA525" i="2" a="1"/>
  <c r="BA525" i="2" s="1"/>
  <c r="L525" i="2" s="1"/>
  <c r="J525" i="2"/>
  <c r="AT512" i="2" a="1"/>
  <c r="AT512" i="2" s="1"/>
  <c r="K512" i="2" s="1"/>
  <c r="AK640" i="2" a="1"/>
  <c r="AK640" i="2" s="1"/>
  <c r="AS199" i="2" a="1"/>
  <c r="AS199" i="2" s="1"/>
  <c r="L952" i="2"/>
  <c r="J758" i="2"/>
  <c r="L1146" i="2"/>
  <c r="AP395" i="2" a="1"/>
  <c r="AP395" i="2" s="1"/>
  <c r="AP135" i="2" a="1"/>
  <c r="AP135" i="2" s="1"/>
  <c r="AS135" i="2" a="1"/>
  <c r="AS135" i="2" s="1"/>
  <c r="AS642" i="2" a="1"/>
  <c r="AS642" i="2" s="1"/>
  <c r="J1267" i="2"/>
  <c r="K788" i="2"/>
  <c r="AK596" i="2" a="1"/>
  <c r="AK596" i="2" s="1"/>
  <c r="K1461" i="2"/>
  <c r="L1338" i="2"/>
  <c r="L1061" i="2"/>
  <c r="AP290" i="2" a="1"/>
  <c r="AP290" i="2" s="1"/>
  <c r="AK290" i="2" a="1"/>
  <c r="AK290" i="2" s="1"/>
  <c r="AP80" i="2" a="1"/>
  <c r="AP80" i="2" s="1"/>
  <c r="AK80" i="2" a="1"/>
  <c r="AK80" i="2" s="1"/>
  <c r="AS430" i="2" a="1"/>
  <c r="AS430" i="2" s="1"/>
  <c r="AP430" i="2" a="1"/>
  <c r="AP430" i="2" s="1"/>
  <c r="AK430" i="2" a="1"/>
  <c r="AK430" i="2" s="1"/>
  <c r="AK340" i="2" a="1"/>
  <c r="AK340" i="2" s="1"/>
  <c r="AP340" i="2" a="1"/>
  <c r="AP340" i="2" s="1"/>
  <c r="AS340" i="2" a="1"/>
  <c r="AS340" i="2" s="1"/>
  <c r="AT506" i="2" a="1"/>
  <c r="AT506" i="2" s="1"/>
  <c r="K506" i="2" s="1"/>
  <c r="AL506" i="2" a="1"/>
  <c r="AL506" i="2" s="1"/>
  <c r="I506" i="2" s="1"/>
  <c r="AT528" i="2" a="1"/>
  <c r="AT528" i="2" s="1"/>
  <c r="K528" i="2" s="1"/>
  <c r="BA528" i="2" a="1"/>
  <c r="BA528" i="2" s="1"/>
  <c r="L528" i="2" s="1"/>
  <c r="AK33" i="2" a="1"/>
  <c r="AK33" i="2" s="1"/>
  <c r="AP33" i="2" a="1"/>
  <c r="AP33" i="2" s="1"/>
  <c r="J1004" i="2"/>
  <c r="L831" i="2"/>
  <c r="J1511" i="2"/>
  <c r="AK370" i="2" a="1"/>
  <c r="AK370" i="2" s="1"/>
  <c r="J964" i="2"/>
  <c r="AS596" i="2" a="1"/>
  <c r="AS596" i="2" s="1"/>
  <c r="J1152" i="2"/>
  <c r="AS18" i="2" a="1"/>
  <c r="AS18" i="2" s="1"/>
  <c r="AS181" i="2" a="1"/>
  <c r="AS181" i="2" s="1"/>
  <c r="K752" i="2"/>
  <c r="AT529" i="2" a="1"/>
  <c r="AT529" i="2" s="1"/>
  <c r="K529" i="2" s="1"/>
  <c r="L1511" i="2"/>
  <c r="J882" i="2"/>
  <c r="K1264" i="2"/>
  <c r="BA514" i="2" a="1"/>
  <c r="BA514" i="2" s="1"/>
  <c r="L514" i="2" s="1"/>
  <c r="AP382" i="2" a="1"/>
  <c r="AP382" i="2" s="1"/>
  <c r="AS561" i="2" a="1"/>
  <c r="AS561" i="2" s="1"/>
  <c r="AS65" i="2" a="1"/>
  <c r="AS65" i="2" s="1"/>
  <c r="AS432" i="2" a="1"/>
  <c r="AS432" i="2" s="1"/>
  <c r="K1061" i="2"/>
  <c r="AP114" i="2" a="1"/>
  <c r="AP114" i="2" s="1"/>
  <c r="J811" i="2"/>
  <c r="AK441" i="2" a="1"/>
  <c r="AK441" i="2" s="1"/>
  <c r="AS150" i="2" a="1"/>
  <c r="AS150" i="2" s="1"/>
  <c r="AK195" i="2" a="1"/>
  <c r="AK195" i="2" s="1"/>
  <c r="AP195" i="2" a="1"/>
  <c r="AP195" i="2" s="1"/>
  <c r="L1300" i="2"/>
  <c r="AK561" i="2" a="1"/>
  <c r="AK561" i="2" s="1"/>
  <c r="AT616" i="2" a="1"/>
  <c r="AT616" i="2" s="1"/>
  <c r="K616" i="2" s="1"/>
  <c r="AK426" i="2" a="1"/>
  <c r="AK426" i="2" s="1"/>
  <c r="J247" i="2"/>
  <c r="AK150" i="2" a="1"/>
  <c r="AK150" i="2" s="1"/>
  <c r="AS327" i="2" a="1"/>
  <c r="AS327" i="2" s="1"/>
  <c r="BA454" i="2" a="1"/>
  <c r="BA454" i="2" s="1"/>
  <c r="L454" i="2" s="1"/>
  <c r="AL655" i="2" a="1"/>
  <c r="AL655" i="2" s="1"/>
  <c r="I655" i="2" s="1"/>
  <c r="K1339" i="2"/>
  <c r="AP25" i="2" a="1"/>
  <c r="AP25" i="2" s="1"/>
  <c r="AK255" i="2" a="1"/>
  <c r="AK255" i="2" s="1"/>
  <c r="AK159" i="2" a="1"/>
  <c r="AK159" i="2" s="1"/>
  <c r="AS499" i="2" a="1"/>
  <c r="AS499" i="2" s="1"/>
  <c r="AK536" i="2" a="1"/>
  <c r="AK536" i="2" s="1"/>
  <c r="AK492" i="2" a="1"/>
  <c r="AK492" i="2" s="1"/>
  <c r="AK642" i="2" a="1"/>
  <c r="AK642" i="2" s="1"/>
  <c r="K1300" i="2"/>
  <c r="AK298" i="2" a="1"/>
  <c r="AK298" i="2" s="1"/>
  <c r="AS102" i="2" a="1"/>
  <c r="AS102" i="2" s="1"/>
  <c r="AS630" i="2" a="1"/>
  <c r="AS630" i="2" s="1"/>
  <c r="AK447" i="2" a="1"/>
  <c r="AK447" i="2" s="1"/>
  <c r="AK39" i="2" a="1"/>
  <c r="AK39" i="2" s="1"/>
  <c r="AS486" i="2" a="1"/>
  <c r="AS486" i="2" s="1"/>
  <c r="L1294" i="2"/>
  <c r="AK353" i="2" a="1"/>
  <c r="AK353" i="2" s="1"/>
  <c r="AL555" i="2" a="1"/>
  <c r="AL555" i="2" s="1"/>
  <c r="I555" i="2" s="1"/>
  <c r="AT51" i="2" a="1"/>
  <c r="AT51" i="2" s="1"/>
  <c r="K51" i="2" s="1"/>
  <c r="AL51" i="2" a="1"/>
  <c r="AL51" i="2" s="1"/>
  <c r="I51" i="2" s="1"/>
  <c r="BA51" i="2" a="1"/>
  <c r="BA51" i="2" s="1"/>
  <c r="L51" i="2" s="1"/>
  <c r="AL212" i="2" a="1"/>
  <c r="AL212" i="2" s="1"/>
  <c r="I212" i="2" s="1"/>
  <c r="BA212" i="2" a="1"/>
  <c r="BA212" i="2" s="1"/>
  <c r="L212" i="2" s="1"/>
  <c r="AT212" i="2" a="1"/>
  <c r="AT212" i="2" s="1"/>
  <c r="K212" i="2" s="1"/>
  <c r="J212" i="2"/>
  <c r="J657" i="2"/>
  <c r="AL657" i="2" a="1"/>
  <c r="AL657" i="2" s="1"/>
  <c r="I657" i="2" s="1"/>
  <c r="BA657" i="2" a="1"/>
  <c r="BA657" i="2" s="1"/>
  <c r="L657" i="2" s="1"/>
  <c r="BA596" i="2" a="1"/>
  <c r="BA596" i="2" s="1"/>
  <c r="L596" i="2" s="1"/>
  <c r="K964" i="2"/>
  <c r="K1279" i="2"/>
  <c r="AS640" i="2" a="1"/>
  <c r="AS640" i="2" s="1"/>
  <c r="L789" i="2"/>
  <c r="J1279" i="2"/>
  <c r="J1342" i="2"/>
  <c r="J1285" i="2"/>
  <c r="AS358" i="2" a="1"/>
  <c r="AS358" i="2" s="1"/>
  <c r="L1378" i="2"/>
  <c r="J746" i="2"/>
  <c r="AS417" i="2" a="1"/>
  <c r="AS417" i="2" s="1"/>
  <c r="AS319" i="2" a="1"/>
  <c r="AS319" i="2" s="1"/>
  <c r="AK382" i="2" a="1"/>
  <c r="AK382" i="2" s="1"/>
  <c r="J666" i="2"/>
  <c r="AK616" i="2" a="1"/>
  <c r="AK616" i="2" s="1"/>
  <c r="AS114" i="2" a="1"/>
  <c r="AS114" i="2" s="1"/>
  <c r="AP39" i="2" a="1"/>
  <c r="AP39" i="2" s="1"/>
  <c r="AP157" i="2" a="1"/>
  <c r="AP157" i="2" s="1"/>
  <c r="AK486" i="2" a="1"/>
  <c r="AK486" i="2" s="1"/>
  <c r="AK564" i="2" a="1"/>
  <c r="AK564" i="2" s="1"/>
  <c r="AS33" i="2" a="1"/>
  <c r="AS33" i="2" s="1"/>
  <c r="AS174" i="2" a="1"/>
  <c r="AS174" i="2" s="1"/>
  <c r="AT32" i="2" a="1"/>
  <c r="AT32" i="2" s="1"/>
  <c r="K32" i="2" s="1"/>
  <c r="AL32" i="2" a="1"/>
  <c r="AL32" i="2" s="1"/>
  <c r="I32" i="2" s="1"/>
  <c r="J32" i="2"/>
  <c r="BA32" i="2" a="1"/>
  <c r="BA32" i="2" s="1"/>
  <c r="L32" i="2" s="1"/>
  <c r="AT578" i="2" a="1"/>
  <c r="AT578" i="2" s="1"/>
  <c r="K578" i="2" s="1"/>
  <c r="AL578" i="2" a="1"/>
  <c r="AL578" i="2" s="1"/>
  <c r="I578" i="2" s="1"/>
  <c r="BA578" i="2" a="1"/>
  <c r="BA578" i="2" s="1"/>
  <c r="L578" i="2" s="1"/>
  <c r="J578" i="2"/>
  <c r="J546" i="2"/>
  <c r="AT546" i="2" a="1"/>
  <c r="AT546" i="2" s="1"/>
  <c r="K546" i="2" s="1"/>
  <c r="BA546" i="2" a="1"/>
  <c r="BA546" i="2" s="1"/>
  <c r="L546" i="2" s="1"/>
  <c r="AL546" i="2" a="1"/>
  <c r="AL546" i="2" s="1"/>
  <c r="I546" i="2" s="1"/>
  <c r="AL659" i="2" a="1"/>
  <c r="AL659" i="2" s="1"/>
  <c r="I659" i="2" s="1"/>
  <c r="J659" i="2"/>
  <c r="L779" i="2"/>
  <c r="K1423" i="2"/>
  <c r="K943" i="2"/>
  <c r="AK488" i="2" a="1"/>
  <c r="AK488" i="2" s="1"/>
  <c r="AS364" i="2" a="1"/>
  <c r="AS364" i="2" s="1"/>
  <c r="AS587" i="2" a="1"/>
  <c r="AS587" i="2" s="1"/>
  <c r="J751" i="2"/>
  <c r="L794" i="2"/>
  <c r="AL36" i="2" a="1"/>
  <c r="AL36" i="2" s="1"/>
  <c r="I36" i="2" s="1"/>
  <c r="BA36" i="2" a="1"/>
  <c r="BA36" i="2" s="1"/>
  <c r="L36" i="2" s="1"/>
  <c r="AT36" i="2" a="1"/>
  <c r="AT36" i="2" s="1"/>
  <c r="K36" i="2" s="1"/>
  <c r="L1281" i="2"/>
  <c r="K794" i="2"/>
  <c r="L1435" i="2"/>
  <c r="J1357" i="2"/>
  <c r="K961" i="2"/>
  <c r="AK438" i="2" a="1"/>
  <c r="AK438" i="2" s="1"/>
  <c r="L1188" i="2"/>
  <c r="AS86" i="2" a="1"/>
  <c r="AS86" i="2" s="1"/>
  <c r="AS442" i="2" a="1"/>
  <c r="AS442" i="2" s="1"/>
  <c r="AP233" i="2" a="1"/>
  <c r="AP233" i="2" s="1"/>
  <c r="K1354" i="2"/>
  <c r="AK480" i="2" a="1"/>
  <c r="AK480" i="2" s="1"/>
  <c r="AT29" i="2" a="1"/>
  <c r="AT29" i="2" s="1"/>
  <c r="K29" i="2" s="1"/>
  <c r="BA467" i="2" a="1"/>
  <c r="BA467" i="2" s="1"/>
  <c r="L467" i="2" s="1"/>
  <c r="BA506" i="2" a="1"/>
  <c r="BA506" i="2" s="1"/>
  <c r="L506" i="2" s="1"/>
  <c r="AK528" i="2" a="1"/>
  <c r="AK528" i="2" s="1"/>
  <c r="AS602" i="2" a="1"/>
  <c r="AS602" i="2" s="1"/>
  <c r="AK210" i="2" a="1"/>
  <c r="AK210" i="2" s="1"/>
  <c r="AS438" i="2" a="1"/>
  <c r="AS438" i="2" s="1"/>
  <c r="L1200" i="2"/>
  <c r="AS87" i="2" a="1"/>
  <c r="AS87" i="2" s="1"/>
  <c r="AK45" i="2" a="1"/>
  <c r="AK45" i="2" s="1"/>
  <c r="AS147" i="2" a="1"/>
  <c r="AS147" i="2" s="1"/>
  <c r="AK504" i="2" a="1"/>
  <c r="AK504" i="2" s="1"/>
  <c r="BA330" i="2" a="1"/>
  <c r="BA330" i="2" s="1"/>
  <c r="L330" i="2" s="1"/>
  <c r="AL330" i="2" a="1"/>
  <c r="AL330" i="2" s="1"/>
  <c r="I330" i="2" s="1"/>
  <c r="AS528" i="2" a="1"/>
  <c r="AS528" i="2" s="1"/>
  <c r="AS386" i="2" a="1"/>
  <c r="AS386" i="2" s="1"/>
  <c r="AK86" i="2" a="1"/>
  <c r="AK86" i="2" s="1"/>
  <c r="AK134" i="2" a="1"/>
  <c r="AK134" i="2" s="1"/>
  <c r="AK147" i="2" a="1"/>
  <c r="AK147" i="2" s="1"/>
  <c r="J571" i="2"/>
  <c r="J519" i="2"/>
  <c r="AT651" i="2" a="1"/>
  <c r="AT651" i="2" s="1"/>
  <c r="K651" i="2" s="1"/>
  <c r="AL651" i="2" a="1"/>
  <c r="AL651" i="2" s="1"/>
  <c r="I651" i="2" s="1"/>
  <c r="K1045" i="2"/>
  <c r="AK602" i="2" a="1"/>
  <c r="AK602" i="2" s="1"/>
  <c r="L785" i="2"/>
  <c r="AP45" i="2" a="1"/>
  <c r="AP45" i="2" s="1"/>
  <c r="AK386" i="2" a="1"/>
  <c r="AK386" i="2" s="1"/>
  <c r="AP418" i="2" a="1"/>
  <c r="AP418" i="2" s="1"/>
  <c r="AS501" i="2" a="1"/>
  <c r="AS501" i="2" s="1"/>
  <c r="AS612" i="2" a="1"/>
  <c r="AS612" i="2" s="1"/>
  <c r="J557" i="2"/>
  <c r="AT659" i="2" a="1"/>
  <c r="AT659" i="2" s="1"/>
  <c r="K659" i="2" s="1"/>
  <c r="BA659" i="2" a="1"/>
  <c r="BA659" i="2" s="1"/>
  <c r="L659" i="2" s="1"/>
  <c r="AT533" i="2" a="1"/>
  <c r="AT533" i="2" s="1"/>
  <c r="K533" i="2" s="1"/>
  <c r="J533" i="2"/>
  <c r="AL533" i="2" a="1"/>
  <c r="AL533" i="2" s="1"/>
  <c r="I533" i="2" s="1"/>
  <c r="BA269" i="2" a="1"/>
  <c r="BA269" i="2" s="1"/>
  <c r="L269" i="2" s="1"/>
  <c r="J1332" i="2"/>
  <c r="K785" i="2"/>
  <c r="AK532" i="2" a="1"/>
  <c r="AK532" i="2" s="1"/>
  <c r="AP386" i="2" a="1"/>
  <c r="AP386" i="2" s="1"/>
  <c r="AK601" i="2" a="1"/>
  <c r="AK601" i="2" s="1"/>
  <c r="AK519" i="2" a="1"/>
  <c r="AK519" i="2" s="1"/>
  <c r="AK232" i="2" a="1"/>
  <c r="AK232" i="2" s="1"/>
  <c r="AP147" i="2" a="1"/>
  <c r="AP147" i="2" s="1"/>
  <c r="AS504" i="2" a="1"/>
  <c r="AS504" i="2" s="1"/>
  <c r="AS516" i="2" a="1"/>
  <c r="AS516" i="2" s="1"/>
  <c r="AK612" i="2" a="1"/>
  <c r="AK612" i="2" s="1"/>
  <c r="AK420" i="2" a="1"/>
  <c r="AK420" i="2" s="1"/>
  <c r="BA338" i="2" a="1"/>
  <c r="BA338" i="2" s="1"/>
  <c r="L338" i="2" s="1"/>
  <c r="AT338" i="2" a="1"/>
  <c r="AT338" i="2" s="1"/>
  <c r="K338" i="2" s="1"/>
  <c r="J338" i="2"/>
  <c r="AL338" i="2" a="1"/>
  <c r="AL338" i="2" s="1"/>
  <c r="I338" i="2" s="1"/>
  <c r="K1442" i="2"/>
  <c r="L1045" i="2"/>
  <c r="J1532" i="2"/>
  <c r="AS126" i="2" a="1"/>
  <c r="AS126" i="2" s="1"/>
  <c r="K702" i="2"/>
  <c r="AT592" i="2" a="1"/>
  <c r="AT592" i="2" s="1"/>
  <c r="K592" i="2" s="1"/>
  <c r="BA592" i="2" a="1"/>
  <c r="BA592" i="2" s="1"/>
  <c r="L592" i="2" s="1"/>
  <c r="AL592" i="2" a="1"/>
  <c r="AL592" i="2" s="1"/>
  <c r="I592" i="2" s="1"/>
  <c r="J592" i="2"/>
  <c r="AL537" i="2" a="1"/>
  <c r="AL537" i="2" s="1"/>
  <c r="I537" i="2" s="1"/>
  <c r="AT537" i="2" a="1"/>
  <c r="AT537" i="2" s="1"/>
  <c r="K537" i="2" s="1"/>
  <c r="BA537" i="2" a="1"/>
  <c r="BA537" i="2" s="1"/>
  <c r="L537" i="2" s="1"/>
  <c r="J40" i="2"/>
  <c r="BA40" i="2" a="1"/>
  <c r="BA40" i="2" s="1"/>
  <c r="L40" i="2" s="1"/>
  <c r="K1490" i="2"/>
  <c r="L1372" i="2"/>
  <c r="K1255" i="2"/>
  <c r="AS26" i="2" a="1"/>
  <c r="AS26" i="2" s="1"/>
  <c r="L1530" i="2"/>
  <c r="J1499" i="2"/>
  <c r="L761" i="2"/>
  <c r="L1514" i="2"/>
  <c r="AK549" i="2" a="1"/>
  <c r="AK549" i="2" s="1"/>
  <c r="AS505" i="2" a="1"/>
  <c r="AS505" i="2" s="1"/>
  <c r="K1515" i="2"/>
  <c r="AL332" i="2" a="1"/>
  <c r="AL332" i="2" s="1"/>
  <c r="I332" i="2" s="1"/>
  <c r="BA332" i="2" a="1"/>
  <c r="BA332" i="2" s="1"/>
  <c r="L332" i="2" s="1"/>
  <c r="AT332" i="2" a="1"/>
  <c r="AT332" i="2" s="1"/>
  <c r="K332" i="2" s="1"/>
  <c r="L976" i="2"/>
  <c r="K956" i="2"/>
  <c r="K1203" i="2"/>
  <c r="K1499" i="2"/>
  <c r="J812" i="2"/>
  <c r="L1264" i="2"/>
  <c r="L992" i="2"/>
  <c r="K675" i="2"/>
  <c r="K751" i="2"/>
  <c r="J673" i="2"/>
  <c r="K985" i="2"/>
  <c r="J1414" i="2"/>
  <c r="L746" i="2"/>
  <c r="L1539" i="2"/>
  <c r="J834" i="2"/>
  <c r="J1434" i="2"/>
  <c r="J1146" i="2"/>
  <c r="L982" i="2"/>
  <c r="L985" i="2"/>
  <c r="K1350" i="2"/>
  <c r="J1515" i="2"/>
  <c r="L752" i="2"/>
  <c r="K1329" i="2"/>
  <c r="K731" i="2"/>
  <c r="J1134" i="2"/>
  <c r="K666" i="2"/>
  <c r="J1200" i="2"/>
  <c r="J702" i="2"/>
  <c r="L1125" i="2"/>
  <c r="L1345" i="2"/>
  <c r="L1050" i="2"/>
  <c r="L702" i="2"/>
  <c r="L1442" i="2"/>
  <c r="L1342" i="2"/>
  <c r="K1406" i="2"/>
  <c r="K949" i="2"/>
  <c r="K1050" i="2"/>
  <c r="L973" i="2"/>
  <c r="K1281" i="2"/>
  <c r="AL439" i="2" a="1"/>
  <c r="AL439" i="2" s="1"/>
  <c r="I439" i="2" s="1"/>
  <c r="AL110" i="2" a="1"/>
  <c r="AL110" i="2" s="1"/>
  <c r="I110" i="2" s="1"/>
  <c r="J110" i="2"/>
  <c r="BA110" i="2" a="1"/>
  <c r="BA110" i="2" s="1"/>
  <c r="L110" i="2" s="1"/>
  <c r="AT110" i="2" a="1"/>
  <c r="AT110" i="2" s="1"/>
  <c r="K110" i="2" s="1"/>
  <c r="J488" i="2"/>
  <c r="AT488" i="2" a="1"/>
  <c r="AT488" i="2" s="1"/>
  <c r="K488" i="2" s="1"/>
  <c r="BA488" i="2" a="1"/>
  <c r="BA488" i="2" s="1"/>
  <c r="L488" i="2" s="1"/>
  <c r="AL488" i="2" a="1"/>
  <c r="AL488" i="2" s="1"/>
  <c r="I488" i="2" s="1"/>
  <c r="AT121" i="2" a="1"/>
  <c r="AT121" i="2" s="1"/>
  <c r="K121" i="2" s="1"/>
  <c r="AL121" i="2" a="1"/>
  <c r="AL121" i="2" s="1"/>
  <c r="I121" i="2" s="1"/>
  <c r="J121" i="2"/>
  <c r="BA121" i="2" a="1"/>
  <c r="BA121" i="2" s="1"/>
  <c r="L121" i="2" s="1"/>
  <c r="AT208" i="2" a="1"/>
  <c r="AT208" i="2" s="1"/>
  <c r="K208" i="2" s="1"/>
  <c r="AL208" i="2" a="1"/>
  <c r="AL208" i="2" s="1"/>
  <c r="I208" i="2" s="1"/>
  <c r="BA208" i="2" a="1"/>
  <c r="BA208" i="2" s="1"/>
  <c r="L208" i="2" s="1"/>
  <c r="BA193" i="2" a="1"/>
  <c r="BA193" i="2" s="1"/>
  <c r="L193" i="2" s="1"/>
  <c r="AT193" i="2" a="1"/>
  <c r="AT193" i="2" s="1"/>
  <c r="K193" i="2" s="1"/>
  <c r="AL193" i="2" a="1"/>
  <c r="AL193" i="2" s="1"/>
  <c r="I193" i="2" s="1"/>
  <c r="J193" i="2"/>
  <c r="AT255" i="2" a="1"/>
  <c r="AT255" i="2" s="1"/>
  <c r="K255" i="2" s="1"/>
  <c r="BA255" i="2" a="1"/>
  <c r="BA255" i="2" s="1"/>
  <c r="L255" i="2" s="1"/>
  <c r="AL255" i="2" a="1"/>
  <c r="AL255" i="2" s="1"/>
  <c r="I255" i="2" s="1"/>
  <c r="BA447" i="2" a="1"/>
  <c r="BA447" i="2" s="1"/>
  <c r="L447" i="2" s="1"/>
  <c r="AT447" i="2" a="1"/>
  <c r="AT447" i="2" s="1"/>
  <c r="K447" i="2" s="1"/>
  <c r="AL447" i="2" a="1"/>
  <c r="AL447" i="2" s="1"/>
  <c r="I447" i="2" s="1"/>
  <c r="AT217" i="2" a="1"/>
  <c r="AT217" i="2" s="1"/>
  <c r="K217" i="2" s="1"/>
  <c r="AL217" i="2" a="1"/>
  <c r="AL217" i="2" s="1"/>
  <c r="I217" i="2" s="1"/>
  <c r="BA217" i="2" a="1"/>
  <c r="BA217" i="2" s="1"/>
  <c r="L217" i="2" s="1"/>
  <c r="J217" i="2"/>
  <c r="AL250" i="2" a="1"/>
  <c r="AL250" i="2" s="1"/>
  <c r="I250" i="2" s="1"/>
  <c r="BA250" i="2" a="1"/>
  <c r="BA250" i="2" s="1"/>
  <c r="L250" i="2" s="1"/>
  <c r="J250" i="2"/>
  <c r="AT250" i="2" a="1"/>
  <c r="AT250" i="2" s="1"/>
  <c r="K250" i="2" s="1"/>
  <c r="BA565" i="2" a="1"/>
  <c r="BA565" i="2" s="1"/>
  <c r="L565" i="2" s="1"/>
  <c r="AT565" i="2" a="1"/>
  <c r="AT565" i="2" s="1"/>
  <c r="K565" i="2" s="1"/>
  <c r="AL565" i="2" a="1"/>
  <c r="AL565" i="2" s="1"/>
  <c r="I565" i="2" s="1"/>
  <c r="J565" i="2"/>
  <c r="J1125" i="2"/>
  <c r="AS208" i="2" a="1"/>
  <c r="AS208" i="2" s="1"/>
  <c r="L749" i="2"/>
  <c r="L264" i="2"/>
  <c r="L755" i="2"/>
  <c r="J329" i="2"/>
  <c r="BA329" i="2" a="1"/>
  <c r="BA329" i="2" s="1"/>
  <c r="L329" i="2" s="1"/>
  <c r="AL329" i="2" a="1"/>
  <c r="AL329" i="2" s="1"/>
  <c r="I329" i="2" s="1"/>
  <c r="AT329" i="2" a="1"/>
  <c r="AT329" i="2" s="1"/>
  <c r="K329" i="2" s="1"/>
  <c r="L1265" i="2"/>
  <c r="J697" i="2"/>
  <c r="K1252" i="2"/>
  <c r="AP397" i="2" a="1"/>
  <c r="AP397" i="2" s="1"/>
  <c r="L1044" i="2"/>
  <c r="J1071" i="2"/>
  <c r="AK217" i="2" a="1"/>
  <c r="AK217" i="2" s="1"/>
  <c r="AS84" i="2" a="1"/>
  <c r="AS84" i="2" s="1"/>
  <c r="K749" i="2"/>
  <c r="K1428" i="2"/>
  <c r="K264" i="2"/>
  <c r="J755" i="2"/>
  <c r="K1265" i="2"/>
  <c r="L697" i="2"/>
  <c r="L1252" i="2"/>
  <c r="K1044" i="2"/>
  <c r="AP248" i="2" a="1"/>
  <c r="AP248" i="2" s="1"/>
  <c r="AK495" i="2" a="1"/>
  <c r="AK495" i="2" s="1"/>
  <c r="AS661" i="2" a="1"/>
  <c r="AS661" i="2" s="1"/>
  <c r="AK661" i="2" a="1"/>
  <c r="AK661" i="2" s="1"/>
  <c r="AK439" i="2" a="1"/>
  <c r="AK439" i="2" s="1"/>
  <c r="AK390" i="2" a="1"/>
  <c r="AK390" i="2" s="1"/>
  <c r="AK251" i="2" a="1"/>
  <c r="AK251" i="2" s="1"/>
  <c r="AP85" i="2" a="1"/>
  <c r="AP85" i="2" s="1"/>
  <c r="AS299" i="2" a="1"/>
  <c r="AS299" i="2" s="1"/>
  <c r="AK203" i="2" a="1"/>
  <c r="AK203" i="2" s="1"/>
  <c r="AK530" i="2" a="1"/>
  <c r="AK530" i="2" s="1"/>
  <c r="AK199" i="2" a="1"/>
  <c r="AK199" i="2" s="1"/>
  <c r="AT144" i="2" a="1"/>
  <c r="AT144" i="2" s="1"/>
  <c r="K144" i="2" s="1"/>
  <c r="AP118" i="2" a="1"/>
  <c r="AP118" i="2" s="1"/>
  <c r="AS529" i="2" a="1"/>
  <c r="AS529" i="2" s="1"/>
  <c r="J820" i="2"/>
  <c r="J1300" i="2"/>
  <c r="AS205" i="2" a="1"/>
  <c r="AS205" i="2" s="1"/>
  <c r="J1428" i="2"/>
  <c r="AK202" i="2" a="1"/>
  <c r="AK202" i="2" s="1"/>
  <c r="AK102" i="2" a="1"/>
  <c r="AK102" i="2" s="1"/>
  <c r="J264" i="2"/>
  <c r="J976" i="2"/>
  <c r="AP456" i="2" a="1"/>
  <c r="AP456" i="2" s="1"/>
  <c r="K755" i="2"/>
  <c r="AL177" i="2" a="1"/>
  <c r="AL177" i="2" s="1"/>
  <c r="I177" i="2" s="1"/>
  <c r="BA177" i="2" a="1"/>
  <c r="BA177" i="2" s="1"/>
  <c r="L177" i="2" s="1"/>
  <c r="AT177" i="2" a="1"/>
  <c r="AT177" i="2" s="1"/>
  <c r="K177" i="2" s="1"/>
  <c r="J177" i="2"/>
  <c r="J701" i="2"/>
  <c r="AS153" i="2" a="1"/>
  <c r="AS153" i="2" s="1"/>
  <c r="L1366" i="2"/>
  <c r="AS395" i="2" a="1"/>
  <c r="AS395" i="2" s="1"/>
  <c r="J1209" i="2"/>
  <c r="J1526" i="2"/>
  <c r="AK414" i="2" a="1"/>
  <c r="AK414" i="2" s="1"/>
  <c r="AP128" i="2" a="1"/>
  <c r="AP128" i="2" s="1"/>
  <c r="AK403" i="2" a="1"/>
  <c r="AK403" i="2" s="1"/>
  <c r="AK201" i="2" a="1"/>
  <c r="AK201" i="2" s="1"/>
  <c r="AS356" i="2" a="1"/>
  <c r="AS356" i="2" s="1"/>
  <c r="AS513" i="2" a="1"/>
  <c r="AS513" i="2" s="1"/>
  <c r="AS421" i="2" a="1"/>
  <c r="AS421" i="2" s="1"/>
  <c r="AK70" i="2" a="1"/>
  <c r="AK70" i="2" s="1"/>
  <c r="J731" i="2"/>
  <c r="AS397" i="2" a="1"/>
  <c r="AS397" i="2" s="1"/>
  <c r="AK248" i="2" a="1"/>
  <c r="AK248" i="2" s="1"/>
  <c r="AS495" i="2" a="1"/>
  <c r="AS495" i="2" s="1"/>
  <c r="L668" i="2"/>
  <c r="AL502" i="2" a="1"/>
  <c r="AL502" i="2" s="1"/>
  <c r="I502" i="2" s="1"/>
  <c r="AP22" i="2" a="1"/>
  <c r="AP22" i="2" s="1"/>
  <c r="AS390" i="2" a="1"/>
  <c r="AS390" i="2" s="1"/>
  <c r="AP251" i="2" a="1"/>
  <c r="AP251" i="2" s="1"/>
  <c r="AS250" i="2" a="1"/>
  <c r="AS250" i="2" s="1"/>
  <c r="AK84" i="2" a="1"/>
  <c r="AK84" i="2" s="1"/>
  <c r="J752" i="2"/>
  <c r="AL483" i="2" a="1"/>
  <c r="AL483" i="2" s="1"/>
  <c r="I483" i="2" s="1"/>
  <c r="BA144" i="2" a="1"/>
  <c r="BA144" i="2" s="1"/>
  <c r="L144" i="2" s="1"/>
  <c r="J609" i="2"/>
  <c r="BA609" i="2" a="1"/>
  <c r="BA609" i="2" s="1"/>
  <c r="L609" i="2" s="1"/>
  <c r="AT609" i="2" a="1"/>
  <c r="AT609" i="2" s="1"/>
  <c r="K609" i="2" s="1"/>
  <c r="AL609" i="2" a="1"/>
  <c r="AL609" i="2" s="1"/>
  <c r="I609" i="2" s="1"/>
  <c r="AS373" i="2" a="1"/>
  <c r="AS373" i="2" s="1"/>
  <c r="L820" i="2"/>
  <c r="K801" i="2"/>
  <c r="L1428" i="2"/>
  <c r="AP92" i="2" a="1"/>
  <c r="AP92" i="2" s="1"/>
  <c r="L701" i="2"/>
  <c r="K1366" i="2"/>
  <c r="AK119" i="2" a="1"/>
  <c r="AK119" i="2" s="1"/>
  <c r="AK433" i="2" a="1"/>
  <c r="AK433" i="2" s="1"/>
  <c r="K1209" i="2"/>
  <c r="L1526" i="2"/>
  <c r="AS414" i="2" a="1"/>
  <c r="AS414" i="2" s="1"/>
  <c r="AS405" i="2" a="1"/>
  <c r="AS405" i="2" s="1"/>
  <c r="J795" i="2"/>
  <c r="L1529" i="2"/>
  <c r="AS488" i="2" a="1"/>
  <c r="AS488" i="2" s="1"/>
  <c r="K668" i="2"/>
  <c r="J504" i="2"/>
  <c r="BA504" i="2" a="1"/>
  <c r="BA504" i="2" s="1"/>
  <c r="L504" i="2" s="1"/>
  <c r="AT504" i="2" a="1"/>
  <c r="AT504" i="2" s="1"/>
  <c r="K504" i="2" s="1"/>
  <c r="AL504" i="2" a="1"/>
  <c r="AL504" i="2" s="1"/>
  <c r="I504" i="2" s="1"/>
  <c r="BA516" i="2" a="1"/>
  <c r="BA516" i="2" s="1"/>
  <c r="L516" i="2" s="1"/>
  <c r="AT516" i="2" a="1"/>
  <c r="AT516" i="2" s="1"/>
  <c r="K516" i="2" s="1"/>
  <c r="AL516" i="2" a="1"/>
  <c r="AL516" i="2" s="1"/>
  <c r="I516" i="2" s="1"/>
  <c r="J516" i="2"/>
  <c r="AK444" i="2" a="1"/>
  <c r="AK444" i="2" s="1"/>
  <c r="AK53" i="2" a="1"/>
  <c r="AK53" i="2" s="1"/>
  <c r="AS85" i="2" a="1"/>
  <c r="AS85" i="2" s="1"/>
  <c r="AP462" i="2" a="1"/>
  <c r="AP462" i="2" s="1"/>
  <c r="AP84" i="2" a="1"/>
  <c r="AP84" i="2" s="1"/>
  <c r="J773" i="2"/>
  <c r="AT483" i="2" a="1"/>
  <c r="AT483" i="2" s="1"/>
  <c r="K483" i="2" s="1"/>
  <c r="K820" i="2"/>
  <c r="J801" i="2"/>
  <c r="AS514" i="2" a="1"/>
  <c r="AS514" i="2" s="1"/>
  <c r="AK92" i="2" a="1"/>
  <c r="AK92" i="2" s="1"/>
  <c r="J1127" i="2"/>
  <c r="AK565" i="2" a="1"/>
  <c r="AK565" i="2" s="1"/>
  <c r="AS508" i="2" a="1"/>
  <c r="AS508" i="2" s="1"/>
  <c r="AK114" i="2" a="1"/>
  <c r="AK114" i="2" s="1"/>
  <c r="AL606" i="2" a="1"/>
  <c r="AL606" i="2" s="1"/>
  <c r="I606" i="2" s="1"/>
  <c r="AT606" i="2" a="1"/>
  <c r="AT606" i="2" s="1"/>
  <c r="K606" i="2" s="1"/>
  <c r="J606" i="2"/>
  <c r="BA606" i="2" a="1"/>
  <c r="BA606" i="2" s="1"/>
  <c r="L606" i="2" s="1"/>
  <c r="J165" i="2"/>
  <c r="AT165" i="2" a="1"/>
  <c r="AT165" i="2" s="1"/>
  <c r="K165" i="2" s="1"/>
  <c r="BA165" i="2" a="1"/>
  <c r="BA165" i="2" s="1"/>
  <c r="L165" i="2" s="1"/>
  <c r="AL165" i="2" a="1"/>
  <c r="AL165" i="2" s="1"/>
  <c r="I165" i="2" s="1"/>
  <c r="AP426" i="2" a="1"/>
  <c r="AP426" i="2" s="1"/>
  <c r="K701" i="2"/>
  <c r="AK91" i="2" a="1"/>
  <c r="AK91" i="2" s="1"/>
  <c r="AP337" i="2" a="1"/>
  <c r="AP337" i="2" s="1"/>
  <c r="L1209" i="2"/>
  <c r="K1526" i="2"/>
  <c r="J1173" i="2"/>
  <c r="AK74" i="2" a="1"/>
  <c r="AK74" i="2" s="1"/>
  <c r="AK356" i="2" a="1"/>
  <c r="AK356" i="2" s="1"/>
  <c r="AK513" i="2" a="1"/>
  <c r="AK513" i="2" s="1"/>
  <c r="AS453" i="2" a="1"/>
  <c r="AS453" i="2" s="1"/>
  <c r="AK135" i="2" a="1"/>
  <c r="AK135" i="2" s="1"/>
  <c r="AT48" i="2" a="1"/>
  <c r="AT48" i="2" s="1"/>
  <c r="K48" i="2" s="1"/>
  <c r="BA48" i="2" a="1"/>
  <c r="BA48" i="2" s="1"/>
  <c r="L48" i="2" s="1"/>
  <c r="AL48" i="2" a="1"/>
  <c r="AL48" i="2" s="1"/>
  <c r="I48" i="2" s="1"/>
  <c r="J48" i="2"/>
  <c r="L795" i="2"/>
  <c r="J528" i="2"/>
  <c r="J1529" i="2"/>
  <c r="AP235" i="2" a="1"/>
  <c r="AP235" i="2" s="1"/>
  <c r="AS53" i="2" a="1"/>
  <c r="AS53" i="2" s="1"/>
  <c r="AS496" i="2" a="1"/>
  <c r="AS496" i="2" s="1"/>
  <c r="L773" i="2"/>
  <c r="AK520" i="2" a="1"/>
  <c r="AK520" i="2" s="1"/>
  <c r="BA483" i="2" a="1"/>
  <c r="BA483" i="2" s="1"/>
  <c r="L483" i="2" s="1"/>
  <c r="AK499" i="2" a="1"/>
  <c r="AK499" i="2" s="1"/>
  <c r="AK208" i="2" a="1"/>
  <c r="AK208" i="2" s="1"/>
  <c r="AK445" i="2" a="1"/>
  <c r="AK445" i="2" s="1"/>
  <c r="K1523" i="2"/>
  <c r="AK205" i="2" a="1"/>
  <c r="AK205" i="2" s="1"/>
  <c r="L801" i="2"/>
  <c r="AP141" i="2" a="1"/>
  <c r="AP141" i="2" s="1"/>
  <c r="AS298" i="2" a="1"/>
  <c r="AS298" i="2" s="1"/>
  <c r="AS452" i="2" a="1"/>
  <c r="AS452" i="2" s="1"/>
  <c r="L1127" i="2"/>
  <c r="AP21" i="2" a="1"/>
  <c r="AP21" i="2" s="1"/>
  <c r="AK456" i="2" a="1"/>
  <c r="AK456" i="2" s="1"/>
  <c r="AK498" i="2" a="1"/>
  <c r="AK498" i="2" s="1"/>
  <c r="J669" i="2"/>
  <c r="AS426" i="2" a="1"/>
  <c r="AS426" i="2" s="1"/>
  <c r="AP69" i="2" a="1"/>
  <c r="AP69" i="2" s="1"/>
  <c r="AS80" i="2" a="1"/>
  <c r="AS80" i="2" s="1"/>
  <c r="AK153" i="2" a="1"/>
  <c r="AK153" i="2" s="1"/>
  <c r="AK247" i="2" a="1"/>
  <c r="AK247" i="2" s="1"/>
  <c r="AK395" i="2" a="1"/>
  <c r="AK395" i="2" s="1"/>
  <c r="K1173" i="2"/>
  <c r="L1124" i="2"/>
  <c r="AS355" i="2" a="1"/>
  <c r="AS355" i="2" s="1"/>
  <c r="AP405" i="2" a="1"/>
  <c r="AP405" i="2" s="1"/>
  <c r="AK267" i="2" a="1"/>
  <c r="AK267" i="2" s="1"/>
  <c r="K795" i="2"/>
  <c r="AL528" i="2" a="1"/>
  <c r="AL528" i="2" s="1"/>
  <c r="I528" i="2" s="1"/>
  <c r="AS78" i="2" a="1"/>
  <c r="AS78" i="2" s="1"/>
  <c r="J1184" i="2"/>
  <c r="AK197" i="2" a="1"/>
  <c r="AK197" i="2" s="1"/>
  <c r="AS439" i="2" a="1"/>
  <c r="AS439" i="2" s="1"/>
  <c r="J502" i="2"/>
  <c r="AS217" i="2" a="1"/>
  <c r="AS217" i="2" s="1"/>
  <c r="AK22" i="2" a="1"/>
  <c r="AK22" i="2" s="1"/>
  <c r="AS186" i="2" a="1"/>
  <c r="AS186" i="2" s="1"/>
  <c r="AP390" i="2" a="1"/>
  <c r="AP390" i="2" s="1"/>
  <c r="AS462" i="2" a="1"/>
  <c r="AS462" i="2" s="1"/>
  <c r="K773" i="2"/>
  <c r="J1510" i="2"/>
  <c r="AP258" i="2" a="1"/>
  <c r="AP258" i="2" s="1"/>
  <c r="AP417" i="2" a="1"/>
  <c r="AP417" i="2" s="1"/>
  <c r="AP319" i="2" a="1"/>
  <c r="AP319" i="2" s="1"/>
  <c r="K1127" i="2"/>
  <c r="AP65" i="2" a="1"/>
  <c r="AP65" i="2" s="1"/>
  <c r="AS104" i="2" a="1"/>
  <c r="AS104" i="2" s="1"/>
  <c r="AP391" i="2" a="1"/>
  <c r="AP391" i="2" s="1"/>
  <c r="K669" i="2"/>
  <c r="AP59" i="2" a="1"/>
  <c r="AP59" i="2" s="1"/>
  <c r="AP153" i="2" a="1"/>
  <c r="AP153" i="2" s="1"/>
  <c r="L828" i="2"/>
  <c r="AS337" i="2" a="1"/>
  <c r="AS337" i="2" s="1"/>
  <c r="AK645" i="2" a="1"/>
  <c r="AK645" i="2" s="1"/>
  <c r="AP414" i="2" a="1"/>
  <c r="AP414" i="2" s="1"/>
  <c r="L1173" i="2"/>
  <c r="AK128" i="2" a="1"/>
  <c r="AK128" i="2" s="1"/>
  <c r="K931" i="2"/>
  <c r="AS201" i="2" a="1"/>
  <c r="AS201" i="2" s="1"/>
  <c r="AK599" i="2" a="1"/>
  <c r="AK599" i="2" s="1"/>
  <c r="K1124" i="2"/>
  <c r="AP312" i="2" a="1"/>
  <c r="AP312" i="2" s="1"/>
  <c r="L767" i="2"/>
  <c r="AP26" i="2" a="1"/>
  <c r="AP26" i="2" s="1"/>
  <c r="L1184" i="2"/>
  <c r="AS343" i="2" a="1"/>
  <c r="AS343" i="2" s="1"/>
  <c r="AS190" i="2" a="1"/>
  <c r="AS190" i="2" s="1"/>
  <c r="AK190" i="2" a="1"/>
  <c r="AK190" i="2" s="1"/>
  <c r="AP190" i="2" a="1"/>
  <c r="AP190" i="2" s="1"/>
  <c r="AT448" i="2" a="1"/>
  <c r="AT448" i="2" s="1"/>
  <c r="K448" i="2" s="1"/>
  <c r="BA448" i="2" a="1"/>
  <c r="BA448" i="2" s="1"/>
  <c r="L448" i="2" s="1"/>
  <c r="J448" i="2"/>
  <c r="AL448" i="2" a="1"/>
  <c r="AL448" i="2" s="1"/>
  <c r="I448" i="2" s="1"/>
  <c r="AP203" i="2" a="1"/>
  <c r="AP203" i="2" s="1"/>
  <c r="AK423" i="2" a="1"/>
  <c r="AK423" i="2" s="1"/>
  <c r="L1510" i="2"/>
  <c r="J1427" i="2"/>
  <c r="L669" i="2"/>
  <c r="AP433" i="2" a="1"/>
  <c r="AP433" i="2" s="1"/>
  <c r="J619" i="2"/>
  <c r="AT619" i="2" a="1"/>
  <c r="AT619" i="2" s="1"/>
  <c r="K619" i="2" s="1"/>
  <c r="BA619" i="2" a="1"/>
  <c r="BA619" i="2" s="1"/>
  <c r="L619" i="2" s="1"/>
  <c r="AL619" i="2" a="1"/>
  <c r="AL619" i="2" s="1"/>
  <c r="I619" i="2" s="1"/>
  <c r="AP421" i="2" a="1"/>
  <c r="AP421" i="2" s="1"/>
  <c r="J1124" i="2"/>
  <c r="J767" i="2"/>
  <c r="K1273" i="2"/>
  <c r="AK397" i="2" a="1"/>
  <c r="AK397" i="2" s="1"/>
  <c r="AK207" i="2" a="1"/>
  <c r="AK207" i="2" s="1"/>
  <c r="AS423" i="2" a="1"/>
  <c r="AS423" i="2" s="1"/>
  <c r="AP130" i="2" a="1"/>
  <c r="AP130" i="2" s="1"/>
  <c r="AS110" i="2" a="1"/>
  <c r="AS110" i="2" s="1"/>
  <c r="K1510" i="2"/>
  <c r="AS258" i="2" a="1"/>
  <c r="AS258" i="2" s="1"/>
  <c r="L1175" i="2"/>
  <c r="AL489" i="2" a="1"/>
  <c r="AL489" i="2" s="1"/>
  <c r="I489" i="2" s="1"/>
  <c r="AK141" i="2" a="1"/>
  <c r="AK141" i="2" s="1"/>
  <c r="AK514" i="2" a="1"/>
  <c r="AK514" i="2" s="1"/>
  <c r="BA617" i="2" a="1"/>
  <c r="BA617" i="2" s="1"/>
  <c r="L617" i="2" s="1"/>
  <c r="J617" i="2"/>
  <c r="AT617" i="2" a="1"/>
  <c r="AT617" i="2" s="1"/>
  <c r="K617" i="2" s="1"/>
  <c r="AL617" i="2" a="1"/>
  <c r="AL617" i="2" s="1"/>
  <c r="I617" i="2" s="1"/>
  <c r="AK522" i="2" a="1"/>
  <c r="AK522" i="2" s="1"/>
  <c r="L1427" i="2"/>
  <c r="AS226" i="2" a="1"/>
  <c r="AS226" i="2" s="1"/>
  <c r="AS39" i="2" a="1"/>
  <c r="AS39" i="2" s="1"/>
  <c r="K1432" i="2"/>
  <c r="AK157" i="2" a="1"/>
  <c r="AK157" i="2" s="1"/>
  <c r="K1294" i="2"/>
  <c r="AS112" i="2" a="1"/>
  <c r="AS112" i="2" s="1"/>
  <c r="AS119" i="2" a="1"/>
  <c r="AS119" i="2" s="1"/>
  <c r="AS312" i="2" a="1"/>
  <c r="AS312" i="2" s="1"/>
  <c r="AS562" i="2" a="1"/>
  <c r="AS562" i="2" s="1"/>
  <c r="K767" i="2"/>
  <c r="J1273" i="2"/>
  <c r="J946" i="2"/>
  <c r="AT466" i="2" a="1"/>
  <c r="AT466" i="2" s="1"/>
  <c r="K466" i="2" s="1"/>
  <c r="BA466" i="2" a="1"/>
  <c r="BA466" i="2" s="1"/>
  <c r="L466" i="2" s="1"/>
  <c r="J466" i="2"/>
  <c r="AL466" i="2" a="1"/>
  <c r="AL466" i="2" s="1"/>
  <c r="I466" i="2" s="1"/>
  <c r="AP56" i="2" a="1"/>
  <c r="AP56" i="2" s="1"/>
  <c r="AK56" i="2" a="1"/>
  <c r="AK56" i="2" s="1"/>
  <c r="K665" i="2"/>
  <c r="AK186" i="2" a="1"/>
  <c r="AK186" i="2" s="1"/>
  <c r="AK250" i="2" a="1"/>
  <c r="AK250" i="2" s="1"/>
  <c r="AK315" i="2" a="1"/>
  <c r="AK315" i="2" s="1"/>
  <c r="AK496" i="2" a="1"/>
  <c r="AK496" i="2" s="1"/>
  <c r="AS255" i="2" a="1"/>
  <c r="AS255" i="2" s="1"/>
  <c r="K1175" i="2"/>
  <c r="L835" i="2"/>
  <c r="L1368" i="2"/>
  <c r="L776" i="2"/>
  <c r="L1462" i="2"/>
  <c r="K1427" i="2"/>
  <c r="AS447" i="2" a="1"/>
  <c r="AS447" i="2" s="1"/>
  <c r="AT538" i="2" a="1"/>
  <c r="AT538" i="2" s="1"/>
  <c r="K538" i="2" s="1"/>
  <c r="AL538" i="2" a="1"/>
  <c r="AL538" i="2" s="1"/>
  <c r="I538" i="2" s="1"/>
  <c r="BA538" i="2" a="1"/>
  <c r="BA538" i="2" s="1"/>
  <c r="L538" i="2" s="1"/>
  <c r="J538" i="2"/>
  <c r="AS645" i="2" a="1"/>
  <c r="AS645" i="2" s="1"/>
  <c r="AP70" i="2" a="1"/>
  <c r="AP70" i="2" s="1"/>
  <c r="L1273" i="2"/>
  <c r="L946" i="2"/>
  <c r="AK26" i="2" a="1"/>
  <c r="AK26" i="2" s="1"/>
  <c r="AK235" i="2" a="1"/>
  <c r="AK235" i="2" s="1"/>
  <c r="AS235" i="2" a="1"/>
  <c r="AS235" i="2" s="1"/>
  <c r="L1271" i="2"/>
  <c r="L1261" i="2"/>
  <c r="AS197" i="2" a="1"/>
  <c r="AS197" i="2" s="1"/>
  <c r="AS22" i="2" a="1"/>
  <c r="AS22" i="2" s="1"/>
  <c r="BA502" i="2" a="1"/>
  <c r="BA502" i="2" s="1"/>
  <c r="L502" i="2" s="1"/>
  <c r="J789" i="2"/>
  <c r="L964" i="2"/>
  <c r="J1458" i="2"/>
  <c r="AK424" i="2" a="1"/>
  <c r="AK424" i="2" s="1"/>
  <c r="AK130" i="2" a="1"/>
  <c r="AK130" i="2" s="1"/>
  <c r="J1175" i="2"/>
  <c r="K835" i="2"/>
  <c r="L1360" i="2"/>
  <c r="J503" i="2"/>
  <c r="AT503" i="2" a="1"/>
  <c r="AT503" i="2" s="1"/>
  <c r="K503" i="2" s="1"/>
  <c r="AL503" i="2" a="1"/>
  <c r="AL503" i="2" s="1"/>
  <c r="I503" i="2" s="1"/>
  <c r="BA503" i="2" a="1"/>
  <c r="BA503" i="2" s="1"/>
  <c r="L503" i="2" s="1"/>
  <c r="K882" i="2"/>
  <c r="K1368" i="2"/>
  <c r="J776" i="2"/>
  <c r="K1462" i="2"/>
  <c r="AP112" i="2" a="1"/>
  <c r="AP112" i="2" s="1"/>
  <c r="K502" i="2"/>
  <c r="AK421" i="2" a="1"/>
  <c r="AK421" i="2" s="1"/>
  <c r="AK562" i="2" a="1"/>
  <c r="AK562" i="2" s="1"/>
  <c r="K946" i="2"/>
  <c r="AS193" i="2" a="1"/>
  <c r="AS193" i="2" s="1"/>
  <c r="AK193" i="2" a="1"/>
  <c r="AK193" i="2" s="1"/>
  <c r="AS56" i="2" a="1"/>
  <c r="AS56" i="2" s="1"/>
  <c r="K1125" i="2"/>
  <c r="J835" i="2"/>
  <c r="J749" i="2"/>
  <c r="J1368" i="2"/>
  <c r="AL440" i="2" a="1"/>
  <c r="AL440" i="2" s="1"/>
  <c r="I440" i="2" s="1"/>
  <c r="J440" i="2"/>
  <c r="AT440" i="2" a="1"/>
  <c r="AT440" i="2" s="1"/>
  <c r="K440" i="2" s="1"/>
  <c r="BA440" i="2" a="1"/>
  <c r="BA440" i="2" s="1"/>
  <c r="L440" i="2" s="1"/>
  <c r="J1462" i="2"/>
  <c r="J1265" i="2"/>
  <c r="K697" i="2"/>
  <c r="J585" i="2"/>
  <c r="BA585" i="2" a="1"/>
  <c r="BA585" i="2" s="1"/>
  <c r="L585" i="2" s="1"/>
  <c r="AT585" i="2" a="1"/>
  <c r="AT585" i="2" s="1"/>
  <c r="K585" i="2" s="1"/>
  <c r="AL585" i="2" a="1"/>
  <c r="AL585" i="2" s="1"/>
  <c r="I585" i="2" s="1"/>
  <c r="J76" i="2"/>
  <c r="BA76" i="2" a="1"/>
  <c r="BA76" i="2" s="1"/>
  <c r="L76" i="2" s="1"/>
  <c r="AL76" i="2" a="1"/>
  <c r="AL76" i="2" s="1"/>
  <c r="I76" i="2" s="1"/>
  <c r="AT76" i="2" a="1"/>
  <c r="AT76" i="2" s="1"/>
  <c r="K76" i="2" s="1"/>
  <c r="J1252" i="2"/>
  <c r="J1044" i="2"/>
  <c r="K1271" i="2"/>
  <c r="AS207" i="2" a="1"/>
  <c r="AS207" i="2" s="1"/>
  <c r="AK68" i="2" a="1"/>
  <c r="AK68" i="2" s="1"/>
  <c r="BA635" i="2" a="1"/>
  <c r="BA635" i="2" s="1"/>
  <c r="L635" i="2" s="1"/>
  <c r="J635" i="2"/>
  <c r="AT635" i="2" a="1"/>
  <c r="AT635" i="2" s="1"/>
  <c r="K635" i="2" s="1"/>
  <c r="AL635" i="2" a="1"/>
  <c r="AL635" i="2" s="1"/>
  <c r="I635" i="2" s="1"/>
  <c r="AP150" i="2" a="1"/>
  <c r="AP150" i="2" s="1"/>
  <c r="AS352" i="2" a="1"/>
  <c r="AS352" i="2" s="1"/>
  <c r="L1071" i="2"/>
  <c r="AS556" i="2" a="1"/>
  <c r="AS556" i="2" s="1"/>
  <c r="K720" i="2"/>
  <c r="L1214" i="2"/>
  <c r="AK126" i="2" a="1"/>
  <c r="AK126" i="2" s="1"/>
  <c r="K1136" i="2"/>
  <c r="J1217" i="2"/>
  <c r="AP451" i="2" a="1"/>
  <c r="AP451" i="2" s="1"/>
  <c r="AK295" i="2" a="1"/>
  <c r="AK295" i="2" s="1"/>
  <c r="AK505" i="2" a="1"/>
  <c r="AK505" i="2" s="1"/>
  <c r="K790" i="2"/>
  <c r="AS227" i="2" a="1"/>
  <c r="AS227" i="2" s="1"/>
  <c r="J1176" i="2"/>
  <c r="AS44" i="2" a="1"/>
  <c r="AS44" i="2" s="1"/>
  <c r="L859" i="2"/>
  <c r="AS134" i="2" a="1"/>
  <c r="AS134" i="2" s="1"/>
  <c r="L764" i="2"/>
  <c r="L692" i="2"/>
  <c r="AP133" i="2" a="1"/>
  <c r="AP133" i="2" s="1"/>
  <c r="AS27" i="2" a="1"/>
  <c r="AS27" i="2" s="1"/>
  <c r="AK174" i="2" a="1"/>
  <c r="AK174" i="2" s="1"/>
  <c r="J1522" i="2"/>
  <c r="J1131" i="2"/>
  <c r="L782" i="2"/>
  <c r="AS178" i="2" a="1"/>
  <c r="AS178" i="2" s="1"/>
  <c r="K1122" i="2"/>
  <c r="L1270" i="2"/>
  <c r="L1369" i="2"/>
  <c r="K1172" i="2"/>
  <c r="AS420" i="2" a="1"/>
  <c r="AS420" i="2" s="1"/>
  <c r="J1375" i="2"/>
  <c r="AS539" i="2" a="1"/>
  <c r="AS539" i="2" s="1"/>
  <c r="AK136" i="2" a="1"/>
  <c r="AK136" i="2" s="1"/>
  <c r="L1535" i="2"/>
  <c r="J1271" i="2"/>
  <c r="AP352" i="2" a="1"/>
  <c r="AP352" i="2" s="1"/>
  <c r="K1071" i="2"/>
  <c r="J720" i="2"/>
  <c r="J1214" i="2"/>
  <c r="AP411" i="2" a="1"/>
  <c r="AP411" i="2" s="1"/>
  <c r="AK540" i="2" a="1"/>
  <c r="AK540" i="2" s="1"/>
  <c r="AK245" i="2" a="1"/>
  <c r="AK245" i="2" s="1"/>
  <c r="J1260" i="2"/>
  <c r="AP273" i="2" a="1"/>
  <c r="AP273" i="2" s="1"/>
  <c r="AK175" i="2" a="1"/>
  <c r="AK175" i="2" s="1"/>
  <c r="J790" i="2"/>
  <c r="L1176" i="2"/>
  <c r="AS448" i="2" a="1"/>
  <c r="AS448" i="2" s="1"/>
  <c r="AP44" i="2" a="1"/>
  <c r="AP44" i="2" s="1"/>
  <c r="K859" i="2"/>
  <c r="J764" i="2"/>
  <c r="J692" i="2"/>
  <c r="AS523" i="2" a="1"/>
  <c r="AS523" i="2" s="1"/>
  <c r="L1522" i="2"/>
  <c r="K1131" i="2"/>
  <c r="K1467" i="2"/>
  <c r="J782" i="2"/>
  <c r="J1122" i="2"/>
  <c r="AP431" i="2" a="1"/>
  <c r="AP431" i="2" s="1"/>
  <c r="AK120" i="2" a="1"/>
  <c r="AK120" i="2" s="1"/>
  <c r="AP392" i="2" a="1"/>
  <c r="AP392" i="2" s="1"/>
  <c r="J1384" i="2"/>
  <c r="K1369" i="2"/>
  <c r="J837" i="2"/>
  <c r="L1375" i="2"/>
  <c r="K1535" i="2"/>
  <c r="J970" i="2"/>
  <c r="AK371" i="2" a="1"/>
  <c r="AK371" i="2" s="1"/>
  <c r="L720" i="2"/>
  <c r="AS293" i="2" a="1"/>
  <c r="AS293" i="2" s="1"/>
  <c r="AP364" i="2" a="1"/>
  <c r="AP364" i="2" s="1"/>
  <c r="AK594" i="2" a="1"/>
  <c r="AK594" i="2" s="1"/>
  <c r="AT374" i="2" a="1"/>
  <c r="AT374" i="2" s="1"/>
  <c r="K374" i="2" s="1"/>
  <c r="AL374" i="2" a="1"/>
  <c r="AL374" i="2" s="1"/>
  <c r="I374" i="2" s="1"/>
  <c r="K1260" i="2"/>
  <c r="AS273" i="2" a="1"/>
  <c r="AS273" i="2" s="1"/>
  <c r="AK227" i="2" a="1"/>
  <c r="AK227" i="2" s="1"/>
  <c r="AS400" i="2" a="1"/>
  <c r="AS400" i="2" s="1"/>
  <c r="J859" i="2"/>
  <c r="K764" i="2"/>
  <c r="AK279" i="2" a="1"/>
  <c r="AK279" i="2" s="1"/>
  <c r="K692" i="2"/>
  <c r="J1137" i="2"/>
  <c r="AP174" i="2" a="1"/>
  <c r="AP174" i="2" s="1"/>
  <c r="K1522" i="2"/>
  <c r="K1452" i="2"/>
  <c r="L1131" i="2"/>
  <c r="L1326" i="2"/>
  <c r="AP388" i="2" a="1"/>
  <c r="AP388" i="2" s="1"/>
  <c r="J1467" i="2"/>
  <c r="K782" i="2"/>
  <c r="J1354" i="2"/>
  <c r="L1122" i="2"/>
  <c r="AS454" i="2" a="1"/>
  <c r="AS454" i="2" s="1"/>
  <c r="AS480" i="2" a="1"/>
  <c r="AS480" i="2" s="1"/>
  <c r="AP120" i="2" a="1"/>
  <c r="AP120" i="2" s="1"/>
  <c r="L1384" i="2"/>
  <c r="AK62" i="2" a="1"/>
  <c r="AK62" i="2" s="1"/>
  <c r="K1517" i="2"/>
  <c r="L837" i="2"/>
  <c r="AK73" i="2" a="1"/>
  <c r="AK73" i="2" s="1"/>
  <c r="AP241" i="2" a="1"/>
  <c r="AP241" i="2" s="1"/>
  <c r="K1375" i="2"/>
  <c r="K1288" i="2"/>
  <c r="AP136" i="2" a="1"/>
  <c r="AP136" i="2" s="1"/>
  <c r="J1535" i="2"/>
  <c r="L970" i="2"/>
  <c r="AK427" i="2" a="1"/>
  <c r="AK427" i="2" s="1"/>
  <c r="L1260" i="2"/>
  <c r="J967" i="2"/>
  <c r="AK448" i="2" a="1"/>
  <c r="AK448" i="2" s="1"/>
  <c r="J772" i="2"/>
  <c r="K1137" i="2"/>
  <c r="L770" i="2"/>
  <c r="AK523" i="2" a="1"/>
  <c r="AK523" i="2" s="1"/>
  <c r="AK23" i="2" a="1"/>
  <c r="AK23" i="2" s="1"/>
  <c r="AS233" i="2" a="1"/>
  <c r="AS233" i="2" s="1"/>
  <c r="J1283" i="2"/>
  <c r="K1326" i="2"/>
  <c r="L1467" i="2"/>
  <c r="J998" i="2"/>
  <c r="AK516" i="2" a="1"/>
  <c r="AK516" i="2" s="1"/>
  <c r="J1053" i="2"/>
  <c r="AK454" i="2" a="1"/>
  <c r="AK454" i="2" s="1"/>
  <c r="K1384" i="2"/>
  <c r="J1517" i="2"/>
  <c r="K837" i="2"/>
  <c r="AS241" i="2" a="1"/>
  <c r="AS241" i="2" s="1"/>
  <c r="J800" i="2"/>
  <c r="AK539" i="2" a="1"/>
  <c r="AK539" i="2" s="1"/>
  <c r="J1288" i="2"/>
  <c r="K970" i="2"/>
  <c r="AK556" i="2" a="1"/>
  <c r="AK556" i="2" s="1"/>
  <c r="AP210" i="2" a="1"/>
  <c r="AP210" i="2" s="1"/>
  <c r="AS411" i="2" a="1"/>
  <c r="AS411" i="2" s="1"/>
  <c r="AP438" i="2" a="1"/>
  <c r="AP438" i="2" s="1"/>
  <c r="J95" i="2"/>
  <c r="BA95" i="2" a="1"/>
  <c r="BA95" i="2" s="1"/>
  <c r="L95" i="2" s="1"/>
  <c r="AT95" i="2" a="1"/>
  <c r="AT95" i="2" s="1"/>
  <c r="K95" i="2" s="1"/>
  <c r="AL95" i="2" a="1"/>
  <c r="AL95" i="2" s="1"/>
  <c r="I95" i="2" s="1"/>
  <c r="L1253" i="2"/>
  <c r="AS418" i="2" a="1"/>
  <c r="AS418" i="2" s="1"/>
  <c r="L967" i="2"/>
  <c r="AS383" i="2" a="1"/>
  <c r="AS383" i="2" s="1"/>
  <c r="K1118" i="2"/>
  <c r="AP55" i="2" a="1"/>
  <c r="AP55" i="2" s="1"/>
  <c r="J1528" i="2"/>
  <c r="AK400" i="2" a="1"/>
  <c r="AK400" i="2" s="1"/>
  <c r="K772" i="2"/>
  <c r="AK20" i="2" a="1"/>
  <c r="AK20" i="2" s="1"/>
  <c r="AS133" i="2" a="1"/>
  <c r="AS133" i="2" s="1"/>
  <c r="BA611" i="2" a="1"/>
  <c r="BA611" i="2" s="1"/>
  <c r="L611" i="2" s="1"/>
  <c r="AT611" i="2" a="1"/>
  <c r="AT611" i="2" s="1"/>
  <c r="K611" i="2" s="1"/>
  <c r="J611" i="2"/>
  <c r="AL611" i="2" a="1"/>
  <c r="AL611" i="2" s="1"/>
  <c r="I611" i="2" s="1"/>
  <c r="L1137" i="2"/>
  <c r="J770" i="2"/>
  <c r="L1283" i="2"/>
  <c r="J1422" i="2"/>
  <c r="J1326" i="2"/>
  <c r="L998" i="2"/>
  <c r="L1053" i="2"/>
  <c r="L1517" i="2"/>
  <c r="L800" i="2"/>
  <c r="K1215" i="2"/>
  <c r="L1288" i="2"/>
  <c r="K860" i="2"/>
  <c r="AS68" i="2" a="1"/>
  <c r="AS68" i="2" s="1"/>
  <c r="AK411" i="2" a="1"/>
  <c r="AK411" i="2" s="1"/>
  <c r="AS245" i="2" a="1"/>
  <c r="AS245" i="2" s="1"/>
  <c r="AS451" i="2" a="1"/>
  <c r="AS451" i="2" s="1"/>
  <c r="K1253" i="2"/>
  <c r="AK418" i="2" a="1"/>
  <c r="AK418" i="2" s="1"/>
  <c r="K967" i="2"/>
  <c r="AK327" i="2" a="1"/>
  <c r="AK327" i="2" s="1"/>
  <c r="AP227" i="2" a="1"/>
  <c r="AP227" i="2" s="1"/>
  <c r="L1118" i="2"/>
  <c r="AK501" i="2" a="1"/>
  <c r="AK501" i="2" s="1"/>
  <c r="AS554" i="2" a="1"/>
  <c r="AS554" i="2" s="1"/>
  <c r="L1528" i="2"/>
  <c r="L772" i="2"/>
  <c r="AS20" i="2" a="1"/>
  <c r="AS20" i="2" s="1"/>
  <c r="J1263" i="2"/>
  <c r="K770" i="2"/>
  <c r="AS23" i="2" a="1"/>
  <c r="AS23" i="2" s="1"/>
  <c r="AK30" i="2" a="1"/>
  <c r="AK30" i="2" s="1"/>
  <c r="AK510" i="2" a="1"/>
  <c r="AK510" i="2" s="1"/>
  <c r="K1283" i="2"/>
  <c r="L1422" i="2"/>
  <c r="K998" i="2"/>
  <c r="K1053" i="2"/>
  <c r="AP178" i="2" a="1"/>
  <c r="AP178" i="2" s="1"/>
  <c r="AP62" i="2" a="1"/>
  <c r="AP62" i="2" s="1"/>
  <c r="AK50" i="2" a="1"/>
  <c r="AK50" i="2" s="1"/>
  <c r="K800" i="2"/>
  <c r="J1215" i="2"/>
  <c r="J860" i="2"/>
  <c r="BA591" i="2" a="1"/>
  <c r="BA591" i="2" s="1"/>
  <c r="L591" i="2" s="1"/>
  <c r="AT591" i="2" a="1"/>
  <c r="AT591" i="2" s="1"/>
  <c r="K591" i="2" s="1"/>
  <c r="J591" i="2"/>
  <c r="AL591" i="2" a="1"/>
  <c r="AL591" i="2" s="1"/>
  <c r="I591" i="2" s="1"/>
  <c r="J665" i="2"/>
  <c r="K1261" i="2"/>
  <c r="AP245" i="2" a="1"/>
  <c r="AP245" i="2" s="1"/>
  <c r="AL604" i="2" a="1"/>
  <c r="AL604" i="2" s="1"/>
  <c r="I604" i="2" s="1"/>
  <c r="AT604" i="2" a="1"/>
  <c r="AT604" i="2" s="1"/>
  <c r="K604" i="2" s="1"/>
  <c r="J604" i="2"/>
  <c r="BA604" i="2" a="1"/>
  <c r="BA604" i="2" s="1"/>
  <c r="L604" i="2" s="1"/>
  <c r="J1253" i="2"/>
  <c r="AP295" i="2" a="1"/>
  <c r="AP295" i="2" s="1"/>
  <c r="J1274" i="2"/>
  <c r="J1118" i="2"/>
  <c r="AS601" i="2" a="1"/>
  <c r="AS601" i="2" s="1"/>
  <c r="K1528" i="2"/>
  <c r="AP134" i="2" a="1"/>
  <c r="AP134" i="2" s="1"/>
  <c r="BA558" i="2" a="1"/>
  <c r="BA558" i="2" s="1"/>
  <c r="L558" i="2" s="1"/>
  <c r="AT558" i="2" a="1"/>
  <c r="AT558" i="2" s="1"/>
  <c r="K558" i="2" s="1"/>
  <c r="J558" i="2"/>
  <c r="AL558" i="2" a="1"/>
  <c r="AL558" i="2" s="1"/>
  <c r="I558" i="2" s="1"/>
  <c r="K1263" i="2"/>
  <c r="AK133" i="2" a="1"/>
  <c r="AK133" i="2" s="1"/>
  <c r="J1424" i="2"/>
  <c r="L797" i="2"/>
  <c r="K1422" i="2"/>
  <c r="J1281" i="2"/>
  <c r="L1187" i="2"/>
  <c r="AS62" i="2" a="1"/>
  <c r="AS62" i="2" s="1"/>
  <c r="L1215" i="2"/>
  <c r="L860" i="2"/>
  <c r="L665" i="2"/>
  <c r="J1261" i="2"/>
  <c r="AS210" i="2" a="1"/>
  <c r="AS210" i="2" s="1"/>
  <c r="AK383" i="2" a="1"/>
  <c r="AK383" i="2" s="1"/>
  <c r="K1282" i="2"/>
  <c r="L1274" i="2"/>
  <c r="AS279" i="2" a="1"/>
  <c r="AS279" i="2" s="1"/>
  <c r="J335" i="2"/>
  <c r="BA335" i="2" a="1"/>
  <c r="BA335" i="2" s="1"/>
  <c r="L335" i="2" s="1"/>
  <c r="AL335" i="2" a="1"/>
  <c r="AL335" i="2" s="1"/>
  <c r="I335" i="2" s="1"/>
  <c r="AT335" i="2" a="1"/>
  <c r="AT335" i="2" s="1"/>
  <c r="K335" i="2" s="1"/>
  <c r="L1263" i="2"/>
  <c r="L1424" i="2"/>
  <c r="L909" i="2"/>
  <c r="J797" i="2"/>
  <c r="L934" i="2"/>
  <c r="J951" i="2"/>
  <c r="K1187" i="2"/>
  <c r="AS392" i="2" a="1"/>
  <c r="AS392" i="2" s="1"/>
  <c r="J483" i="2"/>
  <c r="AK241" i="2" a="1"/>
  <c r="AK241" i="2" s="1"/>
  <c r="K1138" i="2"/>
  <c r="J1059" i="2"/>
  <c r="J1282" i="2"/>
  <c r="K1274" i="2"/>
  <c r="J971" i="2"/>
  <c r="K1424" i="2"/>
  <c r="K909" i="2"/>
  <c r="K797" i="2"/>
  <c r="K934" i="2"/>
  <c r="L951" i="2"/>
  <c r="J1187" i="2"/>
  <c r="J1278" i="2"/>
  <c r="K979" i="2"/>
  <c r="L940" i="2"/>
  <c r="AS136" i="2" a="1"/>
  <c r="AS136" i="2" s="1"/>
  <c r="K1529" i="2"/>
  <c r="K1184" i="2"/>
  <c r="J668" i="2"/>
  <c r="J1138" i="2"/>
  <c r="L1059" i="2"/>
  <c r="AP175" i="2" a="1"/>
  <c r="AP175" i="2" s="1"/>
  <c r="L1282" i="2"/>
  <c r="AK442" i="2" a="1"/>
  <c r="AK442" i="2" s="1"/>
  <c r="L847" i="2"/>
  <c r="L971" i="2"/>
  <c r="J1493" i="2"/>
  <c r="J909" i="2"/>
  <c r="J1520" i="2"/>
  <c r="J934" i="2"/>
  <c r="J1502" i="2"/>
  <c r="AK178" i="2" a="1"/>
  <c r="AK178" i="2" s="1"/>
  <c r="K951" i="2"/>
  <c r="AS431" i="2" a="1"/>
  <c r="AS431" i="2" s="1"/>
  <c r="K1278" i="2"/>
  <c r="L1162" i="2"/>
  <c r="J979" i="2"/>
  <c r="K1128" i="2"/>
  <c r="AS50" i="2" a="1"/>
  <c r="AS50" i="2" s="1"/>
  <c r="L784" i="2"/>
  <c r="K940" i="2"/>
  <c r="AL380" i="2" a="1"/>
  <c r="AL380" i="2" s="1"/>
  <c r="I380" i="2" s="1"/>
  <c r="J380" i="2"/>
  <c r="AT380" i="2" a="1"/>
  <c r="AT380" i="2" s="1"/>
  <c r="K380" i="2" s="1"/>
  <c r="BA380" i="2" a="1"/>
  <c r="BA380" i="2" s="1"/>
  <c r="L380" i="2" s="1"/>
  <c r="J1136" i="2"/>
  <c r="L1217" i="2"/>
  <c r="L1138" i="2"/>
  <c r="K1059" i="2"/>
  <c r="BA509" i="2" a="1"/>
  <c r="BA509" i="2" s="1"/>
  <c r="L509" i="2" s="1"/>
  <c r="AL509" i="2" a="1"/>
  <c r="AL509" i="2" s="1"/>
  <c r="I509" i="2" s="1"/>
  <c r="AT509" i="2" a="1"/>
  <c r="AT509" i="2" s="1"/>
  <c r="K509" i="2" s="1"/>
  <c r="J509" i="2"/>
  <c r="K847" i="2"/>
  <c r="K971" i="2"/>
  <c r="AP20" i="2" a="1"/>
  <c r="AP20" i="2" s="1"/>
  <c r="L1493" i="2"/>
  <c r="K1520" i="2"/>
  <c r="AP23" i="2" a="1"/>
  <c r="AP23" i="2" s="1"/>
  <c r="K1502" i="2"/>
  <c r="J1270" i="2"/>
  <c r="L1278" i="2"/>
  <c r="K1162" i="2"/>
  <c r="L979" i="2"/>
  <c r="J1128" i="2"/>
  <c r="J1172" i="2"/>
  <c r="K784" i="2"/>
  <c r="J940" i="2"/>
  <c r="K1214" i="2"/>
  <c r="L1136" i="2"/>
  <c r="K1217" i="2"/>
  <c r="L790" i="2"/>
  <c r="J847" i="2"/>
  <c r="K1176" i="2"/>
  <c r="K1493" i="2"/>
  <c r="L1520" i="2"/>
  <c r="L1502" i="2"/>
  <c r="K1270" i="2"/>
  <c r="J1162" i="2"/>
  <c r="J1369" i="2"/>
  <c r="L1128" i="2"/>
  <c r="L1172" i="2"/>
  <c r="J784" i="2"/>
  <c r="M26" i="4" a="1"/>
  <c r="M26" i="4" s="1"/>
  <c r="F26" i="4" s="1"/>
  <c r="H26" i="4" s="1"/>
  <c r="P26" i="4" a="1"/>
  <c r="P26" i="4" s="1"/>
  <c r="G26" i="4" s="1"/>
  <c r="M26" i="3" a="1"/>
  <c r="M26" i="3" s="1"/>
  <c r="F26" i="3" s="1"/>
  <c r="H26" i="3" s="1"/>
  <c r="P26" i="3" a="1"/>
  <c r="P26" i="3" s="1"/>
  <c r="G26" i="3" s="1"/>
  <c r="M18" i="4" a="1"/>
  <c r="M18" i="4" s="1"/>
  <c r="F18" i="4" s="1"/>
  <c r="H18" i="4" s="1"/>
  <c r="P18" i="4" a="1"/>
  <c r="P18" i="4" s="1"/>
  <c r="G18" i="4" s="1"/>
  <c r="M27" i="3" a="1"/>
  <c r="M27" i="3" s="1"/>
  <c r="F27" i="3" s="1"/>
  <c r="H27" i="3" s="1"/>
  <c r="P27" i="3" a="1"/>
  <c r="P27" i="3" s="1"/>
  <c r="G27" i="3" s="1"/>
  <c r="M27" i="4" a="1"/>
  <c r="M27" i="4" s="1"/>
  <c r="F27" i="4" s="1"/>
  <c r="H27" i="4" s="1"/>
  <c r="P27" i="4" a="1"/>
  <c r="P27" i="4" s="1"/>
  <c r="G27" i="4" s="1"/>
  <c r="M13" i="3" a="1"/>
  <c r="M13" i="3" s="1"/>
  <c r="F13" i="3" s="1"/>
  <c r="H13" i="3" s="1"/>
  <c r="P13" i="3" a="1"/>
  <c r="P13" i="3" s="1"/>
  <c r="G13" i="3" s="1"/>
  <c r="Q15" i="5" a="1"/>
  <c r="Q15" i="5" s="1"/>
  <c r="G15" i="5" s="1"/>
  <c r="M15" i="5" a="1"/>
  <c r="M15" i="5" s="1"/>
  <c r="F15" i="5" s="1"/>
  <c r="H15" i="5" s="1"/>
  <c r="M12" i="5" a="1"/>
  <c r="M12" i="5" s="1"/>
  <c r="F12" i="5" s="1"/>
  <c r="H12" i="5" s="1"/>
  <c r="Q12" i="5" a="1"/>
  <c r="Q12" i="5" s="1"/>
  <c r="G12" i="5" s="1"/>
  <c r="M550" i="2"/>
  <c r="M32" i="2"/>
  <c r="M544" i="2"/>
  <c r="M76" i="2"/>
  <c r="M622" i="2"/>
  <c r="M168" i="2"/>
  <c r="M656" i="2"/>
  <c r="M627" i="2"/>
  <c r="M127" i="2"/>
  <c r="M589" i="2"/>
  <c r="M285" i="2"/>
  <c r="M490" i="2"/>
  <c r="M313" i="2"/>
  <c r="M488" i="2"/>
  <c r="M659" i="2"/>
  <c r="M566" i="2"/>
  <c r="M401" i="2"/>
  <c r="M579" i="2"/>
  <c r="M611" i="2"/>
  <c r="M657" i="2"/>
  <c r="M636" i="2"/>
  <c r="M551" i="2"/>
  <c r="M193" i="2"/>
  <c r="M582" i="2"/>
  <c r="M359" i="2"/>
  <c r="M643" i="2"/>
  <c r="M504" i="2"/>
  <c r="M509" i="2"/>
  <c r="M465" i="2"/>
  <c r="M9" i="2"/>
  <c r="M484" i="2"/>
  <c r="M600" i="2"/>
  <c r="M325" i="2"/>
  <c r="M475" i="2"/>
  <c r="M13" i="2"/>
  <c r="M368" i="2"/>
  <c r="M243" i="2"/>
  <c r="M595" i="2"/>
  <c r="M483" i="2"/>
  <c r="M398" i="2"/>
  <c r="M654" i="2"/>
  <c r="M553" i="2"/>
  <c r="M473" i="2"/>
  <c r="M570" i="2"/>
  <c r="M335" i="2"/>
  <c r="M300" i="2"/>
  <c r="M637" i="2"/>
  <c r="M481" i="2"/>
  <c r="M581" i="2"/>
  <c r="M167" i="2"/>
  <c r="M360" i="2"/>
  <c r="M469" i="2"/>
  <c r="M593" i="2"/>
  <c r="M518" i="2"/>
  <c r="M160" i="2"/>
  <c r="M332" i="2"/>
  <c r="M10" i="2"/>
  <c r="M487" i="2"/>
  <c r="M101" i="2"/>
  <c r="M525" i="2"/>
  <c r="M99" i="2"/>
  <c r="M54" i="2"/>
  <c r="M51" i="2"/>
  <c r="M500" i="2"/>
  <c r="M512" i="2"/>
  <c r="M635" i="2"/>
  <c r="M528" i="2"/>
  <c r="M592" i="2"/>
  <c r="M416" i="2"/>
  <c r="M559" i="2"/>
  <c r="M605" i="2"/>
  <c r="M206" i="2"/>
  <c r="M578" i="2"/>
  <c r="M638" i="2"/>
  <c r="M620" i="2"/>
  <c r="M634" i="2"/>
  <c r="M621" i="2"/>
  <c r="M546" i="2"/>
  <c r="M60" i="2"/>
  <c r="M548" i="2"/>
  <c r="M615" i="2"/>
  <c r="M625" i="2"/>
  <c r="M626" i="2"/>
  <c r="M662" i="2"/>
  <c r="M607" i="2"/>
  <c r="M43" i="2"/>
  <c r="P581" i="2"/>
  <c r="M250" i="2"/>
  <c r="M476" i="2"/>
  <c r="M558" i="2"/>
  <c r="M507" i="2"/>
  <c r="M263" i="2"/>
  <c r="M256" i="2"/>
  <c r="M297" i="2"/>
  <c r="M565" i="2"/>
  <c r="M90" i="2"/>
  <c r="M40" i="2"/>
  <c r="M471" i="2"/>
  <c r="M329" i="2"/>
  <c r="M517" i="2"/>
  <c r="M255" i="2"/>
  <c r="M629" i="2"/>
  <c r="M655" i="2"/>
  <c r="M16" i="2"/>
  <c r="M538" i="2"/>
  <c r="M15" i="2"/>
  <c r="M17" i="2"/>
  <c r="M652" i="2"/>
  <c r="M34" i="2"/>
  <c r="M598" i="2"/>
  <c r="M89" i="2"/>
  <c r="M294" i="2"/>
  <c r="M472" i="2"/>
  <c r="M330" i="2"/>
  <c r="M560" i="2"/>
  <c r="M651" i="2"/>
  <c r="M644" i="2"/>
  <c r="M614" i="2"/>
  <c r="M502" i="2"/>
  <c r="M470" i="2"/>
  <c r="M631" i="2"/>
  <c r="M527" i="2"/>
  <c r="M537" i="2"/>
  <c r="M323" i="2"/>
  <c r="M545" i="2"/>
  <c r="M541" i="2"/>
  <c r="M590" i="2"/>
  <c r="M347" i="2"/>
  <c r="M574" i="2"/>
  <c r="M533" i="2"/>
  <c r="M485" i="2"/>
  <c r="M617" i="2"/>
  <c r="M506" i="2"/>
  <c r="M526" i="2"/>
  <c r="M503" i="2"/>
  <c r="M464" i="2"/>
  <c r="M571" i="2"/>
  <c r="M521" i="2"/>
  <c r="M11" i="2"/>
  <c r="M477" i="2"/>
  <c r="M447" i="2"/>
  <c r="M494" i="2"/>
  <c r="M624" i="2"/>
  <c r="M586" i="2"/>
  <c r="M474" i="2"/>
  <c r="M608" i="2"/>
  <c r="M380" i="2"/>
  <c r="M208" i="2"/>
  <c r="M482" i="2"/>
  <c r="M224" i="2"/>
  <c r="M585" i="2"/>
  <c r="M660" i="2"/>
  <c r="M79" i="2"/>
  <c r="M610" i="2"/>
  <c r="M121" i="2"/>
  <c r="M491" i="2"/>
  <c r="M604" i="2"/>
  <c r="M61" i="2"/>
  <c r="M384" i="2"/>
  <c r="M609" i="2"/>
  <c r="M478" i="2"/>
  <c r="M591" i="2"/>
  <c r="M534" i="2"/>
  <c r="M278" i="2"/>
  <c r="M262" i="2"/>
  <c r="M580" i="2"/>
  <c r="M516" i="2"/>
  <c r="M606" i="2"/>
  <c r="M396" i="2"/>
  <c r="M563" i="2"/>
  <c r="M223" i="2"/>
  <c r="M466" i="2"/>
  <c r="M14" i="2"/>
  <c r="M434" i="2"/>
  <c r="M479" i="2"/>
  <c r="M618" i="2"/>
  <c r="M145" i="2"/>
  <c r="M374" i="2"/>
  <c r="M320" i="2"/>
  <c r="M493" i="2"/>
  <c r="M467" i="2"/>
  <c r="M650" i="2"/>
  <c r="M291" i="2"/>
  <c r="M619" i="2"/>
  <c r="M372" i="2"/>
  <c r="M213" i="2"/>
  <c r="M404" i="2"/>
  <c r="M555" i="2"/>
  <c r="BA103" i="2" l="1" a="1"/>
  <c r="BA103" i="2" s="1"/>
  <c r="L103" i="2" s="1"/>
  <c r="AT103" i="2" a="1"/>
  <c r="AT103" i="2" s="1"/>
  <c r="K103" i="2" s="1"/>
  <c r="O624" i="2"/>
  <c r="O490" i="2"/>
  <c r="O517" i="2"/>
  <c r="Q464" i="2"/>
  <c r="R581" i="2"/>
  <c r="N15" i="2"/>
  <c r="Q541" i="2"/>
  <c r="O631" i="2"/>
  <c r="O553" i="2"/>
  <c r="Q560" i="2"/>
  <c r="O625" i="2"/>
  <c r="S581" i="2"/>
  <c r="Q581" i="2"/>
  <c r="O615" i="2"/>
  <c r="O660" i="2"/>
  <c r="N14" i="2"/>
  <c r="N9" i="2"/>
  <c r="N13" i="2"/>
  <c r="Q473" i="2"/>
  <c r="N10" i="2"/>
  <c r="N646" i="2"/>
  <c r="O600" i="2"/>
  <c r="O654" i="2"/>
  <c r="S484" i="2"/>
  <c r="O473" i="2"/>
  <c r="O541" i="2"/>
  <c r="Q482" i="2"/>
  <c r="O595" i="2"/>
  <c r="O646" i="2"/>
  <c r="N11" i="2"/>
  <c r="N479" i="2"/>
  <c r="O43" i="2"/>
  <c r="R484" i="2"/>
  <c r="O548" i="2"/>
  <c r="Q626" i="2"/>
  <c r="O507" i="2"/>
  <c r="N61" i="2"/>
  <c r="O560" i="2"/>
  <c r="N17" i="2"/>
  <c r="N16" i="2"/>
  <c r="O478" i="2"/>
  <c r="O638" i="2"/>
  <c r="N503" i="2"/>
  <c r="O526" i="2"/>
  <c r="Q484" i="2"/>
  <c r="P484" i="2"/>
  <c r="O662" i="2"/>
  <c r="O636" i="2"/>
  <c r="O605" i="2"/>
  <c r="O574" i="2"/>
  <c r="AP49" i="2" l="1" a="1"/>
  <c r="AP49" i="2" s="1"/>
  <c r="J49" i="2" s="1"/>
  <c r="Q1325" i="2"/>
  <c r="Q1076" i="2"/>
  <c r="P814" i="2"/>
  <c r="S814" i="2"/>
  <c r="P857" i="2"/>
  <c r="S857" i="2"/>
  <c r="P969" i="2"/>
  <c r="R1223" i="2"/>
  <c r="R1587" i="2"/>
  <c r="S1587" i="2"/>
  <c r="Q895" i="2"/>
  <c r="P856" i="2"/>
  <c r="S856" i="2"/>
  <c r="S1575" i="2"/>
  <c r="P1575" i="2"/>
  <c r="Q865" i="2"/>
  <c r="Q1020" i="2"/>
  <c r="Q999" i="2"/>
  <c r="Q1587" i="2"/>
  <c r="Q1559" i="2"/>
  <c r="Q857" i="2"/>
  <c r="R1310" i="2"/>
  <c r="S1310" i="2"/>
  <c r="Q1486" i="2"/>
  <c r="Q827" i="2"/>
  <c r="P792" i="2"/>
  <c r="R843" i="2"/>
  <c r="P1541" i="2"/>
  <c r="S1149" i="2"/>
  <c r="R1149" i="2"/>
  <c r="P827" i="2"/>
  <c r="S827" i="2"/>
  <c r="R693" i="2"/>
  <c r="P1453" i="2"/>
  <c r="Q1011" i="2"/>
  <c r="R1349" i="2"/>
  <c r="S1541" i="2"/>
  <c r="R1541" i="2"/>
  <c r="Q670" i="2"/>
  <c r="S1011" i="2"/>
  <c r="P1011" i="2"/>
  <c r="S917" i="2"/>
  <c r="R917" i="2"/>
  <c r="R1011" i="2"/>
  <c r="Q693" i="2"/>
  <c r="P742" i="2"/>
  <c r="P948" i="2"/>
  <c r="S948" i="2"/>
  <c r="Q948" i="2"/>
  <c r="S921" i="2"/>
  <c r="R921" i="2"/>
  <c r="Q969" i="2"/>
  <c r="P987" i="2"/>
  <c r="S1349" i="2"/>
  <c r="S843" i="2"/>
  <c r="R984" i="2"/>
  <c r="S741" i="2"/>
  <c r="R1322" i="2"/>
  <c r="P1322" i="2"/>
  <c r="S833" i="2"/>
  <c r="P723" i="2"/>
  <c r="R854" i="2"/>
  <c r="Q1120" i="2"/>
  <c r="Q899" i="2"/>
  <c r="P1111" i="2"/>
  <c r="R1325" i="2"/>
  <c r="R1364" i="2"/>
  <c r="P966" i="2"/>
  <c r="P1349" i="2"/>
  <c r="P1486" i="2"/>
  <c r="S984" i="2"/>
  <c r="Q1072" i="2"/>
  <c r="P833" i="2"/>
  <c r="S854" i="2"/>
  <c r="R705" i="2"/>
  <c r="Q741" i="2"/>
  <c r="R1072" i="2"/>
  <c r="S1444" i="2"/>
  <c r="Q1575" i="2"/>
  <c r="Q854" i="2"/>
  <c r="S1111" i="2"/>
  <c r="Q1032" i="2"/>
  <c r="R833" i="2"/>
  <c r="Q1340" i="2"/>
  <c r="P741" i="2"/>
  <c r="S845" i="2"/>
  <c r="S865" i="2"/>
  <c r="R1447" i="2"/>
  <c r="Q1352" i="2"/>
  <c r="S742" i="2"/>
  <c r="S1032" i="2"/>
  <c r="S1325" i="2"/>
  <c r="P843" i="2"/>
  <c r="Q1150" i="2"/>
  <c r="R1480" i="2"/>
  <c r="P1150" i="2"/>
  <c r="P1072" i="2"/>
  <c r="Q1343" i="2"/>
  <c r="R845" i="2"/>
  <c r="P865" i="2"/>
  <c r="Q723" i="2"/>
  <c r="S1581" i="2"/>
  <c r="S1447" i="2"/>
  <c r="R1551" i="2"/>
  <c r="S792" i="2"/>
  <c r="Q833" i="2"/>
  <c r="Q1349" i="2"/>
  <c r="S1480" i="2"/>
  <c r="S1150" i="2"/>
  <c r="R741" i="2"/>
  <c r="R1111" i="2"/>
  <c r="S1486" i="2"/>
  <c r="Q966" i="2"/>
  <c r="P1447" i="2"/>
  <c r="S705" i="2"/>
  <c r="S1343" i="2"/>
  <c r="S1072" i="2"/>
  <c r="R1444" i="2"/>
  <c r="Q1111" i="2"/>
  <c r="Q1498" i="2"/>
  <c r="R762" i="2"/>
  <c r="R1032" i="2"/>
  <c r="Q1444" i="2"/>
  <c r="P899" i="2"/>
  <c r="Q1447" i="2"/>
  <c r="S966" i="2"/>
  <c r="S1352" i="2"/>
  <c r="S723" i="2"/>
  <c r="P762" i="2"/>
  <c r="S855" i="2"/>
  <c r="R966" i="2"/>
  <c r="R1453" i="2"/>
  <c r="Q698" i="2"/>
  <c r="S1527" i="2"/>
  <c r="R1486" i="2"/>
  <c r="R1498" i="2"/>
  <c r="Q845" i="2"/>
  <c r="P1581" i="2"/>
  <c r="R969" i="2"/>
  <c r="S1551" i="2"/>
  <c r="R723" i="2"/>
  <c r="Q908" i="2"/>
  <c r="S762" i="2"/>
  <c r="P734" i="2"/>
  <c r="S734" i="2"/>
  <c r="S987" i="2"/>
  <c r="P1352" i="2"/>
  <c r="Q705" i="2"/>
  <c r="S1322" i="2"/>
  <c r="P705" i="2"/>
  <c r="P855" i="2"/>
  <c r="Q986" i="2"/>
  <c r="S1453" i="2"/>
  <c r="R742" i="2"/>
  <c r="P1527" i="2"/>
  <c r="P1551" i="2"/>
  <c r="R1343" i="2"/>
  <c r="R999" i="2"/>
  <c r="Q855" i="2"/>
  <c r="R734" i="2"/>
  <c r="Q1581" i="2"/>
  <c r="S999" i="2"/>
  <c r="S969" i="2"/>
  <c r="S698" i="2"/>
  <c r="Q1364" i="2"/>
  <c r="S899" i="2"/>
  <c r="R792" i="2"/>
  <c r="P698" i="2"/>
  <c r="Q734" i="2"/>
  <c r="Q654" i="2"/>
  <c r="P224" i="2"/>
  <c r="R490" i="2"/>
  <c r="N641" i="2"/>
  <c r="P541" i="2"/>
  <c r="Q507" i="2"/>
  <c r="Q9" i="2"/>
  <c r="Q291" i="2"/>
  <c r="N497" i="2"/>
  <c r="Q548" i="2"/>
  <c r="P662" i="2"/>
  <c r="O10" i="2"/>
  <c r="R574" i="2"/>
  <c r="R541" i="2"/>
  <c r="S473" i="2"/>
  <c r="Q13" i="2"/>
  <c r="R625" i="2"/>
  <c r="R615" i="2"/>
  <c r="S548" i="2"/>
  <c r="Q10" i="2"/>
  <c r="P654" i="2"/>
  <c r="O401" i="2"/>
  <c r="P464" i="2"/>
  <c r="Q574" i="2"/>
  <c r="P615" i="2"/>
  <c r="S507" i="2"/>
  <c r="S625" i="2"/>
  <c r="R464" i="2"/>
  <c r="P625" i="2"/>
  <c r="P473" i="2"/>
  <c r="R553" i="2"/>
  <c r="S662" i="2"/>
  <c r="R473" i="2"/>
  <c r="Q553" i="2"/>
  <c r="S224" i="2"/>
  <c r="R624" i="2"/>
  <c r="Q15" i="2"/>
  <c r="R224" i="2"/>
  <c r="S478" i="2"/>
  <c r="Q624" i="2"/>
  <c r="O11" i="2"/>
  <c r="Q595" i="2"/>
  <c r="N567" i="2"/>
  <c r="Q14" i="2"/>
  <c r="Q615" i="2"/>
  <c r="Q605" i="2"/>
  <c r="Q625" i="2"/>
  <c r="P560" i="2"/>
  <c r="P553" i="2"/>
  <c r="P507" i="2"/>
  <c r="S517" i="2"/>
  <c r="R517" i="2"/>
  <c r="S553" i="2"/>
  <c r="P517" i="2"/>
  <c r="Q517" i="2"/>
  <c r="Q16" i="2"/>
  <c r="R654" i="2"/>
  <c r="S631" i="2"/>
  <c r="S490" i="2"/>
  <c r="N285" i="2"/>
  <c r="Q636" i="2"/>
  <c r="Q662" i="2"/>
  <c r="Q631" i="2"/>
  <c r="R662" i="2"/>
  <c r="P626" i="2"/>
  <c r="O16" i="2"/>
  <c r="S526" i="2"/>
  <c r="S595" i="2"/>
  <c r="O15" i="2"/>
  <c r="Q17" i="2"/>
  <c r="Q600" i="2"/>
  <c r="O396" i="2"/>
  <c r="R626" i="2"/>
  <c r="O17" i="2"/>
  <c r="S574" i="2"/>
  <c r="N291" i="2"/>
  <c r="N401" i="2"/>
  <c r="S624" i="2"/>
  <c r="S626" i="2"/>
  <c r="R478" i="2"/>
  <c r="S541" i="2"/>
  <c r="R631" i="2"/>
  <c r="P526" i="2"/>
  <c r="Q11" i="2"/>
  <c r="P548" i="2"/>
  <c r="O224" i="2"/>
  <c r="Q490" i="2"/>
  <c r="N224" i="2"/>
  <c r="S464" i="2"/>
  <c r="Q401" i="2"/>
  <c r="R507" i="2"/>
  <c r="R595" i="2"/>
  <c r="R526" i="2"/>
  <c r="R600" i="2"/>
  <c r="S600" i="2"/>
  <c r="P600" i="2"/>
  <c r="R560" i="2"/>
  <c r="S615" i="2"/>
  <c r="O9" i="2"/>
  <c r="O14" i="2"/>
  <c r="Q478" i="2"/>
  <c r="O300" i="2"/>
  <c r="P624" i="2"/>
  <c r="S654" i="2"/>
  <c r="P490" i="2"/>
  <c r="P478" i="2"/>
  <c r="O13" i="2"/>
  <c r="P631" i="2"/>
  <c r="O567" i="2"/>
  <c r="R548" i="2"/>
  <c r="Q526" i="2"/>
  <c r="S560" i="2"/>
  <c r="Q224" i="2"/>
  <c r="P574" i="2"/>
  <c r="O291" i="2"/>
  <c r="P595" i="2"/>
  <c r="AF103" i="2" l="1" a="1"/>
  <c r="AF103" i="2" s="1"/>
  <c r="H103" i="2" s="1" a="1"/>
  <c r="H103" i="2" s="1"/>
  <c r="AP103" i="2" a="1"/>
  <c r="AP103" i="2" s="1"/>
  <c r="J103" i="2" s="1"/>
  <c r="AT419" i="2" a="1"/>
  <c r="AT419" i="2" s="1"/>
  <c r="K419" i="2" s="1"/>
  <c r="AE75" i="2" a="1"/>
  <c r="AE75" i="2" s="1"/>
  <c r="AF75" i="2" s="1" a="1"/>
  <c r="AF75" i="2" s="1"/>
  <c r="H75" i="2" s="1" a="1"/>
  <c r="H75" i="2" s="1"/>
  <c r="AH185" i="2" a="1"/>
  <c r="AH185" i="2" s="1"/>
  <c r="AI185" i="2" s="1"/>
  <c r="AL419" i="2" a="1"/>
  <c r="AL419" i="2" s="1"/>
  <c r="I419" i="2" s="1"/>
  <c r="BA107" i="2" a="1"/>
  <c r="BA107" i="2" s="1"/>
  <c r="BA419" i="2" a="1"/>
  <c r="BA419" i="2" s="1"/>
  <c r="L419" i="2" s="1"/>
  <c r="H107" i="2" a="1"/>
  <c r="H107" i="2" s="1"/>
  <c r="AL140" i="2" a="1"/>
  <c r="AL140" i="2" s="1"/>
  <c r="I140" i="2" s="1"/>
  <c r="AT140" i="2" a="1"/>
  <c r="AT140" i="2" s="1"/>
  <c r="K140" i="2" s="1"/>
  <c r="AE93" i="2" a="1"/>
  <c r="AE93" i="2" s="1"/>
  <c r="AF93" i="2" s="1" a="1"/>
  <c r="AF93" i="2" s="1"/>
  <c r="H93" i="2" s="1" a="1"/>
  <c r="H93" i="2" s="1"/>
  <c r="AE8" i="2" a="1"/>
  <c r="AE8" i="2" s="1"/>
  <c r="AF8" i="2" s="1" a="1"/>
  <c r="AF8" i="2" s="1"/>
  <c r="AF140" i="2" a="1"/>
  <c r="AF140" i="2" s="1"/>
  <c r="H140" i="2" s="1" a="1"/>
  <c r="H140" i="2" s="1"/>
  <c r="AP140" i="2" a="1"/>
  <c r="AP140" i="2" s="1"/>
  <c r="J140" i="2" s="1"/>
  <c r="AF369" i="2" a="1"/>
  <c r="AF369" i="2" s="1"/>
  <c r="H369" i="2" s="1" a="1"/>
  <c r="H369" i="2" s="1"/>
  <c r="AT369" i="2" a="1"/>
  <c r="AT369" i="2" s="1"/>
  <c r="K369" i="2" s="1"/>
  <c r="AP369" i="2" a="1"/>
  <c r="AP369" i="2" s="1"/>
  <c r="J369" i="2" s="1"/>
  <c r="H8" i="2" a="1"/>
  <c r="H8" i="2" s="1"/>
  <c r="AF381" i="2" a="1"/>
  <c r="AF381" i="2" s="1"/>
  <c r="H381" i="2" s="1" a="1"/>
  <c r="H381" i="2" s="1"/>
  <c r="AL381" i="2" a="1"/>
  <c r="AL381" i="2" s="1"/>
  <c r="I381" i="2" s="1"/>
  <c r="AT381" i="2" a="1"/>
  <c r="AT381" i="2" s="1"/>
  <c r="K381" i="2" s="1"/>
  <c r="AP381" i="2" a="1"/>
  <c r="AP381" i="2" s="1"/>
  <c r="J381" i="2" s="1"/>
  <c r="BA381" i="2" a="1"/>
  <c r="BA381" i="2" s="1"/>
  <c r="L381" i="2" s="1"/>
  <c r="AP328" i="2" a="1"/>
  <c r="AP328" i="2" s="1"/>
  <c r="L334" i="2"/>
  <c r="BA443" i="2" a="1"/>
  <c r="BA443" i="2" s="1"/>
  <c r="L443" i="2" s="1"/>
  <c r="BA124" i="2" a="1"/>
  <c r="BA124" i="2" s="1"/>
  <c r="L124" i="2" s="1"/>
  <c r="AT124" i="2" a="1"/>
  <c r="AT124" i="2" s="1"/>
  <c r="K124" i="2" s="1"/>
  <c r="AT257" i="2" a="1"/>
  <c r="AT257" i="2" s="1"/>
  <c r="K257" i="2" s="1"/>
  <c r="BA228" i="2" a="1"/>
  <c r="BA228" i="2" s="1"/>
  <c r="L228" i="2" s="1"/>
  <c r="AT228" i="2" a="1"/>
  <c r="AT228" i="2" s="1"/>
  <c r="K228" i="2" s="1"/>
  <c r="AP428" i="2" a="1"/>
  <c r="AP428" i="2" s="1"/>
  <c r="J428" i="2" s="1"/>
  <c r="AL126" i="2" a="1"/>
  <c r="AL126" i="2" s="1"/>
  <c r="I126" i="2" s="1"/>
  <c r="AT327" i="2" a="1"/>
  <c r="AT327" i="2" s="1"/>
  <c r="K327" i="2" s="1"/>
  <c r="BA327" i="2" a="1"/>
  <c r="BA327" i="2" s="1"/>
  <c r="L327" i="2" s="1"/>
  <c r="AL327" i="2" a="1"/>
  <c r="AL327" i="2" s="1"/>
  <c r="I327" i="2" s="1"/>
  <c r="AP342" i="2" a="1"/>
  <c r="AP342" i="2" s="1"/>
  <c r="J342" i="2" s="1"/>
  <c r="AP318" i="2" a="1"/>
  <c r="AP318" i="2" s="1"/>
  <c r="AP307" i="2" a="1"/>
  <c r="AP307" i="2" s="1"/>
  <c r="J307" i="2" s="1"/>
  <c r="AL158" i="2" a="1"/>
  <c r="AL158" i="2" s="1"/>
  <c r="I158" i="2" s="1"/>
  <c r="BA257" i="2" a="1"/>
  <c r="BA257" i="2" s="1"/>
  <c r="L257" i="2" s="1"/>
  <c r="AT355" i="2" a="1"/>
  <c r="AT355" i="2" s="1"/>
  <c r="K355" i="2" s="1"/>
  <c r="AL111" i="2" a="1"/>
  <c r="AL111" i="2" s="1"/>
  <c r="I111" i="2" s="1"/>
  <c r="AL348" i="2" a="1"/>
  <c r="AL348" i="2" s="1"/>
  <c r="I348" i="2" s="1"/>
  <c r="AT158" i="2" a="1"/>
  <c r="AT158" i="2" s="1"/>
  <c r="K158" i="2" s="1"/>
  <c r="AT428" i="2" a="1"/>
  <c r="AT428" i="2" s="1"/>
  <c r="K428" i="2" s="1"/>
  <c r="BA189" i="2" a="1"/>
  <c r="BA189" i="2" s="1"/>
  <c r="L189" i="2" s="1"/>
  <c r="AP355" i="2" a="1"/>
  <c r="AP355" i="2" s="1"/>
  <c r="J355" i="2" s="1"/>
  <c r="AL307" i="2" a="1"/>
  <c r="AL307" i="2" s="1"/>
  <c r="I307" i="2" s="1"/>
  <c r="AL355" i="2" a="1"/>
  <c r="AL355" i="2" s="1"/>
  <c r="I355" i="2" s="1"/>
  <c r="BA348" i="2" a="1"/>
  <c r="BA348" i="2" s="1"/>
  <c r="L348" i="2" s="1"/>
  <c r="BA158" i="2" a="1"/>
  <c r="BA158" i="2" s="1"/>
  <c r="L158" i="2" s="1"/>
  <c r="AP111" i="2" a="1"/>
  <c r="AP111" i="2" s="1"/>
  <c r="J111" i="2" s="1"/>
  <c r="BA142" i="2" a="1"/>
  <c r="BA142" i="2" s="1"/>
  <c r="L142" i="2" s="1"/>
  <c r="AT348" i="2" a="1"/>
  <c r="AT348" i="2" s="1"/>
  <c r="K348" i="2" s="1"/>
  <c r="BA342" i="2" a="1"/>
  <c r="BA342" i="2" s="1"/>
  <c r="L342" i="2" s="1"/>
  <c r="AT342" i="2" a="1"/>
  <c r="AT342" i="2" s="1"/>
  <c r="K342" i="2" s="1"/>
  <c r="BA428" i="2" a="1"/>
  <c r="BA428" i="2" s="1"/>
  <c r="L428" i="2" s="1"/>
  <c r="AT307" i="2" a="1"/>
  <c r="AT307" i="2" s="1"/>
  <c r="K307" i="2" s="1"/>
  <c r="BA111" i="2" a="1"/>
  <c r="BA111" i="2" s="1"/>
  <c r="L111" i="2" s="1"/>
  <c r="AL218" i="2" a="1"/>
  <c r="AL218" i="2" s="1"/>
  <c r="I218" i="2" s="1"/>
  <c r="BA439" i="2" a="1"/>
  <c r="BA439" i="2" s="1"/>
  <c r="L439" i="2" s="1"/>
  <c r="BA117" i="2" a="1"/>
  <c r="BA117" i="2" s="1"/>
  <c r="L117" i="2" s="1"/>
  <c r="AO93" i="2" a="1"/>
  <c r="AO93" i="2" s="1"/>
  <c r="AO318" i="2" a="1"/>
  <c r="AO318" i="2" s="1"/>
  <c r="AT439" i="2" a="1"/>
  <c r="AT439" i="2" s="1"/>
  <c r="K439" i="2" s="1"/>
  <c r="AL117" i="2" a="1"/>
  <c r="AL117" i="2" s="1"/>
  <c r="I117" i="2" s="1"/>
  <c r="BA198" i="2" a="1"/>
  <c r="BA198" i="2" s="1"/>
  <c r="L198" i="2" s="1"/>
  <c r="AO47" i="2" a="1"/>
  <c r="AO47" i="2" s="1"/>
  <c r="AT42" i="2" a="1"/>
  <c r="AT42" i="2" s="1"/>
  <c r="K42" i="2" s="1"/>
  <c r="AL198" i="2" a="1"/>
  <c r="AL198" i="2" s="1"/>
  <c r="I198" i="2" s="1"/>
  <c r="BA280" i="2" a="1"/>
  <c r="BA280" i="2" s="1"/>
  <c r="L280" i="2" s="1"/>
  <c r="BA268" i="2" a="1"/>
  <c r="BA268" i="2" s="1"/>
  <c r="L268" i="2" s="1"/>
  <c r="AL143" i="2" a="1"/>
  <c r="AL143" i="2" s="1"/>
  <c r="I143" i="2" s="1"/>
  <c r="AT288" i="2" a="1"/>
  <c r="AT288" i="2" s="1"/>
  <c r="K288" i="2" s="1"/>
  <c r="AL268" i="2" a="1"/>
  <c r="AL268" i="2" s="1"/>
  <c r="I268" i="2" s="1"/>
  <c r="BA42" i="2" a="1"/>
  <c r="BA42" i="2" s="1"/>
  <c r="L42" i="2" s="1"/>
  <c r="AP268" i="2" a="1"/>
  <c r="AP268" i="2" s="1"/>
  <c r="J268" i="2" s="1"/>
  <c r="AT198" i="2" a="1"/>
  <c r="AT198" i="2" s="1"/>
  <c r="K198" i="2" s="1"/>
  <c r="AT97" i="2" a="1"/>
  <c r="AT97" i="2" s="1"/>
  <c r="K97" i="2" s="1"/>
  <c r="L646" i="2"/>
  <c r="AT117" i="2" a="1"/>
  <c r="AT117" i="2" s="1"/>
  <c r="K117" i="2" s="1"/>
  <c r="BA410" i="2" a="1"/>
  <c r="BA410" i="2" s="1"/>
  <c r="L410" i="2" s="1"/>
  <c r="AL42" i="2" a="1"/>
  <c r="AL42" i="2" s="1"/>
  <c r="I42" i="2" s="1"/>
  <c r="AL280" i="2" a="1"/>
  <c r="AL280" i="2" s="1"/>
  <c r="I280" i="2" s="1"/>
  <c r="AL288" i="2" a="1"/>
  <c r="AL288" i="2" s="1"/>
  <c r="I288" i="2" s="1"/>
  <c r="BA374" i="2" a="1"/>
  <c r="BA374" i="2" s="1"/>
  <c r="L374" i="2" s="1"/>
  <c r="BA97" i="2" a="1"/>
  <c r="BA97" i="2" s="1"/>
  <c r="L97" i="2" s="1"/>
  <c r="AK47" i="2" a="1"/>
  <c r="AK47" i="2" s="1"/>
  <c r="AT219" i="2" a="1"/>
  <c r="AT219" i="2" s="1"/>
  <c r="K219" i="2" s="1"/>
  <c r="BA357" i="2" a="1"/>
  <c r="BA357" i="2" s="1"/>
  <c r="L357" i="2" s="1"/>
  <c r="AL460" i="2" a="1"/>
  <c r="AL460" i="2" s="1"/>
  <c r="I460" i="2" s="1"/>
  <c r="AL283" i="2" a="1"/>
  <c r="AL283" i="2" s="1"/>
  <c r="I283" i="2" s="1"/>
  <c r="AL277" i="2" a="1"/>
  <c r="AL277" i="2" s="1"/>
  <c r="I277" i="2" s="1"/>
  <c r="AT415" i="2" a="1"/>
  <c r="AT415" i="2" s="1"/>
  <c r="K415" i="2" s="1"/>
  <c r="AP460" i="2" a="1"/>
  <c r="AP460" i="2" s="1"/>
  <c r="J460" i="2" s="1"/>
  <c r="BA109" i="2" a="1"/>
  <c r="BA109" i="2" s="1"/>
  <c r="L109" i="2" s="1"/>
  <c r="AK93" i="2" a="1"/>
  <c r="AK93" i="2" s="1"/>
  <c r="BA143" i="2" a="1"/>
  <c r="BA143" i="2" s="1"/>
  <c r="L143" i="2" s="1"/>
  <c r="BA277" i="2" a="1"/>
  <c r="BA277" i="2" s="1"/>
  <c r="L277" i="2" s="1"/>
  <c r="BA415" i="2" a="1"/>
  <c r="BA415" i="2" s="1"/>
  <c r="L415" i="2" s="1"/>
  <c r="L318" i="2"/>
  <c r="AP143" i="2" a="1"/>
  <c r="AP143" i="2" s="1"/>
  <c r="J143" i="2" s="1"/>
  <c r="AL171" i="2" a="1"/>
  <c r="AL171" i="2" s="1"/>
  <c r="I171" i="2" s="1"/>
  <c r="BA460" i="2" a="1"/>
  <c r="BA460" i="2" s="1"/>
  <c r="L460" i="2" s="1"/>
  <c r="AL349" i="2" a="1"/>
  <c r="AL349" i="2" s="1"/>
  <c r="I349" i="2" s="1"/>
  <c r="AL109" i="2" a="1"/>
  <c r="AL109" i="2" s="1"/>
  <c r="I109" i="2" s="1"/>
  <c r="AT109" i="2" a="1"/>
  <c r="AT109" i="2" s="1"/>
  <c r="K109" i="2" s="1"/>
  <c r="AT349" i="2" a="1"/>
  <c r="AT349" i="2" s="1"/>
  <c r="K349" i="2" s="1"/>
  <c r="BA379" i="2" a="1"/>
  <c r="BA379" i="2" s="1"/>
  <c r="L379" i="2" s="1"/>
  <c r="BA219" i="2" a="1"/>
  <c r="BA219" i="2" s="1"/>
  <c r="L219" i="2" s="1"/>
  <c r="BA171" i="2" a="1"/>
  <c r="BA171" i="2" s="1"/>
  <c r="L171" i="2" s="1"/>
  <c r="BA349" i="2" a="1"/>
  <c r="BA349" i="2" s="1"/>
  <c r="L349" i="2" s="1"/>
  <c r="BA303" i="2" a="1"/>
  <c r="BA303" i="2" s="1"/>
  <c r="L303" i="2" s="1"/>
  <c r="AL142" i="2" a="1"/>
  <c r="AL142" i="2" s="1"/>
  <c r="I142" i="2" s="1"/>
  <c r="AT171" i="2" a="1"/>
  <c r="AT171" i="2" s="1"/>
  <c r="K171" i="2" s="1"/>
  <c r="AL29" i="2" a="1"/>
  <c r="AL29" i="2" s="1"/>
  <c r="I29" i="2" s="1"/>
  <c r="AT142" i="2" a="1"/>
  <c r="AT142" i="2" s="1"/>
  <c r="K142" i="2" s="1"/>
  <c r="AL365" i="2" a="1"/>
  <c r="AL365" i="2" s="1"/>
  <c r="I365" i="2" s="1"/>
  <c r="BA49" i="2" a="1"/>
  <c r="BA49" i="2" s="1"/>
  <c r="L49" i="2" s="1"/>
  <c r="AL52" i="2" a="1"/>
  <c r="AL52" i="2" s="1"/>
  <c r="I52" i="2" s="1"/>
  <c r="AP365" i="2" a="1"/>
  <c r="AP365" i="2" s="1"/>
  <c r="J365" i="2" s="1"/>
  <c r="AS8" i="2" a="1"/>
  <c r="AS8" i="2" s="1"/>
  <c r="AO176" i="2" a="1"/>
  <c r="AO176" i="2" s="1"/>
  <c r="AT387" i="2" a="1"/>
  <c r="AT387" i="2" s="1"/>
  <c r="K387" i="2" s="1"/>
  <c r="AS107" i="2" a="1"/>
  <c r="AS107" i="2" s="1"/>
  <c r="AT74" i="2" a="1"/>
  <c r="AT74" i="2" s="1"/>
  <c r="K74" i="2" s="1"/>
  <c r="BA52" i="2" a="1"/>
  <c r="BA52" i="2" s="1"/>
  <c r="L52" i="2" s="1"/>
  <c r="AT365" i="2" a="1"/>
  <c r="AT365" i="2" s="1"/>
  <c r="K365" i="2" s="1"/>
  <c r="AT52" i="2" a="1"/>
  <c r="AT52" i="2" s="1"/>
  <c r="K52" i="2" s="1"/>
  <c r="AL96" i="2" a="1"/>
  <c r="AL96" i="2" s="1"/>
  <c r="I96" i="2" s="1"/>
  <c r="AP96" i="2" a="1"/>
  <c r="AP96" i="2" s="1"/>
  <c r="J96" i="2" s="1"/>
  <c r="BA288" i="2" a="1"/>
  <c r="BA288" i="2" s="1"/>
  <c r="L288" i="2" s="1"/>
  <c r="AP50" i="2" a="1"/>
  <c r="AP50" i="2" s="1"/>
  <c r="J50" i="2" s="1"/>
  <c r="BA315" i="2" a="1"/>
  <c r="BA315" i="2" s="1"/>
  <c r="L315" i="2" s="1"/>
  <c r="BA179" i="2" a="1"/>
  <c r="BA179" i="2" s="1"/>
  <c r="L179" i="2" s="1"/>
  <c r="AL237" i="2" a="1"/>
  <c r="AL237" i="2" s="1"/>
  <c r="I237" i="2" s="1"/>
  <c r="AT324" i="2" a="1"/>
  <c r="AT324" i="2" s="1"/>
  <c r="K324" i="2" s="1"/>
  <c r="AP441" i="2" a="1"/>
  <c r="AP441" i="2" s="1"/>
  <c r="J441" i="2" s="1"/>
  <c r="AP107" i="2" a="1"/>
  <c r="AP107" i="2" s="1"/>
  <c r="J107" i="2" s="1"/>
  <c r="AL324" i="2" a="1"/>
  <c r="AL324" i="2" s="1"/>
  <c r="I324" i="2" s="1"/>
  <c r="AL249" i="2" a="1"/>
  <c r="AL249" i="2" s="1"/>
  <c r="I249" i="2" s="1"/>
  <c r="BA129" i="2" a="1"/>
  <c r="BA129" i="2" s="1"/>
  <c r="L129" i="2" s="1"/>
  <c r="BA341" i="2" a="1"/>
  <c r="BA341" i="2" s="1"/>
  <c r="L341" i="2" s="1"/>
  <c r="BA324" i="2" a="1"/>
  <c r="BA324" i="2" s="1"/>
  <c r="L324" i="2" s="1"/>
  <c r="AL334" i="2" a="1"/>
  <c r="AL334" i="2" s="1"/>
  <c r="I334" i="2" s="1"/>
  <c r="AH93" i="2" a="1"/>
  <c r="AH93" i="2" s="1"/>
  <c r="AI93" i="2" s="1"/>
  <c r="AP173" i="2" a="1"/>
  <c r="AP173" i="2" s="1"/>
  <c r="J173" i="2" s="1"/>
  <c r="AO265" i="2" a="1"/>
  <c r="AO265" i="2" s="1"/>
  <c r="AO83" i="2" a="1"/>
  <c r="AO83" i="2" s="1"/>
  <c r="AO107" i="2" a="1"/>
  <c r="AO107" i="2" s="1"/>
  <c r="BA236" i="2" a="1"/>
  <c r="BA236" i="2" s="1"/>
  <c r="L236" i="2" s="1"/>
  <c r="AP236" i="2" a="1"/>
  <c r="AP236" i="2" s="1"/>
  <c r="J236" i="2" s="1"/>
  <c r="AT315" i="2" a="1"/>
  <c r="AT315" i="2" s="1"/>
  <c r="K315" i="2" s="1"/>
  <c r="AP344" i="2" a="1"/>
  <c r="AP344" i="2" s="1"/>
  <c r="J344" i="2" s="1"/>
  <c r="AT68" i="2" a="1"/>
  <c r="AT68" i="2" s="1"/>
  <c r="K68" i="2" s="1"/>
  <c r="AP68" i="2" a="1"/>
  <c r="AP68" i="2" s="1"/>
  <c r="AT249" i="2" a="1"/>
  <c r="AT249" i="2" s="1"/>
  <c r="K249" i="2" s="1"/>
  <c r="AL129" i="2" a="1"/>
  <c r="AL129" i="2" s="1"/>
  <c r="I129" i="2" s="1"/>
  <c r="AL427" i="2" a="1"/>
  <c r="AL427" i="2" s="1"/>
  <c r="I427" i="2" s="1"/>
  <c r="AT334" i="2" a="1"/>
  <c r="AT334" i="2" s="1"/>
  <c r="K334" i="2" s="1"/>
  <c r="AO457" i="2" a="1"/>
  <c r="AO457" i="2" s="1"/>
  <c r="AP58" i="2" a="1"/>
  <c r="AP58" i="2" s="1"/>
  <c r="J58" i="2" s="1"/>
  <c r="AL315" i="2" a="1"/>
  <c r="AL315" i="2" s="1"/>
  <c r="I315" i="2" s="1"/>
  <c r="AT129" i="2" a="1"/>
  <c r="AT129" i="2" s="1"/>
  <c r="K129" i="2" s="1"/>
  <c r="AT427" i="2" a="1"/>
  <c r="AT427" i="2" s="1"/>
  <c r="K427" i="2" s="1"/>
  <c r="AT126" i="2" a="1"/>
  <c r="AT126" i="2" s="1"/>
  <c r="K126" i="2" s="1"/>
  <c r="AL293" i="2" a="1"/>
  <c r="AL293" i="2" s="1"/>
  <c r="I293" i="2" s="1"/>
  <c r="BA152" i="2" a="1"/>
  <c r="BA152" i="2" s="1"/>
  <c r="L152" i="2" s="1"/>
  <c r="AO458" i="2" a="1"/>
  <c r="AO458" i="2" s="1"/>
  <c r="AP334" i="2" a="1"/>
  <c r="AP334" i="2" s="1"/>
  <c r="J334" i="2" s="1"/>
  <c r="AT218" i="2" a="1"/>
  <c r="AT218" i="2" s="1"/>
  <c r="K218" i="2" s="1"/>
  <c r="AT293" i="2" a="1"/>
  <c r="AT293" i="2" s="1"/>
  <c r="K293" i="2" s="1"/>
  <c r="AL357" i="2" a="1"/>
  <c r="AL357" i="2" s="1"/>
  <c r="I357" i="2" s="1"/>
  <c r="AT179" i="2" a="1"/>
  <c r="AT179" i="2" s="1"/>
  <c r="K179" i="2" s="1"/>
  <c r="AT152" i="2" a="1"/>
  <c r="AT152" i="2" s="1"/>
  <c r="K152" i="2" s="1"/>
  <c r="K567" i="2"/>
  <c r="AP423" i="2" a="1"/>
  <c r="AP423" i="2" s="1"/>
  <c r="J423" i="2" s="1"/>
  <c r="AO328" i="2" a="1"/>
  <c r="AO328" i="2" s="1"/>
  <c r="AO185" i="2" a="1"/>
  <c r="AO185" i="2" s="1"/>
  <c r="AT341" i="2" a="1"/>
  <c r="AT341" i="2" s="1"/>
  <c r="K341" i="2" s="1"/>
  <c r="AP341" i="2" a="1"/>
  <c r="AP341" i="2" s="1"/>
  <c r="J341" i="2" s="1"/>
  <c r="BA437" i="2" a="1"/>
  <c r="BA437" i="2" s="1"/>
  <c r="L437" i="2" s="1"/>
  <c r="BA218" i="2" a="1"/>
  <c r="BA218" i="2" s="1"/>
  <c r="L218" i="2" s="1"/>
  <c r="BA126" i="2" a="1"/>
  <c r="BA126" i="2" s="1"/>
  <c r="L126" i="2" s="1"/>
  <c r="BA293" i="2" a="1"/>
  <c r="BA293" i="2" s="1"/>
  <c r="L293" i="2" s="1"/>
  <c r="AT357" i="2" a="1"/>
  <c r="AT357" i="2" s="1"/>
  <c r="K357" i="2" s="1"/>
  <c r="AL179" i="2" a="1"/>
  <c r="AL179" i="2" s="1"/>
  <c r="I179" i="2" s="1"/>
  <c r="AL49" i="2" a="1"/>
  <c r="AL49" i="2" s="1"/>
  <c r="I49" i="2" s="1"/>
  <c r="AL152" i="2" a="1"/>
  <c r="AL152" i="2" s="1"/>
  <c r="I152" i="2" s="1"/>
  <c r="AT379" i="2" a="1"/>
  <c r="AT379" i="2" s="1"/>
  <c r="K379" i="2" s="1"/>
  <c r="AT49" i="2" a="1"/>
  <c r="AT49" i="2" s="1"/>
  <c r="K49" i="2" s="1"/>
  <c r="AP74" i="2" a="1"/>
  <c r="AP74" i="2" s="1"/>
  <c r="J74" i="2" s="1"/>
  <c r="AO37" i="2" a="1"/>
  <c r="AO37" i="2" s="1"/>
  <c r="K646" i="2"/>
  <c r="AT441" i="2" a="1"/>
  <c r="AT441" i="2" s="1"/>
  <c r="K441" i="2" s="1"/>
  <c r="BA441" i="2" a="1"/>
  <c r="BA441" i="2" s="1"/>
  <c r="L441" i="2" s="1"/>
  <c r="L107" i="2"/>
  <c r="AT443" i="2" a="1"/>
  <c r="AT443" i="2" s="1"/>
  <c r="K443" i="2" s="1"/>
  <c r="AL50" i="2" a="1"/>
  <c r="AL50" i="2" s="1"/>
  <c r="I50" i="2" s="1"/>
  <c r="AT236" i="2" a="1"/>
  <c r="AT236" i="2" s="1"/>
  <c r="K236" i="2" s="1"/>
  <c r="AL441" i="2" a="1"/>
  <c r="AL441" i="2" s="1"/>
  <c r="I441" i="2" s="1"/>
  <c r="BA50" i="2" a="1"/>
  <c r="BA50" i="2" s="1"/>
  <c r="L50" i="2" s="1"/>
  <c r="BA173" i="2" a="1"/>
  <c r="BA173" i="2" s="1"/>
  <c r="L173" i="2" s="1"/>
  <c r="AT50" i="2" a="1"/>
  <c r="AT50" i="2" s="1"/>
  <c r="K50" i="2" s="1"/>
  <c r="AT58" i="2" a="1"/>
  <c r="AT58" i="2" s="1"/>
  <c r="K58" i="2" s="1"/>
  <c r="AL236" i="2" a="1"/>
  <c r="AL236" i="2" s="1"/>
  <c r="I236" i="2" s="1"/>
  <c r="BA58" i="2" a="1"/>
  <c r="BA58" i="2" s="1"/>
  <c r="L58" i="2" s="1"/>
  <c r="AL443" i="2" a="1"/>
  <c r="AL443" i="2" s="1"/>
  <c r="I443" i="2" s="1"/>
  <c r="AT173" i="2" a="1"/>
  <c r="AT173" i="2" s="1"/>
  <c r="K173" i="2" s="1"/>
  <c r="BA68" i="2" a="1"/>
  <c r="BA68" i="2" s="1"/>
  <c r="L68" i="2" s="1"/>
  <c r="AL74" i="2" a="1"/>
  <c r="AL74" i="2" s="1"/>
  <c r="I74" i="2" s="1"/>
  <c r="AL423" i="2" a="1"/>
  <c r="AL423" i="2" s="1"/>
  <c r="I423" i="2" s="1"/>
  <c r="AL173" i="2" a="1"/>
  <c r="AL173" i="2" s="1"/>
  <c r="I173" i="2" s="1"/>
  <c r="BA249" i="2" a="1"/>
  <c r="BA249" i="2" s="1"/>
  <c r="L249" i="2" s="1"/>
  <c r="AT423" i="2" a="1"/>
  <c r="AT423" i="2" s="1"/>
  <c r="K423" i="2" s="1"/>
  <c r="AO8" i="2" a="1"/>
  <c r="AO8" i="2" s="1"/>
  <c r="BA394" i="2" a="1"/>
  <c r="BA394" i="2" s="1"/>
  <c r="L394" i="2" s="1"/>
  <c r="J204" i="2"/>
  <c r="J304" i="2"/>
  <c r="J437" i="2"/>
  <c r="AL287" i="2" a="1"/>
  <c r="AL287" i="2" s="1"/>
  <c r="I287" i="2" s="1"/>
  <c r="J287" i="2"/>
  <c r="AL106" i="2" a="1"/>
  <c r="AL106" i="2" s="1"/>
  <c r="I106" i="2" s="1"/>
  <c r="J106" i="2"/>
  <c r="AT77" i="2" a="1"/>
  <c r="AT77" i="2" s="1"/>
  <c r="K77" i="2" s="1"/>
  <c r="J77" i="2"/>
  <c r="AL219" i="2" a="1"/>
  <c r="AL219" i="2" s="1"/>
  <c r="I219" i="2" s="1"/>
  <c r="J219" i="2"/>
  <c r="BA237" i="2" a="1"/>
  <c r="BA237" i="2" s="1"/>
  <c r="L237" i="2" s="1"/>
  <c r="BA427" i="2" a="1"/>
  <c r="BA427" i="2" s="1"/>
  <c r="L427" i="2" s="1"/>
  <c r="J427" i="2"/>
  <c r="BA286" i="2" a="1"/>
  <c r="BA286" i="2" s="1"/>
  <c r="L286" i="2" s="1"/>
  <c r="J286" i="2"/>
  <c r="J361" i="2"/>
  <c r="J317" i="2"/>
  <c r="BA161" i="2" a="1"/>
  <c r="BA161" i="2" s="1"/>
  <c r="L161" i="2" s="1"/>
  <c r="J161" i="2"/>
  <c r="J29" i="2"/>
  <c r="AT367" i="2" a="1"/>
  <c r="AT367" i="2" s="1"/>
  <c r="K367" i="2" s="1"/>
  <c r="J367" i="2"/>
  <c r="J277" i="2"/>
  <c r="AL131" i="2" a="1"/>
  <c r="AL131" i="2" s="1"/>
  <c r="I131" i="2" s="1"/>
  <c r="J131" i="2"/>
  <c r="AL147" i="2" a="1"/>
  <c r="AL147" i="2" s="1"/>
  <c r="I147" i="2" s="1"/>
  <c r="J147" i="2"/>
  <c r="AT146" i="2" a="1"/>
  <c r="AT146" i="2" s="1"/>
  <c r="K146" i="2" s="1"/>
  <c r="J194" i="2"/>
  <c r="AL387" i="2" a="1"/>
  <c r="AL387" i="2" s="1"/>
  <c r="I387" i="2" s="1"/>
  <c r="J387" i="2"/>
  <c r="J409" i="2"/>
  <c r="BA180" i="2" a="1"/>
  <c r="BA180" i="2" s="1"/>
  <c r="L180" i="2" s="1"/>
  <c r="J180" i="2"/>
  <c r="AT189" i="2" a="1"/>
  <c r="AT189" i="2" s="1"/>
  <c r="K189" i="2" s="1"/>
  <c r="J189" i="2"/>
  <c r="AL415" i="2" a="1"/>
  <c r="AL415" i="2" s="1"/>
  <c r="I415" i="2" s="1"/>
  <c r="J415" i="2"/>
  <c r="BA96" i="2" a="1"/>
  <c r="BA96" i="2" s="1"/>
  <c r="L96" i="2" s="1"/>
  <c r="AT102" i="2" a="1"/>
  <c r="AT102" i="2" s="1"/>
  <c r="K102" i="2" s="1"/>
  <c r="J102" i="2"/>
  <c r="AL86" i="2" a="1"/>
  <c r="AL86" i="2" s="1"/>
  <c r="I86" i="2" s="1"/>
  <c r="J308" i="2"/>
  <c r="AL436" i="2" a="1"/>
  <c r="AL436" i="2" s="1"/>
  <c r="I436" i="2" s="1"/>
  <c r="J436" i="2"/>
  <c r="AL303" i="2" a="1"/>
  <c r="AL303" i="2" s="1"/>
  <c r="I303" i="2" s="1"/>
  <c r="J303" i="2"/>
  <c r="J205" i="2"/>
  <c r="AL395" i="2" a="1"/>
  <c r="AL395" i="2" s="1"/>
  <c r="I395" i="2" s="1"/>
  <c r="BA385" i="2" a="1"/>
  <c r="BA385" i="2" s="1"/>
  <c r="L385" i="2" s="1"/>
  <c r="J382" i="2"/>
  <c r="BA283" i="2" a="1"/>
  <c r="BA283" i="2" s="1"/>
  <c r="L283" i="2" s="1"/>
  <c r="AL376" i="2" a="1"/>
  <c r="AL376" i="2" s="1"/>
  <c r="I376" i="2" s="1"/>
  <c r="J376" i="2"/>
  <c r="AT106" i="2" a="1"/>
  <c r="AT106" i="2" s="1"/>
  <c r="K106" i="2" s="1"/>
  <c r="K641" i="2"/>
  <c r="AL58" i="2" a="1"/>
  <c r="AL58" i="2" s="1"/>
  <c r="I58" i="2" s="1"/>
  <c r="AT436" i="2" a="1"/>
  <c r="AT436" i="2" s="1"/>
  <c r="K436" i="2" s="1"/>
  <c r="AL379" i="2" a="1"/>
  <c r="AL379" i="2" s="1"/>
  <c r="I379" i="2" s="1"/>
  <c r="AT336" i="2" a="1"/>
  <c r="AT336" i="2" s="1"/>
  <c r="K336" i="2" s="1"/>
  <c r="AT280" i="2" a="1"/>
  <c r="AT280" i="2" s="1"/>
  <c r="K280" i="2" s="1"/>
  <c r="J280" i="2"/>
  <c r="AT283" i="2" a="1"/>
  <c r="AT283" i="2" s="1"/>
  <c r="K283" i="2" s="1"/>
  <c r="BA122" i="2" a="1"/>
  <c r="BA122" i="2" s="1"/>
  <c r="L122" i="2" s="1"/>
  <c r="J122" i="2"/>
  <c r="AT96" i="2" a="1"/>
  <c r="AT96" i="2" s="1"/>
  <c r="K96" i="2" s="1"/>
  <c r="BA436" i="2" a="1"/>
  <c r="BA436" i="2" s="1"/>
  <c r="L436" i="2" s="1"/>
  <c r="BA170" i="2" a="1"/>
  <c r="BA170" i="2" s="1"/>
  <c r="L170" i="2" s="1"/>
  <c r="AL108" i="2" a="1"/>
  <c r="AL108" i="2" s="1"/>
  <c r="I108" i="2" s="1"/>
  <c r="J116" i="2"/>
  <c r="J215" i="2"/>
  <c r="BA386" i="2" a="1"/>
  <c r="BA386" i="2" s="1"/>
  <c r="L386" i="2" s="1"/>
  <c r="J386" i="2"/>
  <c r="BA195" i="2" a="1"/>
  <c r="BA195" i="2" s="1"/>
  <c r="L195" i="2" s="1"/>
  <c r="AT339" i="2" a="1"/>
  <c r="AT339" i="2" s="1"/>
  <c r="K339" i="2" s="1"/>
  <c r="L567" i="2"/>
  <c r="J461" i="2"/>
  <c r="J446" i="2"/>
  <c r="J261" i="2"/>
  <c r="AL68" i="2" a="1"/>
  <c r="AL68" i="2" s="1"/>
  <c r="I68" i="2" s="1"/>
  <c r="J68" i="2"/>
  <c r="BA80" i="2" a="1"/>
  <c r="BA80" i="2" s="1"/>
  <c r="L80" i="2" s="1"/>
  <c r="J80" i="2"/>
  <c r="AT290" i="2" a="1"/>
  <c r="AT290" i="2" s="1"/>
  <c r="K290" i="2" s="1"/>
  <c r="J196" i="2"/>
  <c r="BA238" i="2" a="1"/>
  <c r="BA238" i="2" s="1"/>
  <c r="L238" i="2" s="1"/>
  <c r="J238" i="2"/>
  <c r="AT156" i="2" a="1"/>
  <c r="AT156" i="2" s="1"/>
  <c r="K156" i="2" s="1"/>
  <c r="J156" i="2"/>
  <c r="AL252" i="2" a="1"/>
  <c r="AL252" i="2" s="1"/>
  <c r="I252" i="2" s="1"/>
  <c r="J252" i="2"/>
  <c r="J157" i="2"/>
  <c r="AL114" i="2" a="1"/>
  <c r="AL114" i="2" s="1"/>
  <c r="I114" i="2" s="1"/>
  <c r="J114" i="2"/>
  <c r="AT199" i="2" a="1"/>
  <c r="AT199" i="2" s="1"/>
  <c r="K199" i="2" s="1"/>
  <c r="AL309" i="2" a="1"/>
  <c r="AL309" i="2" s="1"/>
  <c r="I309" i="2" s="1"/>
  <c r="J309" i="2"/>
  <c r="AT267" i="2" a="1"/>
  <c r="AT267" i="2" s="1"/>
  <c r="K267" i="2" s="1"/>
  <c r="J267" i="2"/>
  <c r="AL435" i="2" a="1"/>
  <c r="AL435" i="2" s="1"/>
  <c r="I435" i="2" s="1"/>
  <c r="J435" i="2"/>
  <c r="AL189" i="2" a="1"/>
  <c r="AL189" i="2" s="1"/>
  <c r="I189" i="2" s="1"/>
  <c r="AL244" i="2" a="1"/>
  <c r="AL244" i="2" s="1"/>
  <c r="I244" i="2" s="1"/>
  <c r="J244" i="2"/>
  <c r="AL310" i="2" a="1"/>
  <c r="AL310" i="2" s="1"/>
  <c r="I310" i="2" s="1"/>
  <c r="BA135" i="2" a="1"/>
  <c r="BA135" i="2" s="1"/>
  <c r="L135" i="2" s="1"/>
  <c r="J271" i="2"/>
  <c r="AL430" i="2" a="1"/>
  <c r="AL430" i="2" s="1"/>
  <c r="I430" i="2" s="1"/>
  <c r="AT402" i="2" a="1"/>
  <c r="AT402" i="2" s="1"/>
  <c r="K402" i="2" s="1"/>
  <c r="J402" i="2"/>
  <c r="AL346" i="2" a="1"/>
  <c r="AL346" i="2" s="1"/>
  <c r="I346" i="2" s="1"/>
  <c r="J346" i="2"/>
  <c r="BA78" i="2" a="1"/>
  <c r="BA78" i="2" s="1"/>
  <c r="L78" i="2" s="1"/>
  <c r="AL344" i="2" a="1"/>
  <c r="AL344" i="2" s="1"/>
  <c r="I344" i="2" s="1"/>
  <c r="J331" i="2"/>
  <c r="AT410" i="2" a="1"/>
  <c r="AT410" i="2" s="1"/>
  <c r="K410" i="2" s="1"/>
  <c r="J410" i="2"/>
  <c r="AL94" i="2" a="1"/>
  <c r="AL94" i="2" s="1"/>
  <c r="I94" i="2" s="1"/>
  <c r="J94" i="2"/>
  <c r="J362" i="2"/>
  <c r="BA166" i="2" a="1"/>
  <c r="BA166" i="2" s="1"/>
  <c r="L166" i="2" s="1"/>
  <c r="AT452" i="2" a="1"/>
  <c r="AT452" i="2" s="1"/>
  <c r="K452" i="2" s="1"/>
  <c r="J452" i="2"/>
  <c r="AL400" i="2" a="1"/>
  <c r="AL400" i="2" s="1"/>
  <c r="I400" i="2" s="1"/>
  <c r="J400" i="2"/>
  <c r="AT344" i="2" a="1"/>
  <c r="AT344" i="2" s="1"/>
  <c r="K344" i="2" s="1"/>
  <c r="J450" i="2"/>
  <c r="AT303" i="2" a="1"/>
  <c r="AT303" i="2" s="1"/>
  <c r="K303" i="2" s="1"/>
  <c r="AT66" i="2" a="1"/>
  <c r="AT66" i="2" s="1"/>
  <c r="K66" i="2" s="1"/>
  <c r="AL225" i="2" a="1"/>
  <c r="AL225" i="2" s="1"/>
  <c r="I225" i="2" s="1"/>
  <c r="J225" i="2"/>
  <c r="AT242" i="2" a="1"/>
  <c r="AT242" i="2" s="1"/>
  <c r="K242" i="2" s="1"/>
  <c r="J242" i="2"/>
  <c r="AT362" i="2" a="1"/>
  <c r="AT362" i="2" s="1"/>
  <c r="K362" i="2" s="1"/>
  <c r="J237" i="2"/>
  <c r="BA131" i="2" a="1"/>
  <c r="BA131" i="2" s="1"/>
  <c r="L131" i="2" s="1"/>
  <c r="BA77" i="2" a="1"/>
  <c r="BA77" i="2" s="1"/>
  <c r="L77" i="2" s="1"/>
  <c r="BA362" i="2" a="1"/>
  <c r="BA362" i="2" s="1"/>
  <c r="L362" i="2" s="1"/>
  <c r="BA225" i="2" a="1"/>
  <c r="BA225" i="2" s="1"/>
  <c r="L225" i="2" s="1"/>
  <c r="BA261" i="2" a="1"/>
  <c r="BA261" i="2" s="1"/>
  <c r="L261" i="2" s="1"/>
  <c r="AL77" i="2" a="1"/>
  <c r="AL77" i="2" s="1"/>
  <c r="I77" i="2" s="1"/>
  <c r="AT161" i="2" a="1"/>
  <c r="AT161" i="2" s="1"/>
  <c r="K161" i="2" s="1"/>
  <c r="AT261" i="2" a="1"/>
  <c r="AT261" i="2" s="1"/>
  <c r="K261" i="2" s="1"/>
  <c r="AL261" i="2" a="1"/>
  <c r="AL261" i="2" s="1"/>
  <c r="I261" i="2" s="1"/>
  <c r="AL362" i="2" a="1"/>
  <c r="AL362" i="2" s="1"/>
  <c r="I362" i="2" s="1"/>
  <c r="AL410" i="2" a="1"/>
  <c r="AL410" i="2" s="1"/>
  <c r="I410" i="2" s="1"/>
  <c r="BA106" i="2" a="1"/>
  <c r="BA106" i="2" s="1"/>
  <c r="L106" i="2" s="1"/>
  <c r="AT131" i="2" a="1"/>
  <c r="AT131" i="2" s="1"/>
  <c r="K131" i="2" s="1"/>
  <c r="AK457" i="2" a="1"/>
  <c r="AK457" i="2" s="1"/>
  <c r="J641" i="2"/>
  <c r="AL161" i="2" a="1"/>
  <c r="AL161" i="2" s="1"/>
  <c r="I161" i="2" s="1"/>
  <c r="AL66" i="2" a="1"/>
  <c r="AL66" i="2" s="1"/>
  <c r="I66" i="2" s="1"/>
  <c r="AT237" i="2" a="1"/>
  <c r="AT237" i="2" s="1"/>
  <c r="K237" i="2" s="1"/>
  <c r="BA29" i="2" a="1"/>
  <c r="BA29" i="2" s="1"/>
  <c r="L29" i="2" s="1"/>
  <c r="AT94" i="2" a="1"/>
  <c r="AT94" i="2" s="1"/>
  <c r="K94" i="2" s="1"/>
  <c r="BA367" i="2" a="1"/>
  <c r="BA367" i="2" s="1"/>
  <c r="L367" i="2" s="1"/>
  <c r="AL242" i="2" a="1"/>
  <c r="AL242" i="2" s="1"/>
  <c r="I242" i="2" s="1"/>
  <c r="L641" i="2"/>
  <c r="BA242" i="2" a="1"/>
  <c r="BA242" i="2" s="1"/>
  <c r="L242" i="2" s="1"/>
  <c r="BA94" i="2" a="1"/>
  <c r="BA94" i="2" s="1"/>
  <c r="L94" i="2" s="1"/>
  <c r="AT225" i="2" a="1"/>
  <c r="AT225" i="2" s="1"/>
  <c r="K225" i="2" s="1"/>
  <c r="BA336" i="2" a="1"/>
  <c r="BA336" i="2" s="1"/>
  <c r="L336" i="2" s="1"/>
  <c r="AT461" i="2" a="1"/>
  <c r="AT461" i="2" s="1"/>
  <c r="K461" i="2" s="1"/>
  <c r="BA215" i="2" a="1"/>
  <c r="BA215" i="2" s="1"/>
  <c r="L215" i="2" s="1"/>
  <c r="BA461" i="2" a="1"/>
  <c r="BA461" i="2" s="1"/>
  <c r="L461" i="2" s="1"/>
  <c r="AL215" i="2" a="1"/>
  <c r="AL215" i="2" s="1"/>
  <c r="I215" i="2" s="1"/>
  <c r="AL461" i="2" a="1"/>
  <c r="AL461" i="2" s="1"/>
  <c r="I461" i="2" s="1"/>
  <c r="BA194" i="2" a="1"/>
  <c r="BA194" i="2" s="1"/>
  <c r="L194" i="2" s="1"/>
  <c r="AP185" i="2" a="1"/>
  <c r="AP185" i="2" s="1"/>
  <c r="J185" i="2" s="1"/>
  <c r="AL336" i="2" a="1"/>
  <c r="AL336" i="2" s="1"/>
  <c r="I336" i="2" s="1"/>
  <c r="AT446" i="2" a="1"/>
  <c r="AT446" i="2" s="1"/>
  <c r="K446" i="2" s="1"/>
  <c r="AL308" i="2" a="1"/>
  <c r="AL308" i="2" s="1"/>
  <c r="I308" i="2" s="1"/>
  <c r="AL116" i="2" a="1"/>
  <c r="AL116" i="2" s="1"/>
  <c r="I116" i="2" s="1"/>
  <c r="BA446" i="2" a="1"/>
  <c r="BA446" i="2" s="1"/>
  <c r="L446" i="2" s="1"/>
  <c r="AT252" i="2" a="1"/>
  <c r="AT252" i="2" s="1"/>
  <c r="K252" i="2" s="1"/>
  <c r="BA308" i="2" a="1"/>
  <c r="BA308" i="2" s="1"/>
  <c r="L308" i="2" s="1"/>
  <c r="AT116" i="2" a="1"/>
  <c r="AT116" i="2" s="1"/>
  <c r="K116" i="2" s="1"/>
  <c r="K497" i="2"/>
  <c r="BA252" i="2" a="1"/>
  <c r="BA252" i="2" s="1"/>
  <c r="L252" i="2" s="1"/>
  <c r="AT308" i="2" a="1"/>
  <c r="AT308" i="2" s="1"/>
  <c r="K308" i="2" s="1"/>
  <c r="BA116" i="2" a="1"/>
  <c r="BA116" i="2" s="1"/>
  <c r="L116" i="2" s="1"/>
  <c r="J336" i="2"/>
  <c r="AL446" i="2" a="1"/>
  <c r="AL446" i="2" s="1"/>
  <c r="I446" i="2" s="1"/>
  <c r="AT215" i="2" a="1"/>
  <c r="AT215" i="2" s="1"/>
  <c r="K215" i="2" s="1"/>
  <c r="AT277" i="2" a="1"/>
  <c r="AT277" i="2" s="1"/>
  <c r="K277" i="2" s="1"/>
  <c r="AL194" i="2" a="1"/>
  <c r="AL194" i="2" s="1"/>
  <c r="I194" i="2" s="1"/>
  <c r="AL437" i="2" a="1"/>
  <c r="AL437" i="2" s="1"/>
  <c r="I437" i="2" s="1"/>
  <c r="AK107" i="2" a="1"/>
  <c r="AK107" i="2" s="1"/>
  <c r="AL107" i="2" a="1"/>
  <c r="AL107" i="2" s="1"/>
  <c r="I107" i="2" s="1"/>
  <c r="AT107" i="2" a="1"/>
  <c r="AT107" i="2" s="1"/>
  <c r="K107" i="2" s="1"/>
  <c r="AS318" i="2" a="1"/>
  <c r="AS318" i="2" s="1"/>
  <c r="AK318" i="2" a="1"/>
  <c r="AK318" i="2" s="1"/>
  <c r="AT194" i="2" a="1"/>
  <c r="AT194" i="2" s="1"/>
  <c r="K194" i="2" s="1"/>
  <c r="AH328" i="2" a="1"/>
  <c r="AH328" i="2" s="1"/>
  <c r="AI328" i="2" s="1"/>
  <c r="AL367" i="2" a="1"/>
  <c r="AL367" i="2" s="1"/>
  <c r="I367" i="2" s="1"/>
  <c r="AL409" i="2" a="1"/>
  <c r="AL409" i="2" s="1"/>
  <c r="I409" i="2" s="1"/>
  <c r="BA409" i="2" a="1"/>
  <c r="BA409" i="2" s="1"/>
  <c r="L409" i="2" s="1"/>
  <c r="BA287" i="2" a="1"/>
  <c r="BA287" i="2" s="1"/>
  <c r="L287" i="2" s="1"/>
  <c r="AT437" i="2" a="1"/>
  <c r="AT437" i="2" s="1"/>
  <c r="K437" i="2" s="1"/>
  <c r="AT317" i="2" a="1"/>
  <c r="AT317" i="2" s="1"/>
  <c r="K317" i="2" s="1"/>
  <c r="AL317" i="2" a="1"/>
  <c r="AL317" i="2" s="1"/>
  <c r="I317" i="2" s="1"/>
  <c r="BA317" i="2" a="1"/>
  <c r="BA317" i="2" s="1"/>
  <c r="L317" i="2" s="1"/>
  <c r="AL180" i="2" a="1"/>
  <c r="AL180" i="2" s="1"/>
  <c r="I180" i="2" s="1"/>
  <c r="BA387" i="2" a="1"/>
  <c r="BA387" i="2" s="1"/>
  <c r="L387" i="2" s="1"/>
  <c r="AT281" i="2" a="1"/>
  <c r="AT281" i="2" s="1"/>
  <c r="K281" i="2" s="1"/>
  <c r="J281" i="2"/>
  <c r="BA281" i="2" a="1"/>
  <c r="BA281" i="2" s="1"/>
  <c r="L281" i="2" s="1"/>
  <c r="AL281" i="2" a="1"/>
  <c r="AL281" i="2" s="1"/>
  <c r="I281" i="2" s="1"/>
  <c r="J86" i="2"/>
  <c r="AT409" i="2" a="1"/>
  <c r="AT409" i="2" s="1"/>
  <c r="K409" i="2" s="1"/>
  <c r="AT180" i="2" a="1"/>
  <c r="AT180" i="2" s="1"/>
  <c r="K180" i="2" s="1"/>
  <c r="AT287" i="2" a="1"/>
  <c r="AT287" i="2" s="1"/>
  <c r="K287" i="2" s="1"/>
  <c r="AT86" i="2" a="1"/>
  <c r="AT86" i="2" s="1"/>
  <c r="K86" i="2" s="1"/>
  <c r="BA86" i="2" a="1"/>
  <c r="BA86" i="2" s="1"/>
  <c r="L86" i="2" s="1"/>
  <c r="AT331" i="2" a="1"/>
  <c r="AT331" i="2" s="1"/>
  <c r="K331" i="2" s="1"/>
  <c r="AH457" i="2" a="1"/>
  <c r="AH457" i="2" s="1"/>
  <c r="AI457" i="2" s="1"/>
  <c r="AI8" i="2"/>
  <c r="AI458" i="2"/>
  <c r="AH231" i="2" a="1"/>
  <c r="AH231" i="2" s="1"/>
  <c r="AI231" i="2" s="1"/>
  <c r="AH75" i="2" a="1"/>
  <c r="AH75" i="2" s="1"/>
  <c r="AI75" i="2" s="1"/>
  <c r="AH318" i="2" a="1"/>
  <c r="AH318" i="2" s="1"/>
  <c r="AI318" i="2" s="1"/>
  <c r="AH107" i="2" a="1"/>
  <c r="AH107" i="2" s="1"/>
  <c r="AI107" i="2" s="1"/>
  <c r="AI47" i="2"/>
  <c r="AH37" i="2" a="1"/>
  <c r="AH37" i="2" s="1"/>
  <c r="AI37" i="2" s="1"/>
  <c r="BA331" i="2" a="1"/>
  <c r="BA331" i="2" s="1"/>
  <c r="L331" i="2" s="1"/>
  <c r="BA304" i="2" a="1"/>
  <c r="BA304" i="2" s="1"/>
  <c r="L304" i="2" s="1"/>
  <c r="BA310" i="2" a="1"/>
  <c r="BA310" i="2" s="1"/>
  <c r="L310" i="2" s="1"/>
  <c r="AL304" i="2" a="1"/>
  <c r="AL304" i="2" s="1"/>
  <c r="I304" i="2" s="1"/>
  <c r="AT304" i="2" a="1"/>
  <c r="AT304" i="2" s="1"/>
  <c r="K304" i="2" s="1"/>
  <c r="AP457" i="2" a="1"/>
  <c r="AP457" i="2" s="1"/>
  <c r="AL331" i="2" a="1"/>
  <c r="AL331" i="2" s="1"/>
  <c r="I331" i="2" s="1"/>
  <c r="BA292" i="2" a="1"/>
  <c r="BA292" i="2" s="1"/>
  <c r="L292" i="2" s="1"/>
  <c r="J292" i="2"/>
  <c r="AL292" i="2" a="1"/>
  <c r="AL292" i="2" s="1"/>
  <c r="I292" i="2" s="1"/>
  <c r="AT292" i="2" a="1"/>
  <c r="AT292" i="2" s="1"/>
  <c r="K292" i="2" s="1"/>
  <c r="AL422" i="2" a="1"/>
  <c r="AL422" i="2" s="1"/>
  <c r="I422" i="2" s="1"/>
  <c r="J422" i="2"/>
  <c r="AT422" i="2" a="1"/>
  <c r="AT422" i="2" s="1"/>
  <c r="K422" i="2" s="1"/>
  <c r="BA422" i="2" a="1"/>
  <c r="BA422" i="2" s="1"/>
  <c r="L422" i="2" s="1"/>
  <c r="AT240" i="2" a="1"/>
  <c r="AT240" i="2" s="1"/>
  <c r="K240" i="2" s="1"/>
  <c r="BA240" i="2" a="1"/>
  <c r="BA240" i="2" s="1"/>
  <c r="L240" i="2" s="1"/>
  <c r="AL240" i="2" a="1"/>
  <c r="AL240" i="2" s="1"/>
  <c r="I240" i="2" s="1"/>
  <c r="J240" i="2"/>
  <c r="J318" i="2"/>
  <c r="AT191" i="2" a="1"/>
  <c r="AT191" i="2" s="1"/>
  <c r="K191" i="2" s="1"/>
  <c r="J191" i="2"/>
  <c r="BA191" i="2" a="1"/>
  <c r="BA191" i="2" s="1"/>
  <c r="L191" i="2" s="1"/>
  <c r="AL191" i="2" a="1"/>
  <c r="AL191" i="2" s="1"/>
  <c r="I191" i="2" s="1"/>
  <c r="AL318" i="2" a="1"/>
  <c r="AL318" i="2" s="1"/>
  <c r="I318" i="2" s="1"/>
  <c r="J188" i="2"/>
  <c r="AT188" i="2" a="1"/>
  <c r="AT188" i="2" s="1"/>
  <c r="K188" i="2" s="1"/>
  <c r="BA188" i="2" a="1"/>
  <c r="BA188" i="2" s="1"/>
  <c r="L188" i="2" s="1"/>
  <c r="AL188" i="2" a="1"/>
  <c r="AL188" i="2" s="1"/>
  <c r="I188" i="2" s="1"/>
  <c r="J407" i="2"/>
  <c r="AT407" i="2" a="1"/>
  <c r="AT407" i="2" s="1"/>
  <c r="K407" i="2" s="1"/>
  <c r="BA407" i="2" a="1"/>
  <c r="BA407" i="2" s="1"/>
  <c r="L407" i="2" s="1"/>
  <c r="AL407" i="2" a="1"/>
  <c r="AL407" i="2" s="1"/>
  <c r="I407" i="2" s="1"/>
  <c r="AT318" i="2" a="1"/>
  <c r="AT318" i="2" s="1"/>
  <c r="K318" i="2" s="1"/>
  <c r="AK75" i="2" a="1"/>
  <c r="AK75" i="2" s="1"/>
  <c r="AT310" i="2" a="1"/>
  <c r="AT310" i="2" s="1"/>
  <c r="K310" i="2" s="1"/>
  <c r="J310" i="2"/>
  <c r="AT108" i="2" a="1"/>
  <c r="AT108" i="2" s="1"/>
  <c r="K108" i="2" s="1"/>
  <c r="AS75" i="2" a="1"/>
  <c r="AS75" i="2" s="1"/>
  <c r="BA108" i="2" a="1"/>
  <c r="BA108" i="2" s="1"/>
  <c r="L108" i="2" s="1"/>
  <c r="J151" i="2"/>
  <c r="AT151" i="2" a="1"/>
  <c r="AT151" i="2" s="1"/>
  <c r="K151" i="2" s="1"/>
  <c r="BA151" i="2" a="1"/>
  <c r="BA151" i="2" s="1"/>
  <c r="L151" i="2" s="1"/>
  <c r="AL151" i="2" a="1"/>
  <c r="AL151" i="2" s="1"/>
  <c r="I151" i="2" s="1"/>
  <c r="BA413" i="2" a="1"/>
  <c r="BA413" i="2" s="1"/>
  <c r="L413" i="2" s="1"/>
  <c r="AL413" i="2" a="1"/>
  <c r="AL413" i="2" s="1"/>
  <c r="I413" i="2" s="1"/>
  <c r="AT413" i="2" a="1"/>
  <c r="AT413" i="2" s="1"/>
  <c r="K413" i="2" s="1"/>
  <c r="J413" i="2"/>
  <c r="AP75" i="2" a="1"/>
  <c r="AP75" i="2" s="1"/>
  <c r="J108" i="2"/>
  <c r="AL302" i="2" a="1"/>
  <c r="AL302" i="2" s="1"/>
  <c r="I302" i="2" s="1"/>
  <c r="J302" i="2"/>
  <c r="BA302" i="2" a="1"/>
  <c r="BA302" i="2" s="1"/>
  <c r="L302" i="2" s="1"/>
  <c r="AT302" i="2" a="1"/>
  <c r="AT302" i="2" s="1"/>
  <c r="K302" i="2" s="1"/>
  <c r="BA66" i="2" a="1"/>
  <c r="BA66" i="2" s="1"/>
  <c r="L66" i="2" s="1"/>
  <c r="J66" i="2"/>
  <c r="BA98" i="2" a="1"/>
  <c r="BA98" i="2" s="1"/>
  <c r="L98" i="2" s="1"/>
  <c r="AT98" i="2" a="1"/>
  <c r="AT98" i="2" s="1"/>
  <c r="K98" i="2" s="1"/>
  <c r="J98" i="2"/>
  <c r="AL98" i="2" a="1"/>
  <c r="AL98" i="2" s="1"/>
  <c r="I98" i="2" s="1"/>
  <c r="AT394" i="2" a="1"/>
  <c r="AT394" i="2" s="1"/>
  <c r="K394" i="2" s="1"/>
  <c r="BA455" i="2" a="1"/>
  <c r="BA455" i="2" s="1"/>
  <c r="L455" i="2" s="1"/>
  <c r="J455" i="2"/>
  <c r="AL455" i="2" a="1"/>
  <c r="AL455" i="2" s="1"/>
  <c r="I455" i="2" s="1"/>
  <c r="AT455" i="2" a="1"/>
  <c r="AT455" i="2" s="1"/>
  <c r="K455" i="2" s="1"/>
  <c r="L497" i="2"/>
  <c r="AT244" i="2" a="1"/>
  <c r="AT244" i="2" s="1"/>
  <c r="K244" i="2" s="1"/>
  <c r="BA204" i="2" a="1"/>
  <c r="BA204" i="2" s="1"/>
  <c r="L204" i="2" s="1"/>
  <c r="J497" i="2"/>
  <c r="AL314" i="2" a="1"/>
  <c r="AL314" i="2" s="1"/>
  <c r="I314" i="2" s="1"/>
  <c r="AT314" i="2" a="1"/>
  <c r="AT314" i="2" s="1"/>
  <c r="K314" i="2" s="1"/>
  <c r="BA314" i="2" a="1"/>
  <c r="BA314" i="2" s="1"/>
  <c r="L314" i="2" s="1"/>
  <c r="J314" i="2"/>
  <c r="BA244" i="2" a="1"/>
  <c r="BA244" i="2" s="1"/>
  <c r="L244" i="2" s="1"/>
  <c r="AL238" i="2" a="1"/>
  <c r="AL238" i="2" s="1"/>
  <c r="I238" i="2" s="1"/>
  <c r="AT361" i="2" a="1"/>
  <c r="AT361" i="2" s="1"/>
  <c r="K361" i="2" s="1"/>
  <c r="BA361" i="2" a="1"/>
  <c r="BA361" i="2" s="1"/>
  <c r="L361" i="2" s="1"/>
  <c r="AT204" i="2" a="1"/>
  <c r="AT204" i="2" s="1"/>
  <c r="K204" i="2" s="1"/>
  <c r="AL450" i="2" a="1"/>
  <c r="AL450" i="2" s="1"/>
  <c r="I450" i="2" s="1"/>
  <c r="AT450" i="2" a="1"/>
  <c r="AT450" i="2" s="1"/>
  <c r="K450" i="2" s="1"/>
  <c r="AT238" i="2" a="1"/>
  <c r="AT238" i="2" s="1"/>
  <c r="K238" i="2" s="1"/>
  <c r="AL156" i="2" a="1"/>
  <c r="AL156" i="2" s="1"/>
  <c r="I156" i="2" s="1"/>
  <c r="J339" i="2"/>
  <c r="AL204" i="2" a="1"/>
  <c r="AL204" i="2" s="1"/>
  <c r="I204" i="2" s="1"/>
  <c r="BA339" i="2" a="1"/>
  <c r="BA339" i="2" s="1"/>
  <c r="L339" i="2" s="1"/>
  <c r="AL339" i="2" a="1"/>
  <c r="AL339" i="2" s="1"/>
  <c r="I339" i="2" s="1"/>
  <c r="AT170" i="2" a="1"/>
  <c r="AT170" i="2" s="1"/>
  <c r="K170" i="2" s="1"/>
  <c r="AL170" i="2" a="1"/>
  <c r="AL170" i="2" s="1"/>
  <c r="I170" i="2" s="1"/>
  <c r="J170" i="2"/>
  <c r="AP231" i="2" a="1"/>
  <c r="AP231" i="2" s="1"/>
  <c r="AL286" i="2" a="1"/>
  <c r="AL286" i="2" s="1"/>
  <c r="I286" i="2" s="1"/>
  <c r="AL361" i="2" a="1"/>
  <c r="AL361" i="2" s="1"/>
  <c r="I361" i="2" s="1"/>
  <c r="AK8" i="2" a="1"/>
  <c r="AK8" i="2" s="1"/>
  <c r="AS176" i="2" a="1"/>
  <c r="AS176" i="2" s="1"/>
  <c r="AT286" i="2" a="1"/>
  <c r="AT286" i="2" s="1"/>
  <c r="K286" i="2" s="1"/>
  <c r="AL146" i="2" a="1"/>
  <c r="AL146" i="2" s="1"/>
  <c r="I146" i="2" s="1"/>
  <c r="BA146" i="2" a="1"/>
  <c r="BA146" i="2" s="1"/>
  <c r="L146" i="2" s="1"/>
  <c r="J146" i="2"/>
  <c r="BA450" i="2" a="1"/>
  <c r="BA450" i="2" s="1"/>
  <c r="L450" i="2" s="1"/>
  <c r="BA37" i="2" a="1"/>
  <c r="BA37" i="2" s="1"/>
  <c r="L37" i="2" s="1"/>
  <c r="AT37" i="2" a="1"/>
  <c r="AT37" i="2" s="1"/>
  <c r="K37" i="2" s="1"/>
  <c r="BA156" i="2" a="1"/>
  <c r="BA156" i="2" s="1"/>
  <c r="L156" i="2" s="1"/>
  <c r="J394" i="2"/>
  <c r="AL394" i="2" a="1"/>
  <c r="AL394" i="2" s="1"/>
  <c r="I394" i="2" s="1"/>
  <c r="AL88" i="2" a="1"/>
  <c r="AL88" i="2" s="1"/>
  <c r="I88" i="2" s="1"/>
  <c r="AT88" i="2" a="1"/>
  <c r="AT88" i="2" s="1"/>
  <c r="K88" i="2" s="1"/>
  <c r="BA88" i="2" a="1"/>
  <c r="BA88" i="2" s="1"/>
  <c r="L88" i="2" s="1"/>
  <c r="J88" i="2"/>
  <c r="AS185" i="2" a="1"/>
  <c r="AS185" i="2" s="1"/>
  <c r="BA400" i="2" a="1"/>
  <c r="BA400" i="2" s="1"/>
  <c r="L400" i="2" s="1"/>
  <c r="AL271" i="2" a="1"/>
  <c r="AL271" i="2" s="1"/>
  <c r="I271" i="2" s="1"/>
  <c r="BA271" i="2" a="1"/>
  <c r="BA271" i="2" s="1"/>
  <c r="L271" i="2" s="1"/>
  <c r="AT400" i="2" a="1"/>
  <c r="AT400" i="2" s="1"/>
  <c r="K400" i="2" s="1"/>
  <c r="AT271" i="2" a="1"/>
  <c r="AT271" i="2" s="1"/>
  <c r="K271" i="2" s="1"/>
  <c r="AL67" i="2" a="1"/>
  <c r="AL67" i="2" s="1"/>
  <c r="I67" i="2" s="1"/>
  <c r="AT67" i="2" a="1"/>
  <c r="AT67" i="2" s="1"/>
  <c r="K67" i="2" s="1"/>
  <c r="BA67" i="2" a="1"/>
  <c r="BA67" i="2" s="1"/>
  <c r="L67" i="2" s="1"/>
  <c r="J67" i="2"/>
  <c r="AK185" i="2" a="1"/>
  <c r="AK185" i="2" s="1"/>
  <c r="J253" i="2"/>
  <c r="AT253" i="2" a="1"/>
  <c r="AT253" i="2" s="1"/>
  <c r="K253" i="2" s="1"/>
  <c r="AL253" i="2" a="1"/>
  <c r="AL253" i="2" s="1"/>
  <c r="I253" i="2" s="1"/>
  <c r="BA253" i="2" a="1"/>
  <c r="BA253" i="2" s="1"/>
  <c r="L253" i="2" s="1"/>
  <c r="AT276" i="2" a="1"/>
  <c r="AT276" i="2" s="1"/>
  <c r="K276" i="2" s="1"/>
  <c r="AL276" i="2" a="1"/>
  <c r="AL276" i="2" s="1"/>
  <c r="I276" i="2" s="1"/>
  <c r="J276" i="2"/>
  <c r="BA276" i="2" a="1"/>
  <c r="BA276" i="2" s="1"/>
  <c r="L276" i="2" s="1"/>
  <c r="BA123" i="2" a="1"/>
  <c r="BA123" i="2" s="1"/>
  <c r="L123" i="2" s="1"/>
  <c r="AL123" i="2" a="1"/>
  <c r="AL123" i="2" s="1"/>
  <c r="I123" i="2" s="1"/>
  <c r="J123" i="2"/>
  <c r="AT123" i="2" a="1"/>
  <c r="AT123" i="2" s="1"/>
  <c r="K123" i="2" s="1"/>
  <c r="BA429" i="2" a="1"/>
  <c r="BA429" i="2" s="1"/>
  <c r="L429" i="2" s="1"/>
  <c r="AT429" i="2" a="1"/>
  <c r="AT429" i="2" s="1"/>
  <c r="K429" i="2" s="1"/>
  <c r="AL429" i="2" a="1"/>
  <c r="AL429" i="2" s="1"/>
  <c r="I429" i="2" s="1"/>
  <c r="J429" i="2"/>
  <c r="J214" i="2"/>
  <c r="AT214" i="2" a="1"/>
  <c r="AT214" i="2" s="1"/>
  <c r="K214" i="2" s="1"/>
  <c r="BA214" i="2" a="1"/>
  <c r="BA214" i="2" s="1"/>
  <c r="L214" i="2" s="1"/>
  <c r="AL214" i="2" a="1"/>
  <c r="AL214" i="2" s="1"/>
  <c r="I214" i="2" s="1"/>
  <c r="AK265" i="2" a="1"/>
  <c r="AK265" i="2" s="1"/>
  <c r="AP265" i="2" a="1"/>
  <c r="AP265" i="2" s="1"/>
  <c r="AS265" i="2" a="1"/>
  <c r="AS265" i="2" s="1"/>
  <c r="AK458" i="2" a="1"/>
  <c r="AK458" i="2" s="1"/>
  <c r="AS458" i="2" a="1"/>
  <c r="AS458" i="2" s="1"/>
  <c r="AK231" i="2" a="1"/>
  <c r="AK231" i="2" s="1"/>
  <c r="AS231" i="2" a="1"/>
  <c r="AS231" i="2" s="1"/>
  <c r="J37" i="2"/>
  <c r="AL37" i="2" a="1"/>
  <c r="AL37" i="2" s="1"/>
  <c r="I37" i="2" s="1"/>
  <c r="AK37" i="2" a="1"/>
  <c r="AK37" i="2" s="1"/>
  <c r="AS37" i="2" a="1"/>
  <c r="AS37" i="2" s="1"/>
  <c r="AK176" i="2" a="1"/>
  <c r="AK176" i="2" s="1"/>
  <c r="AP176" i="2" a="1"/>
  <c r="AP176" i="2" s="1"/>
  <c r="AP83" i="2" a="1"/>
  <c r="AP83" i="2" s="1"/>
  <c r="AS83" i="2" a="1"/>
  <c r="AS83" i="2" s="1"/>
  <c r="AK83" i="2" a="1"/>
  <c r="AK83" i="2" s="1"/>
  <c r="AT328" i="2" a="1"/>
  <c r="AT328" i="2" s="1"/>
  <c r="K328" i="2" s="1"/>
  <c r="BA328" i="2" a="1"/>
  <c r="BA328" i="2" s="1"/>
  <c r="L328" i="2" s="1"/>
  <c r="AL328" i="2" a="1"/>
  <c r="AL328" i="2" s="1"/>
  <c r="I328" i="2" s="1"/>
  <c r="J328" i="2"/>
  <c r="AK328" i="2" a="1"/>
  <c r="AK328" i="2" s="1"/>
  <c r="AS328" i="2" a="1"/>
  <c r="AS328" i="2" s="1"/>
  <c r="AP47" i="2" a="1"/>
  <c r="AP47" i="2" s="1"/>
  <c r="AS47" i="2" a="1"/>
  <c r="AS47" i="2" s="1"/>
  <c r="AT260" i="2" a="1"/>
  <c r="AT260" i="2" s="1"/>
  <c r="K260" i="2" s="1"/>
  <c r="J260" i="2"/>
  <c r="BA260" i="2" a="1"/>
  <c r="BA260" i="2" s="1"/>
  <c r="L260" i="2" s="1"/>
  <c r="AL260" i="2" a="1"/>
  <c r="AL260" i="2" s="1"/>
  <c r="I260" i="2" s="1"/>
  <c r="AL184" i="2" a="1"/>
  <c r="AL184" i="2" s="1"/>
  <c r="I184" i="2" s="1"/>
  <c r="J184" i="2"/>
  <c r="BA184" i="2" a="1"/>
  <c r="BA184" i="2" s="1"/>
  <c r="L184" i="2" s="1"/>
  <c r="AT184" i="2" a="1"/>
  <c r="AT184" i="2" s="1"/>
  <c r="K184" i="2" s="1"/>
  <c r="BA19" i="2" a="1"/>
  <c r="BA19" i="2" s="1"/>
  <c r="L19" i="2" s="1"/>
  <c r="AT19" i="2" a="1"/>
  <c r="AT19" i="2" s="1"/>
  <c r="K19" i="2" s="1"/>
  <c r="AL19" i="2" a="1"/>
  <c r="AL19" i="2" s="1"/>
  <c r="I19" i="2" s="1"/>
  <c r="J19" i="2"/>
  <c r="AL155" i="2" a="1"/>
  <c r="AL155" i="2" s="1"/>
  <c r="I155" i="2" s="1"/>
  <c r="AT155" i="2" a="1"/>
  <c r="AT155" i="2" s="1"/>
  <c r="K155" i="2" s="1"/>
  <c r="BA155" i="2" a="1"/>
  <c r="BA155" i="2" s="1"/>
  <c r="L155" i="2" s="1"/>
  <c r="J155" i="2"/>
  <c r="BA209" i="2" a="1"/>
  <c r="BA209" i="2" s="1"/>
  <c r="L209" i="2" s="1"/>
  <c r="AL209" i="2" a="1"/>
  <c r="AL209" i="2" s="1"/>
  <c r="I209" i="2" s="1"/>
  <c r="J209" i="2"/>
  <c r="AT209" i="2" a="1"/>
  <c r="AT209" i="2" s="1"/>
  <c r="K209" i="2" s="1"/>
  <c r="BA24" i="2" a="1"/>
  <c r="BA24" i="2" s="1"/>
  <c r="L24" i="2" s="1"/>
  <c r="AT24" i="2" a="1"/>
  <c r="AT24" i="2" s="1"/>
  <c r="K24" i="2" s="1"/>
  <c r="AL24" i="2" a="1"/>
  <c r="AL24" i="2" s="1"/>
  <c r="I24" i="2" s="1"/>
  <c r="J24" i="2"/>
  <c r="AL162" i="2" a="1"/>
  <c r="AL162" i="2" s="1"/>
  <c r="I162" i="2" s="1"/>
  <c r="J162" i="2"/>
  <c r="AT162" i="2" a="1"/>
  <c r="AT162" i="2" s="1"/>
  <c r="K162" i="2" s="1"/>
  <c r="BA162" i="2" a="1"/>
  <c r="BA162" i="2" s="1"/>
  <c r="L162" i="2" s="1"/>
  <c r="BA138" i="2" a="1"/>
  <c r="BA138" i="2" s="1"/>
  <c r="L138" i="2" s="1"/>
  <c r="AT138" i="2" a="1"/>
  <c r="AT138" i="2" s="1"/>
  <c r="K138" i="2" s="1"/>
  <c r="AL138" i="2" a="1"/>
  <c r="AL138" i="2" s="1"/>
  <c r="I138" i="2" s="1"/>
  <c r="J138" i="2"/>
  <c r="AL266" i="2" a="1"/>
  <c r="AL266" i="2" s="1"/>
  <c r="I266" i="2" s="1"/>
  <c r="BA266" i="2" a="1"/>
  <c r="BA266" i="2" s="1"/>
  <c r="L266" i="2" s="1"/>
  <c r="J266" i="2"/>
  <c r="AT266" i="2" a="1"/>
  <c r="AT266" i="2" s="1"/>
  <c r="K266" i="2" s="1"/>
  <c r="AT166" i="2" a="1"/>
  <c r="AT166" i="2" s="1"/>
  <c r="K166" i="2" s="1"/>
  <c r="BA309" i="2" a="1"/>
  <c r="BA309" i="2" s="1"/>
  <c r="L309" i="2" s="1"/>
  <c r="J239" i="2"/>
  <c r="AL275" i="2" a="1"/>
  <c r="AL275" i="2" s="1"/>
  <c r="I275" i="2" s="1"/>
  <c r="AT309" i="2" a="1"/>
  <c r="AT309" i="2" s="1"/>
  <c r="K309" i="2" s="1"/>
  <c r="J275" i="2"/>
  <c r="BA275" i="2" a="1"/>
  <c r="BA275" i="2" s="1"/>
  <c r="L275" i="2" s="1"/>
  <c r="J489" i="2"/>
  <c r="AT489" i="2" a="1"/>
  <c r="AT489" i="2" s="1"/>
  <c r="K489" i="2" s="1"/>
  <c r="AT376" i="2" a="1"/>
  <c r="AT376" i="2" s="1"/>
  <c r="K376" i="2" s="1"/>
  <c r="AL613" i="2" a="1"/>
  <c r="AL613" i="2" s="1"/>
  <c r="I613" i="2" s="1"/>
  <c r="AL78" i="2" a="1"/>
  <c r="AL78" i="2" s="1"/>
  <c r="I78" i="2" s="1"/>
  <c r="J78" i="2"/>
  <c r="BA633" i="2" a="1"/>
  <c r="BA633" i="2" s="1"/>
  <c r="L633" i="2" s="1"/>
  <c r="AT78" i="2" a="1"/>
  <c r="AT78" i="2" s="1"/>
  <c r="K78" i="2" s="1"/>
  <c r="BA376" i="2" a="1"/>
  <c r="BA376" i="2" s="1"/>
  <c r="L376" i="2" s="1"/>
  <c r="L239" i="2"/>
  <c r="BA267" i="2" a="1"/>
  <c r="BA267" i="2" s="1"/>
  <c r="L267" i="2" s="1"/>
  <c r="AT247" i="2" a="1"/>
  <c r="AT247" i="2" s="1"/>
  <c r="K247" i="2" s="1"/>
  <c r="AL205" i="2" a="1"/>
  <c r="AL205" i="2" s="1"/>
  <c r="I205" i="2" s="1"/>
  <c r="J613" i="2"/>
  <c r="AL267" i="2" a="1"/>
  <c r="AL267" i="2" s="1"/>
  <c r="I267" i="2" s="1"/>
  <c r="AT613" i="2" a="1"/>
  <c r="AT613" i="2" s="1"/>
  <c r="K613" i="2" s="1"/>
  <c r="AL247" i="2" a="1"/>
  <c r="AL247" i="2" s="1"/>
  <c r="I247" i="2" s="1"/>
  <c r="AL452" i="2" a="1"/>
  <c r="AL452" i="2" s="1"/>
  <c r="I452" i="2" s="1"/>
  <c r="AL540" i="2" a="1"/>
  <c r="AL540" i="2" s="1"/>
  <c r="I540" i="2" s="1"/>
  <c r="J540" i="2"/>
  <c r="AT639" i="2" a="1"/>
  <c r="AT639" i="2" s="1"/>
  <c r="K639" i="2" s="1"/>
  <c r="BA540" i="2" a="1"/>
  <c r="BA540" i="2" s="1"/>
  <c r="L540" i="2" s="1"/>
  <c r="AL633" i="2" a="1"/>
  <c r="AL633" i="2" s="1"/>
  <c r="I633" i="2" s="1"/>
  <c r="AT633" i="2" a="1"/>
  <c r="AT633" i="2" s="1"/>
  <c r="K633" i="2" s="1"/>
  <c r="AT122" i="2" a="1"/>
  <c r="AT122" i="2" s="1"/>
  <c r="K122" i="2" s="1"/>
  <c r="AL122" i="2" a="1"/>
  <c r="AL122" i="2" s="1"/>
  <c r="I122" i="2" s="1"/>
  <c r="AT346" i="2" a="1"/>
  <c r="AT346" i="2" s="1"/>
  <c r="K346" i="2" s="1"/>
  <c r="BA552" i="2" a="1"/>
  <c r="BA552" i="2" s="1"/>
  <c r="L552" i="2" s="1"/>
  <c r="J632" i="2"/>
  <c r="AL383" i="2" a="1"/>
  <c r="AL383" i="2" s="1"/>
  <c r="I383" i="2" s="1"/>
  <c r="J383" i="2"/>
  <c r="AT552" i="2" a="1"/>
  <c r="AT552" i="2" s="1"/>
  <c r="K552" i="2" s="1"/>
  <c r="AL632" i="2" a="1"/>
  <c r="AL632" i="2" s="1"/>
  <c r="I632" i="2" s="1"/>
  <c r="AL552" i="2" a="1"/>
  <c r="AL552" i="2" s="1"/>
  <c r="I552" i="2" s="1"/>
  <c r="AT632" i="2" a="1"/>
  <c r="AT632" i="2" s="1"/>
  <c r="K632" i="2" s="1"/>
  <c r="AT383" i="2" a="1"/>
  <c r="AT383" i="2" s="1"/>
  <c r="K383" i="2" s="1"/>
  <c r="J166" i="2"/>
  <c r="AT435" i="2" a="1"/>
  <c r="AT435" i="2" s="1"/>
  <c r="K435" i="2" s="1"/>
  <c r="AL166" i="2" a="1"/>
  <c r="AL166" i="2" s="1"/>
  <c r="I166" i="2" s="1"/>
  <c r="BA205" i="2" a="1"/>
  <c r="BA205" i="2" s="1"/>
  <c r="L205" i="2" s="1"/>
  <c r="J549" i="2"/>
  <c r="BA452" i="2" a="1"/>
  <c r="BA452" i="2" s="1"/>
  <c r="L452" i="2" s="1"/>
  <c r="J399" i="2"/>
  <c r="AL549" i="2" a="1"/>
  <c r="AL549" i="2" s="1"/>
  <c r="I549" i="2" s="1"/>
  <c r="AT205" i="2" a="1"/>
  <c r="AT205" i="2" s="1"/>
  <c r="K205" i="2" s="1"/>
  <c r="BA435" i="2" a="1"/>
  <c r="BA435" i="2" s="1"/>
  <c r="L435" i="2" s="1"/>
  <c r="AT549" i="2" a="1"/>
  <c r="AT549" i="2" s="1"/>
  <c r="K549" i="2" s="1"/>
  <c r="BA510" i="2" a="1"/>
  <c r="BA510" i="2" s="1"/>
  <c r="L510" i="2" s="1"/>
  <c r="BA639" i="2" a="1"/>
  <c r="BA639" i="2" s="1"/>
  <c r="L639" i="2" s="1"/>
  <c r="BA221" i="2" a="1"/>
  <c r="BA221" i="2" s="1"/>
  <c r="L221" i="2" s="1"/>
  <c r="AL221" i="2" a="1"/>
  <c r="AL221" i="2" s="1"/>
  <c r="I221" i="2" s="1"/>
  <c r="AT221" i="2" a="1"/>
  <c r="AT221" i="2" s="1"/>
  <c r="K221" i="2" s="1"/>
  <c r="J221" i="2"/>
  <c r="BA148" i="2" a="1"/>
  <c r="BA148" i="2" s="1"/>
  <c r="L148" i="2" s="1"/>
  <c r="AT148" i="2" a="1"/>
  <c r="AT148" i="2" s="1"/>
  <c r="K148" i="2" s="1"/>
  <c r="J148" i="2"/>
  <c r="AL148" i="2" a="1"/>
  <c r="AL148" i="2" s="1"/>
  <c r="I148" i="2" s="1"/>
  <c r="J510" i="2"/>
  <c r="AT196" i="2" a="1"/>
  <c r="AT196" i="2" s="1"/>
  <c r="K196" i="2" s="1"/>
  <c r="BA346" i="2" a="1"/>
  <c r="BA346" i="2" s="1"/>
  <c r="L346" i="2" s="1"/>
  <c r="AT510" i="2" a="1"/>
  <c r="AT510" i="2" s="1"/>
  <c r="K510" i="2" s="1"/>
  <c r="AL554" i="2" a="1"/>
  <c r="AL554" i="2" s="1"/>
  <c r="I554" i="2" s="1"/>
  <c r="BA196" i="2" a="1"/>
  <c r="BA196" i="2" s="1"/>
  <c r="L196" i="2" s="1"/>
  <c r="J639" i="2"/>
  <c r="J412" i="2"/>
  <c r="AL412" i="2" a="1"/>
  <c r="AL412" i="2" s="1"/>
  <c r="I412" i="2" s="1"/>
  <c r="BA412" i="2" a="1"/>
  <c r="BA412" i="2" s="1"/>
  <c r="L412" i="2" s="1"/>
  <c r="AT412" i="2" a="1"/>
  <c r="AT412" i="2" s="1"/>
  <c r="K412" i="2" s="1"/>
  <c r="J554" i="2"/>
  <c r="AL542" i="2" a="1"/>
  <c r="AL542" i="2" s="1"/>
  <c r="I542" i="2" s="1"/>
  <c r="BA542" i="2" a="1"/>
  <c r="BA542" i="2" s="1"/>
  <c r="L542" i="2" s="1"/>
  <c r="AT542" i="2" a="1"/>
  <c r="AT542" i="2" s="1"/>
  <c r="K542" i="2" s="1"/>
  <c r="J542" i="2"/>
  <c r="K239" i="2"/>
  <c r="AT554" i="2" a="1"/>
  <c r="AT554" i="2" s="1"/>
  <c r="K554" i="2" s="1"/>
  <c r="AL196" i="2" a="1"/>
  <c r="AL196" i="2" s="1"/>
  <c r="I196" i="2" s="1"/>
  <c r="J649" i="2"/>
  <c r="J529" i="2"/>
  <c r="AT382" i="2" a="1"/>
  <c r="AT382" i="2" s="1"/>
  <c r="K382" i="2" s="1"/>
  <c r="AL382" i="2" a="1"/>
  <c r="AL382" i="2" s="1"/>
  <c r="I382" i="2" s="1"/>
  <c r="AL402" i="2" a="1"/>
  <c r="AL402" i="2" s="1"/>
  <c r="I402" i="2" s="1"/>
  <c r="AL529" i="2" a="1"/>
  <c r="AL529" i="2" s="1"/>
  <c r="I529" i="2" s="1"/>
  <c r="J454" i="2"/>
  <c r="J395" i="2"/>
  <c r="J430" i="2"/>
  <c r="BA529" i="2" a="1"/>
  <c r="BA529" i="2" s="1"/>
  <c r="L529" i="2" s="1"/>
  <c r="AT157" i="2" a="1"/>
  <c r="AT157" i="2" s="1"/>
  <c r="K157" i="2" s="1"/>
  <c r="BA382" i="2" a="1"/>
  <c r="BA382" i="2" s="1"/>
  <c r="L382" i="2" s="1"/>
  <c r="AL157" i="2" a="1"/>
  <c r="AL157" i="2" s="1"/>
  <c r="I157" i="2" s="1"/>
  <c r="BA157" i="2" a="1"/>
  <c r="BA157" i="2" s="1"/>
  <c r="L157" i="2" s="1"/>
  <c r="AT187" i="2" a="1"/>
  <c r="AT187" i="2" s="1"/>
  <c r="K187" i="2" s="1"/>
  <c r="J616" i="2"/>
  <c r="AL187" i="2" a="1"/>
  <c r="AL187" i="2" s="1"/>
  <c r="I187" i="2" s="1"/>
  <c r="BA616" i="2" a="1"/>
  <c r="BA616" i="2" s="1"/>
  <c r="L616" i="2" s="1"/>
  <c r="J187" i="2"/>
  <c r="BA468" i="2" a="1"/>
  <c r="BA468" i="2" s="1"/>
  <c r="L468" i="2" s="1"/>
  <c r="AL616" i="2" a="1"/>
  <c r="AL616" i="2" s="1"/>
  <c r="I616" i="2" s="1"/>
  <c r="AL519" i="2" a="1"/>
  <c r="AL519" i="2" s="1"/>
  <c r="I519" i="2" s="1"/>
  <c r="J38" i="2"/>
  <c r="AT38" i="2" a="1"/>
  <c r="AT38" i="2" s="1"/>
  <c r="K38" i="2" s="1"/>
  <c r="BA38" i="2" a="1"/>
  <c r="BA38" i="2" s="1"/>
  <c r="L38" i="2" s="1"/>
  <c r="AL38" i="2" a="1"/>
  <c r="AL38" i="2" s="1"/>
  <c r="I38" i="2" s="1"/>
  <c r="AL596" i="2" a="1"/>
  <c r="AL596" i="2" s="1"/>
  <c r="I596" i="2" s="1"/>
  <c r="AL195" i="2" a="1"/>
  <c r="AL195" i="2" s="1"/>
  <c r="I195" i="2" s="1"/>
  <c r="BA114" i="2" a="1"/>
  <c r="BA114" i="2" s="1"/>
  <c r="L114" i="2" s="1"/>
  <c r="AL514" i="2" a="1"/>
  <c r="AL514" i="2" s="1"/>
  <c r="I514" i="2" s="1"/>
  <c r="AL80" i="2" a="1"/>
  <c r="AL80" i="2" s="1"/>
  <c r="I80" i="2" s="1"/>
  <c r="AT80" i="2" a="1"/>
  <c r="AT80" i="2" s="1"/>
  <c r="K80" i="2" s="1"/>
  <c r="J514" i="2"/>
  <c r="AT514" i="2" a="1"/>
  <c r="AT514" i="2" s="1"/>
  <c r="K514" i="2" s="1"/>
  <c r="BA393" i="2" a="1"/>
  <c r="BA393" i="2" s="1"/>
  <c r="L393" i="2" s="1"/>
  <c r="J393" i="2"/>
  <c r="AT393" i="2" a="1"/>
  <c r="AT393" i="2" s="1"/>
  <c r="K393" i="2" s="1"/>
  <c r="AL393" i="2" a="1"/>
  <c r="AL393" i="2" s="1"/>
  <c r="I393" i="2" s="1"/>
  <c r="AT375" i="2" a="1"/>
  <c r="AT375" i="2" s="1"/>
  <c r="K375" i="2" s="1"/>
  <c r="AL375" i="2" a="1"/>
  <c r="AL375" i="2" s="1"/>
  <c r="I375" i="2" s="1"/>
  <c r="BA375" i="2" a="1"/>
  <c r="BA375" i="2" s="1"/>
  <c r="L375" i="2" s="1"/>
  <c r="J375" i="2"/>
  <c r="J628" i="2"/>
  <c r="BA628" i="2" a="1"/>
  <c r="BA628" i="2" s="1"/>
  <c r="L628" i="2" s="1"/>
  <c r="AL628" i="2" a="1"/>
  <c r="AL628" i="2" s="1"/>
  <c r="I628" i="2" s="1"/>
  <c r="AT628" i="2" a="1"/>
  <c r="AT628" i="2" s="1"/>
  <c r="K628" i="2" s="1"/>
  <c r="J322" i="2"/>
  <c r="AT322" i="2" a="1"/>
  <c r="AT322" i="2" s="1"/>
  <c r="K322" i="2" s="1"/>
  <c r="BA322" i="2" a="1"/>
  <c r="BA322" i="2" s="1"/>
  <c r="L322" i="2" s="1"/>
  <c r="AL322" i="2" a="1"/>
  <c r="AL322" i="2" s="1"/>
  <c r="I322" i="2" s="1"/>
  <c r="AL199" i="2" a="1"/>
  <c r="AL199" i="2" s="1"/>
  <c r="I199" i="2" s="1"/>
  <c r="J135" i="2"/>
  <c r="BA290" i="2" a="1"/>
  <c r="BA290" i="2" s="1"/>
  <c r="L290" i="2" s="1"/>
  <c r="AL135" i="2" a="1"/>
  <c r="AL135" i="2" s="1"/>
  <c r="I135" i="2" s="1"/>
  <c r="J290" i="2"/>
  <c r="J630" i="2"/>
  <c r="AT135" i="2" a="1"/>
  <c r="AT135" i="2" s="1"/>
  <c r="K135" i="2" s="1"/>
  <c r="AL290" i="2" a="1"/>
  <c r="AL290" i="2" s="1"/>
  <c r="I290" i="2" s="1"/>
  <c r="AT163" i="2" a="1"/>
  <c r="AT163" i="2" s="1"/>
  <c r="K163" i="2" s="1"/>
  <c r="AL399" i="2" a="1"/>
  <c r="AL399" i="2" s="1"/>
  <c r="I399" i="2" s="1"/>
  <c r="BA399" i="2" a="1"/>
  <c r="BA399" i="2" s="1"/>
  <c r="L399" i="2" s="1"/>
  <c r="AT399" i="2" a="1"/>
  <c r="AT399" i="2" s="1"/>
  <c r="K399" i="2" s="1"/>
  <c r="BA71" i="2" a="1"/>
  <c r="BA71" i="2" s="1"/>
  <c r="L71" i="2" s="1"/>
  <c r="AT71" i="2" a="1"/>
  <c r="AT71" i="2" s="1"/>
  <c r="K71" i="2" s="1"/>
  <c r="J71" i="2"/>
  <c r="AL71" i="2" a="1"/>
  <c r="AL71" i="2" s="1"/>
  <c r="I71" i="2" s="1"/>
  <c r="BA561" i="2" a="1"/>
  <c r="BA561" i="2" s="1"/>
  <c r="L561" i="2" s="1"/>
  <c r="AL561" i="2" a="1"/>
  <c r="AL561" i="2" s="1"/>
  <c r="I561" i="2" s="1"/>
  <c r="AT561" i="2" a="1"/>
  <c r="AT561" i="2" s="1"/>
  <c r="K561" i="2" s="1"/>
  <c r="J561" i="2"/>
  <c r="BA270" i="2" a="1"/>
  <c r="BA270" i="2" s="1"/>
  <c r="L270" i="2" s="1"/>
  <c r="AT270" i="2" a="1"/>
  <c r="AT270" i="2" s="1"/>
  <c r="K270" i="2" s="1"/>
  <c r="AL270" i="2" a="1"/>
  <c r="AL270" i="2" s="1"/>
  <c r="I270" i="2" s="1"/>
  <c r="J270" i="2"/>
  <c r="BA531" i="2" a="1"/>
  <c r="BA531" i="2" s="1"/>
  <c r="L531" i="2" s="1"/>
  <c r="AL531" i="2" a="1"/>
  <c r="AL531" i="2" s="1"/>
  <c r="I531" i="2" s="1"/>
  <c r="J531" i="2"/>
  <c r="AT531" i="2" a="1"/>
  <c r="AT531" i="2" s="1"/>
  <c r="K531" i="2" s="1"/>
  <c r="AL583" i="2" a="1"/>
  <c r="AL583" i="2" s="1"/>
  <c r="I583" i="2" s="1"/>
  <c r="J583" i="2"/>
  <c r="BA583" i="2" a="1"/>
  <c r="BA583" i="2" s="1"/>
  <c r="L583" i="2" s="1"/>
  <c r="AT230" i="2" a="1"/>
  <c r="AT230" i="2" s="1"/>
  <c r="K230" i="2" s="1"/>
  <c r="AL230" i="2" a="1"/>
  <c r="AL230" i="2" s="1"/>
  <c r="I230" i="2" s="1"/>
  <c r="BA230" i="2" a="1"/>
  <c r="BA230" i="2" s="1"/>
  <c r="L230" i="2" s="1"/>
  <c r="J230" i="2"/>
  <c r="BA35" i="2" a="1"/>
  <c r="BA35" i="2" s="1"/>
  <c r="L35" i="2" s="1"/>
  <c r="AT35" i="2" a="1"/>
  <c r="AT35" i="2" s="1"/>
  <c r="K35" i="2" s="1"/>
  <c r="AL35" i="2" a="1"/>
  <c r="AL35" i="2" s="1"/>
  <c r="I35" i="2" s="1"/>
  <c r="J35" i="2"/>
  <c r="BA216" i="2" a="1"/>
  <c r="BA216" i="2" s="1"/>
  <c r="L216" i="2" s="1"/>
  <c r="J216" i="2"/>
  <c r="AT216" i="2" a="1"/>
  <c r="AT216" i="2" s="1"/>
  <c r="K216" i="2" s="1"/>
  <c r="AL216" i="2" a="1"/>
  <c r="AL216" i="2" s="1"/>
  <c r="I216" i="2" s="1"/>
  <c r="BA28" i="2" a="1"/>
  <c r="BA28" i="2" s="1"/>
  <c r="L28" i="2" s="1"/>
  <c r="J28" i="2"/>
  <c r="AT28" i="2" a="1"/>
  <c r="AT28" i="2" s="1"/>
  <c r="K28" i="2" s="1"/>
  <c r="AL28" i="2" a="1"/>
  <c r="AL28" i="2" s="1"/>
  <c r="I28" i="2" s="1"/>
  <c r="J389" i="2"/>
  <c r="BA389" i="2" a="1"/>
  <c r="BA389" i="2" s="1"/>
  <c r="L389" i="2" s="1"/>
  <c r="AT389" i="2" a="1"/>
  <c r="AT389" i="2" s="1"/>
  <c r="K389" i="2" s="1"/>
  <c r="AL389" i="2" a="1"/>
  <c r="AL389" i="2" s="1"/>
  <c r="I389" i="2" s="1"/>
  <c r="AT653" i="2" a="1"/>
  <c r="AT653" i="2" s="1"/>
  <c r="K653" i="2" s="1"/>
  <c r="BA653" i="2" a="1"/>
  <c r="BA653" i="2" s="1"/>
  <c r="L653" i="2" s="1"/>
  <c r="J653" i="2"/>
  <c r="AL653" i="2" a="1"/>
  <c r="AL653" i="2" s="1"/>
  <c r="I653" i="2" s="1"/>
  <c r="J186" i="2"/>
  <c r="BA186" i="2" a="1"/>
  <c r="BA186" i="2" s="1"/>
  <c r="L186" i="2" s="1"/>
  <c r="AT186" i="2" a="1"/>
  <c r="AT186" i="2" s="1"/>
  <c r="K186" i="2" s="1"/>
  <c r="AL186" i="2" a="1"/>
  <c r="AL186" i="2" s="1"/>
  <c r="I186" i="2" s="1"/>
  <c r="BA220" i="2" a="1"/>
  <c r="BA220" i="2" s="1"/>
  <c r="L220" i="2" s="1"/>
  <c r="AL220" i="2" a="1"/>
  <c r="AL220" i="2" s="1"/>
  <c r="I220" i="2" s="1"/>
  <c r="J220" i="2"/>
  <c r="AT220" i="2" a="1"/>
  <c r="AT220" i="2" s="1"/>
  <c r="K220" i="2" s="1"/>
  <c r="J350" i="2"/>
  <c r="AL350" i="2" a="1"/>
  <c r="AL350" i="2" s="1"/>
  <c r="I350" i="2" s="1"/>
  <c r="AT350" i="2" a="1"/>
  <c r="AT350" i="2" s="1"/>
  <c r="K350" i="2" s="1"/>
  <c r="BA350" i="2" a="1"/>
  <c r="BA350" i="2" s="1"/>
  <c r="L350" i="2" s="1"/>
  <c r="AT46" i="2" a="1"/>
  <c r="AT46" i="2" s="1"/>
  <c r="K46" i="2" s="1"/>
  <c r="BA46" i="2" a="1"/>
  <c r="BA46" i="2" s="1"/>
  <c r="L46" i="2" s="1"/>
  <c r="J46" i="2"/>
  <c r="AL46" i="2" a="1"/>
  <c r="AL46" i="2" s="1"/>
  <c r="I46" i="2" s="1"/>
  <c r="BA137" i="2" a="1"/>
  <c r="BA137" i="2" s="1"/>
  <c r="L137" i="2" s="1"/>
  <c r="AL137" i="2" a="1"/>
  <c r="AL137" i="2" s="1"/>
  <c r="I137" i="2" s="1"/>
  <c r="AT137" i="2" a="1"/>
  <c r="AT137" i="2" s="1"/>
  <c r="K137" i="2" s="1"/>
  <c r="J137" i="2"/>
  <c r="AL345" i="2" a="1"/>
  <c r="AL345" i="2" s="1"/>
  <c r="I345" i="2" s="1"/>
  <c r="BA345" i="2" a="1"/>
  <c r="BA345" i="2" s="1"/>
  <c r="L345" i="2" s="1"/>
  <c r="J345" i="2"/>
  <c r="AT345" i="2" a="1"/>
  <c r="AT345" i="2" s="1"/>
  <c r="K345" i="2" s="1"/>
  <c r="AT358" i="2" a="1"/>
  <c r="AT358" i="2" s="1"/>
  <c r="K358" i="2" s="1"/>
  <c r="AL358" i="2" a="1"/>
  <c r="AL358" i="2" s="1"/>
  <c r="I358" i="2" s="1"/>
  <c r="J358" i="2"/>
  <c r="AL468" i="2" a="1"/>
  <c r="AL468" i="2" s="1"/>
  <c r="I468" i="2" s="1"/>
  <c r="J468" i="2"/>
  <c r="AT468" i="2" a="1"/>
  <c r="AT468" i="2" s="1"/>
  <c r="K468" i="2" s="1"/>
  <c r="J596" i="2"/>
  <c r="AL386" i="2" a="1"/>
  <c r="AL386" i="2" s="1"/>
  <c r="I386" i="2" s="1"/>
  <c r="AT596" i="2" a="1"/>
  <c r="AT596" i="2" s="1"/>
  <c r="K596" i="2" s="1"/>
  <c r="AL305" i="2" a="1"/>
  <c r="AL305" i="2" s="1"/>
  <c r="I305" i="2" s="1"/>
  <c r="J163" i="2"/>
  <c r="AT305" i="2" a="1"/>
  <c r="AT305" i="2" s="1"/>
  <c r="K305" i="2" s="1"/>
  <c r="BA163" i="2" a="1"/>
  <c r="BA163" i="2" s="1"/>
  <c r="L163" i="2" s="1"/>
  <c r="BA305" i="2" a="1"/>
  <c r="BA305" i="2" s="1"/>
  <c r="L305" i="2" s="1"/>
  <c r="AT386" i="2" a="1"/>
  <c r="AT386" i="2" s="1"/>
  <c r="K386" i="2" s="1"/>
  <c r="J305" i="2"/>
  <c r="AT508" i="2" a="1"/>
  <c r="AT508" i="2" s="1"/>
  <c r="K508" i="2" s="1"/>
  <c r="BA508" i="2" a="1"/>
  <c r="BA508" i="2" s="1"/>
  <c r="L508" i="2" s="1"/>
  <c r="J508" i="2"/>
  <c r="AL508" i="2" a="1"/>
  <c r="AL508" i="2" s="1"/>
  <c r="I508" i="2" s="1"/>
  <c r="J577" i="2"/>
  <c r="AL577" i="2" a="1"/>
  <c r="AL577" i="2" s="1"/>
  <c r="I577" i="2" s="1"/>
  <c r="BA577" i="2" a="1"/>
  <c r="BA577" i="2" s="1"/>
  <c r="L577" i="2" s="1"/>
  <c r="AT577" i="2" a="1"/>
  <c r="AT577" i="2" s="1"/>
  <c r="K577" i="2" s="1"/>
  <c r="AT573" i="2" a="1"/>
  <c r="AT573" i="2" s="1"/>
  <c r="K573" i="2" s="1"/>
  <c r="J573" i="2"/>
  <c r="AL573" i="2" a="1"/>
  <c r="AL573" i="2" s="1"/>
  <c r="I573" i="2" s="1"/>
  <c r="BA573" i="2" a="1"/>
  <c r="BA573" i="2" s="1"/>
  <c r="L573" i="2" s="1"/>
  <c r="BA232" i="2" a="1"/>
  <c r="BA232" i="2" s="1"/>
  <c r="L232" i="2" s="1"/>
  <c r="J232" i="2"/>
  <c r="AT232" i="2" a="1"/>
  <c r="AT232" i="2" s="1"/>
  <c r="K232" i="2" s="1"/>
  <c r="AL232" i="2" a="1"/>
  <c r="AL232" i="2" s="1"/>
  <c r="I232" i="2" s="1"/>
  <c r="AT226" i="2" a="1"/>
  <c r="AT226" i="2" s="1"/>
  <c r="K226" i="2" s="1"/>
  <c r="AL226" i="2" a="1"/>
  <c r="AL226" i="2" s="1"/>
  <c r="I226" i="2" s="1"/>
  <c r="J226" i="2"/>
  <c r="BA226" i="2" a="1"/>
  <c r="BA226" i="2" s="1"/>
  <c r="L226" i="2" s="1"/>
  <c r="J30" i="2"/>
  <c r="AL30" i="2" a="1"/>
  <c r="AL30" i="2" s="1"/>
  <c r="I30" i="2" s="1"/>
  <c r="AT30" i="2" a="1"/>
  <c r="AT30" i="2" s="1"/>
  <c r="K30" i="2" s="1"/>
  <c r="BA30" i="2" a="1"/>
  <c r="BA30" i="2" s="1"/>
  <c r="L30" i="2" s="1"/>
  <c r="AT115" i="2" a="1"/>
  <c r="AT115" i="2" s="1"/>
  <c r="K115" i="2" s="1"/>
  <c r="AL115" i="2" a="1"/>
  <c r="AL115" i="2" s="1"/>
  <c r="I115" i="2" s="1"/>
  <c r="BA115" i="2" a="1"/>
  <c r="BA115" i="2" s="1"/>
  <c r="L115" i="2" s="1"/>
  <c r="J115" i="2"/>
  <c r="BA200" i="2" a="1"/>
  <c r="BA200" i="2" s="1"/>
  <c r="L200" i="2" s="1"/>
  <c r="AL200" i="2" a="1"/>
  <c r="AL200" i="2" s="1"/>
  <c r="I200" i="2" s="1"/>
  <c r="J200" i="2"/>
  <c r="AT200" i="2" a="1"/>
  <c r="AT200" i="2" s="1"/>
  <c r="K200" i="2" s="1"/>
  <c r="AL597" i="2" a="1"/>
  <c r="AL597" i="2" s="1"/>
  <c r="I597" i="2" s="1"/>
  <c r="AT597" i="2" a="1"/>
  <c r="AT597" i="2" s="1"/>
  <c r="K597" i="2" s="1"/>
  <c r="BA597" i="2" a="1"/>
  <c r="BA597" i="2" s="1"/>
  <c r="L597" i="2" s="1"/>
  <c r="J597" i="2"/>
  <c r="AL73" i="2" a="1"/>
  <c r="AL73" i="2" s="1"/>
  <c r="I73" i="2" s="1"/>
  <c r="J73" i="2"/>
  <c r="AT73" i="2" a="1"/>
  <c r="AT73" i="2" s="1"/>
  <c r="K73" i="2" s="1"/>
  <c r="BA73" i="2" a="1"/>
  <c r="BA73" i="2" s="1"/>
  <c r="L73" i="2" s="1"/>
  <c r="J515" i="2"/>
  <c r="AT515" i="2" a="1"/>
  <c r="AT515" i="2" s="1"/>
  <c r="K515" i="2" s="1"/>
  <c r="AL515" i="2" a="1"/>
  <c r="AL515" i="2" s="1"/>
  <c r="I515" i="2" s="1"/>
  <c r="BA515" i="2" a="1"/>
  <c r="BA515" i="2" s="1"/>
  <c r="L515" i="2" s="1"/>
  <c r="AT511" i="2" a="1"/>
  <c r="AT511" i="2" s="1"/>
  <c r="K511" i="2" s="1"/>
  <c r="J511" i="2"/>
  <c r="BA511" i="2" a="1"/>
  <c r="BA511" i="2" s="1"/>
  <c r="L511" i="2" s="1"/>
  <c r="AL511" i="2" a="1"/>
  <c r="AL511" i="2" s="1"/>
  <c r="I511" i="2" s="1"/>
  <c r="AL183" i="2" a="1"/>
  <c r="AL183" i="2" s="1"/>
  <c r="I183" i="2" s="1"/>
  <c r="AT183" i="2" a="1"/>
  <c r="AT183" i="2" s="1"/>
  <c r="K183" i="2" s="1"/>
  <c r="J183" i="2"/>
  <c r="BA183" i="2" a="1"/>
  <c r="BA183" i="2" s="1"/>
  <c r="L183" i="2" s="1"/>
  <c r="AL418" i="2" a="1"/>
  <c r="AL418" i="2" s="1"/>
  <c r="I418" i="2" s="1"/>
  <c r="AT418" i="2" a="1"/>
  <c r="AT418" i="2" s="1"/>
  <c r="K418" i="2" s="1"/>
  <c r="J418" i="2"/>
  <c r="AL569" i="2" a="1"/>
  <c r="AL569" i="2" s="1"/>
  <c r="I569" i="2" s="1"/>
  <c r="AT569" i="2" a="1"/>
  <c r="AT569" i="2" s="1"/>
  <c r="K569" i="2" s="1"/>
  <c r="BA569" i="2" a="1"/>
  <c r="BA569" i="2" s="1"/>
  <c r="L569" i="2" s="1"/>
  <c r="J569" i="2"/>
  <c r="BA406" i="2" a="1"/>
  <c r="BA406" i="2" s="1"/>
  <c r="L406" i="2" s="1"/>
  <c r="AT406" i="2" a="1"/>
  <c r="AT406" i="2" s="1"/>
  <c r="K406" i="2" s="1"/>
  <c r="J406" i="2"/>
  <c r="AL406" i="2" a="1"/>
  <c r="AL406" i="2" s="1"/>
  <c r="I406" i="2" s="1"/>
  <c r="AL282" i="2" a="1"/>
  <c r="AL282" i="2" s="1"/>
  <c r="I282" i="2" s="1"/>
  <c r="BA282" i="2" a="1"/>
  <c r="BA282" i="2" s="1"/>
  <c r="L282" i="2" s="1"/>
  <c r="AT282" i="2" a="1"/>
  <c r="AT282" i="2" s="1"/>
  <c r="K282" i="2" s="1"/>
  <c r="J282" i="2"/>
  <c r="AT326" i="2" a="1"/>
  <c r="AT326" i="2" s="1"/>
  <c r="K326" i="2" s="1"/>
  <c r="BA326" i="2" a="1"/>
  <c r="BA326" i="2" s="1"/>
  <c r="L326" i="2" s="1"/>
  <c r="AL326" i="2" a="1"/>
  <c r="AL326" i="2" s="1"/>
  <c r="I326" i="2" s="1"/>
  <c r="J326" i="2"/>
  <c r="BA603" i="2" a="1"/>
  <c r="BA603" i="2" s="1"/>
  <c r="L603" i="2" s="1"/>
  <c r="AL603" i="2" a="1"/>
  <c r="AL603" i="2" s="1"/>
  <c r="I603" i="2" s="1"/>
  <c r="J603" i="2"/>
  <c r="AT603" i="2" a="1"/>
  <c r="AT603" i="2" s="1"/>
  <c r="K603" i="2" s="1"/>
  <c r="J543" i="2"/>
  <c r="AT543" i="2" a="1"/>
  <c r="AT543" i="2" s="1"/>
  <c r="K543" i="2" s="1"/>
  <c r="AL543" i="2" a="1"/>
  <c r="AL543" i="2" s="1"/>
  <c r="I543" i="2" s="1"/>
  <c r="BA543" i="2" a="1"/>
  <c r="BA543" i="2" s="1"/>
  <c r="L543" i="2" s="1"/>
  <c r="AT587" i="2" a="1"/>
  <c r="AT587" i="2" s="1"/>
  <c r="K587" i="2" s="1"/>
  <c r="BA587" i="2" a="1"/>
  <c r="BA587" i="2" s="1"/>
  <c r="L587" i="2" s="1"/>
  <c r="AL587" i="2" a="1"/>
  <c r="AL587" i="2" s="1"/>
  <c r="I587" i="2" s="1"/>
  <c r="J587" i="2"/>
  <c r="J211" i="2"/>
  <c r="BA211" i="2" a="1"/>
  <c r="BA211" i="2" s="1"/>
  <c r="L211" i="2" s="1"/>
  <c r="AT211" i="2" a="1"/>
  <c r="AT211" i="2" s="1"/>
  <c r="K211" i="2" s="1"/>
  <c r="AL211" i="2" a="1"/>
  <c r="AL211" i="2" s="1"/>
  <c r="I211" i="2" s="1"/>
  <c r="AL182" i="2" a="1"/>
  <c r="AL182" i="2" s="1"/>
  <c r="I182" i="2" s="1"/>
  <c r="J182" i="2"/>
  <c r="BA182" i="2" a="1"/>
  <c r="BA182" i="2" s="1"/>
  <c r="L182" i="2" s="1"/>
  <c r="AT182" i="2" a="1"/>
  <c r="AT182" i="2" s="1"/>
  <c r="K182" i="2" s="1"/>
  <c r="J584" i="2"/>
  <c r="AT584" i="2" a="1"/>
  <c r="AT584" i="2" s="1"/>
  <c r="K584" i="2" s="1"/>
  <c r="BA584" i="2" a="1"/>
  <c r="BA584" i="2" s="1"/>
  <c r="L584" i="2" s="1"/>
  <c r="AL584" i="2" a="1"/>
  <c r="AL584" i="2" s="1"/>
  <c r="I584" i="2" s="1"/>
  <c r="AL425" i="2" a="1"/>
  <c r="AL425" i="2" s="1"/>
  <c r="I425" i="2" s="1"/>
  <c r="J425" i="2"/>
  <c r="BA425" i="2" a="1"/>
  <c r="BA425" i="2" s="1"/>
  <c r="L425" i="2" s="1"/>
  <c r="AT425" i="2" a="1"/>
  <c r="AT425" i="2" s="1"/>
  <c r="K425" i="2" s="1"/>
  <c r="J366" i="2"/>
  <c r="AL366" i="2" a="1"/>
  <c r="AL366" i="2" s="1"/>
  <c r="I366" i="2" s="1"/>
  <c r="BA366" i="2" a="1"/>
  <c r="BA366" i="2" s="1"/>
  <c r="L366" i="2" s="1"/>
  <c r="AT366" i="2" a="1"/>
  <c r="AT366" i="2" s="1"/>
  <c r="K366" i="2" s="1"/>
  <c r="AL449" i="2" a="1"/>
  <c r="AL449" i="2" s="1"/>
  <c r="I449" i="2" s="1"/>
  <c r="BA449" i="2" a="1"/>
  <c r="BA449" i="2" s="1"/>
  <c r="L449" i="2" s="1"/>
  <c r="J449" i="2"/>
  <c r="AT449" i="2" a="1"/>
  <c r="AT449" i="2" s="1"/>
  <c r="K449" i="2" s="1"/>
  <c r="J572" i="2"/>
  <c r="AL572" i="2" a="1"/>
  <c r="AL572" i="2" s="1"/>
  <c r="I572" i="2" s="1"/>
  <c r="AT572" i="2" a="1"/>
  <c r="AT572" i="2" s="1"/>
  <c r="K572" i="2" s="1"/>
  <c r="BA572" i="2" a="1"/>
  <c r="BA572" i="2" s="1"/>
  <c r="L572" i="2" s="1"/>
  <c r="AL576" i="2" a="1"/>
  <c r="AL576" i="2" s="1"/>
  <c r="I576" i="2" s="1"/>
  <c r="AT576" i="2" a="1"/>
  <c r="AT576" i="2" s="1"/>
  <c r="K576" i="2" s="1"/>
  <c r="J576" i="2"/>
  <c r="BA576" i="2" a="1"/>
  <c r="BA576" i="2" s="1"/>
  <c r="L576" i="2" s="1"/>
  <c r="AL363" i="2" a="1"/>
  <c r="AL363" i="2" s="1"/>
  <c r="I363" i="2" s="1"/>
  <c r="J363" i="2"/>
  <c r="AT363" i="2" a="1"/>
  <c r="AT363" i="2" s="1"/>
  <c r="K363" i="2" s="1"/>
  <c r="BA363" i="2" a="1"/>
  <c r="BA363" i="2" s="1"/>
  <c r="L363" i="2" s="1"/>
  <c r="AL623" i="2" a="1"/>
  <c r="AL623" i="2" s="1"/>
  <c r="I623" i="2" s="1"/>
  <c r="BA623" i="2" a="1"/>
  <c r="BA623" i="2" s="1"/>
  <c r="L623" i="2" s="1"/>
  <c r="AT623" i="2" a="1"/>
  <c r="AT623" i="2" s="1"/>
  <c r="K623" i="2" s="1"/>
  <c r="J623" i="2"/>
  <c r="AT82" i="2" a="1"/>
  <c r="AT82" i="2" s="1"/>
  <c r="K82" i="2" s="1"/>
  <c r="AL82" i="2" a="1"/>
  <c r="AL82" i="2" s="1"/>
  <c r="I82" i="2" s="1"/>
  <c r="J82" i="2"/>
  <c r="BA82" i="2" a="1"/>
  <c r="BA82" i="2" s="1"/>
  <c r="L82" i="2" s="1"/>
  <c r="J45" i="2"/>
  <c r="AT45" i="2" a="1"/>
  <c r="AT45" i="2" s="1"/>
  <c r="K45" i="2" s="1"/>
  <c r="BA45" i="2" a="1"/>
  <c r="BA45" i="2" s="1"/>
  <c r="L45" i="2" s="1"/>
  <c r="AL45" i="2" a="1"/>
  <c r="AL45" i="2" s="1"/>
  <c r="I45" i="2" s="1"/>
  <c r="AL272" i="2" a="1"/>
  <c r="AL272" i="2" s="1"/>
  <c r="I272" i="2" s="1"/>
  <c r="BA272" i="2" a="1"/>
  <c r="BA272" i="2" s="1"/>
  <c r="L272" i="2" s="1"/>
  <c r="J272" i="2"/>
  <c r="AT272" i="2" a="1"/>
  <c r="AT272" i="2" s="1"/>
  <c r="K272" i="2" s="1"/>
  <c r="AT647" i="2" a="1"/>
  <c r="AT647" i="2" s="1"/>
  <c r="K647" i="2" s="1"/>
  <c r="J647" i="2"/>
  <c r="BA647" i="2" a="1"/>
  <c r="BA647" i="2" s="1"/>
  <c r="L647" i="2" s="1"/>
  <c r="AL647" i="2" a="1"/>
  <c r="AL647" i="2" s="1"/>
  <c r="I647" i="2" s="1"/>
  <c r="AL311" i="2" a="1"/>
  <c r="AL311" i="2" s="1"/>
  <c r="I311" i="2" s="1"/>
  <c r="AT311" i="2" a="1"/>
  <c r="AT311" i="2" s="1"/>
  <c r="K311" i="2" s="1"/>
  <c r="J311" i="2"/>
  <c r="BA311" i="2" a="1"/>
  <c r="BA311" i="2" s="1"/>
  <c r="L311" i="2" s="1"/>
  <c r="AL658" i="2" a="1"/>
  <c r="AL658" i="2" s="1"/>
  <c r="I658" i="2" s="1"/>
  <c r="J658" i="2"/>
  <c r="AT658" i="2" a="1"/>
  <c r="AT658" i="2" s="1"/>
  <c r="K658" i="2" s="1"/>
  <c r="BA658" i="2" a="1"/>
  <c r="BA658" i="2" s="1"/>
  <c r="L658" i="2" s="1"/>
  <c r="BA557" i="2" a="1"/>
  <c r="BA557" i="2" s="1"/>
  <c r="L557" i="2" s="1"/>
  <c r="AL557" i="2" a="1"/>
  <c r="AL557" i="2" s="1"/>
  <c r="I557" i="2" s="1"/>
  <c r="AT557" i="2" a="1"/>
  <c r="AT557" i="2" s="1"/>
  <c r="K557" i="2" s="1"/>
  <c r="BA524" i="2" a="1"/>
  <c r="BA524" i="2" s="1"/>
  <c r="L524" i="2" s="1"/>
  <c r="AL524" i="2" a="1"/>
  <c r="AL524" i="2" s="1"/>
  <c r="I524" i="2" s="1"/>
  <c r="AT524" i="2" a="1"/>
  <c r="AT524" i="2" s="1"/>
  <c r="K524" i="2" s="1"/>
  <c r="J524" i="2"/>
  <c r="AT519" i="2" a="1"/>
  <c r="AT519" i="2" s="1"/>
  <c r="K519" i="2" s="1"/>
  <c r="BA519" i="2" a="1"/>
  <c r="BA519" i="2" s="1"/>
  <c r="L519" i="2" s="1"/>
  <c r="AT114" i="2" a="1"/>
  <c r="AT114" i="2" s="1"/>
  <c r="K114" i="2" s="1"/>
  <c r="J371" i="2"/>
  <c r="AL371" i="2" a="1"/>
  <c r="AL371" i="2" s="1"/>
  <c r="I371" i="2" s="1"/>
  <c r="BA371" i="2" a="1"/>
  <c r="BA371" i="2" s="1"/>
  <c r="L371" i="2" s="1"/>
  <c r="AT371" i="2" a="1"/>
  <c r="AT371" i="2" s="1"/>
  <c r="K371" i="2" s="1"/>
  <c r="AL163" i="2" a="1"/>
  <c r="AL163" i="2" s="1"/>
  <c r="I163" i="2" s="1"/>
  <c r="BA402" i="2" a="1"/>
  <c r="BA402" i="2" s="1"/>
  <c r="L402" i="2" s="1"/>
  <c r="AL385" i="2" a="1"/>
  <c r="AL385" i="2" s="1"/>
  <c r="I385" i="2" s="1"/>
  <c r="AT385" i="2" a="1"/>
  <c r="AT385" i="2" s="1"/>
  <c r="K385" i="2" s="1"/>
  <c r="J385" i="2"/>
  <c r="BA169" i="2" a="1"/>
  <c r="BA169" i="2" s="1"/>
  <c r="L169" i="2" s="1"/>
  <c r="J63" i="2"/>
  <c r="AL63" i="2" a="1"/>
  <c r="AL63" i="2" s="1"/>
  <c r="I63" i="2" s="1"/>
  <c r="BA63" i="2" a="1"/>
  <c r="BA63" i="2" s="1"/>
  <c r="L63" i="2" s="1"/>
  <c r="AT63" i="2" a="1"/>
  <c r="AT63" i="2" s="1"/>
  <c r="K63" i="2" s="1"/>
  <c r="J536" i="2"/>
  <c r="BA536" i="2" a="1"/>
  <c r="BA536" i="2" s="1"/>
  <c r="L536" i="2" s="1"/>
  <c r="AT536" i="2" a="1"/>
  <c r="AT536" i="2" s="1"/>
  <c r="K536" i="2" s="1"/>
  <c r="AL536" i="2" a="1"/>
  <c r="AL536" i="2" s="1"/>
  <c r="I536" i="2" s="1"/>
  <c r="BA395" i="2" a="1"/>
  <c r="BA395" i="2" s="1"/>
  <c r="L395" i="2" s="1"/>
  <c r="AT395" i="2" a="1"/>
  <c r="AT395" i="2" s="1"/>
  <c r="K395" i="2" s="1"/>
  <c r="BA640" i="2" a="1"/>
  <c r="BA640" i="2" s="1"/>
  <c r="L640" i="2" s="1"/>
  <c r="AT640" i="2" a="1"/>
  <c r="AT640" i="2" s="1"/>
  <c r="K640" i="2" s="1"/>
  <c r="AL640" i="2" a="1"/>
  <c r="AL640" i="2" s="1"/>
  <c r="I640" i="2" s="1"/>
  <c r="BA418" i="2" a="1"/>
  <c r="BA418" i="2" s="1"/>
  <c r="L418" i="2" s="1"/>
  <c r="J498" i="2"/>
  <c r="BA498" i="2" a="1"/>
  <c r="BA498" i="2" s="1"/>
  <c r="L498" i="2" s="1"/>
  <c r="AT498" i="2" a="1"/>
  <c r="AT498" i="2" s="1"/>
  <c r="K498" i="2" s="1"/>
  <c r="AL498" i="2" a="1"/>
  <c r="AL498" i="2" s="1"/>
  <c r="I498" i="2" s="1"/>
  <c r="AT430" i="2" a="1"/>
  <c r="AT430" i="2" s="1"/>
  <c r="K430" i="2" s="1"/>
  <c r="BA430" i="2" a="1"/>
  <c r="BA430" i="2" s="1"/>
  <c r="L430" i="2" s="1"/>
  <c r="BA377" i="2" a="1"/>
  <c r="BA377" i="2" s="1"/>
  <c r="L377" i="2" s="1"/>
  <c r="AT377" i="2" a="1"/>
  <c r="AT377" i="2" s="1"/>
  <c r="K377" i="2" s="1"/>
  <c r="AL377" i="2" a="1"/>
  <c r="AL377" i="2" s="1"/>
  <c r="I377" i="2" s="1"/>
  <c r="J377" i="2"/>
  <c r="J195" i="2"/>
  <c r="AT195" i="2" a="1"/>
  <c r="AT195" i="2" s="1"/>
  <c r="K195" i="2" s="1"/>
  <c r="AT454" i="2" a="1"/>
  <c r="AT454" i="2" s="1"/>
  <c r="K454" i="2" s="1"/>
  <c r="AL454" i="2" a="1"/>
  <c r="AL454" i="2" s="1"/>
  <c r="I454" i="2" s="1"/>
  <c r="BA630" i="2" a="1"/>
  <c r="BA630" i="2" s="1"/>
  <c r="L630" i="2" s="1"/>
  <c r="AL630" i="2" a="1"/>
  <c r="AL630" i="2" s="1"/>
  <c r="I630" i="2" s="1"/>
  <c r="BA358" i="2" a="1"/>
  <c r="BA358" i="2" s="1"/>
  <c r="L358" i="2" s="1"/>
  <c r="BA199" i="2" a="1"/>
  <c r="BA199" i="2" s="1"/>
  <c r="L199" i="2" s="1"/>
  <c r="J199" i="2"/>
  <c r="BA102" i="2" a="1"/>
  <c r="BA102" i="2" s="1"/>
  <c r="L102" i="2" s="1"/>
  <c r="AL102" i="2" a="1"/>
  <c r="AL102" i="2" s="1"/>
  <c r="I102" i="2" s="1"/>
  <c r="BA147" i="2" a="1"/>
  <c r="BA147" i="2" s="1"/>
  <c r="L147" i="2" s="1"/>
  <c r="AT147" i="2" a="1"/>
  <c r="AT147" i="2" s="1"/>
  <c r="K147" i="2" s="1"/>
  <c r="J530" i="2"/>
  <c r="AL530" i="2" a="1"/>
  <c r="AL530" i="2" s="1"/>
  <c r="I530" i="2" s="1"/>
  <c r="BA530" i="2" a="1"/>
  <c r="BA530" i="2" s="1"/>
  <c r="L530" i="2" s="1"/>
  <c r="AT530" i="2" a="1"/>
  <c r="AT530" i="2" s="1"/>
  <c r="K530" i="2" s="1"/>
  <c r="AL649" i="2" a="1"/>
  <c r="AL649" i="2" s="1"/>
  <c r="I649" i="2" s="1"/>
  <c r="AT649" i="2" a="1"/>
  <c r="AT649" i="2" s="1"/>
  <c r="K649" i="2" s="1"/>
  <c r="AT583" i="2" a="1"/>
  <c r="AT583" i="2" s="1"/>
  <c r="K583" i="2" s="1"/>
  <c r="AL258" i="2" a="1"/>
  <c r="AL258" i="2" s="1"/>
  <c r="I258" i="2" s="1"/>
  <c r="BA258" i="2" a="1"/>
  <c r="BA258" i="2" s="1"/>
  <c r="L258" i="2" s="1"/>
  <c r="J258" i="2"/>
  <c r="AT258" i="2" a="1"/>
  <c r="AT258" i="2" s="1"/>
  <c r="K258" i="2" s="1"/>
  <c r="J568" i="2"/>
  <c r="AL568" i="2" a="1"/>
  <c r="AL568" i="2" s="1"/>
  <c r="I568" i="2" s="1"/>
  <c r="BA568" i="2" a="1"/>
  <c r="BA568" i="2" s="1"/>
  <c r="L568" i="2" s="1"/>
  <c r="AT568" i="2" a="1"/>
  <c r="AT568" i="2" s="1"/>
  <c r="K568" i="2" s="1"/>
  <c r="BA227" i="2" a="1"/>
  <c r="BA227" i="2" s="1"/>
  <c r="L227" i="2" s="1"/>
  <c r="AT227" i="2" a="1"/>
  <c r="AT227" i="2" s="1"/>
  <c r="K227" i="2" s="1"/>
  <c r="J227" i="2"/>
  <c r="AL227" i="2" a="1"/>
  <c r="AL227" i="2" s="1"/>
  <c r="I227" i="2" s="1"/>
  <c r="J392" i="2"/>
  <c r="AL392" i="2" a="1"/>
  <c r="AL392" i="2" s="1"/>
  <c r="I392" i="2" s="1"/>
  <c r="BA392" i="2" a="1"/>
  <c r="BA392" i="2" s="1"/>
  <c r="L392" i="2" s="1"/>
  <c r="AT392" i="2" a="1"/>
  <c r="AT392" i="2" s="1"/>
  <c r="K392" i="2" s="1"/>
  <c r="AT370" i="2" a="1"/>
  <c r="AT370" i="2" s="1"/>
  <c r="K370" i="2" s="1"/>
  <c r="BA370" i="2" a="1"/>
  <c r="BA370" i="2" s="1"/>
  <c r="L370" i="2" s="1"/>
  <c r="J370" i="2"/>
  <c r="AL370" i="2" a="1"/>
  <c r="AL370" i="2" s="1"/>
  <c r="I370" i="2" s="1"/>
  <c r="AL92" i="2" a="1"/>
  <c r="AL92" i="2" s="1"/>
  <c r="I92" i="2" s="1"/>
  <c r="BA92" i="2" a="1"/>
  <c r="BA92" i="2" s="1"/>
  <c r="L92" i="2" s="1"/>
  <c r="AT92" i="2" a="1"/>
  <c r="AT92" i="2" s="1"/>
  <c r="K92" i="2" s="1"/>
  <c r="J92" i="2"/>
  <c r="BA601" i="2" a="1"/>
  <c r="BA601" i="2" s="1"/>
  <c r="L601" i="2" s="1"/>
  <c r="J601" i="2"/>
  <c r="AL601" i="2" a="1"/>
  <c r="AL601" i="2" s="1"/>
  <c r="I601" i="2" s="1"/>
  <c r="AT601" i="2" a="1"/>
  <c r="AT601" i="2" s="1"/>
  <c r="K601" i="2" s="1"/>
  <c r="AL612" i="2" a="1"/>
  <c r="AL612" i="2" s="1"/>
  <c r="I612" i="2" s="1"/>
  <c r="J612" i="2"/>
  <c r="BA612" i="2" a="1"/>
  <c r="BA612" i="2" s="1"/>
  <c r="L612" i="2" s="1"/>
  <c r="AT612" i="2" a="1"/>
  <c r="AT612" i="2" s="1"/>
  <c r="K612" i="2" s="1"/>
  <c r="BA513" i="2" a="1"/>
  <c r="BA513" i="2" s="1"/>
  <c r="L513" i="2" s="1"/>
  <c r="AT513" i="2" a="1"/>
  <c r="AT513" i="2" s="1"/>
  <c r="K513" i="2" s="1"/>
  <c r="AL513" i="2" a="1"/>
  <c r="AL513" i="2" s="1"/>
  <c r="I513" i="2" s="1"/>
  <c r="J513" i="2"/>
  <c r="BA133" i="2" a="1"/>
  <c r="BA133" i="2" s="1"/>
  <c r="L133" i="2" s="1"/>
  <c r="J133" i="2"/>
  <c r="AL133" i="2" a="1"/>
  <c r="AL133" i="2" s="1"/>
  <c r="I133" i="2" s="1"/>
  <c r="AT133" i="2" a="1"/>
  <c r="AT133" i="2" s="1"/>
  <c r="K133" i="2" s="1"/>
  <c r="J70" i="2"/>
  <c r="AT70" i="2" a="1"/>
  <c r="AT70" i="2" s="1"/>
  <c r="K70" i="2" s="1"/>
  <c r="BA70" i="2" a="1"/>
  <c r="BA70" i="2" s="1"/>
  <c r="L70" i="2" s="1"/>
  <c r="AL70" i="2" a="1"/>
  <c r="AL70" i="2" s="1"/>
  <c r="I70" i="2" s="1"/>
  <c r="BA153" i="2" a="1"/>
  <c r="BA153" i="2" s="1"/>
  <c r="L153" i="2" s="1"/>
  <c r="AL153" i="2" a="1"/>
  <c r="AL153" i="2" s="1"/>
  <c r="I153" i="2" s="1"/>
  <c r="J153" i="2"/>
  <c r="AT153" i="2" a="1"/>
  <c r="AT153" i="2" s="1"/>
  <c r="K153" i="2" s="1"/>
  <c r="AL159" i="2" a="1"/>
  <c r="AL159" i="2" s="1"/>
  <c r="I159" i="2" s="1"/>
  <c r="J159" i="2"/>
  <c r="BA159" i="2" a="1"/>
  <c r="BA159" i="2" s="1"/>
  <c r="L159" i="2" s="1"/>
  <c r="AT159" i="2" a="1"/>
  <c r="AT159" i="2" s="1"/>
  <c r="K159" i="2" s="1"/>
  <c r="J575" i="2"/>
  <c r="AL575" i="2" a="1"/>
  <c r="AL575" i="2" s="1"/>
  <c r="I575" i="2" s="1"/>
  <c r="BA575" i="2" a="1"/>
  <c r="BA575" i="2" s="1"/>
  <c r="L575" i="2" s="1"/>
  <c r="AT575" i="2" a="1"/>
  <c r="AT575" i="2" s="1"/>
  <c r="K575" i="2" s="1"/>
  <c r="BA496" i="2" a="1"/>
  <c r="BA496" i="2" s="1"/>
  <c r="L496" i="2" s="1"/>
  <c r="AL496" i="2" a="1"/>
  <c r="AL496" i="2" s="1"/>
  <c r="I496" i="2" s="1"/>
  <c r="J496" i="2"/>
  <c r="AT496" i="2" a="1"/>
  <c r="AT496" i="2" s="1"/>
  <c r="K496" i="2" s="1"/>
  <c r="AL85" i="2" a="1"/>
  <c r="AL85" i="2" s="1"/>
  <c r="I85" i="2" s="1"/>
  <c r="AT85" i="2" a="1"/>
  <c r="AT85" i="2" s="1"/>
  <c r="K85" i="2" s="1"/>
  <c r="J85" i="2"/>
  <c r="BA85" i="2" a="1"/>
  <c r="BA85" i="2" s="1"/>
  <c r="L85" i="2" s="1"/>
  <c r="BA421" i="2" a="1"/>
  <c r="BA421" i="2" s="1"/>
  <c r="L421" i="2" s="1"/>
  <c r="AT421" i="2" a="1"/>
  <c r="AT421" i="2" s="1"/>
  <c r="K421" i="2" s="1"/>
  <c r="J421" i="2"/>
  <c r="AL421" i="2" a="1"/>
  <c r="AL421" i="2" s="1"/>
  <c r="I421" i="2" s="1"/>
  <c r="BA564" i="2" a="1"/>
  <c r="BA564" i="2" s="1"/>
  <c r="L564" i="2" s="1"/>
  <c r="AT564" i="2" a="1"/>
  <c r="AT564" i="2" s="1"/>
  <c r="K564" i="2" s="1"/>
  <c r="J564" i="2"/>
  <c r="AL564" i="2" a="1"/>
  <c r="AL564" i="2" s="1"/>
  <c r="I564" i="2" s="1"/>
  <c r="AT207" i="2" a="1"/>
  <c r="AT207" i="2" s="1"/>
  <c r="K207" i="2" s="1"/>
  <c r="AL207" i="2" a="1"/>
  <c r="AL207" i="2" s="1"/>
  <c r="I207" i="2" s="1"/>
  <c r="BA207" i="2" a="1"/>
  <c r="BA207" i="2" s="1"/>
  <c r="L207" i="2" s="1"/>
  <c r="J207" i="2"/>
  <c r="AL248" i="2" a="1"/>
  <c r="AL248" i="2" s="1"/>
  <c r="I248" i="2" s="1"/>
  <c r="J248" i="2"/>
  <c r="AT248" i="2" a="1"/>
  <c r="AT248" i="2" s="1"/>
  <c r="K248" i="2" s="1"/>
  <c r="BA248" i="2" a="1"/>
  <c r="BA248" i="2" s="1"/>
  <c r="L248" i="2" s="1"/>
  <c r="AL55" i="2" a="1"/>
  <c r="AL55" i="2" s="1"/>
  <c r="I55" i="2" s="1"/>
  <c r="AT55" i="2" a="1"/>
  <c r="AT55" i="2" s="1"/>
  <c r="K55" i="2" s="1"/>
  <c r="BA55" i="2" a="1"/>
  <c r="BA55" i="2" s="1"/>
  <c r="L55" i="2" s="1"/>
  <c r="J55" i="2"/>
  <c r="AL505" i="2" a="1"/>
  <c r="AL505" i="2" s="1"/>
  <c r="I505" i="2" s="1"/>
  <c r="J505" i="2"/>
  <c r="AT505" i="2" a="1"/>
  <c r="AT505" i="2" s="1"/>
  <c r="K505" i="2" s="1"/>
  <c r="BA505" i="2" a="1"/>
  <c r="BA505" i="2" s="1"/>
  <c r="L505" i="2" s="1"/>
  <c r="AT130" i="2" a="1"/>
  <c r="AT130" i="2" s="1"/>
  <c r="K130" i="2" s="1"/>
  <c r="BA130" i="2" a="1"/>
  <c r="BA130" i="2" s="1"/>
  <c r="L130" i="2" s="1"/>
  <c r="AL130" i="2" a="1"/>
  <c r="AL130" i="2" s="1"/>
  <c r="I130" i="2" s="1"/>
  <c r="J130" i="2"/>
  <c r="J486" i="2"/>
  <c r="BA486" i="2" a="1"/>
  <c r="BA486" i="2" s="1"/>
  <c r="L486" i="2" s="1"/>
  <c r="AT486" i="2" a="1"/>
  <c r="AT486" i="2" s="1"/>
  <c r="K486" i="2" s="1"/>
  <c r="AL486" i="2" a="1"/>
  <c r="AL486" i="2" s="1"/>
  <c r="I486" i="2" s="1"/>
  <c r="J480" i="2"/>
  <c r="BA480" i="2" a="1"/>
  <c r="BA480" i="2" s="1"/>
  <c r="L480" i="2" s="1"/>
  <c r="AT480" i="2" a="1"/>
  <c r="AT480" i="2" s="1"/>
  <c r="K480" i="2" s="1"/>
  <c r="AL480" i="2" a="1"/>
  <c r="AL480" i="2" s="1"/>
  <c r="I480" i="2" s="1"/>
  <c r="BA495" i="2" a="1"/>
  <c r="BA495" i="2" s="1"/>
  <c r="L495" i="2" s="1"/>
  <c r="AT495" i="2" a="1"/>
  <c r="AT495" i="2" s="1"/>
  <c r="K495" i="2" s="1"/>
  <c r="AL495" i="2" a="1"/>
  <c r="AL495" i="2" s="1"/>
  <c r="I495" i="2" s="1"/>
  <c r="J495" i="2"/>
  <c r="J245" i="2"/>
  <c r="AT245" i="2" a="1"/>
  <c r="AT245" i="2" s="1"/>
  <c r="K245" i="2" s="1"/>
  <c r="BA245" i="2" a="1"/>
  <c r="BA245" i="2" s="1"/>
  <c r="L245" i="2" s="1"/>
  <c r="AL245" i="2" a="1"/>
  <c r="AL245" i="2" s="1"/>
  <c r="I245" i="2" s="1"/>
  <c r="AL539" i="2" a="1"/>
  <c r="AL539" i="2" s="1"/>
  <c r="I539" i="2" s="1"/>
  <c r="AT539" i="2" a="1"/>
  <c r="AT539" i="2" s="1"/>
  <c r="K539" i="2" s="1"/>
  <c r="BA539" i="2" a="1"/>
  <c r="BA539" i="2" s="1"/>
  <c r="L539" i="2" s="1"/>
  <c r="J539" i="2"/>
  <c r="AT174" i="2" a="1"/>
  <c r="AT174" i="2" s="1"/>
  <c r="K174" i="2" s="1"/>
  <c r="AL174" i="2" a="1"/>
  <c r="AL174" i="2" s="1"/>
  <c r="I174" i="2" s="1"/>
  <c r="BA174" i="2" a="1"/>
  <c r="BA174" i="2" s="1"/>
  <c r="L174" i="2" s="1"/>
  <c r="J174" i="2"/>
  <c r="J343" i="2"/>
  <c r="AL343" i="2" a="1"/>
  <c r="AL343" i="2" s="1"/>
  <c r="I343" i="2" s="1"/>
  <c r="BA343" i="2" a="1"/>
  <c r="BA343" i="2" s="1"/>
  <c r="L343" i="2" s="1"/>
  <c r="AT343" i="2" a="1"/>
  <c r="AT343" i="2" s="1"/>
  <c r="K343" i="2" s="1"/>
  <c r="J203" i="2"/>
  <c r="AT203" i="2" a="1"/>
  <c r="AT203" i="2" s="1"/>
  <c r="K203" i="2" s="1"/>
  <c r="BA203" i="2" a="1"/>
  <c r="BA203" i="2" s="1"/>
  <c r="L203" i="2" s="1"/>
  <c r="AL203" i="2" a="1"/>
  <c r="AL203" i="2" s="1"/>
  <c r="I203" i="2" s="1"/>
  <c r="BA411" i="2" a="1"/>
  <c r="BA411" i="2" s="1"/>
  <c r="L411" i="2" s="1"/>
  <c r="AT411" i="2" a="1"/>
  <c r="AT411" i="2" s="1"/>
  <c r="K411" i="2" s="1"/>
  <c r="AL411" i="2" a="1"/>
  <c r="AL411" i="2" s="1"/>
  <c r="I411" i="2" s="1"/>
  <c r="J411" i="2"/>
  <c r="BA444" i="2" a="1"/>
  <c r="BA444" i="2" s="1"/>
  <c r="L444" i="2" s="1"/>
  <c r="AT444" i="2" a="1"/>
  <c r="AT444" i="2" s="1"/>
  <c r="K444" i="2" s="1"/>
  <c r="AL444" i="2" a="1"/>
  <c r="AL444" i="2" s="1"/>
  <c r="I444" i="2" s="1"/>
  <c r="J444" i="2"/>
  <c r="AL134" i="2" a="1"/>
  <c r="AL134" i="2" s="1"/>
  <c r="I134" i="2" s="1"/>
  <c r="BA134" i="2" a="1"/>
  <c r="BA134" i="2" s="1"/>
  <c r="L134" i="2" s="1"/>
  <c r="AT134" i="2" a="1"/>
  <c r="AT134" i="2" s="1"/>
  <c r="K134" i="2" s="1"/>
  <c r="J134" i="2"/>
  <c r="BA62" i="2" a="1"/>
  <c r="BA62" i="2" s="1"/>
  <c r="L62" i="2" s="1"/>
  <c r="J62" i="2"/>
  <c r="AT62" i="2" a="1"/>
  <c r="AT62" i="2" s="1"/>
  <c r="K62" i="2" s="1"/>
  <c r="AL62" i="2" a="1"/>
  <c r="AL62" i="2" s="1"/>
  <c r="I62" i="2" s="1"/>
  <c r="AT438" i="2" a="1"/>
  <c r="AT438" i="2" s="1"/>
  <c r="K438" i="2" s="1"/>
  <c r="AL438" i="2" a="1"/>
  <c r="AL438" i="2" s="1"/>
  <c r="I438" i="2" s="1"/>
  <c r="J438" i="2"/>
  <c r="BA438" i="2" a="1"/>
  <c r="BA438" i="2" s="1"/>
  <c r="L438" i="2" s="1"/>
  <c r="BA501" i="2" a="1"/>
  <c r="BA501" i="2" s="1"/>
  <c r="L501" i="2" s="1"/>
  <c r="AT501" i="2" a="1"/>
  <c r="AT501" i="2" s="1"/>
  <c r="K501" i="2" s="1"/>
  <c r="AL501" i="2" a="1"/>
  <c r="AL501" i="2" s="1"/>
  <c r="I501" i="2" s="1"/>
  <c r="J501" i="2"/>
  <c r="AL312" i="2" a="1"/>
  <c r="AL312" i="2" s="1"/>
  <c r="I312" i="2" s="1"/>
  <c r="J312" i="2"/>
  <c r="BA312" i="2" a="1"/>
  <c r="BA312" i="2" s="1"/>
  <c r="L312" i="2" s="1"/>
  <c r="AT312" i="2" a="1"/>
  <c r="AT312" i="2" s="1"/>
  <c r="K312" i="2" s="1"/>
  <c r="J522" i="2"/>
  <c r="BA522" i="2" a="1"/>
  <c r="BA522" i="2" s="1"/>
  <c r="L522" i="2" s="1"/>
  <c r="AT522" i="2" a="1"/>
  <c r="AT522" i="2" s="1"/>
  <c r="K522" i="2" s="1"/>
  <c r="AL522" i="2" a="1"/>
  <c r="AL522" i="2" s="1"/>
  <c r="I522" i="2" s="1"/>
  <c r="J417" i="2"/>
  <c r="BA417" i="2" a="1"/>
  <c r="BA417" i="2" s="1"/>
  <c r="L417" i="2" s="1"/>
  <c r="AT417" i="2" a="1"/>
  <c r="AT417" i="2" s="1"/>
  <c r="K417" i="2" s="1"/>
  <c r="AL417" i="2" a="1"/>
  <c r="AL417" i="2" s="1"/>
  <c r="I417" i="2" s="1"/>
  <c r="BA373" i="2" a="1"/>
  <c r="BA373" i="2" s="1"/>
  <c r="L373" i="2" s="1"/>
  <c r="AT373" i="2" a="1"/>
  <c r="AT373" i="2" s="1"/>
  <c r="K373" i="2" s="1"/>
  <c r="J373" i="2"/>
  <c r="AL373" i="2" a="1"/>
  <c r="AL373" i="2" s="1"/>
  <c r="I373" i="2" s="1"/>
  <c r="J141" i="2"/>
  <c r="AL141" i="2" a="1"/>
  <c r="AL141" i="2" s="1"/>
  <c r="I141" i="2" s="1"/>
  <c r="BA141" i="2" a="1"/>
  <c r="BA141" i="2" s="1"/>
  <c r="L141" i="2" s="1"/>
  <c r="AT141" i="2" a="1"/>
  <c r="AT141" i="2" s="1"/>
  <c r="K141" i="2" s="1"/>
  <c r="J235" i="2"/>
  <c r="AL235" i="2" a="1"/>
  <c r="AL235" i="2" s="1"/>
  <c r="I235" i="2" s="1"/>
  <c r="AT235" i="2" a="1"/>
  <c r="AT235" i="2" s="1"/>
  <c r="K235" i="2" s="1"/>
  <c r="BA235" i="2" a="1"/>
  <c r="BA235" i="2" s="1"/>
  <c r="L235" i="2" s="1"/>
  <c r="AL84" i="2" a="1"/>
  <c r="AL84" i="2" s="1"/>
  <c r="I84" i="2" s="1"/>
  <c r="J84" i="2"/>
  <c r="BA84" i="2" a="1"/>
  <c r="BA84" i="2" s="1"/>
  <c r="L84" i="2" s="1"/>
  <c r="AT84" i="2" a="1"/>
  <c r="AT84" i="2" s="1"/>
  <c r="K84" i="2" s="1"/>
  <c r="AL390" i="2" a="1"/>
  <c r="AL390" i="2" s="1"/>
  <c r="I390" i="2" s="1"/>
  <c r="AT390" i="2" a="1"/>
  <c r="AT390" i="2" s="1"/>
  <c r="K390" i="2" s="1"/>
  <c r="BA390" i="2" a="1"/>
  <c r="BA390" i="2" s="1"/>
  <c r="L390" i="2" s="1"/>
  <c r="J390" i="2"/>
  <c r="AT426" i="2" a="1"/>
  <c r="AT426" i="2" s="1"/>
  <c r="K426" i="2" s="1"/>
  <c r="AL426" i="2" a="1"/>
  <c r="AL426" i="2" s="1"/>
  <c r="I426" i="2" s="1"/>
  <c r="J426" i="2"/>
  <c r="BA426" i="2" a="1"/>
  <c r="BA426" i="2" s="1"/>
  <c r="L426" i="2" s="1"/>
  <c r="BA403" i="2" a="1"/>
  <c r="BA403" i="2" s="1"/>
  <c r="L403" i="2" s="1"/>
  <c r="AT403" i="2" a="1"/>
  <c r="AT403" i="2" s="1"/>
  <c r="K403" i="2" s="1"/>
  <c r="AL403" i="2" a="1"/>
  <c r="AL403" i="2" s="1"/>
  <c r="I403" i="2" s="1"/>
  <c r="J403" i="2"/>
  <c r="AL128" i="2" a="1"/>
  <c r="AL128" i="2" s="1"/>
  <c r="I128" i="2" s="1"/>
  <c r="BA128" i="2" a="1"/>
  <c r="BA128" i="2" s="1"/>
  <c r="L128" i="2" s="1"/>
  <c r="J128" i="2"/>
  <c r="AT128" i="2" a="1"/>
  <c r="AT128" i="2" s="1"/>
  <c r="K128" i="2" s="1"/>
  <c r="J645" i="2"/>
  <c r="AL645" i="2" a="1"/>
  <c r="AL645" i="2" s="1"/>
  <c r="I645" i="2" s="1"/>
  <c r="AT645" i="2" a="1"/>
  <c r="AT645" i="2" s="1"/>
  <c r="K645" i="2" s="1"/>
  <c r="BA645" i="2" a="1"/>
  <c r="BA645" i="2" s="1"/>
  <c r="L645" i="2" s="1"/>
  <c r="BA23" i="2" a="1"/>
  <c r="BA23" i="2" s="1"/>
  <c r="L23" i="2" s="1"/>
  <c r="J23" i="2"/>
  <c r="AT23" i="2" a="1"/>
  <c r="AT23" i="2" s="1"/>
  <c r="K23" i="2" s="1"/>
  <c r="AL23" i="2" a="1"/>
  <c r="AL23" i="2" s="1"/>
  <c r="I23" i="2" s="1"/>
  <c r="BA172" i="2" a="1"/>
  <c r="BA172" i="2" s="1"/>
  <c r="L172" i="2" s="1"/>
  <c r="AT172" i="2" a="1"/>
  <c r="AT172" i="2" s="1"/>
  <c r="K172" i="2" s="1"/>
  <c r="AL172" i="2" a="1"/>
  <c r="AL172" i="2" s="1"/>
  <c r="I172" i="2" s="1"/>
  <c r="J172" i="2"/>
  <c r="AL388" i="2" a="1"/>
  <c r="AL388" i="2" s="1"/>
  <c r="I388" i="2" s="1"/>
  <c r="BA388" i="2" a="1"/>
  <c r="BA388" i="2" s="1"/>
  <c r="L388" i="2" s="1"/>
  <c r="AT388" i="2" a="1"/>
  <c r="AT388" i="2" s="1"/>
  <c r="K388" i="2" s="1"/>
  <c r="J388" i="2"/>
  <c r="AL532" i="2" a="1"/>
  <c r="AL532" i="2" s="1"/>
  <c r="I532" i="2" s="1"/>
  <c r="AT532" i="2" a="1"/>
  <c r="AT532" i="2" s="1"/>
  <c r="K532" i="2" s="1"/>
  <c r="BA532" i="2" a="1"/>
  <c r="BA532" i="2" s="1"/>
  <c r="L532" i="2" s="1"/>
  <c r="J532" i="2"/>
  <c r="AL462" i="2" a="1"/>
  <c r="AL462" i="2" s="1"/>
  <c r="I462" i="2" s="1"/>
  <c r="J462" i="2"/>
  <c r="AT462" i="2" a="1"/>
  <c r="AT462" i="2" s="1"/>
  <c r="K462" i="2" s="1"/>
  <c r="BA462" i="2" a="1"/>
  <c r="BA462" i="2" s="1"/>
  <c r="L462" i="2" s="1"/>
  <c r="AL53" i="2" a="1"/>
  <c r="AL53" i="2" s="1"/>
  <c r="I53" i="2" s="1"/>
  <c r="J53" i="2"/>
  <c r="AT53" i="2" a="1"/>
  <c r="AT53" i="2" s="1"/>
  <c r="K53" i="2" s="1"/>
  <c r="BA53" i="2" a="1"/>
  <c r="BA53" i="2" s="1"/>
  <c r="L53" i="2" s="1"/>
  <c r="BA352" i="2" a="1"/>
  <c r="BA352" i="2" s="1"/>
  <c r="L352" i="2" s="1"/>
  <c r="AL352" i="2" a="1"/>
  <c r="AL352" i="2" s="1"/>
  <c r="I352" i="2" s="1"/>
  <c r="J352" i="2"/>
  <c r="AT352" i="2" a="1"/>
  <c r="AT352" i="2" s="1"/>
  <c r="K352" i="2" s="1"/>
  <c r="AL442" i="2" a="1"/>
  <c r="AL442" i="2" s="1"/>
  <c r="I442" i="2" s="1"/>
  <c r="BA442" i="2" a="1"/>
  <c r="BA442" i="2" s="1"/>
  <c r="L442" i="2" s="1"/>
  <c r="AT442" i="2" a="1"/>
  <c r="AT442" i="2" s="1"/>
  <c r="K442" i="2" s="1"/>
  <c r="J442" i="2"/>
  <c r="AL210" i="2" a="1"/>
  <c r="AL210" i="2" s="1"/>
  <c r="I210" i="2" s="1"/>
  <c r="AT210" i="2" a="1"/>
  <c r="AT210" i="2" s="1"/>
  <c r="K210" i="2" s="1"/>
  <c r="BA210" i="2" a="1"/>
  <c r="BA210" i="2" s="1"/>
  <c r="L210" i="2" s="1"/>
  <c r="J210" i="2"/>
  <c r="AL424" i="2" a="1"/>
  <c r="AL424" i="2" s="1"/>
  <c r="I424" i="2" s="1"/>
  <c r="BA424" i="2" a="1"/>
  <c r="BA424" i="2" s="1"/>
  <c r="L424" i="2" s="1"/>
  <c r="AT424" i="2" a="1"/>
  <c r="AT424" i="2" s="1"/>
  <c r="K424" i="2" s="1"/>
  <c r="J424" i="2"/>
  <c r="AL523" i="2" a="1"/>
  <c r="AL523" i="2" s="1"/>
  <c r="I523" i="2" s="1"/>
  <c r="BA523" i="2" a="1"/>
  <c r="BA523" i="2" s="1"/>
  <c r="L523" i="2" s="1"/>
  <c r="J523" i="2"/>
  <c r="AT523" i="2" a="1"/>
  <c r="AT523" i="2" s="1"/>
  <c r="K523" i="2" s="1"/>
  <c r="J112" i="2"/>
  <c r="BA112" i="2" a="1"/>
  <c r="BA112" i="2" s="1"/>
  <c r="L112" i="2" s="1"/>
  <c r="AT112" i="2" a="1"/>
  <c r="AT112" i="2" s="1"/>
  <c r="K112" i="2" s="1"/>
  <c r="AL112" i="2" a="1"/>
  <c r="AL112" i="2" s="1"/>
  <c r="I112" i="2" s="1"/>
  <c r="J433" i="2"/>
  <c r="BA433" i="2" a="1"/>
  <c r="BA433" i="2" s="1"/>
  <c r="L433" i="2" s="1"/>
  <c r="AT433" i="2" a="1"/>
  <c r="AT433" i="2" s="1"/>
  <c r="K433" i="2" s="1"/>
  <c r="AL433" i="2" a="1"/>
  <c r="AL433" i="2" s="1"/>
  <c r="I433" i="2" s="1"/>
  <c r="AT65" i="2" a="1"/>
  <c r="AT65" i="2" s="1"/>
  <c r="K65" i="2" s="1"/>
  <c r="BA65" i="2" a="1"/>
  <c r="BA65" i="2" s="1"/>
  <c r="L65" i="2" s="1"/>
  <c r="AL65" i="2" a="1"/>
  <c r="AL65" i="2" s="1"/>
  <c r="I65" i="2" s="1"/>
  <c r="J65" i="2"/>
  <c r="BA21" i="2" a="1"/>
  <c r="BA21" i="2" s="1"/>
  <c r="L21" i="2" s="1"/>
  <c r="AT21" i="2" a="1"/>
  <c r="AT21" i="2" s="1"/>
  <c r="K21" i="2" s="1"/>
  <c r="AL21" i="2" a="1"/>
  <c r="AL21" i="2" s="1"/>
  <c r="I21" i="2" s="1"/>
  <c r="J21" i="2"/>
  <c r="BA661" i="2" a="1"/>
  <c r="BA661" i="2" s="1"/>
  <c r="L661" i="2" s="1"/>
  <c r="AT661" i="2" a="1"/>
  <c r="AT661" i="2" s="1"/>
  <c r="K661" i="2" s="1"/>
  <c r="AL661" i="2" a="1"/>
  <c r="AL661" i="2" s="1"/>
  <c r="I661" i="2" s="1"/>
  <c r="J661" i="2"/>
  <c r="AT556" i="2" a="1"/>
  <c r="AT556" i="2" s="1"/>
  <c r="K556" i="2" s="1"/>
  <c r="AL556" i="2" a="1"/>
  <c r="AL556" i="2" s="1"/>
  <c r="I556" i="2" s="1"/>
  <c r="J556" i="2"/>
  <c r="BA556" i="2" a="1"/>
  <c r="BA556" i="2" s="1"/>
  <c r="L556" i="2" s="1"/>
  <c r="AL120" i="2" a="1"/>
  <c r="AL120" i="2" s="1"/>
  <c r="I120" i="2" s="1"/>
  <c r="AT120" i="2" a="1"/>
  <c r="AT120" i="2" s="1"/>
  <c r="K120" i="2" s="1"/>
  <c r="BA120" i="2" a="1"/>
  <c r="BA120" i="2" s="1"/>
  <c r="L120" i="2" s="1"/>
  <c r="J120" i="2"/>
  <c r="AL405" i="2" a="1"/>
  <c r="AL405" i="2" s="1"/>
  <c r="I405" i="2" s="1"/>
  <c r="BA405" i="2" a="1"/>
  <c r="BA405" i="2" s="1"/>
  <c r="L405" i="2" s="1"/>
  <c r="AT405" i="2" a="1"/>
  <c r="AT405" i="2" s="1"/>
  <c r="K405" i="2" s="1"/>
  <c r="J405" i="2"/>
  <c r="BA178" i="2" a="1"/>
  <c r="BA178" i="2" s="1"/>
  <c r="L178" i="2" s="1"/>
  <c r="AT178" i="2" a="1"/>
  <c r="AT178" i="2" s="1"/>
  <c r="K178" i="2" s="1"/>
  <c r="J178" i="2"/>
  <c r="AL178" i="2" a="1"/>
  <c r="AL178" i="2" s="1"/>
  <c r="I178" i="2" s="1"/>
  <c r="AT241" i="2" a="1"/>
  <c r="AT241" i="2" s="1"/>
  <c r="K241" i="2" s="1"/>
  <c r="BA241" i="2" a="1"/>
  <c r="BA241" i="2" s="1"/>
  <c r="L241" i="2" s="1"/>
  <c r="AL241" i="2" a="1"/>
  <c r="AL241" i="2" s="1"/>
  <c r="I241" i="2" s="1"/>
  <c r="J241" i="2"/>
  <c r="J175" i="2"/>
  <c r="BA175" i="2" a="1"/>
  <c r="BA175" i="2" s="1"/>
  <c r="L175" i="2" s="1"/>
  <c r="AT175" i="2" a="1"/>
  <c r="AT175" i="2" s="1"/>
  <c r="K175" i="2" s="1"/>
  <c r="AL175" i="2" a="1"/>
  <c r="AL175" i="2" s="1"/>
  <c r="I175" i="2" s="1"/>
  <c r="BA27" i="2" a="1"/>
  <c r="BA27" i="2" s="1"/>
  <c r="L27" i="2" s="1"/>
  <c r="AT27" i="2" a="1"/>
  <c r="AT27" i="2" s="1"/>
  <c r="K27" i="2" s="1"/>
  <c r="J27" i="2"/>
  <c r="AL27" i="2" a="1"/>
  <c r="AL27" i="2" s="1"/>
  <c r="I27" i="2" s="1"/>
  <c r="BA190" i="2" a="1"/>
  <c r="BA190" i="2" s="1"/>
  <c r="L190" i="2" s="1"/>
  <c r="AL190" i="2" a="1"/>
  <c r="AL190" i="2" s="1"/>
  <c r="I190" i="2" s="1"/>
  <c r="J190" i="2"/>
  <c r="AT190" i="2" a="1"/>
  <c r="AT190" i="2" s="1"/>
  <c r="K190" i="2" s="1"/>
  <c r="AL26" i="2" a="1"/>
  <c r="AL26" i="2" s="1"/>
  <c r="I26" i="2" s="1"/>
  <c r="J26" i="2"/>
  <c r="BA26" i="2" a="1"/>
  <c r="BA26" i="2" s="1"/>
  <c r="L26" i="2" s="1"/>
  <c r="AT26" i="2" a="1"/>
  <c r="AT26" i="2" s="1"/>
  <c r="K26" i="2" s="1"/>
  <c r="AT453" i="2" a="1"/>
  <c r="AT453" i="2" s="1"/>
  <c r="K453" i="2" s="1"/>
  <c r="AL453" i="2" a="1"/>
  <c r="AL453" i="2" s="1"/>
  <c r="I453" i="2" s="1"/>
  <c r="J453" i="2"/>
  <c r="BA453" i="2" a="1"/>
  <c r="BA453" i="2" s="1"/>
  <c r="L453" i="2" s="1"/>
  <c r="BA499" i="2" a="1"/>
  <c r="BA499" i="2" s="1"/>
  <c r="L499" i="2" s="1"/>
  <c r="AL499" i="2" a="1"/>
  <c r="AL499" i="2" s="1"/>
  <c r="I499" i="2" s="1"/>
  <c r="J499" i="2"/>
  <c r="AT499" i="2" a="1"/>
  <c r="AT499" i="2" s="1"/>
  <c r="K499" i="2" s="1"/>
  <c r="AT397" i="2" a="1"/>
  <c r="AT397" i="2" s="1"/>
  <c r="K397" i="2" s="1"/>
  <c r="AL397" i="2" a="1"/>
  <c r="AL397" i="2" s="1"/>
  <c r="I397" i="2" s="1"/>
  <c r="J397" i="2"/>
  <c r="BA397" i="2" a="1"/>
  <c r="BA397" i="2" s="1"/>
  <c r="L397" i="2" s="1"/>
  <c r="O229" i="2"/>
  <c r="N284" i="2"/>
  <c r="P378" i="2"/>
  <c r="Q351" i="2"/>
  <c r="S31" i="2"/>
  <c r="N105" i="2"/>
  <c r="R351" i="2"/>
  <c r="O316" i="2"/>
  <c r="N440" i="2"/>
  <c r="P229" i="2"/>
  <c r="Q274" i="2"/>
  <c r="P246" i="2"/>
  <c r="O333" i="2"/>
  <c r="O222" i="2"/>
  <c r="N333" i="2"/>
  <c r="P36" i="2"/>
  <c r="O31" i="2"/>
  <c r="O351" i="2"/>
  <c r="R154" i="2"/>
  <c r="S246" i="2"/>
  <c r="N373" i="2"/>
  <c r="O321" i="2"/>
  <c r="N378" i="2"/>
  <c r="O289" i="2"/>
  <c r="N321" i="2"/>
  <c r="O105" i="2"/>
  <c r="N177" i="2"/>
  <c r="Q154" i="2"/>
  <c r="Q149" i="2"/>
  <c r="N41" i="2"/>
  <c r="S229" i="2"/>
  <c r="S463" i="2"/>
  <c r="N351" i="2"/>
  <c r="R229" i="2"/>
  <c r="N27" i="2"/>
  <c r="P351" i="2"/>
  <c r="Q229" i="2"/>
  <c r="N164" i="2"/>
  <c r="O154" i="2"/>
  <c r="S154" i="2"/>
  <c r="O246" i="2"/>
  <c r="N154" i="2"/>
  <c r="N259" i="2"/>
  <c r="N212" i="2"/>
  <c r="N36" i="2"/>
  <c r="R463" i="2"/>
  <c r="N222" i="2"/>
  <c r="O264" i="2"/>
  <c r="N165" i="2"/>
  <c r="N187" i="2"/>
  <c r="N48" i="2"/>
  <c r="Q246" i="2"/>
  <c r="N338" i="2"/>
  <c r="N343" i="2"/>
  <c r="P41" i="2"/>
  <c r="P154" i="2"/>
  <c r="N149" i="2"/>
  <c r="S351" i="2"/>
  <c r="Q333" i="2"/>
  <c r="R222" i="2"/>
  <c r="P31" i="2"/>
  <c r="N274" i="2"/>
  <c r="N316" i="2"/>
  <c r="N264" i="2"/>
  <c r="O149" i="2"/>
  <c r="Q31" i="2"/>
  <c r="R31" i="2"/>
  <c r="R246" i="2"/>
  <c r="R333" i="2"/>
  <c r="N31" i="2"/>
  <c r="O234" i="2"/>
  <c r="P321" i="2"/>
  <c r="P448" i="2"/>
  <c r="R41" i="2"/>
  <c r="N412" i="2"/>
  <c r="Q177" i="2"/>
  <c r="S48" i="2"/>
  <c r="Q48" i="2"/>
  <c r="P95" i="2"/>
  <c r="P289" i="2"/>
  <c r="P144" i="2"/>
  <c r="P338" i="2"/>
  <c r="Q264" i="2"/>
  <c r="N448" i="2"/>
  <c r="S274" i="2"/>
  <c r="R187" i="2"/>
  <c r="R289" i="2"/>
  <c r="P247" i="2"/>
  <c r="Q338" i="2"/>
  <c r="N53" i="2"/>
  <c r="P165" i="2"/>
  <c r="Q284" i="2"/>
  <c r="Q217" i="2"/>
  <c r="R48" i="2"/>
  <c r="S316" i="2"/>
  <c r="Q72" i="2"/>
  <c r="P316" i="2"/>
  <c r="N172" i="2"/>
  <c r="S105" i="2"/>
  <c r="N453" i="2"/>
  <c r="O440" i="2"/>
  <c r="S222" i="2"/>
  <c r="Q212" i="2"/>
  <c r="N454" i="2"/>
  <c r="R81" i="2"/>
  <c r="N424" i="2"/>
  <c r="Q321" i="2"/>
  <c r="P164" i="2"/>
  <c r="Q110" i="2"/>
  <c r="O36" i="2"/>
  <c r="Q95" i="2"/>
  <c r="Q448" i="2"/>
  <c r="R247" i="2"/>
  <c r="N269" i="2"/>
  <c r="O144" i="2"/>
  <c r="R316" i="2"/>
  <c r="N403" i="2"/>
  <c r="O81" i="2"/>
  <c r="O378" i="2"/>
  <c r="R144" i="2"/>
  <c r="P105" i="2"/>
  <c r="Q222" i="2"/>
  <c r="O41" i="2"/>
  <c r="N207" i="2"/>
  <c r="N144" i="2"/>
  <c r="Q81" i="2"/>
  <c r="O269" i="2"/>
  <c r="R383" i="2"/>
  <c r="N110" i="2"/>
  <c r="P222" i="2"/>
  <c r="S164" i="2"/>
  <c r="R105" i="2"/>
  <c r="S264" i="2"/>
  <c r="S289" i="2"/>
  <c r="P284" i="2"/>
  <c r="S259" i="2"/>
  <c r="Q234" i="2"/>
  <c r="S212" i="2"/>
  <c r="N370" i="2"/>
  <c r="Q316" i="2"/>
  <c r="R36" i="2"/>
  <c r="S338" i="2"/>
  <c r="Q105" i="2"/>
  <c r="S321" i="2"/>
  <c r="P259" i="2"/>
  <c r="O72" i="2"/>
  <c r="S448" i="2"/>
  <c r="P110" i="2"/>
  <c r="R454" i="2"/>
  <c r="R269" i="2"/>
  <c r="R212" i="2"/>
  <c r="R164" i="2"/>
  <c r="N217" i="2"/>
  <c r="S41" i="2"/>
  <c r="S284" i="2"/>
  <c r="R284" i="2"/>
  <c r="S234" i="2"/>
  <c r="R217" i="2"/>
  <c r="O338" i="2"/>
  <c r="O177" i="2"/>
  <c r="O259" i="2"/>
  <c r="R72" i="2"/>
  <c r="O110" i="2"/>
  <c r="R338" i="2"/>
  <c r="R440" i="2"/>
  <c r="P264" i="2"/>
  <c r="Q378" i="2"/>
  <c r="S177" i="2"/>
  <c r="Q269" i="2"/>
  <c r="O212" i="2"/>
  <c r="N159" i="2"/>
  <c r="P333" i="2"/>
  <c r="S81" i="2"/>
  <c r="S110" i="2"/>
  <c r="P234" i="2"/>
  <c r="S95" i="2"/>
  <c r="R234" i="2"/>
  <c r="Q41" i="2"/>
  <c r="Q164" i="2"/>
  <c r="R378" i="2"/>
  <c r="S217" i="2"/>
  <c r="P149" i="2"/>
  <c r="Q36" i="2"/>
  <c r="S269" i="2"/>
  <c r="O284" i="2"/>
  <c r="N234" i="2"/>
  <c r="S72" i="2"/>
  <c r="P217" i="2"/>
  <c r="S440" i="2"/>
  <c r="R110" i="2"/>
  <c r="N81" i="2"/>
  <c r="N72" i="2"/>
  <c r="N383" i="2"/>
  <c r="S333" i="2"/>
  <c r="O95" i="2"/>
  <c r="R264" i="2"/>
  <c r="P212" i="2"/>
  <c r="R274" i="2"/>
  <c r="R448" i="2"/>
  <c r="N247" i="2"/>
  <c r="P81" i="2"/>
  <c r="N95" i="2"/>
  <c r="Q440" i="2"/>
  <c r="O48" i="2"/>
  <c r="O448" i="2"/>
  <c r="R259" i="2"/>
  <c r="S247" i="2"/>
  <c r="P48" i="2"/>
  <c r="S378" i="2"/>
  <c r="P269" i="2"/>
  <c r="P72" i="2"/>
  <c r="Q289" i="2"/>
  <c r="Q165" i="2"/>
  <c r="S149" i="2"/>
  <c r="R165" i="2"/>
  <c r="R149" i="2"/>
  <c r="P274" i="2"/>
  <c r="Q259" i="2"/>
  <c r="S165" i="2"/>
  <c r="O164" i="2"/>
  <c r="P177" i="2"/>
  <c r="O165" i="2"/>
  <c r="R321" i="2"/>
  <c r="S144" i="2"/>
  <c r="Q144" i="2"/>
  <c r="O217" i="2"/>
  <c r="R95" i="2"/>
  <c r="R177" i="2"/>
  <c r="S36" i="2"/>
  <c r="P440" i="2"/>
  <c r="O274" i="2"/>
  <c r="Q343" i="2"/>
  <c r="S393" i="2"/>
  <c r="S350" i="2"/>
  <c r="R370" i="2"/>
  <c r="R207" i="2"/>
  <c r="R311" i="2"/>
  <c r="S370" i="2"/>
  <c r="R363" i="2"/>
  <c r="O383" i="2"/>
  <c r="N125" i="2"/>
  <c r="S172" i="2"/>
  <c r="S182" i="2"/>
  <c r="S326" i="2"/>
  <c r="P453" i="2"/>
  <c r="Q182" i="2"/>
  <c r="O27" i="2"/>
  <c r="P363" i="2"/>
  <c r="S115" i="2"/>
  <c r="O207" i="2"/>
  <c r="Q363" i="2"/>
  <c r="O326" i="2"/>
  <c r="R412" i="2"/>
  <c r="Q424" i="2"/>
  <c r="R27" i="2"/>
  <c r="O172" i="2"/>
  <c r="P383" i="2"/>
  <c r="Q27" i="2"/>
  <c r="Q247" i="2"/>
  <c r="R453" i="2"/>
  <c r="R73" i="2"/>
  <c r="N444" i="2"/>
  <c r="S207" i="2"/>
  <c r="P73" i="2"/>
  <c r="Q373" i="2"/>
  <c r="Q53" i="2"/>
  <c r="N311" i="2"/>
  <c r="Q350" i="2"/>
  <c r="P403" i="2"/>
  <c r="N350" i="2"/>
  <c r="O412" i="2"/>
  <c r="P311" i="2"/>
  <c r="S444" i="2"/>
  <c r="R403" i="2"/>
  <c r="P207" i="2"/>
  <c r="O453" i="2"/>
  <c r="P343" i="2"/>
  <c r="O73" i="2"/>
  <c r="P444" i="2"/>
  <c r="R444" i="2"/>
  <c r="R53" i="2"/>
  <c r="R350" i="2"/>
  <c r="P182" i="2"/>
  <c r="O115" i="2"/>
  <c r="S412" i="2"/>
  <c r="Q412" i="2"/>
  <c r="P454" i="2"/>
  <c r="R373" i="2"/>
  <c r="R159" i="2"/>
  <c r="S27" i="2"/>
  <c r="N326" i="2"/>
  <c r="R343" i="2"/>
  <c r="P373" i="2"/>
  <c r="P350" i="2"/>
  <c r="O424" i="2"/>
  <c r="S454" i="2"/>
  <c r="Q442" i="2"/>
  <c r="P326" i="2"/>
  <c r="Q326" i="2"/>
  <c r="O159" i="2"/>
  <c r="Q454" i="2"/>
  <c r="R442" i="2"/>
  <c r="R393" i="2"/>
  <c r="O370" i="2"/>
  <c r="O454" i="2"/>
  <c r="S373" i="2"/>
  <c r="Q393" i="2"/>
  <c r="S453" i="2"/>
  <c r="P53" i="2"/>
  <c r="P159" i="2"/>
  <c r="R424" i="2"/>
  <c r="Q207" i="2"/>
  <c r="S159" i="2"/>
  <c r="R182" i="2"/>
  <c r="O182" i="2"/>
  <c r="S363" i="2"/>
  <c r="R115" i="2"/>
  <c r="P187" i="2"/>
  <c r="O187" i="2"/>
  <c r="S383" i="2"/>
  <c r="S311" i="2"/>
  <c r="P412" i="2"/>
  <c r="O442" i="2"/>
  <c r="S442" i="2"/>
  <c r="P393" i="2"/>
  <c r="N73" i="2"/>
  <c r="Q115" i="2"/>
  <c r="Q159" i="2"/>
  <c r="O53" i="2"/>
  <c r="O363" i="2"/>
  <c r="P27" i="2"/>
  <c r="O247" i="2"/>
  <c r="Q403" i="2"/>
  <c r="Q370" i="2"/>
  <c r="S53" i="2"/>
  <c r="O444" i="2"/>
  <c r="Q187" i="2"/>
  <c r="N442" i="2"/>
  <c r="S187" i="2"/>
  <c r="N202" i="2"/>
  <c r="R172" i="2"/>
  <c r="O350" i="2"/>
  <c r="P442" i="2"/>
  <c r="Q383" i="2"/>
  <c r="S343" i="2"/>
  <c r="P172" i="2"/>
  <c r="N182" i="2"/>
  <c r="N363" i="2"/>
  <c r="S403" i="2"/>
  <c r="Q453" i="2"/>
  <c r="P424" i="2"/>
  <c r="Q73" i="2"/>
  <c r="R326" i="2"/>
  <c r="O403" i="2"/>
  <c r="P115" i="2"/>
  <c r="S424" i="2"/>
  <c r="N393" i="2"/>
  <c r="N115" i="2"/>
  <c r="O393" i="2"/>
  <c r="Q444" i="2"/>
  <c r="Q311" i="2"/>
  <c r="S73" i="2"/>
  <c r="O311" i="2"/>
  <c r="O373" i="2"/>
  <c r="O343" i="2"/>
  <c r="Q172" i="2"/>
  <c r="P370" i="2"/>
  <c r="M587" i="2"/>
  <c r="M382" i="2"/>
  <c r="M103" i="2"/>
  <c r="M645" i="2"/>
  <c r="M292" i="2"/>
  <c r="M241" i="2"/>
  <c r="M35" i="2"/>
  <c r="M649" i="2"/>
  <c r="M339" i="2"/>
  <c r="M245" i="2"/>
  <c r="M554" i="2"/>
  <c r="M52" i="2"/>
  <c r="M633" i="2"/>
  <c r="M357" i="2"/>
  <c r="N261" i="2"/>
  <c r="M203" i="2"/>
  <c r="M552" i="2"/>
  <c r="M189" i="2"/>
  <c r="M114" i="2"/>
  <c r="N116" i="2"/>
  <c r="M267" i="2"/>
  <c r="M220" i="2"/>
  <c r="M305" i="2"/>
  <c r="M238" i="2"/>
  <c r="M66" i="2"/>
  <c r="M386" i="2"/>
  <c r="M303" i="2"/>
  <c r="M276" i="2"/>
  <c r="M23" i="2"/>
  <c r="N344" i="2"/>
  <c r="N422" i="2"/>
  <c r="Q349" i="2"/>
  <c r="O334" i="2"/>
  <c r="Q436" i="2"/>
  <c r="Q344" i="2"/>
  <c r="Q497" i="2"/>
  <c r="O318" i="2"/>
  <c r="O641" i="2"/>
  <c r="Q52" i="2"/>
  <c r="O219" i="2"/>
  <c r="O116" i="2"/>
  <c r="Q422" i="2"/>
  <c r="M135" i="2"/>
  <c r="M215" i="2"/>
  <c r="M218" i="2"/>
  <c r="M653" i="2"/>
  <c r="N419" i="2"/>
  <c r="O415" i="2"/>
  <c r="M188" i="2"/>
  <c r="M505" i="2"/>
  <c r="N387" i="2"/>
  <c r="M489" i="2"/>
  <c r="M433" i="2"/>
  <c r="M630" i="2"/>
  <c r="M204" i="2"/>
  <c r="M438" i="2"/>
  <c r="M514" i="2"/>
  <c r="M175" i="2"/>
  <c r="M422" i="2"/>
  <c r="M74" i="2"/>
  <c r="N238" i="2"/>
  <c r="M257" i="2"/>
  <c r="M286" i="2"/>
  <c r="M249" i="2"/>
  <c r="M508" i="2"/>
  <c r="N394" i="2"/>
  <c r="M281" i="2"/>
  <c r="M312" i="2"/>
  <c r="M561" i="2"/>
  <c r="M277" i="2"/>
  <c r="M423" i="2"/>
  <c r="M28" i="2"/>
  <c r="M641" i="2"/>
  <c r="M240" i="2"/>
  <c r="M248" i="2"/>
  <c r="M418" i="2"/>
  <c r="M439" i="2"/>
  <c r="M371" i="2"/>
  <c r="M45" i="2"/>
  <c r="M344" i="2"/>
  <c r="N204" i="2"/>
  <c r="Q334" i="2"/>
  <c r="P415" i="2"/>
  <c r="M38" i="2"/>
  <c r="M400" i="2"/>
  <c r="Q146" i="2"/>
  <c r="N367" i="2"/>
  <c r="M138" i="2"/>
  <c r="M366" i="2"/>
  <c r="O244" i="2"/>
  <c r="M253" i="2"/>
  <c r="N415" i="2"/>
  <c r="N436" i="2"/>
  <c r="M524" i="2"/>
  <c r="M409" i="2"/>
  <c r="M86" i="2"/>
  <c r="M519" i="2"/>
  <c r="M310" i="2"/>
  <c r="M395" i="2"/>
  <c r="M98" i="2"/>
  <c r="M523" i="2"/>
  <c r="M166" i="2"/>
  <c r="N170" i="2"/>
  <c r="M221" i="2"/>
  <c r="M307" i="2"/>
  <c r="M510" i="2"/>
  <c r="M152" i="2"/>
  <c r="M596" i="2"/>
  <c r="M163" i="2"/>
  <c r="M427" i="2"/>
  <c r="M242" i="2"/>
  <c r="M623" i="2"/>
  <c r="M196" i="2"/>
  <c r="M499" i="2"/>
  <c r="M543" i="2"/>
  <c r="M569" i="2"/>
  <c r="M236" i="2"/>
  <c r="M50" i="2"/>
  <c r="M174" i="2"/>
  <c r="N52" i="2"/>
  <c r="M369" i="2"/>
  <c r="M603" i="2"/>
  <c r="N194" i="2"/>
  <c r="N146" i="2"/>
  <c r="N334" i="2"/>
  <c r="Q646" i="2"/>
  <c r="O58" i="2"/>
  <c r="O344" i="2"/>
  <c r="N107" i="2"/>
  <c r="R422" i="2"/>
  <c r="N349" i="2"/>
  <c r="O443" i="2"/>
  <c r="Q107" i="2"/>
  <c r="M314" i="2"/>
  <c r="M389" i="2"/>
  <c r="Q152" i="2"/>
  <c r="M496" i="2"/>
  <c r="M162" i="2"/>
  <c r="M134" i="2"/>
  <c r="S422" i="2"/>
  <c r="M661" i="2"/>
  <c r="M365" i="2"/>
  <c r="M148" i="2"/>
  <c r="M124" i="2"/>
  <c r="M425" i="2"/>
  <c r="M536" i="2"/>
  <c r="M173" i="2"/>
  <c r="M564" i="2"/>
  <c r="M441" i="2"/>
  <c r="M63" i="2"/>
  <c r="M209" i="2"/>
  <c r="M97" i="2"/>
  <c r="M429" i="2"/>
  <c r="M392" i="2"/>
  <c r="M531" i="2"/>
  <c r="M336" i="2"/>
  <c r="M211" i="2"/>
  <c r="M268" i="2"/>
  <c r="M334" i="2"/>
  <c r="M639" i="2"/>
  <c r="M573" i="2"/>
  <c r="M129" i="2"/>
  <c r="M349" i="2"/>
  <c r="M147" i="2"/>
  <c r="N58" i="2"/>
  <c r="M21" i="2"/>
  <c r="M137" i="2"/>
  <c r="M583" i="2"/>
  <c r="M131" i="2"/>
  <c r="N443" i="2"/>
  <c r="M214" i="2"/>
  <c r="M327" i="2"/>
  <c r="N156" i="2"/>
  <c r="N184" i="2"/>
  <c r="O52" i="2"/>
  <c r="Q443" i="2"/>
  <c r="P219" i="2"/>
  <c r="P450" i="2"/>
  <c r="O107" i="2"/>
  <c r="Q394" i="2"/>
  <c r="N24" i="2"/>
  <c r="P204" i="2"/>
  <c r="N379" i="2"/>
  <c r="M225" i="2"/>
  <c r="M140" i="2"/>
  <c r="O422" i="2"/>
  <c r="M260" i="2"/>
  <c r="M266" i="2"/>
  <c r="P567" i="2"/>
  <c r="M42" i="2"/>
  <c r="M612" i="2"/>
  <c r="M146" i="2"/>
  <c r="M647" i="2"/>
  <c r="Q641" i="2"/>
  <c r="M19" i="2"/>
  <c r="M428" i="2"/>
  <c r="M497" i="2"/>
  <c r="M348" i="2"/>
  <c r="N143" i="2"/>
  <c r="M376" i="2"/>
  <c r="M117" i="2"/>
  <c r="M288" i="2"/>
  <c r="M468" i="2"/>
  <c r="M92" i="2"/>
  <c r="M446" i="2"/>
  <c r="M390" i="2"/>
  <c r="M46" i="2"/>
  <c r="M342" i="2"/>
  <c r="M68" i="2"/>
  <c r="M322" i="2"/>
  <c r="M126" i="2"/>
  <c r="M501" i="2"/>
  <c r="M71" i="2"/>
  <c r="M216" i="2"/>
  <c r="M102" i="2"/>
  <c r="N362" i="2"/>
  <c r="M37" i="2"/>
  <c r="M26" i="2"/>
  <c r="M94" i="2"/>
  <c r="M421" i="2"/>
  <c r="N324" i="2"/>
  <c r="M417" i="2"/>
  <c r="M437" i="2"/>
  <c r="O42" i="2"/>
  <c r="R567" i="2"/>
  <c r="N455" i="2"/>
  <c r="M109" i="2"/>
  <c r="M341" i="2"/>
  <c r="O277" i="2"/>
  <c r="N162" i="2"/>
  <c r="N219" i="2"/>
  <c r="P379" i="2"/>
  <c r="M24" i="2"/>
  <c r="M402" i="2"/>
  <c r="M80" i="2"/>
  <c r="M200" i="2"/>
  <c r="P436" i="2"/>
  <c r="M460" i="2"/>
  <c r="M235" i="2"/>
  <c r="M180" i="2"/>
  <c r="M141" i="2"/>
  <c r="M67" i="2"/>
  <c r="N450" i="2"/>
  <c r="M388" i="2"/>
  <c r="M413" i="2"/>
  <c r="M628" i="2"/>
  <c r="M381" i="2"/>
  <c r="M108" i="2"/>
  <c r="M179" i="2"/>
  <c r="N271" i="2"/>
  <c r="M539" i="2"/>
  <c r="M78" i="2"/>
  <c r="M632" i="2"/>
  <c r="M133" i="2"/>
  <c r="N42" i="2"/>
  <c r="M304" i="2"/>
  <c r="M84" i="2"/>
  <c r="M199" i="2"/>
  <c r="M195" i="2"/>
  <c r="M540" i="2"/>
  <c r="M480" i="2"/>
  <c r="M461" i="2"/>
  <c r="M577" i="2"/>
  <c r="M155" i="2"/>
  <c r="M29" i="2"/>
  <c r="M151" i="2"/>
  <c r="M498" i="2"/>
  <c r="N152" i="2"/>
  <c r="O198" i="2"/>
  <c r="Q387" i="2"/>
  <c r="Q58" i="2"/>
  <c r="S567" i="2"/>
  <c r="P271" i="2"/>
  <c r="N318" i="2"/>
  <c r="Q244" i="2"/>
  <c r="Q379" i="2"/>
  <c r="Q318" i="2"/>
  <c r="M198" i="2"/>
  <c r="M210" i="2"/>
  <c r="N19" i="2"/>
  <c r="M613" i="2"/>
  <c r="M572" i="2"/>
  <c r="M331" i="2"/>
  <c r="M184" i="2"/>
  <c r="M407" i="2"/>
  <c r="M362" i="2"/>
  <c r="P422" i="2"/>
  <c r="M275" i="2"/>
  <c r="M302" i="2"/>
  <c r="M530" i="2"/>
  <c r="M170" i="2"/>
  <c r="M532" i="2"/>
  <c r="N286" i="2"/>
  <c r="M271" i="2"/>
  <c r="M65" i="2"/>
  <c r="M377" i="2"/>
  <c r="M88" i="2"/>
  <c r="M419" i="2"/>
  <c r="M399" i="2"/>
  <c r="N361" i="2"/>
  <c r="M194" i="2"/>
  <c r="M575" i="2"/>
  <c r="M522" i="2"/>
  <c r="M244" i="2"/>
  <c r="M143" i="2"/>
  <c r="M597" i="2"/>
  <c r="M77" i="2"/>
  <c r="M345" i="2"/>
  <c r="M191" i="2"/>
  <c r="M616" i="2"/>
  <c r="M452" i="2"/>
  <c r="M82" i="2"/>
  <c r="M361" i="2"/>
  <c r="M62" i="2"/>
  <c r="M237" i="2"/>
  <c r="M30" i="2"/>
  <c r="M317" i="2"/>
  <c r="N244" i="2"/>
  <c r="Q198" i="2"/>
  <c r="O324" i="2"/>
  <c r="O379" i="2"/>
  <c r="O436" i="2"/>
  <c r="Q261" i="2"/>
  <c r="O367" i="2"/>
  <c r="Q367" i="2"/>
  <c r="N138" i="2"/>
  <c r="M158" i="2"/>
  <c r="M190" i="2"/>
  <c r="M153" i="2"/>
  <c r="M85" i="2"/>
  <c r="M156" i="2"/>
  <c r="Q116" i="2"/>
  <c r="N67" i="2"/>
  <c r="M309" i="2"/>
  <c r="M358" i="2"/>
  <c r="N88" i="2"/>
  <c r="Q567" i="2"/>
  <c r="M116" i="2"/>
  <c r="M449" i="2"/>
  <c r="M287" i="2"/>
  <c r="M426" i="2"/>
  <c r="M375" i="2"/>
  <c r="M394" i="2"/>
  <c r="M640" i="2"/>
  <c r="M328" i="2"/>
  <c r="M280" i="2"/>
  <c r="M568" i="2"/>
  <c r="M122" i="2"/>
  <c r="M171" i="2"/>
  <c r="O497" i="2"/>
  <c r="M157" i="2"/>
  <c r="M315" i="2"/>
  <c r="M542" i="2"/>
  <c r="M443" i="2"/>
  <c r="M529" i="2"/>
  <c r="M293" i="2"/>
  <c r="M205" i="2"/>
  <c r="M308" i="2"/>
  <c r="M658" i="2"/>
  <c r="M367" i="2"/>
  <c r="M186" i="2"/>
  <c r="M410" i="2"/>
  <c r="M584" i="2"/>
  <c r="M96" i="2"/>
  <c r="M282" i="2"/>
  <c r="M219" i="2"/>
  <c r="M227" i="2"/>
  <c r="N260" i="2"/>
  <c r="Q42" i="2"/>
  <c r="Q324" i="2"/>
  <c r="Q156" i="2"/>
  <c r="O303" i="2"/>
  <c r="O261" i="2"/>
  <c r="P367" i="2"/>
  <c r="N198" i="2"/>
  <c r="O387" i="2"/>
  <c r="M385" i="2"/>
  <c r="M230" i="2"/>
  <c r="M549" i="2"/>
  <c r="N209" i="2"/>
  <c r="Q339" i="2"/>
  <c r="M128" i="2"/>
  <c r="M290" i="2"/>
  <c r="M252" i="2"/>
  <c r="M411" i="2"/>
  <c r="M258" i="2"/>
  <c r="M178" i="2"/>
  <c r="M261" i="2"/>
  <c r="Q415" i="2"/>
  <c r="M557" i="2"/>
  <c r="M324" i="2"/>
  <c r="M513" i="2"/>
  <c r="M435" i="2"/>
  <c r="M405" i="2"/>
  <c r="M430" i="2"/>
  <c r="M283" i="2"/>
  <c r="M55" i="2"/>
  <c r="M346" i="2"/>
  <c r="M142" i="2"/>
  <c r="M646" i="2"/>
  <c r="M183" i="2"/>
  <c r="M111" i="2"/>
  <c r="M387" i="2"/>
  <c r="M123" i="2"/>
  <c r="M58" i="2"/>
  <c r="M406" i="2"/>
  <c r="M49" i="2"/>
  <c r="M270" i="2"/>
  <c r="M379" i="2"/>
  <c r="M511" i="2"/>
  <c r="M567" i="2"/>
  <c r="M515" i="2"/>
  <c r="M355" i="2"/>
  <c r="M576" i="2"/>
  <c r="M120" i="2"/>
  <c r="M232" i="2"/>
  <c r="M436" i="2"/>
  <c r="M397" i="2"/>
  <c r="N339" i="2"/>
  <c r="Q219" i="2"/>
  <c r="P641" i="2"/>
  <c r="M107" i="2"/>
  <c r="M226" i="2"/>
  <c r="N277" i="2"/>
  <c r="M556" i="2"/>
  <c r="M455" i="2"/>
  <c r="O349" i="2"/>
  <c r="M486" i="2"/>
  <c r="M70" i="2"/>
  <c r="Q277" i="2"/>
  <c r="M161" i="2"/>
  <c r="M228" i="2"/>
  <c r="M318" i="2"/>
  <c r="M112" i="2"/>
  <c r="M415" i="2"/>
  <c r="M130" i="2"/>
  <c r="O194" i="2"/>
  <c r="M450" i="2"/>
  <c r="M601" i="2"/>
  <c r="M352" i="2"/>
  <c r="O152" i="2"/>
  <c r="M272" i="2"/>
  <c r="M462" i="2"/>
  <c r="M495" i="2"/>
  <c r="M106" i="2"/>
  <c r="AT457" i="2" l="1" a="1"/>
  <c r="AT457" i="2" s="1"/>
  <c r="K457" i="2" s="1"/>
  <c r="AL75" i="2" a="1"/>
  <c r="AL75" i="2" s="1"/>
  <c r="I75" i="2" s="1"/>
  <c r="AL185" i="2" a="1"/>
  <c r="AL185" i="2" s="1"/>
  <c r="I185" i="2" s="1"/>
  <c r="AT185" i="2" a="1"/>
  <c r="AT185" i="2" s="1"/>
  <c r="K185" i="2" s="1"/>
  <c r="BA185" i="2" a="1"/>
  <c r="BA185" i="2" s="1"/>
  <c r="L185" i="2" s="1"/>
  <c r="BA75" i="2" a="1"/>
  <c r="BA75" i="2" s="1"/>
  <c r="L75" i="2" s="1"/>
  <c r="AT75" i="2" a="1"/>
  <c r="AT75" i="2" s="1"/>
  <c r="K75" i="2" s="1"/>
  <c r="AT93" i="2" a="1"/>
  <c r="AT93" i="2" s="1"/>
  <c r="K93" i="2" s="1"/>
  <c r="AP93" i="2" a="1"/>
  <c r="AP93" i="2" s="1"/>
  <c r="J93" i="2" s="1"/>
  <c r="AL93" i="2" a="1"/>
  <c r="AL93" i="2" s="1"/>
  <c r="I93" i="2" s="1"/>
  <c r="BA93" i="2" a="1"/>
  <c r="BA93" i="2" s="1"/>
  <c r="L93" i="2" s="1"/>
  <c r="BA8" i="2" a="1"/>
  <c r="BA8" i="2" s="1"/>
  <c r="L8" i="2" s="1"/>
  <c r="AT8" i="2" a="1"/>
  <c r="AT8" i="2" s="1"/>
  <c r="K8" i="2" s="1"/>
  <c r="AP8" i="2" a="1"/>
  <c r="AP8" i="2" s="1"/>
  <c r="J8" i="2" s="1"/>
  <c r="AL457" i="2" a="1"/>
  <c r="AL457" i="2" s="1"/>
  <c r="I457" i="2" s="1"/>
  <c r="BA458" i="2" a="1"/>
  <c r="BA458" i="2" s="1"/>
  <c r="L458" i="2" s="1"/>
  <c r="AP458" i="2" a="1"/>
  <c r="AP458" i="2" s="1"/>
  <c r="J458" i="2" s="1"/>
  <c r="BA457" i="2" a="1"/>
  <c r="BA457" i="2" s="1"/>
  <c r="L457" i="2" s="1"/>
  <c r="AL458" i="2" a="1"/>
  <c r="AL458" i="2" s="1"/>
  <c r="I458" i="2" s="1"/>
  <c r="BA231" i="2" a="1"/>
  <c r="BA231" i="2" s="1"/>
  <c r="L231" i="2" s="1"/>
  <c r="J75" i="2"/>
  <c r="AT458" i="2" a="1"/>
  <c r="AT458" i="2" s="1"/>
  <c r="K458" i="2" s="1"/>
  <c r="J457" i="2"/>
  <c r="AL8" i="2" a="1"/>
  <c r="AL8" i="2" s="1"/>
  <c r="I8" i="2" s="1"/>
  <c r="J233" i="2"/>
  <c r="J231" i="2"/>
  <c r="AL231" i="2" a="1"/>
  <c r="AL231" i="2" s="1"/>
  <c r="I231" i="2" s="1"/>
  <c r="AT231" i="2" a="1"/>
  <c r="AT231" i="2" s="1"/>
  <c r="K231" i="2" s="1"/>
  <c r="BA459" i="2" a="1"/>
  <c r="BA459" i="2" s="1"/>
  <c r="L459" i="2" s="1"/>
  <c r="AT459" i="2" a="1"/>
  <c r="AT459" i="2" s="1"/>
  <c r="K459" i="2" s="1"/>
  <c r="AL459" i="2" a="1"/>
  <c r="AL459" i="2" s="1"/>
  <c r="I459" i="2" s="1"/>
  <c r="J459" i="2"/>
  <c r="AT47" i="2" a="1"/>
  <c r="AT47" i="2" s="1"/>
  <c r="K47" i="2" s="1"/>
  <c r="BA47" i="2" a="1"/>
  <c r="BA47" i="2" s="1"/>
  <c r="L47" i="2" s="1"/>
  <c r="J47" i="2"/>
  <c r="AL47" i="2" a="1"/>
  <c r="AL47" i="2" s="1"/>
  <c r="I47" i="2" s="1"/>
  <c r="AL83" i="2" a="1"/>
  <c r="AL83" i="2" s="1"/>
  <c r="I83" i="2" s="1"/>
  <c r="BA83" i="2" a="1"/>
  <c r="BA83" i="2" s="1"/>
  <c r="L83" i="2" s="1"/>
  <c r="AT83" i="2" a="1"/>
  <c r="AT83" i="2" s="1"/>
  <c r="K83" i="2" s="1"/>
  <c r="J83" i="2"/>
  <c r="AL176" i="2" a="1"/>
  <c r="AL176" i="2" s="1"/>
  <c r="I176" i="2" s="1"/>
  <c r="AT176" i="2" a="1"/>
  <c r="AT176" i="2" s="1"/>
  <c r="K176" i="2" s="1"/>
  <c r="BA176" i="2" a="1"/>
  <c r="BA176" i="2" s="1"/>
  <c r="L176" i="2" s="1"/>
  <c r="J176" i="2"/>
  <c r="J265" i="2"/>
  <c r="AT265" i="2" a="1"/>
  <c r="AT265" i="2" s="1"/>
  <c r="K265" i="2" s="1"/>
  <c r="BA265" i="2" a="1"/>
  <c r="BA265" i="2" s="1"/>
  <c r="L265" i="2" s="1"/>
  <c r="AL265" i="2" a="1"/>
  <c r="AL265" i="2" s="1"/>
  <c r="I265" i="2" s="1"/>
  <c r="BA104" i="2" a="1"/>
  <c r="BA104" i="2" s="1"/>
  <c r="L104" i="2" s="1"/>
  <c r="J104" i="2"/>
  <c r="AL104" i="2" a="1"/>
  <c r="AL104" i="2" s="1"/>
  <c r="I104" i="2" s="1"/>
  <c r="AT104" i="2" a="1"/>
  <c r="AT104" i="2" s="1"/>
  <c r="K104" i="2" s="1"/>
  <c r="J295" i="2"/>
  <c r="AL295" i="2" a="1"/>
  <c r="AL295" i="2" s="1"/>
  <c r="I295" i="2" s="1"/>
  <c r="BA136" i="2" a="1"/>
  <c r="BA136" i="2" s="1"/>
  <c r="L136" i="2" s="1"/>
  <c r="AT136" i="2" a="1"/>
  <c r="AT136" i="2" s="1"/>
  <c r="K136" i="2" s="1"/>
  <c r="AL136" i="2" a="1"/>
  <c r="AL136" i="2" s="1"/>
  <c r="I136" i="2" s="1"/>
  <c r="J136" i="2"/>
  <c r="AL562" i="2" a="1"/>
  <c r="AL562" i="2" s="1"/>
  <c r="I562" i="2" s="1"/>
  <c r="BA431" i="2" a="1"/>
  <c r="BA431" i="2" s="1"/>
  <c r="L431" i="2" s="1"/>
  <c r="J431" i="2"/>
  <c r="AT431" i="2" a="1"/>
  <c r="AT431" i="2" s="1"/>
  <c r="K431" i="2" s="1"/>
  <c r="AL431" i="2" a="1"/>
  <c r="AL431" i="2" s="1"/>
  <c r="I431" i="2" s="1"/>
  <c r="AT432" i="2" a="1"/>
  <c r="AT432" i="2" s="1"/>
  <c r="K432" i="2" s="1"/>
  <c r="J432" i="2"/>
  <c r="BA451" i="2" a="1"/>
  <c r="BA451" i="2" s="1"/>
  <c r="L451" i="2" s="1"/>
  <c r="J451" i="2"/>
  <c r="AL451" i="2" a="1"/>
  <c r="AL451" i="2" s="1"/>
  <c r="I451" i="2" s="1"/>
  <c r="AT451" i="2" a="1"/>
  <c r="AT451" i="2" s="1"/>
  <c r="K451" i="2" s="1"/>
  <c r="BA150" i="2" a="1"/>
  <c r="BA150" i="2" s="1"/>
  <c r="L150" i="2" s="1"/>
  <c r="J150" i="2"/>
  <c r="AT150" i="2" a="1"/>
  <c r="AT150" i="2" s="1"/>
  <c r="K150" i="2" s="1"/>
  <c r="AL150" i="2" a="1"/>
  <c r="AL150" i="2" s="1"/>
  <c r="I150" i="2" s="1"/>
  <c r="AL56" i="2" a="1"/>
  <c r="AL56" i="2" s="1"/>
  <c r="I56" i="2" s="1"/>
  <c r="AT56" i="2" a="1"/>
  <c r="AT56" i="2" s="1"/>
  <c r="K56" i="2" s="1"/>
  <c r="BA56" i="2" a="1"/>
  <c r="BA56" i="2" s="1"/>
  <c r="L56" i="2" s="1"/>
  <c r="J56" i="2"/>
  <c r="AL520" i="2" a="1"/>
  <c r="AL520" i="2" s="1"/>
  <c r="I520" i="2" s="1"/>
  <c r="BA520" i="2" a="1"/>
  <c r="BA520" i="2" s="1"/>
  <c r="L520" i="2" s="1"/>
  <c r="BA594" i="2" a="1"/>
  <c r="BA594" i="2" s="1"/>
  <c r="L594" i="2" s="1"/>
  <c r="AT594" i="2" a="1"/>
  <c r="AT594" i="2" s="1"/>
  <c r="K594" i="2" s="1"/>
  <c r="AL594" i="2" a="1"/>
  <c r="AL594" i="2" s="1"/>
  <c r="I594" i="2" s="1"/>
  <c r="J594" i="2"/>
  <c r="BA33" i="2" a="1"/>
  <c r="BA33" i="2" s="1"/>
  <c r="L33" i="2" s="1"/>
  <c r="AL33" i="2" a="1"/>
  <c r="AL33" i="2" s="1"/>
  <c r="I33" i="2" s="1"/>
  <c r="J33" i="2"/>
  <c r="AT33" i="2" a="1"/>
  <c r="AT33" i="2" s="1"/>
  <c r="K33" i="2" s="1"/>
  <c r="BA279" i="2" a="1"/>
  <c r="BA279" i="2" s="1"/>
  <c r="L279" i="2" s="1"/>
  <c r="J279" i="2"/>
  <c r="AL279" i="2" a="1"/>
  <c r="AL279" i="2" s="1"/>
  <c r="I279" i="2" s="1"/>
  <c r="AT279" i="2" a="1"/>
  <c r="AT279" i="2" s="1"/>
  <c r="K279" i="2" s="1"/>
  <c r="AT353" i="2" a="1"/>
  <c r="AT353" i="2" s="1"/>
  <c r="K353" i="2" s="1"/>
  <c r="J353" i="2"/>
  <c r="BA353" i="2" a="1"/>
  <c r="BA353" i="2" s="1"/>
  <c r="L353" i="2" s="1"/>
  <c r="AL353" i="2" a="1"/>
  <c r="AL353" i="2" s="1"/>
  <c r="I353" i="2" s="1"/>
  <c r="J57" i="2"/>
  <c r="BA57" i="2" a="1"/>
  <c r="BA57" i="2" s="1"/>
  <c r="L57" i="2" s="1"/>
  <c r="AL57" i="2" a="1"/>
  <c r="AL57" i="2" s="1"/>
  <c r="I57" i="2" s="1"/>
  <c r="AT57" i="2" a="1"/>
  <c r="AT57" i="2" s="1"/>
  <c r="K57" i="2" s="1"/>
  <c r="AL391" i="2" a="1"/>
  <c r="AL391" i="2" s="1"/>
  <c r="I391" i="2" s="1"/>
  <c r="J391" i="2"/>
  <c r="AT391" i="2" a="1"/>
  <c r="AT391" i="2" s="1"/>
  <c r="K391" i="2" s="1"/>
  <c r="BA391" i="2" a="1"/>
  <c r="BA391" i="2" s="1"/>
  <c r="L391" i="2" s="1"/>
  <c r="AT119" i="2" a="1"/>
  <c r="AT119" i="2" s="1"/>
  <c r="K119" i="2" s="1"/>
  <c r="BA119" i="2" a="1"/>
  <c r="BA119" i="2" s="1"/>
  <c r="L119" i="2" s="1"/>
  <c r="AL119" i="2" a="1"/>
  <c r="AL119" i="2" s="1"/>
  <c r="I119" i="2" s="1"/>
  <c r="J119" i="2"/>
  <c r="BA642" i="2" a="1"/>
  <c r="BA642" i="2" s="1"/>
  <c r="L642" i="2" s="1"/>
  <c r="J642" i="2"/>
  <c r="AL642" i="2" a="1"/>
  <c r="AL642" i="2" s="1"/>
  <c r="I642" i="2" s="1"/>
  <c r="AT642" i="2" a="1"/>
  <c r="AT642" i="2" s="1"/>
  <c r="K642" i="2" s="1"/>
  <c r="J181" i="2"/>
  <c r="BA181" i="2" a="1"/>
  <c r="BA181" i="2" s="1"/>
  <c r="L181" i="2" s="1"/>
  <c r="AT181" i="2" a="1"/>
  <c r="AT181" i="2" s="1"/>
  <c r="K181" i="2" s="1"/>
  <c r="AL181" i="2" a="1"/>
  <c r="AL181" i="2" s="1"/>
  <c r="I181" i="2" s="1"/>
  <c r="AT337" i="2" a="1"/>
  <c r="AT337" i="2" s="1"/>
  <c r="K337" i="2" s="1"/>
  <c r="BA337" i="2" a="1"/>
  <c r="BA337" i="2" s="1"/>
  <c r="L337" i="2" s="1"/>
  <c r="J337" i="2"/>
  <c r="AL337" i="2" a="1"/>
  <c r="AL337" i="2" s="1"/>
  <c r="I337" i="2" s="1"/>
  <c r="AL364" i="2" a="1"/>
  <c r="AL364" i="2" s="1"/>
  <c r="I364" i="2" s="1"/>
  <c r="BA364" i="2" a="1"/>
  <c r="BA364" i="2" s="1"/>
  <c r="L364" i="2" s="1"/>
  <c r="AT364" i="2" a="1"/>
  <c r="AT364" i="2" s="1"/>
  <c r="K364" i="2" s="1"/>
  <c r="J364" i="2"/>
  <c r="BA299" i="2" a="1"/>
  <c r="BA299" i="2" s="1"/>
  <c r="L299" i="2" s="1"/>
  <c r="AT299" i="2" a="1"/>
  <c r="AT299" i="2" s="1"/>
  <c r="K299" i="2" s="1"/>
  <c r="AL299" i="2" a="1"/>
  <c r="AL299" i="2" s="1"/>
  <c r="I299" i="2" s="1"/>
  <c r="J299" i="2"/>
  <c r="BA20" i="2" a="1"/>
  <c r="BA20" i="2" s="1"/>
  <c r="L20" i="2" s="1"/>
  <c r="J20" i="2"/>
  <c r="AT20" i="2" a="1"/>
  <c r="AT20" i="2" s="1"/>
  <c r="K20" i="2" s="1"/>
  <c r="AL20" i="2" a="1"/>
  <c r="AL20" i="2" s="1"/>
  <c r="I20" i="2" s="1"/>
  <c r="AT22" i="2" a="1"/>
  <c r="AT22" i="2" s="1"/>
  <c r="K22" i="2" s="1"/>
  <c r="BA22" i="2" a="1"/>
  <c r="BA22" i="2" s="1"/>
  <c r="L22" i="2" s="1"/>
  <c r="AL22" i="2" a="1"/>
  <c r="AL22" i="2" s="1"/>
  <c r="I22" i="2" s="1"/>
  <c r="J22" i="2"/>
  <c r="AL201" i="2" a="1"/>
  <c r="AL201" i="2" s="1"/>
  <c r="I201" i="2" s="1"/>
  <c r="BA201" i="2" a="1"/>
  <c r="BA201" i="2" s="1"/>
  <c r="L201" i="2" s="1"/>
  <c r="AT201" i="2" a="1"/>
  <c r="AT201" i="2" s="1"/>
  <c r="K201" i="2" s="1"/>
  <c r="J201" i="2"/>
  <c r="AT356" i="2" a="1"/>
  <c r="AT356" i="2" s="1"/>
  <c r="K356" i="2" s="1"/>
  <c r="AL356" i="2" a="1"/>
  <c r="AL356" i="2" s="1"/>
  <c r="I356" i="2" s="1"/>
  <c r="BA356" i="2" a="1"/>
  <c r="BA356" i="2" s="1"/>
  <c r="L356" i="2" s="1"/>
  <c r="J356" i="2"/>
  <c r="BA414" i="2" a="1"/>
  <c r="BA414" i="2" s="1"/>
  <c r="L414" i="2" s="1"/>
  <c r="AT414" i="2" a="1"/>
  <c r="AT414" i="2" s="1"/>
  <c r="K414" i="2" s="1"/>
  <c r="AL414" i="2" a="1"/>
  <c r="AL414" i="2" s="1"/>
  <c r="I414" i="2" s="1"/>
  <c r="J414" i="2"/>
  <c r="AT59" i="2" a="1"/>
  <c r="AT59" i="2" s="1"/>
  <c r="K59" i="2" s="1"/>
  <c r="AL59" i="2" a="1"/>
  <c r="AL59" i="2" s="1"/>
  <c r="I59" i="2" s="1"/>
  <c r="J59" i="2"/>
  <c r="BA59" i="2" a="1"/>
  <c r="BA59" i="2" s="1"/>
  <c r="L59" i="2" s="1"/>
  <c r="J91" i="2"/>
  <c r="AT91" i="2" a="1"/>
  <c r="AT91" i="2" s="1"/>
  <c r="K91" i="2" s="1"/>
  <c r="BA91" i="2" a="1"/>
  <c r="BA91" i="2" s="1"/>
  <c r="L91" i="2" s="1"/>
  <c r="AL91" i="2" a="1"/>
  <c r="AL91" i="2" s="1"/>
  <c r="I91" i="2" s="1"/>
  <c r="BA492" i="2" a="1"/>
  <c r="BA492" i="2" s="1"/>
  <c r="L492" i="2" s="1"/>
  <c r="AT492" i="2" a="1"/>
  <c r="AT492" i="2" s="1"/>
  <c r="K492" i="2" s="1"/>
  <c r="AL492" i="2" a="1"/>
  <c r="AL492" i="2" s="1"/>
  <c r="I492" i="2" s="1"/>
  <c r="J492" i="2"/>
  <c r="BA445" i="2" a="1"/>
  <c r="BA445" i="2" s="1"/>
  <c r="L445" i="2" s="1"/>
  <c r="AT445" i="2" a="1"/>
  <c r="AT445" i="2" s="1"/>
  <c r="K445" i="2" s="1"/>
  <c r="AL445" i="2" a="1"/>
  <c r="AL445" i="2" s="1"/>
  <c r="I445" i="2" s="1"/>
  <c r="J445" i="2"/>
  <c r="J39" i="2"/>
  <c r="AL39" i="2" a="1"/>
  <c r="AL39" i="2" s="1"/>
  <c r="I39" i="2" s="1"/>
  <c r="AT39" i="2" a="1"/>
  <c r="AT39" i="2" s="1"/>
  <c r="K39" i="2" s="1"/>
  <c r="BA39" i="2" a="1"/>
  <c r="BA39" i="2" s="1"/>
  <c r="L39" i="2" s="1"/>
  <c r="BA456" i="2" a="1"/>
  <c r="BA456" i="2" s="1"/>
  <c r="L456" i="2" s="1"/>
  <c r="AT456" i="2" a="1"/>
  <c r="AT456" i="2" s="1"/>
  <c r="K456" i="2" s="1"/>
  <c r="AL456" i="2" a="1"/>
  <c r="AL456" i="2" s="1"/>
  <c r="I456" i="2" s="1"/>
  <c r="J456" i="2"/>
  <c r="J251" i="2"/>
  <c r="AL251" i="2" a="1"/>
  <c r="AL251" i="2" s="1"/>
  <c r="I251" i="2" s="1"/>
  <c r="BA251" i="2" a="1"/>
  <c r="BA251" i="2" s="1"/>
  <c r="L251" i="2" s="1"/>
  <c r="AT251" i="2" a="1"/>
  <c r="AT251" i="2" s="1"/>
  <c r="K251" i="2" s="1"/>
  <c r="J44" i="2"/>
  <c r="BA44" i="2" a="1"/>
  <c r="BA44" i="2" s="1"/>
  <c r="L44" i="2" s="1"/>
  <c r="AT44" i="2" a="1"/>
  <c r="AT44" i="2" s="1"/>
  <c r="K44" i="2" s="1"/>
  <c r="AL44" i="2" a="1"/>
  <c r="AL44" i="2" s="1"/>
  <c r="I44" i="2" s="1"/>
  <c r="BA18" i="2" a="1"/>
  <c r="BA18" i="2" s="1"/>
  <c r="L18" i="2" s="1"/>
  <c r="AT18" i="2" a="1"/>
  <c r="AT18" i="2" s="1"/>
  <c r="K18" i="2" s="1"/>
  <c r="J18" i="2"/>
  <c r="AL18" i="2" a="1"/>
  <c r="AL18" i="2" s="1"/>
  <c r="I18" i="2" s="1"/>
  <c r="AT197" i="2" a="1"/>
  <c r="AT197" i="2" s="1"/>
  <c r="K197" i="2" s="1"/>
  <c r="AL197" i="2" a="1"/>
  <c r="AL197" i="2" s="1"/>
  <c r="I197" i="2" s="1"/>
  <c r="J197" i="2"/>
  <c r="BA197" i="2" a="1"/>
  <c r="BA197" i="2" s="1"/>
  <c r="L197" i="2" s="1"/>
  <c r="BA118" i="2" a="1"/>
  <c r="BA118" i="2" s="1"/>
  <c r="L118" i="2" s="1"/>
  <c r="AT118" i="2" a="1"/>
  <c r="AT118" i="2" s="1"/>
  <c r="K118" i="2" s="1"/>
  <c r="AL118" i="2" a="1"/>
  <c r="AL118" i="2" s="1"/>
  <c r="I118" i="2" s="1"/>
  <c r="J118" i="2"/>
  <c r="J113" i="2"/>
  <c r="AT113" i="2" a="1"/>
  <c r="AT113" i="2" s="1"/>
  <c r="K113" i="2" s="1"/>
  <c r="AL113" i="2" a="1"/>
  <c r="AL113" i="2" s="1"/>
  <c r="I113" i="2" s="1"/>
  <c r="BA113" i="2" a="1"/>
  <c r="BA113" i="2" s="1"/>
  <c r="L113" i="2" s="1"/>
  <c r="BA319" i="2" a="1"/>
  <c r="BA319" i="2" s="1"/>
  <c r="L319" i="2" s="1"/>
  <c r="AL319" i="2" a="1"/>
  <c r="AL319" i="2" s="1"/>
  <c r="I319" i="2" s="1"/>
  <c r="J319" i="2"/>
  <c r="AT319" i="2" a="1"/>
  <c r="AT319" i="2" s="1"/>
  <c r="K319" i="2" s="1"/>
  <c r="AT69" i="2" a="1"/>
  <c r="AT69" i="2" s="1"/>
  <c r="K69" i="2" s="1"/>
  <c r="J69" i="2"/>
  <c r="BA69" i="2" a="1"/>
  <c r="BA69" i="2" s="1"/>
  <c r="L69" i="2" s="1"/>
  <c r="AL69" i="2" a="1"/>
  <c r="AL69" i="2" s="1"/>
  <c r="I69" i="2" s="1"/>
  <c r="AT273" i="2" a="1"/>
  <c r="AT273" i="2" s="1"/>
  <c r="K273" i="2" s="1"/>
  <c r="J273" i="2"/>
  <c r="AL273" i="2" a="1"/>
  <c r="AL273" i="2" s="1"/>
  <c r="I273" i="2" s="1"/>
  <c r="BA273" i="2" a="1"/>
  <c r="BA273" i="2" s="1"/>
  <c r="L273" i="2" s="1"/>
  <c r="AL420" i="2" a="1"/>
  <c r="AL420" i="2" s="1"/>
  <c r="I420" i="2" s="1"/>
  <c r="J420" i="2"/>
  <c r="BA420" i="2" a="1"/>
  <c r="BA420" i="2" s="1"/>
  <c r="L420" i="2" s="1"/>
  <c r="AT420" i="2" a="1"/>
  <c r="AT420" i="2" s="1"/>
  <c r="K420" i="2" s="1"/>
  <c r="AT599" i="2" a="1"/>
  <c r="AT599" i="2" s="1"/>
  <c r="K599" i="2" s="1"/>
  <c r="BA599" i="2" a="1"/>
  <c r="BA599" i="2" s="1"/>
  <c r="L599" i="2" s="1"/>
  <c r="AL599" i="2" a="1"/>
  <c r="AL599" i="2" s="1"/>
  <c r="I599" i="2" s="1"/>
  <c r="J599" i="2"/>
  <c r="AT202" i="2" a="1"/>
  <c r="AT202" i="2" s="1"/>
  <c r="K202" i="2" s="1"/>
  <c r="BA202" i="2" a="1"/>
  <c r="BA202" i="2" s="1"/>
  <c r="L202" i="2" s="1"/>
  <c r="J202" i="2"/>
  <c r="AT298" i="2" a="1"/>
  <c r="AT298" i="2" s="1"/>
  <c r="K298" i="2" s="1"/>
  <c r="BA298" i="2" a="1"/>
  <c r="BA298" i="2" s="1"/>
  <c r="L298" i="2" s="1"/>
  <c r="AL298" i="2" a="1"/>
  <c r="AL298" i="2" s="1"/>
  <c r="I298" i="2" s="1"/>
  <c r="J298" i="2"/>
  <c r="AT520" i="2" a="1"/>
  <c r="AT520" i="2" s="1"/>
  <c r="K520" i="2" s="1"/>
  <c r="J520" i="2"/>
  <c r="AT87" i="2" a="1"/>
  <c r="AT87" i="2" s="1"/>
  <c r="K87" i="2" s="1"/>
  <c r="BA87" i="2" a="1"/>
  <c r="BA87" i="2" s="1"/>
  <c r="L87" i="2" s="1"/>
  <c r="AL87" i="2" a="1"/>
  <c r="AL87" i="2" s="1"/>
  <c r="I87" i="2" s="1"/>
  <c r="J87" i="2"/>
  <c r="BA233" i="2" a="1"/>
  <c r="BA233" i="2" s="1"/>
  <c r="L233" i="2" s="1"/>
  <c r="AT233" i="2" a="1"/>
  <c r="AT233" i="2" s="1"/>
  <c r="K233" i="2" s="1"/>
  <c r="AL233" i="2" a="1"/>
  <c r="AL233" i="2" s="1"/>
  <c r="I233" i="2" s="1"/>
  <c r="BA432" i="2" a="1"/>
  <c r="BA432" i="2" s="1"/>
  <c r="L432" i="2" s="1"/>
  <c r="AL432" i="2" a="1"/>
  <c r="AL432" i="2" s="1"/>
  <c r="I432" i="2" s="1"/>
  <c r="AL169" i="2" a="1"/>
  <c r="AL169" i="2" s="1"/>
  <c r="I169" i="2" s="1"/>
  <c r="BA562" i="2" a="1"/>
  <c r="BA562" i="2" s="1"/>
  <c r="L562" i="2" s="1"/>
  <c r="BA125" i="2" a="1"/>
  <c r="BA125" i="2" s="1"/>
  <c r="L125" i="2" s="1"/>
  <c r="AL125" i="2" a="1"/>
  <c r="AL125" i="2" s="1"/>
  <c r="I125" i="2" s="1"/>
  <c r="AL602" i="2" a="1"/>
  <c r="AL602" i="2" s="1"/>
  <c r="I602" i="2" s="1"/>
  <c r="J602" i="2"/>
  <c r="BA602" i="2" a="1"/>
  <c r="BA602" i="2" s="1"/>
  <c r="L602" i="2" s="1"/>
  <c r="AT602" i="2" a="1"/>
  <c r="AT602" i="2" s="1"/>
  <c r="K602" i="2" s="1"/>
  <c r="AL202" i="2" a="1"/>
  <c r="AL202" i="2" s="1"/>
  <c r="I202" i="2" s="1"/>
  <c r="BA295" i="2" a="1"/>
  <c r="BA295" i="2" s="1"/>
  <c r="L295" i="2" s="1"/>
  <c r="AT125" i="2" a="1"/>
  <c r="AT125" i="2" s="1"/>
  <c r="K125" i="2" s="1"/>
  <c r="AT562" i="2" a="1"/>
  <c r="AT562" i="2" s="1"/>
  <c r="K562" i="2" s="1"/>
  <c r="BA340" i="2" a="1"/>
  <c r="BA340" i="2" s="1"/>
  <c r="L340" i="2" s="1"/>
  <c r="AT340" i="2" a="1"/>
  <c r="AT340" i="2" s="1"/>
  <c r="K340" i="2" s="1"/>
  <c r="AL340" i="2" a="1"/>
  <c r="AL340" i="2" s="1"/>
  <c r="I340" i="2" s="1"/>
  <c r="J340" i="2"/>
  <c r="AT169" i="2" a="1"/>
  <c r="AT169" i="2" s="1"/>
  <c r="K169" i="2" s="1"/>
  <c r="AT295" i="2" a="1"/>
  <c r="AT295" i="2" s="1"/>
  <c r="K295" i="2" s="1"/>
  <c r="J125" i="2"/>
  <c r="AT25" i="2" a="1"/>
  <c r="AT25" i="2" s="1"/>
  <c r="K25" i="2" s="1"/>
  <c r="AL25" i="2" a="1"/>
  <c r="AL25" i="2" s="1"/>
  <c r="I25" i="2" s="1"/>
  <c r="BA25" i="2" a="1"/>
  <c r="BA25" i="2" s="1"/>
  <c r="L25" i="2" s="1"/>
  <c r="J25" i="2"/>
  <c r="J169" i="2"/>
  <c r="J562" i="2"/>
  <c r="N279" i="2"/>
  <c r="R197" i="2"/>
  <c r="N91" i="2"/>
  <c r="Q202" i="2"/>
  <c r="Q91" i="2"/>
  <c r="O197" i="2"/>
  <c r="S125" i="2"/>
  <c r="P420" i="2"/>
  <c r="P125" i="2"/>
  <c r="O18" i="2"/>
  <c r="R279" i="2"/>
  <c r="Q87" i="2"/>
  <c r="O91" i="2"/>
  <c r="P197" i="2"/>
  <c r="S197" i="2"/>
  <c r="Q279" i="2"/>
  <c r="Q18" i="2"/>
  <c r="P91" i="2"/>
  <c r="Q420" i="2"/>
  <c r="P18" i="2"/>
  <c r="S420" i="2"/>
  <c r="P279" i="2"/>
  <c r="S432" i="2"/>
  <c r="O202" i="2"/>
  <c r="R420" i="2"/>
  <c r="S91" i="2"/>
  <c r="S202" i="2"/>
  <c r="R125" i="2"/>
  <c r="R18" i="2"/>
  <c r="O432" i="2"/>
  <c r="O420" i="2"/>
  <c r="N197" i="2"/>
  <c r="P87" i="2"/>
  <c r="Q432" i="2"/>
  <c r="Q125" i="2"/>
  <c r="P432" i="2"/>
  <c r="N420" i="2"/>
  <c r="N432" i="2"/>
  <c r="S279" i="2"/>
  <c r="O87" i="2"/>
  <c r="O279" i="2"/>
  <c r="R432" i="2"/>
  <c r="S87" i="2"/>
  <c r="Q197" i="2"/>
  <c r="N18" i="2"/>
  <c r="N87" i="2"/>
  <c r="R91" i="2"/>
  <c r="R87" i="2"/>
  <c r="S18" i="2"/>
  <c r="P202" i="2"/>
  <c r="O125" i="2"/>
  <c r="R202" i="2"/>
  <c r="M414" i="2"/>
  <c r="M456" i="2"/>
  <c r="M599" i="2"/>
  <c r="M364" i="2"/>
  <c r="M458" i="2"/>
  <c r="M119" i="2"/>
  <c r="M594" i="2"/>
  <c r="M8" i="2"/>
  <c r="M57" i="2"/>
  <c r="M298" i="2"/>
  <c r="M22" i="2"/>
  <c r="M299" i="2"/>
  <c r="M457" i="2"/>
  <c r="M356" i="2"/>
  <c r="M169" i="2"/>
  <c r="M83" i="2"/>
  <c r="M176" i="2"/>
  <c r="M181" i="2"/>
  <c r="N75" i="2"/>
  <c r="M520" i="2"/>
  <c r="M56" i="2"/>
  <c r="M25" i="2"/>
  <c r="M185" i="2"/>
  <c r="M39" i="2"/>
  <c r="M113" i="2"/>
  <c r="M104" i="2"/>
  <c r="N457" i="2"/>
  <c r="M136" i="2"/>
  <c r="M233" i="2"/>
  <c r="M492" i="2"/>
  <c r="M201" i="2"/>
  <c r="M47" i="2"/>
  <c r="M445" i="2"/>
  <c r="M33" i="2"/>
  <c r="M602" i="2"/>
  <c r="M642" i="2"/>
  <c r="M69" i="2"/>
  <c r="M273" i="2"/>
  <c r="M340" i="2"/>
  <c r="M459" i="2"/>
  <c r="M337" i="2"/>
  <c r="M391" i="2"/>
  <c r="M150" i="2"/>
  <c r="M451" i="2"/>
  <c r="M118" i="2"/>
  <c r="M353" i="2"/>
  <c r="M431" i="2"/>
  <c r="R204" i="2"/>
  <c r="M44" i="2"/>
  <c r="M231" i="2"/>
  <c r="M59" i="2"/>
  <c r="M562" i="2"/>
  <c r="Q93" i="2"/>
  <c r="M75" i="2"/>
  <c r="M93" i="2"/>
  <c r="M251" i="2"/>
  <c r="S204" i="2"/>
  <c r="M295" i="2"/>
  <c r="M319" i="2"/>
  <c r="M265" i="2"/>
  <c r="M20" i="2"/>
  <c r="S1579" i="2" l="1"/>
  <c r="S1396" i="2"/>
  <c r="S1110" i="2"/>
  <c r="P1035" i="2"/>
  <c r="O1554" i="2"/>
  <c r="P1057" i="2"/>
  <c r="P1000" i="2"/>
  <c r="R1331" i="2"/>
  <c r="P1034" i="2"/>
  <c r="O887" i="2"/>
  <c r="P1336" i="2"/>
  <c r="S1313" i="2"/>
  <c r="P1076" i="2"/>
  <c r="R975" i="2"/>
  <c r="S900" i="2"/>
  <c r="R1083" i="2"/>
  <c r="Q900" i="2"/>
  <c r="O1164" i="2"/>
  <c r="S1196" i="2"/>
  <c r="S1436" i="2"/>
  <c r="Q1472" i="2"/>
  <c r="Q1035" i="2"/>
  <c r="R925" i="2"/>
  <c r="O743" i="2"/>
  <c r="S1051" i="2"/>
  <c r="S978" i="2"/>
  <c r="P1083" i="2"/>
  <c r="S888" i="2"/>
  <c r="R988" i="2"/>
  <c r="Q1570" i="2"/>
  <c r="Q1002" i="2"/>
  <c r="P1419" i="2"/>
  <c r="S1250" i="2"/>
  <c r="N1535" i="2"/>
  <c r="O964" i="2"/>
  <c r="P1042" i="2"/>
  <c r="P1438" i="2"/>
  <c r="O730" i="2"/>
  <c r="Q1421" i="2"/>
  <c r="S717" i="2"/>
  <c r="R1179" i="2"/>
  <c r="R997" i="2"/>
  <c r="Q689" i="2"/>
  <c r="S1269" i="2"/>
  <c r="S1383" i="2"/>
  <c r="N1494" i="2"/>
  <c r="R1028" i="2"/>
  <c r="P1567" i="2"/>
  <c r="S1552" i="2"/>
  <c r="R959" i="2"/>
  <c r="P1426" i="2"/>
  <c r="Q1223" i="2"/>
  <c r="R1221" i="2"/>
  <c r="Q987" i="2"/>
  <c r="S889" i="2"/>
  <c r="Q1495" i="2"/>
  <c r="R727" i="2"/>
  <c r="S1060" i="2"/>
  <c r="P1331" i="2"/>
  <c r="Q1585" i="2"/>
  <c r="P886" i="2"/>
  <c r="P1193" i="2"/>
  <c r="O949" i="2"/>
  <c r="S959" i="2"/>
  <c r="R871" i="2"/>
  <c r="O1314" i="2"/>
  <c r="R1516" i="2"/>
  <c r="P1365" i="2"/>
  <c r="O1136" i="2"/>
  <c r="N770" i="2"/>
  <c r="O1173" i="2"/>
  <c r="S1095" i="2"/>
  <c r="Q775" i="2"/>
  <c r="Q930" i="2"/>
  <c r="Q1121" i="2"/>
  <c r="R1095" i="2"/>
  <c r="Q1331" i="2"/>
  <c r="S910" i="2"/>
  <c r="S684" i="2"/>
  <c r="Q886" i="2"/>
  <c r="Q902" i="2"/>
  <c r="P1023" i="2"/>
  <c r="P925" i="2"/>
  <c r="Q1051" i="2"/>
  <c r="O1572" i="2"/>
  <c r="Q1512" i="2"/>
  <c r="Q1098" i="2"/>
  <c r="Q1091" i="2"/>
  <c r="Q844" i="2"/>
  <c r="Q787" i="2"/>
  <c r="S671" i="2"/>
  <c r="R1563" i="2"/>
  <c r="R1494" i="2"/>
  <c r="N769" i="2"/>
  <c r="R1449" i="2"/>
  <c r="P1049" i="2"/>
  <c r="Q977" i="2"/>
  <c r="R1193" i="2"/>
  <c r="R781" i="2"/>
  <c r="N934" i="2"/>
  <c r="S849" i="2"/>
  <c r="Q818" i="2"/>
  <c r="O1543" i="2"/>
  <c r="P1495" i="2"/>
  <c r="Q753" i="2"/>
  <c r="P819" i="2"/>
  <c r="P960" i="2"/>
  <c r="S1374" i="2"/>
  <c r="P950" i="2"/>
  <c r="P1246" i="2"/>
  <c r="P1582" i="2"/>
  <c r="S1119" i="2"/>
  <c r="P1576" i="2"/>
  <c r="P866" i="2"/>
  <c r="O1209" i="2"/>
  <c r="S1230" i="2"/>
  <c r="Q907" i="2"/>
  <c r="R1475" i="2"/>
  <c r="R1302" i="2"/>
  <c r="O1272" i="2"/>
  <c r="S1241" i="2"/>
  <c r="R879" i="2"/>
  <c r="Q1232" i="2"/>
  <c r="R1554" i="2"/>
  <c r="S936" i="2"/>
  <c r="S1586" i="2"/>
  <c r="R1459" i="2"/>
  <c r="R1495" i="2"/>
  <c r="Q1583" i="2"/>
  <c r="P1485" i="2"/>
  <c r="P1572" i="2"/>
  <c r="N1525" i="2"/>
  <c r="R1049" i="2"/>
  <c r="Q1063" i="2"/>
  <c r="S683" i="2"/>
  <c r="R1232" i="2"/>
  <c r="Q935" i="2"/>
  <c r="O1203" i="2"/>
  <c r="S1057" i="2"/>
  <c r="Q1022" i="2"/>
  <c r="Q684" i="2"/>
  <c r="S1536" i="2"/>
  <c r="Q1564" i="2"/>
  <c r="O776" i="2"/>
  <c r="R939" i="2"/>
  <c r="O1514" i="2"/>
  <c r="R1451" i="2"/>
  <c r="P1584" i="2"/>
  <c r="R1169" i="2"/>
  <c r="P1463" i="2"/>
  <c r="O1365" i="2"/>
  <c r="R1249" i="2"/>
  <c r="Q1218" i="2"/>
  <c r="Q1554" i="2"/>
  <c r="Q878" i="2"/>
  <c r="S903" i="2"/>
  <c r="O1113" i="2"/>
  <c r="S1394" i="2"/>
  <c r="S1524" i="2"/>
  <c r="S1002" i="2"/>
  <c r="S1492" i="2"/>
  <c r="R1429" i="2"/>
  <c r="Q1321" i="2"/>
  <c r="R719" i="2"/>
  <c r="S875" i="2"/>
  <c r="S898" i="2"/>
  <c r="Q1170" i="2"/>
  <c r="Q1183" i="2"/>
  <c r="N873" i="2"/>
  <c r="P1290" i="2"/>
  <c r="O940" i="2"/>
  <c r="S1052" i="2"/>
  <c r="Q1037" i="2"/>
  <c r="P941" i="2"/>
  <c r="P871" i="2"/>
  <c r="R733" i="2"/>
  <c r="S878" i="2"/>
  <c r="R1362" i="2"/>
  <c r="Q1038" i="2"/>
  <c r="Q1475" i="2"/>
  <c r="R1315" i="2"/>
  <c r="R1153" i="2"/>
  <c r="S810" i="2"/>
  <c r="R1157" i="2"/>
  <c r="P1437" i="2"/>
  <c r="Q1497" i="2"/>
  <c r="Q889" i="2"/>
  <c r="P1586" i="2"/>
  <c r="Q814" i="2"/>
  <c r="S816" i="2"/>
  <c r="O785" i="2"/>
  <c r="Q1451" i="2"/>
  <c r="S699" i="2"/>
  <c r="O907" i="2"/>
  <c r="O1219" i="2"/>
  <c r="R1119" i="2"/>
  <c r="R1319" i="2"/>
  <c r="P978" i="2"/>
  <c r="R1142" i="2"/>
  <c r="R904" i="2"/>
  <c r="R1029" i="2"/>
  <c r="Q1114" i="2"/>
  <c r="S798" i="2"/>
  <c r="R1411" i="2"/>
  <c r="P1399" i="2"/>
  <c r="Q1190" i="2"/>
  <c r="P1323" i="2"/>
  <c r="R889" i="2"/>
  <c r="P1355" i="2"/>
  <c r="S726" i="2"/>
  <c r="O1099" i="2"/>
  <c r="O692" i="2"/>
  <c r="P994" i="2"/>
  <c r="S819" i="2"/>
  <c r="O1288" i="2"/>
  <c r="O929" i="2"/>
  <c r="S1154" i="2"/>
  <c r="Q1359" i="2"/>
  <c r="Q965" i="2"/>
  <c r="S1533" i="2"/>
  <c r="Q724" i="2"/>
  <c r="S1324" i="2"/>
  <c r="R819" i="2"/>
  <c r="S893" i="2"/>
  <c r="S1437" i="2"/>
  <c r="S824" i="2"/>
  <c r="P1126" i="2"/>
  <c r="S861" i="2"/>
  <c r="S945" i="2"/>
  <c r="P840" i="2"/>
  <c r="S1240" i="2"/>
  <c r="R849" i="2"/>
  <c r="R1205" i="2"/>
  <c r="Q1320" i="2"/>
  <c r="Q1154" i="2"/>
  <c r="P1302" i="2"/>
  <c r="Q1240" i="2"/>
  <c r="P1028" i="2"/>
  <c r="P872" i="2"/>
  <c r="S1027" i="2"/>
  <c r="O1246" i="2"/>
  <c r="R1166" i="2"/>
  <c r="P674" i="2"/>
  <c r="Q927" i="2"/>
  <c r="R1426" i="2"/>
  <c r="P1386" i="2"/>
  <c r="P1139" i="2"/>
  <c r="S818" i="2"/>
  <c r="R1195" i="2"/>
  <c r="R1068" i="2"/>
  <c r="S1097" i="2"/>
  <c r="Q1519" i="2"/>
  <c r="R1064" i="2"/>
  <c r="Q947" i="2"/>
  <c r="R1087" i="2"/>
  <c r="O1443" i="2"/>
  <c r="P1240" i="2"/>
  <c r="Q1133" i="2"/>
  <c r="P1478" i="2"/>
  <c r="O1326" i="2"/>
  <c r="Q803" i="2"/>
  <c r="R684" i="2"/>
  <c r="S869" i="2"/>
  <c r="O943" i="2"/>
  <c r="S1092" i="2"/>
  <c r="S1331" i="2"/>
  <c r="P1223" i="2"/>
  <c r="S1371" i="2"/>
  <c r="Q1312" i="2"/>
  <c r="R1500" i="2"/>
  <c r="R1246" i="2"/>
  <c r="P1069" i="2"/>
  <c r="S1321" i="2"/>
  <c r="S1438" i="2"/>
  <c r="N954" i="2"/>
  <c r="R1075" i="2"/>
  <c r="S1170" i="2"/>
  <c r="R1231" i="2"/>
  <c r="Q1241" i="2"/>
  <c r="S689" i="2"/>
  <c r="S1023" i="2"/>
  <c r="Q735" i="2"/>
  <c r="O1258" i="2"/>
  <c r="P1204" i="2"/>
  <c r="N1288" i="2"/>
  <c r="P1080" i="2"/>
  <c r="S895" i="2"/>
  <c r="Q1220" i="2"/>
  <c r="O1175" i="2"/>
  <c r="R1012" i="2"/>
  <c r="S1330" i="2"/>
  <c r="P832" i="2"/>
  <c r="R1160" i="2"/>
  <c r="R1564" i="2"/>
  <c r="R670" i="2"/>
  <c r="R805" i="2"/>
  <c r="R898" i="2"/>
  <c r="R1181" i="2"/>
  <c r="O1167" i="2"/>
  <c r="Q681" i="2"/>
  <c r="P1107" i="2"/>
  <c r="S1315" i="2"/>
  <c r="Q1404" i="2"/>
  <c r="S1234" i="2"/>
  <c r="S1042" i="2"/>
  <c r="Q1573" i="2"/>
  <c r="O1385" i="2"/>
  <c r="Q1110" i="2"/>
  <c r="Q997" i="2"/>
  <c r="N1367" i="2"/>
  <c r="O1071" i="2"/>
  <c r="S1469" i="2"/>
  <c r="S670" i="2"/>
  <c r="S1567" i="2"/>
  <c r="R808" i="2"/>
  <c r="R1076" i="2"/>
  <c r="Q1402" i="2"/>
  <c r="P710" i="2"/>
  <c r="Q706" i="2"/>
  <c r="Q1380" i="2"/>
  <c r="P1421" i="2"/>
  <c r="P1569" i="2"/>
  <c r="R1578" i="2"/>
  <c r="R726" i="2"/>
  <c r="Q715" i="2"/>
  <c r="R881" i="2"/>
  <c r="Q1476" i="2"/>
  <c r="S1046" i="2"/>
  <c r="P983" i="2"/>
  <c r="O1462" i="2"/>
  <c r="O719" i="2"/>
  <c r="P760" i="2"/>
  <c r="P1242" i="2"/>
  <c r="S756" i="2"/>
  <c r="S1043" i="2"/>
  <c r="O1450" i="2"/>
  <c r="R1262" i="2"/>
  <c r="S1550" i="2"/>
  <c r="R878" i="2"/>
  <c r="S1096" i="2"/>
  <c r="S1577" i="2"/>
  <c r="Q1068" i="2"/>
  <c r="P876" i="2"/>
  <c r="R1443" i="2"/>
  <c r="Q991" i="2"/>
  <c r="Q941" i="2"/>
  <c r="R1115" i="2"/>
  <c r="P1390" i="2"/>
  <c r="P959" i="2"/>
  <c r="S817" i="2"/>
  <c r="Q1323" i="2"/>
  <c r="S1564" i="2"/>
  <c r="S879" i="2"/>
  <c r="P721" i="2"/>
  <c r="R1010" i="2"/>
  <c r="R1086" i="2"/>
  <c r="Q872" i="2"/>
  <c r="N1427" i="2"/>
  <c r="P1306" i="2"/>
  <c r="S1014" i="2"/>
  <c r="P1170" i="2"/>
  <c r="S853" i="2"/>
  <c r="R1401" i="2"/>
  <c r="P810" i="2"/>
  <c r="O1525" i="2"/>
  <c r="S1389" i="2"/>
  <c r="O755" i="2"/>
  <c r="R1386" i="2"/>
  <c r="R663" i="2"/>
  <c r="P1377" i="2"/>
  <c r="Q1174" i="2"/>
  <c r="S965" i="2"/>
  <c r="S1103" i="2"/>
  <c r="P684" i="2"/>
  <c r="S1576" i="2"/>
  <c r="O726" i="2"/>
  <c r="R1417" i="2"/>
  <c r="S1390" i="2"/>
  <c r="P1003" i="2"/>
  <c r="S960" i="2"/>
  <c r="R1104" i="2"/>
  <c r="Q923" i="2"/>
  <c r="S1181" i="2"/>
  <c r="Q711" i="2"/>
  <c r="N822" i="2"/>
  <c r="P1194" i="2"/>
  <c r="P927" i="2"/>
  <c r="R1347" i="2"/>
  <c r="O1138" i="2"/>
  <c r="S1028" i="2"/>
  <c r="O900" i="2"/>
  <c r="S1488" i="2"/>
  <c r="S1327" i="2"/>
  <c r="R1198" i="2"/>
  <c r="S947" i="2"/>
  <c r="O1088" i="2"/>
  <c r="Q1303" i="2"/>
  <c r="P844" i="2"/>
  <c r="Q1014" i="2"/>
  <c r="Q1116" i="2"/>
  <c r="R763" i="2"/>
  <c r="R1015" i="2"/>
  <c r="P1416" i="2"/>
  <c r="Q817" i="2"/>
  <c r="R868" i="2"/>
  <c r="R919" i="2"/>
  <c r="R1482" i="2"/>
  <c r="R1073" i="2"/>
  <c r="Q1251" i="2"/>
  <c r="R1180" i="2"/>
  <c r="O1406" i="2"/>
  <c r="Q1247" i="2"/>
  <c r="Q1179" i="2"/>
  <c r="O965" i="2"/>
  <c r="R852" i="2"/>
  <c r="S1443" i="2"/>
  <c r="R1344" i="2"/>
  <c r="O1487" i="2"/>
  <c r="Q1210" i="2"/>
  <c r="P918" i="2"/>
  <c r="O1171" i="2"/>
  <c r="O817" i="2"/>
  <c r="R853" i="2"/>
  <c r="P1555" i="2"/>
  <c r="P683" i="2"/>
  <c r="O1302" i="2"/>
  <c r="O1369" i="2"/>
  <c r="O1002" i="2"/>
  <c r="O1350" i="2"/>
  <c r="O1261" i="2"/>
  <c r="R1023" i="2"/>
  <c r="P1181" i="2"/>
  <c r="R1031" i="2"/>
  <c r="O859" i="2"/>
  <c r="R902" i="2"/>
  <c r="Q1219" i="2"/>
  <c r="P1545" i="2"/>
  <c r="O946" i="2"/>
  <c r="P1077" i="2"/>
  <c r="R1159" i="2"/>
  <c r="Q677" i="2"/>
  <c r="S715" i="2"/>
  <c r="Q719" i="2"/>
  <c r="Q816" i="2"/>
  <c r="R1057" i="2"/>
  <c r="O772" i="2"/>
  <c r="O1400" i="2"/>
  <c r="O763" i="2"/>
  <c r="Q1286" i="2"/>
  <c r="R728" i="2"/>
  <c r="Q1069" i="2"/>
  <c r="Q819" i="2"/>
  <c r="Q1192" i="2"/>
  <c r="P1002" i="2"/>
  <c r="S1158" i="2"/>
  <c r="P802" i="2"/>
  <c r="P699" i="2"/>
  <c r="Q1243" i="2"/>
  <c r="R1242" i="2"/>
  <c r="O886" i="2"/>
  <c r="P1439" i="2"/>
  <c r="R1501" i="2"/>
  <c r="O1051" i="2"/>
  <c r="O1515" i="2"/>
  <c r="S1148" i="2"/>
  <c r="Q1181" i="2"/>
  <c r="O1354" i="2"/>
  <c r="R799" i="2"/>
  <c r="O1301" i="2"/>
  <c r="P747" i="2"/>
  <c r="R1250" i="2"/>
  <c r="R1091" i="2"/>
  <c r="Q1166" i="2"/>
  <c r="S1156" i="2"/>
  <c r="Q906" i="2"/>
  <c r="S681" i="2"/>
  <c r="R1078" i="2"/>
  <c r="P1498" i="2"/>
  <c r="S1428" i="2"/>
  <c r="S1285" i="2"/>
  <c r="P1279" i="2"/>
  <c r="Q1297" i="2"/>
  <c r="S722" i="2"/>
  <c r="Q1191" i="2"/>
  <c r="N1350" i="2"/>
  <c r="P1098" i="2"/>
  <c r="S1495" i="2"/>
  <c r="R936" i="2"/>
  <c r="Q1167" i="2"/>
  <c r="Q1057" i="2"/>
  <c r="P749" i="2"/>
  <c r="S1151" i="2"/>
  <c r="S1294" i="2"/>
  <c r="Q1363" i="2"/>
  <c r="R1144" i="2"/>
  <c r="O1294" i="2"/>
  <c r="Q687" i="2"/>
  <c r="P1116" i="2"/>
  <c r="O1096" i="2"/>
  <c r="P1533" i="2"/>
  <c r="S1035" i="2"/>
  <c r="R1219" i="2"/>
  <c r="O1427" i="2"/>
  <c r="S1291" i="2"/>
  <c r="S1484" i="2"/>
  <c r="S1189" i="2"/>
  <c r="O754" i="2"/>
  <c r="P1169" i="2"/>
  <c r="S1344" i="2"/>
  <c r="R816" i="2"/>
  <c r="Q1005" i="2"/>
  <c r="S941" i="2"/>
  <c r="Q1460" i="2"/>
  <c r="Q1168" i="2"/>
  <c r="Q729" i="2"/>
  <c r="Q1478" i="2"/>
  <c r="O1293" i="2"/>
  <c r="O1225" i="2"/>
  <c r="S1399" i="2"/>
  <c r="P1319" i="2"/>
  <c r="P874" i="2"/>
  <c r="S1190" i="2"/>
  <c r="P1573" i="2"/>
  <c r="O834" i="2"/>
  <c r="P1024" i="2"/>
  <c r="Q1054" i="2"/>
  <c r="S1417" i="2"/>
  <c r="R818" i="2"/>
  <c r="P1488" i="2"/>
  <c r="Q875" i="2"/>
  <c r="O1281" i="2"/>
  <c r="P902" i="2"/>
  <c r="O974" i="2"/>
  <c r="R1051" i="2"/>
  <c r="P1494" i="2"/>
  <c r="Q938" i="2"/>
  <c r="P1371" i="2"/>
  <c r="O822" i="2"/>
  <c r="R1161" i="2"/>
  <c r="R1525" i="2"/>
  <c r="P1087" i="2"/>
  <c r="S775" i="2"/>
  <c r="Q718" i="2"/>
  <c r="S1309" i="2"/>
  <c r="S794" i="2"/>
  <c r="Q1003" i="2"/>
  <c r="R738" i="2"/>
  <c r="S1427" i="2"/>
  <c r="Q869" i="2"/>
  <c r="O1381" i="2"/>
  <c r="P985" i="2"/>
  <c r="P1578" i="2"/>
  <c r="Q1469" i="2"/>
  <c r="P1086" i="2"/>
  <c r="R1583" i="2"/>
  <c r="Q1536" i="2"/>
  <c r="S1160" i="2"/>
  <c r="S1572" i="2"/>
  <c r="Q975" i="2"/>
  <c r="O714" i="2"/>
  <c r="Q1532" i="2"/>
  <c r="P1045" i="2"/>
  <c r="O1409" i="2"/>
  <c r="R1329" i="2"/>
  <c r="N1584" i="2"/>
  <c r="S1507" i="2"/>
  <c r="P1482" i="2"/>
  <c r="O937" i="2"/>
  <c r="S1155" i="2"/>
  <c r="S925" i="2"/>
  <c r="Q1333" i="2"/>
  <c r="Q1030" i="2"/>
  <c r="R758" i="2"/>
  <c r="Q940" i="2"/>
  <c r="Q1580" i="2"/>
  <c r="S1022" i="2"/>
  <c r="P1317" i="2"/>
  <c r="O1145" i="2"/>
  <c r="R747" i="2"/>
  <c r="S1555" i="2"/>
  <c r="Q1019" i="2"/>
  <c r="R916" i="2"/>
  <c r="P1173" i="2"/>
  <c r="S1077" i="2"/>
  <c r="Q932" i="2"/>
  <c r="P688" i="2"/>
  <c r="R1333" i="2"/>
  <c r="S1007" i="2"/>
  <c r="N951" i="2"/>
  <c r="S1266" i="2"/>
  <c r="P1415" i="2"/>
  <c r="R1367" i="2"/>
  <c r="O761" i="2"/>
  <c r="O1188" i="2"/>
  <c r="Q1542" i="2"/>
  <c r="P906" i="2"/>
  <c r="R1003" i="2"/>
  <c r="R1377" i="2"/>
  <c r="O1414" i="2"/>
  <c r="S872" i="2"/>
  <c r="R1183" i="2"/>
  <c r="S836" i="2"/>
  <c r="S1410" i="2"/>
  <c r="R1227" i="2"/>
  <c r="P1135" i="2"/>
  <c r="P1451" i="2"/>
  <c r="S1054" i="2"/>
  <c r="R933" i="2"/>
  <c r="P1579" i="2"/>
  <c r="S729" i="2"/>
  <c r="R735" i="2"/>
  <c r="O1495" i="2"/>
  <c r="S1073" i="2"/>
  <c r="P1166" i="2"/>
  <c r="Q1034" i="2"/>
  <c r="Q1355" i="2"/>
  <c r="R1308" i="2"/>
  <c r="Q1391" i="2"/>
  <c r="R1365" i="2"/>
  <c r="Q1317" i="2"/>
  <c r="S1198" i="2"/>
  <c r="P881" i="2"/>
  <c r="Q1176" i="2"/>
  <c r="O1253" i="2"/>
  <c r="R757" i="2"/>
  <c r="Q1153" i="2"/>
  <c r="P929" i="2"/>
  <c r="Q1031" i="2"/>
  <c r="R1586" i="2"/>
  <c r="R972" i="2"/>
  <c r="Q1115" i="2"/>
  <c r="P1247" i="2"/>
  <c r="P1353" i="2"/>
  <c r="R832" i="2"/>
  <c r="S701" i="2"/>
  <c r="Q738" i="2"/>
  <c r="P1408" i="2"/>
  <c r="R1052" i="2"/>
  <c r="P1522" i="2"/>
  <c r="P1182" i="2"/>
  <c r="S928" i="2"/>
  <c r="P740" i="2"/>
  <c r="O1367" i="2"/>
  <c r="P893" i="2"/>
  <c r="P1391" i="2"/>
  <c r="O823" i="2"/>
  <c r="O916" i="2"/>
  <c r="R1117" i="2"/>
  <c r="R1382" i="2"/>
  <c r="S1147" i="2"/>
  <c r="Q1416" i="2"/>
  <c r="R1039" i="2"/>
  <c r="Q962" i="2"/>
  <c r="S745" i="2"/>
  <c r="P1556" i="2"/>
  <c r="Q1129" i="2"/>
  <c r="P1481" i="2"/>
  <c r="S907" i="2"/>
  <c r="P1027" i="2"/>
  <c r="S1388" i="2"/>
  <c r="Q704" i="2"/>
  <c r="P1117" i="2"/>
  <c r="O967" i="2"/>
  <c r="Q1066" i="2"/>
  <c r="R1465" i="2"/>
  <c r="R1582" i="2"/>
  <c r="Q877" i="2"/>
  <c r="R841" i="2"/>
  <c r="S977" i="2"/>
  <c r="S1566" i="2"/>
  <c r="P1205" i="2"/>
  <c r="S1133" i="2"/>
  <c r="R965" i="2"/>
  <c r="S906" i="2"/>
  <c r="Q945" i="2"/>
  <c r="Q1231" i="2"/>
  <c r="P1104" i="2"/>
  <c r="P1327" i="2"/>
  <c r="N1088" i="2"/>
  <c r="R1216" i="2"/>
  <c r="Q1457" i="2"/>
  <c r="R927" i="2"/>
  <c r="Q1165" i="2"/>
  <c r="S706" i="2"/>
  <c r="P1180" i="2"/>
  <c r="S822" i="2"/>
  <c r="N1365" i="2"/>
  <c r="Q1410" i="2"/>
  <c r="Q1198" i="2"/>
  <c r="Q1269" i="2"/>
  <c r="P1177" i="2"/>
  <c r="Q1396" i="2"/>
  <c r="Q1093" i="2"/>
  <c r="R1000" i="2"/>
  <c r="Q1039" i="2"/>
  <c r="S1192" i="2"/>
  <c r="N738" i="2"/>
  <c r="R1528" i="2"/>
  <c r="R928" i="2"/>
  <c r="R1001" i="2"/>
  <c r="R1576" i="2"/>
  <c r="S1157" i="2"/>
  <c r="P1015" i="2"/>
  <c r="P761" i="2"/>
  <c r="P1492" i="2"/>
  <c r="S950" i="2"/>
  <c r="P858" i="2"/>
  <c r="R1030" i="2"/>
  <c r="P739" i="2"/>
  <c r="Q720" i="2"/>
  <c r="O1089" i="2"/>
  <c r="O751" i="2"/>
  <c r="P764" i="2"/>
  <c r="Q1225" i="2"/>
  <c r="Q852" i="2"/>
  <c r="O1211" i="2"/>
  <c r="R739" i="2"/>
  <c r="P1524" i="2"/>
  <c r="S1537" i="2"/>
  <c r="P1197" i="2"/>
  <c r="P1038" i="2"/>
  <c r="R700" i="2"/>
  <c r="P1079" i="2"/>
  <c r="R1359" i="2"/>
  <c r="Q1315" i="2"/>
  <c r="S1142" i="2"/>
  <c r="R729" i="2"/>
  <c r="P722" i="2"/>
  <c r="S838" i="2"/>
  <c r="Q1547" i="2"/>
  <c r="S1019" i="2"/>
  <c r="S1268" i="2"/>
  <c r="O807" i="2"/>
  <c r="P935" i="2"/>
  <c r="S939" i="2"/>
  <c r="S1336" i="2"/>
  <c r="P896" i="2"/>
  <c r="R1196" i="2"/>
  <c r="O1291" i="2"/>
  <c r="P724" i="2"/>
  <c r="S905" i="2"/>
  <c r="S727" i="2"/>
  <c r="R674" i="2"/>
  <c r="S1451" i="2"/>
  <c r="S1179" i="2"/>
  <c r="O1452" i="2"/>
  <c r="O724" i="2"/>
  <c r="R689" i="2"/>
  <c r="S1286" i="2"/>
  <c r="R1534" i="2"/>
  <c r="O701" i="2"/>
  <c r="S1080" i="2"/>
  <c r="S1177" i="2"/>
  <c r="S1474" i="2"/>
  <c r="Q1040" i="2"/>
  <c r="O697" i="2"/>
  <c r="R1309" i="2"/>
  <c r="S896" i="2"/>
  <c r="Q1055" i="2"/>
  <c r="S1353" i="2"/>
  <c r="Q1073" i="2"/>
  <c r="S806" i="2"/>
  <c r="S1209" i="2"/>
  <c r="Q1288" i="2"/>
  <c r="P1064" i="2"/>
  <c r="P1155" i="2"/>
  <c r="Q1438" i="2"/>
  <c r="N1434" i="2"/>
  <c r="P682" i="2"/>
  <c r="P1161" i="2"/>
  <c r="R1189" i="2"/>
  <c r="N720" i="2"/>
  <c r="Q1357" i="2"/>
  <c r="R1088" i="2"/>
  <c r="S1152" i="2"/>
  <c r="P1159" i="2"/>
  <c r="P1510" i="2"/>
  <c r="P991" i="2"/>
  <c r="S693" i="2"/>
  <c r="S688" i="2"/>
  <c r="R1170" i="2"/>
  <c r="Q1385" i="2"/>
  <c r="P1229" i="2"/>
  <c r="N1071" i="2"/>
  <c r="N1202" i="2"/>
  <c r="Q1504" i="2"/>
  <c r="S1243" i="2"/>
  <c r="P829" i="2"/>
  <c r="S1213" i="2"/>
  <c r="S1153" i="2"/>
  <c r="P1504" i="2"/>
  <c r="N970" i="2"/>
  <c r="R1156" i="2"/>
  <c r="P1429" i="2"/>
  <c r="Q1092" i="2"/>
  <c r="P1037" i="2"/>
  <c r="P1103" i="2"/>
  <c r="N1496" i="2"/>
  <c r="S1402" i="2"/>
  <c r="R1013" i="2"/>
  <c r="O1360" i="2"/>
  <c r="S1076" i="2"/>
  <c r="R1266" i="2"/>
  <c r="Q1086" i="2"/>
  <c r="R1569" i="2"/>
  <c r="Q1466" i="2"/>
  <c r="R1116" i="2"/>
  <c r="S747" i="2"/>
  <c r="S1386" i="2"/>
  <c r="O1283" i="2"/>
  <c r="R1305" i="2"/>
  <c r="O1530" i="2"/>
  <c r="S1542" i="2"/>
  <c r="S679" i="2"/>
  <c r="R1022" i="2"/>
  <c r="S1463" i="2"/>
  <c r="N673" i="2"/>
  <c r="P743" i="2"/>
  <c r="S1543" i="2"/>
  <c r="O1205" i="2"/>
  <c r="P1459" i="2"/>
  <c r="P1232" i="2"/>
  <c r="Q1155" i="2"/>
  <c r="S1003" i="2"/>
  <c r="P1546" i="2"/>
  <c r="Q1417" i="2"/>
  <c r="O1435" i="2"/>
  <c r="Q1319" i="2"/>
  <c r="P939" i="2"/>
  <c r="Q910" i="2"/>
  <c r="P1457" i="2"/>
  <c r="R978" i="2"/>
  <c r="Q1109" i="2"/>
  <c r="O1176" i="2"/>
  <c r="O1342" i="2"/>
  <c r="P1268" i="2"/>
  <c r="S1467" i="2"/>
  <c r="Q769" i="2"/>
  <c r="Q858" i="2"/>
  <c r="S1500" i="2"/>
  <c r="S1415" i="2"/>
  <c r="O1496" i="2"/>
  <c r="S1165" i="2"/>
  <c r="O1162" i="2"/>
  <c r="P1119" i="2"/>
  <c r="S1195" i="2"/>
  <c r="Q1227" i="2"/>
  <c r="Q838" i="2"/>
  <c r="Q1384" i="2"/>
  <c r="O812" i="2"/>
  <c r="O951" i="2"/>
  <c r="S1066" i="2"/>
  <c r="R798" i="2"/>
  <c r="P1113" i="2"/>
  <c r="S674" i="2"/>
  <c r="P822" i="2"/>
  <c r="Q1087" i="2"/>
  <c r="Q1305" i="2"/>
  <c r="O783" i="2"/>
  <c r="R1414" i="2"/>
  <c r="S1031" i="2"/>
  <c r="R1536" i="2"/>
  <c r="N1163" i="2"/>
  <c r="P717" i="2"/>
  <c r="Q1062" i="2"/>
  <c r="R1220" i="2"/>
  <c r="O1529" i="2"/>
  <c r="P1033" i="2"/>
  <c r="R711" i="2"/>
  <c r="R875" i="2"/>
  <c r="P1075" i="2"/>
  <c r="Q808" i="2"/>
  <c r="R1006" i="2"/>
  <c r="P1433" i="2"/>
  <c r="Q1318" i="2"/>
  <c r="P895" i="2"/>
  <c r="S1365" i="2"/>
  <c r="O1129" i="2"/>
  <c r="P938" i="2"/>
  <c r="Q1028" i="2"/>
  <c r="P1230" i="2"/>
  <c r="O1183" i="2"/>
  <c r="O1228" i="2"/>
  <c r="P1095" i="2"/>
  <c r="S1419" i="2"/>
  <c r="R1383" i="2"/>
  <c r="Q1405" i="2"/>
  <c r="S1236" i="2"/>
  <c r="S1569" i="2"/>
  <c r="P1190" i="2"/>
  <c r="S1183" i="2"/>
  <c r="Q1494" i="2"/>
  <c r="R1120" i="2"/>
  <c r="S735" i="2"/>
  <c r="P1324" i="2"/>
  <c r="P1154" i="2"/>
  <c r="P1148" i="2"/>
  <c r="N1425" i="2"/>
  <c r="Q1148" i="2"/>
  <c r="Q1463" i="2"/>
  <c r="N797" i="2"/>
  <c r="Q954" i="2"/>
  <c r="R736" i="2"/>
  <c r="R1413" i="2"/>
  <c r="P1210" i="2"/>
  <c r="R1379" i="2"/>
  <c r="P963" i="2"/>
  <c r="O789" i="2"/>
  <c r="P860" i="2"/>
  <c r="P990" i="2"/>
  <c r="P907" i="2"/>
  <c r="S1289" i="2"/>
  <c r="P889" i="2"/>
  <c r="Q1356" i="2"/>
  <c r="P1006" i="2"/>
  <c r="Q893" i="2"/>
  <c r="R1062" i="2"/>
  <c r="O1047" i="2"/>
  <c r="Q1300" i="2"/>
  <c r="P1519" i="2"/>
  <c r="S820" i="2"/>
  <c r="S1239" i="2"/>
  <c r="R1040" i="2"/>
  <c r="P1364" i="2"/>
  <c r="Q739" i="2"/>
  <c r="P1537" i="2"/>
  <c r="S1006" i="2"/>
  <c r="Q760" i="2"/>
  <c r="P1110" i="2"/>
  <c r="Q1143" i="2"/>
  <c r="S1247" i="2"/>
  <c r="S1169" i="2"/>
  <c r="S1121" i="2"/>
  <c r="P1007" i="2"/>
  <c r="Q1507" i="2"/>
  <c r="R1096" i="2"/>
  <c r="R1542" i="2"/>
  <c r="Q1576" i="2"/>
  <c r="S932" i="2"/>
  <c r="P1287" i="2"/>
  <c r="R900" i="2"/>
  <c r="P1497" i="2"/>
  <c r="P774" i="2"/>
  <c r="O738" i="2"/>
  <c r="R1085" i="2"/>
  <c r="Q978" i="2"/>
  <c r="R938" i="2"/>
  <c r="P736" i="2"/>
  <c r="O1200" i="2"/>
  <c r="S703" i="2"/>
  <c r="S840" i="2"/>
  <c r="R709" i="2"/>
  <c r="P910" i="2"/>
  <c r="R930" i="2"/>
  <c r="S1578" i="2"/>
  <c r="O1471" i="2"/>
  <c r="Q683" i="2"/>
  <c r="P861" i="2"/>
  <c r="R906" i="2"/>
  <c r="P1321" i="2"/>
  <c r="Q925" i="2"/>
  <c r="S1101" i="2"/>
  <c r="S1120" i="2"/>
  <c r="P1153" i="2"/>
  <c r="S918" i="2"/>
  <c r="S1312" i="2"/>
  <c r="R1380" i="2"/>
  <c r="Q963" i="2"/>
  <c r="N1272" i="2"/>
  <c r="Q1013" i="2"/>
  <c r="R1418" i="2"/>
  <c r="Q1336" i="2"/>
  <c r="R1446" i="2"/>
  <c r="O767" i="2"/>
  <c r="Q1309" i="2"/>
  <c r="O666" i="2"/>
  <c r="O782" i="2"/>
  <c r="P1359" i="2"/>
  <c r="R695" i="2"/>
  <c r="O1505" i="2"/>
  <c r="S1036" i="2"/>
  <c r="P1330" i="2"/>
  <c r="R1396" i="2"/>
  <c r="R1241" i="2"/>
  <c r="Q1408" i="2"/>
  <c r="Q1099" i="2"/>
  <c r="Q772" i="2"/>
  <c r="Q1007" i="2"/>
  <c r="O1001" i="2"/>
  <c r="Q1375" i="2"/>
  <c r="P1570" i="2"/>
  <c r="O1517" i="2"/>
  <c r="O1271" i="2"/>
  <c r="R910" i="2"/>
  <c r="S1232" i="2"/>
  <c r="P1577" i="2"/>
  <c r="R935" i="2"/>
  <c r="Q1242" i="2"/>
  <c r="S1457" i="2"/>
  <c r="R990" i="2"/>
  <c r="R1139" i="2"/>
  <c r="Q864" i="2"/>
  <c r="Q1290" i="2"/>
  <c r="O828" i="2"/>
  <c r="S1113" i="2"/>
  <c r="S868" i="2"/>
  <c r="O1481" i="2"/>
  <c r="S1188" i="2"/>
  <c r="R1077" i="2"/>
  <c r="R1313" i="2"/>
  <c r="O1109" i="2"/>
  <c r="O1499" i="2"/>
  <c r="P1021" i="2"/>
  <c r="S1139" i="2"/>
  <c r="Q1473" i="2"/>
  <c r="O858" i="2"/>
  <c r="Q805" i="2"/>
  <c r="S880" i="2"/>
  <c r="S1395" i="2"/>
  <c r="N1167" i="2"/>
  <c r="S902" i="2"/>
  <c r="N1572" i="2"/>
  <c r="S1421" i="2"/>
  <c r="O1215" i="2"/>
  <c r="Q1334" i="2"/>
  <c r="Q1052" i="2"/>
  <c r="Q736" i="2"/>
  <c r="R817" i="2"/>
  <c r="P1183" i="2"/>
  <c r="P713" i="2"/>
  <c r="O802" i="2"/>
  <c r="S1257" i="2"/>
  <c r="O989" i="2"/>
  <c r="P1558" i="2"/>
  <c r="P1165" i="2"/>
  <c r="Q1159" i="2"/>
  <c r="S1459" i="2"/>
  <c r="R1398" i="2"/>
  <c r="S863" i="2"/>
  <c r="S1494" i="2"/>
  <c r="S1501" i="2"/>
  <c r="S1302" i="2"/>
  <c r="P1234" i="2"/>
  <c r="S1227" i="2"/>
  <c r="Q960" i="2"/>
  <c r="R838" i="2"/>
  <c r="N1282" i="2"/>
  <c r="Q972" i="2"/>
  <c r="R1545" i="2"/>
  <c r="S1015" i="2"/>
  <c r="O1217" i="2"/>
  <c r="P1511" i="2"/>
  <c r="O1535" i="2"/>
  <c r="O1125" i="2"/>
  <c r="P1237" i="2"/>
  <c r="P847" i="2"/>
  <c r="R1460" i="2"/>
  <c r="Q688" i="2"/>
  <c r="O1493" i="2"/>
  <c r="O990" i="2"/>
  <c r="R977" i="2"/>
  <c r="N697" i="2"/>
  <c r="R694" i="2"/>
  <c r="Q1481" i="2"/>
  <c r="R963" i="2"/>
  <c r="O1279" i="2"/>
  <c r="R703" i="2"/>
  <c r="P1517" i="2"/>
  <c r="S1246" i="2"/>
  <c r="O1263" i="2"/>
  <c r="Q994" i="2"/>
  <c r="O1368" i="2"/>
  <c r="P988" i="2"/>
  <c r="P681" i="2"/>
  <c r="S1449" i="2"/>
  <c r="Q1470" i="2"/>
  <c r="O874" i="2"/>
  <c r="P1199" i="2"/>
  <c r="O1425" i="2"/>
  <c r="Q1550" i="2"/>
  <c r="R895" i="2"/>
  <c r="N1368" i="2"/>
  <c r="O992" i="2"/>
  <c r="O673" i="2"/>
  <c r="P720" i="2"/>
  <c r="S1030" i="2"/>
  <c r="Q1280" i="2"/>
  <c r="S962" i="2"/>
  <c r="S858" i="2"/>
  <c r="Q722" i="2"/>
  <c r="P1068" i="2"/>
  <c r="Q898" i="2"/>
  <c r="Q1036" i="2"/>
  <c r="R1321" i="2"/>
  <c r="Q727" i="2"/>
  <c r="O1424" i="2"/>
  <c r="P869" i="2"/>
  <c r="R1558" i="2"/>
  <c r="S793" i="2"/>
  <c r="S1359" i="2"/>
  <c r="R1236" i="2"/>
  <c r="P1013" i="2"/>
  <c r="P1227" i="2"/>
  <c r="O1331" i="2"/>
  <c r="S930" i="2"/>
  <c r="Q1298" i="2"/>
  <c r="R1165" i="2"/>
  <c r="S1433" i="2"/>
  <c r="R888" i="2"/>
  <c r="P1542" i="2"/>
  <c r="R1234" i="2"/>
  <c r="R1229" i="2"/>
  <c r="P900" i="2"/>
  <c r="O1442" i="2"/>
  <c r="O985" i="2"/>
  <c r="R1537" i="2"/>
  <c r="P1269" i="2"/>
  <c r="O1494" i="2"/>
  <c r="P879" i="2"/>
  <c r="S841" i="2"/>
  <c r="Q1344" i="2"/>
  <c r="R1341" i="2"/>
  <c r="Q813" i="2"/>
  <c r="O1474" i="2"/>
  <c r="P1191" i="2"/>
  <c r="O1195" i="2"/>
  <c r="S1062" i="2"/>
  <c r="P1583" i="2"/>
  <c r="R1387" i="2"/>
  <c r="O773" i="2"/>
  <c r="Q1561" i="2"/>
  <c r="R1089" i="2"/>
  <c r="Q934" i="2"/>
  <c r="P1250" i="2"/>
  <c r="O801" i="2"/>
  <c r="Q1367" i="2"/>
  <c r="R1356" i="2"/>
  <c r="P1401" i="2"/>
  <c r="S1104" i="2"/>
  <c r="O979" i="2"/>
  <c r="R1351" i="2"/>
  <c r="Q1569" i="2"/>
  <c r="S997" i="2"/>
  <c r="Q1362" i="2"/>
  <c r="S696" i="2"/>
  <c r="R1282" i="2"/>
  <c r="O1403" i="2"/>
  <c r="P1030" i="2"/>
  <c r="S1362" i="2"/>
  <c r="P1078" i="2"/>
  <c r="R983" i="2"/>
  <c r="P1018" i="2"/>
  <c r="S718" i="2"/>
  <c r="O873" i="2"/>
  <c r="P1046" i="2"/>
  <c r="R1074" i="2"/>
  <c r="R1178" i="2"/>
  <c r="Q988" i="2"/>
  <c r="R1512" i="2"/>
  <c r="S1233" i="2"/>
  <c r="R1038" i="2"/>
  <c r="R1037" i="2"/>
  <c r="S926" i="2"/>
  <c r="R1206" i="2"/>
  <c r="Q1426" i="2"/>
  <c r="P1413" i="2"/>
  <c r="R803" i="2"/>
  <c r="S1557" i="2"/>
  <c r="Q1169" i="2"/>
  <c r="Q1382" i="2"/>
  <c r="O800" i="2"/>
  <c r="R775" i="2"/>
  <c r="P1236" i="2"/>
  <c r="N763" i="2"/>
  <c r="Q1266" i="2"/>
  <c r="P1500" i="2"/>
  <c r="Q806" i="2"/>
  <c r="S1534" i="2"/>
  <c r="R1579" i="2"/>
  <c r="P763" i="2"/>
  <c r="P1388" i="2"/>
  <c r="R941" i="2"/>
  <c r="P945" i="2"/>
  <c r="Q1147" i="2"/>
  <c r="P1016" i="2"/>
  <c r="S1144" i="2"/>
  <c r="R1247" i="2"/>
  <c r="O683" i="2"/>
  <c r="Q1157" i="2"/>
  <c r="O1420" i="2"/>
  <c r="S1391" i="2"/>
  <c r="P1009" i="2"/>
  <c r="S1115" i="2"/>
  <c r="R1416" i="2"/>
  <c r="P1172" i="2"/>
  <c r="Q717" i="2"/>
  <c r="S1341" i="2"/>
  <c r="S1490" i="2"/>
  <c r="P1384" i="2"/>
  <c r="Q674" i="2"/>
  <c r="R903" i="2"/>
  <c r="Q754" i="2"/>
  <c r="O804" i="2"/>
  <c r="S1318" i="2"/>
  <c r="P1362" i="2"/>
  <c r="Q983" i="2"/>
  <c r="S1311" i="2"/>
  <c r="R1273" i="2"/>
  <c r="S677" i="2"/>
  <c r="R1226" i="2"/>
  <c r="Q1462" i="2"/>
  <c r="Q714" i="2"/>
  <c r="S1061" i="2"/>
  <c r="Q1238" i="2"/>
  <c r="R691" i="2"/>
  <c r="S866" i="2"/>
  <c r="S1009" i="2"/>
  <c r="S908" i="2"/>
  <c r="O1212" i="2"/>
  <c r="O848" i="2"/>
  <c r="R949" i="2"/>
  <c r="R1485" i="2"/>
  <c r="R1002" i="2"/>
  <c r="S1558" i="2"/>
  <c r="S1347" i="2"/>
  <c r="Q695" i="2"/>
  <c r="P1026" i="2"/>
  <c r="P1564" i="2"/>
  <c r="P1367" i="2"/>
  <c r="R893" i="2"/>
  <c r="O665" i="2"/>
  <c r="Q849" i="2"/>
  <c r="Q1043" i="2"/>
  <c r="R713" i="2"/>
  <c r="S1479" i="2"/>
  <c r="P1157" i="2"/>
  <c r="O1056" i="2"/>
  <c r="R1433" i="2"/>
  <c r="Q1023" i="2"/>
  <c r="R1580" i="2"/>
  <c r="P670" i="2"/>
  <c r="Q1533" i="2"/>
  <c r="O707" i="2"/>
  <c r="R1107" i="2"/>
  <c r="S1460" i="2"/>
  <c r="Q879" i="2"/>
  <c r="Q1327" i="2"/>
  <c r="P1397" i="2"/>
  <c r="P841" i="2"/>
  <c r="O1237" i="2"/>
  <c r="R866" i="2"/>
  <c r="P817" i="2"/>
  <c r="R1390" i="2"/>
  <c r="Q1221" i="2"/>
  <c r="R1201" i="2"/>
  <c r="S1319" i="2"/>
  <c r="Q1397" i="2"/>
  <c r="R1257" i="2"/>
  <c r="P818" i="2"/>
  <c r="O1143" i="2"/>
  <c r="S1098" i="2"/>
  <c r="O1137" i="2"/>
  <c r="S1584" i="2"/>
  <c r="P1257" i="2"/>
  <c r="O1163" i="2"/>
  <c r="O1273" i="2"/>
  <c r="S992" i="2"/>
  <c r="Q1329" i="2"/>
  <c r="S1448" i="2"/>
  <c r="Q749" i="2"/>
  <c r="R715" i="2"/>
  <c r="S666" i="2"/>
  <c r="R1432" i="2"/>
  <c r="P719" i="2"/>
  <c r="S1078" i="2"/>
  <c r="P1440" i="2"/>
  <c r="S904" i="2"/>
  <c r="O1053" i="2"/>
  <c r="R1289" i="2"/>
  <c r="S1064" i="2"/>
  <c r="P878" i="2"/>
  <c r="R718" i="2"/>
  <c r="R1204" i="2"/>
  <c r="S1242" i="2"/>
  <c r="P1383" i="2"/>
  <c r="P1455" i="2"/>
  <c r="S1203" i="2"/>
  <c r="P1201" i="2"/>
  <c r="S933" i="2"/>
  <c r="O784" i="2"/>
  <c r="R1461" i="2"/>
  <c r="R687" i="2"/>
  <c r="S1086" i="2"/>
  <c r="Q1195" i="2"/>
  <c r="R1522" i="2"/>
  <c r="R1167" i="2"/>
  <c r="O732" i="2"/>
  <c r="S1545" i="2"/>
  <c r="R876" i="2"/>
  <c r="P808" i="2"/>
  <c r="S1382" i="2"/>
  <c r="S1404" i="2"/>
  <c r="P1402" i="2"/>
  <c r="R753" i="2"/>
  <c r="S1345" i="2"/>
  <c r="Q1010" i="2"/>
  <c r="Q881" i="2"/>
  <c r="O891" i="2"/>
  <c r="R918" i="2"/>
  <c r="O811" i="2"/>
  <c r="Q824" i="2"/>
  <c r="R743" i="2"/>
  <c r="S874" i="2"/>
  <c r="P980" i="2"/>
  <c r="R1211" i="2"/>
  <c r="S1366" i="2"/>
  <c r="Q1049" i="2"/>
  <c r="P1147" i="2"/>
  <c r="R1419" i="2"/>
  <c r="O1423" i="2"/>
  <c r="S1380" i="2"/>
  <c r="O958" i="2"/>
  <c r="O1128" i="2"/>
  <c r="O1300" i="2"/>
  <c r="S1220" i="2"/>
  <c r="R1464" i="2"/>
  <c r="R1399" i="2"/>
  <c r="S802" i="2"/>
  <c r="O1169" i="2"/>
  <c r="P852" i="2"/>
  <c r="Q1096" i="2"/>
  <c r="R1374" i="2"/>
  <c r="R1191" i="2"/>
  <c r="S763" i="2"/>
  <c r="R1100" i="2"/>
  <c r="O764" i="2"/>
  <c r="P706" i="2"/>
  <c r="O982" i="2"/>
  <c r="P1239" i="2"/>
  <c r="Q1215" i="2"/>
  <c r="Q701" i="2"/>
  <c r="Q807" i="2"/>
  <c r="Q863" i="2"/>
  <c r="R1557" i="2"/>
  <c r="O1127" i="2"/>
  <c r="R1348" i="2"/>
  <c r="S1435" i="2"/>
  <c r="Q836" i="2"/>
  <c r="R1422" i="2"/>
  <c r="Q1339" i="2"/>
  <c r="Q697" i="2"/>
  <c r="P1265" i="2"/>
  <c r="O1214" i="2"/>
  <c r="Q1209" i="2"/>
  <c r="O1029" i="2"/>
  <c r="Q1267" i="2"/>
  <c r="S1393" i="2"/>
  <c r="R1360" i="2"/>
  <c r="R1209" i="2"/>
  <c r="R764" i="2"/>
  <c r="S758" i="2"/>
  <c r="Q1212" i="2"/>
  <c r="P1449" i="2"/>
  <c r="S1038" i="2"/>
  <c r="R1092" i="2"/>
  <c r="P1348" i="2"/>
  <c r="S940" i="2"/>
  <c r="P692" i="2"/>
  <c r="S1194" i="2"/>
  <c r="R1222" i="2"/>
  <c r="Q1348" i="2"/>
  <c r="R869" i="2"/>
  <c r="S935" i="2"/>
  <c r="S1375" i="2"/>
  <c r="R1021" i="2"/>
  <c r="R1472" i="2"/>
  <c r="O1539" i="2"/>
  <c r="P1518" i="2"/>
  <c r="Q822" i="2"/>
  <c r="N1424" i="2"/>
  <c r="P1471" i="2"/>
  <c r="S787" i="2"/>
  <c r="S713" i="2"/>
  <c r="P671" i="2"/>
  <c r="P1286" i="2"/>
  <c r="S944" i="2"/>
  <c r="O1387" i="2"/>
  <c r="R1570" i="2"/>
  <c r="Q1119" i="2"/>
  <c r="P1112" i="2"/>
  <c r="S1282" i="2"/>
  <c r="S1001" i="2"/>
  <c r="R1101" i="2"/>
  <c r="R722" i="2"/>
  <c r="R994" i="2"/>
  <c r="Q1555" i="2"/>
  <c r="P930" i="2"/>
  <c r="R724" i="2"/>
  <c r="Q1206" i="2"/>
  <c r="P849" i="2"/>
  <c r="R1133" i="2"/>
  <c r="R1320" i="2"/>
  <c r="O1510" i="2"/>
  <c r="N1255" i="2"/>
  <c r="P781" i="2"/>
  <c r="S1354" i="2"/>
  <c r="N1004" i="2"/>
  <c r="Q671" i="2"/>
  <c r="S844" i="2"/>
  <c r="S719" i="2"/>
  <c r="P1479" i="2"/>
  <c r="R960" i="2"/>
  <c r="O669" i="2"/>
  <c r="S1100" i="2"/>
  <c r="O1184" i="2"/>
  <c r="P944" i="2"/>
  <c r="O731" i="2"/>
  <c r="S1034" i="2"/>
  <c r="O1490" i="2"/>
  <c r="Q737" i="2"/>
  <c r="R1326" i="2"/>
  <c r="P940" i="2"/>
  <c r="O1182" i="2"/>
  <c r="P836" i="2"/>
  <c r="P1382" i="2"/>
  <c r="P1217" i="2"/>
  <c r="R671" i="2"/>
  <c r="Q1202" i="2"/>
  <c r="R1412" i="2"/>
  <c r="S1300" i="2"/>
  <c r="R1065" i="2"/>
  <c r="P1405" i="2"/>
  <c r="S1522" i="2"/>
  <c r="S1191" i="2"/>
  <c r="Q1458" i="2"/>
  <c r="Q1282" i="2"/>
  <c r="R1199" i="2"/>
  <c r="Q1535" i="2"/>
  <c r="P958" i="2"/>
  <c r="P737" i="2"/>
  <c r="S982" i="2"/>
  <c r="S664" i="2"/>
  <c r="Q1033" i="2"/>
  <c r="Q664" i="2"/>
  <c r="S1481" i="2"/>
  <c r="S1131" i="2"/>
  <c r="R1515" i="2"/>
  <c r="R1239" i="2"/>
  <c r="R1043" i="2"/>
  <c r="R837" i="2"/>
  <c r="Q1449" i="2"/>
  <c r="S1516" i="2"/>
  <c r="R1154" i="2"/>
  <c r="S1493" i="2"/>
  <c r="S1360" i="2"/>
  <c r="S1470" i="2"/>
  <c r="N794" i="2"/>
  <c r="P1347" i="2"/>
  <c r="P838" i="2"/>
  <c r="Q1439" i="2"/>
  <c r="R810" i="2"/>
  <c r="S1039" i="2"/>
  <c r="S1013" i="2"/>
  <c r="O1378" i="2"/>
  <c r="S799" i="2"/>
  <c r="Q721" i="2"/>
  <c r="N1112" i="2"/>
  <c r="P712" i="2"/>
  <c r="S1272" i="2"/>
  <c r="O902" i="2"/>
  <c r="Q663" i="2"/>
  <c r="R880" i="2"/>
  <c r="N1169" i="2"/>
  <c r="O1260" i="2"/>
  <c r="R858" i="2"/>
  <c r="P1218" i="2"/>
  <c r="P718" i="2"/>
  <c r="P799" i="2"/>
  <c r="S1200" i="2"/>
  <c r="Q707" i="2"/>
  <c r="R1584" i="2"/>
  <c r="S1561" i="2"/>
  <c r="N940" i="2"/>
  <c r="Q926" i="2"/>
  <c r="S1518" i="2"/>
  <c r="R1392" i="2"/>
  <c r="S1159" i="2"/>
  <c r="O797" i="2"/>
  <c r="S665" i="2"/>
  <c r="P1243" i="2"/>
  <c r="R1457" i="2"/>
  <c r="P703" i="2"/>
  <c r="R1148" i="2"/>
  <c r="P1262" i="2"/>
  <c r="P989" i="2"/>
  <c r="Q995" i="2"/>
  <c r="R870" i="2"/>
  <c r="S1044" i="2"/>
  <c r="S1498" i="2"/>
  <c r="P903" i="2"/>
  <c r="R1248" i="2"/>
  <c r="O909" i="2"/>
  <c r="R1271" i="2"/>
  <c r="Q692" i="2"/>
  <c r="Q1423" i="2"/>
  <c r="S963" i="2"/>
  <c r="R1213" i="2"/>
  <c r="Q1488" i="2"/>
  <c r="R673" i="2"/>
  <c r="P1293" i="2"/>
  <c r="Q1128" i="2"/>
  <c r="Q751" i="2"/>
  <c r="S1012" i="2"/>
  <c r="Q1471" i="2"/>
  <c r="P1436" i="2"/>
  <c r="O1434" i="2"/>
  <c r="P1073" i="2"/>
  <c r="P782" i="2"/>
  <c r="Q1525" i="2"/>
  <c r="P1203" i="2"/>
  <c r="P1394" i="2"/>
  <c r="P1342" i="2"/>
  <c r="S1381" i="2"/>
  <c r="S1369" i="2"/>
  <c r="P1434" i="2"/>
  <c r="Q1342" i="2"/>
  <c r="R1402" i="2"/>
  <c r="O752" i="2"/>
  <c r="Q1103" i="2"/>
  <c r="Q728" i="2"/>
  <c r="R740" i="2"/>
  <c r="P1425" i="2"/>
  <c r="R1233" i="2"/>
  <c r="S1476" i="2"/>
  <c r="O1351" i="2"/>
  <c r="Q1139" i="2"/>
  <c r="P725" i="2"/>
  <c r="P1094" i="2"/>
  <c r="N1215" i="2"/>
  <c r="O971" i="2"/>
  <c r="S1297" i="2"/>
  <c r="P1536" i="2"/>
  <c r="R970" i="2"/>
  <c r="Q887" i="2"/>
  <c r="S1287" i="2"/>
  <c r="Q1347" i="2"/>
  <c r="R1324" i="2"/>
  <c r="S733" i="2"/>
  <c r="N1128" i="2"/>
  <c r="Q1308" i="2"/>
  <c r="P926" i="2"/>
  <c r="Q1264" i="2"/>
  <c r="P1118" i="2"/>
  <c r="R787" i="2"/>
  <c r="S740" i="2"/>
  <c r="R1311" i="2"/>
  <c r="P1311" i="2"/>
  <c r="S769" i="2"/>
  <c r="O947" i="2"/>
  <c r="R1135" i="2"/>
  <c r="S1529" i="2"/>
  <c r="S1085" i="2"/>
  <c r="P1233" i="2"/>
  <c r="S1021" i="2"/>
  <c r="Q1567" i="2"/>
  <c r="Q1324" i="2"/>
  <c r="S1525" i="2"/>
  <c r="O1231" i="2"/>
  <c r="P1341" i="2"/>
  <c r="Q1386" i="2"/>
  <c r="Q1064" i="2"/>
  <c r="R1395" i="2"/>
  <c r="R1585" i="2"/>
  <c r="Q746" i="2"/>
  <c r="Q801" i="2"/>
  <c r="P1422" i="2"/>
  <c r="S955" i="2"/>
  <c r="S946" i="2"/>
  <c r="P694" i="2"/>
  <c r="Q1118" i="2"/>
  <c r="Q810" i="2"/>
  <c r="O1366" i="2"/>
  <c r="S812" i="2"/>
  <c r="S712" i="2"/>
  <c r="S724" i="2"/>
  <c r="R980" i="2"/>
  <c r="R679" i="2"/>
  <c r="S1010" i="2"/>
  <c r="S1398" i="2"/>
  <c r="Q1341" i="2"/>
  <c r="Q1094" i="2"/>
  <c r="O746" i="2"/>
  <c r="Q1413" i="2"/>
  <c r="N1291" i="2"/>
  <c r="R991" i="2"/>
  <c r="S704" i="2"/>
  <c r="R1549" i="2"/>
  <c r="Q726" i="2"/>
  <c r="R1177" i="2"/>
  <c r="O702" i="2"/>
  <c r="S808" i="2"/>
  <c r="O1256" i="2"/>
  <c r="S1262" i="2"/>
  <c r="O934" i="2"/>
  <c r="S1135" i="2"/>
  <c r="P875" i="2"/>
  <c r="Q1465" i="2"/>
  <c r="S728" i="2"/>
  <c r="S1483" i="2"/>
  <c r="Q1496" i="2"/>
  <c r="R1470" i="2"/>
  <c r="O1422" i="2"/>
  <c r="Q1021" i="2"/>
  <c r="S691" i="2"/>
  <c r="O1528" i="2"/>
  <c r="O1140" i="2"/>
  <c r="P1022" i="2"/>
  <c r="R995" i="2"/>
  <c r="P1010" i="2"/>
  <c r="O1345" i="2"/>
  <c r="P898" i="2"/>
  <c r="O933" i="2"/>
  <c r="P777" i="2"/>
  <c r="Q1228" i="2"/>
  <c r="Q891" i="2"/>
  <c r="S1167" i="2"/>
  <c r="S695" i="2"/>
  <c r="S682" i="2"/>
  <c r="Q1485" i="2"/>
  <c r="R1036" i="2"/>
  <c r="S1265" i="2"/>
  <c r="R1285" i="2"/>
  <c r="R737" i="2"/>
  <c r="R834" i="2"/>
  <c r="R1406" i="2"/>
  <c r="O882" i="2"/>
  <c r="S1377" i="2"/>
  <c r="O820" i="2"/>
  <c r="R1255" i="2"/>
  <c r="Q1455" i="2"/>
  <c r="S870" i="2"/>
  <c r="R1056" i="2"/>
  <c r="R745" i="2"/>
  <c r="S1408" i="2"/>
  <c r="R1335" i="2"/>
  <c r="R1060" i="2"/>
  <c r="R956" i="2"/>
  <c r="S958" i="2"/>
  <c r="R1389" i="2"/>
  <c r="N1375" i="2"/>
  <c r="S1367" i="2"/>
  <c r="R1280" i="2"/>
  <c r="S1141" i="2"/>
  <c r="O1004" i="2"/>
  <c r="O779" i="2"/>
  <c r="R1404" i="2"/>
  <c r="O931" i="2"/>
  <c r="P1258" i="2"/>
  <c r="O1274" i="2"/>
  <c r="S1512" i="2"/>
  <c r="Q1302" i="2"/>
  <c r="R1327" i="2"/>
  <c r="P1036" i="2"/>
  <c r="O1061" i="2"/>
  <c r="P1206" i="2"/>
  <c r="R1543" i="2"/>
  <c r="Q1101" i="2"/>
  <c r="Q1141" i="2"/>
  <c r="R1230" i="2"/>
  <c r="R1155" i="2"/>
  <c r="O1134" i="2"/>
  <c r="S991" i="2"/>
  <c r="O970" i="2"/>
  <c r="Q1074" i="2"/>
  <c r="S1376" i="2"/>
  <c r="O1339" i="2"/>
  <c r="Q829" i="2"/>
  <c r="Q798" i="2"/>
  <c r="P1528" i="2"/>
  <c r="S1335" i="2"/>
  <c r="O1461" i="2"/>
  <c r="R1014" i="2"/>
  <c r="S1504" i="2"/>
  <c r="Q802" i="2"/>
  <c r="S1267" i="2"/>
  <c r="S776" i="2"/>
  <c r="S732" i="2"/>
  <c r="P1289" i="2"/>
  <c r="O1202" i="2"/>
  <c r="S781" i="2"/>
  <c r="P1099" i="2"/>
  <c r="S1137" i="2"/>
  <c r="Q976" i="2"/>
  <c r="P797" i="2"/>
  <c r="P752" i="2"/>
  <c r="R811" i="2"/>
  <c r="S1317" i="2"/>
  <c r="Q1543" i="2"/>
  <c r="O1455" i="2"/>
  <c r="R676" i="2"/>
  <c r="S1129" i="2"/>
  <c r="Q1045" i="2"/>
  <c r="Q1229" i="2"/>
  <c r="S891" i="2"/>
  <c r="Q791" i="2"/>
  <c r="Q1510" i="2"/>
  <c r="S1452" i="2"/>
  <c r="S761" i="2"/>
  <c r="Q1572" i="2"/>
  <c r="S1342" i="2"/>
  <c r="R755" i="2"/>
  <c r="S876" i="2"/>
  <c r="O1270" i="2"/>
  <c r="Q1163" i="2"/>
  <c r="P1460" i="2"/>
  <c r="P859" i="2"/>
  <c r="N754" i="2"/>
  <c r="O870" i="2"/>
  <c r="R1210" i="2"/>
  <c r="R699" i="2"/>
  <c r="R1042" i="2"/>
  <c r="Q1311" i="2"/>
  <c r="R1394" i="2"/>
  <c r="Q911" i="2"/>
  <c r="S972" i="2"/>
  <c r="R772" i="2"/>
  <c r="P1231" i="2"/>
  <c r="Q1180" i="2"/>
  <c r="Q1083" i="2"/>
  <c r="R1218" i="2"/>
  <c r="S1226" i="2"/>
  <c r="P1512" i="2"/>
  <c r="P1226" i="2"/>
  <c r="R874" i="2"/>
  <c r="S1308" i="2"/>
  <c r="R1407" i="2"/>
  <c r="R806" i="2"/>
  <c r="P1389" i="2"/>
  <c r="S1094" i="2"/>
  <c r="O1522" i="2"/>
  <c r="N719" i="2"/>
  <c r="S739" i="2"/>
  <c r="P687" i="2"/>
  <c r="Q1289" i="2"/>
  <c r="R1330" i="2"/>
  <c r="R931" i="2"/>
  <c r="P1047" i="2"/>
  <c r="Q1419" i="2"/>
  <c r="O1222" i="2"/>
  <c r="O919" i="2"/>
  <c r="S1333" i="2"/>
  <c r="O668" i="2"/>
  <c r="S1517" i="2"/>
  <c r="R1318" i="2"/>
  <c r="P1061" i="2"/>
  <c r="R1339" i="2"/>
  <c r="Q1479" i="2"/>
  <c r="Q919" i="2"/>
  <c r="R774" i="2"/>
  <c r="R1388" i="2"/>
  <c r="Q1398" i="2"/>
  <c r="S835" i="2"/>
  <c r="P962" i="2"/>
  <c r="S1392" i="2"/>
  <c r="R793" i="2"/>
  <c r="Q1392" i="2"/>
  <c r="S1426" i="2"/>
  <c r="R1044" i="2"/>
  <c r="R1550" i="2"/>
  <c r="P1417" i="2"/>
  <c r="P1133" i="2"/>
  <c r="P1516" i="2"/>
  <c r="S663" i="2"/>
  <c r="S952" i="2"/>
  <c r="R873" i="2"/>
  <c r="R712" i="2"/>
  <c r="S1364" i="2"/>
  <c r="O1267" i="2"/>
  <c r="O749" i="2"/>
  <c r="R1269" i="2"/>
  <c r="Q1095" i="2"/>
  <c r="S1482" i="2"/>
  <c r="S1405" i="2"/>
  <c r="P1270" i="2"/>
  <c r="P1274" i="2"/>
  <c r="Q1162" i="2"/>
  <c r="Q1406" i="2"/>
  <c r="R1098" i="2"/>
  <c r="P884" i="2"/>
  <c r="R1368" i="2"/>
  <c r="P1256" i="2"/>
  <c r="S1271" i="2"/>
  <c r="Q1199" i="2"/>
  <c r="R951" i="2"/>
  <c r="P1280" i="2"/>
  <c r="P1297" i="2"/>
  <c r="R1016" i="2"/>
  <c r="Q800" i="2"/>
  <c r="R955" i="2"/>
  <c r="Q1528" i="2"/>
  <c r="P1404" i="2"/>
  <c r="R1070" i="2"/>
  <c r="R1237" i="2"/>
  <c r="P1124" i="2"/>
  <c r="Q1412" i="2"/>
  <c r="S1293" i="2"/>
  <c r="P1467" i="2"/>
  <c r="S1332" i="2"/>
  <c r="P701" i="2"/>
  <c r="R1442" i="2"/>
  <c r="Q944" i="2"/>
  <c r="P1470" i="2"/>
  <c r="P1249" i="2"/>
  <c r="R844" i="2"/>
  <c r="S1059" i="2"/>
  <c r="S790" i="2"/>
  <c r="P1175" i="2"/>
  <c r="R1283" i="2"/>
  <c r="S1412" i="2"/>
  <c r="P1368" i="2"/>
  <c r="S1126" i="2"/>
  <c r="S1069" i="2"/>
  <c r="Q1549" i="2"/>
  <c r="S1320" i="2"/>
  <c r="N1520" i="2"/>
  <c r="S956" i="2"/>
  <c r="R1376" i="2"/>
  <c r="S1225" i="2"/>
  <c r="S1526" i="2"/>
  <c r="P1435" i="2"/>
  <c r="R860" i="2"/>
  <c r="R1497" i="2"/>
  <c r="S1224" i="2"/>
  <c r="N1187" i="2"/>
  <c r="R1507" i="2"/>
  <c r="P830" i="2"/>
  <c r="R730" i="2"/>
  <c r="P695" i="2"/>
  <c r="O1151" i="2"/>
  <c r="P1031" i="2"/>
  <c r="Q916" i="2"/>
  <c r="R992" i="2"/>
  <c r="S1258" i="2"/>
  <c r="S1206" i="2"/>
  <c r="R767" i="2"/>
  <c r="S1125" i="2"/>
  <c r="Q782" i="2"/>
  <c r="Q882" i="2"/>
  <c r="R790" i="2"/>
  <c r="N973" i="2"/>
  <c r="P1407" i="2"/>
  <c r="R1458" i="2"/>
  <c r="Q943" i="2"/>
  <c r="S1055" i="2"/>
  <c r="Q985" i="2"/>
  <c r="P1474" i="2"/>
  <c r="S881" i="2"/>
  <c r="P916" i="2"/>
  <c r="O1172" i="2"/>
  <c r="R1265" i="2"/>
  <c r="Q971" i="2"/>
  <c r="R1047" i="2"/>
  <c r="R1567" i="2"/>
  <c r="P933" i="2"/>
  <c r="Q831" i="2"/>
  <c r="R746" i="2"/>
  <c r="S1334" i="2"/>
  <c r="P1091" i="2"/>
  <c r="R1518" i="2"/>
  <c r="R1066" i="2"/>
  <c r="Q1330" i="2"/>
  <c r="P1195" i="2"/>
  <c r="O1523" i="2"/>
  <c r="P1392" i="2"/>
  <c r="S1356" i="2"/>
  <c r="R896" i="2"/>
  <c r="S1047" i="2"/>
  <c r="Q1586" i="2"/>
  <c r="Q933" i="2"/>
  <c r="P1221" i="2"/>
  <c r="R861" i="2"/>
  <c r="P1395" i="2"/>
  <c r="O830" i="2"/>
  <c r="R1463" i="2"/>
  <c r="P919" i="2"/>
  <c r="Q702" i="2"/>
  <c r="S1252" i="2"/>
  <c r="O1533" i="2"/>
  <c r="S1471" i="2"/>
  <c r="O976" i="2"/>
  <c r="S1283" i="2"/>
  <c r="R1520" i="2"/>
  <c r="O1335" i="2"/>
  <c r="O790" i="2"/>
  <c r="S1432" i="2"/>
  <c r="R1293" i="2"/>
  <c r="S1018" i="2"/>
  <c r="S1058" i="2"/>
  <c r="P1062" i="2"/>
  <c r="S970" i="2"/>
  <c r="Q1272" i="2"/>
  <c r="R1187" i="2"/>
  <c r="R1141" i="2"/>
  <c r="P726" i="2"/>
  <c r="S1204" i="2"/>
  <c r="P848" i="2"/>
  <c r="R947" i="2"/>
  <c r="R1510" i="2"/>
  <c r="P1134" i="2"/>
  <c r="Q777" i="2"/>
  <c r="P1263" i="2"/>
  <c r="Q1222" i="2"/>
  <c r="Q1026" i="2"/>
  <c r="R769" i="2"/>
  <c r="Q747" i="2"/>
  <c r="O758" i="2"/>
  <c r="Q1350" i="2"/>
  <c r="R785" i="2"/>
  <c r="P1432" i="2"/>
  <c r="R823" i="2"/>
  <c r="R961" i="2"/>
  <c r="R1054" i="2"/>
  <c r="S1193" i="2"/>
  <c r="S1261" i="2"/>
  <c r="P1167" i="2"/>
  <c r="N1274" i="2"/>
  <c r="R668" i="2"/>
  <c r="Q859" i="2"/>
  <c r="S1221" i="2"/>
  <c r="Q757" i="2"/>
  <c r="R1400" i="2"/>
  <c r="S994" i="2"/>
  <c r="R1134" i="2"/>
  <c r="P1187" i="2"/>
  <c r="S828" i="2"/>
  <c r="Q1274" i="2"/>
  <c r="P1378" i="2"/>
  <c r="N802" i="2"/>
  <c r="S1478" i="2"/>
  <c r="P803" i="2"/>
  <c r="S1237" i="2"/>
  <c r="P1379" i="2"/>
  <c r="R1045" i="2"/>
  <c r="P1288" i="2"/>
  <c r="P1360" i="2"/>
  <c r="P1566" i="2"/>
  <c r="S1556" i="2"/>
  <c r="Q1374" i="2"/>
  <c r="P1096" i="2"/>
  <c r="Q1399" i="2"/>
  <c r="S1138" i="2"/>
  <c r="P1493" i="2"/>
  <c r="R971" i="2"/>
  <c r="S711" i="2"/>
  <c r="P1120" i="2"/>
  <c r="Q1078" i="2"/>
  <c r="P1508" i="2"/>
  <c r="P965" i="2"/>
  <c r="P812" i="2"/>
  <c r="N1379" i="2"/>
  <c r="S1016" i="2"/>
  <c r="S1056" i="2"/>
  <c r="R812" i="2"/>
  <c r="O1278" i="2"/>
  <c r="R864" i="2"/>
  <c r="P1267" i="2"/>
  <c r="O1357" i="2"/>
  <c r="S1429" i="2"/>
  <c r="Q918" i="2"/>
  <c r="N1412" i="2"/>
  <c r="R1354" i="2"/>
  <c r="S1397" i="2"/>
  <c r="Q1216" i="2"/>
  <c r="Q1042" i="2"/>
  <c r="S1238" i="2"/>
  <c r="Q1284" i="2"/>
  <c r="P1092" i="2"/>
  <c r="Q955" i="2"/>
  <c r="Q1326" i="2"/>
  <c r="Q998" i="2"/>
  <c r="R1278" i="2"/>
  <c r="R1007" i="2"/>
  <c r="R1197" i="2"/>
  <c r="Q1285" i="2"/>
  <c r="Q1182" i="2"/>
  <c r="S774" i="2"/>
  <c r="R1508" i="2"/>
  <c r="P1532" i="2"/>
  <c r="S1091" i="2"/>
  <c r="S721" i="2"/>
  <c r="S1168" i="2"/>
  <c r="P1338" i="2"/>
  <c r="R934" i="2"/>
  <c r="Q682" i="2"/>
  <c r="R1552" i="2"/>
  <c r="S767" i="2"/>
  <c r="O1338" i="2"/>
  <c r="R1228" i="2"/>
  <c r="P1406" i="2"/>
  <c r="S770" i="2"/>
  <c r="P1452" i="2"/>
  <c r="Q788" i="2"/>
  <c r="R1009" i="2"/>
  <c r="R1185" i="2"/>
  <c r="Q946" i="2"/>
  <c r="Q799" i="2"/>
  <c r="Q743" i="2"/>
  <c r="R1171" i="2"/>
  <c r="R1145" i="2"/>
  <c r="S673" i="2"/>
  <c r="Q1490" i="2"/>
  <c r="P1088" i="2"/>
  <c r="S938" i="2"/>
  <c r="S725" i="2"/>
  <c r="R1276" i="2"/>
  <c r="P751" i="2"/>
  <c r="S687" i="2"/>
  <c r="N1199" i="2"/>
  <c r="S1407" i="2"/>
  <c r="R1168" i="2"/>
  <c r="P1085" i="2"/>
  <c r="R1425" i="2"/>
  <c r="P981" i="2"/>
  <c r="P1144" i="2"/>
  <c r="Q871" i="2"/>
  <c r="S1355" i="2"/>
  <c r="N1467" i="2"/>
  <c r="Q1201" i="2"/>
  <c r="R1317" i="2"/>
  <c r="O1255" i="2"/>
  <c r="P715" i="2"/>
  <c r="Q980" i="2"/>
  <c r="R1323" i="2"/>
  <c r="O1199" i="2"/>
  <c r="P1291" i="2"/>
  <c r="S1323" i="2"/>
  <c r="O1532" i="2"/>
  <c r="S1222" i="2"/>
  <c r="P973" i="2"/>
  <c r="P882" i="2"/>
  <c r="S1378" i="2"/>
  <c r="P911" i="2"/>
  <c r="R1577" i="2"/>
  <c r="P1065" i="2"/>
  <c r="Q794" i="2"/>
  <c r="Q1450" i="2"/>
  <c r="S1301" i="2"/>
  <c r="R1059" i="2"/>
  <c r="O1285" i="2"/>
  <c r="P775" i="2"/>
  <c r="Q1224" i="2"/>
  <c r="R974" i="2"/>
  <c r="R1474" i="2"/>
  <c r="P711" i="2"/>
  <c r="R1517" i="2"/>
  <c r="Q767" i="2"/>
  <c r="O1428" i="2"/>
  <c r="Q1175" i="2"/>
  <c r="Q830" i="2"/>
  <c r="P1171" i="2"/>
  <c r="P1056" i="2"/>
  <c r="R1342" i="2"/>
  <c r="R756" i="2"/>
  <c r="Q832" i="2"/>
  <c r="R1175" i="2"/>
  <c r="Q789" i="2"/>
  <c r="Q1044" i="2"/>
  <c r="P1464" i="2"/>
  <c r="S834" i="2"/>
  <c r="P783" i="2"/>
  <c r="Q1142" i="2"/>
  <c r="O1484" i="2"/>
  <c r="O1464" i="2"/>
  <c r="R1572" i="2"/>
  <c r="P702" i="2"/>
  <c r="Q1379" i="2"/>
  <c r="S1424" i="2"/>
  <c r="P784" i="2"/>
  <c r="S772" i="2"/>
  <c r="R677" i="2"/>
  <c r="R1024" i="2"/>
  <c r="Q675" i="2"/>
  <c r="S1161" i="2"/>
  <c r="P1164" i="2"/>
  <c r="O1348" i="2"/>
  <c r="P772" i="2"/>
  <c r="P997" i="2"/>
  <c r="R1306" i="2"/>
  <c r="S803" i="2"/>
  <c r="S1000" i="2"/>
  <c r="R683" i="2"/>
  <c r="Q1545" i="2"/>
  <c r="P1141" i="2"/>
  <c r="R1391" i="2"/>
  <c r="R1290" i="2"/>
  <c r="R725" i="2"/>
  <c r="Q936" i="2"/>
  <c r="Q1177" i="2"/>
  <c r="S1068" i="2"/>
  <c r="O700" i="2"/>
  <c r="Q1301" i="2"/>
  <c r="P707" i="2"/>
  <c r="N979" i="2"/>
  <c r="Q1152" i="2"/>
  <c r="R1435" i="2"/>
  <c r="Q1261" i="2"/>
  <c r="P816" i="2"/>
  <c r="P1410" i="2"/>
  <c r="P1490" i="2"/>
  <c r="S1083" i="2"/>
  <c r="R976" i="2"/>
  <c r="P1089" i="2"/>
  <c r="Q1432" i="2"/>
  <c r="R1143" i="2"/>
  <c r="Q812" i="2"/>
  <c r="R721" i="2"/>
  <c r="P1066" i="2"/>
  <c r="Q1293" i="2"/>
  <c r="Q950" i="2"/>
  <c r="S1025" i="2"/>
  <c r="P1188" i="2"/>
  <c r="P1350" i="2"/>
  <c r="S951" i="2"/>
  <c r="R1252" i="2"/>
  <c r="S784" i="2"/>
  <c r="P823" i="2"/>
  <c r="P1050" i="2"/>
  <c r="N1109" i="2"/>
  <c r="Q1411" i="2"/>
  <c r="R664" i="2"/>
  <c r="P1001" i="2"/>
  <c r="R1375" i="2"/>
  <c r="R1450" i="2"/>
  <c r="R1212" i="2"/>
  <c r="Q1253" i="2"/>
  <c r="P1369" i="2"/>
  <c r="Q1378" i="2"/>
  <c r="N800" i="2"/>
  <c r="O961" i="2"/>
  <c r="Q679" i="2"/>
  <c r="Q1418" i="2"/>
  <c r="Q876" i="2"/>
  <c r="Q1558" i="2"/>
  <c r="R702" i="2"/>
  <c r="S731" i="2"/>
  <c r="Q860" i="2"/>
  <c r="S1357" i="2"/>
  <c r="O1432" i="2"/>
  <c r="S988" i="2"/>
  <c r="P677" i="2"/>
  <c r="R1125" i="2"/>
  <c r="P1152" i="2"/>
  <c r="Q694" i="2"/>
  <c r="Q979" i="2"/>
  <c r="S1425" i="2"/>
  <c r="Q973" i="2"/>
  <c r="S989" i="2"/>
  <c r="P1273" i="2"/>
  <c r="Q1383" i="2"/>
  <c r="P1501" i="2"/>
  <c r="O1112" i="2"/>
  <c r="R1214" i="2"/>
  <c r="O847" i="2"/>
  <c r="O1384" i="2"/>
  <c r="R1190" i="2"/>
  <c r="S692" i="2"/>
  <c r="R1505" i="2"/>
  <c r="S882" i="2"/>
  <c r="O1379" i="2"/>
  <c r="P1374" i="2"/>
  <c r="N961" i="2"/>
  <c r="Q1053" i="2"/>
  <c r="Q1237" i="2"/>
  <c r="R964" i="2"/>
  <c r="R891" i="2"/>
  <c r="P1281" i="2"/>
  <c r="P1282" i="2"/>
  <c r="Q1187" i="2"/>
  <c r="Q1233" i="2"/>
  <c r="Q982" i="2"/>
  <c r="R1430" i="2"/>
  <c r="N1214" i="2"/>
  <c r="S1515" i="2"/>
  <c r="S1255" i="2"/>
  <c r="R824" i="2"/>
  <c r="Q1193" i="2"/>
  <c r="Q1107" i="2"/>
  <c r="O1467" i="2"/>
  <c r="R1113" i="2"/>
  <c r="Q1204" i="2"/>
  <c r="R1055" i="2"/>
  <c r="Q1407" i="2"/>
  <c r="S927" i="2"/>
  <c r="Q1389" i="2"/>
  <c r="N1384" i="2"/>
  <c r="N1263" i="2"/>
  <c r="Q1178" i="2"/>
  <c r="O1418" i="2"/>
  <c r="P949" i="2"/>
  <c r="S1075" i="2"/>
  <c r="P982" i="2"/>
  <c r="R1493" i="2"/>
  <c r="S1162" i="2"/>
  <c r="R1532" i="2"/>
  <c r="Q1252" i="2"/>
  <c r="R1188" i="2"/>
  <c r="P1475" i="2"/>
  <c r="S1024" i="2"/>
  <c r="R1381" i="2"/>
  <c r="O1070" i="2"/>
  <c r="O737" i="2"/>
  <c r="P972" i="2"/>
  <c r="Q1144" i="2"/>
  <c r="S755" i="2"/>
  <c r="Q1137" i="2"/>
  <c r="P1499" i="2"/>
  <c r="R1140" i="2"/>
  <c r="O1240" i="2"/>
  <c r="S1029" i="2"/>
  <c r="R1473" i="2"/>
  <c r="S730" i="2"/>
  <c r="Q1442" i="2"/>
  <c r="P1143" i="2"/>
  <c r="R940" i="2"/>
  <c r="R752" i="2"/>
  <c r="S1253" i="2"/>
  <c r="P1029" i="2"/>
  <c r="P676" i="2"/>
  <c r="P729" i="2"/>
  <c r="N1122" i="2"/>
  <c r="P970" i="2"/>
  <c r="R1034" i="2"/>
  <c r="Q1029" i="2"/>
  <c r="P1127" i="2"/>
  <c r="Q1517" i="2"/>
  <c r="R1124" i="2"/>
  <c r="R982" i="2"/>
  <c r="S1182" i="2"/>
  <c r="S961" i="2"/>
  <c r="S1549" i="2"/>
  <c r="Q1239" i="2"/>
  <c r="S1219" i="2"/>
  <c r="P1294" i="2"/>
  <c r="Q1516" i="2"/>
  <c r="P1122" i="2"/>
  <c r="R788" i="2"/>
  <c r="S1363" i="2"/>
  <c r="S797" i="2"/>
  <c r="P1209" i="2"/>
  <c r="Q1262" i="2"/>
  <c r="Q1552" i="2"/>
  <c r="O1584" i="2"/>
  <c r="O995" i="2"/>
  <c r="R967" i="2"/>
  <c r="O1118" i="2"/>
  <c r="R1264" i="2"/>
  <c r="P1276" i="2"/>
  <c r="S837" i="2"/>
  <c r="P1423" i="2"/>
  <c r="S985" i="2"/>
  <c r="R1504" i="2"/>
  <c r="R1026" i="2"/>
  <c r="R778" i="2"/>
  <c r="Q958" i="2"/>
  <c r="R979" i="2"/>
  <c r="S1256" i="2"/>
  <c r="Q1395" i="2"/>
  <c r="Q745" i="2"/>
  <c r="Q713" i="2"/>
  <c r="Q1136" i="2"/>
  <c r="R1371" i="2"/>
  <c r="P1409" i="2"/>
  <c r="Q951" i="2"/>
  <c r="S886" i="2"/>
  <c r="R1200" i="2"/>
  <c r="Q931" i="2"/>
  <c r="R1336" i="2"/>
  <c r="P805" i="2"/>
  <c r="P992" i="2"/>
  <c r="Q1085" i="2"/>
  <c r="S1473" i="2"/>
  <c r="R682" i="2"/>
  <c r="Q779" i="2"/>
  <c r="Q1557" i="2"/>
  <c r="P1178" i="2"/>
  <c r="R804" i="2"/>
  <c r="R872" i="2"/>
  <c r="Q1161" i="2"/>
  <c r="Q1213" i="2"/>
  <c r="O973" i="2"/>
  <c r="O1276" i="2"/>
  <c r="Q1377" i="2"/>
  <c r="S1519" i="2"/>
  <c r="Q992" i="2"/>
  <c r="S976" i="2"/>
  <c r="P1380" i="2"/>
  <c r="Q1185" i="2"/>
  <c r="S1485" i="2"/>
  <c r="R840" i="2"/>
  <c r="S1164" i="2"/>
  <c r="Q666" i="2"/>
  <c r="S1088" i="2"/>
  <c r="S753" i="2"/>
  <c r="R1476" i="2"/>
  <c r="P995" i="2"/>
  <c r="Q1056" i="2"/>
  <c r="P1145" i="2"/>
  <c r="P1059" i="2"/>
  <c r="R981" i="2"/>
  <c r="S1248" i="2"/>
  <c r="R943" i="2"/>
  <c r="R1138" i="2"/>
  <c r="P1529" i="2"/>
  <c r="O710" i="2"/>
  <c r="Q840" i="2"/>
  <c r="N1335" i="2"/>
  <c r="Q676" i="2"/>
  <c r="P1202" i="2"/>
  <c r="P1285" i="2"/>
  <c r="P1071" i="2"/>
  <c r="S1505" i="2"/>
  <c r="R666" i="2"/>
  <c r="S714" i="2"/>
  <c r="P1272" i="2"/>
  <c r="Q1097" i="2"/>
  <c r="P1308" i="2"/>
  <c r="Q896" i="2"/>
  <c r="S1211" i="2"/>
  <c r="R887" i="2"/>
  <c r="R1151" i="2"/>
  <c r="R907" i="2"/>
  <c r="R830" i="2"/>
  <c r="P976" i="2"/>
  <c r="Q937" i="2"/>
  <c r="Q703" i="2"/>
  <c r="P880" i="2"/>
  <c r="P753" i="2"/>
  <c r="S830" i="2"/>
  <c r="Q1425" i="2"/>
  <c r="R822" i="2"/>
  <c r="P1469" i="2"/>
  <c r="O778" i="2"/>
  <c r="O1059" i="2"/>
  <c r="S1127" i="2"/>
  <c r="O1041" i="2"/>
  <c r="S1079" i="2"/>
  <c r="R905" i="2"/>
  <c r="P806" i="2"/>
  <c r="S1472" i="2"/>
  <c r="Q1338" i="2"/>
  <c r="P757" i="2"/>
  <c r="P769" i="2"/>
  <c r="S1099" i="2"/>
  <c r="Q1112" i="2"/>
  <c r="S971" i="2"/>
  <c r="Q1088" i="2"/>
  <c r="P828" i="2"/>
  <c r="R802" i="2"/>
  <c r="S1118" i="2"/>
  <c r="Q1429" i="2"/>
  <c r="Q981" i="2"/>
  <c r="P1487" i="2"/>
  <c r="S669" i="2"/>
  <c r="R1267" i="2"/>
  <c r="S1229" i="2"/>
  <c r="N669" i="2"/>
  <c r="S937" i="2"/>
  <c r="R958" i="2"/>
  <c r="Q959" i="2"/>
  <c r="P1539" i="2"/>
  <c r="R1217" i="2"/>
  <c r="S1406" i="2"/>
  <c r="R1263" i="2"/>
  <c r="S934" i="2"/>
  <c r="P776" i="2"/>
  <c r="P1261" i="2"/>
  <c r="P1552" i="2"/>
  <c r="S805" i="2"/>
  <c r="O1448" i="2"/>
  <c r="Q868" i="2"/>
  <c r="R794" i="2"/>
  <c r="Q1409" i="2"/>
  <c r="O1045" i="2"/>
  <c r="Q1265" i="2"/>
  <c r="S1461" i="2"/>
  <c r="P794" i="2"/>
  <c r="Q1584" i="2"/>
  <c r="Q1260" i="2"/>
  <c r="P1312" i="2"/>
  <c r="N900" i="2"/>
  <c r="P1473" i="2"/>
  <c r="O1124" i="2"/>
  <c r="Q880" i="2"/>
  <c r="O1265" i="2"/>
  <c r="R1225" i="2"/>
  <c r="S1329" i="2"/>
  <c r="P1264" i="2"/>
  <c r="R1462" i="2"/>
  <c r="P1515" i="2"/>
  <c r="R1479" i="2"/>
  <c r="R886" i="2"/>
  <c r="P793" i="2"/>
  <c r="Q866" i="2"/>
  <c r="Q1255" i="2"/>
  <c r="R782" i="2"/>
  <c r="O835" i="2"/>
  <c r="P1004" i="2"/>
  <c r="Q1337" i="2"/>
  <c r="P1252" i="2"/>
  <c r="P1400" i="2"/>
  <c r="R1258" i="2"/>
  <c r="Q1041" i="2"/>
  <c r="Q1189" i="2"/>
  <c r="Q1415" i="2"/>
  <c r="Q1530" i="2"/>
  <c r="R1427" i="2"/>
  <c r="S1184" i="2"/>
  <c r="Q1294" i="2"/>
  <c r="P665" i="2"/>
  <c r="R1019" i="2"/>
  <c r="S829" i="2"/>
  <c r="R1238" i="2"/>
  <c r="Q773" i="2"/>
  <c r="Q1122" i="2"/>
  <c r="P800" i="2"/>
  <c r="R1539" i="2"/>
  <c r="S860" i="2"/>
  <c r="S884" i="2"/>
  <c r="R820" i="2"/>
  <c r="S1197" i="2"/>
  <c r="P668" i="2"/>
  <c r="S749" i="2"/>
  <c r="S1462" i="2"/>
  <c r="Q1134" i="2"/>
  <c r="Q1024" i="2"/>
  <c r="Q1009" i="2"/>
  <c r="P1335" i="2"/>
  <c r="S702" i="2"/>
  <c r="Q1368" i="2"/>
  <c r="P837" i="2"/>
  <c r="P1354" i="2"/>
  <c r="Q1004" i="2"/>
  <c r="Q1400" i="2"/>
  <c r="S1117" i="2"/>
  <c r="Q1234" i="2"/>
  <c r="S1338" i="2"/>
  <c r="R1372" i="2"/>
  <c r="Q1077" i="2"/>
  <c r="P1025" i="2"/>
  <c r="Q835" i="2"/>
  <c r="P730" i="2"/>
  <c r="P1070" i="2"/>
  <c r="S1279" i="2"/>
  <c r="S1122" i="2"/>
  <c r="P1055" i="2"/>
  <c r="R665" i="2"/>
  <c r="P964" i="2"/>
  <c r="O1146" i="2"/>
  <c r="P1411" i="2"/>
  <c r="P1344" i="2"/>
  <c r="S1520" i="2"/>
  <c r="O1393" i="2"/>
  <c r="P1198" i="2"/>
  <c r="R926" i="2"/>
  <c r="R1478" i="2"/>
  <c r="R751" i="2"/>
  <c r="S983" i="2"/>
  <c r="P1241" i="2"/>
  <c r="P795" i="2"/>
  <c r="Q837" i="2"/>
  <c r="R952" i="2"/>
  <c r="S981" i="2"/>
  <c r="R1338" i="2"/>
  <c r="Q970" i="2"/>
  <c r="O795" i="2"/>
  <c r="P1462" i="2"/>
  <c r="S1420" i="2"/>
  <c r="S746" i="2"/>
  <c r="S1450" i="2"/>
  <c r="P1039" i="2"/>
  <c r="S1264" i="2"/>
  <c r="R1103" i="2"/>
  <c r="P1428" i="2"/>
  <c r="Q1050" i="2"/>
  <c r="R797" i="2"/>
  <c r="S1580" i="2"/>
  <c r="S1199" i="2"/>
  <c r="R1448" i="2"/>
  <c r="Q691" i="2"/>
  <c r="R1288" i="2"/>
  <c r="P1505" i="2"/>
  <c r="O794" i="2"/>
  <c r="P1351" i="2"/>
  <c r="R1025" i="2"/>
  <c r="S1053" i="2"/>
  <c r="P1375" i="2"/>
  <c r="N1450" i="2"/>
  <c r="Q1482" i="2"/>
  <c r="S1585" i="2"/>
  <c r="P1211" i="2"/>
  <c r="P834" i="2"/>
  <c r="S1050" i="2"/>
  <c r="Q1276" i="2"/>
  <c r="S1570" i="2"/>
  <c r="O696" i="2"/>
  <c r="S1475" i="2"/>
  <c r="P1151" i="2"/>
  <c r="R1099" i="2"/>
  <c r="P1458" i="2"/>
  <c r="Q1446" i="2"/>
  <c r="P1051" i="2"/>
  <c r="R1355" i="2"/>
  <c r="Q1058" i="2"/>
  <c r="R1369" i="2"/>
  <c r="S811" i="2"/>
  <c r="S1423" i="2"/>
  <c r="S1274" i="2"/>
  <c r="S1418" i="2"/>
  <c r="S785" i="2"/>
  <c r="Q928" i="2"/>
  <c r="R776" i="2"/>
  <c r="Q763" i="2"/>
  <c r="R829" i="2"/>
  <c r="Q1365" i="2"/>
  <c r="S1223" i="2"/>
  <c r="S1166" i="2"/>
  <c r="S1074" i="2"/>
  <c r="S1218" i="2"/>
  <c r="R1215" i="2"/>
  <c r="Q1582" i="2"/>
  <c r="S848" i="2"/>
  <c r="O1446" i="2"/>
  <c r="Q1146" i="2"/>
  <c r="S1563" i="2"/>
  <c r="Q1433" i="2"/>
  <c r="Q1403" i="2"/>
  <c r="S1348" i="2"/>
  <c r="R706" i="2"/>
  <c r="O1252" i="2"/>
  <c r="R704" i="2"/>
  <c r="P1357" i="2"/>
  <c r="S1185" i="2"/>
  <c r="R945" i="2"/>
  <c r="S1172" i="2"/>
  <c r="S1089" i="2"/>
  <c r="P666" i="2"/>
  <c r="S1215" i="2"/>
  <c r="P1043" i="2"/>
  <c r="R1291" i="2"/>
  <c r="Q710" i="2"/>
  <c r="R1053" i="2"/>
  <c r="O956" i="2"/>
  <c r="R1410" i="2"/>
  <c r="Q1526" i="2"/>
  <c r="P1329" i="2"/>
  <c r="R779" i="2"/>
  <c r="P770" i="2"/>
  <c r="O1152" i="2"/>
  <c r="S1583" i="2"/>
  <c r="Q1236" i="2"/>
  <c r="S1281" i="2"/>
  <c r="S668" i="2"/>
  <c r="P1381" i="2"/>
  <c r="Q1158" i="2"/>
  <c r="P1580" i="2"/>
  <c r="Q1353" i="2"/>
  <c r="Q870" i="2"/>
  <c r="Q1283" i="2"/>
  <c r="Q774" i="2"/>
  <c r="Q1140" i="2"/>
  <c r="P1520" i="2"/>
  <c r="S1107" i="2"/>
  <c r="P1158" i="2"/>
  <c r="S1176" i="2"/>
  <c r="S864" i="2"/>
  <c r="Q1369" i="2"/>
  <c r="P788" i="2"/>
  <c r="R1502" i="2"/>
  <c r="P1040" i="2"/>
  <c r="P1192" i="2"/>
  <c r="Q1205" i="2"/>
  <c r="P1168" i="2"/>
  <c r="R1397" i="2"/>
  <c r="S1065" i="2"/>
  <c r="P1115" i="2"/>
  <c r="O777" i="2"/>
  <c r="P1125" i="2"/>
  <c r="S789" i="2"/>
  <c r="R909" i="2"/>
  <c r="P1213" i="2"/>
  <c r="R1112" i="2"/>
  <c r="R1312" i="2"/>
  <c r="R1301" i="2"/>
  <c r="S1124" i="2"/>
  <c r="P1100" i="2"/>
  <c r="S1041" i="2"/>
  <c r="R1385" i="2"/>
  <c r="O1458" i="2"/>
  <c r="O1044" i="2"/>
  <c r="S995" i="2"/>
  <c r="P956" i="2"/>
  <c r="Q1156" i="2"/>
  <c r="R1027" i="2"/>
  <c r="N746" i="2"/>
  <c r="Q1164" i="2"/>
  <c r="Q1487" i="2"/>
  <c r="N1152" i="2"/>
  <c r="R1110" i="2"/>
  <c r="R1452" i="2"/>
  <c r="S1409" i="2"/>
  <c r="P1366" i="2"/>
  <c r="Q1430" i="2"/>
  <c r="N1400" i="2"/>
  <c r="N1184" i="2"/>
  <c r="R1561" i="2"/>
  <c r="S1217" i="2"/>
  <c r="R1164" i="2"/>
  <c r="Q1188" i="2"/>
  <c r="P1184" i="2"/>
  <c r="R1408" i="2"/>
  <c r="S1280" i="2"/>
  <c r="O675" i="2"/>
  <c r="P664" i="2"/>
  <c r="P1238" i="2"/>
  <c r="S1305" i="2"/>
  <c r="P1450" i="2"/>
  <c r="R828" i="2"/>
  <c r="R859" i="2"/>
  <c r="P1253" i="2"/>
  <c r="P689" i="2"/>
  <c r="Q841" i="2"/>
  <c r="P773" i="2"/>
  <c r="S919" i="2"/>
  <c r="R1176" i="2"/>
  <c r="S773" i="2"/>
  <c r="P1137" i="2"/>
  <c r="Q1484" i="2"/>
  <c r="R1261" i="2"/>
  <c r="R1363" i="2"/>
  <c r="S1535" i="2"/>
  <c r="P1212" i="2"/>
  <c r="O791" i="2"/>
  <c r="O1375" i="2"/>
  <c r="P1443" i="2"/>
  <c r="Q1015" i="2"/>
  <c r="R1334" i="2"/>
  <c r="Q1018" i="2"/>
  <c r="Q781" i="2"/>
  <c r="P946" i="2"/>
  <c r="P1398" i="2"/>
  <c r="R1469" i="2"/>
  <c r="Q1443" i="2"/>
  <c r="R1004" i="2"/>
  <c r="Q730" i="2"/>
  <c r="S1465" i="2"/>
  <c r="S1175" i="2"/>
  <c r="Q1435" i="2"/>
  <c r="R1260" i="2"/>
  <c r="R1409" i="2"/>
  <c r="S1128" i="2"/>
  <c r="S887" i="2"/>
  <c r="Q1420" i="2"/>
  <c r="Q1360" i="2"/>
  <c r="P1176" i="2"/>
  <c r="R1511" i="2"/>
  <c r="Q1474" i="2"/>
  <c r="R1240" i="2"/>
  <c r="R1152" i="2"/>
  <c r="Q1263" i="2"/>
  <c r="S954" i="2"/>
  <c r="S1180" i="2"/>
  <c r="R1162" i="2"/>
  <c r="R1281" i="2"/>
  <c r="P1225" i="2"/>
  <c r="Q795" i="2"/>
  <c r="S1416" i="2"/>
  <c r="R1147" i="2"/>
  <c r="P1309" i="2"/>
  <c r="S1087" i="2"/>
  <c r="R1300" i="2"/>
  <c r="P804" i="2"/>
  <c r="P779" i="2"/>
  <c r="O770" i="2"/>
  <c r="R1471" i="2"/>
  <c r="P1484" i="2"/>
  <c r="R1136" i="2"/>
  <c r="P909" i="2"/>
  <c r="S1400" i="2"/>
  <c r="R932" i="2"/>
  <c r="S738" i="2"/>
  <c r="P1320" i="2"/>
  <c r="O774" i="2"/>
  <c r="S1145" i="2"/>
  <c r="Q752" i="2"/>
  <c r="S859" i="2"/>
  <c r="R1573" i="2"/>
  <c r="P1189" i="2"/>
  <c r="O712" i="2"/>
  <c r="P951" i="2"/>
  <c r="Q1145" i="2"/>
  <c r="S1045" i="2"/>
  <c r="P1345" i="2"/>
  <c r="R1535" i="2"/>
  <c r="Q1278" i="2"/>
  <c r="R1071" i="2"/>
  <c r="R1514" i="2"/>
  <c r="R937" i="2"/>
  <c r="Q1070" i="2"/>
  <c r="Q1059" i="2"/>
  <c r="Q699" i="2"/>
  <c r="S1430" i="2"/>
  <c r="P1219" i="2"/>
  <c r="O1412" i="2"/>
  <c r="O1050" i="2"/>
  <c r="S1205" i="2"/>
  <c r="S710" i="2"/>
  <c r="P697" i="2"/>
  <c r="R1046" i="2"/>
  <c r="Q793" i="2"/>
  <c r="S1554" i="2"/>
  <c r="R807" i="2"/>
  <c r="Q755" i="2"/>
  <c r="R1253" i="2"/>
  <c r="P1163" i="2"/>
  <c r="P679" i="2"/>
  <c r="S1212" i="2"/>
  <c r="P1523" i="2"/>
  <c r="P967" i="2"/>
  <c r="R795" i="2"/>
  <c r="Q1027" i="2"/>
  <c r="R1163" i="2"/>
  <c r="Q952" i="2"/>
  <c r="Q1184" i="2"/>
  <c r="P1315" i="2"/>
  <c r="P1060" i="2"/>
  <c r="R989" i="2"/>
  <c r="Q1060" i="2"/>
  <c r="N1164" i="2"/>
  <c r="Q1249" i="2"/>
  <c r="Q956" i="2"/>
  <c r="Q1012" i="2"/>
  <c r="P864" i="2"/>
  <c r="O955" i="2"/>
  <c r="Q873" i="2"/>
  <c r="Q1135" i="2"/>
  <c r="P696" i="2"/>
  <c r="R973" i="2"/>
  <c r="P673" i="2"/>
  <c r="S1214" i="2"/>
  <c r="Q1131" i="2"/>
  <c r="S1249" i="2"/>
  <c r="Q1394" i="2"/>
  <c r="S1530" i="2"/>
  <c r="Q1467" i="2"/>
  <c r="S1411" i="2"/>
  <c r="P1496" i="2"/>
  <c r="P934" i="2"/>
  <c r="S1546" i="2"/>
  <c r="N1354" i="2"/>
  <c r="P807" i="2"/>
  <c r="P908" i="2"/>
  <c r="S1372" i="2"/>
  <c r="Q1508" i="2"/>
  <c r="R749" i="2"/>
  <c r="P791" i="2"/>
  <c r="S1040" i="2"/>
  <c r="S1502" i="2"/>
  <c r="S675" i="2"/>
  <c r="S1263" i="2"/>
  <c r="Q1138" i="2"/>
  <c r="Q1464" i="2"/>
  <c r="S1511" i="2"/>
  <c r="S1455" i="2"/>
  <c r="S832" i="2"/>
  <c r="S1178" i="2"/>
  <c r="R1109" i="2"/>
  <c r="P1220" i="2"/>
  <c r="N1138" i="2"/>
  <c r="R710" i="2"/>
  <c r="S694" i="2"/>
  <c r="S1278" i="2"/>
  <c r="P1097" i="2"/>
  <c r="R1274" i="2"/>
  <c r="Q678" i="2"/>
  <c r="P1547" i="2"/>
  <c r="R1243" i="2"/>
  <c r="R1424" i="2"/>
  <c r="Q1366" i="2"/>
  <c r="P1260" i="2"/>
  <c r="S1173" i="2"/>
  <c r="Q853" i="2"/>
  <c r="R1484" i="2"/>
  <c r="Q1514" i="2"/>
  <c r="Q1281" i="2"/>
  <c r="R1415" i="2"/>
  <c r="S760" i="2"/>
  <c r="P758" i="2"/>
  <c r="Q1381" i="2"/>
  <c r="P1300" i="2"/>
  <c r="S974" i="2"/>
  <c r="R761" i="2"/>
  <c r="Q776" i="2"/>
  <c r="Q696" i="2"/>
  <c r="R1345" i="2"/>
  <c r="Q1577" i="2"/>
  <c r="O1187" i="2"/>
  <c r="P1136" i="2"/>
  <c r="R847" i="2"/>
  <c r="P1418" i="2"/>
  <c r="S1033" i="2"/>
  <c r="O1502" i="2"/>
  <c r="S678" i="2"/>
  <c r="P932" i="2"/>
  <c r="S949" i="2"/>
  <c r="Q1268" i="2"/>
  <c r="S1290" i="2"/>
  <c r="S737" i="2"/>
  <c r="S736" i="2"/>
  <c r="P1138" i="2"/>
  <c r="S1231" i="2"/>
  <c r="S1440" i="2"/>
  <c r="S1514" i="2"/>
  <c r="P1530" i="2"/>
  <c r="Q1505" i="2"/>
  <c r="S1071" i="2"/>
  <c r="P1465" i="2"/>
  <c r="R944" i="2"/>
  <c r="R1555" i="2"/>
  <c r="S1026" i="2"/>
  <c r="S1201" i="2"/>
  <c r="N1053" i="2"/>
  <c r="Q964" i="2"/>
  <c r="R1203" i="2"/>
  <c r="P1318" i="2"/>
  <c r="S1270" i="2"/>
  <c r="P1502" i="2"/>
  <c r="P1448" i="2"/>
  <c r="R720" i="2"/>
  <c r="Q668" i="2"/>
  <c r="S975" i="2"/>
  <c r="O1131" i="2"/>
  <c r="O788" i="2"/>
  <c r="P971" i="2"/>
  <c r="R789" i="2"/>
  <c r="P1012" i="2"/>
  <c r="O1332" i="2"/>
  <c r="P754" i="2"/>
  <c r="Q1499" i="2"/>
  <c r="P790" i="2"/>
  <c r="O694" i="2"/>
  <c r="R1384" i="2"/>
  <c r="Q1172" i="2"/>
  <c r="S1140" i="2"/>
  <c r="P1430" i="2"/>
  <c r="R1519" i="2"/>
  <c r="P1333" i="2"/>
  <c r="S1547" i="2"/>
  <c r="O1508" i="2"/>
  <c r="P1214" i="2"/>
  <c r="Q1173" i="2"/>
  <c r="S1401" i="2"/>
  <c r="P789" i="2"/>
  <c r="O1372" i="2"/>
  <c r="R1357" i="2"/>
  <c r="Q758" i="2"/>
  <c r="S852" i="2"/>
  <c r="P787" i="2"/>
  <c r="P1507" i="2"/>
  <c r="P1179" i="2"/>
  <c r="S823" i="2"/>
  <c r="S1070" i="2"/>
  <c r="P1420" i="2"/>
  <c r="R791" i="2"/>
  <c r="O1122" i="2"/>
  <c r="R1158" i="2"/>
  <c r="R770" i="2"/>
  <c r="S916" i="2"/>
  <c r="P1140" i="2"/>
  <c r="Q1511" i="2"/>
  <c r="O860" i="2"/>
  <c r="Q740" i="2"/>
  <c r="Q1151" i="2"/>
  <c r="Q1422" i="2"/>
  <c r="P1526" i="2"/>
  <c r="R1350" i="2"/>
  <c r="S973" i="2"/>
  <c r="Q756" i="2"/>
  <c r="O1264" i="2"/>
  <c r="P1356" i="2"/>
  <c r="Q804" i="2"/>
  <c r="P954" i="2"/>
  <c r="Q1461" i="2"/>
  <c r="O928" i="2"/>
  <c r="O678" i="2"/>
  <c r="S1216" i="2"/>
  <c r="R784" i="2"/>
  <c r="P1129" i="2"/>
  <c r="Q1046" i="2"/>
  <c r="Q1025" i="2"/>
  <c r="R1496" i="2"/>
  <c r="O1511" i="2"/>
  <c r="P731" i="2"/>
  <c r="P947" i="2"/>
  <c r="S1379" i="2"/>
  <c r="P1156" i="2"/>
  <c r="R1481" i="2"/>
  <c r="Q823" i="2"/>
  <c r="P1334" i="2"/>
  <c r="Q1211" i="2"/>
  <c r="R1121" i="2"/>
  <c r="R1127" i="2"/>
  <c r="Q1124" i="2"/>
  <c r="P1396" i="2"/>
  <c r="Q874" i="2"/>
  <c r="R1272" i="2"/>
  <c r="Q1414" i="2"/>
  <c r="S1351" i="2"/>
  <c r="P811" i="2"/>
  <c r="Q1401" i="2"/>
  <c r="O1055" i="2"/>
  <c r="R985" i="2"/>
  <c r="R1184" i="2"/>
  <c r="P1215" i="2"/>
  <c r="Q1502" i="2"/>
  <c r="P1041" i="2"/>
  <c r="P1332" i="2"/>
  <c r="Q1104" i="2"/>
  <c r="Q1000" i="2"/>
  <c r="Q1016" i="2"/>
  <c r="Q1387" i="2"/>
  <c r="P1128" i="2"/>
  <c r="Q1434" i="2"/>
  <c r="P1305" i="2"/>
  <c r="Q732" i="2"/>
  <c r="R1294" i="2"/>
  <c r="P801" i="2"/>
  <c r="R1523" i="2"/>
  <c r="Q1197" i="2"/>
  <c r="N1301" i="2"/>
  <c r="R1041" i="2"/>
  <c r="R1224" i="2"/>
  <c r="P693" i="2"/>
  <c r="Q1075" i="2"/>
  <c r="S1109" i="2"/>
  <c r="Q731" i="2"/>
  <c r="S1387" i="2"/>
  <c r="P1019" i="2"/>
  <c r="P798" i="2"/>
  <c r="S804" i="2"/>
  <c r="P835" i="2"/>
  <c r="S1439" i="2"/>
  <c r="P1549" i="2"/>
  <c r="P998" i="2"/>
  <c r="P1472" i="2"/>
  <c r="O1363" i="2"/>
  <c r="R1533" i="2"/>
  <c r="P745" i="2"/>
  <c r="Q1372" i="2"/>
  <c r="R1530" i="2"/>
  <c r="Q1579" i="2"/>
  <c r="S1171" i="2"/>
  <c r="P1585" i="2"/>
  <c r="P1461" i="2"/>
  <c r="P785" i="2"/>
  <c r="P1101" i="2"/>
  <c r="Q1226" i="2"/>
  <c r="S1582" i="2"/>
  <c r="Q1306" i="2"/>
  <c r="S1134" i="2"/>
  <c r="R800" i="2"/>
  <c r="R1058" i="2"/>
  <c r="P704" i="2"/>
  <c r="R1488" i="2"/>
  <c r="R836" i="2"/>
  <c r="R692" i="2"/>
  <c r="R1467" i="2"/>
  <c r="R1434" i="2"/>
  <c r="Q1518" i="2"/>
  <c r="S871" i="2"/>
  <c r="Q1345" i="2"/>
  <c r="S1573" i="2"/>
  <c r="S1037" i="2"/>
  <c r="P952" i="2"/>
  <c r="Q761" i="2"/>
  <c r="Q820" i="2"/>
  <c r="N1329" i="2"/>
  <c r="P675" i="2"/>
  <c r="Q1256" i="2"/>
  <c r="S980" i="2"/>
  <c r="P1476" i="2"/>
  <c r="R777" i="2"/>
  <c r="P1142" i="2"/>
  <c r="R1353" i="2"/>
  <c r="Q1522" i="2"/>
  <c r="P1121" i="2"/>
  <c r="S911" i="2"/>
  <c r="Q990" i="2"/>
  <c r="S998" i="2"/>
  <c r="Q1100" i="2"/>
  <c r="P1543" i="2"/>
  <c r="Q1246" i="2"/>
  <c r="R1033" i="2"/>
  <c r="R954" i="2"/>
  <c r="P669" i="2"/>
  <c r="P1446" i="2"/>
  <c r="S943" i="2"/>
  <c r="R1192" i="2"/>
  <c r="O720" i="2"/>
  <c r="R675" i="2"/>
  <c r="R1097" i="2"/>
  <c r="P663" i="2"/>
  <c r="S1326" i="2"/>
  <c r="S1314" i="2"/>
  <c r="P1424" i="2"/>
  <c r="Q1113" i="2"/>
  <c r="O1329" i="2"/>
  <c r="S1306" i="2"/>
  <c r="Q665" i="2"/>
  <c r="S1523" i="2"/>
  <c r="R998" i="2"/>
  <c r="Q1061" i="2"/>
  <c r="O1526" i="2"/>
  <c r="S1532" i="2"/>
  <c r="P887" i="2"/>
  <c r="Q1351" i="2"/>
  <c r="Q1200" i="2"/>
  <c r="P1058" i="2"/>
  <c r="S1116" i="2"/>
  <c r="R760" i="2"/>
  <c r="R1393" i="2"/>
  <c r="Q1393" i="2"/>
  <c r="O1334" i="2"/>
  <c r="Q1390" i="2"/>
  <c r="S1049" i="2"/>
  <c r="Q1230" i="2"/>
  <c r="R696" i="2"/>
  <c r="S1508" i="2"/>
  <c r="P1074" i="2"/>
  <c r="R1405" i="2"/>
  <c r="P746" i="2"/>
  <c r="R929" i="2"/>
  <c r="S1496" i="2"/>
  <c r="R1202" i="2"/>
  <c r="Q673" i="2"/>
  <c r="Q861" i="2"/>
  <c r="N1403" i="2"/>
  <c r="Q939" i="2"/>
  <c r="S743" i="2"/>
  <c r="S1004" i="2"/>
  <c r="P1483" i="2"/>
  <c r="S697" i="2"/>
  <c r="S676" i="2"/>
  <c r="Q834" i="2"/>
  <c r="Q1371" i="2"/>
  <c r="Q712" i="2"/>
  <c r="Q785" i="2"/>
  <c r="Q783" i="2"/>
  <c r="P1109" i="2"/>
  <c r="Q1217" i="2"/>
  <c r="R1035" i="2"/>
  <c r="R1118" i="2"/>
  <c r="O998" i="2"/>
  <c r="Q1452" i="2"/>
  <c r="R1428" i="2"/>
  <c r="R1256" i="2"/>
  <c r="P1414" i="2"/>
  <c r="P955" i="2"/>
  <c r="S1260" i="2"/>
  <c r="S1339" i="2"/>
  <c r="S783" i="2"/>
  <c r="P1535" i="2"/>
  <c r="S709" i="2"/>
  <c r="Q1089" i="2"/>
  <c r="P1412" i="2"/>
  <c r="P1561" i="2"/>
  <c r="Q811" i="2"/>
  <c r="Q1314" i="2"/>
  <c r="Q903" i="2"/>
  <c r="R950" i="2"/>
  <c r="P678" i="2"/>
  <c r="Q725" i="2"/>
  <c r="S807" i="2"/>
  <c r="R1499" i="2"/>
  <c r="Q700" i="2"/>
  <c r="P756" i="2"/>
  <c r="P863" i="2"/>
  <c r="P1053" i="2"/>
  <c r="Q1258" i="2"/>
  <c r="R1137" i="2"/>
  <c r="R1131" i="2"/>
  <c r="S1497" i="2"/>
  <c r="O952" i="2"/>
  <c r="R1094" i="2"/>
  <c r="R1439" i="2"/>
  <c r="S1276" i="2"/>
  <c r="Q967" i="2"/>
  <c r="R1172" i="2"/>
  <c r="P928" i="2"/>
  <c r="Q1071" i="2"/>
  <c r="P1339" i="2"/>
  <c r="S757" i="2"/>
  <c r="P1271" i="2"/>
  <c r="R714" i="2"/>
  <c r="R831" i="2"/>
  <c r="R1279" i="2"/>
  <c r="P1403" i="2"/>
  <c r="P1393" i="2"/>
  <c r="R697" i="2"/>
  <c r="Q1427" i="2"/>
  <c r="R707" i="2"/>
  <c r="P714" i="2"/>
  <c r="S778" i="2"/>
  <c r="P700" i="2"/>
  <c r="Q1279" i="2"/>
  <c r="S779" i="2"/>
  <c r="S1539" i="2"/>
  <c r="S1385" i="2"/>
  <c r="R1182" i="2"/>
  <c r="Q1214" i="2"/>
  <c r="Q1271" i="2"/>
  <c r="Q1273" i="2"/>
  <c r="R1297" i="2"/>
  <c r="R732" i="2"/>
  <c r="S1434" i="2"/>
  <c r="P1372" i="2"/>
  <c r="R688" i="2"/>
  <c r="P868" i="2"/>
  <c r="P1283" i="2"/>
  <c r="Q1127" i="2"/>
  <c r="S1446" i="2"/>
  <c r="P891" i="2"/>
  <c r="S909" i="2"/>
  <c r="R1050" i="2"/>
  <c r="S800" i="2"/>
  <c r="S788" i="2"/>
  <c r="R1314" i="2"/>
  <c r="S1510" i="2"/>
  <c r="S979" i="2"/>
  <c r="S1368" i="2"/>
  <c r="P979" i="2"/>
  <c r="Q1428" i="2"/>
  <c r="Q1335" i="2"/>
  <c r="Q1291" i="2"/>
  <c r="Q669" i="2"/>
  <c r="R1270" i="2"/>
  <c r="Q797" i="2"/>
  <c r="P1044" i="2"/>
  <c r="S929" i="2"/>
  <c r="O831" i="2"/>
  <c r="R1490" i="2"/>
  <c r="P936" i="2"/>
  <c r="S801" i="2"/>
  <c r="R1332" i="2"/>
  <c r="P1442" i="2"/>
  <c r="Q828" i="2"/>
  <c r="S1350" i="2"/>
  <c r="Q1459" i="2"/>
  <c r="Q989" i="2"/>
  <c r="R1403" i="2"/>
  <c r="Q1448" i="2"/>
  <c r="P1514" i="2"/>
  <c r="Q1520" i="2"/>
  <c r="Q1523" i="2"/>
  <c r="R1128" i="2"/>
  <c r="Q1424" i="2"/>
  <c r="R1018" i="2"/>
  <c r="R783" i="2"/>
  <c r="R754" i="2"/>
  <c r="S707" i="2"/>
  <c r="S791" i="2"/>
  <c r="P732" i="2"/>
  <c r="S1210" i="2"/>
  <c r="Q1125" i="2"/>
  <c r="R1366" i="2"/>
  <c r="S1136" i="2"/>
  <c r="Q974" i="2"/>
  <c r="R1122" i="2"/>
  <c r="P755" i="2"/>
  <c r="R1146" i="2"/>
  <c r="S1464" i="2"/>
  <c r="S1187" i="2"/>
  <c r="R946" i="2"/>
  <c r="S1528" i="2"/>
  <c r="P1326" i="2"/>
  <c r="R731" i="2"/>
  <c r="Q847" i="2"/>
  <c r="Q784" i="2"/>
  <c r="R717" i="2"/>
  <c r="P1216" i="2"/>
  <c r="R1455" i="2"/>
  <c r="P1222" i="2"/>
  <c r="S764" i="2"/>
  <c r="S1112" i="2"/>
  <c r="S1499" i="2"/>
  <c r="Q1203" i="2"/>
  <c r="Q790" i="2"/>
  <c r="P1554" i="2"/>
  <c r="P974" i="2"/>
  <c r="P738" i="2"/>
  <c r="R773" i="2"/>
  <c r="S1458" i="2"/>
  <c r="S831" i="2"/>
  <c r="P1131" i="2"/>
  <c r="S1202" i="2"/>
  <c r="P961" i="2"/>
  <c r="R681" i="2"/>
  <c r="P1314" i="2"/>
  <c r="P1301" i="2"/>
  <c r="S720" i="2"/>
  <c r="R1421" i="2"/>
  <c r="R678" i="2"/>
  <c r="R669" i="2"/>
  <c r="Q1006" i="2"/>
  <c r="R1420" i="2"/>
  <c r="Q1171" i="2"/>
  <c r="R1378" i="2"/>
  <c r="S1487" i="2"/>
  <c r="P937" i="2"/>
  <c r="P1255" i="2"/>
  <c r="P820" i="2"/>
  <c r="S873" i="2"/>
  <c r="Q1354" i="2"/>
  <c r="Q949" i="2"/>
  <c r="Q1539" i="2"/>
  <c r="S964" i="2"/>
  <c r="S1288" i="2"/>
  <c r="Q764" i="2"/>
  <c r="R848" i="2"/>
  <c r="P870" i="2"/>
  <c r="S754" i="2"/>
  <c r="R701" i="2"/>
  <c r="S1422" i="2"/>
  <c r="S752" i="2"/>
  <c r="R962" i="2"/>
  <c r="Q848" i="2"/>
  <c r="P1278" i="2"/>
  <c r="S1442" i="2"/>
  <c r="R1529" i="2"/>
  <c r="P1200" i="2"/>
  <c r="R1487" i="2"/>
  <c r="Q909" i="2"/>
  <c r="P1146" i="2"/>
  <c r="P831" i="2"/>
  <c r="Q1493" i="2"/>
  <c r="P1228" i="2"/>
  <c r="O1520" i="2"/>
  <c r="P1363" i="2"/>
  <c r="R1423" i="2"/>
  <c r="S700" i="2"/>
  <c r="S1403" i="2"/>
  <c r="R1173" i="2"/>
  <c r="Q1529" i="2"/>
  <c r="Q1001" i="2"/>
  <c r="S751" i="2"/>
  <c r="R1061" i="2"/>
  <c r="P1525" i="2"/>
  <c r="P1427" i="2"/>
  <c r="P1224" i="2"/>
  <c r="Q929" i="2"/>
  <c r="P931" i="2"/>
  <c r="S1384" i="2"/>
  <c r="P1385" i="2"/>
  <c r="P778" i="2"/>
  <c r="P943" i="2"/>
  <c r="Q770" i="2"/>
  <c r="P1054" i="2"/>
  <c r="S1146" i="2"/>
  <c r="Q778" i="2"/>
  <c r="S782" i="2"/>
  <c r="P767" i="2"/>
  <c r="S1414" i="2"/>
  <c r="P873" i="2"/>
  <c r="S931" i="2"/>
  <c r="R1129" i="2"/>
  <c r="S967" i="2"/>
  <c r="R835" i="2"/>
  <c r="S847" i="2"/>
  <c r="R882" i="2"/>
  <c r="Q1270" i="2"/>
  <c r="S990" i="2"/>
  <c r="O1282" i="2"/>
  <c r="S795" i="2"/>
  <c r="Q1515" i="2"/>
  <c r="P1162" i="2"/>
  <c r="P1387" i="2"/>
  <c r="Q1332" i="2"/>
  <c r="R1526" i="2"/>
  <c r="Q1047" i="2"/>
  <c r="S1413" i="2"/>
  <c r="R801" i="2"/>
  <c r="S1163" i="2"/>
  <c r="S777" i="2"/>
  <c r="Q961" i="2"/>
  <c r="O837" i="2"/>
  <c r="S1143" i="2"/>
  <c r="S1228" i="2"/>
  <c r="S1273" i="2"/>
  <c r="N99" i="2"/>
  <c r="N579" i="2"/>
  <c r="R605" i="2"/>
  <c r="Q310" i="2"/>
  <c r="O545" i="2"/>
  <c r="R9" i="2"/>
  <c r="R219" i="2"/>
  <c r="Q37" i="2"/>
  <c r="Q381" i="2"/>
  <c r="N458" i="2"/>
  <c r="R238" i="2"/>
  <c r="O223" i="2"/>
  <c r="R401" i="2"/>
  <c r="N231" i="2"/>
  <c r="N8" i="2"/>
  <c r="S14" i="2"/>
  <c r="O404" i="2"/>
  <c r="R286" i="2"/>
  <c r="Q614" i="2"/>
  <c r="O238" i="2"/>
  <c r="O474" i="2"/>
  <c r="P547" i="2"/>
  <c r="O643" i="2"/>
  <c r="Q518" i="2"/>
  <c r="Q243" i="2"/>
  <c r="O407" i="2"/>
  <c r="O518" i="2"/>
  <c r="Q228" i="2"/>
  <c r="S605" i="2"/>
  <c r="S323" i="2"/>
  <c r="R450" i="2"/>
  <c r="N374" i="2"/>
  <c r="R244" i="2"/>
  <c r="R652" i="2"/>
  <c r="O434" i="2"/>
  <c r="R419" i="2"/>
  <c r="N331" i="2"/>
  <c r="R344" i="2"/>
  <c r="P99" i="2"/>
  <c r="O365" i="2"/>
  <c r="P51" i="2"/>
  <c r="R160" i="2"/>
  <c r="S387" i="2"/>
  <c r="R146" i="2"/>
  <c r="Q223" i="2"/>
  <c r="N68" i="2"/>
  <c r="O237" i="2"/>
  <c r="N546" i="2"/>
  <c r="N529" i="2"/>
  <c r="S476" i="2"/>
  <c r="Q103" i="2"/>
  <c r="N446" i="2"/>
  <c r="Q428" i="2"/>
  <c r="N657" i="2"/>
  <c r="R255" i="2"/>
  <c r="Q300" i="2"/>
  <c r="P60" i="2"/>
  <c r="O650" i="2"/>
  <c r="P409" i="2"/>
  <c r="P500" i="2"/>
  <c r="O648" i="2"/>
  <c r="Q76" i="2"/>
  <c r="Q253" i="2"/>
  <c r="N191" i="2"/>
  <c r="Q290" i="2"/>
  <c r="S262" i="2"/>
  <c r="R533" i="2"/>
  <c r="O312" i="2"/>
  <c r="R32" i="2"/>
  <c r="O124" i="2"/>
  <c r="Q336" i="2"/>
  <c r="R365" i="2"/>
  <c r="Q559" i="2"/>
  <c r="Q131" i="2"/>
  <c r="O258" i="2"/>
  <c r="O495" i="2"/>
  <c r="P539" i="2"/>
  <c r="P427" i="2"/>
  <c r="P472" i="2"/>
  <c r="O157" i="2"/>
  <c r="N168" i="2"/>
  <c r="N166" i="2"/>
  <c r="S101" i="2"/>
  <c r="P106" i="2"/>
  <c r="O376" i="2"/>
  <c r="O372" i="2"/>
  <c r="O585" i="2"/>
  <c r="R228" i="2"/>
  <c r="N556" i="2"/>
  <c r="Q186" i="2"/>
  <c r="Q639" i="2"/>
  <c r="R336" i="2"/>
  <c r="O533" i="2"/>
  <c r="N637" i="2"/>
  <c r="P657" i="2"/>
  <c r="N571" i="2"/>
  <c r="P575" i="2"/>
  <c r="R525" i="2"/>
  <c r="S491" i="2"/>
  <c r="N396" i="2"/>
  <c r="Q489" i="2"/>
  <c r="Q540" i="2"/>
  <c r="S97" i="2"/>
  <c r="O610" i="2"/>
  <c r="S43" i="2"/>
  <c r="Q521" i="2"/>
  <c r="R188" i="2"/>
  <c r="N528" i="2"/>
  <c r="P348" i="2"/>
  <c r="P256" i="2"/>
  <c r="O336" i="2"/>
  <c r="N645" i="2"/>
  <c r="O133" i="2"/>
  <c r="S307" i="2"/>
  <c r="P468" i="2"/>
  <c r="O209" i="2"/>
  <c r="S482" i="2"/>
  <c r="Q97" i="2"/>
  <c r="Q556" i="2"/>
  <c r="Q21" i="2"/>
  <c r="S179" i="2"/>
  <c r="Q572" i="2"/>
  <c r="R29" i="2"/>
  <c r="N47" i="2"/>
  <c r="N300" i="2"/>
  <c r="R415" i="2"/>
  <c r="Q419" i="2"/>
  <c r="S219" i="2"/>
  <c r="N551" i="2"/>
  <c r="S646" i="2"/>
  <c r="R261" i="2"/>
  <c r="Q286" i="2"/>
  <c r="P605" i="2"/>
  <c r="P93" i="2"/>
  <c r="O88" i="2"/>
  <c r="P170" i="2"/>
  <c r="N639" i="2"/>
  <c r="O156" i="2"/>
  <c r="S401" i="2"/>
  <c r="O381" i="2"/>
  <c r="S471" i="2"/>
  <c r="N643" i="2"/>
  <c r="Q534" i="2"/>
  <c r="S16" i="2"/>
  <c r="P396" i="2"/>
  <c r="S579" i="2"/>
  <c r="R318" i="2"/>
  <c r="N278" i="2"/>
  <c r="N630" i="2"/>
  <c r="P262" i="2"/>
  <c r="Q170" i="2"/>
  <c r="N341" i="2"/>
  <c r="Q413" i="2"/>
  <c r="P156" i="2"/>
  <c r="P604" i="2"/>
  <c r="R323" i="2"/>
  <c r="S152" i="2"/>
  <c r="S151" i="2"/>
  <c r="P485" i="2"/>
  <c r="O361" i="2"/>
  <c r="R15" i="2"/>
  <c r="P349" i="2"/>
  <c r="Q659" i="2"/>
  <c r="P643" i="2"/>
  <c r="P504" i="2"/>
  <c r="N243" i="2"/>
  <c r="Q491" i="2"/>
  <c r="S213" i="2"/>
  <c r="N34" i="2"/>
  <c r="Q302" i="2"/>
  <c r="O146" i="2"/>
  <c r="R334" i="2"/>
  <c r="P11" i="2"/>
  <c r="N608" i="2"/>
  <c r="N537" i="2"/>
  <c r="P89" i="2"/>
  <c r="P513" i="2"/>
  <c r="N536" i="2"/>
  <c r="N563" i="2"/>
  <c r="R360" i="2"/>
  <c r="P342" i="2"/>
  <c r="P653" i="2"/>
  <c r="O249" i="2"/>
  <c r="N500" i="2"/>
  <c r="S439" i="2"/>
  <c r="N237" i="2"/>
  <c r="P503" i="2"/>
  <c r="P390" i="2"/>
  <c r="N377" i="2"/>
  <c r="P579" i="2"/>
  <c r="O129" i="2"/>
  <c r="P68" i="2"/>
  <c r="S533" i="2"/>
  <c r="O241" i="2"/>
  <c r="O530" i="2"/>
  <c r="P471" i="2"/>
  <c r="S127" i="2"/>
  <c r="N320" i="2"/>
  <c r="N437" i="2"/>
  <c r="O114" i="2"/>
  <c r="Q531" i="2"/>
  <c r="N252" i="2"/>
  <c r="Q622" i="2"/>
  <c r="O134" i="2"/>
  <c r="R413" i="2"/>
  <c r="N381" i="2"/>
  <c r="O285" i="2"/>
  <c r="Q576" i="2"/>
  <c r="O111" i="2"/>
  <c r="O527" i="2"/>
  <c r="P521" i="2"/>
  <c r="O505" i="2"/>
  <c r="N402" i="2"/>
  <c r="P77" i="2"/>
  <c r="R591" i="2"/>
  <c r="P223" i="2"/>
  <c r="S428" i="2"/>
  <c r="S487" i="2"/>
  <c r="S143" i="2"/>
  <c r="P425" i="2"/>
  <c r="S60" i="2"/>
  <c r="N93" i="2"/>
  <c r="N294" i="2"/>
  <c r="Q465" i="2"/>
  <c r="S394" i="2"/>
  <c r="O455" i="2"/>
  <c r="P152" i="2"/>
  <c r="P263" i="2"/>
  <c r="Q271" i="2"/>
  <c r="S379" i="2"/>
  <c r="Q620" i="2"/>
  <c r="Q185" i="2"/>
  <c r="N566" i="2"/>
  <c r="S238" i="2"/>
  <c r="O644" i="2"/>
  <c r="S263" i="2"/>
  <c r="N357" i="2"/>
  <c r="P52" i="2"/>
  <c r="P213" i="2"/>
  <c r="R58" i="2"/>
  <c r="R14" i="2"/>
  <c r="N302" i="2"/>
  <c r="P15" i="2"/>
  <c r="S116" i="2"/>
  <c r="O359" i="2"/>
  <c r="N380" i="2"/>
  <c r="Q167" i="2"/>
  <c r="S485" i="2"/>
  <c r="O439" i="2"/>
  <c r="Q360" i="2"/>
  <c r="P434" i="2"/>
  <c r="P86" i="2"/>
  <c r="Q204" i="2"/>
  <c r="N96" i="2"/>
  <c r="N180" i="2"/>
  <c r="N263" i="2"/>
  <c r="N112" i="2"/>
  <c r="Q240" i="2"/>
  <c r="R13" i="2"/>
  <c r="P519" i="2"/>
  <c r="N474" i="2"/>
  <c r="Q446" i="2"/>
  <c r="N544" i="2"/>
  <c r="O262" i="2"/>
  <c r="O611" i="2"/>
  <c r="O589" i="2"/>
  <c r="N652" i="2"/>
  <c r="N606" i="2"/>
  <c r="O240" i="2"/>
  <c r="O142" i="2"/>
  <c r="P158" i="2"/>
  <c r="Q527" i="2"/>
  <c r="Q323" i="2"/>
  <c r="P261" i="2"/>
  <c r="R341" i="2"/>
  <c r="N78" i="2"/>
  <c r="P401" i="2"/>
  <c r="Q221" i="2"/>
  <c r="Q60" i="2"/>
  <c r="P228" i="2"/>
  <c r="O503" i="2"/>
  <c r="O196" i="2"/>
  <c r="R89" i="2"/>
  <c r="N565" i="2"/>
  <c r="P32" i="2"/>
  <c r="Q74" i="2"/>
  <c r="Q591" i="2"/>
  <c r="S32" i="2"/>
  <c r="N632" i="2"/>
  <c r="P243" i="2"/>
  <c r="R404" i="2"/>
  <c r="Q179" i="2"/>
  <c r="S396" i="2"/>
  <c r="Q483" i="2"/>
  <c r="N240" i="2"/>
  <c r="O320" i="2"/>
  <c r="Q283" i="2"/>
  <c r="Q332" i="2"/>
  <c r="O278" i="2"/>
  <c r="O189" i="2"/>
  <c r="Q610" i="2"/>
  <c r="S266" i="2"/>
  <c r="Q226" i="2"/>
  <c r="O323" i="2"/>
  <c r="P495" i="2"/>
  <c r="Q117" i="2"/>
  <c r="O225" i="2"/>
  <c r="O416" i="2"/>
  <c r="N257" i="2"/>
  <c r="N568" i="2"/>
  <c r="N267" i="2"/>
  <c r="O441" i="2"/>
  <c r="S591" i="2"/>
  <c r="N372" i="2"/>
  <c r="R398" i="2"/>
  <c r="Q82" i="2"/>
  <c r="Q564" i="2"/>
  <c r="P461" i="2"/>
  <c r="O409" i="2"/>
  <c r="N395" i="2"/>
  <c r="O623" i="2"/>
  <c r="N607" i="2"/>
  <c r="R263" i="2"/>
  <c r="N577" i="2"/>
  <c r="P392" i="2"/>
  <c r="O578" i="2"/>
  <c r="S23" i="2"/>
  <c r="R315" i="2"/>
  <c r="O322" i="2"/>
  <c r="O160" i="2"/>
  <c r="O126" i="2"/>
  <c r="P645" i="2"/>
  <c r="Q592" i="2"/>
  <c r="Q307" i="2"/>
  <c r="Q358" i="2"/>
  <c r="Q357" i="2"/>
  <c r="Q114" i="2"/>
  <c r="Q537" i="2"/>
  <c r="S634" i="2"/>
  <c r="R131" i="2"/>
  <c r="R313" i="2"/>
  <c r="P661" i="2"/>
  <c r="Q80" i="2"/>
  <c r="Q345" i="2"/>
  <c r="Q538" i="2"/>
  <c r="P584" i="2"/>
  <c r="S611" i="2"/>
  <c r="S285" i="2"/>
  <c r="Q637" i="2"/>
  <c r="R16" i="2"/>
  <c r="N266" i="2"/>
  <c r="O260" i="2"/>
  <c r="O342" i="2"/>
  <c r="S641" i="2"/>
  <c r="Q54" i="2"/>
  <c r="P116" i="2"/>
  <c r="P179" i="2"/>
  <c r="R107" i="2"/>
  <c r="P88" i="2"/>
  <c r="N123" i="2"/>
  <c r="N614" i="2"/>
  <c r="Q260" i="2"/>
  <c r="N335" i="2"/>
  <c r="O369" i="2"/>
  <c r="P318" i="2"/>
  <c r="O170" i="2"/>
  <c r="S349" i="2"/>
  <c r="N167" i="2"/>
  <c r="O297" i="2"/>
  <c r="N21" i="2"/>
  <c r="N248" i="2"/>
  <c r="R325" i="2"/>
  <c r="O145" i="2"/>
  <c r="Q206" i="2"/>
  <c r="N627" i="2"/>
  <c r="P455" i="2"/>
  <c r="O271" i="2"/>
  <c r="R409" i="2"/>
  <c r="P648" i="2"/>
  <c r="N155" i="2"/>
  <c r="Q460" i="2"/>
  <c r="Q314" i="2"/>
  <c r="S67" i="2"/>
  <c r="R369" i="2"/>
  <c r="S339" i="2"/>
  <c r="P469" i="2"/>
  <c r="S145" i="2"/>
  <c r="S244" i="2"/>
  <c r="S52" i="2"/>
  <c r="N117" i="2"/>
  <c r="Q89" i="2"/>
  <c r="R240" i="2"/>
  <c r="P474" i="2"/>
  <c r="Q593" i="2"/>
  <c r="R547" i="2"/>
  <c r="S629" i="2"/>
  <c r="N570" i="2"/>
  <c r="R206" i="2"/>
  <c r="Q407" i="2"/>
  <c r="N522" i="2"/>
  <c r="P362" i="2"/>
  <c r="O568" i="2"/>
  <c r="P190" i="2"/>
  <c r="S228" i="2"/>
  <c r="Q215" i="2"/>
  <c r="O327" i="2"/>
  <c r="O658" i="2"/>
  <c r="N620" i="2"/>
  <c r="S240" i="2"/>
  <c r="N145" i="2"/>
  <c r="O563" i="2"/>
  <c r="O309" i="2"/>
  <c r="Q638" i="2"/>
  <c r="N325" i="2"/>
  <c r="P540" i="2"/>
  <c r="R145" i="2"/>
  <c r="N49" i="2"/>
  <c r="P441" i="2"/>
  <c r="R76" i="2"/>
  <c r="Q208" i="2"/>
  <c r="N467" i="2"/>
  <c r="P74" i="2"/>
  <c r="Q487" i="2"/>
  <c r="N226" i="2"/>
  <c r="N575" i="2"/>
  <c r="P566" i="2"/>
  <c r="P598" i="2"/>
  <c r="N203" i="2"/>
  <c r="R439" i="2"/>
  <c r="Q188" i="2"/>
  <c r="Q470" i="2"/>
  <c r="S336" i="2"/>
  <c r="O348" i="2"/>
  <c r="O51" i="2"/>
  <c r="R63" i="2"/>
  <c r="P45" i="2"/>
  <c r="N405" i="2"/>
  <c r="P236" i="2"/>
  <c r="R106" i="2"/>
  <c r="Q502" i="2"/>
  <c r="S320" i="2"/>
  <c r="R60" i="2"/>
  <c r="R437" i="2"/>
  <c r="P546" i="2"/>
  <c r="S241" i="2"/>
  <c r="R342" i="2"/>
  <c r="O268" i="2"/>
  <c r="P331" i="2"/>
  <c r="Q256" i="2"/>
  <c r="Q189" i="2"/>
  <c r="R90" i="2"/>
  <c r="N496" i="2"/>
  <c r="N384" i="2"/>
  <c r="N258" i="2"/>
  <c r="P218" i="2"/>
  <c r="N486" i="2"/>
  <c r="Q653" i="2"/>
  <c r="Q369" i="2"/>
  <c r="S51" i="2"/>
  <c r="R582" i="2"/>
  <c r="S317" i="2"/>
  <c r="P167" i="2"/>
  <c r="R103" i="2"/>
  <c r="R621" i="2"/>
  <c r="Q166" i="2"/>
  <c r="Q425" i="2"/>
  <c r="S257" i="2"/>
  <c r="R359" i="2"/>
  <c r="P160" i="2"/>
  <c r="P278" i="2"/>
  <c r="O457" i="2"/>
  <c r="Q570" i="2"/>
  <c r="Q8" i="2"/>
  <c r="S271" i="2"/>
  <c r="Q461" i="2"/>
  <c r="O94" i="2"/>
  <c r="Q429" i="2"/>
  <c r="N214" i="2"/>
  <c r="N534" i="2"/>
  <c r="O450" i="2"/>
  <c r="N368" i="2"/>
  <c r="S170" i="2"/>
  <c r="N477" i="2"/>
  <c r="P14" i="2"/>
  <c r="Q123" i="2"/>
  <c r="R198" i="2"/>
  <c r="P565" i="2"/>
  <c r="P609" i="2"/>
  <c r="N310" i="2"/>
  <c r="S318" i="2"/>
  <c r="O68" i="2"/>
  <c r="O566" i="2"/>
  <c r="O429" i="2"/>
  <c r="R339" i="2"/>
  <c r="O127" i="2"/>
  <c r="O586" i="2"/>
  <c r="P477" i="2"/>
  <c r="N262" i="2"/>
  <c r="O123" i="2"/>
  <c r="P443" i="2"/>
  <c r="N596" i="2"/>
  <c r="N292" i="2"/>
  <c r="O394" i="2"/>
  <c r="R367" i="2"/>
  <c r="O37" i="2"/>
  <c r="Q143" i="2"/>
  <c r="R300" i="2"/>
  <c r="P585" i="2"/>
  <c r="P281" i="2"/>
  <c r="N417" i="2"/>
  <c r="N352" i="2"/>
  <c r="O101" i="2"/>
  <c r="N429" i="2"/>
  <c r="Q471" i="2"/>
  <c r="P255" i="2"/>
  <c r="R280" i="2"/>
  <c r="P126" i="2"/>
  <c r="N398" i="2"/>
  <c r="P435" i="2"/>
  <c r="N659" i="2"/>
  <c r="Q635" i="2"/>
  <c r="O288" i="2"/>
  <c r="O305" i="2"/>
  <c r="O49" i="2"/>
  <c r="P410" i="2"/>
  <c r="N532" i="2"/>
  <c r="S475" i="2"/>
  <c r="N550" i="2"/>
  <c r="N539" i="2"/>
  <c r="S419" i="2"/>
  <c r="P355" i="2"/>
  <c r="N131" i="2"/>
  <c r="O99" i="2"/>
  <c r="S404" i="2"/>
  <c r="N35" i="2"/>
  <c r="O90" i="2"/>
  <c r="P288" i="2"/>
  <c r="S74" i="2"/>
  <c r="P493" i="2"/>
  <c r="O332" i="2"/>
  <c r="P589" i="2"/>
  <c r="S252" i="2"/>
  <c r="P103" i="2"/>
  <c r="P384" i="2"/>
  <c r="P375" i="2"/>
  <c r="N287" i="2"/>
  <c r="N101" i="2"/>
  <c r="P462" i="2"/>
  <c r="P633" i="2"/>
  <c r="P127" i="2"/>
  <c r="N628" i="2"/>
  <c r="R382" i="2"/>
  <c r="S129" i="2"/>
  <c r="S236" i="2"/>
  <c r="P372" i="2"/>
  <c r="S243" i="2"/>
  <c r="N392" i="2"/>
  <c r="R546" i="2"/>
  <c r="Q342" i="2"/>
  <c r="Q617" i="2"/>
  <c r="P494" i="2"/>
  <c r="R143" i="2"/>
  <c r="R482" i="2"/>
  <c r="Q565" i="2"/>
  <c r="R434" i="2"/>
  <c r="N157" i="2"/>
  <c r="Q242" i="2"/>
  <c r="N97" i="2"/>
  <c r="Q573" i="2"/>
  <c r="Q180" i="2"/>
  <c r="O437" i="2"/>
  <c r="O252" i="2"/>
  <c r="O54" i="2"/>
  <c r="S357" i="2"/>
  <c r="P143" i="2"/>
  <c r="Q24" i="2"/>
  <c r="N407" i="2"/>
  <c r="Q209" i="2"/>
  <c r="P627" i="2"/>
  <c r="P644" i="2"/>
  <c r="R361" i="2"/>
  <c r="S324" i="2"/>
  <c r="N493" i="2"/>
  <c r="R67" i="2"/>
  <c r="S313" i="2"/>
  <c r="O214" i="2"/>
  <c r="N491" i="2"/>
  <c r="P394" i="2"/>
  <c r="Q580" i="2"/>
  <c r="N452" i="2"/>
  <c r="N527" i="2"/>
  <c r="R407" i="2"/>
  <c r="S198" i="2"/>
  <c r="O494" i="2"/>
  <c r="Q365" i="2"/>
  <c r="R271" i="2"/>
  <c r="P381" i="2"/>
  <c r="P286" i="2"/>
  <c r="O618" i="2"/>
  <c r="S361" i="2"/>
  <c r="P637" i="2"/>
  <c r="O185" i="2"/>
  <c r="N481" i="2"/>
  <c r="P398" i="2"/>
  <c r="S188" i="2"/>
  <c r="R379" i="2"/>
  <c r="S369" i="2"/>
  <c r="Q266" i="2"/>
  <c r="O398" i="2"/>
  <c r="O138" i="2"/>
  <c r="S291" i="2"/>
  <c r="O635" i="2"/>
  <c r="Q75" i="2"/>
  <c r="S636" i="2"/>
  <c r="Q479" i="2"/>
  <c r="P13" i="2"/>
  <c r="S407" i="2"/>
  <c r="Q238" i="2"/>
  <c r="Q287" i="2"/>
  <c r="Q214" i="2"/>
  <c r="S10" i="2"/>
  <c r="N37" i="2"/>
  <c r="O339" i="2"/>
  <c r="Q327" i="2"/>
  <c r="S11" i="2"/>
  <c r="O34" i="2"/>
  <c r="Q455" i="2"/>
  <c r="Q267" i="2"/>
  <c r="Q99" i="2"/>
  <c r="S441" i="2"/>
  <c r="O656" i="2"/>
  <c r="P336" i="2"/>
  <c r="S469" i="2"/>
  <c r="O582" i="2"/>
  <c r="P551" i="2"/>
  <c r="N547" i="2"/>
  <c r="N223" i="2"/>
  <c r="O117" i="2"/>
  <c r="Q250" i="2"/>
  <c r="N623" i="2"/>
  <c r="O228" i="2"/>
  <c r="S544" i="2"/>
  <c r="Q43" i="2"/>
  <c r="P330" i="2"/>
  <c r="S466" i="2"/>
  <c r="R304" i="2"/>
  <c r="P439" i="2"/>
  <c r="Q50" i="2"/>
  <c r="P101" i="2"/>
  <c r="N90" i="2"/>
  <c r="Q79" i="2"/>
  <c r="P142" i="2"/>
  <c r="P556" i="2"/>
  <c r="R180" i="2"/>
  <c r="R410" i="2"/>
  <c r="N410" i="2"/>
  <c r="N649" i="2"/>
  <c r="Q477" i="2"/>
  <c r="Q498" i="2"/>
  <c r="P268" i="2"/>
  <c r="N485" i="2"/>
  <c r="S477" i="2"/>
  <c r="N585" i="2"/>
  <c r="Q398" i="2"/>
  <c r="O108" i="2"/>
  <c r="P634" i="2"/>
  <c r="R327" i="2"/>
  <c r="Q19" i="2"/>
  <c r="O98" i="2"/>
  <c r="P238" i="2"/>
  <c r="P303" i="2"/>
  <c r="R324" i="2"/>
  <c r="O500" i="2"/>
  <c r="N303" i="2"/>
  <c r="P387" i="2"/>
  <c r="S450" i="2"/>
  <c r="P10" i="2"/>
  <c r="R636" i="2"/>
  <c r="O191" i="2"/>
  <c r="O302" i="2"/>
  <c r="P476" i="2"/>
  <c r="P339" i="2"/>
  <c r="Q88" i="2"/>
  <c r="N83" i="2"/>
  <c r="R88" i="2"/>
  <c r="P58" i="2"/>
  <c r="P416" i="2"/>
  <c r="R436" i="2"/>
  <c r="Q608" i="2"/>
  <c r="N487" i="2"/>
  <c r="N85" i="2"/>
  <c r="P590" i="2"/>
  <c r="P291" i="2"/>
  <c r="O579" i="2"/>
  <c r="S551" i="2"/>
  <c r="P67" i="2"/>
  <c r="O97" i="2"/>
  <c r="N188" i="2"/>
  <c r="R151" i="2"/>
  <c r="S261" i="2"/>
  <c r="O598" i="2"/>
  <c r="N103" i="2"/>
  <c r="N127" i="2"/>
  <c r="P325" i="2"/>
  <c r="N173" i="2"/>
  <c r="R10" i="2"/>
  <c r="P107" i="2"/>
  <c r="N633" i="2"/>
  <c r="S566" i="2"/>
  <c r="O580" i="2"/>
  <c r="Q278" i="2"/>
  <c r="N347" i="2"/>
  <c r="Q427" i="2"/>
  <c r="P374" i="2"/>
  <c r="O371" i="2"/>
  <c r="O276" i="2"/>
  <c r="O167" i="2"/>
  <c r="P280" i="2"/>
  <c r="N323" i="2"/>
  <c r="S521" i="2"/>
  <c r="O525" i="2"/>
  <c r="Q263" i="2"/>
  <c r="N148" i="2"/>
  <c r="N644" i="2"/>
  <c r="N309" i="2"/>
  <c r="P651" i="2"/>
  <c r="N193" i="2"/>
  <c r="O86" i="2"/>
  <c r="P512" i="2"/>
  <c r="S558" i="2"/>
  <c r="N360" i="2"/>
  <c r="O467" i="2"/>
  <c r="P545" i="2"/>
  <c r="O179" i="2"/>
  <c r="R400" i="2"/>
  <c r="O29" i="2"/>
  <c r="Q416" i="2"/>
  <c r="O637" i="2"/>
  <c r="O423" i="2"/>
  <c r="N178" i="2"/>
  <c r="O66" i="2"/>
  <c r="S242" i="2"/>
  <c r="Q585" i="2"/>
  <c r="S256" i="2"/>
  <c r="Q499" i="2"/>
  <c r="R86" i="2"/>
  <c r="Q397" i="2"/>
  <c r="O628" i="2"/>
  <c r="Q193" i="2"/>
  <c r="Q151" i="2"/>
  <c r="Q329" i="2"/>
  <c r="Q598" i="2"/>
  <c r="S578" i="2"/>
  <c r="S467" i="2"/>
  <c r="O529" i="2"/>
  <c r="O293" i="2"/>
  <c r="S50" i="2"/>
  <c r="P344" i="2"/>
  <c r="N504" i="2"/>
  <c r="S94" i="2"/>
  <c r="S622" i="2"/>
  <c r="N590" i="2"/>
  <c r="Q449" i="2"/>
  <c r="O226" i="2"/>
  <c r="P252" i="2"/>
  <c r="S278" i="2"/>
  <c r="O418" i="2"/>
  <c r="R114" i="2"/>
  <c r="Q281" i="2"/>
  <c r="N122" i="2"/>
  <c r="N369" i="2"/>
  <c r="O204" i="2"/>
  <c r="N236" i="2"/>
  <c r="N218" i="2"/>
  <c r="Q652" i="2"/>
  <c r="O622" i="2"/>
  <c r="O184" i="2"/>
  <c r="P16" i="2"/>
  <c r="P244" i="2"/>
  <c r="Q268" i="2"/>
  <c r="O24" i="2"/>
  <c r="P194" i="2"/>
  <c r="N471" i="2"/>
  <c r="N228" i="2"/>
  <c r="Q533" i="2"/>
  <c r="Q168" i="2"/>
  <c r="P240" i="2"/>
  <c r="R52" i="2"/>
  <c r="Q578" i="2"/>
  <c r="N328" i="2"/>
  <c r="S436" i="2"/>
  <c r="S627" i="2"/>
  <c r="P145" i="2"/>
  <c r="R485" i="2"/>
  <c r="O93" i="2"/>
  <c r="Q384" i="2"/>
  <c r="P287" i="2"/>
  <c r="N404" i="2"/>
  <c r="N94" i="2"/>
  <c r="N434" i="2"/>
  <c r="N206" i="2"/>
  <c r="P404" i="2"/>
  <c r="Q77" i="2"/>
  <c r="S314" i="2"/>
  <c r="R93" i="2"/>
  <c r="R11" i="2"/>
  <c r="S255" i="2"/>
  <c r="N589" i="2"/>
  <c r="P437" i="2"/>
  <c r="R314" i="2"/>
  <c r="O346" i="2"/>
  <c r="R614" i="2"/>
  <c r="P323" i="2"/>
  <c r="P447" i="2"/>
  <c r="N518" i="2"/>
  <c r="P180" i="2"/>
  <c r="N128" i="2"/>
  <c r="O304" i="2"/>
  <c r="S300" i="2"/>
  <c r="R157" i="2"/>
  <c r="P475" i="2"/>
  <c r="Q410" i="2"/>
  <c r="R608" i="2"/>
  <c r="O481" i="2"/>
  <c r="O242" i="2"/>
  <c r="P531" i="2"/>
  <c r="O537" i="2"/>
  <c r="N179" i="2"/>
  <c r="S479" i="2"/>
  <c r="P250" i="2"/>
  <c r="Q308" i="2"/>
  <c r="S483" i="2"/>
  <c r="N43" i="2"/>
  <c r="O488" i="2"/>
  <c r="P555" i="2"/>
  <c r="N552" i="2"/>
  <c r="O559" i="2"/>
  <c r="N519" i="2"/>
  <c r="N195" i="2"/>
  <c r="Q94" i="2"/>
  <c r="O532" i="2"/>
  <c r="Q619" i="2"/>
  <c r="N314" i="2"/>
  <c r="P552" i="2"/>
  <c r="R578" i="2"/>
  <c r="R205" i="2"/>
  <c r="Q544" i="2"/>
  <c r="Q488" i="2"/>
  <c r="O570" i="2"/>
  <c r="R50" i="2"/>
  <c r="N376" i="2"/>
  <c r="R580" i="2"/>
  <c r="R659" i="2"/>
  <c r="O345" i="2"/>
  <c r="R253" i="2"/>
  <c r="R613" i="2"/>
  <c r="P460" i="2"/>
  <c r="Q106" i="2"/>
  <c r="Q501" i="2"/>
  <c r="R522" i="2"/>
  <c r="N220" i="2"/>
  <c r="O32" i="2"/>
  <c r="R511" i="2"/>
  <c r="S225" i="2"/>
  <c r="P617" i="2"/>
  <c r="R634" i="2"/>
  <c r="Q516" i="2"/>
  <c r="R389" i="2"/>
  <c r="R394" i="2"/>
  <c r="O263" i="2"/>
  <c r="O652" i="2"/>
  <c r="P608" i="2"/>
  <c r="P42" i="2"/>
  <c r="P188" i="2"/>
  <c r="R17" i="2"/>
  <c r="P636" i="2"/>
  <c r="S17" i="2"/>
  <c r="Q485" i="2"/>
  <c r="N521" i="2"/>
  <c r="N189" i="2"/>
  <c r="O19" i="2"/>
  <c r="N618" i="2"/>
  <c r="N108" i="2"/>
  <c r="O213" i="2"/>
  <c r="P537" i="2"/>
  <c r="N158" i="2"/>
  <c r="S381" i="2"/>
  <c r="R156" i="2"/>
  <c r="S277" i="2"/>
  <c r="O534" i="2"/>
  <c r="S409" i="2"/>
  <c r="O485" i="2"/>
  <c r="R223" i="2"/>
  <c r="O67" i="2"/>
  <c r="P360" i="2"/>
  <c r="S76" i="2"/>
  <c r="O106" i="2"/>
  <c r="N470" i="2"/>
  <c r="Q138" i="2"/>
  <c r="R497" i="2"/>
  <c r="S93" i="2"/>
  <c r="Q372" i="2"/>
  <c r="O551" i="2"/>
  <c r="P290" i="2"/>
  <c r="N200" i="2"/>
  <c r="N610" i="2"/>
  <c r="O392" i="2"/>
  <c r="Q111" i="2"/>
  <c r="S325" i="2"/>
  <c r="Q213" i="2"/>
  <c r="Q49" i="2"/>
  <c r="R396" i="2"/>
  <c r="Q569" i="2"/>
  <c r="N283" i="2"/>
  <c r="O482" i="2"/>
  <c r="O489" i="2"/>
  <c r="O544" i="2"/>
  <c r="O493" i="2"/>
  <c r="R99" i="2"/>
  <c r="P623" i="2"/>
  <c r="P285" i="2"/>
  <c r="N538" i="2"/>
  <c r="R79" i="2"/>
  <c r="N612" i="2"/>
  <c r="P652" i="2"/>
  <c r="P386" i="2"/>
  <c r="N593" i="2"/>
  <c r="Q304" i="2"/>
  <c r="N421" i="2"/>
  <c r="O510" i="2"/>
  <c r="Q645" i="2"/>
  <c r="R544" i="2"/>
  <c r="R623" i="2"/>
  <c r="Q558" i="2"/>
  <c r="O230" i="2"/>
  <c r="N523" i="2"/>
  <c r="N516" i="2"/>
  <c r="R347" i="2"/>
  <c r="Q656" i="2"/>
  <c r="N134" i="2"/>
  <c r="R236" i="2"/>
  <c r="P371" i="2"/>
  <c r="P592" i="2"/>
  <c r="N466" i="2"/>
  <c r="R307" i="2"/>
  <c r="P366" i="2"/>
  <c r="O657" i="2"/>
  <c r="S557" i="2"/>
  <c r="P121" i="2"/>
  <c r="S287" i="2"/>
  <c r="S455" i="2"/>
  <c r="R427" i="2"/>
  <c r="P300" i="2"/>
  <c r="S374" i="2"/>
  <c r="N84" i="2"/>
  <c r="N26" i="2"/>
  <c r="Q504" i="2"/>
  <c r="P509" i="2"/>
  <c r="R278" i="2"/>
  <c r="S649" i="2"/>
  <c r="P486" i="2"/>
  <c r="N576" i="2"/>
  <c r="O248" i="2"/>
  <c r="O79" i="2"/>
  <c r="R372" i="2"/>
  <c r="P518" i="2"/>
  <c r="P210" i="2"/>
  <c r="N142" i="2"/>
  <c r="P479" i="2"/>
  <c r="N611" i="2"/>
  <c r="O253" i="2"/>
  <c r="Q450" i="2"/>
  <c r="P629" i="2"/>
  <c r="O96" i="2"/>
  <c r="O286" i="2"/>
  <c r="Q648" i="2"/>
  <c r="Q566" i="2"/>
  <c r="Q162" i="2"/>
  <c r="O162" i="2"/>
  <c r="R291" i="2"/>
  <c r="P361" i="2"/>
  <c r="S367" i="2"/>
  <c r="S88" i="2"/>
  <c r="P17" i="2"/>
  <c r="N329" i="2"/>
  <c r="P310" i="2"/>
  <c r="O158" i="2"/>
  <c r="R101" i="2"/>
  <c r="Q457" i="2"/>
  <c r="N586" i="2"/>
  <c r="S58" i="2"/>
  <c r="O313" i="2"/>
  <c r="O428" i="2"/>
  <c r="R476" i="2"/>
  <c r="N409" i="2"/>
  <c r="P277" i="2"/>
  <c r="N461" i="2"/>
  <c r="P646" i="2"/>
  <c r="R455" i="2"/>
  <c r="O314" i="2"/>
  <c r="P621" i="2"/>
  <c r="P317" i="2"/>
  <c r="O188" i="2"/>
  <c r="S54" i="2"/>
  <c r="O328" i="2"/>
  <c r="S281" i="2"/>
  <c r="P638" i="2"/>
  <c r="N79" i="2"/>
  <c r="N185" i="2"/>
  <c r="Q328" i="2"/>
  <c r="N256" i="2"/>
  <c r="O621" i="2"/>
  <c r="Q613" i="2"/>
  <c r="P506" i="2"/>
  <c r="S360" i="2"/>
  <c r="Q555" i="2"/>
  <c r="Q396" i="2"/>
  <c r="Q441" i="2"/>
  <c r="N390" i="2"/>
  <c r="P640" i="2"/>
  <c r="O506" i="2"/>
  <c r="S500" i="2"/>
  <c r="Q563" i="2"/>
  <c r="P407" i="2"/>
  <c r="N40" i="2"/>
  <c r="N89" i="2"/>
  <c r="P161" i="2"/>
  <c r="Q554" i="2"/>
  <c r="N617" i="2"/>
  <c r="N65" i="2"/>
  <c r="Q475" i="2"/>
  <c r="R643" i="2"/>
  <c r="O613" i="2"/>
  <c r="R483" i="2"/>
  <c r="P576" i="2"/>
  <c r="P76" i="2"/>
  <c r="O256" i="2"/>
  <c r="Q519" i="2"/>
  <c r="O215" i="2"/>
  <c r="S218" i="2"/>
  <c r="P525" i="2"/>
  <c r="O576" i="2"/>
  <c r="O483" i="2"/>
  <c r="P220" i="2"/>
  <c r="S610" i="2"/>
  <c r="O466" i="2"/>
  <c r="O143" i="2"/>
  <c r="R477" i="2"/>
  <c r="P510" i="2"/>
  <c r="P131" i="2"/>
  <c r="S315" i="2"/>
  <c r="O647" i="2"/>
  <c r="S545" i="2"/>
  <c r="N174" i="2"/>
  <c r="S398" i="2"/>
  <c r="P275" i="2"/>
  <c r="O120" i="2"/>
  <c r="S99" i="2"/>
  <c r="O555" i="2"/>
  <c r="S249" i="2"/>
  <c r="N613" i="2"/>
  <c r="N111" i="2"/>
  <c r="O471" i="2"/>
  <c r="Q331" i="2"/>
  <c r="N176" i="2"/>
  <c r="P334" i="2"/>
  <c r="N365" i="2"/>
  <c r="P146" i="2"/>
  <c r="R646" i="2"/>
  <c r="N249" i="2"/>
  <c r="O155" i="2"/>
  <c r="N281" i="2"/>
  <c r="N265" i="2"/>
  <c r="R277" i="2"/>
  <c r="N268" i="2"/>
  <c r="P198" i="2"/>
  <c r="R349" i="2"/>
  <c r="R579" i="2"/>
  <c r="N558" i="2"/>
  <c r="O458" i="2"/>
  <c r="Q621" i="2"/>
  <c r="O476" i="2"/>
  <c r="Q67" i="2"/>
  <c r="O627" i="2"/>
  <c r="P9" i="2"/>
  <c r="P307" i="2"/>
  <c r="N276" i="2"/>
  <c r="O512" i="2"/>
  <c r="S107" i="2"/>
  <c r="N660" i="2"/>
  <c r="N482" i="2"/>
  <c r="P304" i="2"/>
  <c r="S286" i="2"/>
  <c r="N549" i="2"/>
  <c r="Q611" i="2"/>
  <c r="S42" i="2"/>
  <c r="R281" i="2"/>
  <c r="P324" i="2"/>
  <c r="S15" i="2"/>
  <c r="N609" i="2"/>
  <c r="O168" i="2"/>
  <c r="R471" i="2"/>
  <c r="Q627" i="2"/>
  <c r="N288" i="2"/>
  <c r="R54" i="2"/>
  <c r="P497" i="2"/>
  <c r="O266" i="2"/>
  <c r="Q404" i="2"/>
  <c r="R475" i="2"/>
  <c r="P49" i="2"/>
  <c r="S334" i="2"/>
  <c r="O89" i="2"/>
  <c r="P193" i="2"/>
  <c r="Q629" i="2"/>
  <c r="O61" i="2"/>
  <c r="O360" i="2"/>
  <c r="Q160" i="2"/>
  <c r="P580" i="2"/>
  <c r="R423" i="2"/>
  <c r="Q341" i="2"/>
  <c r="N336" i="2"/>
  <c r="Q124" i="2"/>
  <c r="R384" i="2"/>
  <c r="S29" i="2"/>
  <c r="N359" i="2"/>
  <c r="R441" i="2"/>
  <c r="R648" i="2"/>
  <c r="P482" i="2"/>
  <c r="R262" i="2"/>
  <c r="O614" i="2"/>
  <c r="O629" i="2"/>
  <c r="S384" i="2"/>
  <c r="O76" i="2"/>
  <c r="N245" i="2"/>
  <c r="N70" i="2"/>
  <c r="S659" i="2"/>
  <c r="P655" i="2"/>
  <c r="P111" i="2"/>
  <c r="Q434" i="2"/>
  <c r="S413" i="2"/>
  <c r="P242" i="2"/>
  <c r="Q468" i="2"/>
  <c r="S522" i="2"/>
  <c r="O294" i="2"/>
  <c r="N413" i="2"/>
  <c r="N489" i="2"/>
  <c r="N591" i="2"/>
  <c r="R285" i="2"/>
  <c r="O639" i="2"/>
  <c r="P335" i="2"/>
  <c r="Q148" i="2"/>
  <c r="S160" i="2"/>
  <c r="Q98" i="2"/>
  <c r="R488" i="2"/>
  <c r="S604" i="2"/>
  <c r="N389" i="2"/>
  <c r="Q547" i="2"/>
  <c r="P491" i="2"/>
  <c r="P559" i="2"/>
  <c r="R179" i="2"/>
  <c r="S652" i="2"/>
  <c r="O174" i="2"/>
  <c r="Q571" i="2"/>
  <c r="P329" i="2"/>
  <c r="P134" i="2"/>
  <c r="Q121" i="2"/>
  <c r="N580" i="2"/>
  <c r="S525" i="2"/>
  <c r="O60" i="2"/>
  <c r="P586" i="2"/>
  <c r="R94" i="2"/>
  <c r="R467" i="2"/>
  <c r="P208" i="2"/>
  <c r="Q249" i="2"/>
  <c r="Q411" i="2"/>
  <c r="P480" i="2"/>
  <c r="S377" i="2"/>
  <c r="R644" i="2"/>
  <c r="Q275" i="2"/>
  <c r="Q481" i="2"/>
  <c r="S633" i="2"/>
  <c r="R77" i="2"/>
  <c r="Q292" i="2"/>
  <c r="S34" i="2"/>
  <c r="P97" i="2"/>
  <c r="N465" i="2"/>
  <c r="Q586" i="2"/>
  <c r="N29" i="2"/>
  <c r="Q303" i="2"/>
  <c r="P405" i="2"/>
  <c r="N199" i="2"/>
  <c r="N601" i="2"/>
  <c r="P558" i="2"/>
  <c r="P248" i="2"/>
  <c r="S498" i="2"/>
  <c r="Q466" i="2"/>
  <c r="S215" i="2"/>
  <c r="S609" i="2"/>
  <c r="N55" i="2"/>
  <c r="S550" i="2"/>
  <c r="N161" i="2"/>
  <c r="S40" i="2"/>
  <c r="P189" i="2"/>
  <c r="R658" i="2"/>
  <c r="S474" i="2"/>
  <c r="N604" i="2"/>
  <c r="O190" i="2"/>
  <c r="S527" i="2"/>
  <c r="O515" i="2"/>
  <c r="P147" i="2"/>
  <c r="P29" i="2"/>
  <c r="S122" i="2"/>
  <c r="R565" i="2"/>
  <c r="O499" i="2"/>
  <c r="S539" i="2"/>
  <c r="R371" i="2"/>
  <c r="N499" i="2"/>
  <c r="R8" i="2"/>
  <c r="Q104" i="2"/>
  <c r="R181" i="2"/>
  <c r="Q294" i="2"/>
  <c r="S126" i="2"/>
  <c r="S273" i="2"/>
  <c r="S577" i="2"/>
  <c r="S235" i="2"/>
  <c r="S330" i="2"/>
  <c r="S37" i="2"/>
  <c r="R620" i="2"/>
  <c r="N30" i="2"/>
  <c r="O430" i="2"/>
  <c r="O569" i="2"/>
  <c r="R429" i="2"/>
  <c r="Q118" i="2"/>
  <c r="R273" i="2"/>
  <c r="S511" i="2"/>
  <c r="P237" i="2"/>
  <c r="Q203" i="2"/>
  <c r="S280" i="2"/>
  <c r="O315" i="2"/>
  <c r="R21" i="2"/>
  <c r="N514" i="2"/>
  <c r="Q347" i="2"/>
  <c r="Q557" i="2"/>
  <c r="R657" i="2"/>
  <c r="P656" i="2"/>
  <c r="S85" i="2"/>
  <c r="P78" i="2"/>
  <c r="S573" i="2"/>
  <c r="Q392" i="2"/>
  <c r="R390" i="2"/>
  <c r="Q353" i="2"/>
  <c r="S70" i="2"/>
  <c r="S481" i="2"/>
  <c r="P184" i="2"/>
  <c r="R190" i="2"/>
  <c r="R520" i="2"/>
  <c r="S597" i="2"/>
  <c r="P505" i="2"/>
  <c r="R147" i="2"/>
  <c r="O384" i="2"/>
  <c r="N160" i="2"/>
  <c r="O475" i="2"/>
  <c r="N317" i="2"/>
  <c r="S156" i="2"/>
  <c r="O281" i="2"/>
  <c r="Q458" i="2"/>
  <c r="S344" i="2"/>
  <c r="P54" i="2"/>
  <c r="N280" i="2"/>
  <c r="O74" i="2"/>
  <c r="O604" i="2"/>
  <c r="N418" i="2"/>
  <c r="O140" i="2"/>
  <c r="R308" i="2"/>
  <c r="P613" i="2"/>
  <c r="S308" i="2"/>
  <c r="O477" i="2"/>
  <c r="P428" i="2"/>
  <c r="R545" i="2"/>
  <c r="S253" i="2"/>
  <c r="O331" i="2"/>
  <c r="P26" i="2"/>
  <c r="R558" i="2"/>
  <c r="Q245" i="2"/>
  <c r="N293" i="2"/>
  <c r="Q257" i="2"/>
  <c r="R633" i="2"/>
  <c r="P28" i="2"/>
  <c r="N28" i="2"/>
  <c r="N480" i="2"/>
  <c r="Q61" i="2"/>
  <c r="R555" i="2"/>
  <c r="R551" i="2"/>
  <c r="S140" i="2"/>
  <c r="P129" i="2"/>
  <c r="S397" i="2"/>
  <c r="P377" i="2"/>
  <c r="S637" i="2"/>
  <c r="Q109" i="2"/>
  <c r="Q248" i="2"/>
  <c r="R232" i="2"/>
  <c r="S293" i="2"/>
  <c r="Q134" i="2"/>
  <c r="P249" i="2"/>
  <c r="N307" i="2"/>
  <c r="Q359" i="2"/>
  <c r="R303" i="2"/>
  <c r="R496" i="2"/>
  <c r="S79" i="2"/>
  <c r="R331" i="2"/>
  <c r="R530" i="2"/>
  <c r="P35" i="2"/>
  <c r="S658" i="2"/>
  <c r="Q508" i="2"/>
  <c r="P151" i="2"/>
  <c r="R310" i="2"/>
  <c r="N559" i="2"/>
  <c r="N616" i="2"/>
  <c r="R161" i="2"/>
  <c r="Q474" i="2"/>
  <c r="S304" i="2"/>
  <c r="R74" i="2"/>
  <c r="R619" i="2"/>
  <c r="O486" i="2"/>
  <c r="Q30" i="2"/>
  <c r="O411" i="2"/>
  <c r="S237" i="2"/>
  <c r="O395" i="2"/>
  <c r="O640" i="2"/>
  <c r="P353" i="2"/>
  <c r="O8" i="2"/>
  <c r="O75" i="2"/>
  <c r="S415" i="2"/>
  <c r="Q184" i="2"/>
  <c r="R381" i="2"/>
  <c r="O206" i="2"/>
  <c r="R167" i="2"/>
  <c r="R593" i="2"/>
  <c r="N509" i="2"/>
  <c r="O651" i="2"/>
  <c r="P313" i="2"/>
  <c r="P635" i="2"/>
  <c r="P171" i="2"/>
  <c r="S376" i="2"/>
  <c r="N62" i="2"/>
  <c r="N543" i="2"/>
  <c r="P470" i="2"/>
  <c r="N634" i="2"/>
  <c r="P267" i="2"/>
  <c r="S540" i="2"/>
  <c r="P452" i="2"/>
  <c r="N371" i="2"/>
  <c r="S508" i="2"/>
  <c r="S503" i="2"/>
  <c r="R411" i="2"/>
  <c r="S617" i="2"/>
  <c r="O243" i="2"/>
  <c r="S635" i="2"/>
  <c r="P628" i="2"/>
  <c r="Q252" i="2"/>
  <c r="Q513" i="2"/>
  <c r="P549" i="2"/>
  <c r="N77" i="2"/>
  <c r="R34" i="2"/>
  <c r="Q90" i="2"/>
  <c r="P659" i="2"/>
  <c r="P591" i="2"/>
  <c r="P114" i="2"/>
  <c r="R61" i="2"/>
  <c r="Q657" i="2"/>
  <c r="Q647" i="2"/>
  <c r="O307" i="2"/>
  <c r="R276" i="2"/>
  <c r="S488" i="2"/>
  <c r="Q655" i="2"/>
  <c r="R447" i="2"/>
  <c r="Q579" i="2"/>
  <c r="P112" i="2"/>
  <c r="P79" i="2"/>
  <c r="P257" i="2"/>
  <c r="Q272" i="2"/>
  <c r="S528" i="2"/>
  <c r="Q423" i="2"/>
  <c r="P124" i="2"/>
  <c r="R155" i="2"/>
  <c r="Q528" i="2"/>
  <c r="Q194" i="2"/>
  <c r="P534" i="2"/>
  <c r="Q374" i="2"/>
  <c r="R252" i="2"/>
  <c r="S650" i="2"/>
  <c r="N561" i="2"/>
  <c r="N114" i="2"/>
  <c r="N186" i="2"/>
  <c r="O193" i="2"/>
  <c r="R66" i="2"/>
  <c r="S108" i="2"/>
  <c r="R504" i="2"/>
  <c r="S63" i="2"/>
  <c r="P299" i="2"/>
  <c r="S221" i="2"/>
  <c r="N136" i="2"/>
  <c r="O356" i="2"/>
  <c r="N86" i="2"/>
  <c r="S82" i="2"/>
  <c r="O536" i="2"/>
  <c r="P216" i="2"/>
  <c r="O65" i="2"/>
  <c r="Q364" i="2"/>
  <c r="O85" i="2"/>
  <c r="O480" i="2"/>
  <c r="P524" i="2"/>
  <c r="R501" i="2"/>
  <c r="R445" i="2"/>
  <c r="R456" i="2"/>
  <c r="N520" i="2"/>
  <c r="S303" i="2"/>
  <c r="S451" i="2"/>
  <c r="O329" i="2"/>
  <c r="R499" i="2"/>
  <c r="R536" i="2"/>
  <c r="O543" i="2"/>
  <c r="S386" i="2"/>
  <c r="S616" i="2"/>
  <c r="P356" i="2"/>
  <c r="P118" i="2"/>
  <c r="S227" i="2"/>
  <c r="R282" i="2"/>
  <c r="R601" i="2"/>
  <c r="O645" i="2"/>
  <c r="Q59" i="2"/>
  <c r="Q119" i="2"/>
  <c r="O459" i="2"/>
  <c r="P596" i="2"/>
  <c r="O337" i="2"/>
  <c r="O451" i="2"/>
  <c r="R461" i="2"/>
  <c r="R355" i="2"/>
  <c r="O176" i="2"/>
  <c r="Q158" i="2"/>
  <c r="R630" i="2"/>
  <c r="O390" i="2"/>
  <c r="Q128" i="2"/>
  <c r="S46" i="2"/>
  <c r="Q71" i="2"/>
  <c r="Q451" i="2"/>
  <c r="O391" i="2"/>
  <c r="S312" i="2"/>
  <c r="P294" i="2"/>
  <c r="P554" i="2"/>
  <c r="O366" i="2"/>
  <c r="P542" i="2"/>
  <c r="R387" i="2"/>
  <c r="R42" i="2"/>
  <c r="N385" i="2"/>
  <c r="R335" i="2"/>
  <c r="S157" i="2"/>
  <c r="S546" i="2"/>
  <c r="N98" i="2"/>
  <c r="O92" i="2"/>
  <c r="R134" i="2"/>
  <c r="R43" i="2"/>
  <c r="S638" i="2"/>
  <c r="Q335" i="2"/>
  <c r="N488" i="2"/>
  <c r="R651" i="2"/>
  <c r="P266" i="2"/>
  <c r="P577" i="2"/>
  <c r="O659" i="2"/>
  <c r="P292" i="2"/>
  <c r="R474" i="2"/>
  <c r="R505" i="2"/>
  <c r="R376" i="2"/>
  <c r="O310" i="2"/>
  <c r="O385" i="2"/>
  <c r="N45" i="2"/>
  <c r="O571" i="2"/>
  <c r="S568" i="2"/>
  <c r="Q348" i="2"/>
  <c r="Q522" i="2"/>
  <c r="R503" i="2"/>
  <c r="O358" i="2"/>
  <c r="P241" i="2"/>
  <c r="O607" i="2"/>
  <c r="Q297" i="2"/>
  <c r="S582" i="2"/>
  <c r="P514" i="2"/>
  <c r="N425" i="2"/>
  <c r="O465" i="2"/>
  <c r="Q371" i="2"/>
  <c r="R552" i="2"/>
  <c r="Q40" i="2"/>
  <c r="S619" i="2"/>
  <c r="Q633" i="2"/>
  <c r="Q452" i="2"/>
  <c r="Q320" i="2"/>
  <c r="O472" i="2"/>
  <c r="O540" i="2"/>
  <c r="P166" i="2"/>
  <c r="Q550" i="2"/>
  <c r="P23" i="2"/>
  <c r="P570" i="2"/>
  <c r="N241" i="2"/>
  <c r="O528" i="2"/>
  <c r="S90" i="2"/>
  <c r="R638" i="2"/>
  <c r="P660" i="2"/>
  <c r="R566" i="2"/>
  <c r="O399" i="2"/>
  <c r="O583" i="2"/>
  <c r="S365" i="2"/>
  <c r="Q218" i="2"/>
  <c r="Q587" i="2"/>
  <c r="S366" i="2"/>
  <c r="Q512" i="2"/>
  <c r="P96" i="2"/>
  <c r="N190" i="2"/>
  <c r="Q86" i="2"/>
  <c r="N109" i="2"/>
  <c r="N483" i="2"/>
  <c r="R538" i="2"/>
  <c r="R406" i="2"/>
  <c r="R572" i="2"/>
  <c r="N76" i="2"/>
  <c r="N542" i="2"/>
  <c r="N82" i="2"/>
  <c r="S516" i="2"/>
  <c r="S189" i="2"/>
  <c r="R508" i="2"/>
  <c r="R362" i="2"/>
  <c r="O502" i="2"/>
  <c r="R249" i="2"/>
  <c r="P571" i="2"/>
  <c r="P50" i="2"/>
  <c r="R465" i="2"/>
  <c r="Q63" i="2"/>
  <c r="O523" i="2"/>
  <c r="N66" i="2"/>
  <c r="O491" i="2"/>
  <c r="O632" i="2"/>
  <c r="O634" i="2"/>
  <c r="N210" i="2"/>
  <c r="S86" i="2"/>
  <c r="Q32" i="2"/>
  <c r="N290" i="2"/>
  <c r="O410" i="2"/>
  <c r="S502" i="2"/>
  <c r="P62" i="2"/>
  <c r="N469" i="2"/>
  <c r="R598" i="2"/>
  <c r="R528" i="2"/>
  <c r="S470" i="2"/>
  <c r="O28" i="2"/>
  <c r="S103" i="2"/>
  <c r="P186" i="2"/>
  <c r="P618" i="2"/>
  <c r="Q96" i="2"/>
  <c r="R611" i="2"/>
  <c r="P85" i="2"/>
  <c r="Q313" i="2"/>
  <c r="Q237" i="2"/>
  <c r="R68" i="2"/>
  <c r="Q409" i="2"/>
  <c r="R549" i="2"/>
  <c r="P587" i="2"/>
  <c r="R357" i="2"/>
  <c r="O572" i="2"/>
  <c r="S371" i="2"/>
  <c r="R185" i="2"/>
  <c r="R221" i="2"/>
  <c r="Q273" i="2"/>
  <c r="N59" i="2"/>
  <c r="Q113" i="2"/>
  <c r="R587" i="2"/>
  <c r="R493" i="2"/>
  <c r="S309" i="2"/>
  <c r="P119" i="2"/>
  <c r="R268" i="2"/>
  <c r="P347" i="2"/>
  <c r="S173" i="2"/>
  <c r="O208" i="2"/>
  <c r="P520" i="2"/>
  <c r="P33" i="2"/>
  <c r="S460" i="2"/>
  <c r="O377" i="2"/>
  <c r="S147" i="2"/>
  <c r="R152" i="2"/>
  <c r="N428" i="2"/>
  <c r="R116" i="2"/>
  <c r="N313" i="2"/>
  <c r="N342" i="2"/>
  <c r="N635" i="2"/>
  <c r="N312" i="2"/>
  <c r="N92" i="2"/>
  <c r="N505" i="2"/>
  <c r="O236" i="2"/>
  <c r="N435" i="2"/>
  <c r="O592" i="2"/>
  <c r="Q84" i="2"/>
  <c r="N447" i="2"/>
  <c r="P308" i="2"/>
  <c r="Q503" i="2"/>
  <c r="S389" i="2"/>
  <c r="P359" i="2"/>
  <c r="R610" i="2"/>
  <c r="N530" i="2"/>
  <c r="P557" i="2"/>
  <c r="S607" i="2"/>
  <c r="N308" i="2"/>
  <c r="Q270" i="2"/>
  <c r="O375" i="2"/>
  <c r="Q322" i="2"/>
  <c r="Q426" i="2"/>
  <c r="N23" i="2"/>
  <c r="N225" i="2"/>
  <c r="Q630" i="2"/>
  <c r="Q604" i="2"/>
  <c r="R189" i="2"/>
  <c r="P467" i="2"/>
  <c r="O470" i="2"/>
  <c r="S180" i="2"/>
  <c r="O524" i="2"/>
  <c r="Q561" i="2"/>
  <c r="R183" i="2"/>
  <c r="Q191" i="2"/>
  <c r="N32" i="2"/>
  <c r="R288" i="2"/>
  <c r="P426" i="2"/>
  <c r="N472" i="2"/>
  <c r="S499" i="2"/>
  <c r="P611" i="2"/>
  <c r="N375" i="2"/>
  <c r="O564" i="2"/>
  <c r="P270" i="2"/>
  <c r="P135" i="2"/>
  <c r="P314" i="2"/>
  <c r="R345" i="2"/>
  <c r="Q575" i="2"/>
  <c r="S106" i="2"/>
  <c r="S171" i="2"/>
  <c r="R502" i="2"/>
  <c r="O84" i="2"/>
  <c r="S538" i="2"/>
  <c r="O565" i="2"/>
  <c r="R98" i="2"/>
  <c r="R470" i="2"/>
  <c r="Q418" i="2"/>
  <c r="N227" i="2"/>
  <c r="N304" i="2"/>
  <c r="P515" i="2"/>
  <c r="Q68" i="2"/>
  <c r="N355" i="2"/>
  <c r="R317" i="2"/>
  <c r="R559" i="2"/>
  <c r="R462" i="2"/>
  <c r="P245" i="2"/>
  <c r="R377" i="2"/>
  <c r="O195" i="2"/>
  <c r="P522" i="2"/>
  <c r="O136" i="2"/>
  <c r="R250" i="2"/>
  <c r="O642" i="2"/>
  <c r="P340" i="2"/>
  <c r="Q231" i="2"/>
  <c r="R175" i="2"/>
  <c r="S423" i="2"/>
  <c r="S585" i="2"/>
  <c r="P630" i="2"/>
  <c r="O594" i="2"/>
  <c r="O382" i="2"/>
  <c r="N232" i="2"/>
  <c r="O649" i="2"/>
  <c r="Q282" i="2"/>
  <c r="R210" i="2"/>
  <c r="P201" i="2"/>
  <c r="O109" i="2"/>
  <c r="O175" i="2"/>
  <c r="O77" i="2"/>
  <c r="R577" i="2"/>
  <c r="P178" i="2"/>
  <c r="O130" i="2"/>
  <c r="R509" i="2"/>
  <c r="P389" i="2"/>
  <c r="O341" i="2"/>
  <c r="N451" i="2"/>
  <c r="O178" i="2"/>
  <c r="Q366" i="2"/>
  <c r="S216" i="2"/>
  <c r="Q129" i="2"/>
  <c r="Q102" i="2"/>
  <c r="N299" i="2"/>
  <c r="N431" i="2"/>
  <c r="S331" i="2"/>
  <c r="Q346" i="2"/>
  <c r="Q142" i="2"/>
  <c r="S461" i="2"/>
  <c r="R405" i="2"/>
  <c r="Q45" i="2"/>
  <c r="P529" i="2"/>
  <c r="R435" i="2"/>
  <c r="R211" i="2"/>
  <c r="S529" i="2"/>
  <c r="N423" i="2"/>
  <c r="R59" i="2"/>
  <c r="P75" i="2"/>
  <c r="R632" i="2"/>
  <c r="R622" i="2"/>
  <c r="O216" i="2"/>
  <c r="R642" i="2"/>
  <c r="R523" i="2"/>
  <c r="N275" i="2"/>
  <c r="S214" i="2"/>
  <c r="Q135" i="2"/>
  <c r="S9" i="2"/>
  <c r="N171" i="2"/>
  <c r="Q35" i="2"/>
  <c r="N175" i="2"/>
  <c r="P532" i="2"/>
  <c r="Q406" i="2"/>
  <c r="S341" i="2"/>
  <c r="O292" i="2"/>
  <c r="O221" i="2"/>
  <c r="O357" i="2"/>
  <c r="S434" i="2"/>
  <c r="O128" i="2"/>
  <c r="P297" i="2"/>
  <c r="P203" i="2"/>
  <c r="Q355" i="2"/>
  <c r="O131" i="2"/>
  <c r="Q494" i="2"/>
  <c r="P397" i="2"/>
  <c r="S643" i="2"/>
  <c r="P200" i="2"/>
  <c r="N524" i="2"/>
  <c r="R637" i="2"/>
  <c r="P369" i="2"/>
  <c r="S661" i="2"/>
  <c r="Q70" i="2"/>
  <c r="R237" i="2"/>
  <c r="S61" i="2"/>
  <c r="P607" i="2"/>
  <c r="P130" i="2"/>
  <c r="P140" i="2"/>
  <c r="P283" i="2"/>
  <c r="Q447" i="2"/>
  <c r="P109" i="2"/>
  <c r="O542" i="2"/>
  <c r="N533" i="2"/>
  <c r="P417" i="2"/>
  <c r="R466" i="2"/>
  <c r="S65" i="2"/>
  <c r="S302" i="2"/>
  <c r="S68" i="2"/>
  <c r="S537" i="2"/>
  <c r="N498" i="2"/>
  <c r="P225" i="2"/>
  <c r="O606" i="2"/>
  <c r="P516" i="2"/>
  <c r="P253" i="2"/>
  <c r="S220" i="2"/>
  <c r="R140" i="2"/>
  <c r="Q607" i="2"/>
  <c r="N211" i="2"/>
  <c r="N140" i="2"/>
  <c r="N106" i="2"/>
  <c r="S13" i="2"/>
  <c r="O347" i="2"/>
  <c r="N196" i="2"/>
  <c r="N582" i="2"/>
  <c r="P34" i="2"/>
  <c r="Q476" i="2"/>
  <c r="N441" i="2"/>
  <c r="S223" i="2"/>
  <c r="Q34" i="2"/>
  <c r="N102" i="2"/>
  <c r="O257" i="2"/>
  <c r="N433" i="2"/>
  <c r="Q500" i="2"/>
  <c r="Q330" i="2"/>
  <c r="S372" i="2"/>
  <c r="Q651" i="2"/>
  <c r="S66" i="2"/>
  <c r="O549" i="2"/>
  <c r="Q255" i="2"/>
  <c r="O556" i="2"/>
  <c r="N578" i="2"/>
  <c r="N215" i="2"/>
  <c r="O501" i="2"/>
  <c r="N327" i="2"/>
  <c r="O521" i="2"/>
  <c r="P399" i="2"/>
  <c r="N340" i="2"/>
  <c r="R248" i="2"/>
  <c r="R585" i="2"/>
  <c r="S534" i="2"/>
  <c r="Q325" i="2"/>
  <c r="R518" i="2"/>
  <c r="P488" i="2"/>
  <c r="Q205" i="2"/>
  <c r="P327" i="2"/>
  <c r="O102" i="2"/>
  <c r="R122" i="2"/>
  <c r="Q175" i="2"/>
  <c r="N345" i="2"/>
  <c r="Q469" i="2"/>
  <c r="Q145" i="2"/>
  <c r="S513" i="2"/>
  <c r="O283" i="2"/>
  <c r="N400" i="2"/>
  <c r="R302" i="2"/>
  <c r="R329" i="2"/>
  <c r="R589" i="2"/>
  <c r="P650" i="2"/>
  <c r="Q276" i="2"/>
  <c r="O30" i="2"/>
  <c r="N648" i="2"/>
  <c r="P80" i="2"/>
  <c r="R609" i="2"/>
  <c r="S524" i="2"/>
  <c r="O425" i="2"/>
  <c r="O211" i="2"/>
  <c r="N282" i="2"/>
  <c r="Q632" i="2"/>
  <c r="O608" i="2"/>
  <c r="S427" i="2"/>
  <c r="S651" i="2"/>
  <c r="O173" i="2"/>
  <c r="S620" i="2"/>
  <c r="R570" i="2"/>
  <c r="O617" i="2"/>
  <c r="S614" i="2"/>
  <c r="P649" i="2"/>
  <c r="R590" i="2"/>
  <c r="N205" i="2"/>
  <c r="S208" i="2"/>
  <c r="R495" i="2"/>
  <c r="P293" i="2"/>
  <c r="P276" i="2"/>
  <c r="R494" i="2"/>
  <c r="R458" i="2"/>
  <c r="N642" i="2"/>
  <c r="N513" i="2"/>
  <c r="O414" i="2"/>
  <c r="O119" i="2"/>
  <c r="S175" i="2"/>
  <c r="S594" i="2"/>
  <c r="Q433" i="2"/>
  <c r="R270" i="2"/>
  <c r="R564" i="2"/>
  <c r="S62" i="2"/>
  <c r="Q395" i="2"/>
  <c r="P569" i="2"/>
  <c r="P449" i="2"/>
  <c r="S78" i="2"/>
  <c r="Q492" i="2"/>
  <c r="N57" i="2"/>
  <c r="Q258" i="2"/>
  <c r="O602" i="2"/>
  <c r="P385" i="2"/>
  <c r="R592" i="2"/>
  <c r="Q368" i="2"/>
  <c r="S148" i="2"/>
  <c r="P322" i="2"/>
  <c r="R203" i="2"/>
  <c r="R569" i="2"/>
  <c r="N356" i="2"/>
  <c r="S251" i="2"/>
  <c r="Q23" i="2"/>
  <c r="N494" i="2"/>
  <c r="R133" i="2"/>
  <c r="R650" i="2"/>
  <c r="S26" i="2"/>
  <c r="N449" i="2"/>
  <c r="O233" i="2"/>
  <c r="P457" i="2"/>
  <c r="R216" i="2"/>
  <c r="O487" i="2"/>
  <c r="Q317" i="2"/>
  <c r="R480" i="2"/>
  <c r="S405" i="2"/>
  <c r="S130" i="2"/>
  <c r="P153" i="2"/>
  <c r="Q190" i="2"/>
  <c r="S288" i="2"/>
  <c r="R529" i="2"/>
  <c r="R70" i="2"/>
  <c r="N416" i="2"/>
  <c r="R510" i="2"/>
  <c r="Q431" i="2"/>
  <c r="Q20" i="2"/>
  <c r="R170" i="2"/>
  <c r="R635" i="2"/>
  <c r="N60" i="2"/>
  <c r="N621" i="2"/>
  <c r="N650" i="2"/>
  <c r="O460" i="2"/>
  <c r="N545" i="2"/>
  <c r="S608" i="2"/>
  <c r="N129" i="2"/>
  <c r="O633" i="2"/>
  <c r="N130" i="2"/>
  <c r="R129" i="2"/>
  <c r="S648" i="2"/>
  <c r="Q529" i="2"/>
  <c r="O308" i="2"/>
  <c r="R97" i="2"/>
  <c r="O653" i="2"/>
  <c r="O80" i="2"/>
  <c r="R374" i="2"/>
  <c r="R256" i="2"/>
  <c r="N651" i="2"/>
  <c r="O402" i="2"/>
  <c r="Q315" i="2"/>
  <c r="Q480" i="2"/>
  <c r="S443" i="2"/>
  <c r="P358" i="2"/>
  <c r="S327" i="2"/>
  <c r="Q388" i="2"/>
  <c r="O267" i="2"/>
  <c r="N622" i="2"/>
  <c r="R607" i="2"/>
  <c r="P527" i="2"/>
  <c r="N438" i="2"/>
  <c r="P421" i="2"/>
  <c r="P544" i="2"/>
  <c r="N555" i="2"/>
  <c r="P315" i="2"/>
  <c r="O388" i="2"/>
  <c r="Q140" i="2"/>
  <c r="S163" i="2"/>
  <c r="O519" i="2"/>
  <c r="P619" i="2"/>
  <c r="S292" i="2"/>
  <c r="P206" i="2"/>
  <c r="O397" i="2"/>
  <c r="P141" i="2"/>
  <c r="R506" i="2"/>
  <c r="P108" i="2"/>
  <c r="P423" i="2"/>
  <c r="R218" i="2"/>
  <c r="R375" i="2"/>
  <c r="O287" i="2"/>
  <c r="O161" i="2"/>
  <c r="N655" i="2"/>
  <c r="Q241" i="2"/>
  <c r="S183" i="2"/>
  <c r="N74" i="2"/>
  <c r="P639" i="2"/>
  <c r="S98" i="2"/>
  <c r="N647" i="2"/>
  <c r="R111" i="2"/>
  <c r="S205" i="2"/>
  <c r="S168" i="2"/>
  <c r="R660" i="2"/>
  <c r="S570" i="2"/>
  <c r="R491" i="2"/>
  <c r="R158" i="2"/>
  <c r="O597" i="2"/>
  <c r="S329" i="2"/>
  <c r="Q616" i="2"/>
  <c r="Q582" i="2"/>
  <c r="Q400" i="2"/>
  <c r="N656" i="2"/>
  <c r="R388" i="2"/>
  <c r="P272" i="2"/>
  <c r="R124" i="2"/>
  <c r="R138" i="2"/>
  <c r="N104" i="2"/>
  <c r="O232" i="2"/>
  <c r="N492" i="2"/>
  <c r="N118" i="2"/>
  <c r="O71" i="2"/>
  <c r="O21" i="2"/>
  <c r="N295" i="2"/>
  <c r="S166" i="2"/>
  <c r="S458" i="2"/>
  <c r="R71" i="2"/>
  <c r="R426" i="2"/>
  <c r="O299" i="2"/>
  <c r="P138" i="2"/>
  <c r="O601" i="2"/>
  <c r="R328" i="2"/>
  <c r="R178" i="2"/>
  <c r="O554" i="2"/>
  <c r="Q141" i="2"/>
  <c r="O210" i="2"/>
  <c r="N661" i="2"/>
  <c r="Q196" i="2"/>
  <c r="P332" i="2"/>
  <c r="P148" i="2"/>
  <c r="R550" i="2"/>
  <c r="S561" i="2"/>
  <c r="S226" i="2"/>
  <c r="P341" i="2"/>
  <c r="R26" i="2"/>
  <c r="S203" i="2"/>
  <c r="N69" i="2"/>
  <c r="S113" i="2"/>
  <c r="R557" i="2"/>
  <c r="S549" i="2"/>
  <c r="R554" i="2"/>
  <c r="Q147" i="2"/>
  <c r="R597" i="2"/>
  <c r="N599" i="2"/>
  <c r="O661" i="2"/>
  <c r="R257" i="2"/>
  <c r="N515" i="2"/>
  <c r="R583" i="2"/>
  <c r="R322" i="2"/>
  <c r="P38" i="2"/>
  <c r="P22" i="2"/>
  <c r="S298" i="2"/>
  <c r="P221" i="2"/>
  <c r="N386" i="2"/>
  <c r="O151" i="2"/>
  <c r="R641" i="2"/>
  <c r="Q590" i="2"/>
  <c r="O40" i="2"/>
  <c r="N346" i="2"/>
  <c r="N141" i="2"/>
  <c r="P620" i="2"/>
  <c r="P466" i="2"/>
  <c r="O325" i="2"/>
  <c r="R96" i="2"/>
  <c r="R521" i="2"/>
  <c r="P578" i="2"/>
  <c r="Q525" i="2"/>
  <c r="N430" i="2"/>
  <c r="P446" i="2"/>
  <c r="P489" i="2"/>
  <c r="O180" i="2"/>
  <c r="S437" i="2"/>
  <c r="S621" i="2"/>
  <c r="Q235" i="2"/>
  <c r="Q609" i="2"/>
  <c r="R443" i="2"/>
  <c r="Q293" i="2"/>
  <c r="O590" i="2"/>
  <c r="N332" i="2"/>
  <c r="Q549" i="2"/>
  <c r="Q601" i="2"/>
  <c r="N462" i="2"/>
  <c r="S38" i="2"/>
  <c r="R556" i="2"/>
  <c r="P320" i="2"/>
  <c r="N557" i="2"/>
  <c r="R534" i="2"/>
  <c r="S518" i="2"/>
  <c r="S388" i="2"/>
  <c r="S446" i="2"/>
  <c r="R584" i="2"/>
  <c r="O596" i="2"/>
  <c r="R266" i="2"/>
  <c r="Q650" i="2"/>
  <c r="O584" i="2"/>
  <c r="P632" i="2"/>
  <c r="S593" i="2"/>
  <c r="S555" i="2"/>
  <c r="N388" i="2"/>
  <c r="P380" i="2"/>
  <c r="P418" i="2"/>
  <c r="R446" i="2"/>
  <c r="R213" i="2"/>
  <c r="S270" i="2"/>
  <c r="O419" i="2"/>
  <c r="Q506" i="2"/>
  <c r="Q161" i="2"/>
  <c r="Q509" i="2"/>
  <c r="S400" i="2"/>
  <c r="Q377" i="2"/>
  <c r="Q29" i="2"/>
  <c r="Q430" i="2"/>
  <c r="R191" i="2"/>
  <c r="O550" i="2"/>
  <c r="R330" i="2"/>
  <c r="R629" i="2"/>
  <c r="S587" i="2"/>
  <c r="Q155" i="2"/>
  <c r="O280" i="2"/>
  <c r="Q262" i="2"/>
  <c r="P538" i="2"/>
  <c r="O163" i="2"/>
  <c r="R487" i="2"/>
  <c r="Q597" i="2"/>
  <c r="S193" i="2"/>
  <c r="Q606" i="2"/>
  <c r="Q524" i="2"/>
  <c r="R28" i="2"/>
  <c r="O273" i="2"/>
  <c r="O562" i="2"/>
  <c r="N233" i="2"/>
  <c r="N201" i="2"/>
  <c r="P599" i="2"/>
  <c r="R606" i="2"/>
  <c r="R82" i="2"/>
  <c r="Q44" i="2"/>
  <c r="O352" i="2"/>
  <c r="S230" i="2"/>
  <c r="S510" i="2"/>
  <c r="S530" i="2"/>
  <c r="Q195" i="2"/>
  <c r="P562" i="2"/>
  <c r="Q536" i="2"/>
  <c r="R594" i="2"/>
  <c r="R39" i="2"/>
  <c r="Q459" i="2"/>
  <c r="R656" i="2"/>
  <c r="S385" i="2"/>
  <c r="P483" i="2"/>
  <c r="R417" i="2"/>
  <c r="S421" i="2"/>
  <c r="S231" i="2"/>
  <c r="R174" i="2"/>
  <c r="O362" i="2"/>
  <c r="O227" i="2"/>
  <c r="R537" i="2"/>
  <c r="P465" i="2"/>
  <c r="R30" i="2"/>
  <c r="O531" i="2"/>
  <c r="O445" i="2"/>
  <c r="O22" i="2"/>
  <c r="S131" i="2"/>
  <c r="P8" i="2"/>
  <c r="S195" i="2"/>
  <c r="Q108" i="2"/>
  <c r="R479" i="2"/>
  <c r="N337" i="2"/>
  <c r="N583" i="2"/>
  <c r="R135" i="2"/>
  <c r="R230" i="2"/>
  <c r="O147" i="2"/>
  <c r="S452" i="2"/>
  <c r="N54" i="2"/>
  <c r="Q361" i="2"/>
  <c r="P593" i="2"/>
  <c r="S497" i="2"/>
  <c r="O446" i="2"/>
  <c r="N640" i="2"/>
  <c r="O655" i="2"/>
  <c r="Q486" i="2"/>
  <c r="S410" i="2"/>
  <c r="S571" i="2"/>
  <c r="Q225" i="2"/>
  <c r="O552" i="2"/>
  <c r="O619" i="2"/>
  <c r="P211" i="2"/>
  <c r="P536" i="2"/>
  <c r="S462" i="2"/>
  <c r="R287" i="2"/>
  <c r="O62" i="2"/>
  <c r="P175" i="2"/>
  <c r="P195" i="2"/>
  <c r="N592" i="2"/>
  <c r="N495" i="2"/>
  <c r="O50" i="2"/>
  <c r="Q126" i="2"/>
  <c r="P550" i="2"/>
  <c r="Q127" i="2"/>
  <c r="N619" i="2"/>
  <c r="N322" i="2"/>
  <c r="N46" i="2"/>
  <c r="Q85" i="2"/>
  <c r="S359" i="2"/>
  <c r="R127" i="2"/>
  <c r="N399" i="2"/>
  <c r="O46" i="2"/>
  <c r="P603" i="2"/>
  <c r="R49" i="2"/>
  <c r="R292" i="2"/>
  <c r="O593" i="2"/>
  <c r="R243" i="2"/>
  <c r="O272" i="2"/>
  <c r="Q495" i="2"/>
  <c r="P528" i="2"/>
  <c r="R498" i="2"/>
  <c r="S468" i="2"/>
  <c r="O413" i="2"/>
  <c r="Q227" i="2"/>
  <c r="P191" i="2"/>
  <c r="P157" i="2"/>
  <c r="Q46" i="2"/>
  <c r="R604" i="2"/>
  <c r="S472" i="2"/>
  <c r="Q568" i="2"/>
  <c r="P227" i="2"/>
  <c r="N573" i="2"/>
  <c r="Q352" i="2"/>
  <c r="N163" i="2"/>
  <c r="R527" i="2"/>
  <c r="S158" i="2"/>
  <c r="N38" i="2"/>
  <c r="S245" i="2"/>
  <c r="O355" i="2"/>
  <c r="S426" i="2"/>
  <c r="S640" i="2"/>
  <c r="S120" i="2"/>
  <c r="Q298" i="2"/>
  <c r="Q280" i="2"/>
  <c r="S45" i="2"/>
  <c r="Q47" i="2"/>
  <c r="P295" i="2"/>
  <c r="N319" i="2"/>
  <c r="S606" i="2"/>
  <c r="R319" i="2"/>
  <c r="Q233" i="2"/>
  <c r="N382" i="2"/>
  <c r="P133" i="2"/>
  <c r="P169" i="2"/>
  <c r="P345" i="2"/>
  <c r="R428" i="2"/>
  <c r="S506" i="2"/>
  <c r="Q337" i="2"/>
  <c r="Q319" i="2"/>
  <c r="Q201" i="2"/>
  <c r="S77" i="2"/>
  <c r="P181" i="2"/>
  <c r="O220" i="2"/>
  <c r="S656" i="2"/>
  <c r="R385" i="2"/>
  <c r="Q539" i="2"/>
  <c r="S601" i="2"/>
  <c r="P82" i="2"/>
  <c r="R231" i="2"/>
  <c r="O426" i="2"/>
  <c r="N445" i="2"/>
  <c r="P282" i="2"/>
  <c r="R85" i="2"/>
  <c r="Q211" i="2"/>
  <c r="O577" i="2"/>
  <c r="N250" i="2"/>
  <c r="Q181" i="2"/>
  <c r="P25" i="2"/>
  <c r="R196" i="2"/>
  <c r="O509" i="2"/>
  <c r="S520" i="2"/>
  <c r="P183" i="2"/>
  <c r="P382" i="2"/>
  <c r="O121" i="2"/>
  <c r="S276" i="2"/>
  <c r="P606" i="2"/>
  <c r="P196" i="2"/>
  <c r="P258" i="2"/>
  <c r="O103" i="2"/>
  <c r="P614" i="2"/>
  <c r="Q623" i="2"/>
  <c r="S547" i="2"/>
  <c r="S310" i="2"/>
  <c r="Q153" i="2"/>
  <c r="R173" i="2"/>
  <c r="S124" i="2"/>
  <c r="Q414" i="2"/>
  <c r="O508" i="2"/>
  <c r="O231" i="2"/>
  <c r="R571" i="2"/>
  <c r="R320" i="2"/>
  <c r="Q51" i="2"/>
  <c r="P496" i="2"/>
  <c r="S21" i="2"/>
  <c r="O447" i="2"/>
  <c r="N297" i="2"/>
  <c r="P451" i="2"/>
  <c r="Q56" i="2"/>
  <c r="R451" i="2"/>
  <c r="O340" i="2"/>
  <c r="R573" i="2"/>
  <c r="Q305" i="2"/>
  <c r="N51" i="2"/>
  <c r="R46" i="2"/>
  <c r="R524" i="2"/>
  <c r="P260" i="2"/>
  <c r="N124" i="2"/>
  <c r="S233" i="2"/>
  <c r="P564" i="2"/>
  <c r="Q112" i="2"/>
  <c r="O33" i="2"/>
  <c r="Q26" i="2"/>
  <c r="S201" i="2"/>
  <c r="S199" i="2"/>
  <c r="O199" i="2"/>
  <c r="R438" i="2"/>
  <c r="S392" i="2"/>
  <c r="S554" i="2"/>
  <c r="O417" i="2"/>
  <c r="N603" i="2"/>
  <c r="R489" i="2"/>
  <c r="S515" i="2"/>
  <c r="S639" i="2"/>
  <c r="S33" i="2"/>
  <c r="Q178" i="2"/>
  <c r="Q643" i="2"/>
  <c r="S121" i="2"/>
  <c r="S375" i="2"/>
  <c r="Q101" i="2"/>
  <c r="R627" i="2"/>
  <c r="P40" i="2"/>
  <c r="R168" i="2"/>
  <c r="O380" i="2"/>
  <c r="P117" i="2"/>
  <c r="O427" i="2"/>
  <c r="R193" i="2"/>
  <c r="N460" i="2"/>
  <c r="R108" i="2"/>
  <c r="N587" i="2"/>
  <c r="P319" i="2"/>
  <c r="N253" i="2"/>
  <c r="P523" i="2"/>
  <c r="O235" i="2"/>
  <c r="O319" i="2"/>
  <c r="Q640" i="2"/>
  <c r="P357" i="2"/>
  <c r="O282" i="2"/>
  <c r="N602" i="2"/>
  <c r="N63" i="2"/>
  <c r="R242" i="2"/>
  <c r="Q551" i="2"/>
  <c r="R603" i="2"/>
  <c r="Q171" i="2"/>
  <c r="O511" i="2"/>
  <c r="R171" i="2"/>
  <c r="S628" i="2"/>
  <c r="Q65" i="2"/>
  <c r="P209" i="2"/>
  <c r="N391" i="2"/>
  <c r="R126" i="2"/>
  <c r="Q163" i="2"/>
  <c r="N584" i="2"/>
  <c r="R78" i="2"/>
  <c r="S268" i="2"/>
  <c r="P155" i="2"/>
  <c r="R305" i="2"/>
  <c r="P162" i="2"/>
  <c r="P232" i="2"/>
  <c r="R153" i="2"/>
  <c r="N273" i="2"/>
  <c r="Q435" i="2"/>
  <c r="S532" i="2"/>
  <c r="S250" i="2"/>
  <c r="Q376" i="2"/>
  <c r="P92" i="2"/>
  <c r="P231" i="2"/>
  <c r="O104" i="2"/>
  <c r="S632" i="2"/>
  <c r="P59" i="2"/>
  <c r="P21" i="2"/>
  <c r="S84" i="2"/>
  <c r="S210" i="2"/>
  <c r="Q399" i="2"/>
  <c r="P563" i="2"/>
  <c r="P305" i="2"/>
  <c r="S514" i="2"/>
  <c r="R275" i="2"/>
  <c r="S368" i="2"/>
  <c r="Q78" i="2"/>
  <c r="Q33" i="2"/>
  <c r="Q520" i="2"/>
  <c r="S305" i="2"/>
  <c r="S559" i="2"/>
  <c r="Q390" i="2"/>
  <c r="O255" i="2"/>
  <c r="S348" i="2"/>
  <c r="R69" i="2"/>
  <c r="R184" i="2"/>
  <c r="R421" i="2"/>
  <c r="N414" i="2"/>
  <c r="S352" i="2"/>
  <c r="S572" i="2"/>
  <c r="S495" i="2"/>
  <c r="R92" i="2"/>
  <c r="R40" i="2"/>
  <c r="Q634" i="2"/>
  <c r="S355" i="2"/>
  <c r="P395" i="2"/>
  <c r="O389" i="2"/>
  <c r="R186" i="2"/>
  <c r="Q199" i="2"/>
  <c r="N459" i="2"/>
  <c r="N439" i="2"/>
  <c r="O218" i="2"/>
  <c r="Q577" i="2"/>
  <c r="S660" i="2"/>
  <c r="P173" i="2"/>
  <c r="Q285" i="2"/>
  <c r="Q133" i="2"/>
  <c r="S590" i="2"/>
  <c r="O496" i="2"/>
  <c r="P136" i="2"/>
  <c r="Q39" i="2"/>
  <c r="N540" i="2"/>
  <c r="R62" i="2"/>
  <c r="P137" i="2"/>
  <c r="R460" i="2"/>
  <c r="Q232" i="2"/>
  <c r="P458" i="2"/>
  <c r="N22" i="2"/>
  <c r="Q130" i="2"/>
  <c r="S282" i="2"/>
  <c r="R532" i="2"/>
  <c r="R602" i="2"/>
  <c r="Q405" i="2"/>
  <c r="R65" i="2"/>
  <c r="R661" i="2"/>
  <c r="P312" i="2"/>
  <c r="N169" i="2"/>
  <c r="O20" i="2"/>
  <c r="Q173" i="2"/>
  <c r="S345" i="2"/>
  <c r="S492" i="2"/>
  <c r="R542" i="2"/>
  <c r="R200" i="2"/>
  <c r="Q510" i="2"/>
  <c r="S556" i="2"/>
  <c r="R653" i="2"/>
  <c r="S519" i="2"/>
  <c r="P568" i="2"/>
  <c r="Q122" i="2"/>
  <c r="S69" i="2"/>
  <c r="S19" i="2"/>
  <c r="Q210" i="2"/>
  <c r="R352" i="2"/>
  <c r="R395" i="2"/>
  <c r="Q169" i="2"/>
  <c r="N272" i="2"/>
  <c r="S542" i="2"/>
  <c r="P406" i="2"/>
  <c r="Q493" i="2"/>
  <c r="S112" i="2"/>
  <c r="S645" i="2"/>
  <c r="S576" i="2"/>
  <c r="S137" i="2"/>
  <c r="S92" i="2"/>
  <c r="Q382" i="2"/>
  <c r="R163" i="2"/>
  <c r="P492" i="2"/>
  <c r="R295" i="2"/>
  <c r="N50" i="2"/>
  <c r="O23" i="2"/>
  <c r="Q55" i="2"/>
  <c r="Q312" i="2"/>
  <c r="P39" i="2"/>
  <c r="O112" i="2"/>
  <c r="S155" i="2"/>
  <c r="P429" i="2"/>
  <c r="R459" i="2"/>
  <c r="P265" i="2"/>
  <c r="N653" i="2"/>
  <c r="R366" i="2"/>
  <c r="R512" i="2"/>
  <c r="S653" i="2"/>
  <c r="S275" i="2"/>
  <c r="Q176" i="2"/>
  <c r="R123" i="2"/>
  <c r="P70" i="2"/>
  <c r="S30" i="2"/>
  <c r="R251" i="2"/>
  <c r="R80" i="2"/>
  <c r="R38" i="2"/>
  <c r="S117" i="2"/>
  <c r="R647" i="2"/>
  <c r="P90" i="2"/>
  <c r="O57" i="2"/>
  <c r="S150" i="2"/>
  <c r="Q437" i="2"/>
  <c r="Q150" i="2"/>
  <c r="S602" i="2"/>
  <c r="O575" i="2"/>
  <c r="P176" i="2"/>
  <c r="Q92" i="2"/>
  <c r="R83" i="2"/>
  <c r="N20" i="2"/>
  <c r="P400" i="2"/>
  <c r="Q174" i="2"/>
  <c r="O538" i="2"/>
  <c r="S49" i="2"/>
  <c r="P368" i="2"/>
  <c r="S644" i="2"/>
  <c r="Q612" i="2"/>
  <c r="N133" i="2"/>
  <c r="Q545" i="2"/>
  <c r="O609" i="2"/>
  <c r="P98" i="2"/>
  <c r="N151" i="2"/>
  <c r="O330" i="2"/>
  <c r="S592" i="2"/>
  <c r="N56" i="2"/>
  <c r="S319" i="2"/>
  <c r="O201" i="2"/>
  <c r="S347" i="2"/>
  <c r="N183" i="2"/>
  <c r="S552" i="2"/>
  <c r="S586" i="2"/>
  <c r="Q618" i="2"/>
  <c r="P226" i="2"/>
  <c r="P174" i="2"/>
  <c r="S96" i="2"/>
  <c r="P376" i="2"/>
  <c r="Q660" i="2"/>
  <c r="S417" i="2"/>
  <c r="R540" i="2"/>
  <c r="Q236" i="2"/>
  <c r="R117" i="2"/>
  <c r="P205" i="2"/>
  <c r="S575" i="2"/>
  <c r="R75" i="2"/>
  <c r="O251" i="2"/>
  <c r="N126" i="2"/>
  <c r="O186" i="2"/>
  <c r="R543" i="2"/>
  <c r="P610" i="2"/>
  <c r="Q649" i="2"/>
  <c r="P123" i="2"/>
  <c r="S211" i="2"/>
  <c r="R141" i="2"/>
  <c r="N121" i="2"/>
  <c r="O620" i="2"/>
  <c r="S28" i="2"/>
  <c r="P71" i="2"/>
  <c r="Q295" i="2"/>
  <c r="O406" i="2"/>
  <c r="S486" i="2"/>
  <c r="Q505" i="2"/>
  <c r="S272" i="2"/>
  <c r="O431" i="2"/>
  <c r="P508" i="2"/>
  <c r="O78" i="2"/>
  <c r="Q546" i="2"/>
  <c r="O452" i="2"/>
  <c r="R561" i="2"/>
  <c r="P561" i="2"/>
  <c r="R364" i="2"/>
  <c r="S181" i="2"/>
  <c r="N147" i="2"/>
  <c r="Q200" i="2"/>
  <c r="Q628" i="2"/>
  <c r="R586" i="2"/>
  <c r="Q402" i="2"/>
  <c r="S191" i="2"/>
  <c r="R481" i="2"/>
  <c r="R208" i="2"/>
  <c r="S185" i="2"/>
  <c r="O630" i="2"/>
  <c r="O118" i="2"/>
  <c r="P30" i="2"/>
  <c r="O83" i="2"/>
  <c r="N213" i="2"/>
  <c r="S480" i="2"/>
  <c r="R227" i="2"/>
  <c r="P365" i="2"/>
  <c r="S153" i="2"/>
  <c r="N137" i="2"/>
  <c r="O504" i="2"/>
  <c r="P298" i="2"/>
  <c r="O183" i="2"/>
  <c r="S362" i="2"/>
  <c r="S75" i="2"/>
  <c r="O295" i="2"/>
  <c r="O479" i="2"/>
  <c r="S167" i="2"/>
  <c r="N298" i="2"/>
  <c r="S456" i="2"/>
  <c r="R402" i="2"/>
  <c r="S380" i="2"/>
  <c r="S290" i="2"/>
  <c r="O433" i="2"/>
  <c r="S200" i="2"/>
  <c r="R35" i="2"/>
  <c r="S335" i="2"/>
  <c r="S178" i="2"/>
  <c r="R519" i="2"/>
  <c r="S119" i="2"/>
  <c r="O520" i="2"/>
  <c r="R19" i="2"/>
  <c r="S630" i="2"/>
  <c r="S563" i="2"/>
  <c r="S44" i="2"/>
  <c r="N305" i="2"/>
  <c r="R348" i="2"/>
  <c r="Q472" i="2"/>
  <c r="S655" i="2"/>
  <c r="S186" i="2"/>
  <c r="R20" i="2"/>
  <c r="S283" i="2"/>
  <c r="O335" i="2"/>
  <c r="Q386" i="2"/>
  <c r="P102" i="2"/>
  <c r="S642" i="2"/>
  <c r="P185" i="2"/>
  <c r="O599" i="2"/>
  <c r="S425" i="2"/>
  <c r="N358" i="2"/>
  <c r="P414" i="2"/>
  <c r="R500" i="2"/>
  <c r="S25" i="2"/>
  <c r="S260" i="2"/>
  <c r="P83" i="2"/>
  <c r="S294" i="2"/>
  <c r="Q530" i="2"/>
  <c r="S83" i="2"/>
  <c r="R176" i="2"/>
  <c r="S209" i="2"/>
  <c r="P543" i="2"/>
  <c r="Q391" i="2"/>
  <c r="S589" i="2"/>
  <c r="Q594" i="2"/>
  <c r="P433" i="2"/>
  <c r="Q83" i="2"/>
  <c r="Q462" i="2"/>
  <c r="P391" i="2"/>
  <c r="R599" i="2"/>
  <c r="S411" i="2"/>
  <c r="P602" i="2"/>
  <c r="S248" i="2"/>
  <c r="Q542" i="2"/>
  <c r="O38" i="2"/>
  <c r="O205" i="2"/>
  <c r="R235" i="2"/>
  <c r="R312" i="2"/>
  <c r="S142" i="2"/>
  <c r="P69" i="2"/>
  <c r="R272" i="2"/>
  <c r="N330" i="2"/>
  <c r="O498" i="2"/>
  <c r="N242" i="2"/>
  <c r="N270" i="2"/>
  <c r="P419" i="2"/>
  <c r="R468" i="2"/>
  <c r="S501" i="2"/>
  <c r="S102" i="2"/>
  <c r="Q157" i="2"/>
  <c r="S465" i="2"/>
  <c r="Q658" i="2"/>
  <c r="R332" i="2"/>
  <c r="P431" i="2"/>
  <c r="Q380" i="2"/>
  <c r="O317" i="2"/>
  <c r="R37" i="2"/>
  <c r="P56" i="2"/>
  <c r="O141" i="2"/>
  <c r="S536" i="2"/>
  <c r="S128" i="2"/>
  <c r="S267" i="2"/>
  <c r="S584" i="2"/>
  <c r="Q583" i="2"/>
  <c r="Q603" i="2"/>
  <c r="O400" i="2"/>
  <c r="S174" i="2"/>
  <c r="P122" i="2"/>
  <c r="Q340" i="2"/>
  <c r="O55" i="2"/>
  <c r="N506" i="2"/>
  <c r="P658" i="2"/>
  <c r="R596" i="2"/>
  <c r="O364" i="2"/>
  <c r="P456" i="2"/>
  <c r="S258" i="2"/>
  <c r="O438" i="2"/>
  <c r="R431" i="2"/>
  <c r="S57" i="2"/>
  <c r="S430" i="2"/>
  <c r="O137" i="2"/>
  <c r="O539" i="2"/>
  <c r="S399" i="2"/>
  <c r="N80" i="2"/>
  <c r="S109" i="2"/>
  <c r="R514" i="2"/>
  <c r="Q532" i="2"/>
  <c r="Q661" i="2"/>
  <c r="O166" i="2"/>
  <c r="P19" i="2"/>
  <c r="Q445" i="2"/>
  <c r="P364" i="2"/>
  <c r="Q385" i="2"/>
  <c r="N531" i="2"/>
  <c r="R201" i="2"/>
  <c r="O153" i="2"/>
  <c r="R119" i="2"/>
  <c r="N572" i="2"/>
  <c r="R655" i="2"/>
  <c r="P445" i="2"/>
  <c r="S564" i="2"/>
  <c r="S647" i="2"/>
  <c r="R220" i="2"/>
  <c r="O122" i="2"/>
  <c r="P352" i="2"/>
  <c r="O290" i="2"/>
  <c r="N353" i="2"/>
  <c r="O113" i="2"/>
  <c r="S328" i="2"/>
  <c r="N502" i="2"/>
  <c r="O63" i="2"/>
  <c r="N564" i="2"/>
  <c r="R353" i="2"/>
  <c r="O135" i="2"/>
  <c r="R260" i="2"/>
  <c r="S59" i="2"/>
  <c r="R298" i="2"/>
  <c r="S265" i="2"/>
  <c r="R340" i="2"/>
  <c r="P94" i="2"/>
  <c r="Q375" i="2"/>
  <c r="R209" i="2"/>
  <c r="R214" i="2"/>
  <c r="S114" i="2"/>
  <c r="O522" i="2"/>
  <c r="N554" i="2"/>
  <c r="S438" i="2"/>
  <c r="P337" i="2"/>
  <c r="S80" i="2"/>
  <c r="S20" i="2"/>
  <c r="N153" i="2"/>
  <c r="R233" i="2"/>
  <c r="P459" i="2"/>
  <c r="R575" i="2"/>
  <c r="S47" i="2"/>
  <c r="O82" i="2"/>
  <c r="S382" i="2"/>
  <c r="Q66" i="2"/>
  <c r="R452" i="2"/>
  <c r="N39" i="2"/>
  <c r="S190" i="2"/>
  <c r="R397" i="2"/>
  <c r="N348" i="2"/>
  <c r="R169" i="2"/>
  <c r="R25" i="2"/>
  <c r="S146" i="2"/>
  <c r="S580" i="2"/>
  <c r="S447" i="2"/>
  <c r="N525" i="2"/>
  <c r="N366" i="2"/>
  <c r="O435" i="2"/>
  <c r="S596" i="2"/>
  <c r="N426" i="2"/>
  <c r="Q265" i="2"/>
  <c r="R617" i="2"/>
  <c r="R449" i="2"/>
  <c r="Q57" i="2"/>
  <c r="P57" i="2"/>
  <c r="P622" i="2"/>
  <c r="N508" i="2"/>
  <c r="R433" i="2"/>
  <c r="R616" i="2"/>
  <c r="R293" i="2"/>
  <c r="Q642" i="2"/>
  <c r="Q417" i="2"/>
  <c r="P20" i="2"/>
  <c r="N119" i="2"/>
  <c r="N235" i="2"/>
  <c r="S322" i="2"/>
  <c r="R457" i="2"/>
  <c r="N44" i="2"/>
  <c r="N216" i="2"/>
  <c r="O573" i="2"/>
  <c r="O298" i="2"/>
  <c r="O203" i="2"/>
  <c r="R430" i="2"/>
  <c r="R492" i="2"/>
  <c r="O56" i="2"/>
  <c r="R399" i="2"/>
  <c r="S512" i="2"/>
  <c r="S35" i="2"/>
  <c r="O546" i="2"/>
  <c r="Q552" i="2"/>
  <c r="R148" i="2"/>
  <c r="R113" i="2"/>
  <c r="S391" i="2"/>
  <c r="O150" i="2"/>
  <c r="R309" i="2"/>
  <c r="N33" i="2"/>
  <c r="R563" i="2"/>
  <c r="Q69" i="2"/>
  <c r="P597" i="2"/>
  <c r="S395" i="2"/>
  <c r="S134" i="2"/>
  <c r="Q439" i="2"/>
  <c r="R645" i="2"/>
  <c r="Q584" i="2"/>
  <c r="S342" i="2"/>
  <c r="R258" i="2"/>
  <c r="R84" i="2"/>
  <c r="P498" i="2"/>
  <c r="S531" i="2"/>
  <c r="R299" i="2"/>
  <c r="O47" i="2"/>
  <c r="R120" i="2"/>
  <c r="N562" i="2"/>
  <c r="R576" i="2"/>
  <c r="Q456" i="2"/>
  <c r="R294" i="2"/>
  <c r="Q362" i="2"/>
  <c r="Q251" i="2"/>
  <c r="R51" i="2"/>
  <c r="Q136" i="2"/>
  <c r="R265" i="2"/>
  <c r="R130" i="2"/>
  <c r="S613" i="2"/>
  <c r="P533" i="2"/>
  <c r="S138" i="2"/>
  <c r="S184" i="2"/>
  <c r="O69" i="2"/>
  <c r="Q596" i="2"/>
  <c r="S657" i="2"/>
  <c r="O468" i="2"/>
  <c r="N427" i="2"/>
  <c r="P230" i="2"/>
  <c r="R486" i="2"/>
  <c r="R516" i="2"/>
  <c r="O561" i="2"/>
  <c r="Q602" i="2"/>
  <c r="N150" i="2"/>
  <c r="S299" i="2"/>
  <c r="Q216" i="2"/>
  <c r="N315" i="2"/>
  <c r="Q511" i="2"/>
  <c r="P66" i="2"/>
  <c r="P168" i="2"/>
  <c r="Q288" i="2"/>
  <c r="N510" i="2"/>
  <c r="N511" i="2"/>
  <c r="Q421" i="2"/>
  <c r="N208" i="2"/>
  <c r="S56" i="2"/>
  <c r="S162" i="2"/>
  <c r="Q62" i="2"/>
  <c r="P346" i="2"/>
  <c r="P215" i="2"/>
  <c r="Q589" i="2"/>
  <c r="O250" i="2"/>
  <c r="N512" i="2"/>
  <c r="R469" i="2"/>
  <c r="P430" i="2"/>
  <c r="O469" i="2"/>
  <c r="O275" i="2"/>
  <c r="N658" i="2"/>
  <c r="P402" i="2"/>
  <c r="O603" i="2"/>
  <c r="N221" i="2"/>
  <c r="R414" i="2"/>
  <c r="R267" i="2"/>
  <c r="P583" i="2"/>
  <c r="N181" i="2"/>
  <c r="O368" i="2"/>
  <c r="Q299" i="2"/>
  <c r="Q438" i="2"/>
  <c r="N594" i="2"/>
  <c r="P642" i="2"/>
  <c r="O26" i="2"/>
  <c r="P499" i="2"/>
  <c r="R418" i="2"/>
  <c r="S583" i="2"/>
  <c r="S297" i="2"/>
  <c r="S457" i="2"/>
  <c r="P150" i="2"/>
  <c r="N598" i="2"/>
  <c r="S337" i="2"/>
  <c r="Q28" i="2"/>
  <c r="O265" i="2"/>
  <c r="P530" i="2"/>
  <c r="S543" i="2"/>
  <c r="S356" i="2"/>
  <c r="P388" i="2"/>
  <c r="S71" i="2"/>
  <c r="R109" i="2"/>
  <c r="O374" i="2"/>
  <c r="S618" i="2"/>
  <c r="P214" i="2"/>
  <c r="R136" i="2"/>
  <c r="N25" i="2"/>
  <c r="Q389" i="2"/>
  <c r="S24" i="2"/>
  <c r="P128" i="2"/>
  <c r="P55" i="2"/>
  <c r="R515" i="2"/>
  <c r="P163" i="2"/>
  <c r="N569" i="2"/>
  <c r="S22" i="2"/>
  <c r="O516" i="2"/>
  <c r="O616" i="2"/>
  <c r="S196" i="2"/>
  <c r="O70" i="2"/>
  <c r="S332" i="2"/>
  <c r="S295" i="2"/>
  <c r="R118" i="2"/>
  <c r="R425" i="2"/>
  <c r="O514" i="2"/>
  <c r="R612" i="2"/>
  <c r="P582" i="2"/>
  <c r="Q467" i="2"/>
  <c r="Q562" i="2"/>
  <c r="P199" i="2"/>
  <c r="P328" i="2"/>
  <c r="P47" i="2"/>
  <c r="Q496" i="2"/>
  <c r="Q120" i="2"/>
  <c r="R121" i="2"/>
  <c r="R513" i="2"/>
  <c r="N406" i="2"/>
  <c r="S418" i="2"/>
  <c r="N120" i="2"/>
  <c r="Q230" i="2"/>
  <c r="S449" i="2"/>
  <c r="S141" i="2"/>
  <c r="P302" i="2"/>
  <c r="S118" i="2"/>
  <c r="S406" i="2"/>
  <c r="S562" i="2"/>
  <c r="P104" i="2"/>
  <c r="N255" i="2"/>
  <c r="N113" i="2"/>
  <c r="O353" i="2"/>
  <c r="S402" i="2"/>
  <c r="R368" i="2"/>
  <c r="S489" i="2"/>
  <c r="R416" i="2"/>
  <c r="S135" i="2"/>
  <c r="P413" i="2"/>
  <c r="P487" i="2"/>
  <c r="S206" i="2"/>
  <c r="Q38" i="2"/>
  <c r="S504" i="2"/>
  <c r="P43" i="2"/>
  <c r="P572" i="2"/>
  <c r="R215" i="2"/>
  <c r="R472" i="2"/>
  <c r="S89" i="2"/>
  <c r="O591" i="2"/>
  <c r="P120" i="2"/>
  <c r="O461" i="2"/>
  <c r="R45" i="2"/>
  <c r="Q356" i="2"/>
  <c r="O39" i="2"/>
  <c r="R166" i="2"/>
  <c r="P573" i="2"/>
  <c r="Q543" i="2"/>
  <c r="S414" i="2"/>
  <c r="S133" i="2"/>
  <c r="P63" i="2"/>
  <c r="S509" i="2"/>
  <c r="O513" i="2"/>
  <c r="R225" i="2"/>
  <c r="O449" i="2"/>
  <c r="S8" i="2"/>
  <c r="S416" i="2"/>
  <c r="R195" i="2"/>
  <c r="O169" i="2"/>
  <c r="S435" i="2"/>
  <c r="S232" i="2"/>
  <c r="P411" i="2"/>
  <c r="R297" i="2"/>
  <c r="Q25" i="2"/>
  <c r="S431" i="2"/>
  <c r="O148" i="2"/>
  <c r="R640" i="2"/>
  <c r="S390" i="2"/>
  <c r="P113" i="2"/>
  <c r="O35" i="2"/>
  <c r="R380" i="2"/>
  <c r="R241" i="2"/>
  <c r="N468" i="2"/>
  <c r="P309" i="2"/>
  <c r="R392" i="2"/>
  <c r="O386" i="2"/>
  <c r="R618" i="2"/>
  <c r="S104" i="2"/>
  <c r="S136" i="2"/>
  <c r="R56" i="2"/>
  <c r="R290" i="2"/>
  <c r="R104" i="2"/>
  <c r="R112" i="2"/>
  <c r="S523" i="2"/>
  <c r="S169" i="2"/>
  <c r="N397" i="2"/>
  <c r="S599" i="2"/>
  <c r="S346" i="2"/>
  <c r="O557" i="2"/>
  <c r="P235" i="2"/>
  <c r="Q514" i="2"/>
  <c r="S55" i="2"/>
  <c r="S623" i="2"/>
  <c r="R531" i="2"/>
  <c r="R150" i="2"/>
  <c r="O25" i="2"/>
  <c r="P37" i="2"/>
  <c r="R562" i="2"/>
  <c r="R22" i="2"/>
  <c r="R358" i="2"/>
  <c r="R245" i="2"/>
  <c r="S176" i="2"/>
  <c r="Q523" i="2"/>
  <c r="O492" i="2"/>
  <c r="S496" i="2"/>
  <c r="N135" i="2"/>
  <c r="P233" i="2"/>
  <c r="R639" i="2"/>
  <c r="R391" i="2"/>
  <c r="Q515" i="2"/>
  <c r="S194" i="2"/>
  <c r="S494" i="2"/>
  <c r="R386" i="2"/>
  <c r="P24" i="2"/>
  <c r="S505" i="2"/>
  <c r="R128" i="2"/>
  <c r="R57" i="2"/>
  <c r="S459" i="2"/>
  <c r="Q644" i="2"/>
  <c r="P46" i="2"/>
  <c r="S598" i="2"/>
  <c r="O45" i="2"/>
  <c r="S111" i="2"/>
  <c r="P502" i="2"/>
  <c r="S565" i="2"/>
  <c r="S569" i="2"/>
  <c r="S161" i="2"/>
  <c r="O587" i="2"/>
  <c r="O405" i="2"/>
  <c r="O421" i="2"/>
  <c r="S493" i="2"/>
  <c r="N456" i="2"/>
  <c r="S39" i="2"/>
  <c r="P438" i="2"/>
  <c r="Q309" i="2"/>
  <c r="R568" i="2"/>
  <c r="R356" i="2"/>
  <c r="N501" i="2"/>
  <c r="P84" i="2"/>
  <c r="N251" i="2"/>
  <c r="P44" i="2"/>
  <c r="R162" i="2"/>
  <c r="P616" i="2"/>
  <c r="R102" i="2"/>
  <c r="S433" i="2"/>
  <c r="P594" i="2"/>
  <c r="P647" i="2"/>
  <c r="Q183" i="2"/>
  <c r="R337" i="2"/>
  <c r="N71" i="2"/>
  <c r="S353" i="2"/>
  <c r="Q137" i="2"/>
  <c r="R539" i="2"/>
  <c r="R199" i="2"/>
  <c r="Q220" i="2"/>
  <c r="R137" i="2"/>
  <c r="N411" i="2"/>
  <c r="O612" i="2"/>
  <c r="S603" i="2"/>
  <c r="P481" i="2"/>
  <c r="S340" i="2"/>
  <c r="O44" i="2"/>
  <c r="R33" i="2"/>
  <c r="P511" i="2"/>
  <c r="R24" i="2"/>
  <c r="P61" i="2"/>
  <c r="O558" i="2"/>
  <c r="N364" i="2"/>
  <c r="R44" i="2"/>
  <c r="P65" i="2"/>
  <c r="R142" i="2"/>
  <c r="R346" i="2"/>
  <c r="N230" i="2"/>
  <c r="O462" i="2"/>
  <c r="O200" i="2"/>
  <c r="R23" i="2"/>
  <c r="R194" i="2"/>
  <c r="S364" i="2"/>
  <c r="O456" i="2"/>
  <c r="S429" i="2"/>
  <c r="P601" i="2"/>
  <c r="Q599" i="2"/>
  <c r="S612" i="2"/>
  <c r="Q22" i="2"/>
  <c r="O181" i="2"/>
  <c r="O270" i="2"/>
  <c r="R55" i="2"/>
  <c r="R226" i="2"/>
  <c r="O245" i="2"/>
  <c r="P251" i="2"/>
  <c r="N597" i="2"/>
  <c r="R649" i="2"/>
  <c r="S445" i="2"/>
  <c r="S358" i="2"/>
  <c r="O59" i="2"/>
  <c r="P273" i="2"/>
  <c r="P612" i="2"/>
  <c r="O171" i="2"/>
  <c r="P501" i="2"/>
  <c r="S123" i="2"/>
  <c r="R283" i="2"/>
  <c r="R628" i="2"/>
  <c r="R4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<sst xmlns="http://schemas.openxmlformats.org/spreadsheetml/2006/main" count="8779" uniqueCount="2251">
  <si>
    <t>白話字韻母</t>
  </si>
  <si>
    <t>聲母與韻母</t>
    <phoneticPr fontId="86" type="noConversion"/>
  </si>
  <si>
    <t>台羅拼音</t>
  </si>
  <si>
    <t>閩拼</t>
  </si>
  <si>
    <t>方音韻母</t>
  </si>
  <si>
    <t>十五音</t>
  </si>
  <si>
    <t>白話字拼音</t>
  </si>
  <si>
    <t>方音符號</t>
  </si>
  <si>
    <t>_x000B_漢字上方及右方皆注音</t>
  </si>
  <si>
    <t>漢字上方欄</t>
  </si>
  <si>
    <t>漢字右方欄</t>
  </si>
  <si>
    <t>十五音聲母序次</t>
    <phoneticPr fontId="86" type="noConversion"/>
  </si>
  <si>
    <t>十五音聲母</t>
    <phoneticPr fontId="86" type="noConversion"/>
  </si>
  <si>
    <t>十五音韻母序次</t>
    <phoneticPr fontId="86" type="noConversion"/>
  </si>
  <si>
    <t>十五音韻母</t>
    <phoneticPr fontId="86" type="noConversion"/>
  </si>
  <si>
    <t>韻母韻聲</t>
  </si>
  <si>
    <t>白話字欄</t>
    <phoneticPr fontId="86" type="noConversion"/>
  </si>
  <si>
    <t>台羅聲母</t>
  </si>
  <si>
    <t>台羅韻母</t>
  </si>
  <si>
    <t>閩拼聲母</t>
  </si>
  <si>
    <t>閩拼韻母</t>
  </si>
  <si>
    <t>方音聲母</t>
  </si>
  <si>
    <t>序次</t>
    <phoneticPr fontId="86" type="noConversion"/>
  </si>
  <si>
    <t>漢字</t>
  </si>
  <si>
    <t>聲母</t>
  </si>
  <si>
    <t>韻母</t>
  </si>
  <si>
    <t>聲調</t>
  </si>
  <si>
    <t>漢字附標音</t>
    <phoneticPr fontId="86" type="noConversion"/>
  </si>
  <si>
    <t>白話字</t>
  </si>
  <si>
    <t>方音</t>
  </si>
  <si>
    <t>LaTeX Ruby</t>
  </si>
  <si>
    <t>漢字上方橫排</t>
  </si>
  <si>
    <t>漢字右方直排方音</t>
  </si>
  <si>
    <t>漢字上方及右方皆注音</t>
  </si>
  <si>
    <t>標點符號</t>
  </si>
  <si>
    <t>無聲母</t>
  </si>
  <si>
    <t>無韻母</t>
  </si>
  <si>
    <t>無聲調</t>
  </si>
  <si>
    <t>聲母碼序號</t>
    <phoneticPr fontId="86" type="noConversion"/>
  </si>
  <si>
    <t>十五音聲母序</t>
    <phoneticPr fontId="86" type="noConversion"/>
  </si>
  <si>
    <t>韻母碼序號</t>
    <phoneticPr fontId="86" type="noConversion"/>
  </si>
  <si>
    <t>十五音韻母序</t>
    <phoneticPr fontId="86" type="noConversion"/>
  </si>
  <si>
    <t>入聲韻</t>
  </si>
  <si>
    <t>預設聲調</t>
  </si>
  <si>
    <t>實際聲調</t>
  </si>
  <si>
    <t>韻母</t>
    <phoneticPr fontId="86" type="noConversion"/>
  </si>
  <si>
    <t>韻母＋聲調</t>
  </si>
  <si>
    <t>可變音聲母</t>
  </si>
  <si>
    <t>i介音調整</t>
  </si>
  <si>
    <t>調整聲母</t>
  </si>
  <si>
    <t>岳</t>
  </si>
  <si>
    <t>g</t>
  </si>
  <si>
    <t>ak</t>
  </si>
  <si>
    <t>陽</t>
  </si>
  <si>
    <t>q</t>
    <phoneticPr fontId="86" type="noConversion"/>
  </si>
  <si>
    <t>iang</t>
  </si>
  <si>
    <t>樓</t>
  </si>
  <si>
    <t>l</t>
  </si>
  <si>
    <t>oo</t>
  </si>
  <si>
    <t>記</t>
  </si>
  <si>
    <t>k</t>
  </si>
  <si>
    <t>i</t>
  </si>
  <si>
    <t>慶</t>
  </si>
  <si>
    <t>kh</t>
  </si>
  <si>
    <t>ing</t>
  </si>
  <si>
    <t>曆</t>
  </si>
  <si>
    <t>ik</t>
  </si>
  <si>
    <t>四</t>
  </si>
  <si>
    <t>s</t>
  </si>
  <si>
    <t>u</t>
  </si>
  <si>
    <t>年</t>
  </si>
  <si>
    <t>ian</t>
  </si>
  <si>
    <t>春</t>
  </si>
  <si>
    <t>tsh</t>
  </si>
  <si>
    <t>un</t>
  </si>
  <si>
    <t>，</t>
  </si>
  <si>
    <t>滕</t>
  </si>
  <si>
    <t>t</t>
  </si>
  <si>
    <t>子</t>
  </si>
  <si>
    <t>ts</t>
  </si>
  <si>
    <t>京</t>
  </si>
  <si>
    <t>謫</t>
  </si>
  <si>
    <t>守</t>
  </si>
  <si>
    <t>iu</t>
  </si>
  <si>
    <t>巴</t>
  </si>
  <si>
    <t>p</t>
  </si>
  <si>
    <t>a</t>
  </si>
  <si>
    <t>陵</t>
  </si>
  <si>
    <t>郡</t>
  </si>
  <si>
    <t>。</t>
  </si>
  <si>
    <t>越</t>
  </si>
  <si>
    <t>q</t>
  </si>
  <si>
    <t>uat</t>
  </si>
  <si>
    <t>明</t>
  </si>
  <si>
    <t>b</t>
  </si>
  <si>
    <t>政</t>
  </si>
  <si>
    <t>通</t>
  </si>
  <si>
    <t>th</t>
  </si>
  <si>
    <t>ong</t>
  </si>
  <si>
    <t>人</t>
  </si>
  <si>
    <t>j</t>
  </si>
  <si>
    <t>in</t>
  </si>
  <si>
    <t>和</t>
  </si>
  <si>
    <t>h</t>
  </si>
  <si>
    <t>o</t>
  </si>
  <si>
    <t>百</t>
  </si>
  <si>
    <t>廢</t>
  </si>
  <si>
    <t>ui</t>
  </si>
  <si>
    <t>具</t>
  </si>
  <si>
    <t>興</t>
  </si>
  <si>
    <t>乃</t>
  </si>
  <si>
    <t>ainn</t>
  </si>
  <si>
    <t>重</t>
  </si>
  <si>
    <t>iong</t>
  </si>
  <si>
    <t>修</t>
  </si>
  <si>
    <t>增</t>
  </si>
  <si>
    <t>其</t>
  </si>
  <si>
    <t>舊</t>
  </si>
  <si>
    <t>制</t>
  </si>
  <si>
    <t>刻</t>
  </si>
  <si>
    <t>唐</t>
  </si>
  <si>
    <t>賢</t>
  </si>
  <si>
    <t>今</t>
  </si>
  <si>
    <t>im</t>
  </si>
  <si>
    <t>詩</t>
  </si>
  <si>
    <t>賦</t>
  </si>
  <si>
    <t>於</t>
  </si>
  <si>
    <t>上</t>
  </si>
  <si>
    <t>屬</t>
  </si>
  <si>
    <t>iok</t>
  </si>
  <si>
    <t>予</t>
  </si>
  <si>
    <t>作</t>
  </si>
  <si>
    <t>ok</t>
  </si>
  <si>
    <t>文</t>
  </si>
  <si>
    <t>以</t>
  </si>
  <si>
    <t>之</t>
  </si>
  <si>
    <t xml:space="preserve">
</t>
  </si>
  <si>
    <t>觀</t>
  </si>
  <si>
    <t>uan</t>
  </si>
  <si>
    <t>夫</t>
  </si>
  <si>
    <t>勝</t>
  </si>
  <si>
    <t>狀</t>
  </si>
  <si>
    <t>在</t>
  </si>
  <si>
    <t>ai</t>
  </si>
  <si>
    <t>洞</t>
  </si>
  <si>
    <t>庭</t>
  </si>
  <si>
    <t>一</t>
  </si>
  <si>
    <t>it</t>
  </si>
  <si>
    <t>湖</t>
  </si>
  <si>
    <t>銜</t>
  </si>
  <si>
    <t>am</t>
  </si>
  <si>
    <t>遠</t>
  </si>
  <si>
    <t>山</t>
  </si>
  <si>
    <t>an</t>
  </si>
  <si>
    <t>吞</t>
  </si>
  <si>
    <t>長</t>
  </si>
  <si>
    <t>江</t>
  </si>
  <si>
    <t>ang</t>
  </si>
  <si>
    <t>浩</t>
  </si>
  <si>
    <t>湯</t>
  </si>
  <si>
    <t>橫</t>
  </si>
  <si>
    <t>無</t>
  </si>
  <si>
    <t>際</t>
  </si>
  <si>
    <t>ei</t>
  </si>
  <si>
    <t>涯</t>
  </si>
  <si>
    <t>；</t>
  </si>
  <si>
    <t>朝</t>
  </si>
  <si>
    <t>iau</t>
  </si>
  <si>
    <t>暉</t>
  </si>
  <si>
    <t>夕</t>
  </si>
  <si>
    <t>陰</t>
  </si>
  <si>
    <t>氣</t>
  </si>
  <si>
    <t>象</t>
  </si>
  <si>
    <t>萬</t>
  </si>
  <si>
    <t>千</t>
  </si>
  <si>
    <t>此</t>
  </si>
  <si>
    <t>則</t>
  </si>
  <si>
    <t>大</t>
  </si>
  <si>
    <t>也</t>
  </si>
  <si>
    <t>ia</t>
  </si>
  <si>
    <t>前</t>
  </si>
  <si>
    <t>述</t>
  </si>
  <si>
    <t>ut</t>
  </si>
  <si>
    <t>備</t>
  </si>
  <si>
    <t>矣</t>
  </si>
  <si>
    <t>然</t>
  </si>
  <si>
    <t>北</t>
  </si>
  <si>
    <t>巫</t>
  </si>
  <si>
    <t>峽</t>
  </si>
  <si>
    <t>iap</t>
  </si>
  <si>
    <t>南</t>
  </si>
  <si>
    <t>極</t>
  </si>
  <si>
    <t>瀟</t>
  </si>
  <si>
    <t>湘</t>
  </si>
  <si>
    <t>遷</t>
  </si>
  <si>
    <t>客</t>
  </si>
  <si>
    <t>騷</t>
  </si>
  <si>
    <t>多</t>
  </si>
  <si>
    <t>會</t>
  </si>
  <si>
    <t>ue</t>
  </si>
  <si>
    <t>覽</t>
  </si>
  <si>
    <t>物</t>
  </si>
  <si>
    <t>情</t>
  </si>
  <si>
    <t>得</t>
  </si>
  <si>
    <t>異</t>
  </si>
  <si>
    <t>乎</t>
  </si>
  <si>
    <t>?</t>
  </si>
  <si>
    <t>若</t>
  </si>
  <si>
    <t>iak</t>
  </si>
  <si>
    <t>霪</t>
  </si>
  <si>
    <t>雨</t>
  </si>
  <si>
    <t>霏</t>
  </si>
  <si>
    <t>連</t>
  </si>
  <si>
    <t>月</t>
  </si>
  <si>
    <t>不</t>
  </si>
  <si>
    <t>開</t>
  </si>
  <si>
    <t>風</t>
  </si>
  <si>
    <t>怒</t>
  </si>
  <si>
    <t>onn</t>
  </si>
  <si>
    <t>號</t>
  </si>
  <si>
    <t>濁</t>
  </si>
  <si>
    <t>浪</t>
  </si>
  <si>
    <t>排</t>
  </si>
  <si>
    <t>空</t>
  </si>
  <si>
    <t>日</t>
  </si>
  <si>
    <t>星</t>
  </si>
  <si>
    <t>隱</t>
  </si>
  <si>
    <t>曜</t>
  </si>
  <si>
    <t>嶽</t>
  </si>
  <si>
    <t>潛</t>
  </si>
  <si>
    <t>iam</t>
  </si>
  <si>
    <t>形</t>
  </si>
  <si>
    <t>商</t>
  </si>
  <si>
    <t>旅</t>
  </si>
  <si>
    <t>行</t>
  </si>
  <si>
    <t>檣</t>
  </si>
  <si>
    <t>傾</t>
  </si>
  <si>
    <t>楫</t>
  </si>
  <si>
    <t>ip</t>
  </si>
  <si>
    <t>摧</t>
  </si>
  <si>
    <t>薄</t>
  </si>
  <si>
    <t>暮</t>
  </si>
  <si>
    <t>冥</t>
  </si>
  <si>
    <t>虎</t>
  </si>
  <si>
    <t>嘯</t>
  </si>
  <si>
    <t>猿</t>
  </si>
  <si>
    <t>啼</t>
  </si>
  <si>
    <t>登</t>
  </si>
  <si>
    <t>斯</t>
  </si>
  <si>
    <t>有</t>
  </si>
  <si>
    <t>去</t>
  </si>
  <si>
    <t>國</t>
  </si>
  <si>
    <t>懷</t>
  </si>
  <si>
    <t>uai</t>
  </si>
  <si>
    <t>鄉</t>
  </si>
  <si>
    <t>憂</t>
  </si>
  <si>
    <t>讒</t>
  </si>
  <si>
    <t>畏</t>
  </si>
  <si>
    <t>譏</t>
  </si>
  <si>
    <t>滿</t>
  </si>
  <si>
    <t>目</t>
  </si>
  <si>
    <t>蕭</t>
  </si>
  <si>
    <t>感</t>
  </si>
  <si>
    <t>而</t>
  </si>
  <si>
    <t>悲</t>
  </si>
  <si>
    <t>者</t>
  </si>
  <si>
    <t>至</t>
  </si>
  <si>
    <t>景</t>
  </si>
  <si>
    <t>波</t>
  </si>
  <si>
    <t>ph</t>
  </si>
  <si>
    <t>瀾</t>
  </si>
  <si>
    <t>驚</t>
  </si>
  <si>
    <t>下</t>
  </si>
  <si>
    <t>ee</t>
  </si>
  <si>
    <t>天</t>
  </si>
  <si>
    <t>光</t>
  </si>
  <si>
    <t>碧</t>
  </si>
  <si>
    <t>頃</t>
  </si>
  <si>
    <t>沙</t>
  </si>
  <si>
    <t>鷗</t>
  </si>
  <si>
    <t>翔</t>
  </si>
  <si>
    <t>集</t>
  </si>
  <si>
    <t>錦</t>
  </si>
  <si>
    <t>鱗</t>
  </si>
  <si>
    <t>游</t>
  </si>
  <si>
    <t>泳</t>
  </si>
  <si>
    <t>岸</t>
  </si>
  <si>
    <t>芷</t>
  </si>
  <si>
    <t>汀</t>
  </si>
  <si>
    <t>蘭</t>
  </si>
  <si>
    <t>郁</t>
  </si>
  <si>
    <t>青</t>
  </si>
  <si>
    <t>或</t>
  </si>
  <si>
    <t>煙</t>
  </si>
  <si>
    <t>皓</t>
  </si>
  <si>
    <t>里</t>
  </si>
  <si>
    <t>浮</t>
  </si>
  <si>
    <t>躍</t>
  </si>
  <si>
    <t>金</t>
  </si>
  <si>
    <t>靜</t>
  </si>
  <si>
    <t>影</t>
  </si>
  <si>
    <t>沉</t>
  </si>
  <si>
    <t>璧</t>
  </si>
  <si>
    <t>漁</t>
  </si>
  <si>
    <t>歌</t>
  </si>
  <si>
    <t>互</t>
  </si>
  <si>
    <t>答</t>
  </si>
  <si>
    <t>ap</t>
  </si>
  <si>
    <t>樂</t>
  </si>
  <si>
    <t>何</t>
  </si>
  <si>
    <t>！</t>
  </si>
  <si>
    <t>心</t>
  </si>
  <si>
    <t>曠</t>
  </si>
  <si>
    <t>神</t>
  </si>
  <si>
    <t>怡</t>
  </si>
  <si>
    <t>寵</t>
  </si>
  <si>
    <t>辱</t>
  </si>
  <si>
    <t>偕</t>
  </si>
  <si>
    <t>忘</t>
  </si>
  <si>
    <t>把</t>
  </si>
  <si>
    <t>酒</t>
  </si>
  <si>
    <t>臨</t>
  </si>
  <si>
    <t>喜</t>
  </si>
  <si>
    <t>洋</t>
  </si>
  <si>
    <t>嗟</t>
  </si>
  <si>
    <t>嘗</t>
  </si>
  <si>
    <t>求</t>
  </si>
  <si>
    <t>古</t>
  </si>
  <si>
    <t>仁</t>
  </si>
  <si>
    <t>二</t>
  </si>
  <si>
    <t>爲</t>
  </si>
  <si>
    <t>哉</t>
  </si>
  <si>
    <t>？</t>
  </si>
  <si>
    <t>己</t>
  </si>
  <si>
    <t>居</t>
  </si>
  <si>
    <t>廟</t>
  </si>
  <si>
    <t>堂</t>
  </si>
  <si>
    <t>高</t>
  </si>
  <si>
    <t>民</t>
  </si>
  <si>
    <t>處</t>
  </si>
  <si>
    <t>君</t>
  </si>
  <si>
    <t>是</t>
  </si>
  <si>
    <t>進</t>
  </si>
  <si>
    <t>亦</t>
  </si>
  <si>
    <t>退</t>
  </si>
  <si>
    <t>時</t>
  </si>
  <si>
    <t>耶</t>
  </si>
  <si>
    <t>必</t>
  </si>
  <si>
    <t>曰</t>
  </si>
  <si>
    <t>“</t>
  </si>
  <si>
    <t>先</t>
  </si>
  <si>
    <t>後</t>
  </si>
  <si>
    <t>”</t>
  </si>
  <si>
    <t>噫</t>
  </si>
  <si>
    <t>微</t>
  </si>
  <si>
    <t>吾</t>
  </si>
  <si>
    <t>誰</t>
  </si>
  <si>
    <t>與</t>
  </si>
  <si>
    <t>歸</t>
  </si>
  <si>
    <t>六</t>
  </si>
  <si>
    <t>九</t>
  </si>
  <si>
    <t>十</t>
  </si>
  <si>
    <t>五</t>
  </si>
  <si>
    <t>十五音欄</t>
  </si>
  <si>
    <t>白話字注音</t>
  </si>
  <si>
    <t>閩拼注音</t>
  </si>
  <si>
    <t>白話字注音 Ruby Tag</t>
  </si>
  <si>
    <t>清單序號</t>
  </si>
  <si>
    <t>韻母碼</t>
  </si>
  <si>
    <t>聲母序號</t>
  </si>
  <si>
    <t>太</t>
  </si>
  <si>
    <t>朋</t>
  </si>
  <si>
    <t>eng</t>
  </si>
  <si>
    <t>友</t>
  </si>
  <si>
    <t>恁</t>
  </si>
  <si>
    <t>好</t>
  </si>
  <si>
    <t>食</t>
  </si>
  <si>
    <t>ch</t>
  </si>
  <si>
    <t>iah</t>
  </si>
  <si>
    <t>飽</t>
  </si>
  <si>
    <t>未</t>
  </si>
  <si>
    <t>oe</t>
  </si>
  <si>
    <t>閒</t>
  </si>
  <si>
    <t>就</t>
  </si>
  <si>
    <t>來</t>
  </si>
  <si>
    <t>阮</t>
  </si>
  <si>
    <t>遮</t>
  </si>
  <si>
    <t>坐</t>
  </si>
  <si>
    <t>e</t>
  </si>
  <si>
    <t>喔</t>
  </si>
  <si>
    <t>閩拼 Ruby Tag</t>
  </si>
  <si>
    <t>白話字調號</t>
  </si>
  <si>
    <t>z</t>
  </si>
  <si>
    <t>序次</t>
  </si>
  <si>
    <t>聲母碼</t>
    <phoneticPr fontId="86" type="noConversion"/>
  </si>
  <si>
    <t>十五音</t>
    <phoneticPr fontId="86" type="noConversion"/>
  </si>
  <si>
    <t>國際音標</t>
  </si>
  <si>
    <t>麥都思</t>
  </si>
  <si>
    <t>台羅拚音</t>
  </si>
  <si>
    <t>通用拚音</t>
  </si>
  <si>
    <t>TLPA+</t>
  </si>
  <si>
    <t>POETTW</t>
  </si>
  <si>
    <t>字例</t>
  </si>
  <si>
    <t>附註</t>
  </si>
  <si>
    <t>邊</t>
  </si>
  <si>
    <t>ㄅ</t>
  </si>
  <si>
    <t>比：Pi2</t>
  </si>
  <si>
    <t>門</t>
  </si>
  <si>
    <t>bb</t>
  </si>
  <si>
    <t>ㆠ</t>
  </si>
  <si>
    <t>bh</t>
  </si>
  <si>
    <t>v</t>
  </si>
  <si>
    <t>文： Bun5</t>
  </si>
  <si>
    <t>頗</t>
  </si>
  <si>
    <t>pʰ</t>
  </si>
  <si>
    <t>ㄆ</t>
  </si>
  <si>
    <t>鄙：Phi2</t>
  </si>
  <si>
    <t>m</t>
  </si>
  <si>
    <t>bbn</t>
  </si>
  <si>
    <t>ㄇ</t>
  </si>
  <si>
    <t>摸：Mong</t>
  </si>
  <si>
    <t>地</t>
  </si>
  <si>
    <t>d</t>
  </si>
  <si>
    <t>ㄉ</t>
  </si>
  <si>
    <t>底：Ti3</t>
  </si>
  <si>
    <t>他</t>
  </si>
  <si>
    <t>tʰ</t>
  </si>
  <si>
    <t>ㄊ</t>
  </si>
  <si>
    <t>恥：Thi2</t>
  </si>
  <si>
    <t>n</t>
  </si>
  <si>
    <t>柳</t>
  </si>
  <si>
    <t>ln</t>
  </si>
  <si>
    <t>ㄋ</t>
  </si>
  <si>
    <t>nl</t>
  </si>
  <si>
    <t>爾：Ni2</t>
  </si>
  <si>
    <t>LN</t>
  </si>
  <si>
    <t>ㄌ</t>
  </si>
  <si>
    <t>理：Li2</t>
  </si>
  <si>
    <t>ㄍ</t>
  </si>
  <si>
    <t>己：Ki2</t>
  </si>
  <si>
    <t>語</t>
  </si>
  <si>
    <t>gg</t>
  </si>
  <si>
    <t>ㆣ</t>
  </si>
  <si>
    <t>gh</t>
  </si>
  <si>
    <t>禦：Gi7</t>
  </si>
  <si>
    <t>kʰ</t>
  </si>
  <si>
    <t>ㄎ</t>
  </si>
  <si>
    <t>起：Khi2</t>
  </si>
  <si>
    <t>ng</t>
  </si>
  <si>
    <t>ŋ</t>
  </si>
  <si>
    <t>gn</t>
  </si>
  <si>
    <t>ggn</t>
  </si>
  <si>
    <t>ㄫ</t>
  </si>
  <si>
    <t>雅：Nga2</t>
  </si>
  <si>
    <t>ㄏ</t>
  </si>
  <si>
    <t>喜：Hi2</t>
  </si>
  <si>
    <t>tsi</t>
  </si>
  <si>
    <t>曾</t>
  </si>
  <si>
    <t>ʨ</t>
  </si>
  <si>
    <t>chi</t>
  </si>
  <si>
    <t>zi</t>
  </si>
  <si>
    <t>ㄐ</t>
  </si>
  <si>
    <t>尖：Chiam1</t>
  </si>
  <si>
    <t>ji</t>
  </si>
  <si>
    <t>入</t>
  </si>
  <si>
    <t>ʥ</t>
  </si>
  <si>
    <t>zzi</t>
  </si>
  <si>
    <t>ㆢ</t>
  </si>
  <si>
    <t>r</t>
  </si>
  <si>
    <t>入：Jip2</t>
  </si>
  <si>
    <t>tshi</t>
  </si>
  <si>
    <t>出</t>
  </si>
  <si>
    <t>ʨʰ</t>
  </si>
  <si>
    <t>chhi</t>
  </si>
  <si>
    <t>ci</t>
  </si>
  <si>
    <t>ㄑ</t>
  </si>
  <si>
    <t>tc</t>
  </si>
  <si>
    <t>手：Chhiu2</t>
  </si>
  <si>
    <t>si</t>
  </si>
  <si>
    <t>ɕ</t>
  </si>
  <si>
    <t>ㄒ</t>
  </si>
  <si>
    <t>c</t>
  </si>
  <si>
    <t>寫：Sia2</t>
  </si>
  <si>
    <t>ʦ</t>
  </si>
  <si>
    <t>ㄗ</t>
  </si>
  <si>
    <t>dz</t>
  </si>
  <si>
    <t>止：Chi2</t>
  </si>
  <si>
    <t>ʣ</t>
  </si>
  <si>
    <t>zz</t>
  </si>
  <si>
    <t>ㆡ</t>
  </si>
  <si>
    <t>字：Ji7</t>
  </si>
  <si>
    <t>ʦʰ</t>
  </si>
  <si>
    <t>chh</t>
  </si>
  <si>
    <t>ㄘ</t>
  </si>
  <si>
    <t>取：Chhi2</t>
  </si>
  <si>
    <t>ㄙ</t>
  </si>
  <si>
    <t>衫：Sann1</t>
  </si>
  <si>
    <t>英</t>
  </si>
  <si>
    <t>?</t>
    <phoneticPr fontId="86" type="noConversion"/>
  </si>
  <si>
    <t xml:space="preserve"> </t>
  </si>
  <si>
    <t>以：_i2</t>
  </si>
  <si>
    <t>韻母序</t>
  </si>
  <si>
    <t>台羅舒聲碼</t>
  </si>
  <si>
    <t>台羅入聲碼</t>
  </si>
  <si>
    <t>韻母碼</t>
    <phoneticPr fontId="86" type="noConversion"/>
  </si>
  <si>
    <t>國際音標</t>
    <phoneticPr fontId="86" type="noConversion"/>
  </si>
  <si>
    <t>麥都思</t>
    <phoneticPr fontId="86" type="noConversion"/>
  </si>
  <si>
    <t>白話字</t>
    <phoneticPr fontId="86" type="noConversion"/>
  </si>
  <si>
    <t>方音符號</t>
    <phoneticPr fontId="86" type="noConversion"/>
  </si>
  <si>
    <t>ah</t>
  </si>
  <si>
    <t>ann</t>
  </si>
  <si>
    <t>annh</t>
  </si>
  <si>
    <t>at</t>
  </si>
  <si>
    <t>au</t>
  </si>
  <si>
    <t>auh</t>
  </si>
  <si>
    <t>eh</t>
  </si>
  <si>
    <t>enn</t>
  </si>
  <si>
    <t>ennh</t>
  </si>
  <si>
    <t>iann</t>
  </si>
  <si>
    <t>iannh</t>
  </si>
  <si>
    <t>iat</t>
  </si>
  <si>
    <t>iauh</t>
  </si>
  <si>
    <t>iaunn</t>
  </si>
  <si>
    <t>ih</t>
  </si>
  <si>
    <t>inn</t>
  </si>
  <si>
    <t>innh</t>
  </si>
  <si>
    <t>io</t>
  </si>
  <si>
    <t>ioh</t>
  </si>
  <si>
    <t>iuh</t>
  </si>
  <si>
    <t>iunn</t>
  </si>
  <si>
    <t>mh</t>
  </si>
  <si>
    <t>ngh</t>
  </si>
  <si>
    <t>oh</t>
  </si>
  <si>
    <t>om</t>
  </si>
  <si>
    <t>ooh</t>
  </si>
  <si>
    <t>op</t>
  </si>
  <si>
    <t>ua</t>
  </si>
  <si>
    <t>uah</t>
  </si>
  <si>
    <t>uainn</t>
  </si>
  <si>
    <t>uann</t>
  </si>
  <si>
    <t>ueh</t>
  </si>
  <si>
    <t>uh</t>
  </si>
  <si>
    <t>o͘</t>
  </si>
  <si>
    <t>拼音</t>
  </si>
  <si>
    <t>顎音化</t>
  </si>
  <si>
    <t>注音</t>
  </si>
  <si>
    <t>che</t>
  </si>
  <si>
    <t>chhe</t>
  </si>
  <si>
    <t>se</t>
  </si>
  <si>
    <t>eⁿ</t>
  </si>
  <si>
    <t>cheⁿ</t>
  </si>
  <si>
    <t>chheⁿ</t>
  </si>
  <si>
    <t>seⁿ</t>
  </si>
  <si>
    <t>cheh</t>
  </si>
  <si>
    <t>chheh</t>
  </si>
  <si>
    <t>seh</t>
  </si>
  <si>
    <t>ehⁿ</t>
  </si>
  <si>
    <t>ehn</t>
  </si>
  <si>
    <t>ek</t>
  </si>
  <si>
    <t>chek</t>
  </si>
  <si>
    <t>chhek</t>
  </si>
  <si>
    <t>sek</t>
  </si>
  <si>
    <t>cheng</t>
  </si>
  <si>
    <t>chheng</t>
  </si>
  <si>
    <t>seng</t>
  </si>
  <si>
    <t>iⁿ</t>
  </si>
  <si>
    <t>chiⁿ</t>
  </si>
  <si>
    <t>chhiⁿ</t>
  </si>
  <si>
    <t>siⁿ</t>
  </si>
  <si>
    <t>chia</t>
  </si>
  <si>
    <t>chhia</t>
  </si>
  <si>
    <t>jia</t>
  </si>
  <si>
    <t>sia</t>
  </si>
  <si>
    <t>iaⁿ</t>
  </si>
  <si>
    <t>chiaⁿ</t>
  </si>
  <si>
    <t>chhiaⁿ</t>
  </si>
  <si>
    <t>siaⁿ</t>
  </si>
  <si>
    <t>chiah</t>
  </si>
  <si>
    <t>chhiah</t>
  </si>
  <si>
    <t>siah</t>
  </si>
  <si>
    <t>iahⁿ</t>
  </si>
  <si>
    <t>iahnn</t>
  </si>
  <si>
    <t>chhiak</t>
  </si>
  <si>
    <t>siak</t>
  </si>
  <si>
    <t>chiam</t>
  </si>
  <si>
    <t>chhiam</t>
  </si>
  <si>
    <t>jiam</t>
  </si>
  <si>
    <t>siam</t>
  </si>
  <si>
    <t>chian</t>
  </si>
  <si>
    <t>chhian</t>
  </si>
  <si>
    <t>jian</t>
  </si>
  <si>
    <t>sian</t>
  </si>
  <si>
    <t>chiang</t>
  </si>
  <si>
    <t>chhiang</t>
  </si>
  <si>
    <t>jiang</t>
  </si>
  <si>
    <t>siang</t>
  </si>
  <si>
    <t>chiap</t>
  </si>
  <si>
    <t>chhiap</t>
  </si>
  <si>
    <t>jiap</t>
  </si>
  <si>
    <t>siap</t>
  </si>
  <si>
    <t>chiat</t>
  </si>
  <si>
    <t>chhiat</t>
  </si>
  <si>
    <t>jiat</t>
  </si>
  <si>
    <t>siat</t>
  </si>
  <si>
    <t>chiau</t>
  </si>
  <si>
    <t>chhiau</t>
  </si>
  <si>
    <t>jiau</t>
  </si>
  <si>
    <t>siau</t>
  </si>
  <si>
    <t>iauⁿ</t>
  </si>
  <si>
    <t>chih</t>
  </si>
  <si>
    <t>chhih</t>
  </si>
  <si>
    <t>sih</t>
  </si>
  <si>
    <t>chim</t>
  </si>
  <si>
    <t>chhim</t>
  </si>
  <si>
    <t>jim</t>
  </si>
  <si>
    <t>sim</t>
  </si>
  <si>
    <t>chin</t>
  </si>
  <si>
    <t>chhin</t>
  </si>
  <si>
    <t>jin</t>
  </si>
  <si>
    <t>sin</t>
  </si>
  <si>
    <t>chio</t>
  </si>
  <si>
    <t>chhio</t>
  </si>
  <si>
    <t>jio</t>
  </si>
  <si>
    <t>sio</t>
  </si>
  <si>
    <t>chioh</t>
  </si>
  <si>
    <t>chhioh</t>
  </si>
  <si>
    <t>sioh</t>
  </si>
  <si>
    <t>chiok</t>
  </si>
  <si>
    <t>chhiok</t>
  </si>
  <si>
    <t>jiok</t>
  </si>
  <si>
    <t>siok</t>
  </si>
  <si>
    <t>chiong</t>
  </si>
  <si>
    <t>chhiong</t>
  </si>
  <si>
    <t>jiong</t>
  </si>
  <si>
    <t>siong</t>
  </si>
  <si>
    <t>chip</t>
  </si>
  <si>
    <t>chhip</t>
  </si>
  <si>
    <t>jip</t>
  </si>
  <si>
    <t>sip</t>
  </si>
  <si>
    <t>chit</t>
  </si>
  <si>
    <t>chhit</t>
  </si>
  <si>
    <t>jit</t>
  </si>
  <si>
    <t>sit</t>
  </si>
  <si>
    <t>chiu</t>
  </si>
  <si>
    <t>chhiu</t>
  </si>
  <si>
    <t>jiu</t>
  </si>
  <si>
    <t>siu</t>
  </si>
  <si>
    <t>iuⁿ</t>
  </si>
  <si>
    <t>chiuⁿ</t>
  </si>
  <si>
    <t>chhiuⁿ</t>
  </si>
  <si>
    <t>siuⁿ</t>
  </si>
  <si>
    <t>iuhⁿ</t>
  </si>
  <si>
    <t>iuhnn</t>
  </si>
  <si>
    <t>Ø</t>
  </si>
  <si>
    <t>ba</t>
  </si>
  <si>
    <t>cha</t>
  </si>
  <si>
    <t>chha</t>
  </si>
  <si>
    <t>ga</t>
  </si>
  <si>
    <t>ha</t>
  </si>
  <si>
    <t>ka</t>
  </si>
  <si>
    <t>kha</t>
  </si>
  <si>
    <t>la</t>
  </si>
  <si>
    <t>ma</t>
  </si>
  <si>
    <t>na</t>
  </si>
  <si>
    <t>nga</t>
  </si>
  <si>
    <t>pa</t>
  </si>
  <si>
    <t>pha</t>
  </si>
  <si>
    <t>sa</t>
  </si>
  <si>
    <t>ta</t>
  </si>
  <si>
    <t>tha</t>
  </si>
  <si>
    <t>aⁿ</t>
  </si>
  <si>
    <t>chaⁿ</t>
  </si>
  <si>
    <t>chhaⁿ</t>
  </si>
  <si>
    <t>haⁿ</t>
  </si>
  <si>
    <t>kaⁿ</t>
  </si>
  <si>
    <t>khaⁿ</t>
  </si>
  <si>
    <t>phaⁿ</t>
  </si>
  <si>
    <t>saⁿ</t>
  </si>
  <si>
    <t>taⁿ</t>
  </si>
  <si>
    <t>thaⁿ</t>
  </si>
  <si>
    <t>bah</t>
  </si>
  <si>
    <t>chah</t>
  </si>
  <si>
    <t>chhah</t>
  </si>
  <si>
    <t>hah</t>
  </si>
  <si>
    <t>kah</t>
  </si>
  <si>
    <t>khah</t>
  </si>
  <si>
    <t>lah</t>
  </si>
  <si>
    <t>nah</t>
  </si>
  <si>
    <t>pah</t>
  </si>
  <si>
    <t>phah</t>
  </si>
  <si>
    <t>sah</t>
  </si>
  <si>
    <t>tah</t>
  </si>
  <si>
    <t>thah</t>
  </si>
  <si>
    <t>ahⁿ</t>
  </si>
  <si>
    <t>hahⁿ</t>
  </si>
  <si>
    <t>sahⁿ</t>
  </si>
  <si>
    <t>bai</t>
  </si>
  <si>
    <t>chai</t>
  </si>
  <si>
    <t>chhai</t>
  </si>
  <si>
    <t>gai</t>
  </si>
  <si>
    <t>hai</t>
  </si>
  <si>
    <t>kai</t>
  </si>
  <si>
    <t>khai</t>
  </si>
  <si>
    <t>lai</t>
  </si>
  <si>
    <t>mai</t>
  </si>
  <si>
    <t>nai</t>
  </si>
  <si>
    <t>ngai</t>
  </si>
  <si>
    <t>pai</t>
  </si>
  <si>
    <t>phai</t>
  </si>
  <si>
    <t>sai</t>
  </si>
  <si>
    <t>tai</t>
  </si>
  <si>
    <t>thai</t>
  </si>
  <si>
    <t>aiⁿ</t>
  </si>
  <si>
    <t>chaiⁿ</t>
  </si>
  <si>
    <t>haiⁿ</t>
  </si>
  <si>
    <t>kaiⁿ</t>
  </si>
  <si>
    <t>khaiⁿ</t>
  </si>
  <si>
    <t>phaiⁿ</t>
  </si>
  <si>
    <t>taiⁿ</t>
  </si>
  <si>
    <t>bak</t>
  </si>
  <si>
    <t>chak</t>
  </si>
  <si>
    <t>chhak</t>
  </si>
  <si>
    <t>gak</t>
  </si>
  <si>
    <t>hak</t>
  </si>
  <si>
    <t>kak</t>
  </si>
  <si>
    <t>khak</t>
  </si>
  <si>
    <t>lak</t>
  </si>
  <si>
    <t>pak</t>
  </si>
  <si>
    <t>phak</t>
  </si>
  <si>
    <t>sak</t>
  </si>
  <si>
    <t>tak</t>
  </si>
  <si>
    <t>thak</t>
  </si>
  <si>
    <t>cham</t>
  </si>
  <si>
    <t>chham</t>
  </si>
  <si>
    <t>gam</t>
  </si>
  <si>
    <t>ham</t>
  </si>
  <si>
    <t>kam</t>
  </si>
  <si>
    <t>kham</t>
  </si>
  <si>
    <t>lam</t>
  </si>
  <si>
    <t>sam</t>
  </si>
  <si>
    <t>tam</t>
  </si>
  <si>
    <t>tham</t>
  </si>
  <si>
    <t>ban</t>
  </si>
  <si>
    <t>chan</t>
  </si>
  <si>
    <t>chhan</t>
  </si>
  <si>
    <t>gan</t>
  </si>
  <si>
    <t>han</t>
  </si>
  <si>
    <t>kan</t>
  </si>
  <si>
    <t>khan</t>
  </si>
  <si>
    <t>lan</t>
  </si>
  <si>
    <t>pan</t>
  </si>
  <si>
    <t>phan</t>
  </si>
  <si>
    <t>san</t>
  </si>
  <si>
    <t>tan</t>
  </si>
  <si>
    <t>than</t>
  </si>
  <si>
    <t>bang</t>
  </si>
  <si>
    <t>chang</t>
  </si>
  <si>
    <t>chhang</t>
  </si>
  <si>
    <t>gang</t>
  </si>
  <si>
    <t>hang</t>
  </si>
  <si>
    <t>kang</t>
  </si>
  <si>
    <t>khang</t>
  </si>
  <si>
    <t>lang</t>
  </si>
  <si>
    <t>pang</t>
  </si>
  <si>
    <t>phang</t>
  </si>
  <si>
    <t>sang</t>
  </si>
  <si>
    <t>tang</t>
  </si>
  <si>
    <t>thang</t>
  </si>
  <si>
    <t>chap</t>
  </si>
  <si>
    <t>chhap</t>
  </si>
  <si>
    <t>hap</t>
  </si>
  <si>
    <t>kap</t>
  </si>
  <si>
    <t>khap</t>
  </si>
  <si>
    <t>lap</t>
  </si>
  <si>
    <t>sap</t>
  </si>
  <si>
    <t>tap</t>
  </si>
  <si>
    <t>thap</t>
  </si>
  <si>
    <t>bat</t>
  </si>
  <si>
    <t>chat</t>
  </si>
  <si>
    <t>chhat</t>
  </si>
  <si>
    <t>hat</t>
  </si>
  <si>
    <t>kat</t>
  </si>
  <si>
    <t>khat</t>
  </si>
  <si>
    <t>lat</t>
  </si>
  <si>
    <t>pat</t>
  </si>
  <si>
    <t>sat</t>
  </si>
  <si>
    <t>tat</t>
  </si>
  <si>
    <t>that</t>
  </si>
  <si>
    <t>bau</t>
  </si>
  <si>
    <t>chau</t>
  </si>
  <si>
    <t>chhau</t>
  </si>
  <si>
    <t>gau</t>
  </si>
  <si>
    <t>hau</t>
  </si>
  <si>
    <t>kau</t>
  </si>
  <si>
    <t>khau</t>
  </si>
  <si>
    <t>lau</t>
  </si>
  <si>
    <t>mau</t>
  </si>
  <si>
    <t>nau</t>
  </si>
  <si>
    <t>ngau</t>
  </si>
  <si>
    <t>pau</t>
  </si>
  <si>
    <t>phau</t>
  </si>
  <si>
    <t>sau</t>
  </si>
  <si>
    <t>tau</t>
  </si>
  <si>
    <t>thau</t>
  </si>
  <si>
    <t>chhauh</t>
  </si>
  <si>
    <t>kauh</t>
  </si>
  <si>
    <t>lauh</t>
  </si>
  <si>
    <t>mauh</t>
  </si>
  <si>
    <t>nauh</t>
  </si>
  <si>
    <t>phauh</t>
  </si>
  <si>
    <t>tauh</t>
  </si>
  <si>
    <t>be</t>
  </si>
  <si>
    <t>ge</t>
  </si>
  <si>
    <t>he</t>
  </si>
  <si>
    <t>ke</t>
  </si>
  <si>
    <t>khe</t>
  </si>
  <si>
    <t>le</t>
  </si>
  <si>
    <t>me</t>
  </si>
  <si>
    <t>ne</t>
  </si>
  <si>
    <t>nge</t>
  </si>
  <si>
    <t>pe</t>
  </si>
  <si>
    <t>phe</t>
  </si>
  <si>
    <t>te</t>
  </si>
  <si>
    <t>the</t>
  </si>
  <si>
    <t>heⁿ</t>
  </si>
  <si>
    <t>keⁿ</t>
  </si>
  <si>
    <t>kheⁿ</t>
  </si>
  <si>
    <t>peⁿ</t>
  </si>
  <si>
    <t>pheⁿ</t>
  </si>
  <si>
    <t>teⁿ</t>
  </si>
  <si>
    <t>theⁿ</t>
  </si>
  <si>
    <t>beh</t>
  </si>
  <si>
    <t>heh</t>
  </si>
  <si>
    <t>keh</t>
  </si>
  <si>
    <t>kheh</t>
  </si>
  <si>
    <t>leh</t>
  </si>
  <si>
    <t>meh</t>
  </si>
  <si>
    <t>neh</t>
  </si>
  <si>
    <t>ngeh</t>
  </si>
  <si>
    <t>peh</t>
  </si>
  <si>
    <t>teh</t>
  </si>
  <si>
    <t>theh</t>
  </si>
  <si>
    <t>hehⁿ</t>
  </si>
  <si>
    <t>khehⁿ</t>
  </si>
  <si>
    <t>bek</t>
  </si>
  <si>
    <t>gek</t>
  </si>
  <si>
    <t>hek</t>
  </si>
  <si>
    <t>kek</t>
  </si>
  <si>
    <t>lek</t>
  </si>
  <si>
    <t>pek</t>
  </si>
  <si>
    <t>phek</t>
  </si>
  <si>
    <t>tek</t>
  </si>
  <si>
    <t>thek</t>
  </si>
  <si>
    <t>beng</t>
  </si>
  <si>
    <t>geng</t>
  </si>
  <si>
    <t>heng</t>
  </si>
  <si>
    <t>keng</t>
  </si>
  <si>
    <t>kheng</t>
  </si>
  <si>
    <t>leng</t>
  </si>
  <si>
    <t>peng</t>
  </si>
  <si>
    <t>pheng</t>
  </si>
  <si>
    <t>teng</t>
  </si>
  <si>
    <t>theng</t>
  </si>
  <si>
    <t>bi</t>
  </si>
  <si>
    <t>gi</t>
  </si>
  <si>
    <t>hi</t>
  </si>
  <si>
    <t>ki</t>
  </si>
  <si>
    <t>khi</t>
  </si>
  <si>
    <t>li</t>
  </si>
  <si>
    <t>mi</t>
  </si>
  <si>
    <t>ni</t>
  </si>
  <si>
    <t>pi</t>
  </si>
  <si>
    <t>phi</t>
  </si>
  <si>
    <t>ti</t>
  </si>
  <si>
    <t>thi</t>
  </si>
  <si>
    <t>hiⁿ</t>
  </si>
  <si>
    <t>kiⁿ</t>
  </si>
  <si>
    <t>khiⁿ</t>
  </si>
  <si>
    <t>tiⁿ</t>
  </si>
  <si>
    <t>thiⁿ</t>
  </si>
  <si>
    <t>gia</t>
  </si>
  <si>
    <t>hia</t>
  </si>
  <si>
    <t>kia</t>
  </si>
  <si>
    <t>khia</t>
  </si>
  <si>
    <t>mia</t>
  </si>
  <si>
    <t>nia</t>
  </si>
  <si>
    <t>ngia</t>
  </si>
  <si>
    <t>tia</t>
  </si>
  <si>
    <t>hiaⁿ</t>
  </si>
  <si>
    <t>kiaⁿ</t>
  </si>
  <si>
    <t>piaⁿ</t>
  </si>
  <si>
    <t>tiaⁿ</t>
  </si>
  <si>
    <t>thiaⁿ</t>
  </si>
  <si>
    <t>giah</t>
  </si>
  <si>
    <t>hiah</t>
  </si>
  <si>
    <t>kiah</t>
  </si>
  <si>
    <t>khiah</t>
  </si>
  <si>
    <t>liah</t>
  </si>
  <si>
    <t>piah</t>
  </si>
  <si>
    <t>phiah</t>
  </si>
  <si>
    <t>tiah</t>
  </si>
  <si>
    <t>thiah</t>
  </si>
  <si>
    <t>hiahⁿ</t>
  </si>
  <si>
    <t>khiak</t>
  </si>
  <si>
    <t>piak</t>
  </si>
  <si>
    <t>phiak</t>
  </si>
  <si>
    <t>tiak</t>
  </si>
  <si>
    <t>giam</t>
  </si>
  <si>
    <t>hiam</t>
  </si>
  <si>
    <t>kiam</t>
  </si>
  <si>
    <t>khiam</t>
  </si>
  <si>
    <t>liam</t>
  </si>
  <si>
    <t>tiam</t>
  </si>
  <si>
    <t>thiam</t>
  </si>
  <si>
    <t>bian</t>
  </si>
  <si>
    <t>gian</t>
  </si>
  <si>
    <t>hian</t>
  </si>
  <si>
    <t>kian</t>
  </si>
  <si>
    <t>khian</t>
  </si>
  <si>
    <t>lian</t>
  </si>
  <si>
    <t>pian</t>
  </si>
  <si>
    <t>phian</t>
  </si>
  <si>
    <t>tian</t>
  </si>
  <si>
    <t>thian</t>
  </si>
  <si>
    <t>giang</t>
  </si>
  <si>
    <t>hiang</t>
  </si>
  <si>
    <t>khiang</t>
  </si>
  <si>
    <t>liang</t>
  </si>
  <si>
    <t>piang</t>
  </si>
  <si>
    <t>phiang</t>
  </si>
  <si>
    <t>giap</t>
  </si>
  <si>
    <t>hiap</t>
  </si>
  <si>
    <t>kiap</t>
  </si>
  <si>
    <t>khiap</t>
  </si>
  <si>
    <t>liap</t>
  </si>
  <si>
    <t>tiap</t>
  </si>
  <si>
    <t>thiap</t>
  </si>
  <si>
    <t>biat</t>
  </si>
  <si>
    <t>giat</t>
  </si>
  <si>
    <t>hiat</t>
  </si>
  <si>
    <t>kiat</t>
  </si>
  <si>
    <t>khiat</t>
  </si>
  <si>
    <t>liat</t>
  </si>
  <si>
    <t>piat</t>
  </si>
  <si>
    <t>phiat</t>
  </si>
  <si>
    <t>tiat</t>
  </si>
  <si>
    <t>thiat</t>
  </si>
  <si>
    <t>biau</t>
  </si>
  <si>
    <t>giau</t>
  </si>
  <si>
    <t>hiau</t>
  </si>
  <si>
    <t>kiau</t>
  </si>
  <si>
    <t>khiau</t>
  </si>
  <si>
    <t>liau</t>
  </si>
  <si>
    <t>miau</t>
  </si>
  <si>
    <t>niau</t>
  </si>
  <si>
    <t>ngiau</t>
  </si>
  <si>
    <t>piau</t>
  </si>
  <si>
    <t>phiau</t>
  </si>
  <si>
    <t>tiau</t>
  </si>
  <si>
    <t>thiau</t>
  </si>
  <si>
    <t>hiauh</t>
  </si>
  <si>
    <t>khiauh</t>
  </si>
  <si>
    <t>ngiauh</t>
  </si>
  <si>
    <t>bih</t>
  </si>
  <si>
    <t>khih</t>
  </si>
  <si>
    <t>mih</t>
  </si>
  <si>
    <t>nih</t>
  </si>
  <si>
    <t>pih</t>
  </si>
  <si>
    <t>phih</t>
  </si>
  <si>
    <t>tih</t>
  </si>
  <si>
    <t>thih</t>
  </si>
  <si>
    <t>gim</t>
  </si>
  <si>
    <t>him</t>
  </si>
  <si>
    <t>kim</t>
  </si>
  <si>
    <t>khim</t>
  </si>
  <si>
    <t>lim</t>
  </si>
  <si>
    <t>tim</t>
  </si>
  <si>
    <t>thim</t>
  </si>
  <si>
    <t>bin</t>
  </si>
  <si>
    <t>gin</t>
  </si>
  <si>
    <t>hin</t>
  </si>
  <si>
    <t>kin</t>
  </si>
  <si>
    <t>khin</t>
  </si>
  <si>
    <t>lin</t>
  </si>
  <si>
    <t>pin</t>
  </si>
  <si>
    <t>phin</t>
  </si>
  <si>
    <t>tin</t>
  </si>
  <si>
    <t>thin</t>
  </si>
  <si>
    <t>bio</t>
  </si>
  <si>
    <t>gio</t>
  </si>
  <si>
    <t>hio</t>
  </si>
  <si>
    <t>kio</t>
  </si>
  <si>
    <t>khio</t>
  </si>
  <si>
    <t>lio</t>
  </si>
  <si>
    <t>pio</t>
  </si>
  <si>
    <t>phio</t>
  </si>
  <si>
    <t>tio</t>
  </si>
  <si>
    <t>thio</t>
  </si>
  <si>
    <t>gioh</t>
  </si>
  <si>
    <t>hioh</t>
  </si>
  <si>
    <t>kioh</t>
  </si>
  <si>
    <t>khioh</t>
  </si>
  <si>
    <t>lioh</t>
  </si>
  <si>
    <t>tioh</t>
  </si>
  <si>
    <t>giok</t>
  </si>
  <si>
    <t>hiok</t>
  </si>
  <si>
    <t>kiok</t>
  </si>
  <si>
    <t>khiok</t>
  </si>
  <si>
    <t>liok</t>
  </si>
  <si>
    <t>tiok</t>
  </si>
  <si>
    <t>thiok</t>
  </si>
  <si>
    <t>giong</t>
  </si>
  <si>
    <t>hiong</t>
  </si>
  <si>
    <t>kiong</t>
  </si>
  <si>
    <t>khiong</t>
  </si>
  <si>
    <t>liong</t>
  </si>
  <si>
    <t>tiong</t>
  </si>
  <si>
    <t>thiong</t>
  </si>
  <si>
    <t>hip</t>
  </si>
  <si>
    <t>kip</t>
  </si>
  <si>
    <t>khip</t>
  </si>
  <si>
    <t>lip</t>
  </si>
  <si>
    <t>bit</t>
  </si>
  <si>
    <t>hit</t>
  </si>
  <si>
    <t>kit</t>
  </si>
  <si>
    <t>khit</t>
  </si>
  <si>
    <t>pit</t>
  </si>
  <si>
    <t>phit</t>
  </si>
  <si>
    <t>tit</t>
  </si>
  <si>
    <t>biu</t>
  </si>
  <si>
    <t>giu</t>
  </si>
  <si>
    <t>hiu</t>
  </si>
  <si>
    <t>kiu</t>
  </si>
  <si>
    <t>khiu</t>
  </si>
  <si>
    <t>liu</t>
  </si>
  <si>
    <t>niu</t>
  </si>
  <si>
    <t>piu</t>
  </si>
  <si>
    <t>tiu</t>
  </si>
  <si>
    <t>thiu</t>
  </si>
  <si>
    <t>hiuⁿ</t>
  </si>
  <si>
    <t>kiuⁿ</t>
  </si>
  <si>
    <t>khiuⁿ</t>
  </si>
  <si>
    <t>tiuⁿ</t>
  </si>
  <si>
    <t>hiuhⁿ</t>
  </si>
  <si>
    <t>hm</t>
  </si>
  <si>
    <t>hmh</t>
  </si>
  <si>
    <t>chng</t>
  </si>
  <si>
    <t>chhng</t>
  </si>
  <si>
    <t>hng</t>
  </si>
  <si>
    <t>kng</t>
  </si>
  <si>
    <t>khng</t>
  </si>
  <si>
    <t>mng</t>
  </si>
  <si>
    <t>nng</t>
  </si>
  <si>
    <t>png</t>
  </si>
  <si>
    <t>sng</t>
  </si>
  <si>
    <t>tng</t>
  </si>
  <si>
    <t>thng</t>
  </si>
  <si>
    <t>chhngh</t>
  </si>
  <si>
    <t>hngh</t>
  </si>
  <si>
    <t>phngh</t>
  </si>
  <si>
    <t>sngh</t>
  </si>
  <si>
    <t>bo</t>
  </si>
  <si>
    <t>cho</t>
  </si>
  <si>
    <t>chho</t>
  </si>
  <si>
    <t>go</t>
  </si>
  <si>
    <t>ho</t>
  </si>
  <si>
    <t>ko</t>
  </si>
  <si>
    <t>kho</t>
  </si>
  <si>
    <t>lo</t>
  </si>
  <si>
    <t>po</t>
  </si>
  <si>
    <t>pho</t>
  </si>
  <si>
    <t>so</t>
  </si>
  <si>
    <t>to</t>
  </si>
  <si>
    <t>tho</t>
  </si>
  <si>
    <t>oⁿ</t>
  </si>
  <si>
    <t>hoⁿ</t>
  </si>
  <si>
    <t>koⁿ</t>
  </si>
  <si>
    <t>bo͘</t>
  </si>
  <si>
    <t>cho͘</t>
  </si>
  <si>
    <t>chho͘</t>
  </si>
  <si>
    <t>go͘</t>
  </si>
  <si>
    <t>ho͘</t>
  </si>
  <si>
    <t>ko͘</t>
  </si>
  <si>
    <t>kho͘</t>
  </si>
  <si>
    <t>lo͘</t>
  </si>
  <si>
    <t>mo͘</t>
  </si>
  <si>
    <t>no͘</t>
  </si>
  <si>
    <t>ngo͘</t>
  </si>
  <si>
    <t>po͘</t>
  </si>
  <si>
    <t>pho͘</t>
  </si>
  <si>
    <t>so͘</t>
  </si>
  <si>
    <t>to͘</t>
  </si>
  <si>
    <t>tho͘</t>
  </si>
  <si>
    <t>oa</t>
  </si>
  <si>
    <t>boa</t>
  </si>
  <si>
    <t>choa</t>
  </si>
  <si>
    <t>chhoa</t>
  </si>
  <si>
    <t>goa</t>
  </si>
  <si>
    <t>hoa</t>
  </si>
  <si>
    <t>koa</t>
  </si>
  <si>
    <t>khoa</t>
  </si>
  <si>
    <t>loa</t>
  </si>
  <si>
    <t>moa</t>
  </si>
  <si>
    <t>noa</t>
  </si>
  <si>
    <t>poa</t>
  </si>
  <si>
    <t>phoa</t>
  </si>
  <si>
    <t>soa</t>
  </si>
  <si>
    <t>toa</t>
  </si>
  <si>
    <t>thoa</t>
  </si>
  <si>
    <t>oaⁿ</t>
  </si>
  <si>
    <t>chhoaⁿ</t>
  </si>
  <si>
    <t>hoaⁿ</t>
  </si>
  <si>
    <t>koaⁿ</t>
  </si>
  <si>
    <t>khoaⁿ</t>
  </si>
  <si>
    <t>poaⁿ</t>
  </si>
  <si>
    <t>phoaⁿ</t>
  </si>
  <si>
    <t>soaⁿ</t>
  </si>
  <si>
    <t>toaⁿ</t>
  </si>
  <si>
    <t>thoaⁿ</t>
  </si>
  <si>
    <t>oah</t>
  </si>
  <si>
    <t>boah</t>
  </si>
  <si>
    <t>choah</t>
  </si>
  <si>
    <t>chhoah</t>
  </si>
  <si>
    <t>hoah</t>
  </si>
  <si>
    <t>joah</t>
  </si>
  <si>
    <t>koah</t>
  </si>
  <si>
    <t>khoah</t>
  </si>
  <si>
    <t>loah</t>
  </si>
  <si>
    <t>poah</t>
  </si>
  <si>
    <t>phoah</t>
  </si>
  <si>
    <t>soah</t>
  </si>
  <si>
    <t>thoah</t>
  </si>
  <si>
    <t>oai</t>
  </si>
  <si>
    <t>hoai</t>
  </si>
  <si>
    <t>koai</t>
  </si>
  <si>
    <t>khoai</t>
  </si>
  <si>
    <t>soai</t>
  </si>
  <si>
    <t>oaiⁿ</t>
  </si>
  <si>
    <t>choaiⁿ</t>
  </si>
  <si>
    <t>hoaiⁿ</t>
  </si>
  <si>
    <t>koaiⁿ</t>
  </si>
  <si>
    <t>soaiⁿ</t>
  </si>
  <si>
    <t>oan</t>
  </si>
  <si>
    <t>boan</t>
  </si>
  <si>
    <t>choan</t>
  </si>
  <si>
    <t>chhoan</t>
  </si>
  <si>
    <t>goan</t>
  </si>
  <si>
    <t>hoan</t>
  </si>
  <si>
    <t>koan</t>
  </si>
  <si>
    <t>khoan</t>
  </si>
  <si>
    <t>loan</t>
  </si>
  <si>
    <t>poan</t>
  </si>
  <si>
    <t>phoan</t>
  </si>
  <si>
    <t>soan</t>
  </si>
  <si>
    <t>toan</t>
  </si>
  <si>
    <t>thoan</t>
  </si>
  <si>
    <t>oang</t>
  </si>
  <si>
    <t>chhoang</t>
  </si>
  <si>
    <t>oat</t>
  </si>
  <si>
    <t>boat</t>
  </si>
  <si>
    <t>choat</t>
  </si>
  <si>
    <t>goat</t>
  </si>
  <si>
    <t>hoat</t>
  </si>
  <si>
    <t>koat</t>
  </si>
  <si>
    <t>khoat</t>
  </si>
  <si>
    <t>loat</t>
  </si>
  <si>
    <t>poat</t>
  </si>
  <si>
    <t>phoat</t>
  </si>
  <si>
    <t>soat</t>
  </si>
  <si>
    <t>toat</t>
  </si>
  <si>
    <t>thoat</t>
  </si>
  <si>
    <t>boe</t>
  </si>
  <si>
    <t>choe</t>
  </si>
  <si>
    <t>chhoe</t>
  </si>
  <si>
    <t>goe</t>
  </si>
  <si>
    <t>hoe</t>
  </si>
  <si>
    <t>joe</t>
  </si>
  <si>
    <t>koe</t>
  </si>
  <si>
    <t>khoe</t>
  </si>
  <si>
    <t>loe</t>
  </si>
  <si>
    <t>poe</t>
  </si>
  <si>
    <t>phoe</t>
  </si>
  <si>
    <t>soe</t>
  </si>
  <si>
    <t>toe</t>
  </si>
  <si>
    <t>oeh</t>
  </si>
  <si>
    <t>boeh</t>
  </si>
  <si>
    <t>goeh</t>
  </si>
  <si>
    <t>hoeh</t>
  </si>
  <si>
    <t>koeh</t>
  </si>
  <si>
    <t>khoeh</t>
  </si>
  <si>
    <t>poeh</t>
  </si>
  <si>
    <t>phoeh</t>
  </si>
  <si>
    <t>soeh</t>
  </si>
  <si>
    <t>choh</t>
  </si>
  <si>
    <t>chhoh</t>
  </si>
  <si>
    <t>hoh</t>
  </si>
  <si>
    <t>koh</t>
  </si>
  <si>
    <t>loh</t>
  </si>
  <si>
    <t>poh</t>
  </si>
  <si>
    <t>phoh</t>
  </si>
  <si>
    <t>soh</t>
  </si>
  <si>
    <t>toh</t>
  </si>
  <si>
    <t>thoh</t>
  </si>
  <si>
    <t>o͘h</t>
  </si>
  <si>
    <t>mo͘h</t>
  </si>
  <si>
    <t>ohⁿ</t>
  </si>
  <si>
    <t>hohⁿ</t>
  </si>
  <si>
    <t>bok</t>
  </si>
  <si>
    <t>chok</t>
  </si>
  <si>
    <t>chhok</t>
  </si>
  <si>
    <t>gok</t>
  </si>
  <si>
    <t>hok</t>
  </si>
  <si>
    <t>kok</t>
  </si>
  <si>
    <t>khok</t>
  </si>
  <si>
    <t>lok</t>
  </si>
  <si>
    <t>pok</t>
  </si>
  <si>
    <t>phok</t>
  </si>
  <si>
    <t>sok</t>
  </si>
  <si>
    <t>tok</t>
  </si>
  <si>
    <t>thok</t>
  </si>
  <si>
    <t>som</t>
  </si>
  <si>
    <t>tom</t>
  </si>
  <si>
    <t>bong</t>
  </si>
  <si>
    <t>chong</t>
  </si>
  <si>
    <t>chhong</t>
  </si>
  <si>
    <t>gong</t>
  </si>
  <si>
    <t>hong</t>
  </si>
  <si>
    <t>kong</t>
  </si>
  <si>
    <t>khong</t>
  </si>
  <si>
    <t>long</t>
  </si>
  <si>
    <t>pong</t>
  </si>
  <si>
    <t>phong</t>
  </si>
  <si>
    <t>song</t>
  </si>
  <si>
    <t>tong</t>
  </si>
  <si>
    <t>thong</t>
  </si>
  <si>
    <t>bu</t>
  </si>
  <si>
    <t>chu</t>
  </si>
  <si>
    <t>chhu</t>
  </si>
  <si>
    <t>gu</t>
  </si>
  <si>
    <t>hu</t>
  </si>
  <si>
    <t>ju</t>
  </si>
  <si>
    <t>ku</t>
  </si>
  <si>
    <t>khu</t>
  </si>
  <si>
    <t>lu</t>
  </si>
  <si>
    <t>pu</t>
  </si>
  <si>
    <t>phu</t>
  </si>
  <si>
    <t>su</t>
  </si>
  <si>
    <t>tu</t>
  </si>
  <si>
    <t>thu</t>
  </si>
  <si>
    <t>chuh</t>
  </si>
  <si>
    <t>chhuh</t>
  </si>
  <si>
    <t>khuh</t>
  </si>
  <si>
    <t>puh</t>
  </si>
  <si>
    <t>phuh</t>
  </si>
  <si>
    <t>tuh</t>
  </si>
  <si>
    <t>thuh</t>
  </si>
  <si>
    <t>bui</t>
  </si>
  <si>
    <t>chui</t>
  </si>
  <si>
    <t>chhui</t>
  </si>
  <si>
    <t>gui</t>
  </si>
  <si>
    <t>hui</t>
  </si>
  <si>
    <t>kui</t>
  </si>
  <si>
    <t>khui</t>
  </si>
  <si>
    <t>lui</t>
  </si>
  <si>
    <t>mui</t>
  </si>
  <si>
    <t>pui</t>
  </si>
  <si>
    <t>phui</t>
  </si>
  <si>
    <t>sui</t>
  </si>
  <si>
    <t>tui</t>
  </si>
  <si>
    <t>thui</t>
  </si>
  <si>
    <t>bun</t>
  </si>
  <si>
    <t>chun</t>
  </si>
  <si>
    <t>chhun</t>
  </si>
  <si>
    <t>gun</t>
  </si>
  <si>
    <t>hun</t>
  </si>
  <si>
    <t>jun</t>
  </si>
  <si>
    <t>kun</t>
  </si>
  <si>
    <t>khun</t>
  </si>
  <si>
    <t>lun</t>
  </si>
  <si>
    <t>pun</t>
  </si>
  <si>
    <t>phun</t>
  </si>
  <si>
    <t>sun</t>
  </si>
  <si>
    <t>tun</t>
  </si>
  <si>
    <t>thun</t>
  </si>
  <si>
    <t>but</t>
  </si>
  <si>
    <t>chut</t>
  </si>
  <si>
    <t>chhut</t>
  </si>
  <si>
    <t>hut</t>
  </si>
  <si>
    <t>kut</t>
  </si>
  <si>
    <t>khut</t>
  </si>
  <si>
    <t>lut</t>
  </si>
  <si>
    <t>put</t>
  </si>
  <si>
    <t>phut</t>
  </si>
  <si>
    <t>sut</t>
  </si>
  <si>
    <t>tut</t>
  </si>
  <si>
    <t>thut</t>
  </si>
  <si>
    <t>音調字母表</t>
  </si>
  <si>
    <t>上声</t>
  </si>
  <si>
    <t>上平</t>
  </si>
  <si>
    <t>上去</t>
  </si>
  <si>
    <t>上入</t>
  </si>
  <si>
    <t>下平</t>
  </si>
  <si>
    <t>下去</t>
  </si>
  <si>
    <t>下入</t>
  </si>
  <si>
    <t>音調
字母</t>
    <phoneticPr fontId="86" type="noConversion"/>
  </si>
  <si>
    <t>陰平</t>
  </si>
  <si>
    <t>陰去</t>
  </si>
  <si>
    <t>陰入</t>
  </si>
  <si>
    <t>陽平</t>
  </si>
  <si>
    <t>陽去</t>
  </si>
  <si>
    <t>陽入</t>
  </si>
  <si>
    <t>舒聲</t>
  </si>
  <si>
    <t>入聲</t>
  </si>
  <si>
    <t>音調字母</t>
  </si>
  <si>
    <t>標音調字母的字串索引</t>
  </si>
  <si>
    <t>音調字母表所在序次</t>
  </si>
  <si>
    <t>滾</t>
  </si>
  <si>
    <t>棍</t>
  </si>
  <si>
    <t>骨</t>
  </si>
  <si>
    <t>群</t>
  </si>
  <si>
    <t>滑</t>
  </si>
  <si>
    <t>á</t>
  </si>
  <si>
    <t>à</t>
  </si>
  <si>
    <t>â</t>
  </si>
  <si>
    <t>ā</t>
  </si>
  <si>
    <t>a̍</t>
  </si>
  <si>
    <t>堅</t>
  </si>
  <si>
    <t>蹇</t>
  </si>
  <si>
    <t>見</t>
  </si>
  <si>
    <t>結</t>
  </si>
  <si>
    <t>空音</t>
  </si>
  <si>
    <t>健</t>
  </si>
  <si>
    <t>傑</t>
  </si>
  <si>
    <t>é</t>
  </si>
  <si>
    <t>è</t>
  </si>
  <si>
    <t>ê</t>
  </si>
  <si>
    <t>ē</t>
  </si>
  <si>
    <t>e̍</t>
  </si>
  <si>
    <t>禁</t>
  </si>
  <si>
    <t>急</t>
  </si>
  <si>
    <t>㦗</t>
  </si>
  <si>
    <t>及</t>
  </si>
  <si>
    <t>í</t>
  </si>
  <si>
    <t>ì</t>
  </si>
  <si>
    <t>î</t>
  </si>
  <si>
    <t>ī</t>
  </si>
  <si>
    <t>i̍</t>
  </si>
  <si>
    <t>規</t>
  </si>
  <si>
    <t>鬼</t>
  </si>
  <si>
    <t>季</t>
  </si>
  <si>
    <t>葵</t>
  </si>
  <si>
    <t>櫃</t>
  </si>
  <si>
    <t>ó</t>
  </si>
  <si>
    <t>ò</t>
  </si>
  <si>
    <t>ô</t>
  </si>
  <si>
    <t>ō</t>
  </si>
  <si>
    <t>o̍</t>
  </si>
  <si>
    <t>嘉</t>
  </si>
  <si>
    <t>假</t>
  </si>
  <si>
    <t>嫁</t>
  </si>
  <si>
    <t>骼</t>
  </si>
  <si>
    <t>枷</t>
  </si>
  <si>
    <t>逆</t>
  </si>
  <si>
    <t>ó͘</t>
  </si>
  <si>
    <t>ò͘</t>
  </si>
  <si>
    <t>ô͘</t>
  </si>
  <si>
    <t xml:space="preserve"> ò͘</t>
  </si>
  <si>
    <t>ō͘</t>
  </si>
  <si>
    <t>o̍͘</t>
  </si>
  <si>
    <t>干</t>
  </si>
  <si>
    <t>柬</t>
  </si>
  <si>
    <t>澗</t>
  </si>
  <si>
    <t>葛</t>
  </si>
  <si>
    <t>ú</t>
  </si>
  <si>
    <t>ù</t>
  </si>
  <si>
    <t>û</t>
  </si>
  <si>
    <t>ū</t>
  </si>
  <si>
    <t>u̍</t>
  </si>
  <si>
    <t>公</t>
  </si>
  <si>
    <t>廣</t>
  </si>
  <si>
    <t>貢</t>
  </si>
  <si>
    <t>狂</t>
  </si>
  <si>
    <t>咯</t>
  </si>
  <si>
    <t xml:space="preserve"> ḿ</t>
  </si>
  <si>
    <t>m̀</t>
  </si>
  <si>
    <t>m̂</t>
  </si>
  <si>
    <t>m̄</t>
  </si>
  <si>
    <t>m̍h</t>
    <phoneticPr fontId="86" type="noConversion"/>
  </si>
  <si>
    <t>乖</t>
  </si>
  <si>
    <t>拐</t>
  </si>
  <si>
    <t>怪</t>
  </si>
  <si>
    <t xml:space="preserve">ń </t>
  </si>
  <si>
    <t xml:space="preserve">ǹ </t>
  </si>
  <si>
    <t>n̂</t>
    <phoneticPr fontId="86" type="noConversion"/>
  </si>
  <si>
    <t>n̄</t>
  </si>
  <si>
    <t>n̍h</t>
    <phoneticPr fontId="86" type="noConversion"/>
  </si>
  <si>
    <t>經</t>
  </si>
  <si>
    <t>敬</t>
  </si>
  <si>
    <t>格</t>
  </si>
  <si>
    <t>煢</t>
  </si>
  <si>
    <t>梗</t>
  </si>
  <si>
    <t>ng</t>
    <phoneticPr fontId="86" type="noConversion"/>
  </si>
  <si>
    <t>ńg</t>
    <phoneticPr fontId="86" type="noConversion"/>
  </si>
  <si>
    <t>n̂g</t>
    <phoneticPr fontId="86" type="noConversion"/>
  </si>
  <si>
    <t>n̄g</t>
    <phoneticPr fontId="86" type="noConversion"/>
  </si>
  <si>
    <t>n̍g</t>
    <phoneticPr fontId="86" type="noConversion"/>
  </si>
  <si>
    <t>琯</t>
  </si>
  <si>
    <t>貫</t>
  </si>
  <si>
    <t>决</t>
  </si>
  <si>
    <t>權</t>
  </si>
  <si>
    <t>倦</t>
  </si>
  <si>
    <t>橜</t>
  </si>
  <si>
    <t>沽</t>
  </si>
  <si>
    <t>固</t>
  </si>
  <si>
    <t>糊</t>
  </si>
  <si>
    <t>怙</t>
  </si>
  <si>
    <t>嬌</t>
  </si>
  <si>
    <t>皎</t>
  </si>
  <si>
    <t>呌</t>
  </si>
  <si>
    <t>勪</t>
  </si>
  <si>
    <t>橋</t>
  </si>
  <si>
    <t>轎</t>
  </si>
  <si>
    <t>噭</t>
  </si>
  <si>
    <t>稽</t>
  </si>
  <si>
    <t>攺</t>
  </si>
  <si>
    <t>計</t>
  </si>
  <si>
    <t>莢</t>
  </si>
  <si>
    <t>鮭</t>
  </si>
  <si>
    <t>易</t>
  </si>
  <si>
    <t>恭</t>
  </si>
  <si>
    <t>拱</t>
  </si>
  <si>
    <t>供</t>
  </si>
  <si>
    <t>菊</t>
  </si>
  <si>
    <t>窮</t>
  </si>
  <si>
    <t>共</t>
  </si>
  <si>
    <t>局</t>
  </si>
  <si>
    <t>果</t>
  </si>
  <si>
    <t>告</t>
  </si>
  <si>
    <t>閣</t>
  </si>
  <si>
    <t>翗</t>
  </si>
  <si>
    <t>膏</t>
  </si>
  <si>
    <t>皆</t>
  </si>
  <si>
    <t>介</t>
  </si>
  <si>
    <t>巾</t>
  </si>
  <si>
    <t>謹</t>
  </si>
  <si>
    <t>艮</t>
  </si>
  <si>
    <t>吉</t>
  </si>
  <si>
    <t>近</t>
  </si>
  <si>
    <t>䊕</t>
  </si>
  <si>
    <t>姜</t>
  </si>
  <si>
    <t>襁</t>
  </si>
  <si>
    <t>脚</t>
  </si>
  <si>
    <t>強</t>
  </si>
  <si>
    <t>倞</t>
  </si>
  <si>
    <t>矍</t>
  </si>
  <si>
    <t>甘</t>
  </si>
  <si>
    <t>敢</t>
  </si>
  <si>
    <t>鑑</t>
  </si>
  <si>
    <t>鴿</t>
  </si>
  <si>
    <t>鰹</t>
  </si>
  <si>
    <t>瓜</t>
  </si>
  <si>
    <t>卦</t>
  </si>
  <si>
    <t>嘓</t>
  </si>
  <si>
    <t>港</t>
  </si>
  <si>
    <t>降</t>
  </si>
  <si>
    <t>角</t>
  </si>
  <si>
    <t>磔</t>
  </si>
  <si>
    <t>兼</t>
  </si>
  <si>
    <t>檢</t>
  </si>
  <si>
    <t>劍</t>
  </si>
  <si>
    <t>夾</t>
  </si>
  <si>
    <t>鹹</t>
  </si>
  <si>
    <t>鐱</t>
  </si>
  <si>
    <t>交</t>
  </si>
  <si>
    <t>狡</t>
  </si>
  <si>
    <t>教</t>
  </si>
  <si>
    <t>食夾</t>
  </si>
  <si>
    <t>候</t>
  </si>
  <si>
    <t>厚</t>
  </si>
  <si>
    <t>迦</t>
  </si>
  <si>
    <t>寄</t>
  </si>
  <si>
    <t>伽</t>
  </si>
  <si>
    <t>崎</t>
  </si>
  <si>
    <t>屐</t>
  </si>
  <si>
    <t>檜</t>
  </si>
  <si>
    <t>粿</t>
  </si>
  <si>
    <t>郭</t>
  </si>
  <si>
    <t>趶</t>
  </si>
  <si>
    <t>䭝</t>
  </si>
  <si>
    <t>監</t>
  </si>
  <si>
    <t>酵</t>
  </si>
  <si>
    <t>㩜</t>
  </si>
  <si>
    <t>艍</t>
  </si>
  <si>
    <t>韮</t>
  </si>
  <si>
    <t>句</t>
  </si>
  <si>
    <t>舌久</t>
  </si>
  <si>
    <r>
      <rPr>
        <sz val="24"/>
        <color rgb="FFFF0000"/>
        <rFont val="Noto Sans TC Medium"/>
      </rPr>
      <t>金</t>
    </r>
    <r>
      <rPr>
        <sz val="24"/>
        <color rgb="FFFF9900"/>
        <rFont val="Noto Sans TC Medium"/>
      </rPr>
      <t>巨木</t>
    </r>
  </si>
  <si>
    <t>舅</t>
  </si>
  <si>
    <t>膠</t>
  </si>
  <si>
    <t>絞</t>
  </si>
  <si>
    <t>甲</t>
  </si>
  <si>
    <t>齩</t>
  </si>
  <si>
    <t>既</t>
  </si>
  <si>
    <t>築</t>
  </si>
  <si>
    <t>期</t>
  </si>
  <si>
    <t>丩</t>
  </si>
  <si>
    <t>久</t>
  </si>
  <si>
    <t>救</t>
  </si>
  <si>
    <t>更</t>
  </si>
  <si>
    <t>耞</t>
  </si>
  <si>
    <t>徑</t>
  </si>
  <si>
    <t>褌</t>
  </si>
  <si>
    <t>捲</t>
  </si>
  <si>
    <t>卷</t>
  </si>
  <si>
    <t>茄</t>
  </si>
  <si>
    <t>梔</t>
  </si>
  <si>
    <t>墘</t>
  </si>
  <si>
    <t>薑</t>
  </si>
  <si>
    <t>謽</t>
  </si>
  <si>
    <t>鏡</t>
  </si>
  <si>
    <t>件</t>
  </si>
  <si>
    <t>官</t>
  </si>
  <si>
    <t>寡</t>
  </si>
  <si>
    <t>寒</t>
  </si>
  <si>
    <t>汗</t>
  </si>
  <si>
    <t>鋼</t>
  </si>
  <si>
    <t>槓</t>
  </si>
  <si>
    <t>瘸</t>
  </si>
  <si>
    <t>面奈</t>
  </si>
  <si>
    <t>姑</t>
  </si>
  <si>
    <t>姆</t>
  </si>
  <si>
    <t>咉</t>
  </si>
  <si>
    <t>閂</t>
  </si>
  <si>
    <t>糜</t>
  </si>
  <si>
    <t>嘄</t>
  </si>
  <si>
    <t>箴</t>
  </si>
  <si>
    <t>譖</t>
  </si>
  <si>
    <t>爻</t>
  </si>
  <si>
    <t>扛</t>
  </si>
  <si>
    <t>牛</t>
  </si>
  <si>
    <t>音調
字母</t>
  </si>
  <si>
    <t>o̍</t>
    <phoneticPr fontId="86" type="noConversion"/>
  </si>
  <si>
    <r>
      <t>m</t>
    </r>
    <r>
      <rPr>
        <sz val="18"/>
        <color theme="1"/>
        <rFont val="Arial"/>
        <family val="2"/>
      </rPr>
      <t>̀</t>
    </r>
  </si>
  <si>
    <r>
      <rPr>
        <sz val="24"/>
        <color rgb="FFFF0000"/>
        <rFont val="Arial"/>
        <family val="2"/>
      </rPr>
      <t>金</t>
    </r>
    <r>
      <rPr>
        <sz val="24"/>
        <color rgb="FFFF9900"/>
        <rFont val="Arial"/>
        <family val="2"/>
      </rPr>
      <t>巨木</t>
    </r>
  </si>
  <si>
    <t>十五音  ➡️  麥都思</t>
  </si>
  <si>
    <t>十五音韻母</t>
  </si>
  <si>
    <t>麥氏韻母選單</t>
  </si>
  <si>
    <t>麥氏韻母</t>
  </si>
  <si>
    <t>舒聲序列</t>
  </si>
  <si>
    <t>入聲序列</t>
  </si>
  <si>
    <t>韻聲</t>
  </si>
  <si>
    <t>十五音漢字</t>
  </si>
  <si>
    <t>wun</t>
  </si>
  <si>
    <t>ëen</t>
  </si>
  <si>
    <t>ae</t>
  </si>
  <si>
    <t>ⁿa</t>
  </si>
  <si>
    <t>aeⁿᶢ</t>
  </si>
  <si>
    <t>wuy</t>
  </si>
  <si>
    <t>ăh</t>
  </si>
  <si>
    <t>ay</t>
  </si>
  <si>
    <t>aiⁿᶢ</t>
  </si>
  <si>
    <t>aĭⁿᶢh</t>
  </si>
  <si>
    <t>ⁿăh</t>
  </si>
  <si>
    <t>wae</t>
  </si>
  <si>
    <t>wan</t>
  </si>
  <si>
    <t>aou</t>
  </si>
  <si>
    <t>eaou</t>
  </si>
  <si>
    <t>aoŭh</t>
  </si>
  <si>
    <t>ey</t>
  </si>
  <si>
    <t>ëung</t>
  </si>
  <si>
    <t>ⁿaou</t>
  </si>
  <si>
    <t>ăyh</t>
  </si>
  <si>
    <t>ëang</t>
  </si>
  <si>
    <t>wa</t>
  </si>
  <si>
    <t>ëa</t>
  </si>
  <si>
    <t>ëăh</t>
  </si>
  <si>
    <t>ëem</t>
  </si>
  <si>
    <t>ëak</t>
  </si>
  <si>
    <t>ëⁿa</t>
  </si>
  <si>
    <t>öey</t>
  </si>
  <si>
    <t>eaoŭh</t>
  </si>
  <si>
    <t>eĕh</t>
  </si>
  <si>
    <t>eeⁿᶢ</t>
  </si>
  <si>
    <t>ⁿeaou</t>
  </si>
  <si>
    <t>ew</t>
  </si>
  <si>
    <t>eĕⁿᶢh</t>
  </si>
  <si>
    <t>ëep</t>
  </si>
  <si>
    <t>ⁿeaoŭh</t>
  </si>
  <si>
    <t>wuiⁿᶢ</t>
  </si>
  <si>
    <t>ëet</t>
  </si>
  <si>
    <t>ëo</t>
  </si>
  <si>
    <t>ëoⁿᶢ</t>
  </si>
  <si>
    <t>eⁿᶢ</t>
  </si>
  <si>
    <t>wⁿa</t>
  </si>
  <si>
    <t>ëŏh</t>
  </si>
  <si>
    <t>ëuk</t>
  </si>
  <si>
    <t>ⁿoe</t>
  </si>
  <si>
    <t>uᵐ</t>
  </si>
  <si>
    <t>wang</t>
  </si>
  <si>
    <t>waeⁿᶢ</t>
  </si>
  <si>
    <t>ⁿöey</t>
  </si>
  <si>
    <t>ⁿew</t>
  </si>
  <si>
    <t>ⁿo</t>
  </si>
  <si>
    <t>wut</t>
  </si>
  <si>
    <t>ⁿŏh</t>
  </si>
  <si>
    <t>waĕh</t>
  </si>
  <si>
    <t>wat</t>
  </si>
  <si>
    <t>öĕyh</t>
  </si>
  <si>
    <t>ŏh</t>
  </si>
  <si>
    <t>ŏmh</t>
  </si>
  <si>
    <t>oŏh</t>
  </si>
  <si>
    <t>wăh</t>
  </si>
  <si>
    <t>waĕⁿᶢh</t>
  </si>
  <si>
    <t>wak</t>
  </si>
  <si>
    <t>序號</t>
  </si>
  <si>
    <t>閩拼調號</t>
  </si>
  <si>
    <t>漢字台音聲調</t>
  </si>
  <si>
    <t>十五音四聲七調</t>
  </si>
  <si>
    <t>漢語四聲</t>
  </si>
  <si>
    <t>閩南拼音調名</t>
  </si>
  <si>
    <t>五度標音法之調值</t>
  </si>
  <si>
    <t>白話字聲調</t>
  </si>
  <si>
    <t>閩南拼音聲調</t>
  </si>
  <si>
    <t>方音聲調</t>
  </si>
  <si>
    <t>高平調</t>
  </si>
  <si>
    <t>-(ā)</t>
  </si>
  <si>
    <t>低降調</t>
  </si>
  <si>
    <t>`(à)</t>
  </si>
  <si>
    <t>ˋ(à)</t>
  </si>
  <si>
    <t>ᒻ</t>
  </si>
  <si>
    <t>低緩昇調</t>
  </si>
  <si>
    <t>ˆ(â)</t>
  </si>
  <si>
    <t>ˊ(á)</t>
  </si>
  <si>
    <t>ˊ</t>
  </si>
  <si>
    <t>中平調</t>
  </si>
  <si>
    <t>¯(ā)</t>
  </si>
  <si>
    <t>^(â)</t>
  </si>
  <si>
    <t>⊦</t>
  </si>
  <si>
    <t>上上</t>
  </si>
  <si>
    <t>陰上</t>
  </si>
  <si>
    <t>高降調</t>
  </si>
  <si>
    <t>´(á)</t>
  </si>
  <si>
    <t>ˇ(ǎ)</t>
  </si>
  <si>
    <t>ˋ</t>
  </si>
  <si>
    <t>下上</t>
  </si>
  <si>
    <t>陽上</t>
  </si>
  <si>
    <t>中(低)入調</t>
  </si>
  <si>
    <t>a(p/t/k/h)</t>
  </si>
  <si>
    <t xml:space="preserve">	ā(p/t/k/h)</t>
  </si>
  <si>
    <t>高入調</t>
  </si>
  <si>
    <t>a̍(p/t/k/h)</t>
  </si>
  <si>
    <t>á(p/t/k/h)</t>
  </si>
  <si>
    <t>˙</t>
  </si>
  <si>
    <t>閩拚</t>
    <phoneticPr fontId="86" type="noConversion"/>
  </si>
  <si>
    <t>ǎ</t>
  </si>
  <si>
    <t>ě</t>
  </si>
  <si>
    <t>ǐ</t>
  </si>
  <si>
    <t>ǒ</t>
  </si>
  <si>
    <t>ōo</t>
  </si>
  <si>
    <t>óo</t>
  </si>
  <si>
    <t>ǒo</t>
  </si>
  <si>
    <t>òo</t>
  </si>
  <si>
    <t>ôo</t>
  </si>
  <si>
    <t>ǔ</t>
  </si>
  <si>
    <t>ḿ</t>
  </si>
  <si>
    <t>m̌</t>
  </si>
  <si>
    <t>ń</t>
  </si>
  <si>
    <t>ň</t>
  </si>
  <si>
    <t>ǹ</t>
  </si>
  <si>
    <t>n̂</t>
  </si>
  <si>
    <t>oⁿh</t>
  </si>
  <si>
    <t>óⁿ</t>
  </si>
  <si>
    <t>òⁿ</t>
  </si>
  <si>
    <t>ôⁿ</t>
  </si>
  <si>
    <t>ōⁿ</t>
  </si>
  <si>
    <t>o̍ⁿh</t>
  </si>
  <si>
    <t>˪</t>
  </si>
  <si>
    <t>˫</t>
  </si>
  <si>
    <t>U+02D9</t>
  </si>
  <si>
    <t>ㆴ</t>
  </si>
  <si>
    <t>U+31B4</t>
  </si>
  <si>
    <t>ㆵ</t>
  </si>
  <si>
    <t>U+31B5</t>
  </si>
  <si>
    <t>ㆻ</t>
  </si>
  <si>
    <t>U+31BB</t>
  </si>
  <si>
    <t>ㆷ</t>
  </si>
  <si>
    <t>U+31B7</t>
  </si>
  <si>
    <t xml:space="preserve">	ˉ</t>
  </si>
  <si>
    <t>U+02C9</t>
  </si>
  <si>
    <t>U+02CB</t>
  </si>
  <si>
    <t>U+02EA</t>
  </si>
  <si>
    <t>U+02CA</t>
  </si>
  <si>
    <t>U+02EB</t>
  </si>
  <si>
    <t>address()</t>
    <phoneticPr fontId="86" type="noConversion"/>
  </si>
  <si>
    <t>row()</t>
    <phoneticPr fontId="86" type="noConversion"/>
  </si>
  <si>
    <t>column()</t>
    <phoneticPr fontId="86" type="noConversion"/>
  </si>
  <si>
    <t>INDIRECT()</t>
    <phoneticPr fontId="86" type="noConversion"/>
  </si>
  <si>
    <t>、</t>
  </si>
  <si>
    <t>；</t>
    <phoneticPr fontId="86" type="noConversion"/>
  </si>
  <si>
    <t>・</t>
  </si>
  <si>
    <t>「</t>
  </si>
  <si>
    <t>」</t>
  </si>
  <si>
    <t>《</t>
  </si>
  <si>
    <t>》</t>
  </si>
  <si>
    <t>十五音聲母</t>
    <phoneticPr fontId="146" type="noConversion"/>
  </si>
  <si>
    <t>十五音韻母</t>
    <phoneticPr fontId="146" type="noConversion"/>
  </si>
  <si>
    <t>英</t>
    <phoneticPr fontId="146" type="noConversion"/>
  </si>
  <si>
    <t>彙音15音</t>
  </si>
  <si>
    <t>補充說明</t>
  </si>
  <si>
    <t>舒聲碼</t>
  </si>
  <si>
    <t>促聲碼</t>
  </si>
  <si>
    <t>國際音舒聲</t>
  </si>
  <si>
    <t>國際音促聲</t>
  </si>
  <si>
    <t>麥思都舒聲</t>
  </si>
  <si>
    <t>麥思都促聲</t>
  </si>
  <si>
    <t>白話字舒聲</t>
  </si>
  <si>
    <t>白話字促聲</t>
  </si>
  <si>
    <t>台羅舒聲</t>
  </si>
  <si>
    <t>台羅促聲</t>
  </si>
  <si>
    <t>閩拼舒聲</t>
  </si>
  <si>
    <t>閩拼促聲</t>
  </si>
  <si>
    <t>方音舒聲</t>
  </si>
  <si>
    <t>方音促聲</t>
  </si>
  <si>
    <t>通用舒聲</t>
  </si>
  <si>
    <t>通用促聲</t>
  </si>
  <si>
    <t>腹韻序次</t>
  </si>
  <si>
    <t>雲 (hûn)</t>
  </si>
  <si>
    <t>ut̚</t>
  </si>
  <si>
    <t>ㄨㄣ</t>
  </si>
  <si>
    <t>ㄨㆵ</t>
  </si>
  <si>
    <t>撿 (kián)</t>
  </si>
  <si>
    <t>iat̚</t>
  </si>
  <si>
    <t>ㄧㄢ</t>
  </si>
  <si>
    <t>ㄧㄚㆵ</t>
  </si>
  <si>
    <t>深 (chhim)</t>
  </si>
  <si>
    <t>ip̚</t>
  </si>
  <si>
    <t>ㄧㆬ</t>
  </si>
  <si>
    <t>一ㆴ</t>
  </si>
  <si>
    <t>歸 (kui)</t>
  </si>
  <si>
    <t>ㄨㄧ</t>
  </si>
  <si>
    <t>紗 (se)</t>
  </si>
  <si>
    <t>彙音無此韻母</t>
  </si>
  <si>
    <t>ee</t>
    <phoneticPr fontId="86" type="noConversion"/>
  </si>
  <si>
    <t>eeh</t>
    <phoneticPr fontId="86" type="noConversion"/>
  </si>
  <si>
    <t>ɛ</t>
  </si>
  <si>
    <t>ɛ?</t>
  </si>
  <si>
    <t>eeh</t>
  </si>
  <si>
    <t>ㄝ</t>
  </si>
  <si>
    <t>ㄝㆷ</t>
  </si>
  <si>
    <t>彙音【嘉】韻母為：e</t>
  </si>
  <si>
    <t>蘭 (lân)</t>
  </si>
  <si>
    <t>at̚</t>
    <phoneticPr fontId="86" type="noConversion"/>
  </si>
  <si>
    <t>ㄢ</t>
  </si>
  <si>
    <t>ㄚㆵ</t>
  </si>
  <si>
    <t>薄 (po̍k)</t>
  </si>
  <si>
    <t>ɔŋ</t>
  </si>
  <si>
    <t>ɔk̚</t>
  </si>
  <si>
    <t>ㆲ</t>
  </si>
  <si>
    <t>ㆦㆻ</t>
  </si>
  <si>
    <t>怪 (koài)</t>
  </si>
  <si>
    <t>uaih</t>
  </si>
  <si>
    <t>uai?</t>
  </si>
  <si>
    <t>ㄨㄞ</t>
  </si>
  <si>
    <t>ㄨㄞㆷ</t>
  </si>
  <si>
    <t>京 (king)</t>
  </si>
  <si>
    <t>iŋ</t>
  </si>
  <si>
    <t>ik̚</t>
  </si>
  <si>
    <t>ㄧㄥ</t>
  </si>
  <si>
    <t>ㄧㆻ</t>
  </si>
  <si>
    <t>川 (chhuan)</t>
  </si>
  <si>
    <t>uat̚</t>
  </si>
  <si>
    <t>ㄨㄢ</t>
  </si>
  <si>
    <t>ㄨㄚㆵ</t>
  </si>
  <si>
    <t>鬥 (tò͘)</t>
  </si>
  <si>
    <t>ɔu</t>
    <phoneticPr fontId="86" type="noConversion"/>
  </si>
  <si>
    <t>ㆦ</t>
  </si>
  <si>
    <t>白話字的/ɔ/ [o͘] 有時寫成[ou]，因為[o͘]右上角的那點不易見。台羅 oo = ou</t>
    <phoneticPr fontId="86" type="noConversion"/>
  </si>
  <si>
    <t>遼 (liâu)</t>
  </si>
  <si>
    <t>iao</t>
  </si>
  <si>
    <t>iaoh</t>
  </si>
  <si>
    <t>iau?</t>
  </si>
  <si>
    <t>ㄧㄠ</t>
  </si>
  <si>
    <t>ㄧㄠㆷ</t>
  </si>
  <si>
    <t>西 (se)</t>
  </si>
  <si>
    <t>ei</t>
    <phoneticPr fontId="86" type="noConversion"/>
  </si>
  <si>
    <t>eih</t>
    <phoneticPr fontId="86" type="noConversion"/>
  </si>
  <si>
    <t>ㄟ</t>
  </si>
  <si>
    <t>啼：【雅俗通】Thei2 (他稽下平）；【台羅】The5</t>
  </si>
  <si>
    <t>竹 (tiok)</t>
  </si>
  <si>
    <t>iɔŋ</t>
  </si>
  <si>
    <t>iɔk̚</t>
  </si>
  <si>
    <t>ㄧㆲ</t>
  </si>
  <si>
    <t>ㄧㆦㆻ</t>
  </si>
  <si>
    <t>果 (kó)</t>
  </si>
  <si>
    <t>ə</t>
  </si>
  <si>
    <t>ə?</t>
  </si>
  <si>
    <t>ㄜ</t>
  </si>
  <si>
    <t>ㄜㆷ</t>
  </si>
  <si>
    <t>or</t>
  </si>
  <si>
    <t>orh</t>
  </si>
  <si>
    <t>埃 (Ai1)</t>
  </si>
  <si>
    <t>ㄞ</t>
  </si>
  <si>
    <t>今 (kin)</t>
  </si>
  <si>
    <t>it̚</t>
  </si>
  <si>
    <t>ㄧㄣ</t>
  </si>
  <si>
    <t>ㄧㆵ</t>
  </si>
  <si>
    <t>上 (siāng)</t>
  </si>
  <si>
    <t>iaŋ</t>
  </si>
  <si>
    <t>iak̚</t>
  </si>
  <si>
    <t>ㄧㄤ</t>
  </si>
  <si>
    <t>ㄧㄚㆻ</t>
  </si>
  <si>
    <t>堪 (kham)</t>
  </si>
  <si>
    <t>ap̚</t>
  </si>
  <si>
    <t>ㆰ</t>
  </si>
  <si>
    <t>ㄚㆴ</t>
  </si>
  <si>
    <t>花 (hua)</t>
  </si>
  <si>
    <t>ua?</t>
  </si>
  <si>
    <t>ㄨㄚ</t>
  </si>
  <si>
    <t>ㄨㄚㆷ</t>
  </si>
  <si>
    <t>學 (ha̍k)</t>
  </si>
  <si>
    <t>aŋ</t>
  </si>
  <si>
    <t>ak̚</t>
  </si>
  <si>
    <t>ㄤ</t>
  </si>
  <si>
    <t>ㄚㆻ</t>
  </si>
  <si>
    <t>念 (liām)</t>
  </si>
  <si>
    <t>iap̚</t>
    <phoneticPr fontId="86" type="noConversion"/>
  </si>
  <si>
    <t>ㄧㆰ</t>
  </si>
  <si>
    <t>ㄧㄚㆴ</t>
  </si>
  <si>
    <t>鬧 (lāu)</t>
  </si>
  <si>
    <t>ao</t>
  </si>
  <si>
    <t>aoh</t>
  </si>
  <si>
    <t>au?</t>
  </si>
  <si>
    <t>ㄠ</t>
  </si>
  <si>
    <t>ㄠㆷ</t>
  </si>
  <si>
    <t>aʊ</t>
  </si>
  <si>
    <t>惹 (jiá)</t>
  </si>
  <si>
    <t>ia?</t>
  </si>
  <si>
    <t>ㄧㄚ</t>
  </si>
  <si>
    <t>ㄧㄚㆷ</t>
  </si>
  <si>
    <t>【若】：梵文譯音用字，僅限翻念外來語特殊用法。例：般若波羅密多。</t>
  </si>
  <si>
    <t>街 (kue)</t>
  </si>
  <si>
    <t>ue?</t>
  </si>
  <si>
    <t>ㄨㆤ</t>
  </si>
  <si>
    <t>ㄨㆤㆷ</t>
  </si>
  <si>
    <t>衫 (saⁿ)</t>
  </si>
  <si>
    <t>ã</t>
  </si>
  <si>
    <t>ã?</t>
  </si>
  <si>
    <t>aⁿh</t>
  </si>
  <si>
    <t>ㆩ</t>
  </si>
  <si>
    <t>ㆩㆷ</t>
  </si>
  <si>
    <t>Lann = Na</t>
  </si>
  <si>
    <t>龜</t>
  </si>
  <si>
    <t>夫 (hu)</t>
  </si>
  <si>
    <t>彙音為「龜」</t>
  </si>
  <si>
    <t>u?</t>
  </si>
  <si>
    <t>ㄨ</t>
  </si>
  <si>
    <t>ㄨㆷ</t>
  </si>
  <si>
    <t>海腔</t>
  </si>
  <si>
    <t>查 (cha)</t>
  </si>
  <si>
    <t>a?</t>
  </si>
  <si>
    <t>ㄚ</t>
  </si>
  <si>
    <t>ㄚㆷ</t>
  </si>
  <si>
    <t>女 (lí)</t>
  </si>
  <si>
    <t>i?</t>
  </si>
  <si>
    <t>ㄧ</t>
  </si>
  <si>
    <t>ㄧㆷ</t>
  </si>
  <si>
    <t>右 (iū)</t>
  </si>
  <si>
    <t>ㄧㄨ</t>
  </si>
  <si>
    <t>生 (seⁿ)</t>
  </si>
  <si>
    <t>ẽ</t>
  </si>
  <si>
    <t>ẽ?</t>
  </si>
  <si>
    <t>eⁿh</t>
  </si>
  <si>
    <t>ㆥ</t>
  </si>
  <si>
    <t>ㆥㆷ</t>
  </si>
  <si>
    <t>箏</t>
  </si>
  <si>
    <t>關</t>
  </si>
  <si>
    <t>關 (kuiⁿ)</t>
  </si>
  <si>
    <t>彙音為「關」</t>
  </si>
  <si>
    <t>nui</t>
  </si>
  <si>
    <t>uĩ</t>
    <phoneticPr fontId="86" type="noConversion"/>
  </si>
  <si>
    <t>uiⁿ</t>
  </si>
  <si>
    <t>uinn</t>
  </si>
  <si>
    <t>ㄨㆪ</t>
  </si>
  <si>
    <t>【彙音】褌：-ng</t>
  </si>
  <si>
    <t>少 (chió)</t>
  </si>
  <si>
    <t>iə</t>
  </si>
  <si>
    <t>iə?</t>
  </si>
  <si>
    <t>ㄧㄜ</t>
  </si>
  <si>
    <t>ㄧㄜㆷ</t>
  </si>
  <si>
    <t>精 (chiⁿ)</t>
  </si>
  <si>
    <t>ĩ</t>
  </si>
  <si>
    <t>ĩ?</t>
  </si>
  <si>
    <t>iⁿh</t>
  </si>
  <si>
    <t>ㆪ</t>
  </si>
  <si>
    <t>ㆪㆷ</t>
  </si>
  <si>
    <t>量 (lioⁿ)</t>
  </si>
  <si>
    <t>彙音韻母：iunn</t>
  </si>
  <si>
    <t>nioo</t>
  </si>
  <si>
    <t>ĩɔ̃</t>
    <phoneticPr fontId="86" type="noConversion"/>
  </si>
  <si>
    <t>ioⁿ</t>
  </si>
  <si>
    <t>ionn</t>
  </si>
  <si>
    <t>ㄧㆧ</t>
  </si>
  <si>
    <t>彙音的薑轉到牛</t>
  </si>
  <si>
    <t>且 (chhiáⁿ)</t>
  </si>
  <si>
    <t>iã</t>
  </si>
  <si>
    <t>ㄧㆩ</t>
  </si>
  <si>
    <t>娘： Liann5</t>
  </si>
  <si>
    <t>冠 (kuaⁿ)</t>
  </si>
  <si>
    <t>nua</t>
  </si>
  <si>
    <t>ũã</t>
    <phoneticPr fontId="86" type="noConversion"/>
  </si>
  <si>
    <t>uaⁿ</t>
  </si>
  <si>
    <t>ㄨㆩ</t>
  </si>
  <si>
    <t>床 (chhn̂g)</t>
  </si>
  <si>
    <t>彙音為「褌」</t>
  </si>
  <si>
    <t>ŋ̍</t>
    <phoneticPr fontId="86" type="noConversion"/>
  </si>
  <si>
    <t>ㆭ</t>
  </si>
  <si>
    <t>胎 (the)</t>
  </si>
  <si>
    <t>彙音為「嘉」</t>
  </si>
  <si>
    <t>e?</t>
  </si>
  <si>
    <t>ㆤ</t>
  </si>
  <si>
    <t>ㆤㆷ</t>
  </si>
  <si>
    <t>買 (báiⁿ)</t>
  </si>
  <si>
    <t>ãĩ</t>
  </si>
  <si>
    <t>ㆮ</t>
  </si>
  <si>
    <t>閒：Kainn1，為「同安」音；間：Kainn1</t>
  </si>
  <si>
    <t>努 (ló͘ⁿ)</t>
  </si>
  <si>
    <t>彙音韻母：onn</t>
  </si>
  <si>
    <t>noo</t>
  </si>
  <si>
    <t>ɔ̃ũ</t>
    <phoneticPr fontId="86" type="noConversion"/>
  </si>
  <si>
    <t>ⁿue</t>
  </si>
  <si>
    <t>oonn</t>
    <phoneticPr fontId="86" type="noConversion"/>
  </si>
  <si>
    <t>ㆧ</t>
  </si>
  <si>
    <t>台羅 oonn = ounn</t>
    <phoneticPr fontId="86" type="noConversion"/>
  </si>
  <si>
    <t>姆 (ḿ)</t>
  </si>
  <si>
    <t>m̩</t>
    <phoneticPr fontId="86" type="noConversion"/>
  </si>
  <si>
    <t>ㆬ</t>
  </si>
  <si>
    <t>闖 (chhoàng)</t>
  </si>
  <si>
    <t>uang</t>
  </si>
  <si>
    <t>uak</t>
  </si>
  <si>
    <t>uaŋ</t>
  </si>
  <si>
    <t>uak̚</t>
  </si>
  <si>
    <t>ㄨㄤ</t>
  </si>
  <si>
    <t>ㄨㄚㆻ</t>
  </si>
  <si>
    <t>杆 (kuaiⁿ)</t>
  </si>
  <si>
    <t>彙音為「糜」</t>
  </si>
  <si>
    <t>nuai</t>
  </si>
  <si>
    <t>nuaih</t>
  </si>
  <si>
    <t>uãĩ</t>
  </si>
  <si>
    <t>uãĩ?</t>
  </si>
  <si>
    <t>uaiⁿ</t>
  </si>
  <si>
    <t>uaiⁿh</t>
  </si>
  <si>
    <t>uainnh</t>
  </si>
  <si>
    <t>ㄨㆮ</t>
  </si>
  <si>
    <t>ㄨㆮㆷ</t>
  </si>
  <si>
    <t>閂 (Tshuann) : 興事的意思</t>
  </si>
  <si>
    <t>昧 (mueⁿ)</t>
  </si>
  <si>
    <t>nue</t>
  </si>
  <si>
    <t>uẽ</t>
  </si>
  <si>
    <t>ueⁿ</t>
  </si>
  <si>
    <t>uenn</t>
  </si>
  <si>
    <t>ㄨㆥ</t>
  </si>
  <si>
    <t>檜、糜：現在漳州各地主要腔口不存在 /i/ 尾，亦爲簡便故，今式羅馬字僅寫ue</t>
  </si>
  <si>
    <t>鳥 (niáuⁿ)</t>
  </si>
  <si>
    <t>niao</t>
  </si>
  <si>
    <t>niaoh</t>
  </si>
  <si>
    <t>ĩãũ</t>
  </si>
  <si>
    <t>ĩãũ?</t>
  </si>
  <si>
    <t>iauⁿh</t>
  </si>
  <si>
    <t>iaunnh</t>
  </si>
  <si>
    <t>ㄧㆯ</t>
  </si>
  <si>
    <t>ㄧㆯㆷ</t>
  </si>
  <si>
    <t>怎 (chóm)</t>
  </si>
  <si>
    <t>ɔm</t>
  </si>
  <si>
    <t>ɔp̚</t>
  </si>
  <si>
    <t>ㆱ</t>
  </si>
  <si>
    <t>ㆦㆴ</t>
  </si>
  <si>
    <t>撓 (láuⁿ)</t>
  </si>
  <si>
    <t>nao</t>
  </si>
  <si>
    <t>ãũ</t>
    <phoneticPr fontId="86" type="noConversion"/>
  </si>
  <si>
    <t>auⁿ</t>
  </si>
  <si>
    <t>aunn</t>
  </si>
  <si>
    <t>ㆯ</t>
  </si>
  <si>
    <t>我 (góⁿ)</t>
  </si>
  <si>
    <t>õ</t>
  </si>
  <si>
    <t>õh</t>
  </si>
  <si>
    <t>onnh</t>
  </si>
  <si>
    <t>ㆧㆷ</t>
  </si>
  <si>
    <t>長泰音</t>
  </si>
  <si>
    <t>牛 (liûⁿ)</t>
  </si>
  <si>
    <t>iũ</t>
  </si>
  <si>
    <t>ㄧㆫ</t>
  </si>
  <si>
    <t>《韻母對照卷號索引》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</si>
  <si>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1</t>
    </r>
  </si>
  <si>
    <t>君、堅、金、規、嘉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</si>
  <si>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2</t>
    </r>
  </si>
  <si>
    <t>干、公、乖、經、觀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</si>
  <si>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3</t>
    </r>
  </si>
  <si>
    <t>沽、嬌、稽、恭、高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</si>
  <si>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4</t>
    </r>
  </si>
  <si>
    <t>皆、巾、姜、甘、瓜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</si>
  <si>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5</t>
    </r>
  </si>
  <si>
    <t>江、兼、交、迦、檜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</si>
  <si>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6</t>
    </r>
  </si>
  <si>
    <t>監、艍、膠、居、丩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</si>
  <si>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7</t>
    </r>
  </si>
  <si>
    <t>更、褌、茄、梔、薑；驚、官、鋼、伽、閒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</si>
  <si>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8</t>
    </r>
  </si>
  <si>
    <t>姑、姆、光、閂、糜；嘄、箴、爻、扛、牛</t>
  </si>
  <si>
    <t>輔音表</t>
  </si>
  <si>
    <t>(發音部位)→
(發音方法)↓</t>
  </si>
  <si>
    <t>齒音
(舌尖前)</t>
  </si>
  <si>
    <t>齦顎音
(舌面前)</t>
  </si>
  <si>
    <t>雙唇音</t>
  </si>
  <si>
    <t>齒齦音
(舌尖中)</t>
  </si>
  <si>
    <t>軟顎音
(舌根)</t>
  </si>
  <si>
    <t>聲門音
(喉音)</t>
  </si>
  <si>
    <t>塞音</t>
  </si>
  <si>
    <t>清音</t>
  </si>
  <si>
    <t>不送氣音</t>
  </si>
  <si>
    <t> </t>
  </si>
  <si>
    <t>b/邊</t>
  </si>
  <si>
    <t>d/地</t>
  </si>
  <si>
    <t>g/求</t>
  </si>
  <si>
    <t>/英/</t>
  </si>
  <si>
    <t>送氣音</t>
  </si>
  <si>
    <t>p/皮</t>
  </si>
  <si>
    <t>t/跳</t>
  </si>
  <si>
    <t>k/去</t>
  </si>
  <si>
    <t>濁音</t>
  </si>
  <si>
    <t>不送氣</t>
  </si>
  <si>
    <t>bh/文</t>
  </si>
  <si>
    <t>gh/我</t>
  </si>
  <si>
    <t>塞擦音</t>
  </si>
  <si>
    <t>z/助</t>
  </si>
  <si>
    <t>zi/尖</t>
  </si>
  <si>
    <t>c/滑</t>
  </si>
  <si>
    <t>ci/手</t>
  </si>
  <si>
    <t>r/字</t>
  </si>
  <si>
    <t>擦音</t>
  </si>
  <si>
    <t>s/士</t>
  </si>
  <si>
    <t>si/寫</t>
  </si>
  <si>
    <t>送氣</t>
  </si>
  <si>
    <t>h/喜</t>
  </si>
  <si>
    <t>鼻音</t>
  </si>
  <si>
    <t>(m)/門</t>
  </si>
  <si>
    <t>n/軟</t>
  </si>
  <si>
    <t>(ng)/雅</t>
  </si>
  <si>
    <t>邊音</t>
  </si>
  <si>
    <t>l/柳</t>
  </si>
  <si>
    <t>元音表</t>
  </si>
  <si>
    <t>前元音
(前舌面)</t>
  </si>
  <si>
    <t>央元音
(中舌面)</t>
  </si>
  <si>
    <t>後元音
(後舌面)</t>
  </si>
  <si>
    <t>IPA</t>
  </si>
  <si>
    <t>ɔ</t>
  </si>
  <si>
    <t>en</t>
  </si>
  <si>
    <t>ã</t>
  </si>
  <si>
    <t>閉元音
(高元音)</t>
  </si>
  <si>
    <t>i/iⁿ/異</t>
  </si>
  <si>
    <t>u/uⁿ/有</t>
  </si>
  <si>
    <t>台羅拼音(TL)</t>
  </si>
  <si>
    <t>半閉元音</t>
  </si>
  <si>
    <t>e/eⁿ/下</t>
  </si>
  <si>
    <t>or/餓/o</t>
  </si>
  <si>
    <t>改良式TLPA</t>
  </si>
  <si>
    <t>aN/ann</t>
  </si>
  <si>
    <t>中元音</t>
  </si>
  <si>
    <t>or/餓/ә</t>
  </si>
  <si>
    <t>通用拼音(DT)</t>
  </si>
  <si>
    <t>半開元音</t>
  </si>
  <si>
    <t>o/oⁿ/芋/ɔ</t>
  </si>
  <si>
    <t>閩拼方案(BP)</t>
  </si>
  <si>
    <t>開元音
(低元音)</t>
  </si>
  <si>
    <t>a/aⁿ/夏</t>
  </si>
  <si>
    <t>POJ</t>
  </si>
  <si>
    <t>o.</t>
  </si>
  <si>
    <t>台灣方音(TPS)</t>
  </si>
  <si>
    <t>−</t>
  </si>
  <si>
    <t>ㄧㄍ</t>
  </si>
  <si>
    <t>輕</t>
  </si>
  <si>
    <t>億</t>
  </si>
  <si>
    <t xml:space="preserve"> 可與十五音對映</t>
  </si>
  <si>
    <t>十五音缺漏聲母</t>
  </si>
  <si>
    <t>萃取唯一閩拼聲母</t>
  </si>
  <si>
    <t>15音聲母序</t>
  </si>
  <si>
    <t>15音聲母</t>
  </si>
  <si>
    <t>閩拼聲母已排序</t>
  </si>
  <si>
    <t>漢字用例</t>
  </si>
  <si>
    <t>台羅</t>
  </si>
  <si>
    <t>玻</t>
  </si>
  <si>
    <t>坡</t>
  </si>
  <si>
    <t>帽</t>
  </si>
  <si>
    <t>毛</t>
  </si>
  <si>
    <t>ɾ</t>
  </si>
  <si>
    <t>刀</t>
  </si>
  <si>
    <t>dd</t>
  </si>
  <si>
    <t>特</t>
  </si>
  <si>
    <t>羅</t>
  </si>
  <si>
    <t>耐</t>
  </si>
  <si>
    <t>哥</t>
  </si>
  <si>
    <t>科</t>
  </si>
  <si>
    <t>喝</t>
  </si>
  <si>
    <t>鵝</t>
  </si>
  <si>
    <t>尖</t>
  </si>
  <si>
    <t>遭</t>
  </si>
  <si>
    <t>手</t>
  </si>
  <si>
    <t>操</t>
  </si>
  <si>
    <t>寫</t>
  </si>
  <si>
    <t>梭</t>
  </si>
  <si>
    <t>熱</t>
  </si>
  <si>
    <t>雅</t>
  </si>
  <si>
    <t>韻母符號</t>
  </si>
  <si>
    <t>15音韻母序</t>
  </si>
  <si>
    <t>15音韻母</t>
  </si>
  <si>
    <t>閩拼韻母清單</t>
  </si>
  <si>
    <t>舒聲碼序號</t>
  </si>
  <si>
    <t>入聲碼序號</t>
  </si>
  <si>
    <t>韻母序號</t>
  </si>
  <si>
    <t>飛機韻</t>
  </si>
  <si>
    <t>uih</t>
  </si>
  <si>
    <t>宇宙韻</t>
  </si>
  <si>
    <t>nooh</t>
  </si>
  <si>
    <t>歌聲韻</t>
  </si>
  <si>
    <t>aih</t>
  </si>
  <si>
    <t>naih</t>
  </si>
  <si>
    <t>niah</t>
  </si>
  <si>
    <t>naoh</t>
  </si>
  <si>
    <t>互助韻</t>
  </si>
  <si>
    <t>保惜韻</t>
  </si>
  <si>
    <t>茶花韻</t>
  </si>
  <si>
    <t>nueh</t>
  </si>
  <si>
    <t>淮海韻</t>
  </si>
  <si>
    <t>照耀韻</t>
  </si>
  <si>
    <t>森林韻</t>
  </si>
  <si>
    <t>甘藍韻</t>
  </si>
  <si>
    <t>新春韻</t>
  </si>
  <si>
    <t>延安韻</t>
  </si>
  <si>
    <t>nu</t>
  </si>
  <si>
    <t>燈光韻</t>
  </si>
  <si>
    <t>江東韻</t>
  </si>
  <si>
    <t>昂揚韻</t>
  </si>
  <si>
    <t>元音八聲調</t>
  </si>
  <si>
    <t>漢語拼音調號（普通話）</t>
  </si>
  <si>
    <t>閩拼調號／調序（福建話）</t>
  </si>
  <si>
    <t>調號</t>
  </si>
  <si>
    <t>中文</t>
  </si>
  <si>
    <t>漢語拼音</t>
  </si>
  <si>
    <t>閩南方言拼音</t>
  </si>
  <si>
    <t>五度標音法符號</t>
  </si>
  <si>
    <t>五度標音法調值</t>
  </si>
  <si>
    <t>媽</t>
  </si>
  <si>
    <r>
      <rPr>
        <sz val="24"/>
        <color theme="1"/>
        <rFont val="Arial"/>
        <family val="2"/>
      </rPr>
      <t>m</t>
    </r>
    <r>
      <rPr>
        <sz val="24"/>
        <color rgb="FFFF0000"/>
        <rFont val="Arial"/>
        <family val="2"/>
      </rPr>
      <t>ā</t>
    </r>
  </si>
  <si>
    <t>東</t>
  </si>
  <si>
    <r>
      <rPr>
        <sz val="24"/>
        <color theme="1"/>
        <rFont val="Arial"/>
        <family val="2"/>
      </rPr>
      <t>d</t>
    </r>
    <r>
      <rPr>
        <sz val="24"/>
        <color rgb="FFFF0000"/>
        <rFont val="Arial"/>
        <family val="2"/>
      </rPr>
      <t>ō</t>
    </r>
    <r>
      <rPr>
        <sz val="24"/>
        <color theme="1"/>
        <rFont val="Arial"/>
        <family val="2"/>
      </rPr>
      <t>ng</t>
    </r>
  </si>
  <si>
    <t>˦˦</t>
  </si>
  <si>
    <t>（空白）</t>
  </si>
  <si>
    <t>麻</t>
  </si>
  <si>
    <r>
      <rPr>
        <sz val="24"/>
        <color theme="1"/>
        <rFont val="Arial"/>
        <family val="2"/>
      </rPr>
      <t>m</t>
    </r>
    <r>
      <rPr>
        <sz val="24"/>
        <color theme="5"/>
        <rFont val="Arial"/>
        <family val="2"/>
      </rPr>
      <t>á</t>
    </r>
  </si>
  <si>
    <t>同</t>
  </si>
  <si>
    <r>
      <rPr>
        <sz val="24"/>
        <color theme="1"/>
        <rFont val="Arial"/>
        <family val="2"/>
      </rPr>
      <t>d</t>
    </r>
    <r>
      <rPr>
        <sz val="24"/>
        <color rgb="FFFF0000"/>
        <rFont val="Arial"/>
        <family val="2"/>
      </rPr>
      <t>ó</t>
    </r>
    <r>
      <rPr>
        <sz val="24"/>
        <color theme="1"/>
        <rFont val="Arial"/>
        <family val="2"/>
      </rPr>
      <t>ng</t>
    </r>
  </si>
  <si>
    <t>˨˦</t>
  </si>
  <si>
    <t>馬</t>
  </si>
  <si>
    <r>
      <rPr>
        <sz val="24"/>
        <color theme="1"/>
        <rFont val="Arial"/>
        <family val="2"/>
      </rPr>
      <t>m</t>
    </r>
    <r>
      <rPr>
        <sz val="24"/>
        <color rgb="FFFF0000"/>
        <rFont val="Arial"/>
        <family val="2"/>
      </rPr>
      <t>ǎ</t>
    </r>
  </si>
  <si>
    <t>董</t>
  </si>
  <si>
    <r>
      <rPr>
        <sz val="24"/>
        <color theme="1"/>
        <rFont val="Arial"/>
        <family val="2"/>
      </rPr>
      <t>d</t>
    </r>
    <r>
      <rPr>
        <sz val="24"/>
        <color rgb="FFEA4335"/>
        <rFont val="Arial"/>
        <family val="2"/>
      </rPr>
      <t>ǒ</t>
    </r>
    <r>
      <rPr>
        <sz val="24"/>
        <color theme="1"/>
        <rFont val="Arial"/>
        <family val="2"/>
      </rPr>
      <t>ng</t>
    </r>
  </si>
  <si>
    <t>˥˧</t>
  </si>
  <si>
    <t>駡</t>
  </si>
  <si>
    <r>
      <rPr>
        <sz val="24"/>
        <color theme="1"/>
        <rFont val="Arial"/>
        <family val="2"/>
      </rPr>
      <t>m</t>
    </r>
    <r>
      <rPr>
        <sz val="24"/>
        <color rgb="FFFF0000"/>
        <rFont val="Arial"/>
        <family val="2"/>
      </rPr>
      <t>à</t>
    </r>
  </si>
  <si>
    <t>去声</t>
  </si>
  <si>
    <t>．</t>
  </si>
  <si>
    <t>嗎</t>
  </si>
  <si>
    <r>
      <rPr>
        <sz val="24"/>
        <color theme="1"/>
        <rFont val="Arial"/>
        <family val="2"/>
      </rPr>
      <t>m</t>
    </r>
    <r>
      <rPr>
        <sz val="24"/>
        <color rgb="FFEA4335"/>
        <rFont val="Arial"/>
        <family val="2"/>
      </rPr>
      <t>a</t>
    </r>
  </si>
  <si>
    <t>輕声</t>
  </si>
  <si>
    <t>棟</t>
  </si>
  <si>
    <r>
      <rPr>
        <sz val="24"/>
        <color theme="1"/>
        <rFont val="Arial"/>
        <family val="2"/>
      </rPr>
      <t>d</t>
    </r>
    <r>
      <rPr>
        <sz val="24"/>
        <color rgb="FFFF0000"/>
        <rFont val="Arial"/>
        <family val="2"/>
      </rPr>
      <t>ò</t>
    </r>
    <r>
      <rPr>
        <sz val="24"/>
        <color theme="1"/>
        <rFont val="Arial"/>
        <family val="2"/>
      </rPr>
      <t>ng</t>
    </r>
  </si>
  <si>
    <t>˨˩</t>
  </si>
  <si>
    <t>ǒ͘</t>
  </si>
  <si>
    <r>
      <rPr>
        <sz val="24"/>
        <color theme="1"/>
        <rFont val="Arial"/>
        <family val="2"/>
      </rPr>
      <t>d</t>
    </r>
    <r>
      <rPr>
        <sz val="24"/>
        <color theme="5"/>
        <rFont val="Arial"/>
        <family val="2"/>
      </rPr>
      <t>ô</t>
    </r>
    <r>
      <rPr>
        <sz val="24"/>
        <color theme="1"/>
        <rFont val="Arial"/>
        <family val="2"/>
      </rPr>
      <t>ng</t>
    </r>
  </si>
  <si>
    <t>˧˧</t>
  </si>
  <si>
    <t>督</t>
  </si>
  <si>
    <r>
      <rPr>
        <sz val="24"/>
        <color rgb="FF0000FF"/>
        <rFont val="Arial"/>
        <family val="2"/>
      </rPr>
      <t>d</t>
    </r>
    <r>
      <rPr>
        <sz val="24"/>
        <color rgb="FF0000FF"/>
        <rFont val="Arial"/>
        <family val="2"/>
      </rPr>
      <t>ō</t>
    </r>
    <r>
      <rPr>
        <sz val="24"/>
        <color rgb="FF0000FF"/>
        <rFont val="Arial"/>
        <family val="2"/>
      </rPr>
      <t>k</t>
    </r>
  </si>
  <si>
    <t>˧ʔ</t>
  </si>
  <si>
    <t>3ʔ</t>
  </si>
  <si>
    <t>獨</t>
  </si>
  <si>
    <r>
      <rPr>
        <sz val="24"/>
        <color rgb="FF0000FF"/>
        <rFont val="Arial"/>
        <family val="2"/>
      </rPr>
      <t>d</t>
    </r>
    <r>
      <rPr>
        <sz val="24"/>
        <color rgb="FF0000FF"/>
        <rFont val="Arial"/>
        <family val="2"/>
      </rPr>
      <t>ó</t>
    </r>
    <r>
      <rPr>
        <sz val="24"/>
        <color rgb="FF0000FF"/>
        <rFont val="Arial"/>
        <family val="2"/>
      </rPr>
      <t>k</t>
    </r>
  </si>
  <si>
    <t>˦ʔ</t>
  </si>
  <si>
    <t>4ʔ</t>
  </si>
  <si>
    <t>閩拼
調號</t>
  </si>
  <si>
    <t>教羅
調號</t>
  </si>
  <si>
    <t>漢拼
調號</t>
  </si>
  <si>
    <t>閩拼
字母</t>
  </si>
  <si>
    <t>n̄g</t>
  </si>
  <si>
    <t>ńg</t>
  </si>
  <si>
    <t>ňg</t>
  </si>
  <si>
    <t>ǹg</t>
  </si>
  <si>
    <t>n̂g</t>
  </si>
  <si>
    <t>彙集雅俗通十五音</t>
  </si>
  <si>
    <t>IPA 韻母</t>
  </si>
  <si>
    <t>使用 sort()</t>
  </si>
  <si>
    <t>聲母未排序</t>
  </si>
  <si>
    <t>已排序</t>
  </si>
  <si>
    <t>IPA韻母排序</t>
  </si>
  <si>
    <t>中文數值</t>
  </si>
  <si>
    <t>聲母符號</t>
  </si>
  <si>
    <t>三</t>
  </si>
  <si>
    <t>ainnh</t>
  </si>
  <si>
    <t>七</t>
  </si>
  <si>
    <t>八</t>
  </si>
  <si>
    <t>iaʊ</t>
  </si>
  <si>
    <t>ɔu</t>
  </si>
  <si>
    <t>uei</t>
  </si>
  <si>
    <t>aunnh</t>
  </si>
  <si>
    <t>m̩</t>
  </si>
  <si>
    <t>ŋ̍</t>
  </si>
  <si>
    <t>eih</t>
  </si>
  <si>
    <t>ioonn</t>
  </si>
  <si>
    <t>ioonnh</t>
  </si>
  <si>
    <t>iunnh</t>
  </si>
  <si>
    <t>oaih</t>
  </si>
  <si>
    <t>oainn</t>
  </si>
  <si>
    <t>oainnh</t>
  </si>
  <si>
    <t>oak</t>
  </si>
  <si>
    <t>oann</t>
  </si>
  <si>
    <t>oannh</t>
  </si>
  <si>
    <t>oenn</t>
  </si>
  <si>
    <t>oennh</t>
  </si>
  <si>
    <t>oonn</t>
  </si>
  <si>
    <t>oonnh</t>
  </si>
  <si>
    <t>uinnh</t>
  </si>
  <si>
    <t>麥都思白話字</t>
  </si>
  <si>
    <t>ionn</t>
    <phoneticPr fontId="86" type="noConversion"/>
  </si>
  <si>
    <t>iann</t>
    <phoneticPr fontId="86" type="noConversion"/>
  </si>
  <si>
    <t>enn</t>
    <phoneticPr fontId="86" type="noConversion"/>
  </si>
  <si>
    <t>ennh</t>
    <phoneticPr fontId="86" type="noConversion"/>
  </si>
  <si>
    <t>uinn</t>
    <phoneticPr fontId="86" type="noConversion"/>
  </si>
  <si>
    <t>uann</t>
    <phoneticPr fontId="86" type="noConversion"/>
  </si>
  <si>
    <t>ainn</t>
    <phoneticPr fontId="86" type="noConversion"/>
  </si>
  <si>
    <t>uainn</t>
    <phoneticPr fontId="86" type="noConversion"/>
  </si>
  <si>
    <t>uainnh</t>
    <phoneticPr fontId="86" type="noConversion"/>
  </si>
  <si>
    <t>uenn</t>
    <phoneticPr fontId="86" type="noConversion"/>
  </si>
  <si>
    <t>iaunn</t>
    <phoneticPr fontId="86" type="noConversion"/>
  </si>
  <si>
    <t>iaunnh</t>
    <phoneticPr fontId="86" type="noConversion"/>
  </si>
  <si>
    <t>aunn</t>
    <phoneticPr fontId="86" type="noConversion"/>
  </si>
  <si>
    <t>onn</t>
    <phoneticPr fontId="86" type="noConversion"/>
  </si>
  <si>
    <t>iunn</t>
    <phoneticPr fontId="86" type="noConversion"/>
  </si>
  <si>
    <t>iau</t>
    <phoneticPr fontId="86" type="noConversion"/>
  </si>
  <si>
    <t>iauh</t>
    <phoneticPr fontId="86" type="noConversion"/>
  </si>
  <si>
    <t>au</t>
    <phoneticPr fontId="86" type="noConversion"/>
  </si>
  <si>
    <t>auh</t>
    <phoneticPr fontId="86" type="noConversion"/>
  </si>
  <si>
    <t>ann</t>
    <phoneticPr fontId="86" type="noConversion"/>
  </si>
  <si>
    <t>annh</t>
    <phoneticPr fontId="8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</si>
</sst>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5">
    <font>
      <sz val="10"/>
      <color rgb="FF000000"/>
      <name val="Arial"/>
      <scheme val="minor"/>
    </font>
    <font>
      <sz val="18"/>
      <color theme="1"/>
      <name val="黒体-繁"/>
      <family val="2"/>
      <charset val="136"/>
    </font>
    <font>
      <sz val="10"/>
      <color theme="1"/>
      <name val="Arial"/>
      <family val="2"/>
      <scheme val="minor"/>
    </font>
    <font>
      <sz val="18"/>
      <color theme="1"/>
      <name val="Arial"/>
      <family val="2"/>
      <scheme val="minor"/>
    </font>
    <font>
      <sz val="24"/>
      <color theme="1"/>
      <name val="Arial"/>
      <family val="2"/>
      <scheme val="minor"/>
    </font>
    <font>
      <sz val="10"/>
      <name val="Arial"/>
      <family val="2"/>
    </font>
    <font>
      <sz val="24"/>
      <color rgb="FFEA4335"/>
      <name val="Arial"/>
      <family val="2"/>
      <scheme val="minor"/>
    </font>
    <font>
      <sz val="24"/>
      <color rgb="FF0000FF"/>
      <name val="Arial"/>
      <family val="2"/>
      <scheme val="minor"/>
    </font>
    <font>
      <sz val="14"/>
      <color theme="1"/>
      <name val="Arial"/>
      <family val="2"/>
    </font>
    <font>
      <sz val="14"/>
      <color theme="1"/>
      <name val="Arial"/>
      <family val="2"/>
      <scheme val="minor"/>
    </font>
    <font>
      <sz val="18"/>
      <color theme="1"/>
      <name val="Arial"/>
      <family val="2"/>
    </font>
    <font>
      <sz val="18"/>
      <color rgb="FFFFFFFF"/>
      <name val="Arial"/>
      <family val="2"/>
    </font>
    <font>
      <sz val="24"/>
      <color theme="1"/>
      <name val="Arial"/>
      <family val="2"/>
    </font>
    <font>
      <sz val="10"/>
      <color theme="1"/>
      <name val="Arial"/>
      <family val="2"/>
    </font>
    <font>
      <sz val="14"/>
      <color rgb="FF000000"/>
      <name val="Arial"/>
      <family val="2"/>
    </font>
    <font>
      <sz val="12"/>
      <color theme="1"/>
      <name val="Arial"/>
      <family val="2"/>
      <scheme val="minor"/>
    </font>
    <font>
      <sz val="18"/>
      <color rgb="FFFFFFFF"/>
      <name val="Arial"/>
      <family val="2"/>
      <scheme val="minor"/>
    </font>
    <font>
      <sz val="14"/>
      <color rgb="FFFFFFFF"/>
      <name val="Arial"/>
      <family val="2"/>
    </font>
    <font>
      <sz val="14"/>
      <color rgb="FF008000"/>
      <name val="Inconsolata"/>
    </font>
    <font>
      <sz val="18"/>
      <color rgb="FF000000"/>
      <name val="Inconsolata"/>
    </font>
    <font>
      <sz val="18"/>
      <color theme="0"/>
      <name val="Arial"/>
      <family val="2"/>
      <scheme val="minor"/>
    </font>
    <font>
      <sz val="11"/>
      <color theme="1"/>
      <name val="Arial"/>
      <family val="2"/>
      <scheme val="minor"/>
    </font>
    <font>
      <sz val="14"/>
      <color rgb="FFFFFFFF"/>
      <name val="蘋方-繁"/>
      <family val="2"/>
      <charset val="136"/>
    </font>
    <font>
      <sz val="11"/>
      <color rgb="FFFFFFFF"/>
      <name val="蘋方-繁"/>
      <family val="2"/>
      <charset val="136"/>
    </font>
    <font>
      <sz val="24"/>
      <color rgb="FFC9211E"/>
      <name val="Arial"/>
      <family val="2"/>
    </font>
    <font>
      <sz val="14"/>
      <color rgb="FFEA4335"/>
      <name val="Arial"/>
      <family val="2"/>
      <scheme val="minor"/>
    </font>
    <font>
      <sz val="11"/>
      <color theme="1"/>
      <name val="Arial"/>
      <family val="2"/>
    </font>
    <font>
      <b/>
      <sz val="10"/>
      <color rgb="FFFFFFFF"/>
      <name val="Arial"/>
      <family val="2"/>
    </font>
    <font>
      <b/>
      <sz val="10"/>
      <color rgb="FFFFFF00"/>
      <name val="Arial"/>
      <family val="2"/>
    </font>
    <font>
      <sz val="24"/>
      <color rgb="FF0000FF"/>
      <name val="Arial"/>
      <family val="2"/>
    </font>
    <font>
      <sz val="24"/>
      <color rgb="FF202122"/>
      <name val="Arial"/>
      <family val="2"/>
    </font>
    <font>
      <strike/>
      <sz val="24"/>
      <color rgb="FFB7B7B7"/>
      <name val="Arial"/>
      <family val="2"/>
    </font>
    <font>
      <sz val="10"/>
      <color rgb="FFC27BA0"/>
      <name val="Arial"/>
      <family val="2"/>
    </font>
    <font>
      <sz val="24"/>
      <color theme="1"/>
      <name val="-apple-system"/>
    </font>
    <font>
      <sz val="14"/>
      <color rgb="FFC9211E"/>
      <name val="Arial"/>
      <family val="2"/>
    </font>
    <font>
      <sz val="14"/>
      <color rgb="FF729FCF"/>
      <name val="Arial"/>
      <family val="2"/>
    </font>
    <font>
      <sz val="24"/>
      <color rgb="FFFF0000"/>
      <name val="Arial"/>
      <family val="2"/>
    </font>
    <font>
      <sz val="18"/>
      <color rgb="FFFF6D01"/>
      <name val="Arial"/>
      <family val="2"/>
    </font>
    <font>
      <sz val="10"/>
      <color rgb="FFC9211E"/>
      <name val="Arial"/>
      <family val="2"/>
    </font>
    <font>
      <sz val="24"/>
      <color rgb="FFEA4335"/>
      <name val="Arial"/>
      <family val="2"/>
    </font>
    <font>
      <sz val="10"/>
      <color rgb="FF4285F4"/>
      <name val="Arial"/>
      <family val="2"/>
    </font>
    <font>
      <sz val="14"/>
      <color rgb="FFEA7500"/>
      <name val="Arial"/>
      <family val="2"/>
    </font>
    <font>
      <b/>
      <sz val="14"/>
      <color rgb="FFB4C7DC"/>
      <name val="Arial"/>
      <family val="2"/>
    </font>
    <font>
      <b/>
      <sz val="14"/>
      <color rgb="FF4A86E8"/>
      <name val="Arial"/>
      <family val="2"/>
      <scheme val="minor"/>
    </font>
    <font>
      <b/>
      <sz val="10"/>
      <color rgb="FF4A86E8"/>
      <name val="Arial"/>
      <family val="2"/>
      <scheme val="minor"/>
    </font>
    <font>
      <b/>
      <sz val="14"/>
      <color rgb="FF4A86E8"/>
      <name val="蘋方-繁"/>
      <family val="2"/>
      <charset val="136"/>
    </font>
    <font>
      <sz val="14"/>
      <color rgb="FFB4C7DC"/>
      <name val="Arial"/>
      <family val="2"/>
    </font>
    <font>
      <sz val="14"/>
      <color rgb="FFB4C7DC"/>
      <name val="Arial"/>
      <family val="2"/>
      <scheme val="minor"/>
    </font>
    <font>
      <i/>
      <sz val="24"/>
      <color theme="1"/>
      <name val="Arial"/>
      <family val="2"/>
      <scheme val="minor"/>
    </font>
    <font>
      <sz val="24"/>
      <color rgb="FFFF6D01"/>
      <name val="Arial"/>
      <family val="2"/>
    </font>
    <font>
      <b/>
      <sz val="18"/>
      <color rgb="FF202122"/>
      <name val="Sans-serif"/>
    </font>
    <font>
      <sz val="18"/>
      <color rgb="FF202122"/>
      <name val="Sans-serif"/>
    </font>
    <font>
      <sz val="18"/>
      <color rgb="FFB4C7DC"/>
      <name val="Arial"/>
      <family val="2"/>
      <scheme val="minor"/>
    </font>
    <font>
      <b/>
      <sz val="18"/>
      <color rgb="FFE06666"/>
      <name val="Arial"/>
      <family val="2"/>
    </font>
    <font>
      <b/>
      <sz val="18"/>
      <color rgb="FFE06666"/>
      <name val="Arial"/>
      <family val="2"/>
      <scheme val="minor"/>
    </font>
    <font>
      <b/>
      <sz val="18"/>
      <color rgb="FFE06666"/>
      <name val="Sans-serif"/>
    </font>
    <font>
      <sz val="18"/>
      <color rgb="FFC9DAF8"/>
      <name val="Arial"/>
      <family val="2"/>
      <scheme val="minor"/>
    </font>
    <font>
      <sz val="12"/>
      <color rgb="FFC9DAF8"/>
      <name val="Arial"/>
      <family val="2"/>
      <scheme val="minor"/>
    </font>
    <font>
      <sz val="12"/>
      <color theme="0"/>
      <name val="Arial"/>
      <family val="2"/>
      <scheme val="minor"/>
    </font>
    <font>
      <sz val="12"/>
      <color rgb="FFFFFFFF"/>
      <name val="Arial"/>
      <family val="2"/>
      <scheme val="minor"/>
    </font>
    <font>
      <sz val="11"/>
      <color rgb="FF1155CC"/>
      <name val="Inconsolata"/>
    </font>
    <font>
      <sz val="24"/>
      <color rgb="FFFF6D01"/>
      <name val="蘋方-繁"/>
      <family val="2"/>
      <charset val="136"/>
    </font>
    <font>
      <sz val="18"/>
      <color rgb="FF134F5C"/>
      <name val="Arial"/>
      <family val="2"/>
      <scheme val="minor"/>
    </font>
    <font>
      <sz val="18"/>
      <color rgb="FFB7B7B7"/>
      <name val="Arial"/>
      <family val="2"/>
      <scheme val="minor"/>
    </font>
    <font>
      <sz val="18"/>
      <color rgb="FF134F5C"/>
      <name val="Arial"/>
      <family val="2"/>
    </font>
    <font>
      <sz val="18"/>
      <color rgb="FFB7B7B7"/>
      <name val="Arial"/>
      <family val="2"/>
    </font>
    <font>
      <sz val="24"/>
      <color rgb="FFB4C7DC"/>
      <name val="Arial"/>
      <family val="2"/>
      <scheme val="minor"/>
    </font>
    <font>
      <sz val="24"/>
      <color rgb="FFFF0000"/>
      <name val="Arial"/>
      <family val="2"/>
      <scheme val="minor"/>
    </font>
    <font>
      <sz val="24"/>
      <color rgb="FF000000"/>
      <name val="Inconsolata"/>
    </font>
    <font>
      <sz val="18"/>
      <color rgb="FF000000"/>
      <name val="Arial"/>
      <family val="2"/>
    </font>
    <font>
      <sz val="24"/>
      <color rgb="FF1155CC"/>
      <name val="Arial"/>
      <family val="2"/>
      <scheme val="minor"/>
    </font>
    <font>
      <sz val="24"/>
      <color rgb="FFFFFFFF"/>
      <name val="蘋方-繁"/>
      <family val="2"/>
      <charset val="136"/>
    </font>
    <font>
      <sz val="24"/>
      <color rgb="FF134F5C"/>
      <name val="Arial"/>
      <family val="2"/>
      <scheme val="minor"/>
    </font>
    <font>
      <sz val="11"/>
      <color rgb="FF134F5C"/>
      <name val="Arial"/>
      <family val="2"/>
      <scheme val="minor"/>
    </font>
    <font>
      <sz val="14"/>
      <color rgb="FFEA4335"/>
      <name val="Arial"/>
      <family val="2"/>
    </font>
    <font>
      <sz val="14"/>
      <color rgb="FFFFFFFF"/>
      <name val="Arial"/>
      <family val="2"/>
      <scheme val="minor"/>
    </font>
    <font>
      <sz val="24"/>
      <color theme="1"/>
      <name val="LiSong Pro"/>
      <family val="1"/>
      <charset val="136"/>
    </font>
    <font>
      <sz val="24"/>
      <color rgb="FFFF6D01"/>
      <name val="Arial"/>
      <family val="2"/>
      <scheme val="minor"/>
    </font>
    <font>
      <sz val="24"/>
      <color rgb="FF0000FF"/>
      <name val="LiSong Pro"/>
      <family val="1"/>
      <charset val="136"/>
    </font>
    <font>
      <sz val="24"/>
      <color rgb="FF134F5C"/>
      <name val="Arial"/>
      <family val="2"/>
    </font>
    <font>
      <sz val="24"/>
      <color rgb="FFB7B7B7"/>
      <name val="Arial"/>
      <family val="2"/>
    </font>
    <font>
      <sz val="14"/>
      <color rgb="FF134F5C"/>
      <name val="Arial"/>
      <family val="2"/>
    </font>
    <font>
      <sz val="14"/>
      <color rgb="FFB7B7B7"/>
      <name val="Arial"/>
      <family val="2"/>
    </font>
    <font>
      <b/>
      <sz val="14"/>
      <color rgb="FF4A86E8"/>
      <name val="Arial"/>
      <family val="2"/>
    </font>
    <font>
      <sz val="24"/>
      <color rgb="FFFF9900"/>
      <name val="Arial"/>
      <family val="2"/>
    </font>
    <font>
      <sz val="24"/>
      <color theme="5"/>
      <name val="Arial"/>
      <family val="2"/>
    </font>
    <font>
      <sz val="9"/>
      <name val="Arial"/>
      <family val="3"/>
      <charset val="136"/>
      <scheme val="minor"/>
    </font>
    <font>
      <sz val="11"/>
      <color theme="1"/>
      <name val="蘋方-繁 標準體"/>
      <family val="3"/>
      <charset val="136"/>
    </font>
    <font>
      <sz val="10"/>
      <color rgb="FF000000"/>
      <name val="蘋方-繁 標準體"/>
      <family val="3"/>
      <charset val="136"/>
    </font>
    <font>
      <sz val="14"/>
      <color rgb="FFFFFFFF"/>
      <name val="蘋方-繁 標準體"/>
      <family val="3"/>
      <charset val="136"/>
    </font>
    <font>
      <sz val="14"/>
      <color rgb="FFFFFFFF"/>
      <name val="蘋方-繁 標準體"/>
      <charset val="136"/>
    </font>
    <font>
      <sz val="14"/>
      <color theme="0"/>
      <name val="蘋方-繁 標準體"/>
      <charset val="136"/>
    </font>
    <font>
      <sz val="14"/>
      <color theme="1"/>
      <name val="蘋方-繁 標準體"/>
      <charset val="136"/>
    </font>
    <font>
      <sz val="24"/>
      <color theme="1"/>
      <name val="蘋方-繁 標準體"/>
      <charset val="136"/>
    </font>
    <font>
      <sz val="24"/>
      <color rgb="FFC9211E"/>
      <name val="蘋方-繁 標準體"/>
      <charset val="136"/>
    </font>
    <font>
      <sz val="14"/>
      <color rgb="FFEA4335"/>
      <name val="蘋方-繁 標準體"/>
      <charset val="136"/>
    </font>
    <font>
      <sz val="14"/>
      <color rgb="FF0000FF"/>
      <name val="蘋方-繁 標準體"/>
      <charset val="136"/>
    </font>
    <font>
      <sz val="14"/>
      <color rgb="FF000000"/>
      <name val="蘋方-繁 標準體"/>
      <charset val="136"/>
    </font>
    <font>
      <sz val="14"/>
      <color rgb="FF741B47"/>
      <name val="蘋方-繁 標準體"/>
      <charset val="136"/>
    </font>
    <font>
      <sz val="24"/>
      <color rgb="FF741B47"/>
      <name val="蘋方-繁 標準體"/>
      <charset val="136"/>
    </font>
    <font>
      <sz val="14"/>
      <color rgb="FFFF0000"/>
      <name val="蘋方-繁 標準體"/>
      <charset val="136"/>
    </font>
    <font>
      <sz val="18"/>
      <color theme="1"/>
      <name val="蘋方-繁 標準體"/>
      <charset val="136"/>
    </font>
    <font>
      <sz val="10"/>
      <color rgb="FF000000"/>
      <name val="蘋方-繁 標準體"/>
      <charset val="136"/>
    </font>
    <font>
      <sz val="18"/>
      <color rgb="FF45818E"/>
      <name val="蘋方-繁 標準體"/>
      <charset val="136"/>
    </font>
    <font>
      <sz val="18"/>
      <color theme="0"/>
      <name val="蘋方-繁 標準體"/>
      <charset val="136"/>
    </font>
    <font>
      <sz val="10"/>
      <color theme="0"/>
      <name val="蘋方-繁 標準體"/>
      <charset val="136"/>
    </font>
    <font>
      <sz val="18"/>
      <color rgb="FFFFFFFF"/>
      <name val="蘋方-繁 標準體"/>
      <charset val="136"/>
    </font>
    <font>
      <sz val="10"/>
      <color theme="1"/>
      <name val="蘋方-繁 標準體"/>
      <charset val="136"/>
    </font>
    <font>
      <sz val="18"/>
      <color rgb="FF0000FF"/>
      <name val="蘋方-繁 標準體"/>
      <charset val="136"/>
    </font>
    <font>
      <sz val="12"/>
      <color theme="1"/>
      <name val="蘋方-繁 標準體"/>
      <charset val="136"/>
    </font>
    <font>
      <sz val="14"/>
      <color rgb="FF008000"/>
      <name val="蘋方-繁 標準體"/>
      <charset val="136"/>
    </font>
    <font>
      <sz val="18"/>
      <color rgb="FF93C47D"/>
      <name val="蘋方-繁 標準體"/>
      <charset val="136"/>
    </font>
    <font>
      <sz val="18"/>
      <color rgb="FFEA7500"/>
      <name val="蘋方-繁 標準體"/>
      <charset val="136"/>
    </font>
    <font>
      <sz val="18"/>
      <color rgb="FF000000"/>
      <name val="蘋方-繁 標準體"/>
      <charset val="136"/>
    </font>
    <font>
      <sz val="18"/>
      <color theme="1"/>
      <name val="源樣黑體 L"/>
      <family val="3"/>
      <charset val="136"/>
    </font>
    <font>
      <sz val="14"/>
      <color theme="1"/>
      <name val="源樣黑體 L"/>
      <family val="3"/>
      <charset val="136"/>
    </font>
    <font>
      <sz val="18"/>
      <color rgb="FF134F5C"/>
      <name val="源樣黑體 L"/>
      <family val="3"/>
      <charset val="136"/>
    </font>
    <font>
      <sz val="18"/>
      <color rgb="FFB7B7B7"/>
      <name val="源樣黑體 L"/>
      <family val="3"/>
      <charset val="136"/>
    </font>
    <font>
      <sz val="18"/>
      <color rgb="FFEA4335"/>
      <name val="源樣黑體 L"/>
      <family val="3"/>
      <charset val="136"/>
    </font>
    <font>
      <sz val="24"/>
      <color theme="4" tint="-0.249977111117893"/>
      <name val="Arial"/>
      <family val="2"/>
    </font>
    <font>
      <sz val="11"/>
      <color theme="1"/>
      <name val="蘋方-繁 標準體"/>
      <charset val="136"/>
    </font>
    <font>
      <b/>
      <sz val="10"/>
      <color rgb="FFFFFFFF"/>
      <name val="蘋方-繁 標準體"/>
      <charset val="136"/>
    </font>
    <font>
      <sz val="14"/>
      <color rgb="FFEA7500"/>
      <name val="蘋方-繁 標準體"/>
      <charset val="136"/>
    </font>
    <font>
      <b/>
      <sz val="14"/>
      <color rgb="FF4A86E8"/>
      <name val="蘋方-繁 標準體"/>
      <charset val="136"/>
    </font>
    <font>
      <sz val="24"/>
      <color theme="5"/>
      <name val="蘋方-繁 標準體"/>
      <charset val="136"/>
    </font>
    <font>
      <sz val="14"/>
      <color theme="4" tint="-0.249977111117893"/>
      <name val="蘋方-繁 標準體"/>
      <charset val="136"/>
    </font>
    <font>
      <sz val="11"/>
      <color rgb="FF1155CC"/>
      <name val="Noto Sans TC Medium"/>
    </font>
    <font>
      <sz val="10"/>
      <color theme="1"/>
      <name val="Noto Sans TC Medium"/>
    </font>
    <font>
      <sz val="10"/>
      <color rgb="FF000000"/>
      <name val="Noto Sans TC Medium"/>
    </font>
    <font>
      <sz val="18"/>
      <color theme="1"/>
      <name val="Noto Sans TC Medium"/>
    </font>
    <font>
      <sz val="14"/>
      <color rgb="FFFFFFFF"/>
      <name val="Noto Sans TC Medium"/>
    </font>
    <font>
      <sz val="11"/>
      <color rgb="FFFFFFFF"/>
      <name val="Noto Sans TC Medium"/>
    </font>
    <font>
      <sz val="10"/>
      <name val="Noto Sans TC Medium"/>
    </font>
    <font>
      <sz val="14"/>
      <color theme="1"/>
      <name val="Noto Sans TC Medium"/>
    </font>
    <font>
      <sz val="24"/>
      <color rgb="FFFF6D01"/>
      <name val="Noto Sans TC Medium"/>
    </font>
    <font>
      <sz val="24"/>
      <color theme="1"/>
      <name val="Noto Sans TC Medium"/>
    </font>
    <font>
      <sz val="18"/>
      <color rgb="FF134F5C"/>
      <name val="Noto Sans TC Medium"/>
    </font>
    <font>
      <sz val="18"/>
      <color rgb="FFB7B7B7"/>
      <name val="Noto Sans TC Medium"/>
    </font>
    <font>
      <sz val="24"/>
      <color rgb="FFB4C7DC"/>
      <name val="Noto Sans TC Medium"/>
    </font>
    <font>
      <sz val="18"/>
      <color rgb="FFEA4335"/>
      <name val="Noto Sans TC Medium"/>
    </font>
    <font>
      <sz val="24"/>
      <color rgb="FFFF0000"/>
      <name val="Noto Sans TC Medium"/>
    </font>
    <font>
      <sz val="24"/>
      <color rgb="FF000000"/>
      <name val="Noto Sans TC Medium"/>
    </font>
    <font>
      <sz val="24"/>
      <color rgb="FFFF9900"/>
      <name val="Noto Sans TC Medium"/>
    </font>
    <font>
      <sz val="10"/>
      <color rgb="FF000000"/>
      <name val="Linux Libertine G"/>
      <family val="2"/>
    </font>
    <font>
      <sz val="18"/>
      <color rgb="FF000000"/>
      <name val="Noto Serif TC Medium"/>
    </font>
    <font>
      <b/>
      <sz val="16"/>
      <color rgb="FFFFFFFF"/>
      <name val="Noto Sans TC Medium"/>
    </font>
    <font>
      <sz val="9"/>
      <name val="黒体-繁"/>
      <family val="2"/>
      <charset val="136"/>
    </font>
    <font>
      <sz val="28"/>
      <color rgb="FF000000"/>
      <name val="Noto Serif TC Medium"/>
    </font>
    <font>
      <sz val="14"/>
      <color rgb="FF000000"/>
      <name val="Noto Sans TC Medium"/>
    </font>
    <font>
      <sz val="24"/>
      <color rgb="FF202122"/>
      <name val="Noto Sans TC Medium"/>
    </font>
    <font>
      <sz val="24"/>
      <color rgb="FFEA4335"/>
      <name val="Noto Sans TC Medium"/>
    </font>
    <font>
      <sz val="12"/>
      <color rgb="FF000000"/>
      <name val="Arial"/>
      <family val="2"/>
      <scheme val="minor"/>
    </font>
    <font>
      <b/>
      <sz val="12"/>
      <color theme="4"/>
      <name val="Arial"/>
      <family val="2"/>
      <scheme val="minor"/>
    </font>
    <font>
      <sz val="14"/>
      <color rgb="FFFF0000"/>
      <name val="Arial"/>
      <family val="2"/>
      <scheme val="minor"/>
    </font>
    <font>
      <sz val="18"/>
      <color rgb="FF0070C0"/>
      <name val="Arial"/>
      <family val="2"/>
      <scheme val="minor"/>
    </font>
    <font>
      <sz val="24"/>
      <color rgb="FF9FC5E8"/>
      <name val="Noto Serif TC SemiBold"/>
    </font>
    <font>
      <sz val="24"/>
      <color theme="1"/>
      <name val="Noto Serif TC SemiBold"/>
    </font>
    <font>
      <sz val="24"/>
      <color rgb="FF000000"/>
      <name val="Noto Serif TC SemiBold"/>
    </font>
    <font>
      <sz val="16"/>
      <color rgb="FF000000"/>
      <name val="蘋方-繁 標準體"/>
      <charset val="136"/>
    </font>
    <font>
      <sz val="18"/>
      <color rgb="FF000000"/>
      <name val="LXGW WenKai TC"/>
    </font>
    <font>
      <sz val="18"/>
      <color theme="1"/>
      <name val="LXGW WenKai TC"/>
    </font>
    <font>
      <u/>
      <sz val="10"/>
      <color theme="10"/>
      <name val="Arial"/>
      <family val="2"/>
      <scheme val="minor"/>
    </font>
    <font>
      <sz val="24"/>
      <color rgb="FFFFFF00"/>
      <name val="蘋方-繁 標準體"/>
      <charset val="136"/>
    </font>
    <font>
      <sz val="24"/>
      <color theme="9" tint="0.59999389629810485"/>
      <name val="蘋方-繁 標準體"/>
      <charset val="136"/>
    </font>
    <font>
      <b/>
      <sz val="16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u/>
      <sz val="16"/>
      <color theme="10"/>
      <name val="Arial"/>
      <family val="2"/>
      <scheme val="minor"/>
    </font>
    <font>
      <sz val="18"/>
      <color rgb="FF000000"/>
      <name val="Arial"/>
      <family val="2"/>
      <scheme val="minor"/>
    </font>
    <font>
      <u/>
      <sz val="18"/>
      <color theme="10"/>
      <name val="Arial"/>
      <family val="2"/>
      <scheme val="minor"/>
    </font>
    <font>
      <b/>
      <sz val="18"/>
      <color rgb="FF000000"/>
      <name val="Arial"/>
      <family val="2"/>
      <scheme val="minor"/>
    </font>
    <font>
      <u/>
      <sz val="14"/>
      <color theme="10"/>
      <name val="Arial"/>
      <family val="2"/>
      <scheme val="minor"/>
    </font>
    <font>
      <sz val="14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u/>
      <sz val="20"/>
      <color theme="10"/>
      <name val="Arial"/>
      <family val="2"/>
      <scheme val="minor"/>
    </font>
    <font>
      <sz val="18"/>
      <color theme="4" tint="-0.249977111117893"/>
      <name val="Arial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6D9EEB"/>
        <bgColor rgb="FF6D9EEB"/>
      </patternFill>
    </fill>
    <fill>
      <patternFill patternType="solid">
        <fgColor rgb="FFA64D79"/>
        <bgColor rgb="FFA64D79"/>
      </patternFill>
    </fill>
    <fill>
      <patternFill patternType="solid">
        <fgColor rgb="FFC9DAF8"/>
        <bgColor rgb="FFC9DAF8"/>
      </patternFill>
    </fill>
    <fill>
      <patternFill patternType="solid">
        <fgColor rgb="FF45818E"/>
        <bgColor rgb="FF45818E"/>
      </patternFill>
    </fill>
    <fill>
      <patternFill patternType="solid">
        <fgColor rgb="FFD9EAD3"/>
        <bgColor rgb="FFD9EAD3"/>
      </patternFill>
    </fill>
    <fill>
      <patternFill patternType="solid">
        <fgColor rgb="FF729FCF"/>
        <bgColor rgb="FF729FCF"/>
      </patternFill>
    </fill>
    <fill>
      <patternFill patternType="solid">
        <fgColor rgb="FF76A5AF"/>
        <bgColor rgb="FF76A5AF"/>
      </patternFill>
    </fill>
    <fill>
      <patternFill patternType="solid">
        <fgColor rgb="FFFFFFFF"/>
        <bgColor rgb="FFFFFFFF"/>
      </patternFill>
    </fill>
    <fill>
      <patternFill patternType="solid">
        <fgColor rgb="FFC27BA0"/>
        <bgColor rgb="FFC27BA0"/>
      </patternFill>
    </fill>
    <fill>
      <patternFill patternType="solid">
        <fgColor rgb="FF9FC5E8"/>
        <bgColor rgb="FF9FC5E8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B4C7DC"/>
        <bgColor rgb="FFB4C7DC"/>
      </patternFill>
    </fill>
    <fill>
      <patternFill patternType="solid">
        <fgColor rgb="FFB7E1CD"/>
        <bgColor rgb="FFB7E1CD"/>
      </patternFill>
    </fill>
    <fill>
      <patternFill patternType="solid">
        <fgColor rgb="FF008000"/>
        <bgColor rgb="FF008000"/>
      </patternFill>
    </fill>
    <fill>
      <patternFill patternType="solid">
        <fgColor rgb="FFFCE5CD"/>
        <bgColor rgb="FFFCE5CD"/>
      </patternFill>
    </fill>
    <fill>
      <patternFill patternType="solid">
        <fgColor rgb="FFEAECF0"/>
        <bgColor rgb="FFEAECF0"/>
      </patternFill>
    </fill>
    <fill>
      <patternFill patternType="solid">
        <fgColor rgb="FFF8F9FA"/>
        <bgColor rgb="FFF8F9FA"/>
      </patternFill>
    </fill>
    <fill>
      <patternFill patternType="solid">
        <fgColor rgb="FF999999"/>
        <bgColor rgb="FF999999"/>
      </patternFill>
    </fill>
    <fill>
      <patternFill patternType="solid">
        <fgColor rgb="FFEA7500"/>
        <bgColor rgb="FFEA7500"/>
      </patternFill>
    </fill>
    <fill>
      <patternFill patternType="solid">
        <fgColor theme="0" tint="-0.14999847407452621"/>
        <bgColor rgb="FFCCCCCC"/>
      </patternFill>
    </fill>
    <fill>
      <patternFill patternType="solid">
        <fgColor theme="8"/>
        <bgColor rgb="FFB7B7B7"/>
      </patternFill>
    </fill>
    <fill>
      <patternFill patternType="solid">
        <fgColor rgb="FFFFFF00"/>
        <bgColor rgb="FFB7B7B7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rgb="FF3D85C6"/>
      </left>
      <right/>
      <top style="thin">
        <color rgb="FF3D85C6"/>
      </top>
      <bottom style="thin">
        <color rgb="FF3D85C6"/>
      </bottom>
      <diagonal/>
    </border>
    <border>
      <left style="thin">
        <color rgb="FF3D85C6"/>
      </left>
      <right style="thin">
        <color rgb="FF3D85C6"/>
      </right>
      <top style="thin">
        <color rgb="FF3D85C6"/>
      </top>
      <bottom style="thin">
        <color rgb="FF3D85C6"/>
      </bottom>
      <diagonal/>
    </border>
    <border>
      <left style="thin">
        <color rgb="FF3D85C6"/>
      </left>
      <right style="thin">
        <color rgb="FF3D85C6"/>
      </right>
      <top style="thin">
        <color rgb="FF3D85C6"/>
      </top>
      <bottom/>
      <diagonal/>
    </border>
    <border>
      <left style="thin">
        <color rgb="FF6D9EEB"/>
      </left>
      <right style="thin">
        <color rgb="FF6D9EEB"/>
      </right>
      <top style="thin">
        <color rgb="FF6D9EEB"/>
      </top>
      <bottom style="thin">
        <color rgb="FF6D9EEB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  <diagonal/>
    </border>
    <border>
      <left style="thin">
        <color rgb="FF6D9EEB"/>
      </left>
      <right style="thin">
        <color rgb="FF6D9EEB"/>
      </right>
      <top style="thin">
        <color rgb="FF6D9EEB"/>
      </top>
      <bottom/>
      <diagonal/>
    </border>
    <border>
      <left/>
      <right style="thin">
        <color rgb="FF3D85C6"/>
      </right>
      <top style="thin">
        <color rgb="FF3D85C6"/>
      </top>
      <bottom style="thin">
        <color rgb="FF3D85C6"/>
      </bottom>
      <diagonal/>
    </border>
    <border>
      <left style="thin">
        <color rgb="FF3C78D8"/>
      </left>
      <right style="thin">
        <color rgb="FF3C78D8"/>
      </right>
      <top/>
      <bottom style="thin">
        <color rgb="FF3C78D8"/>
      </bottom>
      <diagonal/>
    </border>
    <border>
      <left style="thin">
        <color rgb="FF3C78D8"/>
      </left>
      <right style="thin">
        <color rgb="FF3C78D8"/>
      </right>
      <top style="thin">
        <color rgb="FF3C78D8"/>
      </top>
      <bottom style="thin">
        <color rgb="FF3C78D8"/>
      </bottom>
      <diagonal/>
    </border>
    <border>
      <left/>
      <right/>
      <top/>
      <bottom style="thin">
        <color rgb="FF6D9EE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6FA8DC"/>
      </left>
      <right style="thin">
        <color rgb="FF6FA8DC"/>
      </right>
      <top style="thin">
        <color rgb="FF6FA8DC"/>
      </top>
      <bottom style="thin">
        <color rgb="FF6FA8D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3366BB"/>
      </left>
      <right style="thin">
        <color rgb="FF3366BB"/>
      </right>
      <top style="thin">
        <color rgb="FF3366BB"/>
      </top>
      <bottom style="thin">
        <color rgb="FF3366BB"/>
      </bottom>
      <diagonal/>
    </border>
    <border>
      <left/>
      <right/>
      <top/>
      <bottom style="thin">
        <color rgb="FF3366BB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4285F4"/>
      </left>
      <right style="thin">
        <color rgb="FF4285F4"/>
      </right>
      <top style="thin">
        <color rgb="FF4285F4"/>
      </top>
      <bottom style="thin">
        <color rgb="FF4285F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3D85C6"/>
      </left>
      <right style="thin">
        <color rgb="FF3D85C6"/>
      </right>
      <top/>
      <bottom/>
      <diagonal/>
    </border>
    <border>
      <left style="thin">
        <color rgb="FF3D85C6"/>
      </left>
      <right style="thin">
        <color rgb="FF3D85C6"/>
      </right>
      <top/>
      <bottom style="thin">
        <color rgb="FF3D85C6"/>
      </bottom>
      <diagonal/>
    </border>
    <border>
      <left style="thin">
        <color rgb="FF9FC5E8"/>
      </left>
      <right style="thin">
        <color rgb="FF9FC5E8"/>
      </right>
      <top style="thin">
        <color rgb="FF9FC5E8"/>
      </top>
      <bottom style="thin">
        <color rgb="FF9FC5E8"/>
      </bottom>
      <diagonal/>
    </border>
    <border>
      <left style="thin">
        <color rgb="FF6D9EEB"/>
      </left>
      <right style="thin">
        <color rgb="FF6D9EEB"/>
      </right>
      <top/>
      <bottom/>
      <diagonal/>
    </border>
    <border>
      <left style="thin">
        <color rgb="FF6D9EEB"/>
      </left>
      <right style="thin">
        <color rgb="FF6D9EEB"/>
      </right>
      <top/>
      <bottom style="thin">
        <color rgb="FF6D9EE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143" fillId="0" borderId="0"/>
    <xf numFmtId="0" fontId="1" fillId="0" borderId="0">
      <alignment vertical="center"/>
    </xf>
    <xf numFmtId="0" fontId="161" fillId="0" borderId="0" applyNumberFormat="0" applyFill="0" applyBorder="0" applyAlignment="0" applyProtection="0"/>
  </cellStyleXfs>
  <cellXfs count="485">
    <xf numFmtId="0" fontId="0" fillId="0" borderId="0" xfId="0"/>
    <xf numFmtId="0" fontId="3" fillId="0" borderId="0" xfId="0" applyFont="1"/>
    <xf numFmtId="0" fontId="4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13" fillId="7" borderId="0" xfId="0" applyFont="1" applyFill="1"/>
    <xf numFmtId="0" fontId="10" fillId="7" borderId="0" xfId="0" applyFont="1" applyFill="1" applyAlignment="1">
      <alignment horizontal="center"/>
    </xf>
    <xf numFmtId="0" fontId="13" fillId="13" borderId="0" xfId="0" applyFont="1" applyFill="1"/>
    <xf numFmtId="0" fontId="11" fillId="13" borderId="0" xfId="0" applyFont="1" applyFill="1" applyAlignment="1">
      <alignment horizontal="center"/>
    </xf>
    <xf numFmtId="0" fontId="13" fillId="0" borderId="0" xfId="0" applyFont="1"/>
    <xf numFmtId="0" fontId="16" fillId="10" borderId="2" xfId="0" applyFont="1" applyFill="1" applyBorder="1" applyAlignment="1">
      <alignment horizontal="center" vertical="center"/>
    </xf>
    <xf numFmtId="0" fontId="17" fillId="10" borderId="2" xfId="0" applyFont="1" applyFill="1" applyBorder="1" applyAlignment="1">
      <alignment horizontal="center" vertical="center"/>
    </xf>
    <xf numFmtId="0" fontId="18" fillId="3" borderId="4" xfId="0" applyFont="1" applyFill="1" applyBorder="1" applyAlignment="1">
      <alignment horizontal="center" vertical="center"/>
    </xf>
    <xf numFmtId="0" fontId="18" fillId="3" borderId="4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 vertical="center"/>
    </xf>
    <xf numFmtId="0" fontId="19" fillId="12" borderId="2" xfId="0" applyFont="1" applyFill="1" applyBorder="1" applyAlignment="1">
      <alignment horizontal="left" vertical="center"/>
    </xf>
    <xf numFmtId="0" fontId="9" fillId="0" borderId="4" xfId="0" applyFont="1" applyBorder="1" applyAlignment="1">
      <alignment horizontal="center" vertical="center"/>
    </xf>
    <xf numFmtId="0" fontId="14" fillId="12" borderId="4" xfId="0" applyFont="1" applyFill="1" applyBorder="1" applyAlignment="1">
      <alignment horizontal="center" vertical="center"/>
    </xf>
    <xf numFmtId="0" fontId="10" fillId="12" borderId="4" xfId="0" applyFont="1" applyFill="1" applyBorder="1" applyAlignment="1">
      <alignment horizontal="center"/>
    </xf>
    <xf numFmtId="0" fontId="9" fillId="0" borderId="8" xfId="0" applyFont="1" applyBorder="1" applyAlignment="1">
      <alignment horizontal="center" vertical="center"/>
    </xf>
    <xf numFmtId="0" fontId="19" fillId="12" borderId="0" xfId="0" applyFont="1" applyFill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20" fillId="13" borderId="10" xfId="0" applyFont="1" applyFill="1" applyBorder="1" applyAlignment="1">
      <alignment horizontal="center" vertical="center"/>
    </xf>
    <xf numFmtId="0" fontId="2" fillId="13" borderId="10" xfId="0" applyFont="1" applyFill="1" applyBorder="1"/>
    <xf numFmtId="0" fontId="2" fillId="7" borderId="0" xfId="0" applyFont="1" applyFill="1"/>
    <xf numFmtId="0" fontId="3" fillId="7" borderId="0" xfId="0" applyFont="1" applyFill="1" applyAlignment="1">
      <alignment horizontal="center" vertical="center"/>
    </xf>
    <xf numFmtId="0" fontId="18" fillId="3" borderId="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14" fillId="12" borderId="9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3" fillId="0" borderId="11" xfId="0" applyFont="1" applyBorder="1"/>
    <xf numFmtId="0" fontId="23" fillId="8" borderId="11" xfId="0" applyFont="1" applyFill="1" applyBorder="1" applyAlignment="1">
      <alignment horizontal="center" vertical="center"/>
    </xf>
    <xf numFmtId="0" fontId="9" fillId="0" borderId="0" xfId="0" applyFont="1"/>
    <xf numFmtId="0" fontId="21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8" borderId="11" xfId="0" applyFont="1" applyFill="1" applyBorder="1" applyAlignment="1">
      <alignment horizontal="center" vertical="center"/>
    </xf>
    <xf numFmtId="0" fontId="28" fillId="8" borderId="11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right" vertical="center"/>
    </xf>
    <xf numFmtId="0" fontId="12" fillId="0" borderId="1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8" fillId="0" borderId="1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29" fillId="0" borderId="11" xfId="0" applyFont="1" applyBorder="1" applyAlignment="1">
      <alignment vertical="center"/>
    </xf>
    <xf numFmtId="0" fontId="24" fillId="0" borderId="11" xfId="0" applyFont="1" applyBorder="1" applyAlignment="1">
      <alignment vertical="center"/>
    </xf>
    <xf numFmtId="0" fontId="30" fillId="12" borderId="11" xfId="0" applyFont="1" applyFill="1" applyBorder="1" applyAlignment="1">
      <alignment horizontal="center" vertical="center"/>
    </xf>
    <xf numFmtId="0" fontId="31" fillId="15" borderId="11" xfId="0" applyFont="1" applyFill="1" applyBorder="1" applyAlignment="1">
      <alignment vertical="center"/>
    </xf>
    <xf numFmtId="0" fontId="12" fillId="12" borderId="11" xfId="0" applyFont="1" applyFill="1" applyBorder="1" applyAlignment="1">
      <alignment vertical="center"/>
    </xf>
    <xf numFmtId="0" fontId="29" fillId="12" borderId="11" xfId="0" applyFont="1" applyFill="1" applyBorder="1" applyAlignment="1">
      <alignment vertical="center"/>
    </xf>
    <xf numFmtId="0" fontId="13" fillId="17" borderId="11" xfId="0" applyFont="1" applyFill="1" applyBorder="1" applyAlignment="1">
      <alignment vertical="center"/>
    </xf>
    <xf numFmtId="0" fontId="32" fillId="18" borderId="11" xfId="0" applyFont="1" applyFill="1" applyBorder="1" applyAlignment="1">
      <alignment horizontal="center" vertical="center"/>
    </xf>
    <xf numFmtId="0" fontId="12" fillId="17" borderId="11" xfId="0" applyFont="1" applyFill="1" applyBorder="1" applyAlignment="1">
      <alignment vertical="center"/>
    </xf>
    <xf numFmtId="0" fontId="33" fillId="12" borderId="11" xfId="0" applyFont="1" applyFill="1" applyBorder="1" applyAlignment="1">
      <alignment vertical="center"/>
    </xf>
    <xf numFmtId="0" fontId="34" fillId="0" borderId="11" xfId="0" applyFont="1" applyBorder="1" applyAlignment="1">
      <alignment vertical="center"/>
    </xf>
    <xf numFmtId="0" fontId="35" fillId="0" borderId="11" xfId="0" applyFont="1" applyBorder="1" applyAlignment="1">
      <alignment vertical="center"/>
    </xf>
    <xf numFmtId="0" fontId="24" fillId="12" borderId="11" xfId="0" applyFont="1" applyFill="1" applyBorder="1" applyAlignment="1">
      <alignment vertical="center"/>
    </xf>
    <xf numFmtId="0" fontId="37" fillId="0" borderId="11" xfId="0" applyFont="1" applyBorder="1" applyAlignment="1">
      <alignment horizontal="center" vertical="center"/>
    </xf>
    <xf numFmtId="0" fontId="38" fillId="16" borderId="11" xfId="0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vertical="center"/>
    </xf>
    <xf numFmtId="0" fontId="39" fillId="2" borderId="11" xfId="0" applyFont="1" applyFill="1" applyBorder="1" applyAlignment="1">
      <alignment horizontal="center" vertical="center"/>
    </xf>
    <xf numFmtId="0" fontId="40" fillId="19" borderId="11" xfId="0" applyFont="1" applyFill="1" applyBorder="1" applyAlignment="1">
      <alignment horizontal="center" vertical="center"/>
    </xf>
    <xf numFmtId="0" fontId="41" fillId="0" borderId="11" xfId="0" applyFont="1" applyBorder="1" applyAlignment="1">
      <alignment vertical="center"/>
    </xf>
    <xf numFmtId="0" fontId="42" fillId="0" borderId="11" xfId="0" applyFont="1" applyBorder="1" applyAlignment="1">
      <alignment vertical="center"/>
    </xf>
    <xf numFmtId="0" fontId="43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8" fillId="20" borderId="0" xfId="0" applyFont="1" applyFill="1" applyAlignment="1">
      <alignment horizontal="center" vertical="center"/>
    </xf>
    <xf numFmtId="0" fontId="3" fillId="20" borderId="0" xfId="0" applyFont="1" applyFill="1" applyAlignment="1">
      <alignment horizontal="center" vertical="center"/>
    </xf>
    <xf numFmtId="0" fontId="15" fillId="0" borderId="0" xfId="0" applyFont="1" applyAlignment="1">
      <alignment vertical="center"/>
    </xf>
    <xf numFmtId="0" fontId="46" fillId="0" borderId="0" xfId="0" applyFont="1" applyAlignment="1">
      <alignment horizontal="right" vertical="center"/>
    </xf>
    <xf numFmtId="0" fontId="3" fillId="2" borderId="0" xfId="0" applyFont="1" applyFill="1" applyAlignment="1">
      <alignment vertical="center"/>
    </xf>
    <xf numFmtId="0" fontId="48" fillId="22" borderId="11" xfId="0" applyFont="1" applyFill="1" applyBorder="1" applyAlignment="1">
      <alignment vertical="center"/>
    </xf>
    <xf numFmtId="0" fontId="49" fillId="22" borderId="11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3" fillId="4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50" fillId="23" borderId="0" xfId="0" applyFont="1" applyFill="1" applyAlignment="1">
      <alignment horizontal="center"/>
    </xf>
    <xf numFmtId="0" fontId="51" fillId="24" borderId="0" xfId="0" applyFont="1" applyFill="1"/>
    <xf numFmtId="0" fontId="52" fillId="0" borderId="0" xfId="0" applyFont="1" applyAlignment="1">
      <alignment horizontal="center"/>
    </xf>
    <xf numFmtId="0" fontId="53" fillId="2" borderId="0" xfId="0" applyFont="1" applyFill="1"/>
    <xf numFmtId="0" fontId="54" fillId="2" borderId="0" xfId="0" applyFont="1" applyFill="1"/>
    <xf numFmtId="0" fontId="55" fillId="2" borderId="0" xfId="0" applyFont="1" applyFill="1"/>
    <xf numFmtId="0" fontId="56" fillId="0" borderId="0" xfId="0" applyFont="1"/>
    <xf numFmtId="0" fontId="3" fillId="0" borderId="11" xfId="0" applyFont="1" applyBorder="1" applyAlignment="1">
      <alignment horizontal="center"/>
    </xf>
    <xf numFmtId="0" fontId="60" fillId="12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3" fillId="8" borderId="0" xfId="0" applyFont="1" applyFill="1" applyAlignment="1">
      <alignment horizontal="center" vertical="center"/>
    </xf>
    <xf numFmtId="0" fontId="23" fillId="8" borderId="17" xfId="0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61" fillId="2" borderId="19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62" fillId="20" borderId="11" xfId="0" applyFont="1" applyFill="1" applyBorder="1" applyAlignment="1">
      <alignment horizontal="center" vertical="center"/>
    </xf>
    <xf numFmtId="0" fontId="63" fillId="25" borderId="11" xfId="0" applyFont="1" applyFill="1" applyBorder="1" applyAlignment="1">
      <alignment horizontal="center" vertical="center"/>
    </xf>
    <xf numFmtId="0" fontId="49" fillId="2" borderId="11" xfId="0" applyFont="1" applyFill="1" applyBorder="1" applyAlignment="1">
      <alignment horizontal="center"/>
    </xf>
    <xf numFmtId="0" fontId="64" fillId="20" borderId="11" xfId="0" applyFont="1" applyFill="1" applyBorder="1" applyAlignment="1">
      <alignment horizontal="center" vertical="center"/>
    </xf>
    <xf numFmtId="0" fontId="65" fillId="25" borderId="11" xfId="0" applyFont="1" applyFill="1" applyBorder="1" applyAlignment="1">
      <alignment horizontal="center" vertical="center"/>
    </xf>
    <xf numFmtId="0" fontId="66" fillId="10" borderId="17" xfId="0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68" fillId="12" borderId="17" xfId="0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3" fillId="17" borderId="0" xfId="0" applyFont="1" applyFill="1" applyAlignment="1">
      <alignment horizontal="center" vertical="center"/>
    </xf>
    <xf numFmtId="0" fontId="15" fillId="0" borderId="0" xfId="0" applyFont="1"/>
    <xf numFmtId="0" fontId="57" fillId="0" borderId="0" xfId="0" applyFont="1"/>
    <xf numFmtId="0" fontId="58" fillId="11" borderId="0" xfId="0" applyFont="1" applyFill="1" applyAlignment="1">
      <alignment horizontal="center"/>
    </xf>
    <xf numFmtId="0" fontId="59" fillId="11" borderId="0" xfId="0" applyFont="1" applyFill="1" applyAlignment="1">
      <alignment horizontal="center"/>
    </xf>
    <xf numFmtId="0" fontId="59" fillId="11" borderId="11" xfId="0" applyFont="1" applyFill="1" applyBorder="1" applyAlignment="1">
      <alignment horizontal="center"/>
    </xf>
    <xf numFmtId="0" fontId="57" fillId="0" borderId="11" xfId="0" applyFont="1" applyBorder="1"/>
    <xf numFmtId="0" fontId="15" fillId="0" borderId="11" xfId="0" applyFont="1" applyBorder="1"/>
    <xf numFmtId="0" fontId="56" fillId="0" borderId="11" xfId="0" applyFont="1" applyBorder="1"/>
    <xf numFmtId="0" fontId="3" fillId="9" borderId="11" xfId="0" applyFont="1" applyFill="1" applyBorder="1" applyAlignment="1">
      <alignment horizontal="center"/>
    </xf>
    <xf numFmtId="0" fontId="3" fillId="4" borderId="11" xfId="0" applyFont="1" applyFill="1" applyBorder="1"/>
    <xf numFmtId="0" fontId="3" fillId="26" borderId="11" xfId="0" applyFont="1" applyFill="1" applyBorder="1"/>
    <xf numFmtId="0" fontId="3" fillId="2" borderId="11" xfId="0" applyFont="1" applyFill="1" applyBorder="1"/>
    <xf numFmtId="0" fontId="3" fillId="22" borderId="11" xfId="0" applyFont="1" applyFill="1" applyBorder="1"/>
    <xf numFmtId="0" fontId="69" fillId="4" borderId="11" xfId="0" applyFont="1" applyFill="1" applyBorder="1" applyAlignment="1">
      <alignment horizontal="left"/>
    </xf>
    <xf numFmtId="0" fontId="69" fillId="12" borderId="11" xfId="0" applyFont="1" applyFill="1" applyBorder="1" applyAlignment="1">
      <alignment horizontal="left"/>
    </xf>
    <xf numFmtId="0" fontId="70" fillId="0" borderId="0" xfId="0" applyFont="1" applyAlignment="1">
      <alignment horizontal="left" vertical="center"/>
    </xf>
    <xf numFmtId="0" fontId="15" fillId="14" borderId="20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4" fillId="9" borderId="20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4" fillId="25" borderId="20" xfId="0" applyFont="1" applyFill="1" applyBorder="1" applyAlignment="1">
      <alignment horizontal="center" vertical="center"/>
    </xf>
    <xf numFmtId="0" fontId="23" fillId="8" borderId="14" xfId="0" applyFont="1" applyFill="1" applyBorder="1" applyAlignment="1">
      <alignment horizontal="center" vertical="center"/>
    </xf>
    <xf numFmtId="0" fontId="71" fillId="8" borderId="21" xfId="0" applyFont="1" applyFill="1" applyBorder="1" applyAlignment="1">
      <alignment horizontal="center" vertical="center"/>
    </xf>
    <xf numFmtId="0" fontId="23" fillId="8" borderId="21" xfId="0" applyFont="1" applyFill="1" applyBorder="1" applyAlignment="1">
      <alignment horizontal="center" vertical="center"/>
    </xf>
    <xf numFmtId="0" fontId="23" fillId="8" borderId="2" xfId="0" applyFont="1" applyFill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61" fillId="2" borderId="25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62" fillId="20" borderId="25" xfId="0" applyFont="1" applyFill="1" applyBorder="1" applyAlignment="1">
      <alignment horizontal="center" vertical="center"/>
    </xf>
    <xf numFmtId="0" fontId="63" fillId="25" borderId="25" xfId="0" applyFont="1" applyFill="1" applyBorder="1" applyAlignment="1">
      <alignment horizontal="center" vertical="center"/>
    </xf>
    <xf numFmtId="0" fontId="62" fillId="20" borderId="0" xfId="0" applyFont="1" applyFill="1" applyAlignment="1">
      <alignment horizontal="center" vertical="center"/>
    </xf>
    <xf numFmtId="0" fontId="72" fillId="20" borderId="0" xfId="0" applyFont="1" applyFill="1" applyAlignment="1">
      <alignment horizontal="center" vertical="center"/>
    </xf>
    <xf numFmtId="0" fontId="73" fillId="20" borderId="0" xfId="0" applyFont="1" applyFill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4" fillId="0" borderId="0" xfId="0" applyFont="1" applyAlignment="1">
      <alignment horizontal="center"/>
    </xf>
    <xf numFmtId="0" fontId="17" fillId="21" borderId="0" xfId="0" applyFont="1" applyFill="1" applyAlignment="1">
      <alignment horizontal="center" vertical="center"/>
    </xf>
    <xf numFmtId="0" fontId="17" fillId="21" borderId="1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vertical="center"/>
    </xf>
    <xf numFmtId="0" fontId="12" fillId="2" borderId="11" xfId="0" applyFont="1" applyFill="1" applyBorder="1"/>
    <xf numFmtId="0" fontId="74" fillId="22" borderId="0" xfId="0" applyFont="1" applyFill="1" applyAlignment="1">
      <alignment horizontal="center" vertical="center"/>
    </xf>
    <xf numFmtId="0" fontId="3" fillId="0" borderId="26" xfId="0" applyFont="1" applyBorder="1" applyAlignment="1">
      <alignment vertical="center"/>
    </xf>
    <xf numFmtId="0" fontId="12" fillId="2" borderId="0" xfId="0" applyFont="1" applyFill="1"/>
    <xf numFmtId="0" fontId="4" fillId="22" borderId="11" xfId="0" applyFont="1" applyFill="1" applyBorder="1" applyAlignment="1">
      <alignment vertical="center"/>
    </xf>
    <xf numFmtId="0" fontId="12" fillId="17" borderId="0" xfId="0" applyFont="1" applyFill="1"/>
    <xf numFmtId="0" fontId="3" fillId="0" borderId="27" xfId="0" applyFont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47" fillId="0" borderId="0" xfId="0" applyFont="1" applyAlignment="1">
      <alignment horizontal="left" vertical="center"/>
    </xf>
    <xf numFmtId="0" fontId="47" fillId="0" borderId="11" xfId="0" applyFont="1" applyBorder="1" applyAlignment="1">
      <alignment vertical="center"/>
    </xf>
    <xf numFmtId="0" fontId="9" fillId="14" borderId="11" xfId="0" applyFont="1" applyFill="1" applyBorder="1" applyAlignment="1">
      <alignment horizontal="center"/>
    </xf>
    <xf numFmtId="0" fontId="75" fillId="21" borderId="11" xfId="0" applyFont="1" applyFill="1" applyBorder="1" applyAlignment="1">
      <alignment horizontal="center" vertical="center"/>
    </xf>
    <xf numFmtId="0" fontId="75" fillId="21" borderId="0" xfId="0" applyFont="1" applyFill="1" applyAlignment="1">
      <alignment horizontal="center" vertical="center"/>
    </xf>
    <xf numFmtId="0" fontId="9" fillId="2" borderId="0" xfId="0" applyFont="1" applyFill="1"/>
    <xf numFmtId="0" fontId="9" fillId="2" borderId="0" xfId="0" applyFont="1" applyFill="1" applyAlignment="1">
      <alignment vertical="center"/>
    </xf>
    <xf numFmtId="0" fontId="9" fillId="2" borderId="11" xfId="0" applyFont="1" applyFill="1" applyBorder="1" applyAlignment="1">
      <alignment horizontal="center" vertical="center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0" fontId="76" fillId="0" borderId="20" xfId="0" applyFont="1" applyBorder="1" applyAlignment="1">
      <alignment horizontal="center" vertical="center"/>
    </xf>
    <xf numFmtId="0" fontId="77" fillId="4" borderId="20" xfId="0" applyFont="1" applyFill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4" fillId="15" borderId="9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76" fillId="2" borderId="20" xfId="0" applyFont="1" applyFill="1" applyBorder="1" applyAlignment="1">
      <alignment horizontal="center" vertical="center"/>
    </xf>
    <xf numFmtId="0" fontId="12" fillId="0" borderId="9" xfId="0" applyFont="1" applyBorder="1" applyAlignment="1">
      <alignment horizontal="center"/>
    </xf>
    <xf numFmtId="0" fontId="12" fillId="9" borderId="9" xfId="0" applyFont="1" applyFill="1" applyBorder="1" applyAlignment="1">
      <alignment horizontal="center"/>
    </xf>
    <xf numFmtId="0" fontId="76" fillId="25" borderId="20" xfId="0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8" fillId="0" borderId="20" xfId="0" applyFont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8" fillId="2" borderId="20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/>
    <xf numFmtId="0" fontId="12" fillId="0" borderId="0" xfId="0" applyFont="1" applyAlignment="1">
      <alignment horizontal="center"/>
    </xf>
    <xf numFmtId="0" fontId="12" fillId="0" borderId="0" xfId="0" applyFont="1"/>
    <xf numFmtId="0" fontId="3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9" fillId="18" borderId="11" xfId="0" applyFont="1" applyFill="1" applyBorder="1" applyAlignment="1">
      <alignment horizontal="center" vertical="center"/>
    </xf>
    <xf numFmtId="0" fontId="79" fillId="20" borderId="11" xfId="0" applyFont="1" applyFill="1" applyBorder="1" applyAlignment="1">
      <alignment horizontal="center" vertical="center"/>
    </xf>
    <xf numFmtId="0" fontId="80" fillId="25" borderId="11" xfId="0" applyFont="1" applyFill="1" applyBorder="1" applyAlignment="1">
      <alignment horizontal="center" vertical="center"/>
    </xf>
    <xf numFmtId="0" fontId="2" fillId="0" borderId="0" xfId="0" applyFont="1"/>
    <xf numFmtId="0" fontId="6" fillId="4" borderId="20" xfId="0" applyFont="1" applyFill="1" applyBorder="1" applyAlignment="1">
      <alignment horizontal="center" vertical="center"/>
    </xf>
    <xf numFmtId="0" fontId="47" fillId="0" borderId="0" xfId="0" applyFont="1"/>
    <xf numFmtId="0" fontId="9" fillId="0" borderId="0" xfId="0" applyFont="1" applyAlignment="1">
      <alignment horizontal="center"/>
    </xf>
    <xf numFmtId="0" fontId="46" fillId="0" borderId="0" xfId="0" applyFont="1"/>
    <xf numFmtId="0" fontId="9" fillId="0" borderId="0" xfId="0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8" fillId="20" borderId="0" xfId="0" applyFont="1" applyFill="1" applyAlignment="1">
      <alignment horizontal="center"/>
    </xf>
    <xf numFmtId="0" fontId="75" fillId="21" borderId="0" xfId="0" applyFont="1" applyFill="1" applyAlignment="1">
      <alignment horizontal="center"/>
    </xf>
    <xf numFmtId="0" fontId="17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9" fillId="22" borderId="0" xfId="0" applyFont="1" applyFill="1"/>
    <xf numFmtId="0" fontId="46" fillId="0" borderId="0" xfId="0" applyFont="1" applyAlignment="1">
      <alignment horizontal="right"/>
    </xf>
    <xf numFmtId="0" fontId="10" fillId="4" borderId="12" xfId="0" applyFont="1" applyFill="1" applyBorder="1" applyAlignment="1">
      <alignment vertical="center"/>
    </xf>
    <xf numFmtId="0" fontId="9" fillId="9" borderId="0" xfId="0" applyFont="1" applyFill="1"/>
    <xf numFmtId="0" fontId="10" fillId="17" borderId="12" xfId="0" applyFont="1" applyFill="1" applyBorder="1" applyAlignment="1">
      <alignment vertical="center"/>
    </xf>
    <xf numFmtId="0" fontId="3" fillId="0" borderId="14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81" fillId="20" borderId="11" xfId="0" applyFont="1" applyFill="1" applyBorder="1" applyAlignment="1">
      <alignment horizontal="center" vertical="center"/>
    </xf>
    <xf numFmtId="0" fontId="82" fillId="25" borderId="11" xfId="0" applyFont="1" applyFill="1" applyBorder="1" applyAlignment="1">
      <alignment horizontal="center" vertical="center"/>
    </xf>
    <xf numFmtId="0" fontId="87" fillId="0" borderId="0" xfId="0" applyFont="1" applyAlignment="1">
      <alignment horizontal="center"/>
    </xf>
    <xf numFmtId="0" fontId="88" fillId="0" borderId="0" xfId="0" applyFont="1"/>
    <xf numFmtId="0" fontId="89" fillId="8" borderId="11" xfId="0" applyFont="1" applyFill="1" applyBorder="1" applyAlignment="1">
      <alignment horizontal="center" vertical="center"/>
    </xf>
    <xf numFmtId="0" fontId="91" fillId="8" borderId="11" xfId="0" applyFont="1" applyFill="1" applyBorder="1" applyAlignment="1">
      <alignment horizontal="center" vertical="center"/>
    </xf>
    <xf numFmtId="0" fontId="90" fillId="8" borderId="11" xfId="0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2" fillId="0" borderId="11" xfId="0" applyFont="1" applyBorder="1" applyAlignment="1">
      <alignment vertical="center"/>
    </xf>
    <xf numFmtId="0" fontId="93" fillId="0" borderId="11" xfId="0" applyFont="1" applyBorder="1" applyAlignment="1">
      <alignment horizontal="center" vertical="center"/>
    </xf>
    <xf numFmtId="0" fontId="92" fillId="0" borderId="11" xfId="0" applyFont="1" applyBorder="1" applyAlignment="1">
      <alignment horizontal="left" vertical="center"/>
    </xf>
    <xf numFmtId="0" fontId="93" fillId="0" borderId="11" xfId="0" applyFont="1" applyBorder="1" applyAlignment="1">
      <alignment vertical="center"/>
    </xf>
    <xf numFmtId="0" fontId="93" fillId="4" borderId="12" xfId="0" applyFont="1" applyFill="1" applyBorder="1" applyAlignment="1">
      <alignment vertical="center"/>
    </xf>
    <xf numFmtId="0" fontId="93" fillId="12" borderId="11" xfId="0" applyFont="1" applyFill="1" applyBorder="1" applyAlignment="1">
      <alignment vertical="center"/>
    </xf>
    <xf numFmtId="0" fontId="93" fillId="2" borderId="11" xfId="0" applyFont="1" applyFill="1" applyBorder="1" applyAlignment="1">
      <alignment vertical="center"/>
    </xf>
    <xf numFmtId="0" fontId="94" fillId="0" borderId="11" xfId="0" applyFont="1" applyBorder="1" applyAlignment="1">
      <alignment vertical="center"/>
    </xf>
    <xf numFmtId="0" fontId="95" fillId="0" borderId="11" xfId="0" applyFont="1" applyBorder="1" applyAlignment="1">
      <alignment vertical="center"/>
    </xf>
    <xf numFmtId="0" fontId="96" fillId="0" borderId="11" xfId="0" applyFont="1" applyBorder="1" applyAlignment="1">
      <alignment vertical="center"/>
    </xf>
    <xf numFmtId="0" fontId="94" fillId="15" borderId="11" xfId="0" applyFont="1" applyFill="1" applyBorder="1" applyAlignment="1">
      <alignment vertical="center"/>
    </xf>
    <xf numFmtId="0" fontId="98" fillId="0" borderId="11" xfId="0" applyFont="1" applyBorder="1" applyAlignment="1">
      <alignment vertical="center"/>
    </xf>
    <xf numFmtId="0" fontId="99" fillId="16" borderId="11" xfId="0" applyFont="1" applyFill="1" applyBorder="1" applyAlignment="1">
      <alignment horizontal="center" vertical="center"/>
    </xf>
    <xf numFmtId="0" fontId="98" fillId="16" borderId="11" xfId="0" applyFont="1" applyFill="1" applyBorder="1" applyAlignment="1">
      <alignment horizontal="left" vertical="center"/>
    </xf>
    <xf numFmtId="0" fontId="100" fillId="0" borderId="11" xfId="0" applyFont="1" applyBorder="1" applyAlignment="1">
      <alignment vertical="center"/>
    </xf>
    <xf numFmtId="0" fontId="102" fillId="0" borderId="0" xfId="0" applyFont="1"/>
    <xf numFmtId="0" fontId="101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2" fillId="4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2" fillId="0" borderId="0" xfId="0" applyFont="1" applyAlignment="1">
      <alignment horizontal="left" vertical="center"/>
    </xf>
    <xf numFmtId="0" fontId="104" fillId="5" borderId="0" xfId="0" applyFont="1" applyFill="1" applyAlignment="1">
      <alignment horizontal="left" vertical="center"/>
    </xf>
    <xf numFmtId="0" fontId="105" fillId="5" borderId="0" xfId="0" applyFont="1" applyFill="1" applyAlignment="1">
      <alignment vertical="center"/>
    </xf>
    <xf numFmtId="0" fontId="101" fillId="4" borderId="0" xfId="0" applyFont="1" applyFill="1" applyAlignment="1">
      <alignment horizontal="left" vertical="center"/>
    </xf>
    <xf numFmtId="0" fontId="104" fillId="6" borderId="0" xfId="0" applyFont="1" applyFill="1" applyAlignment="1">
      <alignment horizontal="left" vertical="center"/>
    </xf>
    <xf numFmtId="0" fontId="101" fillId="6" borderId="0" xfId="0" applyFont="1" applyFill="1" applyAlignment="1">
      <alignment horizontal="center" vertical="center"/>
    </xf>
    <xf numFmtId="0" fontId="101" fillId="7" borderId="0" xfId="0" applyFont="1" applyFill="1" applyAlignment="1">
      <alignment horizontal="left" vertical="center"/>
    </xf>
    <xf numFmtId="0" fontId="101" fillId="7" borderId="0" xfId="0" applyFont="1" applyFill="1" applyAlignment="1">
      <alignment horizontal="center" vertical="center"/>
    </xf>
    <xf numFmtId="0" fontId="104" fillId="8" borderId="0" xfId="0" applyFont="1" applyFill="1" applyAlignment="1">
      <alignment horizontal="center" vertical="center"/>
    </xf>
    <xf numFmtId="0" fontId="101" fillId="8" borderId="0" xfId="0" applyFont="1" applyFill="1" applyAlignment="1">
      <alignment horizontal="center" vertical="center"/>
    </xf>
    <xf numFmtId="0" fontId="106" fillId="8" borderId="0" xfId="0" applyFont="1" applyFill="1" applyAlignment="1">
      <alignment horizontal="left" vertical="center"/>
    </xf>
    <xf numFmtId="0" fontId="107" fillId="0" borderId="0" xfId="0" applyFont="1" applyAlignment="1">
      <alignment vertical="center"/>
    </xf>
    <xf numFmtId="0" fontId="107" fillId="4" borderId="0" xfId="0" applyFont="1" applyFill="1" applyAlignment="1">
      <alignment vertical="center"/>
    </xf>
    <xf numFmtId="0" fontId="108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01" fillId="9" borderId="0" xfId="0" applyFont="1" applyFill="1" applyAlignment="1">
      <alignment horizontal="center" vertical="center"/>
    </xf>
    <xf numFmtId="0" fontId="109" fillId="0" borderId="0" xfId="0" applyFont="1" applyAlignment="1">
      <alignment horizontal="center" vertical="center"/>
    </xf>
    <xf numFmtId="0" fontId="90" fillId="10" borderId="2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110" fillId="3" borderId="4" xfId="0" applyFont="1" applyFill="1" applyBorder="1" applyAlignment="1">
      <alignment horizontal="center" vertical="center"/>
    </xf>
    <xf numFmtId="0" fontId="108" fillId="4" borderId="2" xfId="0" applyFont="1" applyFill="1" applyBorder="1" applyAlignment="1">
      <alignment horizontal="center" vertical="center"/>
    </xf>
    <xf numFmtId="0" fontId="97" fillId="12" borderId="2" xfId="0" applyFont="1" applyFill="1" applyBorder="1" applyAlignment="1">
      <alignment horizontal="left" vertical="center"/>
    </xf>
    <xf numFmtId="0" fontId="92" fillId="4" borderId="2" xfId="0" applyFont="1" applyFill="1" applyBorder="1" applyAlignment="1">
      <alignment horizontal="left" vertical="center"/>
    </xf>
    <xf numFmtId="0" fontId="92" fillId="0" borderId="4" xfId="0" applyFont="1" applyBorder="1" applyAlignment="1">
      <alignment horizontal="center" vertical="center"/>
    </xf>
    <xf numFmtId="0" fontId="87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15" fillId="0" borderId="11" xfId="0" applyFont="1" applyBorder="1" applyAlignment="1">
      <alignment horizontal="center" vertical="center"/>
    </xf>
    <xf numFmtId="0" fontId="114" fillId="0" borderId="11" xfId="0" applyFont="1" applyBorder="1" applyAlignment="1">
      <alignment horizontal="center" vertical="center"/>
    </xf>
    <xf numFmtId="0" fontId="116" fillId="20" borderId="11" xfId="0" applyFont="1" applyFill="1" applyBorder="1" applyAlignment="1">
      <alignment horizontal="center" vertical="center"/>
    </xf>
    <xf numFmtId="0" fontId="117" fillId="25" borderId="11" xfId="0" applyFont="1" applyFill="1" applyBorder="1" applyAlignment="1">
      <alignment horizontal="center" vertical="center"/>
    </xf>
    <xf numFmtId="0" fontId="118" fillId="16" borderId="11" xfId="0" applyFont="1" applyFill="1" applyBorder="1" applyAlignment="1">
      <alignment horizontal="center" vertical="center"/>
    </xf>
    <xf numFmtId="0" fontId="118" fillId="20" borderId="11" xfId="0" applyFont="1" applyFill="1" applyBorder="1" applyAlignment="1">
      <alignment horizontal="center" vertical="center"/>
    </xf>
    <xf numFmtId="0" fontId="31" fillId="27" borderId="11" xfId="0" applyFont="1" applyFill="1" applyBorder="1" applyAlignment="1">
      <alignment vertical="center"/>
    </xf>
    <xf numFmtId="0" fontId="119" fillId="0" borderId="11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29" fillId="0" borderId="12" xfId="0" applyFont="1" applyBorder="1" applyAlignment="1">
      <alignment vertical="center"/>
    </xf>
    <xf numFmtId="0" fontId="12" fillId="28" borderId="11" xfId="0" applyFont="1" applyFill="1" applyBorder="1" applyAlignment="1">
      <alignment vertical="center"/>
    </xf>
    <xf numFmtId="0" fontId="29" fillId="28" borderId="11" xfId="0" applyFont="1" applyFill="1" applyBorder="1" applyAlignment="1">
      <alignment vertical="center"/>
    </xf>
    <xf numFmtId="0" fontId="12" fillId="0" borderId="28" xfId="0" applyFont="1" applyBorder="1" applyAlignment="1">
      <alignment vertical="center"/>
    </xf>
    <xf numFmtId="0" fontId="36" fillId="12" borderId="11" xfId="0" applyFont="1" applyFill="1" applyBorder="1" applyAlignment="1">
      <alignment vertical="center"/>
    </xf>
    <xf numFmtId="0" fontId="120" fillId="0" borderId="0" xfId="0" applyFont="1" applyAlignment="1">
      <alignment horizontal="center" vertical="center"/>
    </xf>
    <xf numFmtId="0" fontId="121" fillId="8" borderId="11" xfId="0" applyFont="1" applyFill="1" applyBorder="1" applyAlignment="1">
      <alignment horizontal="center" vertical="center"/>
    </xf>
    <xf numFmtId="0" fontId="107" fillId="0" borderId="11" xfId="0" applyFont="1" applyBorder="1" applyAlignment="1">
      <alignment vertical="center"/>
    </xf>
    <xf numFmtId="0" fontId="101" fillId="0" borderId="11" xfId="0" applyFont="1" applyBorder="1" applyAlignment="1">
      <alignment vertical="center"/>
    </xf>
    <xf numFmtId="0" fontId="122" fillId="0" borderId="11" xfId="0" applyFont="1" applyBorder="1" applyAlignment="1">
      <alignment vertical="center"/>
    </xf>
    <xf numFmtId="0" fontId="123" fillId="0" borderId="0" xfId="0" applyFont="1" applyAlignment="1">
      <alignment vertical="center"/>
    </xf>
    <xf numFmtId="0" fontId="124" fillId="2" borderId="11" xfId="0" applyFont="1" applyFill="1" applyBorder="1" applyAlignment="1">
      <alignment vertical="center"/>
    </xf>
    <xf numFmtId="0" fontId="101" fillId="2" borderId="2" xfId="0" applyFont="1" applyFill="1" applyBorder="1" applyAlignment="1" applyProtection="1">
      <alignment horizontal="center" vertical="center"/>
      <protection locked="0"/>
    </xf>
    <xf numFmtId="0" fontId="110" fillId="4" borderId="0" xfId="0" applyFont="1" applyFill="1" applyAlignment="1">
      <alignment horizontal="center" vertical="center"/>
    </xf>
    <xf numFmtId="0" fontId="97" fillId="4" borderId="0" xfId="0" applyFont="1" applyFill="1" applyAlignment="1">
      <alignment horizontal="center" vertical="center"/>
    </xf>
    <xf numFmtId="0" fontId="90" fillId="11" borderId="29" xfId="0" applyFont="1" applyFill="1" applyBorder="1" applyAlignment="1">
      <alignment horizontal="center" vertical="center"/>
    </xf>
    <xf numFmtId="0" fontId="91" fillId="11" borderId="29" xfId="0" applyFont="1" applyFill="1" applyBorder="1" applyAlignment="1">
      <alignment horizontal="center" vertical="center"/>
    </xf>
    <xf numFmtId="0" fontId="92" fillId="0" borderId="29" xfId="0" applyFont="1" applyBorder="1" applyAlignment="1">
      <alignment horizontal="center" vertical="center"/>
    </xf>
    <xf numFmtId="0" fontId="101" fillId="12" borderId="29" xfId="0" applyFont="1" applyFill="1" applyBorder="1" applyAlignment="1">
      <alignment horizontal="center" vertical="center"/>
    </xf>
    <xf numFmtId="0" fontId="101" fillId="0" borderId="29" xfId="0" applyFont="1" applyBorder="1" applyAlignment="1">
      <alignment horizontal="center" vertical="center"/>
    </xf>
    <xf numFmtId="0" fontId="110" fillId="3" borderId="29" xfId="0" applyFont="1" applyFill="1" applyBorder="1" applyAlignment="1">
      <alignment horizontal="center" vertical="center"/>
    </xf>
    <xf numFmtId="0" fontId="97" fillId="12" borderId="29" xfId="0" applyFont="1" applyFill="1" applyBorder="1" applyAlignment="1">
      <alignment horizontal="center" vertical="center"/>
    </xf>
    <xf numFmtId="0" fontId="110" fillId="7" borderId="29" xfId="0" applyFont="1" applyFill="1" applyBorder="1" applyAlignment="1">
      <alignment horizontal="center" vertical="center"/>
    </xf>
    <xf numFmtId="0" fontId="125" fillId="3" borderId="2" xfId="0" applyFont="1" applyFill="1" applyBorder="1" applyAlignment="1">
      <alignment horizontal="center" vertical="center"/>
    </xf>
    <xf numFmtId="0" fontId="125" fillId="0" borderId="0" xfId="0" applyFont="1" applyAlignment="1">
      <alignment horizontal="center" vertical="center"/>
    </xf>
    <xf numFmtId="0" fontId="102" fillId="0" borderId="0" xfId="0" applyFont="1" applyAlignment="1">
      <alignment horizontal="left" vertical="center" indent="1"/>
    </xf>
    <xf numFmtId="0" fontId="93" fillId="0" borderId="0" xfId="0" applyFont="1" applyAlignment="1">
      <alignment horizontal="left" vertical="center" indent="1"/>
    </xf>
    <xf numFmtId="0" fontId="101" fillId="0" borderId="0" xfId="0" applyFont="1" applyAlignment="1">
      <alignment horizontal="left" vertical="center" indent="1"/>
    </xf>
    <xf numFmtId="0" fontId="101" fillId="2" borderId="2" xfId="0" applyFont="1" applyFill="1" applyBorder="1" applyAlignment="1" applyProtection="1">
      <alignment horizontal="left" vertical="center" indent="1"/>
      <protection locked="0"/>
    </xf>
    <xf numFmtId="0" fontId="3" fillId="0" borderId="0" xfId="0" applyFont="1" applyAlignment="1">
      <alignment horizontal="left" vertical="center"/>
    </xf>
    <xf numFmtId="0" fontId="58" fillId="10" borderId="11" xfId="0" applyFont="1" applyFill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/>
    </xf>
    <xf numFmtId="0" fontId="50" fillId="23" borderId="0" xfId="0" applyFont="1" applyFill="1" applyAlignment="1">
      <alignment horizontal="left" vertical="center" indent="1"/>
    </xf>
    <xf numFmtId="0" fontId="56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58" fillId="10" borderId="13" xfId="0" applyFont="1" applyFill="1" applyBorder="1" applyAlignment="1">
      <alignment horizontal="center" vertical="center"/>
    </xf>
    <xf numFmtId="0" fontId="59" fillId="10" borderId="13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3" fillId="0" borderId="13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13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113" fillId="0" borderId="0" xfId="0" applyFont="1" applyAlignment="1">
      <alignment horizontal="left" vertical="center" indent="1"/>
    </xf>
    <xf numFmtId="0" fontId="103" fillId="0" borderId="0" xfId="0" applyFont="1" applyAlignment="1">
      <alignment horizontal="left" vertical="center" indent="1"/>
    </xf>
    <xf numFmtId="0" fontId="101" fillId="4" borderId="1" xfId="0" applyFont="1" applyFill="1" applyBorder="1" applyAlignment="1">
      <alignment horizontal="left" vertical="center" indent="1"/>
    </xf>
    <xf numFmtId="0" fontId="111" fillId="12" borderId="5" xfId="0" applyFont="1" applyFill="1" applyBorder="1" applyAlignment="1">
      <alignment horizontal="left" vertical="center" indent="1"/>
    </xf>
    <xf numFmtId="0" fontId="112" fillId="4" borderId="7" xfId="0" applyFont="1" applyFill="1" applyBorder="1" applyAlignment="1">
      <alignment horizontal="left" vertical="center" indent="1"/>
    </xf>
    <xf numFmtId="0" fontId="103" fillId="4" borderId="2" xfId="0" applyFont="1" applyFill="1" applyBorder="1" applyAlignment="1">
      <alignment horizontal="left" vertical="center" indent="1"/>
    </xf>
    <xf numFmtId="0" fontId="126" fillId="12" borderId="0" xfId="0" applyFont="1" applyFill="1" applyAlignment="1">
      <alignment horizontal="center" vertical="center"/>
    </xf>
    <xf numFmtId="0" fontId="127" fillId="0" borderId="0" xfId="0" applyFont="1" applyAlignment="1">
      <alignment horizontal="center" vertical="center"/>
    </xf>
    <xf numFmtId="0" fontId="127" fillId="0" borderId="0" xfId="0" applyFont="1" applyAlignment="1">
      <alignment horizontal="left" vertical="center"/>
    </xf>
    <xf numFmtId="0" fontId="128" fillId="0" borderId="0" xfId="0" applyFont="1"/>
    <xf numFmtId="0" fontId="129" fillId="0" borderId="0" xfId="0" applyFont="1" applyAlignment="1">
      <alignment horizontal="center" vertical="center"/>
    </xf>
    <xf numFmtId="0" fontId="127" fillId="0" borderId="0" xfId="0" applyFont="1" applyAlignment="1">
      <alignment vertical="center"/>
    </xf>
    <xf numFmtId="0" fontId="131" fillId="8" borderId="0" xfId="0" applyFont="1" applyFill="1" applyAlignment="1">
      <alignment horizontal="center" vertical="center"/>
    </xf>
    <xf numFmtId="0" fontId="131" fillId="8" borderId="11" xfId="0" applyFont="1" applyFill="1" applyBorder="1" applyAlignment="1">
      <alignment horizontal="center" vertical="center"/>
    </xf>
    <xf numFmtId="0" fontId="131" fillId="8" borderId="17" xfId="0" applyFont="1" applyFill="1" applyBorder="1" applyAlignment="1">
      <alignment horizontal="center" vertical="center"/>
    </xf>
    <xf numFmtId="0" fontId="133" fillId="0" borderId="11" xfId="0" applyFont="1" applyBorder="1" applyAlignment="1">
      <alignment horizontal="center" vertical="center"/>
    </xf>
    <xf numFmtId="0" fontId="134" fillId="2" borderId="19" xfId="0" applyFont="1" applyFill="1" applyBorder="1" applyAlignment="1">
      <alignment horizontal="center" vertical="center"/>
    </xf>
    <xf numFmtId="0" fontId="135" fillId="0" borderId="17" xfId="0" applyFont="1" applyBorder="1" applyAlignment="1">
      <alignment horizontal="center" vertical="center"/>
    </xf>
    <xf numFmtId="0" fontId="129" fillId="0" borderId="11" xfId="0" applyFont="1" applyBorder="1" applyAlignment="1">
      <alignment horizontal="center" vertical="center"/>
    </xf>
    <xf numFmtId="0" fontId="136" fillId="20" borderId="11" xfId="0" applyFont="1" applyFill="1" applyBorder="1" applyAlignment="1">
      <alignment horizontal="center" vertical="center"/>
    </xf>
    <xf numFmtId="0" fontId="137" fillId="25" borderId="11" xfId="0" applyFont="1" applyFill="1" applyBorder="1" applyAlignment="1">
      <alignment horizontal="center" vertical="center"/>
    </xf>
    <xf numFmtId="0" fontId="134" fillId="2" borderId="11" xfId="0" applyFont="1" applyFill="1" applyBorder="1" applyAlignment="1">
      <alignment horizontal="center"/>
    </xf>
    <xf numFmtId="0" fontId="138" fillId="10" borderId="17" xfId="0" applyFont="1" applyFill="1" applyBorder="1" applyAlignment="1">
      <alignment horizontal="center" vertical="center"/>
    </xf>
    <xf numFmtId="0" fontId="139" fillId="16" borderId="11" xfId="0" applyFont="1" applyFill="1" applyBorder="1" applyAlignment="1">
      <alignment horizontal="center" vertical="center"/>
    </xf>
    <xf numFmtId="0" fontId="139" fillId="20" borderId="11" xfId="0" applyFont="1" applyFill="1" applyBorder="1" applyAlignment="1">
      <alignment horizontal="center" vertical="center"/>
    </xf>
    <xf numFmtId="0" fontId="135" fillId="0" borderId="0" xfId="0" applyFont="1" applyAlignment="1">
      <alignment vertical="center"/>
    </xf>
    <xf numFmtId="0" fontId="140" fillId="0" borderId="17" xfId="0" applyFont="1" applyBorder="1" applyAlignment="1">
      <alignment horizontal="center" vertical="center"/>
    </xf>
    <xf numFmtId="0" fontId="141" fillId="12" borderId="17" xfId="0" applyFont="1" applyFill="1" applyBorder="1" applyAlignment="1">
      <alignment horizontal="center" vertical="center"/>
    </xf>
    <xf numFmtId="0" fontId="93" fillId="4" borderId="12" xfId="0" applyFont="1" applyFill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101" fillId="8" borderId="0" xfId="0" applyFont="1" applyFill="1" applyAlignment="1">
      <alignment horizontal="left" vertical="center" indent="1"/>
    </xf>
    <xf numFmtId="0" fontId="107" fillId="0" borderId="0" xfId="0" applyFont="1" applyAlignment="1">
      <alignment horizontal="left" vertical="center" indent="1"/>
    </xf>
    <xf numFmtId="0" fontId="101" fillId="12" borderId="29" xfId="0" applyFont="1" applyFill="1" applyBorder="1" applyAlignment="1">
      <alignment horizontal="left" vertical="center" indent="1"/>
    </xf>
    <xf numFmtId="0" fontId="106" fillId="8" borderId="0" xfId="0" applyFont="1" applyFill="1" applyAlignment="1">
      <alignment horizontal="left" vertical="center" indent="1"/>
    </xf>
    <xf numFmtId="0" fontId="109" fillId="0" borderId="0" xfId="0" applyFont="1" applyAlignment="1">
      <alignment horizontal="left" vertical="center" indent="1"/>
    </xf>
    <xf numFmtId="0" fontId="101" fillId="9" borderId="0" xfId="0" applyFont="1" applyFill="1" applyAlignment="1">
      <alignment horizontal="left" vertical="center" indent="1"/>
    </xf>
    <xf numFmtId="0" fontId="92" fillId="0" borderId="0" xfId="0" applyFont="1" applyAlignment="1">
      <alignment horizontal="left" vertical="center" indent="1"/>
    </xf>
    <xf numFmtId="0" fontId="101" fillId="0" borderId="29" xfId="0" applyFont="1" applyBorder="1" applyAlignment="1">
      <alignment horizontal="left" vertical="center" indent="1"/>
    </xf>
    <xf numFmtId="0" fontId="101" fillId="7" borderId="0" xfId="0" applyFont="1" applyFill="1" applyAlignment="1">
      <alignment horizontal="left" vertical="center" indent="1"/>
    </xf>
    <xf numFmtId="0" fontId="93" fillId="4" borderId="12" xfId="0" applyFont="1" applyFill="1" applyBorder="1" applyAlignment="1">
      <alignment horizontal="left" vertical="center" indent="1"/>
    </xf>
    <xf numFmtId="0" fontId="144" fillId="0" borderId="0" xfId="1" applyFont="1" applyAlignment="1">
      <alignment vertical="center"/>
    </xf>
    <xf numFmtId="0" fontId="145" fillId="8" borderId="30" xfId="2" applyFont="1" applyFill="1" applyBorder="1" applyAlignment="1">
      <alignment horizontal="center" vertical="center"/>
    </xf>
    <xf numFmtId="0" fontId="1" fillId="0" borderId="0" xfId="2">
      <alignment vertical="center"/>
    </xf>
    <xf numFmtId="0" fontId="145" fillId="8" borderId="11" xfId="2" applyFont="1" applyFill="1" applyBorder="1" applyAlignment="1">
      <alignment horizontal="center" vertical="center"/>
    </xf>
    <xf numFmtId="0" fontId="147" fillId="0" borderId="0" xfId="1" applyFont="1" applyAlignment="1">
      <alignment vertical="center"/>
    </xf>
    <xf numFmtId="0" fontId="148" fillId="0" borderId="30" xfId="2" applyFont="1" applyBorder="1" applyAlignment="1">
      <alignment horizontal="center" vertical="center"/>
    </xf>
    <xf numFmtId="0" fontId="141" fillId="0" borderId="30" xfId="2" applyFont="1" applyBorder="1" applyAlignment="1">
      <alignment horizontal="center" vertical="center"/>
    </xf>
    <xf numFmtId="0" fontId="148" fillId="0" borderId="11" xfId="2" applyFont="1" applyBorder="1" applyAlignment="1">
      <alignment horizontal="center" vertical="center"/>
    </xf>
    <xf numFmtId="0" fontId="141" fillId="0" borderId="11" xfId="2" applyFont="1" applyBorder="1" applyAlignment="1">
      <alignment horizontal="center" vertical="center"/>
    </xf>
    <xf numFmtId="0" fontId="149" fillId="12" borderId="30" xfId="2" applyFont="1" applyFill="1" applyBorder="1" applyAlignment="1">
      <alignment horizontal="center" vertical="center"/>
    </xf>
    <xf numFmtId="0" fontId="149" fillId="12" borderId="11" xfId="2" applyFont="1" applyFill="1" applyBorder="1" applyAlignment="1">
      <alignment horizontal="center" vertical="center"/>
    </xf>
    <xf numFmtId="0" fontId="150" fillId="2" borderId="30" xfId="2" applyFont="1" applyFill="1" applyBorder="1" applyAlignment="1">
      <alignment horizontal="center" vertical="center"/>
    </xf>
    <xf numFmtId="0" fontId="150" fillId="2" borderId="11" xfId="2" applyFont="1" applyFill="1" applyBorder="1" applyAlignment="1">
      <alignment horizontal="center" vertical="center"/>
    </xf>
    <xf numFmtId="0" fontId="148" fillId="0" borderId="0" xfId="2" applyFont="1" applyAlignment="1">
      <alignment horizontal="center" vertical="center"/>
    </xf>
    <xf numFmtId="0" fontId="141" fillId="0" borderId="0" xfId="2" applyFont="1" applyAlignment="1">
      <alignment horizontal="center" vertical="center"/>
    </xf>
    <xf numFmtId="0" fontId="149" fillId="0" borderId="0" xfId="2" applyFont="1" applyAlignment="1">
      <alignment horizontal="center" vertical="center"/>
    </xf>
    <xf numFmtId="0" fontId="150" fillId="0" borderId="0" xfId="2" applyFont="1" applyAlignment="1">
      <alignment horizontal="center" vertical="center"/>
    </xf>
    <xf numFmtId="0" fontId="129" fillId="0" borderId="0" xfId="2" applyFont="1" applyAlignment="1">
      <alignment horizontal="center" vertical="center"/>
    </xf>
    <xf numFmtId="0" fontId="93" fillId="29" borderId="12" xfId="0" applyFont="1" applyFill="1" applyBorder="1" applyAlignment="1">
      <alignment horizontal="left" vertical="center" indent="1"/>
    </xf>
    <xf numFmtId="0" fontId="93" fillId="30" borderId="12" xfId="0" applyFont="1" applyFill="1" applyBorder="1" applyAlignment="1">
      <alignment horizontal="center" vertical="center"/>
    </xf>
    <xf numFmtId="0" fontId="93" fillId="29" borderId="11" xfId="0" applyFont="1" applyFill="1" applyBorder="1" applyAlignment="1">
      <alignment vertical="center"/>
    </xf>
    <xf numFmtId="0" fontId="93" fillId="29" borderId="12" xfId="0" applyFont="1" applyFill="1" applyBorder="1" applyAlignment="1">
      <alignment vertical="center"/>
    </xf>
    <xf numFmtId="0" fontId="92" fillId="31" borderId="11" xfId="0" applyFont="1" applyFill="1" applyBorder="1" applyAlignment="1">
      <alignment vertical="center"/>
    </xf>
    <xf numFmtId="0" fontId="57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0" fontId="151" fillId="0" borderId="0" xfId="0" applyFont="1" applyAlignment="1">
      <alignment vertical="center"/>
    </xf>
    <xf numFmtId="0" fontId="152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153" fillId="0" borderId="0" xfId="0" applyFont="1" applyAlignment="1">
      <alignment horizontal="center" vertical="center"/>
    </xf>
    <xf numFmtId="0" fontId="154" fillId="0" borderId="0" xfId="0" applyFont="1" applyAlignment="1">
      <alignment vertical="center"/>
    </xf>
    <xf numFmtId="0" fontId="49" fillId="2" borderId="11" xfId="0" applyFont="1" applyFill="1" applyBorder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0" fontId="155" fillId="0" borderId="0" xfId="0" applyFont="1" applyAlignment="1">
      <alignment horizontal="center" vertical="center"/>
    </xf>
    <xf numFmtId="0" fontId="156" fillId="0" borderId="0" xfId="0" applyFont="1" applyAlignment="1">
      <alignment horizontal="center" vertical="center"/>
    </xf>
    <xf numFmtId="0" fontId="156" fillId="3" borderId="2" xfId="0" applyFont="1" applyFill="1" applyBorder="1" applyAlignment="1">
      <alignment horizontal="center" vertical="center"/>
    </xf>
    <xf numFmtId="0" fontId="156" fillId="3" borderId="2" xfId="0" applyFont="1" applyFill="1" applyBorder="1" applyAlignment="1">
      <alignment horizontal="center" vertical="center" wrapText="1"/>
    </xf>
    <xf numFmtId="0" fontId="157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58" fillId="12" borderId="2" xfId="0" applyFont="1" applyFill="1" applyBorder="1" applyAlignment="1">
      <alignment horizontal="left" vertical="center"/>
    </xf>
    <xf numFmtId="0" fontId="101" fillId="14" borderId="11" xfId="0" applyFont="1" applyFill="1" applyBorder="1" applyAlignment="1">
      <alignment vertical="center"/>
    </xf>
    <xf numFmtId="0" fontId="158" fillId="0" borderId="0" xfId="0" applyFont="1" applyAlignment="1">
      <alignment vertical="center"/>
    </xf>
    <xf numFmtId="0" fontId="158" fillId="0" borderId="0" xfId="0" applyFont="1" applyAlignment="1">
      <alignment horizontal="center" vertical="center"/>
    </xf>
    <xf numFmtId="0" fontId="158" fillId="0" borderId="0" xfId="0" quotePrefix="1" applyFont="1" applyAlignment="1">
      <alignment vertical="center"/>
    </xf>
    <xf numFmtId="0" fontId="159" fillId="0" borderId="0" xfId="0" applyFont="1" applyAlignment="1">
      <alignment vertical="center"/>
    </xf>
    <xf numFmtId="0" fontId="160" fillId="0" borderId="0" xfId="0" applyFont="1" applyAlignment="1">
      <alignment vertical="center"/>
    </xf>
    <xf numFmtId="0" fontId="160" fillId="0" borderId="0" xfId="0" applyFont="1" applyAlignment="1">
      <alignment horizontal="center" vertical="center"/>
    </xf>
    <xf numFmtId="0" fontId="160" fillId="9" borderId="0" xfId="0" applyFont="1" applyFill="1" applyAlignment="1">
      <alignment horizontal="center" vertical="center"/>
    </xf>
    <xf numFmtId="0" fontId="160" fillId="0" borderId="0" xfId="0" applyFont="1" applyAlignment="1">
      <alignment horizontal="left" vertical="center"/>
    </xf>
    <xf numFmtId="0" fontId="159" fillId="12" borderId="2" xfId="0" applyFont="1" applyFill="1" applyBorder="1" applyAlignment="1">
      <alignment horizontal="left" vertical="center"/>
    </xf>
    <xf numFmtId="0" fontId="94" fillId="32" borderId="11" xfId="0" applyFont="1" applyFill="1" applyBorder="1" applyAlignment="1">
      <alignment vertical="center"/>
    </xf>
    <xf numFmtId="0" fontId="162" fillId="33" borderId="11" xfId="0" applyFont="1" applyFill="1" applyBorder="1" applyAlignment="1">
      <alignment vertical="center"/>
    </xf>
    <xf numFmtId="0" fontId="163" fillId="0" borderId="11" xfId="0" applyFont="1" applyBorder="1" applyAlignment="1">
      <alignment vertical="center"/>
    </xf>
    <xf numFmtId="0" fontId="165" fillId="0" borderId="0" xfId="0" applyFont="1"/>
    <xf numFmtId="0" fontId="164" fillId="0" borderId="0" xfId="0" applyFont="1" applyAlignment="1">
      <alignment horizontal="left" vertical="center"/>
    </xf>
    <xf numFmtId="0" fontId="165" fillId="0" borderId="0" xfId="0" applyFont="1" applyAlignment="1">
      <alignment horizontal="left" vertical="center"/>
    </xf>
    <xf numFmtId="0" fontId="165" fillId="0" borderId="11" xfId="0" applyFont="1" applyBorder="1" applyAlignment="1">
      <alignment horizontal="left" vertical="center" indent="1"/>
    </xf>
    <xf numFmtId="0" fontId="166" fillId="0" borderId="11" xfId="3" applyFont="1" applyBorder="1" applyAlignment="1">
      <alignment horizontal="left" vertical="center" indent="1"/>
    </xf>
    <xf numFmtId="0" fontId="166" fillId="34" borderId="11" xfId="3" applyFont="1" applyFill="1" applyBorder="1" applyAlignment="1">
      <alignment horizontal="left" vertical="center"/>
    </xf>
    <xf numFmtId="0" fontId="166" fillId="34" borderId="11" xfId="3" applyFont="1" applyFill="1" applyBorder="1" applyAlignment="1">
      <alignment horizontal="center" vertical="center"/>
    </xf>
    <xf numFmtId="0" fontId="165" fillId="34" borderId="11" xfId="0" applyFont="1" applyFill="1" applyBorder="1" applyAlignment="1">
      <alignment horizontal="left" vertical="center"/>
    </xf>
    <xf numFmtId="0" fontId="165" fillId="34" borderId="11" xfId="0" applyFont="1" applyFill="1" applyBorder="1" applyAlignment="1">
      <alignment horizontal="center" vertical="center"/>
    </xf>
    <xf numFmtId="0" fontId="165" fillId="34" borderId="11" xfId="0" applyFont="1" applyFill="1" applyBorder="1" applyAlignment="1">
      <alignment horizontal="center" vertical="center" wrapText="1"/>
    </xf>
    <xf numFmtId="0" fontId="166" fillId="34" borderId="11" xfId="3" applyFont="1" applyFill="1" applyBorder="1" applyAlignment="1">
      <alignment horizontal="left" vertical="center" indent="1"/>
    </xf>
    <xf numFmtId="0" fontId="167" fillId="0" borderId="0" xfId="0" applyFont="1"/>
    <xf numFmtId="0" fontId="167" fillId="0" borderId="0" xfId="0" applyFont="1" applyAlignment="1">
      <alignment horizontal="left" vertical="center"/>
    </xf>
    <xf numFmtId="0" fontId="167" fillId="0" borderId="11" xfId="0" applyFont="1" applyBorder="1" applyAlignment="1">
      <alignment horizontal="left" vertical="center" indent="1"/>
    </xf>
    <xf numFmtId="0" fontId="167" fillId="0" borderId="0" xfId="0" applyFont="1" applyAlignment="1">
      <alignment horizontal="left" vertical="center" indent="1"/>
    </xf>
    <xf numFmtId="0" fontId="167" fillId="34" borderId="11" xfId="0" applyFont="1" applyFill="1" applyBorder="1" applyAlignment="1">
      <alignment horizontal="left" vertical="center"/>
    </xf>
    <xf numFmtId="0" fontId="168" fillId="34" borderId="11" xfId="3" applyFont="1" applyFill="1" applyBorder="1" applyAlignment="1">
      <alignment horizontal="left" vertical="center"/>
    </xf>
    <xf numFmtId="0" fontId="167" fillId="0" borderId="0" xfId="0" applyFont="1" applyAlignment="1">
      <alignment horizontal="center" vertical="center"/>
    </xf>
    <xf numFmtId="0" fontId="169" fillId="0" borderId="0" xfId="0" applyFont="1" applyAlignment="1">
      <alignment horizontal="center"/>
    </xf>
    <xf numFmtId="0" fontId="170" fillId="34" borderId="11" xfId="3" applyFont="1" applyFill="1" applyBorder="1" applyAlignment="1">
      <alignment horizontal="center" vertical="center" wrapText="1"/>
    </xf>
    <xf numFmtId="0" fontId="171" fillId="34" borderId="11" xfId="0" applyFont="1" applyFill="1" applyBorder="1" applyAlignment="1">
      <alignment horizontal="center" vertical="center" wrapText="1"/>
    </xf>
    <xf numFmtId="0" fontId="172" fillId="0" borderId="11" xfId="0" applyFont="1" applyBorder="1" applyAlignment="1">
      <alignment horizontal="center" vertical="center"/>
    </xf>
    <xf numFmtId="0" fontId="173" fillId="0" borderId="11" xfId="3" applyFont="1" applyBorder="1" applyAlignment="1">
      <alignment horizontal="center" vertical="center"/>
    </xf>
    <xf numFmtId="0" fontId="170" fillId="34" borderId="11" xfId="3" applyFont="1" applyFill="1" applyBorder="1" applyAlignment="1">
      <alignment horizontal="center" vertical="center"/>
    </xf>
    <xf numFmtId="0" fontId="174" fillId="34" borderId="11" xfId="0" applyFont="1" applyFill="1" applyBorder="1" applyAlignment="1">
      <alignment horizontal="left" vertical="center"/>
    </xf>
    <xf numFmtId="0" fontId="167" fillId="35" borderId="11" xfId="0" applyFont="1" applyFill="1" applyBorder="1" applyAlignment="1">
      <alignment horizontal="left" vertical="center" indent="1"/>
    </xf>
    <xf numFmtId="0" fontId="168" fillId="35" borderId="11" xfId="3" applyFont="1" applyFill="1" applyBorder="1" applyAlignment="1">
      <alignment horizontal="left" vertical="center" indent="1"/>
    </xf>
    <xf numFmtId="0" fontId="130" fillId="8" borderId="14" xfId="0" applyFont="1" applyFill="1" applyBorder="1" applyAlignment="1">
      <alignment horizontal="center" vertical="center"/>
    </xf>
    <xf numFmtId="0" fontId="132" fillId="0" borderId="12" xfId="0" applyFont="1" applyBorder="1"/>
    <xf numFmtId="0" fontId="130" fillId="8" borderId="14" xfId="0" applyFont="1" applyFill="1" applyBorder="1" applyAlignment="1">
      <alignment horizontal="center" vertical="center" wrapText="1"/>
    </xf>
    <xf numFmtId="0" fontId="130" fillId="8" borderId="15" xfId="0" applyFont="1" applyFill="1" applyBorder="1" applyAlignment="1">
      <alignment horizontal="center" vertical="center"/>
    </xf>
    <xf numFmtId="0" fontId="132" fillId="0" borderId="16" xfId="0" applyFont="1" applyBorder="1"/>
    <xf numFmtId="0" fontId="131" fillId="8" borderId="0" xfId="0" applyFont="1" applyFill="1" applyAlignment="1">
      <alignment horizontal="center" vertical="center" wrapText="1"/>
    </xf>
    <xf numFmtId="0" fontId="132" fillId="0" borderId="18" xfId="0" applyFont="1" applyBorder="1"/>
    <xf numFmtId="0" fontId="130" fillId="8" borderId="0" xfId="0" applyFont="1" applyFill="1" applyAlignment="1">
      <alignment horizontal="center" vertical="center"/>
    </xf>
    <xf numFmtId="0" fontId="128" fillId="0" borderId="0" xfId="0" applyFont="1"/>
    <xf numFmtId="0" fontId="17" fillId="8" borderId="14" xfId="0" applyFont="1" applyFill="1" applyBorder="1" applyAlignment="1">
      <alignment horizontal="center" vertical="center"/>
    </xf>
    <xf numFmtId="0" fontId="5" fillId="0" borderId="12" xfId="0" applyFont="1" applyBorder="1"/>
    <xf numFmtId="0" fontId="17" fillId="8" borderId="14" xfId="0" applyFont="1" applyFill="1" applyBorder="1" applyAlignment="1">
      <alignment horizontal="center" vertical="center" wrapText="1"/>
    </xf>
    <xf numFmtId="0" fontId="22" fillId="8" borderId="14" xfId="0" applyFont="1" applyFill="1" applyBorder="1" applyAlignment="1">
      <alignment horizontal="center" vertical="center"/>
    </xf>
    <xf numFmtId="0" fontId="22" fillId="8" borderId="15" xfId="0" applyFont="1" applyFill="1" applyBorder="1" applyAlignment="1">
      <alignment horizontal="center" vertical="center"/>
    </xf>
    <xf numFmtId="0" fontId="5" fillId="0" borderId="16" xfId="0" applyFont="1" applyBorder="1"/>
    <xf numFmtId="0" fontId="23" fillId="8" borderId="0" xfId="0" applyFont="1" applyFill="1" applyAlignment="1">
      <alignment horizontal="center" vertical="center"/>
    </xf>
    <xf numFmtId="0" fontId="5" fillId="0" borderId="18" xfId="0" applyFont="1" applyBorder="1"/>
    <xf numFmtId="0" fontId="17" fillId="8" borderId="0" xfId="0" applyFont="1" applyFill="1" applyAlignment="1">
      <alignment horizontal="center" vertical="center"/>
    </xf>
    <xf numFmtId="0" fontId="0" fillId="0" borderId="0" xfId="0"/>
    <xf numFmtId="0" fontId="5" fillId="0" borderId="21" xfId="0" applyFont="1" applyBorder="1"/>
    <xf numFmtId="0" fontId="5" fillId="0" borderId="22" xfId="0" applyFont="1" applyBorder="1"/>
    <xf numFmtId="0" fontId="22" fillId="8" borderId="3" xfId="0" applyFont="1" applyFill="1" applyBorder="1" applyAlignment="1">
      <alignment horizontal="center" vertical="center"/>
    </xf>
    <xf numFmtId="0" fontId="5" fillId="0" borderId="23" xfId="0" applyFont="1" applyBorder="1"/>
    <xf numFmtId="0" fontId="5" fillId="0" borderId="24" xfId="0" applyFont="1" applyBorder="1"/>
    <xf numFmtId="0" fontId="23" fillId="8" borderId="3" xfId="0" applyFont="1" applyFill="1" applyBorder="1" applyAlignment="1">
      <alignment horizontal="center" vertical="center"/>
    </xf>
    <xf numFmtId="0" fontId="166" fillId="34" borderId="19" xfId="3" applyFont="1" applyFill="1" applyBorder="1" applyAlignment="1">
      <alignment horizontal="center" vertical="center" wrapText="1"/>
    </xf>
    <xf numFmtId="0" fontId="166" fillId="34" borderId="31" xfId="3" applyFont="1" applyFill="1" applyBorder="1" applyAlignment="1">
      <alignment horizontal="center" vertical="center"/>
    </xf>
    <xf numFmtId="0" fontId="166" fillId="34" borderId="32" xfId="3" applyFont="1" applyFill="1" applyBorder="1" applyAlignment="1">
      <alignment horizontal="center" vertical="center"/>
    </xf>
    <xf numFmtId="0" fontId="166" fillId="34" borderId="14" xfId="3" applyFont="1" applyFill="1" applyBorder="1" applyAlignment="1">
      <alignment horizontal="left" vertical="center" indent="1"/>
    </xf>
    <xf numFmtId="0" fontId="166" fillId="34" borderId="21" xfId="3" applyFont="1" applyFill="1" applyBorder="1" applyAlignment="1">
      <alignment horizontal="left" vertical="center" indent="1"/>
    </xf>
    <xf numFmtId="0" fontId="166" fillId="34" borderId="12" xfId="3" applyFont="1" applyFill="1" applyBorder="1" applyAlignment="1">
      <alignment horizontal="left" vertical="center" indent="1"/>
    </xf>
    <xf numFmtId="0" fontId="166" fillId="34" borderId="14" xfId="3" applyFont="1" applyFill="1" applyBorder="1" applyAlignment="1">
      <alignment horizontal="center" vertical="center"/>
    </xf>
    <xf numFmtId="0" fontId="166" fillId="34" borderId="12" xfId="3" applyFont="1" applyFill="1" applyBorder="1" applyAlignment="1">
      <alignment horizontal="center" vertical="center"/>
    </xf>
    <xf numFmtId="0" fontId="165" fillId="34" borderId="14" xfId="0" applyFont="1" applyFill="1" applyBorder="1" applyAlignment="1">
      <alignment horizontal="center" vertical="center"/>
    </xf>
    <xf numFmtId="0" fontId="165" fillId="34" borderId="12" xfId="0" applyFont="1" applyFill="1" applyBorder="1" applyAlignment="1">
      <alignment horizontal="center" vertical="center"/>
    </xf>
    <xf numFmtId="0" fontId="23" fillId="8" borderId="14" xfId="0" applyFont="1" applyFill="1" applyBorder="1" applyAlignment="1">
      <alignment horizontal="center" vertical="center" wrapText="1"/>
    </xf>
  </cellXfs>
  <cellStyles count="4">
    <cellStyle name="Hyperlink" xfId="3" xr:uid="{00000000-000B-0000-0000-000008000000}"/>
    <cellStyle name="一般" xfId="0" builtinId="0"/>
    <cellStyle name="一般 2" xfId="1" xr:uid="{99196750-97A2-9B4C-8BA2-6915DB4385EF}"/>
    <cellStyle name="一般 3" xfId="2" xr:uid="{0AACE6C6-D113-5344-9408-CCBE3DC70283}"/>
  </cellStyles>
  <dxfs count="3">
    <dxf>
      <font>
        <color rgb="FFFF0000"/>
      </font>
      <fill>
        <patternFill patternType="solid">
          <fgColor rgb="FFFFF2CC"/>
          <bgColor rgb="FFFFF2CC"/>
        </patternFill>
      </fill>
    </dxf>
    <dxf>
      <fill>
        <patternFill patternType="solid">
          <fgColor rgb="FFF4C7C3"/>
          <bgColor rgb="FFF4C7C3"/>
        </patternFill>
      </fill>
    </dxf>
    <dxf>
      <font>
        <b/>
        <color rgb="FFFF0000"/>
      </font>
      <fill>
        <patternFill patternType="solid">
          <fgColor rgb="FFFFF2CC"/>
          <bgColor rgb="FFFFF2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257175</xdr:colOff>
      <xdr:row>16</xdr:row>
      <xdr:rowOff>409575</xdr:rowOff>
    </xdr:from>
    <xdr:ext cx="6896100" cy="1933575"/>
    <xdr:pic>
      <xdr:nvPicPr>
        <xdr:cNvPr id="2" name="image1.png" title="圖片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476250</xdr:colOff>
      <xdr:row>12</xdr:row>
      <xdr:rowOff>390525</xdr:rowOff>
    </xdr:from>
    <xdr:ext cx="6238875" cy="1752600"/>
    <xdr:pic>
      <xdr:nvPicPr>
        <xdr:cNvPr id="2" name="image1.png" title="圖片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alanjui/workspace/rime/rime-piau-im/docs/&#12304;&#27827;&#27931;&#27161;&#38899;&#24037;&#20855;&#12305;&#23731;&#38525;&#27155;&#35352;.xlsx" TargetMode="External"/><Relationship Id="rId1" Type="http://schemas.openxmlformats.org/officeDocument/2006/relationships/externalLinkPath" Target="&#12304;&#27827;&#27931;&#27161;&#38899;&#24037;&#20855;&#12305;&#23731;&#38525;&#27155;&#3535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漢字注音"/>
      <sheetName val="標點符號清單"/>
      <sheetName val="十五音-聲韻清單"/>
      <sheetName val="聲母碼"/>
      <sheetName val="十五音-韻母清單"/>
      <sheetName val="十五音-韻母對照表"/>
      <sheetName val="韻母碼"/>
      <sheetName val="聲調表"/>
      <sheetName val="白話字-八音反切"/>
      <sheetName val="台羅-八音反切"/>
      <sheetName val="閩拼-八音反切"/>
      <sheetName val="方音符號設定"/>
      <sheetName val="閩拼聲調"/>
      <sheetName val="白話字-音節表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zh.wikipedia.org/wiki/%E6%BF%81%E9%9B%99%E5%94%87%E5%A1%9E%E9%9F%B3" TargetMode="External"/><Relationship Id="rId13" Type="http://schemas.openxmlformats.org/officeDocument/2006/relationships/hyperlink" Target="https://zh.wikipedia.org/wiki/%E9%82%8A%E9%9F%B3" TargetMode="External"/><Relationship Id="rId3" Type="http://schemas.openxmlformats.org/officeDocument/2006/relationships/hyperlink" Target="https://zh.wikipedia.org/wiki/%E5%A1%9E%E9%9F%B3" TargetMode="External"/><Relationship Id="rId7" Type="http://schemas.openxmlformats.org/officeDocument/2006/relationships/hyperlink" Target="https://zh.wikipedia.org/wiki/%E6%B8%85%E6%BF%81%E9%9F%B3" TargetMode="External"/><Relationship Id="rId12" Type="http://schemas.openxmlformats.org/officeDocument/2006/relationships/hyperlink" Target="https://zh.wikipedia.org/wiki/%E9%BC%BB%E9%9F%B3_(%E8%BE%85%E9%9F%B3)" TargetMode="External"/><Relationship Id="rId2" Type="http://schemas.openxmlformats.org/officeDocument/2006/relationships/hyperlink" Target="https://zh.wikipedia.org/wiki/%E5%8F%8C%E5%94%87%E9%9F%B3" TargetMode="External"/><Relationship Id="rId1" Type="http://schemas.openxmlformats.org/officeDocument/2006/relationships/hyperlink" Target="https://zh.wikipedia.org/wiki/%E7%99%BC%E9%9F%B3%E6%96%B9%E6%B3%95" TargetMode="External"/><Relationship Id="rId6" Type="http://schemas.openxmlformats.org/officeDocument/2006/relationships/hyperlink" Target="https://zh.wikipedia.org/wiki/%E9%80%81%E6%B0%A3" TargetMode="External"/><Relationship Id="rId11" Type="http://schemas.openxmlformats.org/officeDocument/2006/relationships/hyperlink" Target="https://zh.wikipedia.org/wiki/%E6%93%A6%E9%9F%B3" TargetMode="External"/><Relationship Id="rId5" Type="http://schemas.openxmlformats.org/officeDocument/2006/relationships/hyperlink" Target="https://zh.wikipedia.org/wiki/%E9%80%81%E6%B0%A3" TargetMode="External"/><Relationship Id="rId10" Type="http://schemas.openxmlformats.org/officeDocument/2006/relationships/hyperlink" Target="https://zh.wikipedia.org/wiki/%E5%A1%9E%E6%93%A6%E9%9F%B3" TargetMode="External"/><Relationship Id="rId4" Type="http://schemas.openxmlformats.org/officeDocument/2006/relationships/hyperlink" Target="https://zh.wikipedia.org/wiki/%E6%B8%85%E6%BF%81%E9%9F%B3" TargetMode="External"/><Relationship Id="rId9" Type="http://schemas.openxmlformats.org/officeDocument/2006/relationships/hyperlink" Target="https://zh.wikipedia.org/wiki/%E6%BF%81%E8%BB%9F%E9%A1%8E%E5%A1%9E%E9%9F%B3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zh.wikipedia.org/wiki/%E5%8D%8A%E9%96%89%E5%85%83%E9%9F%B3" TargetMode="External"/><Relationship Id="rId13" Type="http://schemas.openxmlformats.org/officeDocument/2006/relationships/hyperlink" Target="https://zh.wikipedia.org/wiki/%E5%8D%8A%E9%96%8B%E5%BE%8C%E5%9C%93%E5%94%87%E5%85%83%E9%9F%B3" TargetMode="External"/><Relationship Id="rId3" Type="http://schemas.openxmlformats.org/officeDocument/2006/relationships/hyperlink" Target="https://zh.wikipedia.org/wiki/%C6%8F" TargetMode="External"/><Relationship Id="rId7" Type="http://schemas.openxmlformats.org/officeDocument/2006/relationships/hyperlink" Target="https://zh.wikipedia.org/wiki/%E7%99%BC%E9%9F%B3%E6%96%B9%E6%B3%95" TargetMode="External"/><Relationship Id="rId12" Type="http://schemas.openxmlformats.org/officeDocument/2006/relationships/hyperlink" Target="https://zh.wikipedia.org/wiki/%E5%8D%8A%E9%96%8B%E5%85%83%E9%9F%B3" TargetMode="External"/><Relationship Id="rId2" Type="http://schemas.openxmlformats.org/officeDocument/2006/relationships/hyperlink" Target="https://zh.wikipedia.org/wiki/%C5%8A" TargetMode="External"/><Relationship Id="rId1" Type="http://schemas.openxmlformats.org/officeDocument/2006/relationships/hyperlink" Target="https://zh.wikipedia.org/wiki/%E5%9C%8B%E9%9A%9B%E9%9F%B3%E6%A8%99" TargetMode="External"/><Relationship Id="rId6" Type="http://schemas.openxmlformats.org/officeDocument/2006/relationships/hyperlink" Target="https://zh.wikipedia.org/wiki/%E9%BC%BB%E5%8C%96%E5%85%83%E9%9F%B3" TargetMode="External"/><Relationship Id="rId11" Type="http://schemas.openxmlformats.org/officeDocument/2006/relationships/hyperlink" Target="https://zh.wikipedia.org/wiki/%E4%B8%AD%E5%A4%AE%E5%85%83%E9%9F%B3" TargetMode="External"/><Relationship Id="rId5" Type="http://schemas.openxmlformats.org/officeDocument/2006/relationships/hyperlink" Target="https://zh.wikipedia.org/wiki/%E5%8D%8A%E9%96%89%E5%89%8D%E4%B8%8D%E5%9C%93%E5%94%87%E5%85%83%E9%9F%B3" TargetMode="External"/><Relationship Id="rId10" Type="http://schemas.openxmlformats.org/officeDocument/2006/relationships/hyperlink" Target="https://zh.wikipedia.org/wiki/%E4%B8%AD%E5%85%83%E9%9F%B3" TargetMode="External"/><Relationship Id="rId4" Type="http://schemas.openxmlformats.org/officeDocument/2006/relationships/hyperlink" Target="https://zh.wikipedia.org/wiki/%C6%86" TargetMode="External"/><Relationship Id="rId9" Type="http://schemas.openxmlformats.org/officeDocument/2006/relationships/hyperlink" Target="https://zh.wikipedia.org/wiki/%E5%8D%8A%E9%96%89%E5%BE%8C%E5%9C%93%E5%94%87%E5%85%83%E9%9F%B3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79998168889431442"/>
    <outlinePr summaryBelow="0" summaryRight="0"/>
  </sheetPr>
  <dimension ref="B1:BA1587"/>
  <sheetViews>
    <sheetView workbookViewId="0">
      <pane xSplit="6" ySplit="7" topLeftCell="BK16" activePane="bottomRight" state="frozen"/>
      <selection pane="topRight" activeCell="G1" sqref="G1"/>
      <selection pane="bottomLeft" activeCell="A9" sqref="A9"/>
      <selection pane="bottomRight" activeCell="BK16" sqref="BK16"/>
    </sheetView>
  </sheetViews>
  <sheetFormatPr baseColWidth="10" defaultColWidth="12.6640625" defaultRowHeight="40" outlineLevelRow="1" outlineLevelCol="1"/>
  <cols>
    <col min="1" max="1" width="1.6640625" style="329" customWidth="1"/>
    <col min="2" max="2" width="7" style="308" customWidth="1"/>
    <col min="3" max="3" width="9.5" style="406" customWidth="1"/>
    <col min="4" max="5" width="12.6640625" style="309"/>
    <col min="6" max="6" width="9.33203125" style="327" customWidth="1"/>
    <col min="7" max="7" width="20.5" style="413" customWidth="1"/>
    <col min="8" max="8" width="17.1640625" style="328" customWidth="1"/>
    <col min="9" max="11" width="17.1640625" style="330" customWidth="1"/>
    <col min="12" max="12" width="17.1640625" style="330" customWidth="1" collapsed="1"/>
    <col min="13" max="18" width="36.1640625" style="329" hidden="1" customWidth="1" outlineLevel="1"/>
    <col min="19" max="19" width="45.1640625" style="329" hidden="1" customWidth="1" outlineLevel="1"/>
    <col min="20" max="20" width="3" style="329" customWidth="1" collapsed="1"/>
    <col min="21" max="21" width="17.83203125" style="329" hidden="1" customWidth="1" outlineLevel="1"/>
    <col min="22" max="25" width="12.83203125" style="329" hidden="1" customWidth="1" outlineLevel="1"/>
    <col min="26" max="26" width="3" style="329" customWidth="1" collapsed="1"/>
    <col min="27" max="32" width="16.83203125" style="329" hidden="1" customWidth="1" outlineLevel="1"/>
    <col min="33" max="33" width="3" style="329" customWidth="1" collapsed="1"/>
    <col min="34" max="34" width="12.83203125" style="329" hidden="1" customWidth="1" outlineLevel="1"/>
    <col min="35" max="36" width="15.1640625" style="329" hidden="1" customWidth="1" outlineLevel="1"/>
    <col min="37" max="38" width="15.1640625" style="309" hidden="1" customWidth="1" outlineLevel="1"/>
    <col min="39" max="39" width="3" style="329" customWidth="1" collapsed="1"/>
    <col min="40" max="42" width="15.1640625" style="309" hidden="1" customWidth="1" outlineLevel="1"/>
    <col min="43" max="43" width="3" style="329" customWidth="1" collapsed="1"/>
    <col min="44" max="46" width="15.1640625" style="329" hidden="1" customWidth="1" outlineLevel="1"/>
    <col min="47" max="47" width="3" style="329" customWidth="1" collapsed="1"/>
    <col min="48" max="49" width="12.83203125" style="329" hidden="1" customWidth="1" outlineLevel="1"/>
    <col min="50" max="50" width="12.6640625" style="329" hidden="1" customWidth="1" outlineLevel="1"/>
    <col min="51" max="51" width="12.83203125" style="329" hidden="1" customWidth="1" outlineLevel="1"/>
    <col min="52" max="53" width="15.1640625" style="309" hidden="1" customWidth="1" outlineLevel="1"/>
    <col min="54" max="16384" width="12.6640625" style="329"/>
  </cols>
  <sheetData>
    <row r="1" spans="2:53" ht="40" hidden="1" customHeight="1" outlineLevel="1" collapsed="1"/>
    <row r="2" spans="2:53" hidden="1" outlineLevel="1">
      <c r="C2" s="402"/>
      <c r="D2" s="310"/>
      <c r="E2" s="310"/>
      <c r="F2" s="248"/>
      <c r="G2" s="414"/>
      <c r="H2" s="262"/>
      <c r="I2" s="311"/>
      <c r="J2" s="311"/>
      <c r="K2" s="311"/>
      <c r="L2" s="331"/>
      <c r="M2" s="227"/>
      <c r="N2" s="227"/>
      <c r="O2" s="227"/>
      <c r="P2" s="227"/>
      <c r="Q2" s="227"/>
      <c r="R2" s="249"/>
      <c r="S2" s="249"/>
      <c r="T2" s="247"/>
      <c r="U2" s="250" t="s">
        <v>0</v>
      </c>
      <c r="V2" s="251"/>
      <c r="W2" s="251"/>
      <c r="X2" s="251"/>
      <c r="Y2" s="251"/>
      <c r="Z2" s="252"/>
      <c r="AA2" s="253" t="s">
        <v>1</v>
      </c>
      <c r="AB2" s="254"/>
      <c r="AC2" s="254"/>
      <c r="AD2" s="254"/>
      <c r="AE2" s="254"/>
      <c r="AF2" s="254"/>
      <c r="AG2" s="252"/>
      <c r="AH2" s="255" t="s">
        <v>0</v>
      </c>
      <c r="AI2" s="256"/>
      <c r="AJ2" s="256"/>
      <c r="AK2" s="368"/>
      <c r="AL2" s="368"/>
      <c r="AM2" s="252"/>
      <c r="AN2" s="363" t="s">
        <v>2</v>
      </c>
      <c r="AO2" s="360"/>
      <c r="AP2" s="360"/>
      <c r="AQ2" s="252"/>
      <c r="AR2" s="259" t="s">
        <v>3</v>
      </c>
      <c r="AS2" s="258"/>
      <c r="AT2" s="258"/>
      <c r="AV2" s="257" t="s">
        <v>4</v>
      </c>
      <c r="AW2" s="258"/>
      <c r="AX2" s="258"/>
      <c r="AY2" s="258"/>
      <c r="AZ2" s="360"/>
      <c r="BA2" s="360"/>
    </row>
    <row r="3" spans="2:53" hidden="1" outlineLevel="1">
      <c r="C3" s="402"/>
      <c r="D3" s="310"/>
      <c r="E3" s="310"/>
      <c r="F3" s="248"/>
      <c r="G3" s="414" t="s">
        <v>2</v>
      </c>
      <c r="H3" s="262"/>
      <c r="I3" s="311"/>
      <c r="J3" s="311"/>
      <c r="K3" s="311"/>
      <c r="L3" s="331"/>
      <c r="M3" s="227" t="s">
        <v>2</v>
      </c>
      <c r="N3" s="227" t="s">
        <v>5</v>
      </c>
      <c r="O3" s="227" t="s">
        <v>6</v>
      </c>
      <c r="P3" s="227" t="s">
        <v>2</v>
      </c>
      <c r="Q3" s="227" t="s">
        <v>3</v>
      </c>
      <c r="R3" s="249" t="s">
        <v>7</v>
      </c>
      <c r="S3" s="249" t="s">
        <v>8</v>
      </c>
      <c r="T3" s="247"/>
      <c r="U3" s="247"/>
      <c r="V3" s="260"/>
      <c r="W3" s="260"/>
      <c r="X3" s="260"/>
      <c r="Y3" s="260"/>
      <c r="Z3" s="261"/>
      <c r="AA3" s="260"/>
      <c r="AB3" s="260"/>
      <c r="AC3" s="260"/>
      <c r="AE3" s="260"/>
      <c r="AF3" s="260"/>
      <c r="AG3" s="261"/>
      <c r="AH3" s="260"/>
      <c r="AI3" s="260"/>
      <c r="AJ3" s="260"/>
      <c r="AK3" s="361"/>
      <c r="AL3" s="361"/>
      <c r="AM3" s="261"/>
      <c r="AN3" s="361"/>
      <c r="AO3" s="310"/>
      <c r="AP3" s="361"/>
      <c r="AQ3" s="261"/>
      <c r="AR3" s="260"/>
      <c r="AS3" s="247"/>
      <c r="AT3" s="260"/>
      <c r="AV3" s="247"/>
      <c r="AW3" s="260"/>
      <c r="AX3" s="260"/>
      <c r="AY3" s="260"/>
      <c r="AZ3" s="361"/>
      <c r="BA3" s="361"/>
    </row>
    <row r="4" spans="2:53" hidden="1" outlineLevel="1">
      <c r="C4" s="403"/>
      <c r="D4" s="311"/>
      <c r="E4" s="311"/>
      <c r="F4" s="245"/>
      <c r="G4" s="415" t="s">
        <v>9</v>
      </c>
      <c r="H4" s="262"/>
      <c r="I4" s="311"/>
      <c r="J4" s="311"/>
      <c r="K4" s="311"/>
      <c r="L4" s="331"/>
      <c r="M4" s="263" t="s">
        <v>9</v>
      </c>
      <c r="N4" s="263" t="s">
        <v>9</v>
      </c>
      <c r="O4" s="263" t="s">
        <v>9</v>
      </c>
      <c r="P4" s="263" t="s">
        <v>9</v>
      </c>
      <c r="Q4" s="263" t="s">
        <v>9</v>
      </c>
      <c r="R4" s="263" t="s">
        <v>10</v>
      </c>
      <c r="S4" s="264">
        <v>9</v>
      </c>
      <c r="T4" s="244"/>
      <c r="U4" s="260"/>
      <c r="V4" s="260"/>
      <c r="W4" s="260"/>
      <c r="X4" s="260"/>
      <c r="Y4" s="260"/>
      <c r="Z4" s="261"/>
      <c r="AA4" s="260"/>
      <c r="AB4" s="265" t="s">
        <v>11</v>
      </c>
      <c r="AC4" s="265" t="s">
        <v>12</v>
      </c>
      <c r="AD4" s="260"/>
      <c r="AE4" s="265" t="s">
        <v>13</v>
      </c>
      <c r="AF4" s="265" t="s">
        <v>14</v>
      </c>
      <c r="AG4" s="261"/>
      <c r="AH4" s="265" t="s">
        <v>15</v>
      </c>
      <c r="AI4" s="265"/>
      <c r="AJ4" s="265"/>
      <c r="AK4" s="265" t="s">
        <v>16</v>
      </c>
      <c r="AL4" s="361"/>
      <c r="AM4" s="261"/>
      <c r="AN4" s="364" t="s">
        <v>17</v>
      </c>
      <c r="AO4" s="364" t="s">
        <v>18</v>
      </c>
      <c r="AP4" s="361"/>
      <c r="AQ4" s="261"/>
      <c r="AR4" s="265" t="s">
        <v>19</v>
      </c>
      <c r="AS4" s="265" t="s">
        <v>20</v>
      </c>
      <c r="AT4" s="260"/>
      <c r="AV4" s="247"/>
      <c r="AW4" s="260"/>
      <c r="AX4" s="260"/>
      <c r="AY4" s="260"/>
      <c r="AZ4" s="364" t="s">
        <v>21</v>
      </c>
      <c r="BA4" s="361"/>
    </row>
    <row r="5" spans="2:53" hidden="1" outlineLevel="1">
      <c r="C5" s="403"/>
      <c r="D5" s="311"/>
      <c r="E5" s="311"/>
      <c r="F5" s="245"/>
      <c r="G5" s="416">
        <v>3</v>
      </c>
      <c r="H5" s="262"/>
      <c r="I5" s="311"/>
      <c r="J5" s="311"/>
      <c r="K5" s="311"/>
      <c r="L5" s="331"/>
      <c r="M5" s="264">
        <v>3</v>
      </c>
      <c r="N5" s="264">
        <v>6</v>
      </c>
      <c r="O5" s="264">
        <v>6</v>
      </c>
      <c r="P5" s="264">
        <v>6</v>
      </c>
      <c r="Q5" s="264">
        <v>6</v>
      </c>
      <c r="R5" s="264">
        <v>6</v>
      </c>
      <c r="S5" s="264">
        <v>7</v>
      </c>
      <c r="T5" s="244"/>
      <c r="U5" s="260"/>
      <c r="V5" s="260"/>
      <c r="W5" s="260"/>
      <c r="X5" s="260"/>
      <c r="Y5" s="260"/>
      <c r="Z5" s="261"/>
      <c r="AA5" s="260"/>
      <c r="AB5" s="264">
        <v>4</v>
      </c>
      <c r="AC5" s="264">
        <v>3</v>
      </c>
      <c r="AD5" s="260"/>
      <c r="AE5" s="264">
        <v>4</v>
      </c>
      <c r="AF5" s="264">
        <v>3</v>
      </c>
      <c r="AG5" s="261"/>
      <c r="AH5" s="264">
        <v>5</v>
      </c>
      <c r="AI5" s="264"/>
      <c r="AJ5" s="264"/>
      <c r="AK5" s="264">
        <v>7</v>
      </c>
      <c r="AL5" s="361"/>
      <c r="AM5" s="261"/>
      <c r="AN5" s="365">
        <v>8</v>
      </c>
      <c r="AO5" s="365">
        <v>8</v>
      </c>
      <c r="AP5" s="361"/>
      <c r="AQ5" s="261"/>
      <c r="AR5" s="264">
        <v>9</v>
      </c>
      <c r="AS5" s="264">
        <v>9</v>
      </c>
      <c r="AT5" s="260"/>
      <c r="AV5" s="247"/>
      <c r="AW5" s="260"/>
      <c r="AX5" s="260"/>
      <c r="AY5" s="260"/>
      <c r="AZ5" s="365">
        <v>10</v>
      </c>
      <c r="BA5" s="361"/>
    </row>
    <row r="6" spans="2:53" ht="16" customHeight="1">
      <c r="C6" s="403"/>
      <c r="D6" s="311"/>
      <c r="E6" s="311"/>
      <c r="F6" s="245"/>
      <c r="G6" s="417"/>
      <c r="H6" s="262"/>
      <c r="I6" s="311"/>
      <c r="J6" s="311"/>
      <c r="K6" s="311"/>
      <c r="L6" s="331"/>
      <c r="M6" s="249"/>
      <c r="N6" s="249"/>
      <c r="O6" s="249"/>
      <c r="P6" s="249"/>
      <c r="Q6" s="249"/>
      <c r="R6" s="249"/>
      <c r="S6" s="249"/>
      <c r="T6" s="244"/>
      <c r="U6" s="227"/>
      <c r="V6" s="227"/>
      <c r="W6" s="227"/>
      <c r="X6" s="227"/>
      <c r="Y6" s="227"/>
      <c r="Z6" s="246"/>
      <c r="AA6" s="227"/>
      <c r="AB6" s="227"/>
      <c r="AC6" s="227"/>
      <c r="AD6" s="227"/>
      <c r="AE6" s="260"/>
      <c r="AF6" s="260"/>
      <c r="AG6" s="246"/>
      <c r="AH6" s="260"/>
      <c r="AI6" s="260"/>
      <c r="AJ6" s="260"/>
      <c r="AK6" s="361"/>
      <c r="AL6" s="361"/>
      <c r="AM6" s="246"/>
      <c r="AN6" s="361"/>
      <c r="AO6" s="366"/>
      <c r="AP6" s="361"/>
      <c r="AQ6" s="246"/>
      <c r="AR6" s="260"/>
      <c r="AS6" s="227"/>
      <c r="AT6" s="260"/>
      <c r="AV6" s="227"/>
      <c r="AW6" s="227"/>
      <c r="AX6" s="227"/>
      <c r="AY6" s="227"/>
      <c r="AZ6" s="361"/>
      <c r="BA6" s="361"/>
    </row>
    <row r="7" spans="2:53" s="407" customFormat="1" ht="22">
      <c r="B7" s="266" t="s">
        <v>22</v>
      </c>
      <c r="C7" s="266" t="s">
        <v>23</v>
      </c>
      <c r="D7" s="266" t="s">
        <v>24</v>
      </c>
      <c r="E7" s="266" t="s">
        <v>25</v>
      </c>
      <c r="F7" s="266" t="s">
        <v>26</v>
      </c>
      <c r="G7" s="266" t="s">
        <v>27</v>
      </c>
      <c r="H7" s="266" t="s">
        <v>5</v>
      </c>
      <c r="I7" s="266" t="s">
        <v>28</v>
      </c>
      <c r="J7" s="266" t="s">
        <v>2</v>
      </c>
      <c r="K7" s="266" t="s">
        <v>3</v>
      </c>
      <c r="L7" s="266" t="s">
        <v>29</v>
      </c>
      <c r="M7" s="266" t="s">
        <v>30</v>
      </c>
      <c r="N7" s="266" t="s">
        <v>31</v>
      </c>
      <c r="O7" s="266" t="s">
        <v>31</v>
      </c>
      <c r="P7" s="266" t="s">
        <v>31</v>
      </c>
      <c r="Q7" s="266" t="s">
        <v>31</v>
      </c>
      <c r="R7" s="267" t="s">
        <v>32</v>
      </c>
      <c r="S7" s="267" t="s">
        <v>33</v>
      </c>
      <c r="T7" s="263"/>
      <c r="U7" s="268" t="s">
        <v>34</v>
      </c>
      <c r="V7" s="268" t="s">
        <v>23</v>
      </c>
      <c r="W7" s="268" t="s">
        <v>35</v>
      </c>
      <c r="X7" s="268" t="s">
        <v>36</v>
      </c>
      <c r="Y7" s="268" t="s">
        <v>37</v>
      </c>
      <c r="Z7" s="297"/>
      <c r="AA7" s="304" t="s">
        <v>38</v>
      </c>
      <c r="AB7" s="304" t="s">
        <v>39</v>
      </c>
      <c r="AC7" s="304" t="s">
        <v>12</v>
      </c>
      <c r="AD7" s="306" t="s">
        <v>40</v>
      </c>
      <c r="AE7" s="306" t="s">
        <v>41</v>
      </c>
      <c r="AF7" s="306" t="s">
        <v>14</v>
      </c>
      <c r="AG7" s="297"/>
      <c r="AH7" s="306" t="s">
        <v>42</v>
      </c>
      <c r="AI7" s="306" t="s">
        <v>43</v>
      </c>
      <c r="AJ7" s="306" t="s">
        <v>44</v>
      </c>
      <c r="AK7" s="306" t="s">
        <v>45</v>
      </c>
      <c r="AL7" s="306" t="s">
        <v>46</v>
      </c>
      <c r="AM7" s="297"/>
      <c r="AN7" s="299" t="s">
        <v>17</v>
      </c>
      <c r="AO7" s="299" t="s">
        <v>18</v>
      </c>
      <c r="AP7" s="299" t="s">
        <v>46</v>
      </c>
      <c r="AQ7" s="297"/>
      <c r="AR7" s="299" t="s">
        <v>19</v>
      </c>
      <c r="AS7" s="299" t="s">
        <v>20</v>
      </c>
      <c r="AT7" s="300" t="s">
        <v>46</v>
      </c>
      <c r="AV7" s="299" t="s">
        <v>47</v>
      </c>
      <c r="AW7" s="299" t="s">
        <v>48</v>
      </c>
      <c r="AX7" s="299" t="s">
        <v>49</v>
      </c>
      <c r="AY7" s="299" t="s">
        <v>24</v>
      </c>
      <c r="AZ7" s="299" t="s">
        <v>21</v>
      </c>
      <c r="BA7" s="300" t="s">
        <v>46</v>
      </c>
    </row>
    <row r="8" spans="2:53">
      <c r="B8" s="307">
        <f t="shared" ref="B8:B71" si="0">ROW() - ROW($7:$7)</f>
        <v>1</v>
      </c>
      <c r="C8" s="404" t="s">
        <v>50</v>
      </c>
      <c r="D8" s="312" t="s">
        <v>51</v>
      </c>
      <c r="E8" s="312" t="s">
        <v>52</v>
      </c>
      <c r="F8" s="296">
        <v>8</v>
      </c>
      <c r="G8" s="418" t="str">
        <f t="shared" ref="G8:G71" si="1" xml:space="preserve"> IF(NOT($V8), "", C8 &amp; " (" &amp; _xlfn.CONCAT(D8:F8) &amp; ") " )</f>
        <v xml:space="preserve">岳 (gak8) </v>
      </c>
      <c r="H8" s="269" t="str" cm="1">
        <f t="array" ref="H8">IF( OR($U8, NOT($V8), $X8), "",  $AF8 &amp; INDEX(中文數值資料表, $AJ8, 2) &amp; $AC8)</f>
        <v>迦八語</v>
      </c>
      <c r="I8" s="332" t="str">
        <f t="shared" ref="I8:I71" si="2">IF( NOT($U8), TRIM( $D8 &amp; $AL8), "")</f>
        <v>ga̍k</v>
      </c>
      <c r="J8" s="333" t="str">
        <f t="shared" ref="J8:J71" si="3">IF( NOT($U8), TRIM( $AN8 &amp; $AP8 ), "")</f>
        <v>ga̍k</v>
      </c>
      <c r="K8" s="334" t="str">
        <f t="shared" ref="K8:K71" si="4">IF( NOT($U8), TRIM($AR8 &amp; $AT8), "")</f>
        <v>ggák</v>
      </c>
      <c r="L8" s="335" t="str">
        <f t="shared" ref="L8:L71" si="5">IF( NOT($U8), TRIM($AZ8 &amp; $BA8), "")</f>
        <v>ㆣㄚㆻ˙</v>
      </c>
      <c r="M8" s="270" t="str">
        <f t="shared" ref="M8:M71" ca="1" si="6">IF( $U8, "\ltjruby{" &amp; $C8 &amp; "}{}\" &amp; CHAR(10), IF($C8=CHAR(10), "\vskip 0.5 cm" &amp; CHAR(10), "\ltjruby{" &amp; $C8 &amp; "}{" &amp; INDIRECT( ADDRESS(ROW(), COLUMN() - $G$5) ) &amp; "}\" &amp; CHAR(10)))</f>
        <v xml:space="preserve">\ltjruby{岳}{ga̍k}\
</v>
      </c>
      <c r="N8" s="270" t="str">
        <f t="shared" ref="N8:N71" ca="1" si="7">IF( $U8, ($C8 &amp; CHAR(10)), IF($C8=CHAR(10), (CHAR(10) &amp; "&lt;/p&gt;" &amp; CHAR(10) &amp; "&lt;p&gt;" &amp; CHAR(10)), "&lt;ruby&gt;" &amp; $C8 &amp; "&lt;rt&gt;" &amp; INDIRECT( ADDRESS(ROW(), COLUMN() - $P$5) ) &amp; "&lt;/rt&gt;&lt;/ruby&gt;" &amp; CHAR(10))
)</f>
        <v xml:space="preserve">&lt;ruby&gt;岳&lt;rt&gt;迦八語&lt;/rt&gt;&lt;/ruby&gt;
</v>
      </c>
      <c r="O8" s="270" t="str">
        <f t="shared" ref="O8:O71" ca="1" si="8">IF( $U8, ($C8 &amp; CHAR(10)), IF($C8=CHAR(10), (CHAR(10) &amp; "&lt;/p&gt;" &amp; CHAR(10) &amp; "&lt;p&gt;" &amp; CHAR(10)), "&lt;ruby&gt;" &amp; $C8 &amp; "&lt;rt&gt;" &amp; INDIRECT( ADDRESS(ROW(), COLUMN() - $O$5) ) &amp; "&lt;/rt&gt;&lt;/ruby&gt;" &amp; CHAR(10)))</f>
        <v xml:space="preserve">&lt;ruby&gt;岳&lt;rt&gt;ga̍k&lt;/rt&gt;&lt;/ruby&gt;
</v>
      </c>
      <c r="P8" s="270" t="str">
        <f t="shared" ref="P8:Q27" ca="1" si="9">IF( $U8, ($C8 &amp; CHAR(10)), IF($C8=CHAR(10), (CHAR(10) &amp; "&lt;/p&gt;" &amp; CHAR(10) &amp; "&lt;p&gt;" &amp; CHAR(10)), "&lt;ruby&gt;" &amp; $C8 &amp; "&lt;rt&gt;" &amp; INDIRECT( ADDRESS(ROW(), COLUMN() - $P$5) ) &amp; "&lt;/rt&gt;&lt;/ruby&gt;" &amp; CHAR(10)))</f>
        <v xml:space="preserve">&lt;ruby&gt;岳&lt;rt&gt;ga̍k&lt;/rt&gt;&lt;/ruby&gt;
</v>
      </c>
      <c r="Q8" s="270" t="str">
        <f t="shared" ca="1" si="9"/>
        <v xml:space="preserve">&lt;ruby&gt;岳&lt;rt&gt;ggák&lt;/rt&gt;&lt;/ruby&gt;
</v>
      </c>
      <c r="R8" s="271" t="str">
        <f t="shared" ref="R8:R71" ca="1" si="10">IF( $U8, ($C8 &amp; CHAR(10)), IF($C8=CHAR(10), (CHAR(10) &amp; "&lt;/p&gt;" &amp; CHAR(10) &amp; "&lt;p&gt;" &amp; CHAR(10)), "&lt;ruby&gt;" &amp; $C8 &amp; "&lt;rtc&gt;" &amp; INDIRECT( ADDRESS(ROW(), COLUMN() - $R$5) ) &amp; "&lt;/rtc&gt;&lt;/ruby&gt;" &amp; CHAR(10)))</f>
        <v xml:space="preserve">&lt;ruby&gt;岳&lt;rtc&gt;ㆣㄚㆻ˙&lt;/rtc&gt;&lt;/ruby&gt;
</v>
      </c>
      <c r="S8" s="271" t="str">
        <f t="shared" ref="S8:S71" ca="1" si="11">IF( $U8, ($C8 &amp; CHAR(10)), IF($C8=CHAR(10), (CHAR(10) &amp; "&lt;/p&gt;" &amp; CHAR(10) &amp; "&lt;p&gt;" &amp; CHAR(10)), "&lt;ruby&gt;" &amp; $C8  &amp; "&lt;rt&gt;" &amp; INDIRECT( ADDRESS(ROW(), COLUMN() - $S$4) ) &amp; "&lt;/rt&gt;" &amp; "&lt;rtc&gt;" &amp; INDIRECT( ADDRESS(ROW(), COLUMN() - $S$5) ) &amp; "&lt;/rtc&gt;&lt;/ruby&gt;"&amp; CHAR(10)))</f>
        <v xml:space="preserve">&lt;ruby&gt;岳&lt;rt&gt;ga̍k&lt;/rt&gt;&lt;rtc&gt;ㆣㄚㆻ˙&lt;/rtc&gt;&lt;/ruby&gt;
</v>
      </c>
      <c r="T8" s="244"/>
      <c r="U8" s="272" t="b">
        <f t="shared" ref="U8:U71" si="12">IFERROR( IF( MATCH($C8, 標題符號清單, 0) &gt; 0, TRUE, FALSE), FALSE)</f>
        <v>0</v>
      </c>
      <c r="V8" s="272" t="b">
        <f t="shared" ref="V8:V71" si="13">AND( NOT($U8), $C8&lt;&gt;"", $C8&lt;&gt;CHAR(10) )</f>
        <v>1</v>
      </c>
      <c r="W8" s="272" t="b">
        <f>IF( OR($U8, NOT($V8)), TRUE, IF($D8="", TRUE, FALSE) )</f>
        <v>0</v>
      </c>
      <c r="X8" s="272" t="b">
        <f t="shared" ref="X8:X71" si="14">IF( OR($U8, NOT($V8)), TRUE, IF($E8="", TRUE, FALSE))</f>
        <v>0</v>
      </c>
      <c r="Y8" s="272" t="b">
        <f t="shared" ref="Y8:Y71" si="15">AND($V8, $F8="")</f>
        <v>0</v>
      </c>
      <c r="Z8" s="298"/>
      <c r="AA8" s="305">
        <f t="shared" ref="AA8:AA71" si="16">IF(OR($U8, NOT($V8)), "", IF($D8="", 18, MATCH($D8, 聲母碼, 0)) )</f>
        <v>10</v>
      </c>
      <c r="AB8" s="301" cm="1">
        <f t="array" ref="AB8">IF( $AA8="", "", INDEX(聲母資料表, $AA8, AB$5))</f>
        <v>13</v>
      </c>
      <c r="AC8" s="301" t="str" cm="1">
        <f t="array" ref="AC8">IF( $AA8="", "", INDEX(聲母資料表, $AA8, AC$5))</f>
        <v>語</v>
      </c>
      <c r="AD8" s="305">
        <f t="shared" ref="AD8:AD71" si="17">IF( $X8, "", MATCH(E8, 韻母碼, 0) )</f>
        <v>5</v>
      </c>
      <c r="AE8" s="301" cm="1">
        <f t="array" ref="AE8">IF( $X8, "", INDEX(韻母資料表, AD8, AE$5))</f>
        <v>21</v>
      </c>
      <c r="AF8" s="301" t="str" cm="1">
        <f t="array" ref="AF8">IF( $X8, "", INDEX(韻母資料表, AE8, AF$5))</f>
        <v>迦</v>
      </c>
      <c r="AG8" s="298"/>
      <c r="AH8" s="301" t="b">
        <f t="array" ref="AH8">IF( $X8, "", IF( INDEX(韻母資料表, AD8, $AH$5) = "入聲", TRUE, FALSE) )</f>
        <v>0</v>
      </c>
      <c r="AI8" s="302">
        <f t="shared" ref="AI8:AI71" si="18">IF($V8=FALSE, "", IF($AH8=TRUE, 4, 1))</f>
        <v>1</v>
      </c>
      <c r="AJ8" s="302">
        <f t="shared" ref="AJ8:AJ17" si="19">IF($U8=TRUE, "", IF($F8="", $AI8, $F8))</f>
        <v>8</v>
      </c>
      <c r="AK8" s="362" t="str">
        <f t="array" ref="AK8">IF( $X8, "", INDEX(韻母資料表, $AD8, $AK$5))</f>
        <v>ak</v>
      </c>
      <c r="AL8" s="362" t="str">
        <f t="array" ref="AL8">IF($X8, "", INDEX(白話字韻母八聲調資料表, $AE8, $AJ8))</f>
        <v>a̍k</v>
      </c>
      <c r="AM8" s="298"/>
      <c r="AN8" s="362" t="str" cm="1">
        <f t="array" ref="AN8">IF($W8, "", INDEX(聲母資料表, $AA8, AN$5))</f>
        <v>g</v>
      </c>
      <c r="AO8" s="367" t="str" cm="1">
        <f t="array" ref="AO8">IF($X8, "", INDEX(韻母資料表, $AD8, AO$5))</f>
        <v>ak</v>
      </c>
      <c r="AP8" s="362" t="str" cm="1">
        <f t="array" ref="AP8">IF($X8, "", INDEX(台羅韻母八聲調資料表, $AE8, $F8))</f>
        <v>a̍k</v>
      </c>
      <c r="AQ8" s="298"/>
      <c r="AR8" s="362" t="str" cm="1">
        <f t="array" ref="AR8">IF($W8, "", INDEX(聲母資料表, $AA8, AR$5))</f>
        <v>gg</v>
      </c>
      <c r="AS8" s="367" t="str" cm="1">
        <f t="array" ref="AS8">IF($X8, "", INDEX(韻母資料表, $AD8, AS$5))</f>
        <v>ak</v>
      </c>
      <c r="AT8" s="302" t="str" cm="1">
        <f t="array" ref="AT8">IF($X8, "", INDEX(閩拼韻母八聲調資料表, $AE8, $F8))</f>
        <v>ák</v>
      </c>
      <c r="AV8" s="301" t="b">
        <f t="shared" ref="AV8:AV72" si="20">IF( OR($D8="ch", $D8="chh", $D8="j", $D8="s"), TRUE, FALSE)</f>
        <v>0</v>
      </c>
      <c r="AW8" s="301" t="str">
        <f>IF( $AV8, IFERROR( IF(MATCH( $E8, 顎音化聲母!$H$9:$H$37, 0), TRUE, FALSE), FALSE), "")</f>
        <v/>
      </c>
      <c r="AX8" s="301" t="str">
        <f t="array" ref="AX8">IF( AND($AV8, $AW8), INDEX(顎音化聲母資料表, MATCH( $D8 &amp; $E8, 顎音化聲母!$L$5:$L$136, 0), 3), "")</f>
        <v/>
      </c>
      <c r="AY8" s="301">
        <f t="shared" ref="AY8:AY71" si="21">IF($W8, "", AA8)</f>
        <v>10</v>
      </c>
      <c r="AZ8" s="362" t="str" cm="1">
        <f t="array" ref="AZ8">IF($AY8="", "", IF( $AX8&lt;&gt;"", $AX8, INDEX(聲母資料表, $AY8, $AZ$5)))</f>
        <v>ㆣ</v>
      </c>
      <c r="BA8" s="362" t="str">
        <f t="array" ref="BA8">IF($X8, "", INDEX(方音八音反切資料表, $AE8, $AJ8))</f>
        <v>ㄚㆻ˙</v>
      </c>
    </row>
    <row r="9" spans="2:53">
      <c r="B9" s="307">
        <f t="shared" si="0"/>
        <v>2</v>
      </c>
      <c r="C9" s="404" t="s">
        <v>53</v>
      </c>
      <c r="D9" s="312" t="s">
        <v>54</v>
      </c>
      <c r="E9" s="312" t="s">
        <v>55</v>
      </c>
      <c r="F9" s="296">
        <v>5</v>
      </c>
      <c r="G9" s="418" t="str">
        <f t="shared" si="1"/>
        <v xml:space="preserve">陽 (qiang5) </v>
      </c>
      <c r="H9" s="269" t="str" cm="1">
        <f t="array" ref="H9">IF( OR($U9, NOT($V9), $X9), "",  $AF9 &amp; INDEX(中文數值資料表, $AJ9, 2) &amp; $AC9)</f>
        <v>更五英</v>
      </c>
      <c r="I9" s="332" t="str">
        <f t="shared" si="2"/>
        <v>qiâng</v>
      </c>
      <c r="J9" s="333" t="str">
        <f t="shared" si="3"/>
        <v>iâng</v>
      </c>
      <c r="K9" s="334" t="str">
        <f t="shared" si="4"/>
        <v>iàng</v>
      </c>
      <c r="L9" s="335" t="str">
        <f t="shared" si="5"/>
        <v>ㄧㄤˊ</v>
      </c>
      <c r="M9" s="270" t="str">
        <f t="shared" ca="1" si="6"/>
        <v xml:space="preserve">\ltjruby{陽}{iâng}\
</v>
      </c>
      <c r="N9" s="270" t="str">
        <f t="shared" ca="1" si="7"/>
        <v xml:space="preserve">&lt;ruby&gt;陽&lt;rt&gt;更五英&lt;/rt&gt;&lt;/ruby&gt;
</v>
      </c>
      <c r="O9" s="270" t="str">
        <f t="shared" ca="1" si="8"/>
        <v xml:space="preserve">&lt;ruby&gt;陽&lt;rt&gt;qiâng&lt;/rt&gt;&lt;/ruby&gt;
</v>
      </c>
      <c r="P9" s="270" t="str">
        <f t="shared" ca="1" si="9"/>
        <v xml:space="preserve">&lt;ruby&gt;陽&lt;rt&gt;iâng&lt;/rt&gt;&lt;/ruby&gt;
</v>
      </c>
      <c r="Q9" s="270" t="str">
        <f t="shared" ca="1" si="9"/>
        <v xml:space="preserve">&lt;ruby&gt;陽&lt;rt&gt;iàng&lt;/rt&gt;&lt;/ruby&gt;
</v>
      </c>
      <c r="R9" s="271" t="str">
        <f t="shared" ca="1" si="10"/>
        <v xml:space="preserve">&lt;ruby&gt;陽&lt;rtc&gt;ㄧㄤˊ&lt;/rtc&gt;&lt;/ruby&gt;
</v>
      </c>
      <c r="S9" s="271" t="str">
        <f t="shared" ca="1" si="11"/>
        <v xml:space="preserve">&lt;ruby&gt;陽&lt;rt&gt;iâng&lt;/rt&gt;&lt;rtc&gt;ㄧㄤˊ&lt;/rtc&gt;&lt;/ruby&gt;
</v>
      </c>
      <c r="T9" s="244"/>
      <c r="U9" s="272" t="b">
        <f t="shared" si="12"/>
        <v>0</v>
      </c>
      <c r="V9" s="272" t="b">
        <f t="shared" si="13"/>
        <v>1</v>
      </c>
      <c r="W9" s="272" t="b">
        <f>IF( OR($D9="q", $U9, NOT($V9)), TRUE, IF($D9="", TRUE, FALSE) )</f>
        <v>1</v>
      </c>
      <c r="X9" s="272" t="b">
        <f t="shared" si="14"/>
        <v>0</v>
      </c>
      <c r="Y9" s="272" t="b">
        <f t="shared" si="15"/>
        <v>0</v>
      </c>
      <c r="Z9" s="298"/>
      <c r="AA9" s="305">
        <f t="shared" si="16"/>
        <v>22</v>
      </c>
      <c r="AB9" s="301" cm="1">
        <f t="array" ref="AB9">IF( $AA9="", "", INDEX(聲母資料表, $AA9, AB$5))</f>
        <v>11</v>
      </c>
      <c r="AC9" s="301" t="str" cm="1">
        <f t="array" ref="AC9">IF( $AA9="", "", INDEX(聲母資料表, $AA9, AC$5))</f>
        <v>英</v>
      </c>
      <c r="AD9" s="305">
        <f t="shared" si="17"/>
        <v>25</v>
      </c>
      <c r="AE9" s="301" cm="1">
        <f t="array" ref="AE9">IF( $X9, "", INDEX(韻母資料表, AD9, AE$5))</f>
        <v>18</v>
      </c>
      <c r="AF9" s="301" t="str" cm="1">
        <f t="array" ref="AF9">IF( $X9, "", INDEX(韻母資料表, AE9, AF$5))</f>
        <v>更</v>
      </c>
      <c r="AG9" s="298"/>
      <c r="AH9" s="301" t="b">
        <f t="array" ref="AH9">IF( $X9, "", IF( INDEX(韻母資料表, AD9, $AH$5) = "入聲", TRUE, FALSE) )</f>
        <v>0</v>
      </c>
      <c r="AI9" s="302">
        <f t="shared" si="18"/>
        <v>1</v>
      </c>
      <c r="AJ9" s="302">
        <f t="shared" si="19"/>
        <v>5</v>
      </c>
      <c r="AK9" s="362" t="str">
        <f t="array" ref="AK9">IF( $X9, "", INDEX(韻母資料表, $AD9, $AK$5))</f>
        <v>iang</v>
      </c>
      <c r="AL9" s="362" t="str">
        <f t="array" ref="AL9">IF($X9, "", INDEX(白話字韻母八聲調資料表, $AE9, $AJ9))</f>
        <v>iâng</v>
      </c>
      <c r="AM9" s="298"/>
      <c r="AN9" s="362" t="str" cm="1">
        <f t="array" ref="AN9">IF($W9, "", INDEX(聲母資料表, $AA9, AN$5))</f>
        <v/>
      </c>
      <c r="AO9" s="367" t="str" cm="1">
        <f t="array" ref="AO9">IF($X9, "", INDEX(韻母資料表, $AD9, AO$5))</f>
        <v>iang</v>
      </c>
      <c r="AP9" s="362" t="str" cm="1">
        <f t="array" ref="AP9">IF($X9, "", INDEX(台羅韻母八聲調資料表, $AE9, $F9))</f>
        <v>iâng</v>
      </c>
      <c r="AQ9" s="298"/>
      <c r="AR9" s="302" t="str">
        <f t="array" ref="AR9">IF($W9, "", INDEX(聲母資料表, $AA9, $AR$5))</f>
        <v/>
      </c>
      <c r="AS9" s="303" t="str">
        <f t="array" ref="AS9">IF($X9, "", INDEX(韻母資料表, $AD9, $AS$5))</f>
        <v>iang</v>
      </c>
      <c r="AT9" s="302" t="str">
        <f t="array" ref="AT9">IF($X9, "", INDEX(閩拼韻母八聲調資料表, $AE9, $AJ9))</f>
        <v>iàng</v>
      </c>
      <c r="AV9" s="301" t="b">
        <f t="shared" si="20"/>
        <v>0</v>
      </c>
      <c r="AW9" s="301" t="str">
        <f>IF( $AV9, IFERROR( IF(MATCH( $E9, 顎音化聲母!$H$9:$H$37, 0), TRUE, FALSE), FALSE), "")</f>
        <v/>
      </c>
      <c r="AX9" s="301" t="str">
        <f t="array" ref="AX9">IF( AND($AV9, $AW9), INDEX(顎音化聲母資料表, MATCH( $D9 &amp; $E9, 顎音化聲母!$L$5:$L$136, 0), 3), "")</f>
        <v/>
      </c>
      <c r="AY9" s="301" t="str">
        <f t="shared" si="21"/>
        <v/>
      </c>
      <c r="AZ9" s="362" t="str">
        <f t="array" ref="AZ9">IF($AY9="", "", IF( $AX9&lt;&gt;"", $AX9,INDEX(聲母資料表, $AY9, $AZ$5)))</f>
        <v/>
      </c>
      <c r="BA9" s="362" t="str">
        <f t="array" ref="BA9">IF($X9, "", INDEX(方音八音反切資料表, $AE9, $AJ9))</f>
        <v>ㄧㄤˊ</v>
      </c>
    </row>
    <row r="10" spans="2:53">
      <c r="B10" s="307">
        <f t="shared" si="0"/>
        <v>3</v>
      </c>
      <c r="C10" s="404" t="s">
        <v>56</v>
      </c>
      <c r="D10" s="312" t="s">
        <v>57</v>
      </c>
      <c r="E10" s="312" t="s">
        <v>58</v>
      </c>
      <c r="F10" s="296">
        <v>5</v>
      </c>
      <c r="G10" s="418" t="str">
        <f t="shared" si="1"/>
        <v xml:space="preserve">樓 (loo5) </v>
      </c>
      <c r="H10" s="269" t="str" cm="1">
        <f t="array" ref="H10">IF( OR($U10, NOT($V10), $X10), "",  $AF10 &amp; INDEX(中文數值資料表, $AJ10, 2) &amp; $AC10)</f>
        <v>甘五柳</v>
      </c>
      <c r="I10" s="332" t="str">
        <f t="shared" si="2"/>
        <v>lô͘</v>
      </c>
      <c r="J10" s="333" t="str">
        <f t="shared" si="3"/>
        <v>lôo</v>
      </c>
      <c r="K10" s="334" t="str">
        <f t="shared" si="4"/>
        <v>lòo</v>
      </c>
      <c r="L10" s="335" t="str">
        <f t="shared" si="5"/>
        <v>ㄌㆦˊ</v>
      </c>
      <c r="M10" s="270" t="str">
        <f t="shared" ca="1" si="6"/>
        <v xml:space="preserve">\ltjruby{樓}{lôo}\
</v>
      </c>
      <c r="N10" s="270" t="str">
        <f t="shared" ca="1" si="7"/>
        <v xml:space="preserve">&lt;ruby&gt;樓&lt;rt&gt;甘五柳&lt;/rt&gt;&lt;/ruby&gt;
</v>
      </c>
      <c r="O10" s="270" t="str">
        <f t="shared" ca="1" si="8"/>
        <v xml:space="preserve">&lt;ruby&gt;樓&lt;rt&gt;lô͘&lt;/rt&gt;&lt;/ruby&gt;
</v>
      </c>
      <c r="P10" s="270" t="str">
        <f t="shared" ca="1" si="9"/>
        <v xml:space="preserve">&lt;ruby&gt;樓&lt;rt&gt;lôo&lt;/rt&gt;&lt;/ruby&gt;
</v>
      </c>
      <c r="Q10" s="270" t="str">
        <f t="shared" ca="1" si="9"/>
        <v xml:space="preserve">&lt;ruby&gt;樓&lt;rt&gt;lòo&lt;/rt&gt;&lt;/ruby&gt;
</v>
      </c>
      <c r="R10" s="271" t="str">
        <f t="shared" ca="1" si="10"/>
        <v xml:space="preserve">&lt;ruby&gt;樓&lt;rtc&gt;ㄌㆦˊ&lt;/rtc&gt;&lt;/ruby&gt;
</v>
      </c>
      <c r="S10" s="271" t="str">
        <f t="shared" ca="1" si="11"/>
        <v xml:space="preserve">&lt;ruby&gt;樓&lt;rt&gt;lôo&lt;/rt&gt;&lt;rtc&gt;ㄌㆦˊ&lt;/rtc&gt;&lt;/ruby&gt;
</v>
      </c>
      <c r="T10" s="244"/>
      <c r="U10" s="272" t="b">
        <f t="shared" si="12"/>
        <v>0</v>
      </c>
      <c r="V10" s="272" t="b">
        <f t="shared" si="13"/>
        <v>1</v>
      </c>
      <c r="W10" s="272" t="b">
        <f t="shared" ref="W10:W73" si="22">IF( OR($U10, NOT($V10)), TRUE, IF($D10="", TRUE, FALSE) )</f>
        <v>0</v>
      </c>
      <c r="X10" s="272" t="b">
        <f t="shared" si="14"/>
        <v>0</v>
      </c>
      <c r="Y10" s="272" t="b">
        <f t="shared" si="15"/>
        <v>0</v>
      </c>
      <c r="Z10" s="298"/>
      <c r="AA10" s="305">
        <f t="shared" si="16"/>
        <v>8</v>
      </c>
      <c r="AB10" s="301" cm="1">
        <f t="array" ref="AB10">IF( $AA10="", "", INDEX(聲母資料表, $AA10, AB$5))</f>
        <v>1</v>
      </c>
      <c r="AC10" s="301" t="str" cm="1">
        <f t="array" ref="AC10">IF( $AA10="", "", INDEX(聲母資料表, $AA10, AC$5))</f>
        <v>柳</v>
      </c>
      <c r="AD10" s="305">
        <f t="shared" si="17"/>
        <v>59</v>
      </c>
      <c r="AE10" s="301" cm="1">
        <f t="array" ref="AE10">IF( $X10, "", INDEX(韻母資料表, AD10, AE$5))</f>
        <v>11</v>
      </c>
      <c r="AF10" s="301" t="str" cm="1">
        <f t="array" ref="AF10">IF( $X10, "", INDEX(韻母資料表, AE10, AF$5))</f>
        <v>甘</v>
      </c>
      <c r="AG10" s="298"/>
      <c r="AH10" s="301" t="b">
        <f t="array" ref="AH10">IF( $X10, "", IF( INDEX(韻母資料表, AD10, $AH$5) = "入聲", TRUE, FALSE) )</f>
        <v>0</v>
      </c>
      <c r="AI10" s="302">
        <f t="shared" si="18"/>
        <v>1</v>
      </c>
      <c r="AJ10" s="302">
        <f t="shared" si="19"/>
        <v>5</v>
      </c>
      <c r="AK10" s="362" t="str">
        <f t="array" ref="AK10">IF( $X10, "", INDEX(韻母資料表, $AD10, $AK$5))</f>
        <v>o͘</v>
      </c>
      <c r="AL10" s="362" t="str">
        <f t="array" ref="AL10">IF($X10, "", INDEX(白話字韻母八聲調資料表, $AE10, $AJ10))</f>
        <v>ô͘</v>
      </c>
      <c r="AM10" s="298"/>
      <c r="AN10" s="362" t="str" cm="1">
        <f t="array" ref="AN10">IF($W10, "", INDEX(聲母資料表, $AA10, AN$5))</f>
        <v>l</v>
      </c>
      <c r="AO10" s="367" t="str" cm="1">
        <f t="array" ref="AO10">IF($X10, "", INDEX(韻母資料表, $AD10, AO$5))</f>
        <v>oo</v>
      </c>
      <c r="AP10" s="362" t="str" cm="1">
        <f t="array" ref="AP10">IF($X10, "", INDEX(台羅韻母八聲調資料表, $AE10, $F10))</f>
        <v>ôo</v>
      </c>
      <c r="AQ10" s="298"/>
      <c r="AR10" s="302" t="str">
        <f t="array" ref="AR10">IF($W10, "", INDEX(聲母資料表, $AA10, $AR$5))</f>
        <v>l</v>
      </c>
      <c r="AS10" s="303" t="str">
        <f t="array" ref="AS10">IF($X10, "", INDEX(韻母資料表, $AD10, $AS$5))</f>
        <v>oo</v>
      </c>
      <c r="AT10" s="302" t="str">
        <f t="array" ref="AT10">IF($X10, "", INDEX(閩拼韻母八聲調資料表, $AE10, $AJ10))</f>
        <v>òo</v>
      </c>
      <c r="AV10" s="301" t="b">
        <f t="shared" si="20"/>
        <v>0</v>
      </c>
      <c r="AW10" s="301" t="str">
        <f>IF( $AV10, IFERROR( IF(MATCH( $E10, 顎音化聲母!$H$9:$H$37, 0), TRUE, FALSE), FALSE), "")</f>
        <v/>
      </c>
      <c r="AX10" s="301" t="str">
        <f t="array" ref="AX10">IF( AND($AV10, $AW10), INDEX(顎音化聲母資料表, MATCH( $D10 &amp; $E10, 顎音化聲母!$L$5:$L$136, 0), 3), "")</f>
        <v/>
      </c>
      <c r="AY10" s="301">
        <f t="shared" si="21"/>
        <v>8</v>
      </c>
      <c r="AZ10" s="362" t="str">
        <f t="array" ref="AZ10">IF($AY10="", "", IF( $AX10&lt;&gt;"", $AX10,INDEX(聲母資料表, $AY10, $AZ$5)))</f>
        <v>ㄌ</v>
      </c>
      <c r="BA10" s="362" t="str">
        <f t="array" ref="BA10">IF($X10, "", INDEX(方音八音反切資料表, $AE10, $AJ10))</f>
        <v>ㆦˊ</v>
      </c>
    </row>
    <row r="11" spans="2:53">
      <c r="B11" s="307">
        <f t="shared" si="0"/>
        <v>4</v>
      </c>
      <c r="C11" s="404" t="s">
        <v>59</v>
      </c>
      <c r="D11" s="312" t="s">
        <v>60</v>
      </c>
      <c r="E11" s="312" t="s">
        <v>61</v>
      </c>
      <c r="F11" s="296">
        <v>3</v>
      </c>
      <c r="G11" s="418" t="str">
        <f t="shared" si="1"/>
        <v xml:space="preserve">記 (ki3) </v>
      </c>
      <c r="H11" s="269" t="str" cm="1">
        <f t="array" ref="H11">IF( OR($U11, NOT($V11), $X11), "",  $AF11 &amp; INDEX(中文數值資料表, $AJ11, 2) &amp; $AC11)</f>
        <v>堅三求</v>
      </c>
      <c r="I11" s="332" t="str">
        <f t="shared" si="2"/>
        <v>kì</v>
      </c>
      <c r="J11" s="333" t="str">
        <f t="shared" si="3"/>
        <v>kì</v>
      </c>
      <c r="K11" s="334" t="str">
        <f t="shared" si="4"/>
        <v>gǐ</v>
      </c>
      <c r="L11" s="335" t="str">
        <f t="shared" si="5"/>
        <v>ㄍㄧ˪</v>
      </c>
      <c r="M11" s="270" t="str">
        <f t="shared" ca="1" si="6"/>
        <v xml:space="preserve">\ltjruby{記}{kì}\
</v>
      </c>
      <c r="N11" s="270" t="str">
        <f t="shared" ca="1" si="7"/>
        <v xml:space="preserve">&lt;ruby&gt;記&lt;rt&gt;堅三求&lt;/rt&gt;&lt;/ruby&gt;
</v>
      </c>
      <c r="O11" s="270" t="str">
        <f t="shared" ca="1" si="8"/>
        <v xml:space="preserve">&lt;ruby&gt;記&lt;rt&gt;kì&lt;/rt&gt;&lt;/ruby&gt;
</v>
      </c>
      <c r="P11" s="270" t="str">
        <f t="shared" ca="1" si="9"/>
        <v xml:space="preserve">&lt;ruby&gt;記&lt;rt&gt;kì&lt;/rt&gt;&lt;/ruby&gt;
</v>
      </c>
      <c r="Q11" s="270" t="str">
        <f t="shared" ca="1" si="9"/>
        <v xml:space="preserve">&lt;ruby&gt;記&lt;rt&gt;gǐ&lt;/rt&gt;&lt;/ruby&gt;
</v>
      </c>
      <c r="R11" s="271" t="str">
        <f t="shared" ca="1" si="10"/>
        <v xml:space="preserve">&lt;ruby&gt;記&lt;rtc&gt;ㄍㄧ˪&lt;/rtc&gt;&lt;/ruby&gt;
</v>
      </c>
      <c r="S11" s="271" t="str">
        <f t="shared" ca="1" si="11"/>
        <v xml:space="preserve">&lt;ruby&gt;記&lt;rt&gt;kì&lt;/rt&gt;&lt;rtc&gt;ㄍㄧ˪&lt;/rtc&gt;&lt;/ruby&gt;
</v>
      </c>
      <c r="T11" s="244"/>
      <c r="U11" s="272" t="b">
        <f t="shared" si="12"/>
        <v>0</v>
      </c>
      <c r="V11" s="272" t="b">
        <f t="shared" si="13"/>
        <v>1</v>
      </c>
      <c r="W11" s="272" t="b">
        <f t="shared" si="22"/>
        <v>0</v>
      </c>
      <c r="X11" s="272" t="b">
        <f t="shared" si="14"/>
        <v>0</v>
      </c>
      <c r="Y11" s="272" t="b">
        <f t="shared" si="15"/>
        <v>0</v>
      </c>
      <c r="Z11" s="298"/>
      <c r="AA11" s="305">
        <f t="shared" si="16"/>
        <v>9</v>
      </c>
      <c r="AB11" s="301" cm="1">
        <f t="array" ref="AB11">IF( $AA11="", "", INDEX(聲母資料表, $AA11, AB$5))</f>
        <v>3</v>
      </c>
      <c r="AC11" s="301" t="str" cm="1">
        <f t="array" ref="AC11">IF( $AA11="", "", INDEX(聲母資料表, $AA11, AC$5))</f>
        <v>求</v>
      </c>
      <c r="AD11" s="305">
        <f t="shared" si="17"/>
        <v>19</v>
      </c>
      <c r="AE11" s="301" cm="1">
        <f t="array" ref="AE11">IF( $X11, "", INDEX(韻母資料表, AD11, AE$5))</f>
        <v>29</v>
      </c>
      <c r="AF11" s="301" t="str" cm="1">
        <f t="array" ref="AF11">IF( $X11, "", INDEX(韻母資料表, AE11, AF$5))</f>
        <v>堅</v>
      </c>
      <c r="AG11" s="298"/>
      <c r="AH11" s="301" t="b">
        <f t="array" ref="AH11">IF( $X11, "", IF( INDEX(韻母資料表, AD11, $AH$5) = "入聲", TRUE, FALSE) )</f>
        <v>0</v>
      </c>
      <c r="AI11" s="302">
        <f t="shared" si="18"/>
        <v>1</v>
      </c>
      <c r="AJ11" s="302">
        <f t="shared" si="19"/>
        <v>3</v>
      </c>
      <c r="AK11" s="362" t="str">
        <f t="array" ref="AK11">IF( $X11, "", INDEX(韻母資料表, $AD11, $AK$5))</f>
        <v>i</v>
      </c>
      <c r="AL11" s="362" t="str">
        <f t="array" ref="AL11">IF($X11, "", INDEX(白話字韻母八聲調資料表, $AE11, $AJ11))</f>
        <v>ì</v>
      </c>
      <c r="AM11" s="298"/>
      <c r="AN11" s="362" t="str" cm="1">
        <f t="array" ref="AN11">IF($W11, "", INDEX(聲母資料表, $AA11, AN$5))</f>
        <v>k</v>
      </c>
      <c r="AO11" s="367" t="str" cm="1">
        <f t="array" ref="AO11">IF($X11, "", INDEX(韻母資料表, $AD11, AO$5))</f>
        <v>i</v>
      </c>
      <c r="AP11" s="362" t="str" cm="1">
        <f t="array" ref="AP11">IF($X11, "", INDEX(台羅韻母八聲調資料表, $AE11, $F11))</f>
        <v>ì</v>
      </c>
      <c r="AQ11" s="298"/>
      <c r="AR11" s="302" t="str">
        <f t="array" ref="AR11">IF($W11, "", INDEX(聲母資料表, $AA11, $AR$5))</f>
        <v>g</v>
      </c>
      <c r="AS11" s="303" t="str">
        <f t="array" ref="AS11">IF($X11, "", INDEX(韻母資料表, $AD11, $AS$5))</f>
        <v>i</v>
      </c>
      <c r="AT11" s="302" t="str">
        <f t="array" ref="AT11">IF($X11, "", INDEX(閩拼韻母八聲調資料表, $AE11, $AJ11))</f>
        <v>ǐ</v>
      </c>
      <c r="AV11" s="301" t="b">
        <f t="shared" si="20"/>
        <v>0</v>
      </c>
      <c r="AW11" s="301" t="str">
        <f>IF( $AV11, IFERROR( IF(MATCH( $E11, 顎音化聲母!$H$9:$H$37, 0), TRUE, FALSE), FALSE), "")</f>
        <v/>
      </c>
      <c r="AX11" s="301" t="str">
        <f t="array" ref="AX11">IF( AND($AV11, $AW11), INDEX(顎音化聲母資料表, MATCH( $D11 &amp; $E11, 顎音化聲母!$L$5:$L$136, 0), 3), "")</f>
        <v/>
      </c>
      <c r="AY11" s="301">
        <f t="shared" si="21"/>
        <v>9</v>
      </c>
      <c r="AZ11" s="362" t="str">
        <f t="array" ref="AZ11">IF($AY11="", "", IF( $AX11&lt;&gt;"", $AX11,INDEX(聲母資料表, $AY11, $AZ$5)))</f>
        <v>ㄍ</v>
      </c>
      <c r="BA11" s="362" t="str">
        <f t="array" ref="BA11">IF($X11, "", INDEX(方音八音反切資料表, $AE11, $AJ11))</f>
        <v>ㄧ˪</v>
      </c>
    </row>
    <row r="12" spans="2:53">
      <c r="B12" s="307">
        <f t="shared" si="0"/>
        <v>5</v>
      </c>
      <c r="C12" s="405"/>
      <c r="D12" s="312"/>
      <c r="E12" s="312"/>
      <c r="F12" s="296"/>
      <c r="G12" s="418" t="str">
        <f t="shared" si="1"/>
        <v/>
      </c>
      <c r="H12" s="269" t="str" cm="1">
        <f t="array" ref="H12">IF( OR($U12, NOT($V12), $X12), "",  $AF12 &amp; INDEX(中文數值資料表, $AJ12, 2) &amp; $AC12)</f>
        <v/>
      </c>
      <c r="I12" s="332" t="str">
        <f t="shared" si="2"/>
        <v/>
      </c>
      <c r="J12" s="333" t="str">
        <f t="shared" si="3"/>
        <v/>
      </c>
      <c r="K12" s="334" t="str">
        <f t="shared" si="4"/>
        <v/>
      </c>
      <c r="L12" s="335" t="str">
        <f t="shared" si="5"/>
        <v/>
      </c>
      <c r="M12" s="270" t="str">
        <f t="shared" ca="1" si="6"/>
        <v xml:space="preserve">\ltjruby{}{}\
</v>
      </c>
      <c r="N12" s="270" t="str">
        <f t="shared" ca="1" si="7"/>
        <v xml:space="preserve">&lt;ruby&gt;&lt;rt&gt;&lt;/rt&gt;&lt;/ruby&gt;
</v>
      </c>
      <c r="O12" s="270" t="str">
        <f t="shared" ca="1" si="8"/>
        <v xml:space="preserve">&lt;ruby&gt;&lt;rt&gt;&lt;/rt&gt;&lt;/ruby&gt;
</v>
      </c>
      <c r="P12" s="270" t="str">
        <f t="shared" ca="1" si="9"/>
        <v xml:space="preserve">&lt;ruby&gt;&lt;rt&gt;&lt;/rt&gt;&lt;/ruby&gt;
</v>
      </c>
      <c r="Q12" s="270" t="str">
        <f t="shared" ca="1" si="9"/>
        <v xml:space="preserve">&lt;ruby&gt;&lt;rt&gt;&lt;/rt&gt;&lt;/ruby&gt;
</v>
      </c>
      <c r="R12" s="271" t="str">
        <f t="shared" ca="1" si="10"/>
        <v xml:space="preserve">&lt;ruby&gt;&lt;rtc&gt;&lt;/rtc&gt;&lt;/ruby&gt;
</v>
      </c>
      <c r="S12" s="271" t="str">
        <f t="shared" ca="1" si="11"/>
        <v xml:space="preserve">&lt;ruby&gt;&lt;rt&gt;&lt;/rt&gt;&lt;rtc&gt;&lt;/rtc&gt;&lt;/ruby&gt;
</v>
      </c>
      <c r="T12" s="244"/>
      <c r="U12" s="272" t="b">
        <f t="shared" si="12"/>
        <v>0</v>
      </c>
      <c r="V12" s="272" t="b">
        <f t="shared" si="13"/>
        <v>0</v>
      </c>
      <c r="W12" s="272" t="b">
        <f t="shared" si="22"/>
        <v>1</v>
      </c>
      <c r="X12" s="272" t="b">
        <f t="shared" si="14"/>
        <v>1</v>
      </c>
      <c r="Y12" s="272" t="b">
        <f t="shared" si="15"/>
        <v>0</v>
      </c>
      <c r="Z12" s="298"/>
      <c r="AA12" s="305" t="str">
        <f t="shared" si="16"/>
        <v/>
      </c>
      <c r="AB12" s="301" t="str" cm="1">
        <f t="array" ref="AB12">IF( $AA12="", "", INDEX(聲母資料表, $AA12, AB$5))</f>
        <v/>
      </c>
      <c r="AC12" s="301" t="str" cm="1">
        <f t="array" ref="AC12">IF( $AA12="", "", INDEX(聲母資料表, $AA12, AC$5))</f>
        <v/>
      </c>
      <c r="AD12" s="305" t="str">
        <f t="shared" si="17"/>
        <v/>
      </c>
      <c r="AE12" s="301" t="str" cm="1">
        <f t="array" ref="AE12">IF( $X12, "", INDEX(韻母資料表, AD12, AE$5))</f>
        <v/>
      </c>
      <c r="AF12" s="301" t="str" cm="1">
        <f t="array" ref="AF12">IF( $X12, "", INDEX(韻母資料表, AE12, AF$5))</f>
        <v/>
      </c>
      <c r="AG12" s="298"/>
      <c r="AH12" s="301" t="str">
        <f t="array" ref="AH12">IF( $X12, "", IF( INDEX(韻母資料表, AD12, $AH$5) = "入聲", TRUE, FALSE) )</f>
        <v/>
      </c>
      <c r="AI12" s="302" t="str">
        <f t="shared" si="18"/>
        <v/>
      </c>
      <c r="AJ12" s="302" t="str">
        <f t="shared" si="19"/>
        <v/>
      </c>
      <c r="AK12" s="362" t="str">
        <f t="array" ref="AK12">IF( $X12, "", INDEX(韻母資料表, $AD12, $AK$5))</f>
        <v/>
      </c>
      <c r="AL12" s="362" t="str">
        <f t="array" ref="AL12">IF($X12, "", INDEX(白話字韻母八聲調資料表, $AE12, $AJ12))</f>
        <v/>
      </c>
      <c r="AM12" s="298"/>
      <c r="AN12" s="362" t="str" cm="1">
        <f t="array" ref="AN12">IF($W12, "", INDEX(聲母資料表, $AA12, AN$5))</f>
        <v/>
      </c>
      <c r="AO12" s="367" t="str" cm="1">
        <f t="array" ref="AO12">IF($X12, "", INDEX(韻母資料表, $AD12, AO$5))</f>
        <v/>
      </c>
      <c r="AP12" s="362" t="str" cm="1">
        <f t="array" ref="AP12">IF($X12, "", INDEX(台羅韻母八聲調資料表, $AE12, $F12))</f>
        <v/>
      </c>
      <c r="AQ12" s="298"/>
      <c r="AR12" s="302" t="str">
        <f t="array" ref="AR12">IF($W12, "", INDEX(聲母資料表, $AA12, $AR$5))</f>
        <v/>
      </c>
      <c r="AS12" s="303" t="str">
        <f t="array" ref="AS12">IF($X12, "", INDEX(韻母資料表, $AD12, $AS$5))</f>
        <v/>
      </c>
      <c r="AT12" s="302" t="str">
        <f t="array" ref="AT12">IF($X12, "", INDEX(閩拼韻母八聲調資料表, $AE12, $AJ12))</f>
        <v/>
      </c>
      <c r="AV12" s="301" t="b">
        <f t="shared" si="20"/>
        <v>0</v>
      </c>
      <c r="AW12" s="301" t="str">
        <f>IF( $AV12, IFERROR( IF(MATCH( $E12, 顎音化聲母!$H$9:$H$37, 0), TRUE, FALSE), FALSE), "")</f>
        <v/>
      </c>
      <c r="AX12" s="301" t="str">
        <f t="array" ref="AX12">IF( AND($AV12, $AW12), INDEX(顎音化聲母資料表, MATCH( $D12 &amp; $E12, 顎音化聲母!$L$5:$L$136, 0), 3), "")</f>
        <v/>
      </c>
      <c r="AY12" s="301" t="str">
        <f t="shared" si="21"/>
        <v/>
      </c>
      <c r="AZ12" s="362" t="str">
        <f t="array" ref="AZ12">IF($AY12="", "", IF( $AX12&lt;&gt;"", $AX12,INDEX(聲母資料表, $AY12, $AZ$5)))</f>
        <v/>
      </c>
      <c r="BA12" s="362" t="str">
        <f t="array" ref="BA12">IF($X12, "", INDEX(方音八音反切資料表, $AE12, $AJ12))</f>
        <v/>
      </c>
    </row>
    <row r="13" spans="2:53">
      <c r="B13" s="307">
        <f t="shared" si="0"/>
        <v>6</v>
      </c>
      <c r="C13" s="404" t="s">
        <v>62</v>
      </c>
      <c r="D13" s="312" t="s">
        <v>63</v>
      </c>
      <c r="E13" s="312" t="s">
        <v>64</v>
      </c>
      <c r="F13" s="296">
        <v>3</v>
      </c>
      <c r="G13" s="418" t="str">
        <f t="shared" si="1"/>
        <v xml:space="preserve">慶 (khing3) </v>
      </c>
      <c r="H13" s="269" t="str" cm="1">
        <f t="array" ref="H13">IF( OR($U13, NOT($V13), $X13), "",  $AF13 &amp; INDEX(中文數值資料表, $AJ13, 2) &amp; $AC13)</f>
        <v>監三去</v>
      </c>
      <c r="I13" s="332" t="str">
        <f t="shared" si="2"/>
        <v>khing</v>
      </c>
      <c r="J13" s="333" t="str">
        <f t="shared" si="3"/>
        <v>khìng</v>
      </c>
      <c r="K13" s="334" t="str">
        <f t="shared" si="4"/>
        <v>kǐng</v>
      </c>
      <c r="L13" s="335" t="str">
        <f t="shared" si="5"/>
        <v>ㄎㄧㄥ˪</v>
      </c>
      <c r="M13" s="270" t="str">
        <f t="shared" ca="1" si="6"/>
        <v xml:space="preserve">\ltjruby{慶}{khìng}\
</v>
      </c>
      <c r="N13" s="270" t="str">
        <f t="shared" ca="1" si="7"/>
        <v xml:space="preserve">&lt;ruby&gt;慶&lt;rt&gt;監三去&lt;/rt&gt;&lt;/ruby&gt;
</v>
      </c>
      <c r="O13" s="270" t="str">
        <f t="shared" ca="1" si="8"/>
        <v xml:space="preserve">&lt;ruby&gt;慶&lt;rt&gt;khing&lt;/rt&gt;&lt;/ruby&gt;
</v>
      </c>
      <c r="P13" s="270" t="str">
        <f t="shared" ca="1" si="9"/>
        <v xml:space="preserve">&lt;ruby&gt;慶&lt;rt&gt;khìng&lt;/rt&gt;&lt;/ruby&gt;
</v>
      </c>
      <c r="Q13" s="270" t="str">
        <f t="shared" ca="1" si="9"/>
        <v xml:space="preserve">&lt;ruby&gt;慶&lt;rt&gt;kǐng&lt;/rt&gt;&lt;/ruby&gt;
</v>
      </c>
      <c r="R13" s="271" t="str">
        <f t="shared" ca="1" si="10"/>
        <v xml:space="preserve">&lt;ruby&gt;慶&lt;rtc&gt;ㄎㄧㄥ˪&lt;/rtc&gt;&lt;/ruby&gt;
</v>
      </c>
      <c r="S13" s="271" t="str">
        <f t="shared" ca="1" si="11"/>
        <v xml:space="preserve">&lt;ruby&gt;慶&lt;rt&gt;khìng&lt;/rt&gt;&lt;rtc&gt;ㄎㄧㄥ˪&lt;/rtc&gt;&lt;/ruby&gt;
</v>
      </c>
      <c r="T13" s="244"/>
      <c r="U13" s="272" t="b">
        <f t="shared" si="12"/>
        <v>0</v>
      </c>
      <c r="V13" s="272" t="b">
        <f t="shared" si="13"/>
        <v>1</v>
      </c>
      <c r="W13" s="272" t="b">
        <f t="shared" si="22"/>
        <v>0</v>
      </c>
      <c r="X13" s="272" t="b">
        <f t="shared" si="14"/>
        <v>0</v>
      </c>
      <c r="Y13" s="272" t="b">
        <f t="shared" si="15"/>
        <v>0</v>
      </c>
      <c r="Z13" s="298"/>
      <c r="AA13" s="305">
        <f t="shared" si="16"/>
        <v>11</v>
      </c>
      <c r="AB13" s="301" cm="1">
        <f t="array" ref="AB13">IF( $AA13="", "", INDEX(聲母資料表, $AA13, AB$5))</f>
        <v>4</v>
      </c>
      <c r="AC13" s="301" t="str" cm="1">
        <f t="array" ref="AC13">IF( $AA13="", "", INDEX(聲母資料表, $AA13, AC$5))</f>
        <v>去</v>
      </c>
      <c r="AD13" s="305">
        <f t="shared" si="17"/>
        <v>37</v>
      </c>
      <c r="AE13" s="301" cm="1">
        <f t="array" ref="AE13">IF( $X13, "", INDEX(韻母資料表, AD13, AE$5))</f>
        <v>9</v>
      </c>
      <c r="AF13" s="301" t="str" cm="1">
        <f t="array" ref="AF13">IF( $X13, "", INDEX(韻母資料表, AE13, AF$5))</f>
        <v>監</v>
      </c>
      <c r="AG13" s="298"/>
      <c r="AH13" s="301" t="b">
        <f t="array" ref="AH13">IF( $X13, "", IF( INDEX(韻母資料表, AD13, $AH$5) = "入聲", TRUE, FALSE) )</f>
        <v>0</v>
      </c>
      <c r="AI13" s="302">
        <f t="shared" si="18"/>
        <v>1</v>
      </c>
      <c r="AJ13" s="302">
        <f t="shared" si="19"/>
        <v>3</v>
      </c>
      <c r="AK13" s="362" t="str">
        <f t="array" ref="AK13">IF( $X13, "", INDEX(韻母資料表, $AD13, $AK$5))</f>
        <v>ing</v>
      </c>
      <c r="AL13" s="362" t="str">
        <f t="array" ref="AL13">IF($X13, "", INDEX(白話字韻母八聲調資料表, $AE13, $AJ13))</f>
        <v>ing</v>
      </c>
      <c r="AM13" s="298"/>
      <c r="AN13" s="362" t="str" cm="1">
        <f t="array" ref="AN13">IF($W13, "", INDEX(聲母資料表, $AA13, AN$5))</f>
        <v>kh</v>
      </c>
      <c r="AO13" s="367" t="str" cm="1">
        <f t="array" ref="AO13">IF($X13, "", INDEX(韻母資料表, $AD13, AO$5))</f>
        <v>ing</v>
      </c>
      <c r="AP13" s="362" t="str" cm="1">
        <f t="array" ref="AP13">IF($X13, "", INDEX(台羅韻母八聲調資料表, $AE13, $F13))</f>
        <v>ìng</v>
      </c>
      <c r="AQ13" s="298"/>
      <c r="AR13" s="302" t="str">
        <f t="array" ref="AR13">IF($W13, "", INDEX(聲母資料表, $AA13, $AR$5))</f>
        <v>k</v>
      </c>
      <c r="AS13" s="303" t="str">
        <f t="array" ref="AS13">IF($X13, "", INDEX(韻母資料表, $AD13, $AS$5))</f>
        <v>ing</v>
      </c>
      <c r="AT13" s="302" t="str">
        <f t="array" ref="AT13">IF($X13, "", INDEX(閩拼韻母八聲調資料表, $AE13, $AJ13))</f>
        <v>ǐng</v>
      </c>
      <c r="AV13" s="301" t="b">
        <f t="shared" si="20"/>
        <v>0</v>
      </c>
      <c r="AW13" s="301" t="str">
        <f>IF( $AV13, IFERROR( IF(MATCH( $E13, 顎音化聲母!$H$9:$H$37, 0), TRUE, FALSE), FALSE), "")</f>
        <v/>
      </c>
      <c r="AX13" s="301" t="str">
        <f t="array" ref="AX13">IF( AND($AV13, $AW13), INDEX(顎音化聲母資料表, MATCH( $D13 &amp; $E13, 顎音化聲母!$L$5:$L$136, 0), 3), "")</f>
        <v/>
      </c>
      <c r="AY13" s="301">
        <f t="shared" si="21"/>
        <v>11</v>
      </c>
      <c r="AZ13" s="362" t="str">
        <f t="array" ref="AZ13">IF($AY13="", "", IF( $AX13&lt;&gt;"", $AX13,INDEX(聲母資料表, $AY13, $AZ$5)))</f>
        <v>ㄎ</v>
      </c>
      <c r="BA13" s="362" t="str">
        <f t="array" ref="BA13">IF($X13, "", INDEX(方音八音反切資料表, $AE13, $AJ13))</f>
        <v>ㄧㄥ˪</v>
      </c>
    </row>
    <row r="14" spans="2:53">
      <c r="B14" s="307">
        <f t="shared" si="0"/>
        <v>7</v>
      </c>
      <c r="C14" s="404" t="s">
        <v>65</v>
      </c>
      <c r="D14" s="312" t="s">
        <v>57</v>
      </c>
      <c r="E14" s="312" t="s">
        <v>66</v>
      </c>
      <c r="F14" s="296">
        <v>8</v>
      </c>
      <c r="G14" s="418" t="str">
        <f t="shared" si="1"/>
        <v xml:space="preserve">曆 (lik8) </v>
      </c>
      <c r="H14" s="269" t="str" cm="1">
        <f t="array" ref="H14">IF( OR($U14, NOT($V14), $X14), "",  $AF14 &amp; INDEX(中文數值資料表, $AJ14, 2) &amp; $AC14)</f>
        <v>監八柳</v>
      </c>
      <c r="I14" s="332" t="str">
        <f t="shared" si="2"/>
        <v>lik</v>
      </c>
      <c r="J14" s="333" t="str">
        <f t="shared" si="3"/>
        <v>li̍k</v>
      </c>
      <c r="K14" s="334" t="str">
        <f t="shared" si="4"/>
        <v>lík</v>
      </c>
      <c r="L14" s="335" t="str">
        <f t="shared" si="5"/>
        <v>ㄌㄧㆻ˙</v>
      </c>
      <c r="M14" s="270" t="str">
        <f t="shared" ca="1" si="6"/>
        <v xml:space="preserve">\ltjruby{曆}{li̍k}\
</v>
      </c>
      <c r="N14" s="270" t="str">
        <f t="shared" ca="1" si="7"/>
        <v xml:space="preserve">&lt;ruby&gt;曆&lt;rt&gt;監八柳&lt;/rt&gt;&lt;/ruby&gt;
</v>
      </c>
      <c r="O14" s="270" t="str">
        <f t="shared" ca="1" si="8"/>
        <v xml:space="preserve">&lt;ruby&gt;曆&lt;rt&gt;lik&lt;/rt&gt;&lt;/ruby&gt;
</v>
      </c>
      <c r="P14" s="270" t="str">
        <f t="shared" ca="1" si="9"/>
        <v xml:space="preserve">&lt;ruby&gt;曆&lt;rt&gt;li̍k&lt;/rt&gt;&lt;/ruby&gt;
</v>
      </c>
      <c r="Q14" s="270" t="str">
        <f t="shared" ca="1" si="9"/>
        <v xml:space="preserve">&lt;ruby&gt;曆&lt;rt&gt;lík&lt;/rt&gt;&lt;/ruby&gt;
</v>
      </c>
      <c r="R14" s="271" t="str">
        <f t="shared" ca="1" si="10"/>
        <v xml:space="preserve">&lt;ruby&gt;曆&lt;rtc&gt;ㄌㄧㆻ˙&lt;/rtc&gt;&lt;/ruby&gt;
</v>
      </c>
      <c r="S14" s="271" t="str">
        <f t="shared" ca="1" si="11"/>
        <v xml:space="preserve">&lt;ruby&gt;曆&lt;rt&gt;li̍k&lt;/rt&gt;&lt;rtc&gt;ㄌㄧㆻ˙&lt;/rtc&gt;&lt;/ruby&gt;
</v>
      </c>
      <c r="T14" s="244"/>
      <c r="U14" s="272" t="b">
        <f t="shared" si="12"/>
        <v>0</v>
      </c>
      <c r="V14" s="272" t="b">
        <f t="shared" si="13"/>
        <v>1</v>
      </c>
      <c r="W14" s="272" t="b">
        <f t="shared" si="22"/>
        <v>0</v>
      </c>
      <c r="X14" s="272" t="b">
        <f t="shared" si="14"/>
        <v>0</v>
      </c>
      <c r="Y14" s="272" t="b">
        <f t="shared" si="15"/>
        <v>0</v>
      </c>
      <c r="Z14" s="298"/>
      <c r="AA14" s="305">
        <f t="shared" si="16"/>
        <v>8</v>
      </c>
      <c r="AB14" s="301" cm="1">
        <f t="array" ref="AB14">IF( $AA14="", "", INDEX(聲母資料表, $AA14, AB$5))</f>
        <v>1</v>
      </c>
      <c r="AC14" s="301" t="str" cm="1">
        <f t="array" ref="AC14">IF( $AA14="", "", INDEX(聲母資料表, $AA14, AC$5))</f>
        <v>柳</v>
      </c>
      <c r="AD14" s="305">
        <f t="shared" si="17"/>
        <v>34</v>
      </c>
      <c r="AE14" s="301" cm="1">
        <f t="array" ref="AE14">IF( $X14, "", INDEX(韻母資料表, AD14, AE$5))</f>
        <v>9</v>
      </c>
      <c r="AF14" s="301" t="str" cm="1">
        <f t="array" ref="AF14">IF( $X14, "", INDEX(韻母資料表, AE14, AF$5))</f>
        <v>監</v>
      </c>
      <c r="AG14" s="298"/>
      <c r="AH14" s="301" t="b">
        <f t="array" ref="AH14">IF( $X14, "", IF( INDEX(韻母資料表, AD14, $AH$5) = "入聲", TRUE, FALSE) )</f>
        <v>0</v>
      </c>
      <c r="AI14" s="302">
        <f t="shared" si="18"/>
        <v>1</v>
      </c>
      <c r="AJ14" s="302">
        <f t="shared" si="19"/>
        <v>8</v>
      </c>
      <c r="AK14" s="362" t="str">
        <f t="array" ref="AK14">IF( $X14, "", INDEX(韻母資料表, $AD14, $AK$5))</f>
        <v>ik</v>
      </c>
      <c r="AL14" s="362" t="str">
        <f t="array" ref="AL14">IF($X14, "", INDEX(白話字韻母八聲調資料表, $AE14, $AJ14))</f>
        <v>ik</v>
      </c>
      <c r="AM14" s="298"/>
      <c r="AN14" s="362" t="str" cm="1">
        <f t="array" ref="AN14">IF($W14, "", INDEX(聲母資料表, $AA14, AN$5))</f>
        <v>l</v>
      </c>
      <c r="AO14" s="367" t="str" cm="1">
        <f t="array" ref="AO14">IF($X14, "", INDEX(韻母資料表, $AD14, AO$5))</f>
        <v>ik</v>
      </c>
      <c r="AP14" s="362" t="str" cm="1">
        <f t="array" ref="AP14">IF($X14, "", INDEX(台羅韻母八聲調資料表, $AE14, $F14))</f>
        <v>i̍k</v>
      </c>
      <c r="AQ14" s="298"/>
      <c r="AR14" s="302" t="str">
        <f t="array" ref="AR14">IF($W14, "", INDEX(聲母資料表, $AA14, $AR$5))</f>
        <v>l</v>
      </c>
      <c r="AS14" s="303" t="str">
        <f t="array" ref="AS14">IF($X14, "", INDEX(韻母資料表, $AD14, $AS$5))</f>
        <v>ik</v>
      </c>
      <c r="AT14" s="302" t="str">
        <f t="array" ref="AT14">IF($X14, "", INDEX(閩拼韻母八聲調資料表, $AE14, $AJ14))</f>
        <v>ík</v>
      </c>
      <c r="AV14" s="301" t="b">
        <f t="shared" si="20"/>
        <v>0</v>
      </c>
      <c r="AW14" s="301" t="str">
        <f>IF( $AV14, IFERROR( IF(MATCH( $E14, 顎音化聲母!$H$9:$H$37, 0), TRUE, FALSE), FALSE), "")</f>
        <v/>
      </c>
      <c r="AX14" s="301" t="str">
        <f t="array" ref="AX14">IF( AND($AV14, $AW14), INDEX(顎音化聲母資料表, MATCH( $D14 &amp; $E14, 顎音化聲母!$L$5:$L$136, 0), 3), "")</f>
        <v/>
      </c>
      <c r="AY14" s="301">
        <f t="shared" si="21"/>
        <v>8</v>
      </c>
      <c r="AZ14" s="362" t="str">
        <f t="array" ref="AZ14">IF($AY14="", "", IF( $AX14&lt;&gt;"", $AX14,INDEX(聲母資料表, $AY14, $AZ$5)))</f>
        <v>ㄌ</v>
      </c>
      <c r="BA14" s="362" t="str">
        <f t="array" ref="BA14">IF($X14, "", INDEX(方音八音反切資料表, $AE14, $AJ14))</f>
        <v>ㄧㆻ˙</v>
      </c>
    </row>
    <row r="15" spans="2:53">
      <c r="B15" s="307">
        <f t="shared" si="0"/>
        <v>8</v>
      </c>
      <c r="C15" s="404" t="s">
        <v>67</v>
      </c>
      <c r="D15" s="312" t="s">
        <v>68</v>
      </c>
      <c r="E15" s="312" t="s">
        <v>69</v>
      </c>
      <c r="F15" s="296">
        <v>3</v>
      </c>
      <c r="G15" s="418" t="str">
        <f t="shared" si="1"/>
        <v xml:space="preserve">四 (su3) </v>
      </c>
      <c r="H15" s="269" t="str" cm="1">
        <f t="array" ref="H15">IF( OR($U15, NOT($V15), $X15), "",  $AF15 &amp; INDEX(中文數值資料表, $AJ15, 2) &amp; $AC15)</f>
        <v>驚三時</v>
      </c>
      <c r="I15" s="332" t="str">
        <f t="shared" si="2"/>
        <v>sù</v>
      </c>
      <c r="J15" s="333" t="str">
        <f t="shared" si="3"/>
        <v>sù</v>
      </c>
      <c r="K15" s="334" t="str">
        <f t="shared" si="4"/>
        <v>sǔ</v>
      </c>
      <c r="L15" s="335" t="str">
        <f t="shared" si="5"/>
        <v>ㄙㄨ˪</v>
      </c>
      <c r="M15" s="270" t="str">
        <f t="shared" ca="1" si="6"/>
        <v xml:space="preserve">\ltjruby{四}{sù}\
</v>
      </c>
      <c r="N15" s="270" t="str">
        <f t="shared" ca="1" si="7"/>
        <v xml:space="preserve">&lt;ruby&gt;四&lt;rt&gt;驚三時&lt;/rt&gt;&lt;/ruby&gt;
</v>
      </c>
      <c r="O15" s="270" t="str">
        <f t="shared" ca="1" si="8"/>
        <v xml:space="preserve">&lt;ruby&gt;四&lt;rt&gt;sù&lt;/rt&gt;&lt;/ruby&gt;
</v>
      </c>
      <c r="P15" s="270" t="str">
        <f t="shared" ca="1" si="9"/>
        <v xml:space="preserve">&lt;ruby&gt;四&lt;rt&gt;sù&lt;/rt&gt;&lt;/ruby&gt;
</v>
      </c>
      <c r="Q15" s="270" t="str">
        <f t="shared" ca="1" si="9"/>
        <v xml:space="preserve">&lt;ruby&gt;四&lt;rt&gt;sǔ&lt;/rt&gt;&lt;/ruby&gt;
</v>
      </c>
      <c r="R15" s="271" t="str">
        <f t="shared" ca="1" si="10"/>
        <v xml:space="preserve">&lt;ruby&gt;四&lt;rtc&gt;ㄙㄨ˪&lt;/rtc&gt;&lt;/ruby&gt;
</v>
      </c>
      <c r="S15" s="271" t="str">
        <f t="shared" ca="1" si="11"/>
        <v xml:space="preserve">&lt;ruby&gt;四&lt;rt&gt;sù&lt;/rt&gt;&lt;rtc&gt;ㄙㄨ˪&lt;/rtc&gt;&lt;/ruby&gt;
</v>
      </c>
      <c r="T15" s="244"/>
      <c r="U15" s="272" t="b">
        <f t="shared" si="12"/>
        <v>0</v>
      </c>
      <c r="V15" s="272" t="b">
        <f t="shared" si="13"/>
        <v>1</v>
      </c>
      <c r="W15" s="272" t="b">
        <f t="shared" si="22"/>
        <v>0</v>
      </c>
      <c r="X15" s="272" t="b">
        <f t="shared" si="14"/>
        <v>0</v>
      </c>
      <c r="Y15" s="272" t="b">
        <f t="shared" si="15"/>
        <v>0</v>
      </c>
      <c r="Z15" s="298"/>
      <c r="AA15" s="305">
        <f t="shared" si="16"/>
        <v>21</v>
      </c>
      <c r="AB15" s="301" cm="1">
        <f t="array" ref="AB15">IF( $AA15="", "", INDEX(聲母資料表, $AA15, AB$5))</f>
        <v>10</v>
      </c>
      <c r="AC15" s="301" t="str" cm="1">
        <f t="array" ref="AC15">IF( $AA15="", "", INDEX(聲母資料表, $AA15, AC$5))</f>
        <v>時</v>
      </c>
      <c r="AD15" s="305">
        <f t="shared" si="17"/>
        <v>62</v>
      </c>
      <c r="AE15" s="301" cm="1">
        <f t="array" ref="AE15">IF( $X15, "", INDEX(韻母資料表, AD15, AE$5))</f>
        <v>27</v>
      </c>
      <c r="AF15" s="301" t="str" cm="1">
        <f t="array" ref="AF15">IF( $X15, "", INDEX(韻母資料表, AE15, AF$5))</f>
        <v>驚</v>
      </c>
      <c r="AG15" s="298"/>
      <c r="AH15" s="301" t="b">
        <f t="array" ref="AH15">IF( $X15, "", IF( INDEX(韻母資料表, AD15, $AH$5) = "入聲", TRUE, FALSE) )</f>
        <v>0</v>
      </c>
      <c r="AI15" s="302">
        <f t="shared" si="18"/>
        <v>1</v>
      </c>
      <c r="AJ15" s="302">
        <f t="shared" si="19"/>
        <v>3</v>
      </c>
      <c r="AK15" s="362" t="str">
        <f t="array" ref="AK15">IF( $X15, "", INDEX(韻母資料表, $AD15, $AK$5))</f>
        <v>u</v>
      </c>
      <c r="AL15" s="362" t="str">
        <f t="array" ref="AL15">IF($X15, "", INDEX(白話字韻母八聲調資料表, $AE15, $AJ15))</f>
        <v>ù</v>
      </c>
      <c r="AM15" s="298"/>
      <c r="AN15" s="362" t="str" cm="1">
        <f t="array" ref="AN15">IF($W15, "", INDEX(聲母資料表, $AA15, AN$5))</f>
        <v>s</v>
      </c>
      <c r="AO15" s="367" t="str" cm="1">
        <f t="array" ref="AO15">IF($X15, "", INDEX(韻母資料表, $AD15, AO$5))</f>
        <v>u</v>
      </c>
      <c r="AP15" s="362" t="str" cm="1">
        <f t="array" ref="AP15">IF($X15, "", INDEX(台羅韻母八聲調資料表, $AE15, $F15))</f>
        <v>ù</v>
      </c>
      <c r="AQ15" s="298"/>
      <c r="AR15" s="302" t="str">
        <f t="array" ref="AR15">IF($W15, "", INDEX(聲母資料表, $AA15, $AR$5))</f>
        <v>s</v>
      </c>
      <c r="AS15" s="303" t="str">
        <f t="array" ref="AS15">IF($X15, "", INDEX(韻母資料表, $AD15, $AS$5))</f>
        <v>u</v>
      </c>
      <c r="AT15" s="302" t="str">
        <f t="array" ref="AT15">IF($X15, "", INDEX(閩拼韻母八聲調資料表, $AE15, $AJ15))</f>
        <v>ǔ</v>
      </c>
      <c r="AV15" s="301" t="b">
        <f t="shared" si="20"/>
        <v>1</v>
      </c>
      <c r="AW15" s="301" t="b">
        <f>IF( $AV15, IFERROR( IF(MATCH( $E15, 顎音化聲母!$H$9:$H$37, 0), TRUE, FALSE), FALSE), "")</f>
        <v>0</v>
      </c>
      <c r="AX15" s="301" t="str">
        <f t="array" ref="AX15">IF( AND($AV15, $AW15), INDEX(顎音化聲母資料表, MATCH( $D15 &amp; $E15, 顎音化聲母!$L$5:$L$136, 0), 3), "")</f>
        <v/>
      </c>
      <c r="AY15" s="301">
        <f t="shared" si="21"/>
        <v>21</v>
      </c>
      <c r="AZ15" s="362" t="str">
        <f t="array" ref="AZ15">IF($AY15="", "", IF( $AX15&lt;&gt;"", $AX15,INDEX(聲母資料表, $AY15, $AZ$5)))</f>
        <v>ㄙ</v>
      </c>
      <c r="BA15" s="362" t="str">
        <f t="array" ref="BA15">IF($X15, "", INDEX(方音八音反切資料表, $AE15, $AJ15))</f>
        <v>ㄨ˪</v>
      </c>
    </row>
    <row r="16" spans="2:53">
      <c r="B16" s="307">
        <f t="shared" si="0"/>
        <v>9</v>
      </c>
      <c r="C16" s="404" t="s">
        <v>70</v>
      </c>
      <c r="D16" s="312" t="s">
        <v>57</v>
      </c>
      <c r="E16" s="312" t="s">
        <v>71</v>
      </c>
      <c r="F16" s="296">
        <v>5</v>
      </c>
      <c r="G16" s="418" t="str">
        <f t="shared" si="1"/>
        <v xml:space="preserve">年 (lian5) </v>
      </c>
      <c r="H16" s="269" t="str" cm="1">
        <f t="array" ref="H16">IF( OR($U16, NOT($V16), $X16), "",  $AF16 &amp; INDEX(中文數值資料表, $AJ16, 2) &amp; $AC16)</f>
        <v>膠五柳</v>
      </c>
      <c r="I16" s="332" t="str">
        <f t="shared" si="2"/>
        <v>liân</v>
      </c>
      <c r="J16" s="333" t="str">
        <f t="shared" si="3"/>
        <v>liân</v>
      </c>
      <c r="K16" s="334" t="str">
        <f t="shared" si="4"/>
        <v>liàn</v>
      </c>
      <c r="L16" s="335" t="str">
        <f t="shared" si="5"/>
        <v>ㄌㄧㄢˊ</v>
      </c>
      <c r="M16" s="270" t="str">
        <f t="shared" ca="1" si="6"/>
        <v xml:space="preserve">\ltjruby{年}{liân}\
</v>
      </c>
      <c r="N16" s="270" t="str">
        <f t="shared" ca="1" si="7"/>
        <v xml:space="preserve">&lt;ruby&gt;年&lt;rt&gt;膠五柳&lt;/rt&gt;&lt;/ruby&gt;
</v>
      </c>
      <c r="O16" s="270" t="str">
        <f t="shared" ca="1" si="8"/>
        <v xml:space="preserve">&lt;ruby&gt;年&lt;rt&gt;liân&lt;/rt&gt;&lt;/ruby&gt;
</v>
      </c>
      <c r="P16" s="270" t="str">
        <f t="shared" ca="1" si="9"/>
        <v xml:space="preserve">&lt;ruby&gt;年&lt;rt&gt;liân&lt;/rt&gt;&lt;/ruby&gt;
</v>
      </c>
      <c r="Q16" s="270" t="str">
        <f t="shared" ca="1" si="9"/>
        <v xml:space="preserve">&lt;ruby&gt;年&lt;rt&gt;liàn&lt;/rt&gt;&lt;/ruby&gt;
</v>
      </c>
      <c r="R16" s="271" t="str">
        <f t="shared" ca="1" si="10"/>
        <v xml:space="preserve">&lt;ruby&gt;年&lt;rtc&gt;ㄌㄧㄢˊ&lt;/rtc&gt;&lt;/ruby&gt;
</v>
      </c>
      <c r="S16" s="271" t="str">
        <f t="shared" ca="1" si="11"/>
        <v xml:space="preserve">&lt;ruby&gt;年&lt;rt&gt;liân&lt;/rt&gt;&lt;rtc&gt;ㄌㄧㄢˊ&lt;/rtc&gt;&lt;/ruby&gt;
</v>
      </c>
      <c r="T16" s="244"/>
      <c r="U16" s="272" t="b">
        <f t="shared" si="12"/>
        <v>0</v>
      </c>
      <c r="V16" s="272" t="b">
        <f t="shared" si="13"/>
        <v>1</v>
      </c>
      <c r="W16" s="272" t="b">
        <f t="shared" si="22"/>
        <v>0</v>
      </c>
      <c r="X16" s="272" t="b">
        <f t="shared" si="14"/>
        <v>0</v>
      </c>
      <c r="Y16" s="272" t="b">
        <f t="shared" si="15"/>
        <v>0</v>
      </c>
      <c r="Z16" s="298"/>
      <c r="AA16" s="305">
        <f t="shared" si="16"/>
        <v>8</v>
      </c>
      <c r="AB16" s="301" cm="1">
        <f t="array" ref="AB16">IF( $AA16="", "", INDEX(聲母資料表, $AA16, AB$5))</f>
        <v>1</v>
      </c>
      <c r="AC16" s="301" t="str" cm="1">
        <f t="array" ref="AC16">IF( $AA16="", "", INDEX(聲母資料表, $AA16, AC$5))</f>
        <v>柳</v>
      </c>
      <c r="AD16" s="305">
        <f t="shared" si="17"/>
        <v>24</v>
      </c>
      <c r="AE16" s="301" cm="1">
        <f t="array" ref="AE16">IF( $X16, "", INDEX(韻母資料表, AD16, AE$5))</f>
        <v>2</v>
      </c>
      <c r="AF16" s="301" t="str" cm="1">
        <f t="array" ref="AF16">IF( $X16, "", INDEX(韻母資料表, AE16, AF$5))</f>
        <v>膠</v>
      </c>
      <c r="AG16" s="298"/>
      <c r="AH16" s="301" t="b">
        <f t="array" ref="AH16">IF( $X16, "", IF( INDEX(韻母資料表, AD16, $AH$5) = "入聲", TRUE, FALSE) )</f>
        <v>0</v>
      </c>
      <c r="AI16" s="302">
        <f t="shared" si="18"/>
        <v>1</v>
      </c>
      <c r="AJ16" s="302">
        <f t="shared" si="19"/>
        <v>5</v>
      </c>
      <c r="AK16" s="362" t="str">
        <f t="array" ref="AK16">IF( $X16, "", INDEX(韻母資料表, $AD16, $AK$5))</f>
        <v>ian</v>
      </c>
      <c r="AL16" s="362" t="str">
        <f t="array" ref="AL16">IF($X16, "", INDEX(白話字韻母八聲調資料表, $AE16, $AJ16))</f>
        <v>iân</v>
      </c>
      <c r="AM16" s="298"/>
      <c r="AN16" s="362" t="str" cm="1">
        <f t="array" ref="AN16">IF($W16, "", INDEX(聲母資料表, $AA16, AN$5))</f>
        <v>l</v>
      </c>
      <c r="AO16" s="367" t="str" cm="1">
        <f t="array" ref="AO16">IF($X16, "", INDEX(韻母資料表, $AD16, AO$5))</f>
        <v>ian</v>
      </c>
      <c r="AP16" s="362" t="str" cm="1">
        <f t="array" ref="AP16">IF($X16, "", INDEX(台羅韻母八聲調資料表, $AE16, $F16))</f>
        <v>iân</v>
      </c>
      <c r="AQ16" s="298"/>
      <c r="AR16" s="302" t="str">
        <f t="array" ref="AR16">IF($W16, "", INDEX(聲母資料表, $AA16, $AR$5))</f>
        <v>l</v>
      </c>
      <c r="AS16" s="303" t="str">
        <f t="array" ref="AS16">IF($X16, "", INDEX(韻母資料表, $AD16, $AS$5))</f>
        <v>ian</v>
      </c>
      <c r="AT16" s="302" t="str">
        <f t="array" ref="AT16">IF($X16, "", INDEX(閩拼韻母八聲調資料表, $AE16, $AJ16))</f>
        <v>iàn</v>
      </c>
      <c r="AV16" s="301" t="b">
        <f t="shared" si="20"/>
        <v>0</v>
      </c>
      <c r="AW16" s="301" t="str">
        <f>IF( $AV16, IFERROR( IF(MATCH( $E16, 顎音化聲母!$H$9:$H$37, 0), TRUE, FALSE), FALSE), "")</f>
        <v/>
      </c>
      <c r="AX16" s="301" t="str">
        <f t="array" ref="AX16">IF( AND($AV16, $AW16), INDEX(顎音化聲母資料表, MATCH( $D16 &amp; $E16, 顎音化聲母!$L$5:$L$136, 0), 3), "")</f>
        <v/>
      </c>
      <c r="AY16" s="301">
        <f t="shared" si="21"/>
        <v>8</v>
      </c>
      <c r="AZ16" s="362" t="str">
        <f t="array" ref="AZ16">IF($AY16="", "", IF( $AX16&lt;&gt;"", $AX16,INDEX(聲母資料表, $AY16, $AZ$5)))</f>
        <v>ㄌ</v>
      </c>
      <c r="BA16" s="362" t="str">
        <f t="array" ref="BA16">IF($X16, "", INDEX(方音八音反切資料表, $AE16, $AJ16))</f>
        <v>ㄧㄢˊ</v>
      </c>
    </row>
    <row r="17" spans="2:53">
      <c r="B17" s="307">
        <f t="shared" si="0"/>
        <v>10</v>
      </c>
      <c r="C17" s="404" t="s">
        <v>72</v>
      </c>
      <c r="D17" s="312" t="s">
        <v>73</v>
      </c>
      <c r="E17" s="312" t="s">
        <v>74</v>
      </c>
      <c r="F17" s="296">
        <v>1</v>
      </c>
      <c r="G17" s="418" t="str">
        <f t="shared" si="1"/>
        <v xml:space="preserve">春 (tshun1) </v>
      </c>
      <c r="H17" s="269" t="str" cm="1">
        <f t="array" ref="H17">IF( OR($U17, NOT($V17), $X17), "",  $AF17 &amp; INDEX(中文數值資料表, $AJ17, 2) &amp; $AC17)</f>
        <v>膠一出</v>
      </c>
      <c r="I17" s="332" t="str">
        <f t="shared" si="2"/>
        <v>tshun</v>
      </c>
      <c r="J17" s="333" t="str">
        <f t="shared" si="3"/>
        <v>tshun</v>
      </c>
      <c r="K17" s="334" t="str">
        <f t="shared" si="4"/>
        <v>cūn</v>
      </c>
      <c r="L17" s="335" t="str">
        <f t="shared" si="5"/>
        <v>ㄘㄨㄣ</v>
      </c>
      <c r="M17" s="270" t="str">
        <f t="shared" ca="1" si="6"/>
        <v xml:space="preserve">\ltjruby{春}{tshun}\
</v>
      </c>
      <c r="N17" s="270" t="str">
        <f t="shared" ca="1" si="7"/>
        <v xml:space="preserve">&lt;ruby&gt;春&lt;rt&gt;膠一出&lt;/rt&gt;&lt;/ruby&gt;
</v>
      </c>
      <c r="O17" s="270" t="str">
        <f t="shared" ca="1" si="8"/>
        <v xml:space="preserve">&lt;ruby&gt;春&lt;rt&gt;tshun&lt;/rt&gt;&lt;/ruby&gt;
</v>
      </c>
      <c r="P17" s="270" t="str">
        <f t="shared" ca="1" si="9"/>
        <v xml:space="preserve">&lt;ruby&gt;春&lt;rt&gt;tshun&lt;/rt&gt;&lt;/ruby&gt;
</v>
      </c>
      <c r="Q17" s="270" t="str">
        <f t="shared" ca="1" si="9"/>
        <v xml:space="preserve">&lt;ruby&gt;春&lt;rt&gt;cūn&lt;/rt&gt;&lt;/ruby&gt;
</v>
      </c>
      <c r="R17" s="271" t="str">
        <f t="shared" ca="1" si="10"/>
        <v xml:space="preserve">&lt;ruby&gt;春&lt;rtc&gt;ㄘㄨㄣ&lt;/rtc&gt;&lt;/ruby&gt;
</v>
      </c>
      <c r="S17" s="271" t="str">
        <f t="shared" ca="1" si="11"/>
        <v xml:space="preserve">&lt;ruby&gt;春&lt;rt&gt;tshun&lt;/rt&gt;&lt;rtc&gt;ㄘㄨㄣ&lt;/rtc&gt;&lt;/ruby&gt;
</v>
      </c>
      <c r="T17" s="244"/>
      <c r="U17" s="272" t="b">
        <f t="shared" si="12"/>
        <v>0</v>
      </c>
      <c r="V17" s="272" t="b">
        <f t="shared" si="13"/>
        <v>1</v>
      </c>
      <c r="W17" s="272" t="b">
        <f t="shared" si="22"/>
        <v>0</v>
      </c>
      <c r="X17" s="272" t="b">
        <f t="shared" si="14"/>
        <v>0</v>
      </c>
      <c r="Y17" s="272" t="b">
        <f t="shared" si="15"/>
        <v>0</v>
      </c>
      <c r="Z17" s="298"/>
      <c r="AA17" s="305">
        <f t="shared" si="16"/>
        <v>20</v>
      </c>
      <c r="AB17" s="301" cm="1">
        <f t="array" ref="AB17">IF( $AA17="", "", INDEX(聲母資料表, $AA17, AB$5))</f>
        <v>14</v>
      </c>
      <c r="AC17" s="301" t="str" cm="1">
        <f t="array" ref="AC17">IF( $AA17="", "", INDEX(聲母資料表, $AA17, AC$5))</f>
        <v>出</v>
      </c>
      <c r="AD17" s="305">
        <f t="shared" si="17"/>
        <v>74</v>
      </c>
      <c r="AE17" s="301" cm="1">
        <f t="array" ref="AE17">IF( $X17, "", INDEX(韻母資料表, AD17, AE$5))</f>
        <v>1</v>
      </c>
      <c r="AF17" s="301" t="str" cm="1">
        <f t="array" ref="AF17">IF( $X17, "", INDEX(韻母資料表, AE17, AF$5))</f>
        <v>膠</v>
      </c>
      <c r="AG17" s="298"/>
      <c r="AH17" s="301" t="b">
        <f t="array" ref="AH17">IF( $X17, "", IF( INDEX(韻母資料表, AD17, $AH$5) = "入聲", TRUE, FALSE) )</f>
        <v>0</v>
      </c>
      <c r="AI17" s="302">
        <f t="shared" si="18"/>
        <v>1</v>
      </c>
      <c r="AJ17" s="302">
        <f t="shared" si="19"/>
        <v>1</v>
      </c>
      <c r="AK17" s="362" t="str">
        <f t="array" ref="AK17">IF( $X17, "", INDEX(韻母資料表, $AD17, $AK$5))</f>
        <v>un</v>
      </c>
      <c r="AL17" s="362" t="str">
        <f t="array" ref="AL17">IF($X17, "", INDEX(白話字韻母八聲調資料表, $AE17, $AJ17))</f>
        <v>un</v>
      </c>
      <c r="AM17" s="298"/>
      <c r="AN17" s="362" t="str" cm="1">
        <f t="array" ref="AN17">IF($W17, "", INDEX(聲母資料表, $AA17, AN$5))</f>
        <v>tsh</v>
      </c>
      <c r="AO17" s="367" t="str" cm="1">
        <f t="array" ref="AO17">IF($X17, "", INDEX(韻母資料表, $AD17, AO$5))</f>
        <v>un</v>
      </c>
      <c r="AP17" s="362" t="str" cm="1">
        <f t="array" ref="AP17">IF($X17, "", INDEX(台羅韻母八聲調資料表, $AE17, $F17))</f>
        <v>un</v>
      </c>
      <c r="AQ17" s="298"/>
      <c r="AR17" s="302" t="str">
        <f t="array" ref="AR17">IF($W17, "", INDEX(聲母資料表, $AA17, $AR$5))</f>
        <v>c</v>
      </c>
      <c r="AS17" s="303" t="str">
        <f t="array" ref="AS17">IF($X17, "", INDEX(韻母資料表, $AD17, $AS$5))</f>
        <v>un</v>
      </c>
      <c r="AT17" s="302" t="str">
        <f t="array" ref="AT17">IF($X17, "", INDEX(閩拼韻母八聲調資料表, $AE17, $AJ17))</f>
        <v>ūn</v>
      </c>
      <c r="AV17" s="301" t="b">
        <f t="shared" si="20"/>
        <v>0</v>
      </c>
      <c r="AW17" s="301" t="str">
        <f>IF( $AV17, IFERROR( IF(MATCH( $E17, 顎音化聲母!$H$9:$H$37, 0), TRUE, FALSE), FALSE), "")</f>
        <v/>
      </c>
      <c r="AX17" s="301" t="str">
        <f t="array" ref="AX17">IF( AND($AV17, $AW17), INDEX(顎音化聲母資料表, MATCH( $D17 &amp; $E17, 顎音化聲母!$L$5:$L$136, 0), 3), "")</f>
        <v/>
      </c>
      <c r="AY17" s="301">
        <f t="shared" si="21"/>
        <v>20</v>
      </c>
      <c r="AZ17" s="362" t="str">
        <f t="array" ref="AZ17">IF($AY17="", "", IF( $AX17&lt;&gt;"", $AX17,INDEX(聲母資料表, $AY17, $AZ$5)))</f>
        <v>ㄘ</v>
      </c>
      <c r="BA17" s="362" t="str">
        <f t="array" ref="BA17">IF($X17, "", INDEX(方音八音反切資料表, $AE17, $AJ17))</f>
        <v>ㄨㄣ</v>
      </c>
    </row>
    <row r="18" spans="2:53">
      <c r="B18" s="307">
        <f t="shared" si="0"/>
        <v>11</v>
      </c>
      <c r="C18" s="404" t="s">
        <v>75</v>
      </c>
      <c r="D18" s="312"/>
      <c r="E18" s="312"/>
      <c r="F18" s="296"/>
      <c r="G18" s="418" t="str">
        <f t="shared" si="1"/>
        <v/>
      </c>
      <c r="H18" s="269" t="str" cm="1">
        <f t="array" ref="H18">IF( OR($U18, NOT($V18), $X18), "",  $AF18 &amp; INDEX(中文數值資料表, $AJ18, 2) &amp; $AC18)</f>
        <v/>
      </c>
      <c r="I18" s="332" t="str">
        <f t="shared" si="2"/>
        <v/>
      </c>
      <c r="J18" s="333" t="str">
        <f t="shared" si="3"/>
        <v/>
      </c>
      <c r="K18" s="334" t="str">
        <f t="shared" si="4"/>
        <v/>
      </c>
      <c r="L18" s="335" t="str">
        <f t="shared" si="5"/>
        <v/>
      </c>
      <c r="M18" s="270" t="str">
        <f t="shared" ca="1" si="6"/>
        <v xml:space="preserve">\ltjruby{，}{}\
</v>
      </c>
      <c r="N18" s="270" t="str">
        <f t="shared" ca="1" si="7"/>
        <v xml:space="preserve">，
</v>
      </c>
      <c r="O18" s="270" t="str">
        <f t="shared" ca="1" si="8"/>
        <v xml:space="preserve">，
</v>
      </c>
      <c r="P18" s="270" t="str">
        <f t="shared" ca="1" si="9"/>
        <v xml:space="preserve">，
</v>
      </c>
      <c r="Q18" s="270" t="str">
        <f t="shared" ca="1" si="9"/>
        <v xml:space="preserve">，
</v>
      </c>
      <c r="R18" s="271" t="str">
        <f t="shared" ca="1" si="10"/>
        <v xml:space="preserve">，
</v>
      </c>
      <c r="S18" s="271" t="str">
        <f t="shared" ca="1" si="11"/>
        <v xml:space="preserve">，
</v>
      </c>
      <c r="T18" s="244"/>
      <c r="U18" s="272" t="b">
        <f t="shared" si="12"/>
        <v>1</v>
      </c>
      <c r="V18" s="272" t="b">
        <f t="shared" si="13"/>
        <v>0</v>
      </c>
      <c r="W18" s="272" t="b">
        <f t="shared" si="22"/>
        <v>1</v>
      </c>
      <c r="X18" s="272" t="b">
        <f t="shared" si="14"/>
        <v>1</v>
      </c>
      <c r="Y18" s="272" t="b">
        <f t="shared" si="15"/>
        <v>0</v>
      </c>
      <c r="Z18" s="298"/>
      <c r="AA18" s="305" t="str">
        <f t="shared" si="16"/>
        <v/>
      </c>
      <c r="AB18" s="301" t="str" cm="1">
        <f t="array" ref="AB18">IF( $AA18="", "", INDEX(聲母資料表, $AA18, AB$5))</f>
        <v/>
      </c>
      <c r="AC18" s="301" t="str" cm="1">
        <f t="array" ref="AC18">IF( $AA18="", "", INDEX(聲母資料表, $AA18, AC$5))</f>
        <v/>
      </c>
      <c r="AD18" s="305" t="str">
        <f t="shared" si="17"/>
        <v/>
      </c>
      <c r="AE18" s="301" t="str" cm="1">
        <f t="array" ref="AE18">IF( $X18, "", INDEX(韻母資料表, AD18, AE$5))</f>
        <v/>
      </c>
      <c r="AF18" s="301" t="str" cm="1">
        <f t="array" ref="AF18">IF( $X18, "", INDEX(韻母資料表, AE18, AF$5))</f>
        <v/>
      </c>
      <c r="AG18" s="298"/>
      <c r="AH18" s="301" t="str">
        <f t="array" ref="AH18">IF( $X18, "", IF( INDEX(韻母資料表, AD18, $AH$5) = "入聲", TRUE, FALSE) )</f>
        <v/>
      </c>
      <c r="AI18" s="302" t="str">
        <f t="shared" si="18"/>
        <v/>
      </c>
      <c r="AJ18" s="302" t="str">
        <f t="shared" ref="AJ18:AJ81" si="23">IF($U18, "", IF($F18="", $AI18, $F18))</f>
        <v/>
      </c>
      <c r="AK18" s="362" t="str">
        <f t="array" ref="AK18">IF( $X18, "", INDEX(韻母資料表, $AD18, $AK$5))</f>
        <v/>
      </c>
      <c r="AL18" s="362" t="str">
        <f t="array" ref="AL18">IF($X18, "", INDEX(白話字韻母八聲調資料表, $AE18, $AJ18))</f>
        <v/>
      </c>
      <c r="AM18" s="298"/>
      <c r="AN18" s="362" t="str" cm="1">
        <f t="array" ref="AN18">IF($W18, "", INDEX(聲母資料表, $AA18, AN$5))</f>
        <v/>
      </c>
      <c r="AO18" s="367" t="str" cm="1">
        <f t="array" ref="AO18">IF($X18, "", INDEX(韻母資料表, $AD18, AO$5))</f>
        <v/>
      </c>
      <c r="AP18" s="362" t="str" cm="1">
        <f t="array" ref="AP18">IF($X18, "", INDEX(台羅韻母八聲調資料表, $AE18, $F18))</f>
        <v/>
      </c>
      <c r="AQ18" s="298"/>
      <c r="AR18" s="302" t="str">
        <f t="array" ref="AR18">IF($W18, "", INDEX(聲母資料表, $AA18, $AR$5))</f>
        <v/>
      </c>
      <c r="AS18" s="303" t="str">
        <f t="array" ref="AS18">IF($X18, "", INDEX(韻母資料表, $AD18, $AS$5))</f>
        <v/>
      </c>
      <c r="AT18" s="302" t="str">
        <f t="array" ref="AT18">IF($X18, "", INDEX(閩拼韻母八聲調資料表, $AE18, $AJ18))</f>
        <v/>
      </c>
      <c r="AV18" s="301" t="b">
        <f t="shared" si="20"/>
        <v>0</v>
      </c>
      <c r="AW18" s="301" t="str">
        <f>IF( $AV18, IFERROR( IF(MATCH( $E18, 顎音化聲母!$H$9:$H$37, 0), TRUE, FALSE), FALSE), "")</f>
        <v/>
      </c>
      <c r="AX18" s="301" t="str">
        <f t="array" ref="AX18">IF( AND($AV18, $AW18), INDEX(顎音化聲母資料表, MATCH( $D18 &amp; $E18, 顎音化聲母!$L$5:$L$136, 0), 3), "")</f>
        <v/>
      </c>
      <c r="AY18" s="301" t="str">
        <f t="shared" si="21"/>
        <v/>
      </c>
      <c r="AZ18" s="362" t="str">
        <f t="array" ref="AZ18">IF($AY18="", "", IF( $AX18&lt;&gt;"", $AX18,INDEX(聲母資料表, $AY18, $AZ$5)))</f>
        <v/>
      </c>
      <c r="BA18" s="362" t="str">
        <f t="array" ref="BA18">IF($X18, "", INDEX(方音八音反切資料表, $AE18, $AJ18))</f>
        <v/>
      </c>
    </row>
    <row r="19" spans="2:53">
      <c r="B19" s="307">
        <f t="shared" si="0"/>
        <v>12</v>
      </c>
      <c r="C19" s="404" t="s">
        <v>76</v>
      </c>
      <c r="D19" s="312" t="s">
        <v>77</v>
      </c>
      <c r="E19" s="312" t="s">
        <v>64</v>
      </c>
      <c r="F19" s="296">
        <v>5</v>
      </c>
      <c r="G19" s="418" t="str">
        <f t="shared" si="1"/>
        <v xml:space="preserve">滕 (ting5) </v>
      </c>
      <c r="H19" s="269" t="str" cm="1">
        <f t="array" ref="H19">IF( OR($U19, NOT($V19), $X19), "",  $AF19 &amp; INDEX(中文數值資料表, $AJ19, 2) &amp; $AC19)</f>
        <v>監五地</v>
      </c>
      <c r="I19" s="332" t="str">
        <f t="shared" si="2"/>
        <v>ting</v>
      </c>
      <c r="J19" s="333" t="str">
        <f t="shared" si="3"/>
        <v>tîng</v>
      </c>
      <c r="K19" s="334" t="str">
        <f t="shared" si="4"/>
        <v>dìng</v>
      </c>
      <c r="L19" s="335" t="str">
        <f t="shared" si="5"/>
        <v>ㄉㄧㄥˊ</v>
      </c>
      <c r="M19" s="270" t="str">
        <f t="shared" ca="1" si="6"/>
        <v xml:space="preserve">\ltjruby{滕}{tîng}\
</v>
      </c>
      <c r="N19" s="270" t="str">
        <f t="shared" ca="1" si="7"/>
        <v xml:space="preserve">&lt;ruby&gt;滕&lt;rt&gt;監五地&lt;/rt&gt;&lt;/ruby&gt;
</v>
      </c>
      <c r="O19" s="270" t="str">
        <f t="shared" ca="1" si="8"/>
        <v xml:space="preserve">&lt;ruby&gt;滕&lt;rt&gt;ting&lt;/rt&gt;&lt;/ruby&gt;
</v>
      </c>
      <c r="P19" s="270" t="str">
        <f t="shared" ca="1" si="9"/>
        <v xml:space="preserve">&lt;ruby&gt;滕&lt;rt&gt;tîng&lt;/rt&gt;&lt;/ruby&gt;
</v>
      </c>
      <c r="Q19" s="270" t="str">
        <f t="shared" ca="1" si="9"/>
        <v xml:space="preserve">&lt;ruby&gt;滕&lt;rt&gt;dìng&lt;/rt&gt;&lt;/ruby&gt;
</v>
      </c>
      <c r="R19" s="271" t="str">
        <f t="shared" ca="1" si="10"/>
        <v xml:space="preserve">&lt;ruby&gt;滕&lt;rtc&gt;ㄉㄧㄥˊ&lt;/rtc&gt;&lt;/ruby&gt;
</v>
      </c>
      <c r="S19" s="271" t="str">
        <f t="shared" ca="1" si="11"/>
        <v xml:space="preserve">&lt;ruby&gt;滕&lt;rt&gt;tîng&lt;/rt&gt;&lt;rtc&gt;ㄉㄧㄥˊ&lt;/rtc&gt;&lt;/ruby&gt;
</v>
      </c>
      <c r="T19" s="244"/>
      <c r="U19" s="272" t="b">
        <f t="shared" si="12"/>
        <v>0</v>
      </c>
      <c r="V19" s="272" t="b">
        <f t="shared" si="13"/>
        <v>1</v>
      </c>
      <c r="W19" s="272" t="b">
        <f t="shared" si="22"/>
        <v>0</v>
      </c>
      <c r="X19" s="272" t="b">
        <f t="shared" si="14"/>
        <v>0</v>
      </c>
      <c r="Y19" s="272" t="b">
        <f t="shared" si="15"/>
        <v>0</v>
      </c>
      <c r="Z19" s="298"/>
      <c r="AA19" s="305">
        <f t="shared" si="16"/>
        <v>5</v>
      </c>
      <c r="AB19" s="301" cm="1">
        <f t="array" ref="AB19">IF( $AA19="", "", INDEX(聲母資料表, $AA19, AB$5))</f>
        <v>5</v>
      </c>
      <c r="AC19" s="301" t="str" cm="1">
        <f t="array" ref="AC19">IF( $AA19="", "", INDEX(聲母資料表, $AA19, AC$5))</f>
        <v>地</v>
      </c>
      <c r="AD19" s="305">
        <f t="shared" si="17"/>
        <v>37</v>
      </c>
      <c r="AE19" s="301" cm="1">
        <f t="array" ref="AE19">IF( $X19, "", INDEX(韻母資料表, AD19, AE$5))</f>
        <v>9</v>
      </c>
      <c r="AF19" s="301" t="str" cm="1">
        <f t="array" ref="AF19">IF( $X19, "", INDEX(韻母資料表, AE19, AF$5))</f>
        <v>監</v>
      </c>
      <c r="AG19" s="298"/>
      <c r="AH19" s="301" t="b">
        <f t="array" ref="AH19">IF( $X19, "", IF( INDEX(韻母資料表, AD19, $AH$5) = "入聲", TRUE, FALSE) )</f>
        <v>0</v>
      </c>
      <c r="AI19" s="302">
        <f t="shared" si="18"/>
        <v>1</v>
      </c>
      <c r="AJ19" s="302">
        <f t="shared" si="23"/>
        <v>5</v>
      </c>
      <c r="AK19" s="362" t="str">
        <f t="array" ref="AK19">IF( $X19, "", INDEX(韻母資料表, $AD19, $AK$5))</f>
        <v>ing</v>
      </c>
      <c r="AL19" s="362" t="str">
        <f t="array" ref="AL19">IF($X19, "", INDEX(白話字韻母八聲調資料表, $AE19, $AJ19))</f>
        <v>ing</v>
      </c>
      <c r="AM19" s="298"/>
      <c r="AN19" s="362" t="str" cm="1">
        <f t="array" ref="AN19">IF($W19, "", INDEX(聲母資料表, $AA19, AN$5))</f>
        <v>t</v>
      </c>
      <c r="AO19" s="367" t="str" cm="1">
        <f t="array" ref="AO19">IF($X19, "", INDEX(韻母資料表, $AD19, AO$5))</f>
        <v>ing</v>
      </c>
      <c r="AP19" s="362" t="str" cm="1">
        <f t="array" ref="AP19">IF($X19, "", INDEX(台羅韻母八聲調資料表, $AE19, $F19))</f>
        <v>îng</v>
      </c>
      <c r="AQ19" s="298"/>
      <c r="AR19" s="302" t="str">
        <f t="array" ref="AR19">IF($W19, "", INDEX(聲母資料表, $AA19, $AR$5))</f>
        <v>d</v>
      </c>
      <c r="AS19" s="303" t="str">
        <f t="array" ref="AS19">IF($X19, "", INDEX(韻母資料表, $AD19, $AS$5))</f>
        <v>ing</v>
      </c>
      <c r="AT19" s="302" t="str">
        <f t="array" ref="AT19">IF($X19, "", INDEX(閩拼韻母八聲調資料表, $AE19, $AJ19))</f>
        <v>ìng</v>
      </c>
      <c r="AV19" s="301" t="b">
        <f t="shared" si="20"/>
        <v>0</v>
      </c>
      <c r="AW19" s="301" t="str">
        <f>IF( $AV19, IFERROR( IF(MATCH( $E19, 顎音化聲母!$H$9:$H$37, 0), TRUE, FALSE), FALSE), "")</f>
        <v/>
      </c>
      <c r="AX19" s="301" t="str">
        <f t="array" ref="AX19">IF( AND($AV19, $AW19), INDEX(顎音化聲母資料表, MATCH( $D19 &amp; $E19, 顎音化聲母!$L$5:$L$136, 0), 3), "")</f>
        <v/>
      </c>
      <c r="AY19" s="301">
        <f t="shared" si="21"/>
        <v>5</v>
      </c>
      <c r="AZ19" s="362" t="str">
        <f t="array" ref="AZ19">IF($AY19="", "", IF( $AX19&lt;&gt;"", $AX19,INDEX(聲母資料表, $AY19, $AZ$5)))</f>
        <v>ㄉ</v>
      </c>
      <c r="BA19" s="362" t="str">
        <f t="array" ref="BA19">IF($X19, "", INDEX(方音八音反切資料表, $AE19, $AJ19))</f>
        <v>ㄧㄥˊ</v>
      </c>
    </row>
    <row r="20" spans="2:53">
      <c r="B20" s="307">
        <f t="shared" si="0"/>
        <v>13</v>
      </c>
      <c r="C20" s="404" t="s">
        <v>78</v>
      </c>
      <c r="D20" s="312" t="s">
        <v>79</v>
      </c>
      <c r="E20" s="312" t="s">
        <v>69</v>
      </c>
      <c r="F20" s="296">
        <v>2</v>
      </c>
      <c r="G20" s="418" t="str">
        <f t="shared" si="1"/>
        <v xml:space="preserve">子 (tsu2) </v>
      </c>
      <c r="H20" s="269" t="str" cm="1">
        <f t="array" ref="H20">IF( OR($U20, NOT($V20), $X20), "",  $AF20 &amp; INDEX(中文數值資料表, $AJ20, 2) &amp; $AC20)</f>
        <v>驚二曾</v>
      </c>
      <c r="I20" s="332" t="str">
        <f t="shared" si="2"/>
        <v>tsú</v>
      </c>
      <c r="J20" s="333" t="str">
        <f t="shared" si="3"/>
        <v>tsú</v>
      </c>
      <c r="K20" s="334" t="str">
        <f t="shared" si="4"/>
        <v>zú</v>
      </c>
      <c r="L20" s="335" t="str">
        <f t="shared" si="5"/>
        <v>ㄗㄨˋ</v>
      </c>
      <c r="M20" s="270" t="str">
        <f t="shared" ca="1" si="6"/>
        <v xml:space="preserve">\ltjruby{子}{tsú}\
</v>
      </c>
      <c r="N20" s="270" t="str">
        <f t="shared" ca="1" si="7"/>
        <v xml:space="preserve">&lt;ruby&gt;子&lt;rt&gt;驚二曾&lt;/rt&gt;&lt;/ruby&gt;
</v>
      </c>
      <c r="O20" s="270" t="str">
        <f t="shared" ca="1" si="8"/>
        <v xml:space="preserve">&lt;ruby&gt;子&lt;rt&gt;tsú&lt;/rt&gt;&lt;/ruby&gt;
</v>
      </c>
      <c r="P20" s="270" t="str">
        <f t="shared" ca="1" si="9"/>
        <v xml:space="preserve">&lt;ruby&gt;子&lt;rt&gt;tsú&lt;/rt&gt;&lt;/ruby&gt;
</v>
      </c>
      <c r="Q20" s="270" t="str">
        <f t="shared" ca="1" si="9"/>
        <v xml:space="preserve">&lt;ruby&gt;子&lt;rt&gt;zú&lt;/rt&gt;&lt;/ruby&gt;
</v>
      </c>
      <c r="R20" s="271" t="str">
        <f t="shared" ca="1" si="10"/>
        <v xml:space="preserve">&lt;ruby&gt;子&lt;rtc&gt;ㄗㄨˋ&lt;/rtc&gt;&lt;/ruby&gt;
</v>
      </c>
      <c r="S20" s="271" t="str">
        <f t="shared" ca="1" si="11"/>
        <v xml:space="preserve">&lt;ruby&gt;子&lt;rt&gt;tsú&lt;/rt&gt;&lt;rtc&gt;ㄗㄨˋ&lt;/rtc&gt;&lt;/ruby&gt;
</v>
      </c>
      <c r="T20" s="244"/>
      <c r="U20" s="272" t="b">
        <f t="shared" si="12"/>
        <v>0</v>
      </c>
      <c r="V20" s="272" t="b">
        <f t="shared" si="13"/>
        <v>1</v>
      </c>
      <c r="W20" s="272" t="b">
        <f t="shared" si="22"/>
        <v>0</v>
      </c>
      <c r="X20" s="272" t="b">
        <f t="shared" si="14"/>
        <v>0</v>
      </c>
      <c r="Y20" s="272" t="b">
        <f t="shared" si="15"/>
        <v>0</v>
      </c>
      <c r="Z20" s="298"/>
      <c r="AA20" s="305">
        <f t="shared" si="16"/>
        <v>18</v>
      </c>
      <c r="AB20" s="301" cm="1">
        <f t="array" ref="AB20">IF( $AA20="", "", INDEX(聲母資料表, $AA20, AB$5))</f>
        <v>8</v>
      </c>
      <c r="AC20" s="301" t="str" cm="1">
        <f t="array" ref="AC20">IF( $AA20="", "", INDEX(聲母資料表, $AA20, AC$5))</f>
        <v>曾</v>
      </c>
      <c r="AD20" s="305">
        <f t="shared" si="17"/>
        <v>62</v>
      </c>
      <c r="AE20" s="301" cm="1">
        <f t="array" ref="AE20">IF( $X20, "", INDEX(韻母資料表, AD20, AE$5))</f>
        <v>27</v>
      </c>
      <c r="AF20" s="301" t="str" cm="1">
        <f t="array" ref="AF20">IF( $X20, "", INDEX(韻母資料表, AE20, AF$5))</f>
        <v>驚</v>
      </c>
      <c r="AG20" s="298"/>
      <c r="AH20" s="301" t="b">
        <f t="array" ref="AH20">IF( $X20, "", IF( INDEX(韻母資料表, AD20, $AH$5) = "入聲", TRUE, FALSE) )</f>
        <v>0</v>
      </c>
      <c r="AI20" s="302">
        <f t="shared" si="18"/>
        <v>1</v>
      </c>
      <c r="AJ20" s="302">
        <f t="shared" si="23"/>
        <v>2</v>
      </c>
      <c r="AK20" s="362" t="str">
        <f t="array" ref="AK20">IF( $X20, "", INDEX(韻母資料表, $AD20, $AK$5))</f>
        <v>u</v>
      </c>
      <c r="AL20" s="362" t="str">
        <f t="array" ref="AL20">IF($X20, "", INDEX(白話字韻母八聲調資料表, $AE20, $AJ20))</f>
        <v>ú</v>
      </c>
      <c r="AM20" s="298"/>
      <c r="AN20" s="362" t="str" cm="1">
        <f t="array" ref="AN20">IF($W20, "", INDEX(聲母資料表, $AA20, AN$5))</f>
        <v>ts</v>
      </c>
      <c r="AO20" s="367" t="str" cm="1">
        <f t="array" ref="AO20">IF($X20, "", INDEX(韻母資料表, $AD20, AO$5))</f>
        <v>u</v>
      </c>
      <c r="AP20" s="362" t="str" cm="1">
        <f t="array" ref="AP20">IF($X20, "", INDEX(台羅韻母八聲調資料表, $AE20, $F20))</f>
        <v>ú</v>
      </c>
      <c r="AQ20" s="298"/>
      <c r="AR20" s="302" t="str">
        <f t="array" ref="AR20">IF($W20, "", INDEX(聲母資料表, $AA20, $AR$5))</f>
        <v>z</v>
      </c>
      <c r="AS20" s="303" t="str">
        <f t="array" ref="AS20">IF($X20, "", INDEX(韻母資料表, $AD20, $AS$5))</f>
        <v>u</v>
      </c>
      <c r="AT20" s="302" t="str">
        <f t="array" ref="AT20">IF($X20, "", INDEX(閩拼韻母八聲調資料表, $AE20, $AJ20))</f>
        <v>ú</v>
      </c>
      <c r="AV20" s="301" t="b">
        <f t="shared" si="20"/>
        <v>0</v>
      </c>
      <c r="AW20" s="301" t="str">
        <f>IF( $AV20, IFERROR( IF(MATCH( $E20, 顎音化聲母!$H$9:$H$37, 0), TRUE, FALSE), FALSE), "")</f>
        <v/>
      </c>
      <c r="AX20" s="301" t="str">
        <f t="array" ref="AX20">IF( AND($AV20, $AW20), INDEX(顎音化聲母資料表, MATCH( $D20 &amp; $E20, 顎音化聲母!$L$5:$L$136, 0), 3), "")</f>
        <v/>
      </c>
      <c r="AY20" s="301">
        <f t="shared" si="21"/>
        <v>18</v>
      </c>
      <c r="AZ20" s="362" t="str">
        <f t="array" ref="AZ20">IF($AY20="", "", IF( $AX20&lt;&gt;"", $AX20,INDEX(聲母資料表, $AY20, $AZ$5)))</f>
        <v>ㄗ</v>
      </c>
      <c r="BA20" s="362" t="str">
        <f t="array" ref="BA20">IF($X20, "", INDEX(方音八音反切資料表, $AE20, $AJ20))</f>
        <v>ㄨˋ</v>
      </c>
    </row>
    <row r="21" spans="2:53">
      <c r="B21" s="307">
        <f t="shared" si="0"/>
        <v>14</v>
      </c>
      <c r="C21" s="404" t="s">
        <v>80</v>
      </c>
      <c r="D21" s="312" t="s">
        <v>60</v>
      </c>
      <c r="E21" s="312" t="s">
        <v>64</v>
      </c>
      <c r="F21" s="296">
        <v>1</v>
      </c>
      <c r="G21" s="418" t="str">
        <f t="shared" si="1"/>
        <v xml:space="preserve">京 (king1) </v>
      </c>
      <c r="H21" s="269" t="str" cm="1">
        <f t="array" ref="H21">IF( OR($U21, NOT($V21), $X21), "",  $AF21 &amp; INDEX(中文數值資料表, $AJ21, 2) &amp; $AC21)</f>
        <v>監一求</v>
      </c>
      <c r="I21" s="332" t="str">
        <f t="shared" si="2"/>
        <v>king</v>
      </c>
      <c r="J21" s="333" t="str">
        <f t="shared" si="3"/>
        <v>king</v>
      </c>
      <c r="K21" s="334" t="str">
        <f t="shared" si="4"/>
        <v>gīng</v>
      </c>
      <c r="L21" s="335" t="str">
        <f t="shared" si="5"/>
        <v>ㄍㄧㄥ</v>
      </c>
      <c r="M21" s="270" t="str">
        <f t="shared" ca="1" si="6"/>
        <v xml:space="preserve">\ltjruby{京}{king}\
</v>
      </c>
      <c r="N21" s="270" t="str">
        <f t="shared" ca="1" si="7"/>
        <v xml:space="preserve">&lt;ruby&gt;京&lt;rt&gt;監一求&lt;/rt&gt;&lt;/ruby&gt;
</v>
      </c>
      <c r="O21" s="270" t="str">
        <f t="shared" ca="1" si="8"/>
        <v xml:space="preserve">&lt;ruby&gt;京&lt;rt&gt;king&lt;/rt&gt;&lt;/ruby&gt;
</v>
      </c>
      <c r="P21" s="270" t="str">
        <f t="shared" ca="1" si="9"/>
        <v xml:space="preserve">&lt;ruby&gt;京&lt;rt&gt;king&lt;/rt&gt;&lt;/ruby&gt;
</v>
      </c>
      <c r="Q21" s="270" t="str">
        <f t="shared" ca="1" si="9"/>
        <v xml:space="preserve">&lt;ruby&gt;京&lt;rt&gt;gīng&lt;/rt&gt;&lt;/ruby&gt;
</v>
      </c>
      <c r="R21" s="271" t="str">
        <f t="shared" ca="1" si="10"/>
        <v xml:space="preserve">&lt;ruby&gt;京&lt;rtc&gt;ㄍㄧㄥ&lt;/rtc&gt;&lt;/ruby&gt;
</v>
      </c>
      <c r="S21" s="271" t="str">
        <f t="shared" ca="1" si="11"/>
        <v xml:space="preserve">&lt;ruby&gt;京&lt;rt&gt;king&lt;/rt&gt;&lt;rtc&gt;ㄍㄧㄥ&lt;/rtc&gt;&lt;/ruby&gt;
</v>
      </c>
      <c r="T21" s="244"/>
      <c r="U21" s="272" t="b">
        <f t="shared" si="12"/>
        <v>0</v>
      </c>
      <c r="V21" s="272" t="b">
        <f t="shared" si="13"/>
        <v>1</v>
      </c>
      <c r="W21" s="272" t="b">
        <f t="shared" si="22"/>
        <v>0</v>
      </c>
      <c r="X21" s="272" t="b">
        <f t="shared" si="14"/>
        <v>0</v>
      </c>
      <c r="Y21" s="272" t="b">
        <f t="shared" si="15"/>
        <v>0</v>
      </c>
      <c r="Z21" s="298"/>
      <c r="AA21" s="305">
        <f t="shared" si="16"/>
        <v>9</v>
      </c>
      <c r="AB21" s="301" cm="1">
        <f t="array" ref="AB21">IF( $AA21="", "", INDEX(聲母資料表, $AA21, AB$5))</f>
        <v>3</v>
      </c>
      <c r="AC21" s="301" t="str" cm="1">
        <f t="array" ref="AC21">IF( $AA21="", "", INDEX(聲母資料表, $AA21, AC$5))</f>
        <v>求</v>
      </c>
      <c r="AD21" s="305">
        <f t="shared" si="17"/>
        <v>37</v>
      </c>
      <c r="AE21" s="301" cm="1">
        <f t="array" ref="AE21">IF( $X21, "", INDEX(韻母資料表, AD21, AE$5))</f>
        <v>9</v>
      </c>
      <c r="AF21" s="301" t="str" cm="1">
        <f t="array" ref="AF21">IF( $X21, "", INDEX(韻母資料表, AE21, AF$5))</f>
        <v>監</v>
      </c>
      <c r="AG21" s="298"/>
      <c r="AH21" s="301" t="b">
        <f t="array" ref="AH21">IF( $X21, "", IF( INDEX(韻母資料表, AD21, $AH$5) = "入聲", TRUE, FALSE) )</f>
        <v>0</v>
      </c>
      <c r="AI21" s="302">
        <f t="shared" si="18"/>
        <v>1</v>
      </c>
      <c r="AJ21" s="302">
        <f t="shared" si="23"/>
        <v>1</v>
      </c>
      <c r="AK21" s="362" t="str">
        <f t="array" ref="AK21">IF( $X21, "", INDEX(韻母資料表, $AD21, $AK$5))</f>
        <v>ing</v>
      </c>
      <c r="AL21" s="362" t="str">
        <f t="array" ref="AL21">IF($X21, "", INDEX(白話字韻母八聲調資料表, $AE21, $AJ21))</f>
        <v>ing</v>
      </c>
      <c r="AM21" s="298"/>
      <c r="AN21" s="362" t="str" cm="1">
        <f t="array" ref="AN21">IF($W21, "", INDEX(聲母資料表, $AA21, AN$5))</f>
        <v>k</v>
      </c>
      <c r="AO21" s="367" t="str" cm="1">
        <f t="array" ref="AO21">IF($X21, "", INDEX(韻母資料表, $AD21, AO$5))</f>
        <v>ing</v>
      </c>
      <c r="AP21" s="362" t="str" cm="1">
        <f t="array" ref="AP21">IF($X21, "", INDEX(台羅韻母八聲調資料表, $AE21, $F21))</f>
        <v>ing</v>
      </c>
      <c r="AQ21" s="298"/>
      <c r="AR21" s="302" t="str">
        <f t="array" ref="AR21">IF($W21, "", INDEX(聲母資料表, $AA21, $AR$5))</f>
        <v>g</v>
      </c>
      <c r="AS21" s="303" t="str">
        <f t="array" ref="AS21">IF($X21, "", INDEX(韻母資料表, $AD21, $AS$5))</f>
        <v>ing</v>
      </c>
      <c r="AT21" s="302" t="str">
        <f t="array" ref="AT21">IF($X21, "", INDEX(閩拼韻母八聲調資料表, $AE21, $AJ21))</f>
        <v>īng</v>
      </c>
      <c r="AV21" s="301" t="b">
        <f t="shared" si="20"/>
        <v>0</v>
      </c>
      <c r="AW21" s="301" t="str">
        <f>IF( $AV21, IFERROR( IF(MATCH( $E21, 顎音化聲母!$H$9:$H$37, 0), TRUE, FALSE), FALSE), "")</f>
        <v/>
      </c>
      <c r="AX21" s="301" t="str">
        <f t="array" ref="AX21">IF( AND($AV21, $AW21), INDEX(顎音化聲母資料表, MATCH( $D21 &amp; $E21, 顎音化聲母!$L$5:$L$136, 0), 3), "")</f>
        <v/>
      </c>
      <c r="AY21" s="301">
        <f t="shared" si="21"/>
        <v>9</v>
      </c>
      <c r="AZ21" s="362" t="str">
        <f t="array" ref="AZ21">IF($AY21="", "", IF( $AX21&lt;&gt;"", $AX21,INDEX(聲母資料表, $AY21, $AZ$5)))</f>
        <v>ㄍ</v>
      </c>
      <c r="BA21" s="362" t="str">
        <f t="array" ref="BA21">IF($X21, "", INDEX(方音八音反切資料表, $AE21, $AJ21))</f>
        <v>ㄧㄥ</v>
      </c>
    </row>
    <row r="22" spans="2:53">
      <c r="B22" s="307">
        <f t="shared" si="0"/>
        <v>15</v>
      </c>
      <c r="C22" s="404" t="s">
        <v>81</v>
      </c>
      <c r="D22" s="312" t="s">
        <v>77</v>
      </c>
      <c r="E22" s="312" t="s">
        <v>66</v>
      </c>
      <c r="F22" s="296">
        <v>4</v>
      </c>
      <c r="G22" s="418" t="str">
        <f t="shared" si="1"/>
        <v xml:space="preserve">謫 (tik4) </v>
      </c>
      <c r="H22" s="269" t="str" cm="1">
        <f t="array" ref="H22">IF( OR($U22, NOT($V22), $X22), "",  $AF22 &amp; INDEX(中文數值資料表, $AJ22, 2) &amp; $AC22)</f>
        <v>監四地</v>
      </c>
      <c r="I22" s="332" t="str">
        <f t="shared" si="2"/>
        <v>tik</v>
      </c>
      <c r="J22" s="333" t="str">
        <f t="shared" si="3"/>
        <v>tik</v>
      </c>
      <c r="K22" s="334" t="str">
        <f t="shared" si="4"/>
        <v>dik</v>
      </c>
      <c r="L22" s="335" t="str">
        <f t="shared" si="5"/>
        <v>ㄉㄧㆻ</v>
      </c>
      <c r="M22" s="270" t="str">
        <f t="shared" ca="1" si="6"/>
        <v xml:space="preserve">\ltjruby{謫}{tik}\
</v>
      </c>
      <c r="N22" s="270" t="str">
        <f t="shared" ca="1" si="7"/>
        <v xml:space="preserve">&lt;ruby&gt;謫&lt;rt&gt;監四地&lt;/rt&gt;&lt;/ruby&gt;
</v>
      </c>
      <c r="O22" s="270" t="str">
        <f t="shared" ca="1" si="8"/>
        <v xml:space="preserve">&lt;ruby&gt;謫&lt;rt&gt;tik&lt;/rt&gt;&lt;/ruby&gt;
</v>
      </c>
      <c r="P22" s="270" t="str">
        <f t="shared" ca="1" si="9"/>
        <v xml:space="preserve">&lt;ruby&gt;謫&lt;rt&gt;tik&lt;/rt&gt;&lt;/ruby&gt;
</v>
      </c>
      <c r="Q22" s="270" t="str">
        <f t="shared" ca="1" si="9"/>
        <v xml:space="preserve">&lt;ruby&gt;謫&lt;rt&gt;dik&lt;/rt&gt;&lt;/ruby&gt;
</v>
      </c>
      <c r="R22" s="271" t="str">
        <f t="shared" ca="1" si="10"/>
        <v xml:space="preserve">&lt;ruby&gt;謫&lt;rtc&gt;ㄉㄧㆻ&lt;/rtc&gt;&lt;/ruby&gt;
</v>
      </c>
      <c r="S22" s="271" t="str">
        <f t="shared" ca="1" si="11"/>
        <v xml:space="preserve">&lt;ruby&gt;謫&lt;rt&gt;tik&lt;/rt&gt;&lt;rtc&gt;ㄉㄧㆻ&lt;/rtc&gt;&lt;/ruby&gt;
</v>
      </c>
      <c r="T22" s="244"/>
      <c r="U22" s="272" t="b">
        <f t="shared" si="12"/>
        <v>0</v>
      </c>
      <c r="V22" s="272" t="b">
        <f t="shared" si="13"/>
        <v>1</v>
      </c>
      <c r="W22" s="272" t="b">
        <f t="shared" si="22"/>
        <v>0</v>
      </c>
      <c r="X22" s="272" t="b">
        <f t="shared" si="14"/>
        <v>0</v>
      </c>
      <c r="Y22" s="272" t="b">
        <f t="shared" si="15"/>
        <v>0</v>
      </c>
      <c r="Z22" s="298"/>
      <c r="AA22" s="305">
        <f t="shared" si="16"/>
        <v>5</v>
      </c>
      <c r="AB22" s="301" cm="1">
        <f t="array" ref="AB22">IF( $AA22="", "", INDEX(聲母資料表, $AA22, AB$5))</f>
        <v>5</v>
      </c>
      <c r="AC22" s="301" t="str" cm="1">
        <f t="array" ref="AC22">IF( $AA22="", "", INDEX(聲母資料表, $AA22, AC$5))</f>
        <v>地</v>
      </c>
      <c r="AD22" s="305">
        <f t="shared" si="17"/>
        <v>34</v>
      </c>
      <c r="AE22" s="301" cm="1">
        <f t="array" ref="AE22">IF( $X22, "", INDEX(韻母資料表, AD22, AE$5))</f>
        <v>9</v>
      </c>
      <c r="AF22" s="301" t="str" cm="1">
        <f t="array" ref="AF22">IF( $X22, "", INDEX(韻母資料表, AE22, AF$5))</f>
        <v>監</v>
      </c>
      <c r="AG22" s="298"/>
      <c r="AH22" s="301" t="b">
        <f t="array" ref="AH22">IF( $X22, "", IF( INDEX(韻母資料表, AD22, $AH$5) = "入聲", TRUE, FALSE) )</f>
        <v>0</v>
      </c>
      <c r="AI22" s="302">
        <f t="shared" si="18"/>
        <v>1</v>
      </c>
      <c r="AJ22" s="302">
        <f t="shared" si="23"/>
        <v>4</v>
      </c>
      <c r="AK22" s="362" t="str">
        <f t="array" ref="AK22">IF( $X22, "", INDEX(韻母資料表, $AD22, $AK$5))</f>
        <v>ik</v>
      </c>
      <c r="AL22" s="362" t="str">
        <f t="array" ref="AL22">IF($X22, "", INDEX(白話字韻母八聲調資料表, $AE22, $AJ22))</f>
        <v>ik</v>
      </c>
      <c r="AM22" s="298"/>
      <c r="AN22" s="362" t="str" cm="1">
        <f t="array" ref="AN22">IF($W22, "", INDEX(聲母資料表, $AA22, AN$5))</f>
        <v>t</v>
      </c>
      <c r="AO22" s="367" t="str" cm="1">
        <f t="array" ref="AO22">IF($X22, "", INDEX(韻母資料表, $AD22, AO$5))</f>
        <v>ik</v>
      </c>
      <c r="AP22" s="362" t="str" cm="1">
        <f t="array" ref="AP22">IF($X22, "", INDEX(台羅韻母八聲調資料表, $AE22, $F22))</f>
        <v>ik</v>
      </c>
      <c r="AQ22" s="298"/>
      <c r="AR22" s="302" t="str">
        <f t="array" ref="AR22">IF($W22, "", INDEX(聲母資料表, $AA22, $AR$5))</f>
        <v>d</v>
      </c>
      <c r="AS22" s="303" t="str">
        <f t="array" ref="AS22">IF($X22, "", INDEX(韻母資料表, $AD22, $AS$5))</f>
        <v>ik</v>
      </c>
      <c r="AT22" s="302" t="str">
        <f t="array" ref="AT22">IF($X22, "", INDEX(閩拼韻母八聲調資料表, $AE22, $AJ22))</f>
        <v>ik</v>
      </c>
      <c r="AV22" s="301" t="b">
        <f t="shared" si="20"/>
        <v>0</v>
      </c>
      <c r="AW22" s="301" t="str">
        <f>IF( $AV22, IFERROR( IF(MATCH( $E22, 顎音化聲母!$H$9:$H$37, 0), TRUE, FALSE), FALSE), "")</f>
        <v/>
      </c>
      <c r="AX22" s="301" t="str">
        <f t="array" ref="AX22">IF( AND($AV22, $AW22), INDEX(顎音化聲母資料表, MATCH( $D22 &amp; $E22, 顎音化聲母!$L$5:$L$136, 0), 3), "")</f>
        <v/>
      </c>
      <c r="AY22" s="301">
        <f t="shared" si="21"/>
        <v>5</v>
      </c>
      <c r="AZ22" s="362" t="str">
        <f t="array" ref="AZ22">IF($AY22="", "", IF( $AX22&lt;&gt;"", $AX22,INDEX(聲母資料表, $AY22, $AZ$5)))</f>
        <v>ㄉ</v>
      </c>
      <c r="BA22" s="362" t="str">
        <f t="array" ref="BA22">IF($X22, "", INDEX(方音八音反切資料表, $AE22, $AJ22))</f>
        <v>ㄧㆻ</v>
      </c>
    </row>
    <row r="23" spans="2:53">
      <c r="B23" s="307">
        <f t="shared" si="0"/>
        <v>16</v>
      </c>
      <c r="C23" s="404" t="s">
        <v>82</v>
      </c>
      <c r="D23" s="312" t="s">
        <v>68</v>
      </c>
      <c r="E23" s="312" t="s">
        <v>83</v>
      </c>
      <c r="F23" s="296">
        <v>2</v>
      </c>
      <c r="G23" s="418" t="str">
        <f t="shared" si="1"/>
        <v xml:space="preserve">守 (siu2) </v>
      </c>
      <c r="H23" s="269" t="str" cm="1">
        <f t="array" ref="H23">IF( OR($U23, NOT($V23), $X23), "",  $AF23 &amp; INDEX(中文數值資料表, $AJ23, 2) &amp; $AC23)</f>
        <v>嬌二時</v>
      </c>
      <c r="I23" s="332" t="str">
        <f t="shared" si="2"/>
        <v>siú</v>
      </c>
      <c r="J23" s="333" t="str">
        <f t="shared" si="3"/>
        <v>siú</v>
      </c>
      <c r="K23" s="334" t="str">
        <f t="shared" si="4"/>
        <v>siú</v>
      </c>
      <c r="L23" s="335" t="str">
        <f t="shared" si="5"/>
        <v>ㄒㄧㄨˋ</v>
      </c>
      <c r="M23" s="270" t="str">
        <f t="shared" ca="1" si="6"/>
        <v xml:space="preserve">\ltjruby{守}{siú}\
</v>
      </c>
      <c r="N23" s="270" t="str">
        <f t="shared" ca="1" si="7"/>
        <v xml:space="preserve">&lt;ruby&gt;守&lt;rt&gt;嬌二時&lt;/rt&gt;&lt;/ruby&gt;
</v>
      </c>
      <c r="O23" s="270" t="str">
        <f t="shared" ca="1" si="8"/>
        <v xml:space="preserve">&lt;ruby&gt;守&lt;rt&gt;siú&lt;/rt&gt;&lt;/ruby&gt;
</v>
      </c>
      <c r="P23" s="270" t="str">
        <f t="shared" ca="1" si="9"/>
        <v xml:space="preserve">&lt;ruby&gt;守&lt;rt&gt;siú&lt;/rt&gt;&lt;/ruby&gt;
</v>
      </c>
      <c r="Q23" s="270" t="str">
        <f t="shared" ca="1" si="9"/>
        <v xml:space="preserve">&lt;ruby&gt;守&lt;rt&gt;siú&lt;/rt&gt;&lt;/ruby&gt;
</v>
      </c>
      <c r="R23" s="271" t="str">
        <f t="shared" ca="1" si="10"/>
        <v xml:space="preserve">&lt;ruby&gt;守&lt;rtc&gt;ㄒㄧㄨˋ&lt;/rtc&gt;&lt;/ruby&gt;
</v>
      </c>
      <c r="S23" s="271" t="str">
        <f t="shared" ca="1" si="11"/>
        <v xml:space="preserve">&lt;ruby&gt;守&lt;rt&gt;siú&lt;/rt&gt;&lt;rtc&gt;ㄒㄧㄨˋ&lt;/rtc&gt;&lt;/ruby&gt;
</v>
      </c>
      <c r="T23" s="244"/>
      <c r="U23" s="272" t="b">
        <f t="shared" si="12"/>
        <v>0</v>
      </c>
      <c r="V23" s="272" t="b">
        <f t="shared" si="13"/>
        <v>1</v>
      </c>
      <c r="W23" s="272" t="b">
        <f t="shared" si="22"/>
        <v>0</v>
      </c>
      <c r="X23" s="272" t="b">
        <f t="shared" si="14"/>
        <v>0</v>
      </c>
      <c r="Y23" s="272" t="b">
        <f t="shared" si="15"/>
        <v>0</v>
      </c>
      <c r="Z23" s="298"/>
      <c r="AA23" s="305">
        <f t="shared" si="16"/>
        <v>21</v>
      </c>
      <c r="AB23" s="301" cm="1">
        <f t="array" ref="AB23">IF( $AA23="", "", INDEX(聲母資料表, $AA23, AB$5))</f>
        <v>10</v>
      </c>
      <c r="AC23" s="301" t="str" cm="1">
        <f t="array" ref="AC23">IF( $AA23="", "", INDEX(聲母資料表, $AA23, AC$5))</f>
        <v>時</v>
      </c>
      <c r="AD23" s="305">
        <f t="shared" si="17"/>
        <v>46</v>
      </c>
      <c r="AE23" s="301" cm="1">
        <f t="array" ref="AE23">IF( $X23, "", INDEX(韻母資料表, AD23, AE$5))</f>
        <v>30</v>
      </c>
      <c r="AF23" s="301" t="str" cm="1">
        <f t="array" ref="AF23">IF( $X23, "", INDEX(韻母資料表, AE23, AF$5))</f>
        <v>嬌</v>
      </c>
      <c r="AG23" s="298"/>
      <c r="AH23" s="301" t="b">
        <f t="array" ref="AH23">IF( $X23, "", IF( INDEX(韻母資料表, AD23, $AH$5) = "入聲", TRUE, FALSE) )</f>
        <v>0</v>
      </c>
      <c r="AI23" s="302">
        <f t="shared" si="18"/>
        <v>1</v>
      </c>
      <c r="AJ23" s="302">
        <f t="shared" si="23"/>
        <v>2</v>
      </c>
      <c r="AK23" s="362" t="str">
        <f t="array" ref="AK23">IF( $X23, "", INDEX(韻母資料表, $AD23, $AK$5))</f>
        <v>iu</v>
      </c>
      <c r="AL23" s="362" t="str">
        <f t="array" ref="AL23">IF($X23, "", INDEX(白話字韻母八聲調資料表, $AE23, $AJ23))</f>
        <v>iú</v>
      </c>
      <c r="AM23" s="298"/>
      <c r="AN23" s="362" t="str" cm="1">
        <f t="array" ref="AN23">IF($W23, "", INDEX(聲母資料表, $AA23, AN$5))</f>
        <v>s</v>
      </c>
      <c r="AO23" s="367" t="str" cm="1">
        <f t="array" ref="AO23">IF($X23, "", INDEX(韻母資料表, $AD23, AO$5))</f>
        <v>iu</v>
      </c>
      <c r="AP23" s="362" t="str" cm="1">
        <f t="array" ref="AP23">IF($X23, "", INDEX(台羅韻母八聲調資料表, $AE23, $F23))</f>
        <v>iú</v>
      </c>
      <c r="AQ23" s="298"/>
      <c r="AR23" s="302" t="str">
        <f t="array" ref="AR23">IF($W23, "", INDEX(聲母資料表, $AA23, $AR$5))</f>
        <v>s</v>
      </c>
      <c r="AS23" s="303" t="str">
        <f t="array" ref="AS23">IF($X23, "", INDEX(韻母資料表, $AD23, $AS$5))</f>
        <v>iu</v>
      </c>
      <c r="AT23" s="302" t="str">
        <f t="array" ref="AT23">IF($X23, "", INDEX(閩拼韻母八聲調資料表, $AE23, $AJ23))</f>
        <v>iú</v>
      </c>
      <c r="AV23" s="301" t="b">
        <f t="shared" si="20"/>
        <v>1</v>
      </c>
      <c r="AW23" s="301" t="b">
        <f>IF( $AV23, IFERROR( IF(MATCH( $E23, 顎音化聲母!$H$9:$H$37, 0), TRUE, FALSE), FALSE), "")</f>
        <v>1</v>
      </c>
      <c r="AX23" s="301" t="str">
        <f t="array" ref="AX23">IF( AND($AV23, $AW23), INDEX(顎音化聲母資料表, MATCH( $D23 &amp; $E23, 顎音化聲母!$L$5:$L$136, 0), 3), "")</f>
        <v>ㄒ</v>
      </c>
      <c r="AY23" s="301">
        <f t="shared" si="21"/>
        <v>21</v>
      </c>
      <c r="AZ23" s="362" t="str">
        <f t="array" ref="AZ23">IF($AY23="", "", IF( $AX23&lt;&gt;"", $AX23,INDEX(聲母資料表, $AY23, $AZ$5)))</f>
        <v>ㄒ</v>
      </c>
      <c r="BA23" s="362" t="str">
        <f t="array" ref="BA23">IF($X23, "", INDEX(方音八音反切資料表, $AE23, $AJ23))</f>
        <v>ㄧㄨˋ</v>
      </c>
    </row>
    <row r="24" spans="2:53">
      <c r="B24" s="307">
        <f t="shared" si="0"/>
        <v>17</v>
      </c>
      <c r="C24" s="404" t="s">
        <v>84</v>
      </c>
      <c r="D24" s="312" t="s">
        <v>85</v>
      </c>
      <c r="E24" s="312" t="s">
        <v>86</v>
      </c>
      <c r="F24" s="296">
        <v>1</v>
      </c>
      <c r="G24" s="418" t="str">
        <f t="shared" si="1"/>
        <v xml:space="preserve">巴 (pa1) </v>
      </c>
      <c r="H24" s="269" t="str" cm="1">
        <f t="array" ref="H24">IF( OR($U24, NOT($V24), $X24), "",  $AF24 &amp; INDEX(中文數值資料表, $AJ24, 2) &amp; $AC24)</f>
        <v>兼一邊</v>
      </c>
      <c r="I24" s="332" t="str">
        <f t="shared" si="2"/>
        <v>pa</v>
      </c>
      <c r="J24" s="333" t="str">
        <f t="shared" si="3"/>
        <v>pa</v>
      </c>
      <c r="K24" s="334" t="str">
        <f t="shared" si="4"/>
        <v>bā</v>
      </c>
      <c r="L24" s="335" t="str">
        <f t="shared" si="5"/>
        <v>ㄅㄚ</v>
      </c>
      <c r="M24" s="270" t="str">
        <f t="shared" ca="1" si="6"/>
        <v xml:space="preserve">\ltjruby{巴}{pa}\
</v>
      </c>
      <c r="N24" s="270" t="str">
        <f t="shared" ca="1" si="7"/>
        <v xml:space="preserve">&lt;ruby&gt;巴&lt;rt&gt;兼一邊&lt;/rt&gt;&lt;/ruby&gt;
</v>
      </c>
      <c r="O24" s="270" t="str">
        <f t="shared" ca="1" si="8"/>
        <v xml:space="preserve">&lt;ruby&gt;巴&lt;rt&gt;pa&lt;/rt&gt;&lt;/ruby&gt;
</v>
      </c>
      <c r="P24" s="270" t="str">
        <f t="shared" ca="1" si="9"/>
        <v xml:space="preserve">&lt;ruby&gt;巴&lt;rt&gt;pa&lt;/rt&gt;&lt;/ruby&gt;
</v>
      </c>
      <c r="Q24" s="270" t="str">
        <f t="shared" ca="1" si="9"/>
        <v xml:space="preserve">&lt;ruby&gt;巴&lt;rt&gt;bā&lt;/rt&gt;&lt;/ruby&gt;
</v>
      </c>
      <c r="R24" s="271" t="str">
        <f t="shared" ca="1" si="10"/>
        <v xml:space="preserve">&lt;ruby&gt;巴&lt;rtc&gt;ㄅㄚ&lt;/rtc&gt;&lt;/ruby&gt;
</v>
      </c>
      <c r="S24" s="271" t="str">
        <f t="shared" ca="1" si="11"/>
        <v xml:space="preserve">&lt;ruby&gt;巴&lt;rt&gt;pa&lt;/rt&gt;&lt;rtc&gt;ㄅㄚ&lt;/rtc&gt;&lt;/ruby&gt;
</v>
      </c>
      <c r="T24" s="244"/>
      <c r="U24" s="272" t="b">
        <f t="shared" si="12"/>
        <v>0</v>
      </c>
      <c r="V24" s="272" t="b">
        <f t="shared" si="13"/>
        <v>1</v>
      </c>
      <c r="W24" s="272" t="b">
        <f t="shared" si="22"/>
        <v>0</v>
      </c>
      <c r="X24" s="272" t="b">
        <f t="shared" si="14"/>
        <v>0</v>
      </c>
      <c r="Y24" s="272" t="b">
        <f t="shared" si="15"/>
        <v>0</v>
      </c>
      <c r="Z24" s="298"/>
      <c r="AA24" s="305">
        <f t="shared" si="16"/>
        <v>1</v>
      </c>
      <c r="AB24" s="301" cm="1">
        <f t="array" ref="AB24">IF( $AA24="", "", INDEX(聲母資料表, $AA24, AB$5))</f>
        <v>2</v>
      </c>
      <c r="AC24" s="301" t="str" cm="1">
        <f t="array" ref="AC24">IF( $AA24="", "", INDEX(聲母資料表, $AA24, AC$5))</f>
        <v>邊</v>
      </c>
      <c r="AD24" s="305">
        <f t="shared" si="17"/>
        <v>1</v>
      </c>
      <c r="AE24" s="301" cm="1">
        <f t="array" ref="AE24">IF( $X24, "", INDEX(韻母資料表, AD24, AE$5))</f>
        <v>28</v>
      </c>
      <c r="AF24" s="301" t="str" cm="1">
        <f t="array" ref="AF24">IF( $X24, "", INDEX(韻母資料表, AE24, AF$5))</f>
        <v>兼</v>
      </c>
      <c r="AG24" s="298"/>
      <c r="AH24" s="301" t="b">
        <f t="array" ref="AH24">IF( $X24, "", IF( INDEX(韻母資料表, AD24, $AH$5) = "入聲", TRUE, FALSE) )</f>
        <v>0</v>
      </c>
      <c r="AI24" s="302">
        <f t="shared" si="18"/>
        <v>1</v>
      </c>
      <c r="AJ24" s="302">
        <f t="shared" si="23"/>
        <v>1</v>
      </c>
      <c r="AK24" s="362" t="str">
        <f t="array" ref="AK24">IF( $X24, "", INDEX(韻母資料表, $AD24, $AK$5))</f>
        <v>a</v>
      </c>
      <c r="AL24" s="362" t="str">
        <f t="array" ref="AL24">IF($X24, "", INDEX(白話字韻母八聲調資料表, $AE24, $AJ24))</f>
        <v>a</v>
      </c>
      <c r="AM24" s="298"/>
      <c r="AN24" s="362" t="str" cm="1">
        <f t="array" ref="AN24">IF($W24, "", INDEX(聲母資料表, $AA24, AN$5))</f>
        <v>p</v>
      </c>
      <c r="AO24" s="367" t="str" cm="1">
        <f t="array" ref="AO24">IF($X24, "", INDEX(韻母資料表, $AD24, AO$5))</f>
        <v>a</v>
      </c>
      <c r="AP24" s="362" t="str" cm="1">
        <f t="array" ref="AP24">IF($X24, "", INDEX(台羅韻母八聲調資料表, $AE24, $F24))</f>
        <v>a</v>
      </c>
      <c r="AQ24" s="298"/>
      <c r="AR24" s="302" t="str">
        <f t="array" ref="AR24">IF($W24, "", INDEX(聲母資料表, $AA24, $AR$5))</f>
        <v>b</v>
      </c>
      <c r="AS24" s="303" t="str">
        <f t="array" ref="AS24">IF($X24, "", INDEX(韻母資料表, $AD24, $AS$5))</f>
        <v>a</v>
      </c>
      <c r="AT24" s="302" t="str">
        <f t="array" ref="AT24">IF($X24, "", INDEX(閩拼韻母八聲調資料表, $AE24, $AJ24))</f>
        <v>ā</v>
      </c>
      <c r="AV24" s="301" t="b">
        <f t="shared" si="20"/>
        <v>0</v>
      </c>
      <c r="AW24" s="301" t="str">
        <f>IF( $AV24, IFERROR( IF(MATCH( $E24, 顎音化聲母!$H$9:$H$37, 0), TRUE, FALSE), FALSE), "")</f>
        <v/>
      </c>
      <c r="AX24" s="301" t="str">
        <f t="array" ref="AX24">IF( AND($AV24, $AW24), INDEX(顎音化聲母資料表, MATCH( $D24 &amp; $E24, 顎音化聲母!$L$5:$L$136, 0), 3), "")</f>
        <v/>
      </c>
      <c r="AY24" s="301">
        <f t="shared" si="21"/>
        <v>1</v>
      </c>
      <c r="AZ24" s="362" t="str">
        <f t="array" ref="AZ24">IF($AY24="", "", IF( $AX24&lt;&gt;"", $AX24,INDEX(聲母資料表, $AY24, $AZ$5)))</f>
        <v>ㄅ</v>
      </c>
      <c r="BA24" s="362" t="str">
        <f t="array" ref="BA24">IF($X24, "", INDEX(方音八音反切資料表, $AE24, $AJ24))</f>
        <v>ㄚ</v>
      </c>
    </row>
    <row r="25" spans="2:53">
      <c r="B25" s="307">
        <f t="shared" si="0"/>
        <v>18</v>
      </c>
      <c r="C25" s="404" t="s">
        <v>87</v>
      </c>
      <c r="D25" s="312" t="s">
        <v>57</v>
      </c>
      <c r="E25" s="312" t="s">
        <v>64</v>
      </c>
      <c r="F25" s="296">
        <v>5</v>
      </c>
      <c r="G25" s="418" t="str">
        <f t="shared" si="1"/>
        <v xml:space="preserve">陵 (ling5) </v>
      </c>
      <c r="H25" s="269" t="str" cm="1">
        <f t="array" ref="H25">IF( OR($U25, NOT($V25), $X25), "",  $AF25 &amp; INDEX(中文數值資料表, $AJ25, 2) &amp; $AC25)</f>
        <v>監五柳</v>
      </c>
      <c r="I25" s="332" t="str">
        <f t="shared" si="2"/>
        <v>ling</v>
      </c>
      <c r="J25" s="333" t="str">
        <f t="shared" si="3"/>
        <v>lîng</v>
      </c>
      <c r="K25" s="334" t="str">
        <f t="shared" si="4"/>
        <v>lìng</v>
      </c>
      <c r="L25" s="335" t="str">
        <f t="shared" si="5"/>
        <v>ㄌㄧㄥˊ</v>
      </c>
      <c r="M25" s="270" t="str">
        <f t="shared" ca="1" si="6"/>
        <v xml:space="preserve">\ltjruby{陵}{lîng}\
</v>
      </c>
      <c r="N25" s="270" t="str">
        <f t="shared" ca="1" si="7"/>
        <v xml:space="preserve">&lt;ruby&gt;陵&lt;rt&gt;監五柳&lt;/rt&gt;&lt;/ruby&gt;
</v>
      </c>
      <c r="O25" s="270" t="str">
        <f t="shared" ca="1" si="8"/>
        <v xml:space="preserve">&lt;ruby&gt;陵&lt;rt&gt;ling&lt;/rt&gt;&lt;/ruby&gt;
</v>
      </c>
      <c r="P25" s="270" t="str">
        <f t="shared" ca="1" si="9"/>
        <v xml:space="preserve">&lt;ruby&gt;陵&lt;rt&gt;lîng&lt;/rt&gt;&lt;/ruby&gt;
</v>
      </c>
      <c r="Q25" s="270" t="str">
        <f t="shared" ca="1" si="9"/>
        <v xml:space="preserve">&lt;ruby&gt;陵&lt;rt&gt;lìng&lt;/rt&gt;&lt;/ruby&gt;
</v>
      </c>
      <c r="R25" s="271" t="str">
        <f t="shared" ca="1" si="10"/>
        <v xml:space="preserve">&lt;ruby&gt;陵&lt;rtc&gt;ㄌㄧㄥˊ&lt;/rtc&gt;&lt;/ruby&gt;
</v>
      </c>
      <c r="S25" s="271" t="str">
        <f t="shared" ca="1" si="11"/>
        <v xml:space="preserve">&lt;ruby&gt;陵&lt;rt&gt;lîng&lt;/rt&gt;&lt;rtc&gt;ㄌㄧㄥˊ&lt;/rtc&gt;&lt;/ruby&gt;
</v>
      </c>
      <c r="T25" s="244"/>
      <c r="U25" s="272" t="b">
        <f t="shared" si="12"/>
        <v>0</v>
      </c>
      <c r="V25" s="272" t="b">
        <f t="shared" si="13"/>
        <v>1</v>
      </c>
      <c r="W25" s="272" t="b">
        <f t="shared" si="22"/>
        <v>0</v>
      </c>
      <c r="X25" s="272" t="b">
        <f t="shared" si="14"/>
        <v>0</v>
      </c>
      <c r="Y25" s="272" t="b">
        <f t="shared" si="15"/>
        <v>0</v>
      </c>
      <c r="Z25" s="298"/>
      <c r="AA25" s="305">
        <f t="shared" si="16"/>
        <v>8</v>
      </c>
      <c r="AB25" s="301" cm="1">
        <f t="array" ref="AB25">IF( $AA25="", "", INDEX(聲母資料表, $AA25, AB$5))</f>
        <v>1</v>
      </c>
      <c r="AC25" s="301" t="str" cm="1">
        <f t="array" ref="AC25">IF( $AA25="", "", INDEX(聲母資料表, $AA25, AC$5))</f>
        <v>柳</v>
      </c>
      <c r="AD25" s="305">
        <f t="shared" si="17"/>
        <v>37</v>
      </c>
      <c r="AE25" s="301" cm="1">
        <f t="array" ref="AE25">IF( $X25, "", INDEX(韻母資料表, AD25, AE$5))</f>
        <v>9</v>
      </c>
      <c r="AF25" s="301" t="str" cm="1">
        <f t="array" ref="AF25">IF( $X25, "", INDEX(韻母資料表, AE25, AF$5))</f>
        <v>監</v>
      </c>
      <c r="AG25" s="298"/>
      <c r="AH25" s="301" t="b">
        <f t="array" ref="AH25">IF( $X25, "", IF( INDEX(韻母資料表, AD25, $AH$5) = "入聲", TRUE, FALSE) )</f>
        <v>0</v>
      </c>
      <c r="AI25" s="302">
        <f t="shared" si="18"/>
        <v>1</v>
      </c>
      <c r="AJ25" s="302">
        <f t="shared" si="23"/>
        <v>5</v>
      </c>
      <c r="AK25" s="362" t="str">
        <f t="array" ref="AK25">IF( $X25, "", INDEX(韻母資料表, $AD25, $AK$5))</f>
        <v>ing</v>
      </c>
      <c r="AL25" s="362" t="str">
        <f t="array" ref="AL25">IF($X25, "", INDEX(白話字韻母八聲調資料表, $AE25, $AJ25))</f>
        <v>ing</v>
      </c>
      <c r="AM25" s="298"/>
      <c r="AN25" s="362" t="str" cm="1">
        <f t="array" ref="AN25">IF($W25, "", INDEX(聲母資料表, $AA25, AN$5))</f>
        <v>l</v>
      </c>
      <c r="AO25" s="367" t="str" cm="1">
        <f t="array" ref="AO25">IF($X25, "", INDEX(韻母資料表, $AD25, AO$5))</f>
        <v>ing</v>
      </c>
      <c r="AP25" s="362" t="str" cm="1">
        <f t="array" ref="AP25">IF($X25, "", INDEX(台羅韻母八聲調資料表, $AE25, $F25))</f>
        <v>îng</v>
      </c>
      <c r="AQ25" s="298"/>
      <c r="AR25" s="302" t="str">
        <f t="array" ref="AR25">IF($W25, "", INDEX(聲母資料表, $AA25, $AR$5))</f>
        <v>l</v>
      </c>
      <c r="AS25" s="303" t="str">
        <f t="array" ref="AS25">IF($X25, "", INDEX(韻母資料表, $AD25, $AS$5))</f>
        <v>ing</v>
      </c>
      <c r="AT25" s="302" t="str">
        <f t="array" ref="AT25">IF($X25, "", INDEX(閩拼韻母八聲調資料表, $AE25, $AJ25))</f>
        <v>ìng</v>
      </c>
      <c r="AV25" s="301" t="b">
        <f t="shared" si="20"/>
        <v>0</v>
      </c>
      <c r="AW25" s="301" t="str">
        <f>IF( $AV25, IFERROR( IF(MATCH( $E25, 顎音化聲母!$H$9:$H$37, 0), TRUE, FALSE), FALSE), "")</f>
        <v/>
      </c>
      <c r="AX25" s="301" t="str">
        <f t="array" ref="AX25">IF( AND($AV25, $AW25), INDEX(顎音化聲母資料表, MATCH( $D25 &amp; $E25, 顎音化聲母!$L$5:$L$136, 0), 3), "")</f>
        <v/>
      </c>
      <c r="AY25" s="301">
        <f t="shared" si="21"/>
        <v>8</v>
      </c>
      <c r="AZ25" s="362" t="str">
        <f t="array" ref="AZ25">IF($AY25="", "", IF( $AX25&lt;&gt;"", $AX25,INDEX(聲母資料表, $AY25, $AZ$5)))</f>
        <v>ㄌ</v>
      </c>
      <c r="BA25" s="362" t="str">
        <f t="array" ref="BA25">IF($X25, "", INDEX(方音八音反切資料表, $AE25, $AJ25))</f>
        <v>ㄧㄥˊ</v>
      </c>
    </row>
    <row r="26" spans="2:53">
      <c r="B26" s="307">
        <f t="shared" si="0"/>
        <v>19</v>
      </c>
      <c r="C26" s="404" t="s">
        <v>88</v>
      </c>
      <c r="D26" s="312" t="s">
        <v>60</v>
      </c>
      <c r="E26" s="312" t="s">
        <v>74</v>
      </c>
      <c r="F26" s="296">
        <v>7</v>
      </c>
      <c r="G26" s="418" t="str">
        <f t="shared" si="1"/>
        <v xml:space="preserve">郡 (kun7) </v>
      </c>
      <c r="H26" s="269" t="str" cm="1">
        <f t="array" ref="H26">IF( OR($U26, NOT($V26), $X26), "",  $AF26 &amp; INDEX(中文數值資料表, $AJ26, 2) &amp; $AC26)</f>
        <v>膠七求</v>
      </c>
      <c r="I26" s="332" t="str">
        <f t="shared" si="2"/>
        <v>kūn</v>
      </c>
      <c r="J26" s="333" t="str">
        <f t="shared" si="3"/>
        <v>kūn</v>
      </c>
      <c r="K26" s="334" t="str">
        <f t="shared" si="4"/>
        <v>gūn</v>
      </c>
      <c r="L26" s="335" t="str">
        <f t="shared" si="5"/>
        <v>ㄍㄨㄣ˫</v>
      </c>
      <c r="M26" s="270" t="str">
        <f t="shared" ca="1" si="6"/>
        <v xml:space="preserve">\ltjruby{郡}{kūn}\
</v>
      </c>
      <c r="N26" s="270" t="str">
        <f t="shared" ca="1" si="7"/>
        <v xml:space="preserve">&lt;ruby&gt;郡&lt;rt&gt;膠七求&lt;/rt&gt;&lt;/ruby&gt;
</v>
      </c>
      <c r="O26" s="270" t="str">
        <f t="shared" ca="1" si="8"/>
        <v xml:space="preserve">&lt;ruby&gt;郡&lt;rt&gt;kūn&lt;/rt&gt;&lt;/ruby&gt;
</v>
      </c>
      <c r="P26" s="270" t="str">
        <f t="shared" ca="1" si="9"/>
        <v xml:space="preserve">&lt;ruby&gt;郡&lt;rt&gt;kūn&lt;/rt&gt;&lt;/ruby&gt;
</v>
      </c>
      <c r="Q26" s="270" t="str">
        <f t="shared" ca="1" si="9"/>
        <v xml:space="preserve">&lt;ruby&gt;郡&lt;rt&gt;gūn&lt;/rt&gt;&lt;/ruby&gt;
</v>
      </c>
      <c r="R26" s="271" t="str">
        <f t="shared" ca="1" si="10"/>
        <v xml:space="preserve">&lt;ruby&gt;郡&lt;rtc&gt;ㄍㄨㄣ˫&lt;/rtc&gt;&lt;/ruby&gt;
</v>
      </c>
      <c r="S26" s="271" t="str">
        <f t="shared" ca="1" si="11"/>
        <v xml:space="preserve">&lt;ruby&gt;郡&lt;rt&gt;kūn&lt;/rt&gt;&lt;rtc&gt;ㄍㄨㄣ˫&lt;/rtc&gt;&lt;/ruby&gt;
</v>
      </c>
      <c r="T26" s="244"/>
      <c r="U26" s="272" t="b">
        <f t="shared" si="12"/>
        <v>0</v>
      </c>
      <c r="V26" s="272" t="b">
        <f t="shared" si="13"/>
        <v>1</v>
      </c>
      <c r="W26" s="272" t="b">
        <f t="shared" si="22"/>
        <v>0</v>
      </c>
      <c r="X26" s="272" t="b">
        <f t="shared" si="14"/>
        <v>0</v>
      </c>
      <c r="Y26" s="272" t="b">
        <f t="shared" si="15"/>
        <v>0</v>
      </c>
      <c r="Z26" s="298"/>
      <c r="AA26" s="305">
        <f t="shared" si="16"/>
        <v>9</v>
      </c>
      <c r="AB26" s="301" cm="1">
        <f t="array" ref="AB26">IF( $AA26="", "", INDEX(聲母資料表, $AA26, AB$5))</f>
        <v>3</v>
      </c>
      <c r="AC26" s="301" t="str" cm="1">
        <f t="array" ref="AC26">IF( $AA26="", "", INDEX(聲母資料表, $AA26, AC$5))</f>
        <v>求</v>
      </c>
      <c r="AD26" s="305">
        <f t="shared" si="17"/>
        <v>74</v>
      </c>
      <c r="AE26" s="301" cm="1">
        <f t="array" ref="AE26">IF( $X26, "", INDEX(韻母資料表, AD26, AE$5))</f>
        <v>1</v>
      </c>
      <c r="AF26" s="301" t="str" cm="1">
        <f t="array" ref="AF26">IF( $X26, "", INDEX(韻母資料表, AE26, AF$5))</f>
        <v>膠</v>
      </c>
      <c r="AG26" s="298"/>
      <c r="AH26" s="301" t="b">
        <f t="array" ref="AH26">IF( $X26, "", IF( INDEX(韻母資料表, AD26, $AH$5) = "入聲", TRUE, FALSE) )</f>
        <v>0</v>
      </c>
      <c r="AI26" s="302">
        <f t="shared" si="18"/>
        <v>1</v>
      </c>
      <c r="AJ26" s="302">
        <f t="shared" si="23"/>
        <v>7</v>
      </c>
      <c r="AK26" s="362" t="str">
        <f t="array" ref="AK26">IF( $X26, "", INDEX(韻母資料表, $AD26, $AK$5))</f>
        <v>un</v>
      </c>
      <c r="AL26" s="362" t="str">
        <f t="array" ref="AL26">IF($X26, "", INDEX(白話字韻母八聲調資料表, $AE26, $AJ26))</f>
        <v>ūn</v>
      </c>
      <c r="AM26" s="298"/>
      <c r="AN26" s="362" t="str" cm="1">
        <f t="array" ref="AN26">IF($W26, "", INDEX(聲母資料表, $AA26, AN$5))</f>
        <v>k</v>
      </c>
      <c r="AO26" s="367" t="str" cm="1">
        <f t="array" ref="AO26">IF($X26, "", INDEX(韻母資料表, $AD26, AO$5))</f>
        <v>un</v>
      </c>
      <c r="AP26" s="362" t="str" cm="1">
        <f t="array" ref="AP26">IF($X26, "", INDEX(台羅韻母八聲調資料表, $AE26, $F26))</f>
        <v>ūn</v>
      </c>
      <c r="AQ26" s="298"/>
      <c r="AR26" s="302" t="str">
        <f t="array" ref="AR26">IF($W26, "", INDEX(聲母資料表, $AA26, $AR$5))</f>
        <v>g</v>
      </c>
      <c r="AS26" s="303" t="str">
        <f t="array" ref="AS26">IF($X26, "", INDEX(韻母資料表, $AD26, $AS$5))</f>
        <v>un</v>
      </c>
      <c r="AT26" s="302" t="str">
        <f t="array" ref="AT26">IF($X26, "", INDEX(閩拼韻母八聲調資料表, $AE26, $AJ26))</f>
        <v>ūn</v>
      </c>
      <c r="AV26" s="301" t="b">
        <f t="shared" si="20"/>
        <v>0</v>
      </c>
      <c r="AW26" s="301" t="str">
        <f>IF( $AV26, IFERROR( IF(MATCH( $E26, 顎音化聲母!$H$9:$H$37, 0), TRUE, FALSE), FALSE), "")</f>
        <v/>
      </c>
      <c r="AX26" s="301" t="str">
        <f t="array" ref="AX26">IF( AND($AV26, $AW26), INDEX(顎音化聲母資料表, MATCH( $D26 &amp; $E26, 顎音化聲母!$L$5:$L$136, 0), 3), "")</f>
        <v/>
      </c>
      <c r="AY26" s="301">
        <f t="shared" si="21"/>
        <v>9</v>
      </c>
      <c r="AZ26" s="362" t="str">
        <f t="array" ref="AZ26">IF($AY26="", "", IF( $AX26&lt;&gt;"", $AX26,INDEX(聲母資料表, $AY26, $AZ$5)))</f>
        <v>ㄍ</v>
      </c>
      <c r="BA26" s="362" t="str">
        <f t="array" ref="BA26">IF($X26, "", INDEX(方音八音反切資料表, $AE26, $AJ26))</f>
        <v>ㄨㄣ˫</v>
      </c>
    </row>
    <row r="27" spans="2:53">
      <c r="B27" s="307">
        <f t="shared" si="0"/>
        <v>20</v>
      </c>
      <c r="C27" s="404" t="s">
        <v>89</v>
      </c>
      <c r="D27" s="312"/>
      <c r="E27" s="312"/>
      <c r="F27" s="296"/>
      <c r="G27" s="418" t="str">
        <f t="shared" si="1"/>
        <v/>
      </c>
      <c r="H27" s="269" t="str" cm="1">
        <f t="array" ref="H27">IF( OR($U27, NOT($V27), $X27), "",  $AF27 &amp; INDEX(中文數值資料表, $AJ27, 2) &amp; $AC27)</f>
        <v/>
      </c>
      <c r="I27" s="332" t="str">
        <f t="shared" si="2"/>
        <v/>
      </c>
      <c r="J27" s="333" t="str">
        <f t="shared" si="3"/>
        <v/>
      </c>
      <c r="K27" s="334" t="str">
        <f t="shared" si="4"/>
        <v/>
      </c>
      <c r="L27" s="335" t="str">
        <f t="shared" si="5"/>
        <v/>
      </c>
      <c r="M27" s="270" t="str">
        <f t="shared" ca="1" si="6"/>
        <v xml:space="preserve">\ltjruby{。}{}\
</v>
      </c>
      <c r="N27" s="270" t="str">
        <f t="shared" ca="1" si="7"/>
        <v xml:space="preserve">。
</v>
      </c>
      <c r="O27" s="270" t="str">
        <f t="shared" ca="1" si="8"/>
        <v xml:space="preserve">。
</v>
      </c>
      <c r="P27" s="270" t="str">
        <f t="shared" ca="1" si="9"/>
        <v xml:space="preserve">。
</v>
      </c>
      <c r="Q27" s="270" t="str">
        <f t="shared" ca="1" si="9"/>
        <v xml:space="preserve">。
</v>
      </c>
      <c r="R27" s="271" t="str">
        <f t="shared" ca="1" si="10"/>
        <v xml:space="preserve">。
</v>
      </c>
      <c r="S27" s="271" t="str">
        <f t="shared" ca="1" si="11"/>
        <v xml:space="preserve">。
</v>
      </c>
      <c r="T27" s="244"/>
      <c r="U27" s="272" t="b">
        <f t="shared" si="12"/>
        <v>1</v>
      </c>
      <c r="V27" s="272" t="b">
        <f t="shared" si="13"/>
        <v>0</v>
      </c>
      <c r="W27" s="272" t="b">
        <f t="shared" si="22"/>
        <v>1</v>
      </c>
      <c r="X27" s="272" t="b">
        <f t="shared" si="14"/>
        <v>1</v>
      </c>
      <c r="Y27" s="272" t="b">
        <f t="shared" si="15"/>
        <v>0</v>
      </c>
      <c r="Z27" s="298"/>
      <c r="AA27" s="305" t="str">
        <f t="shared" si="16"/>
        <v/>
      </c>
      <c r="AB27" s="301" t="str" cm="1">
        <f t="array" ref="AB27">IF( $AA27="", "", INDEX(聲母資料表, $AA27, AB$5))</f>
        <v/>
      </c>
      <c r="AC27" s="301" t="str" cm="1">
        <f t="array" ref="AC27">IF( $AA27="", "", INDEX(聲母資料表, $AA27, AC$5))</f>
        <v/>
      </c>
      <c r="AD27" s="305" t="str">
        <f t="shared" si="17"/>
        <v/>
      </c>
      <c r="AE27" s="301" t="str" cm="1">
        <f t="array" ref="AE27">IF( $X27, "", INDEX(韻母資料表, AD27, AE$5))</f>
        <v/>
      </c>
      <c r="AF27" s="301" t="str" cm="1">
        <f t="array" ref="AF27">IF( $X27, "", INDEX(韻母資料表, AE27, AF$5))</f>
        <v/>
      </c>
      <c r="AG27" s="298"/>
      <c r="AH27" s="301" t="str">
        <f t="array" ref="AH27">IF( $X27, "", IF( INDEX(韻母資料表, AD27, $AH$5) = "入聲", TRUE, FALSE) )</f>
        <v/>
      </c>
      <c r="AI27" s="302" t="str">
        <f t="shared" si="18"/>
        <v/>
      </c>
      <c r="AJ27" s="302" t="str">
        <f t="shared" si="23"/>
        <v/>
      </c>
      <c r="AK27" s="362" t="str">
        <f t="array" ref="AK27">IF( $X27, "", INDEX(韻母資料表, $AD27, $AK$5))</f>
        <v/>
      </c>
      <c r="AL27" s="362" t="str">
        <f t="array" ref="AL27">IF($X27, "", INDEX(白話字韻母八聲調資料表, $AE27, $AJ27))</f>
        <v/>
      </c>
      <c r="AM27" s="298"/>
      <c r="AN27" s="362" t="str" cm="1">
        <f t="array" ref="AN27">IF($W27, "", INDEX(聲母資料表, $AA27, AN$5))</f>
        <v/>
      </c>
      <c r="AO27" s="367" t="str" cm="1">
        <f t="array" ref="AO27">IF($X27, "", INDEX(韻母資料表, $AD27, AO$5))</f>
        <v/>
      </c>
      <c r="AP27" s="362" t="str" cm="1">
        <f t="array" ref="AP27">IF($X27, "", INDEX(台羅韻母八聲調資料表, $AE27, $F27))</f>
        <v/>
      </c>
      <c r="AQ27" s="298"/>
      <c r="AR27" s="302" t="str">
        <f t="array" ref="AR27">IF($W27, "", INDEX(聲母資料表, $AA27, $AR$5))</f>
        <v/>
      </c>
      <c r="AS27" s="303" t="str">
        <f t="array" ref="AS27">IF($X27, "", INDEX(韻母資料表, $AD27, $AS$5))</f>
        <v/>
      </c>
      <c r="AT27" s="302" t="str">
        <f t="array" ref="AT27">IF($X27, "", INDEX(閩拼韻母八聲調資料表, $AE27, $AJ27))</f>
        <v/>
      </c>
      <c r="AV27" s="301" t="b">
        <f t="shared" si="20"/>
        <v>0</v>
      </c>
      <c r="AW27" s="301" t="str">
        <f>IF( $AV27, IFERROR( IF(MATCH( $E27, 顎音化聲母!$H$9:$H$37, 0), TRUE, FALSE), FALSE), "")</f>
        <v/>
      </c>
      <c r="AX27" s="301" t="str">
        <f t="array" ref="AX27">IF( AND($AV27, $AW27), INDEX(顎音化聲母資料表, MATCH( $D27 &amp; $E27, 顎音化聲母!$L$5:$L$136, 0), 3), "")</f>
        <v/>
      </c>
      <c r="AY27" s="301" t="str">
        <f t="shared" si="21"/>
        <v/>
      </c>
      <c r="AZ27" s="362" t="str">
        <f t="array" ref="AZ27">IF($AY27="", "", IF( $AX27&lt;&gt;"", $AX27,INDEX(聲母資料表, $AY27, $AZ$5)))</f>
        <v/>
      </c>
      <c r="BA27" s="362" t="str">
        <f t="array" ref="BA27">IF($X27, "", INDEX(方音八音反切資料表, $AE27, $AJ27))</f>
        <v/>
      </c>
    </row>
    <row r="28" spans="2:53">
      <c r="B28" s="307">
        <f t="shared" si="0"/>
        <v>21</v>
      </c>
      <c r="C28" s="404" t="s">
        <v>90</v>
      </c>
      <c r="D28" s="312" t="s">
        <v>91</v>
      </c>
      <c r="E28" s="312" t="s">
        <v>92</v>
      </c>
      <c r="F28" s="296">
        <v>8</v>
      </c>
      <c r="G28" s="418" t="str">
        <f t="shared" si="1"/>
        <v xml:space="preserve">越 (quat8) </v>
      </c>
      <c r="H28" s="269" t="str" cm="1">
        <f t="array" ref="H28">IF( OR($U28, NOT($V28), $X28), "",  $AF28 &amp; INDEX(中文數值資料表, $AJ28, 2) &amp; $AC28)</f>
        <v>監八英</v>
      </c>
      <c r="I28" s="332" t="str">
        <f t="shared" si="2"/>
        <v>qua̍t</v>
      </c>
      <c r="J28" s="333" t="str">
        <f t="shared" si="3"/>
        <v>ua̍t</v>
      </c>
      <c r="K28" s="334" t="str">
        <f t="shared" si="4"/>
        <v>uát</v>
      </c>
      <c r="L28" s="335" t="str">
        <f t="shared" si="5"/>
        <v>0ㄨㄚㆵ˙</v>
      </c>
      <c r="M28" s="270" t="str">
        <f t="shared" ca="1" si="6"/>
        <v xml:space="preserve">\ltjruby{越}{ua̍t}\
</v>
      </c>
      <c r="N28" s="270" t="str">
        <f t="shared" ca="1" si="7"/>
        <v xml:space="preserve">&lt;ruby&gt;越&lt;rt&gt;監八英&lt;/rt&gt;&lt;/ruby&gt;
</v>
      </c>
      <c r="O28" s="270" t="str">
        <f t="shared" ca="1" si="8"/>
        <v xml:space="preserve">&lt;ruby&gt;越&lt;rt&gt;qua̍t&lt;/rt&gt;&lt;/ruby&gt;
</v>
      </c>
      <c r="P28" s="270" t="str">
        <f t="shared" ref="P28:Q47" ca="1" si="24">IF( $U28, ($C28 &amp; CHAR(10)), IF($C28=CHAR(10), (CHAR(10) &amp; "&lt;/p&gt;" &amp; CHAR(10) &amp; "&lt;p&gt;" &amp; CHAR(10)), "&lt;ruby&gt;" &amp; $C28 &amp; "&lt;rt&gt;" &amp; INDIRECT( ADDRESS(ROW(), COLUMN() - $P$5) ) &amp; "&lt;/rt&gt;&lt;/ruby&gt;" &amp; CHAR(10)))</f>
        <v xml:space="preserve">&lt;ruby&gt;越&lt;rt&gt;ua̍t&lt;/rt&gt;&lt;/ruby&gt;
</v>
      </c>
      <c r="Q28" s="270" t="str">
        <f t="shared" ca="1" si="24"/>
        <v xml:space="preserve">&lt;ruby&gt;越&lt;rt&gt;uát&lt;/rt&gt;&lt;/ruby&gt;
</v>
      </c>
      <c r="R28" s="271" t="str">
        <f t="shared" ca="1" si="10"/>
        <v xml:space="preserve">&lt;ruby&gt;越&lt;rtc&gt;0ㄨㄚㆵ˙&lt;/rtc&gt;&lt;/ruby&gt;
</v>
      </c>
      <c r="S28" s="271" t="str">
        <f t="shared" ca="1" si="11"/>
        <v xml:space="preserve">&lt;ruby&gt;越&lt;rt&gt;ua̍t&lt;/rt&gt;&lt;rtc&gt;0ㄨㄚㆵ˙&lt;/rtc&gt;&lt;/ruby&gt;
</v>
      </c>
      <c r="T28" s="244"/>
      <c r="U28" s="272" t="b">
        <f t="shared" si="12"/>
        <v>0</v>
      </c>
      <c r="V28" s="272" t="b">
        <f t="shared" si="13"/>
        <v>1</v>
      </c>
      <c r="W28" s="272" t="b">
        <f t="shared" si="22"/>
        <v>0</v>
      </c>
      <c r="X28" s="272" t="b">
        <f t="shared" si="14"/>
        <v>0</v>
      </c>
      <c r="Y28" s="272" t="b">
        <f t="shared" si="15"/>
        <v>0</v>
      </c>
      <c r="Z28" s="298"/>
      <c r="AA28" s="305">
        <f t="shared" si="16"/>
        <v>22</v>
      </c>
      <c r="AB28" s="301" cm="1">
        <f t="array" ref="AB28">IF( $AA28="", "", INDEX(聲母資料表, $AA28, AB$5))</f>
        <v>11</v>
      </c>
      <c r="AC28" s="301" t="str" cm="1">
        <f t="array" ref="AC28">IF( $AA28="", "", INDEX(聲母資料表, $AA28, AC$5))</f>
        <v>英</v>
      </c>
      <c r="AD28" s="305">
        <f t="shared" si="17"/>
        <v>69</v>
      </c>
      <c r="AE28" s="301" cm="1">
        <f t="array" ref="AE28">IF( $X28, "", INDEX(韻母資料表, AD28, AE$5))</f>
        <v>10</v>
      </c>
      <c r="AF28" s="301" t="str" cm="1">
        <f t="array" ref="AF28">IF( $X28, "", INDEX(韻母資料表, AE28, AF$5))</f>
        <v>監</v>
      </c>
      <c r="AG28" s="298"/>
      <c r="AH28" s="301" t="b">
        <f t="array" ref="AH28">IF( $X28, "", IF( INDEX(韻母資料表, AD28, $AH$5) = "入聲", TRUE, FALSE) )</f>
        <v>0</v>
      </c>
      <c r="AI28" s="302">
        <f t="shared" si="18"/>
        <v>1</v>
      </c>
      <c r="AJ28" s="302">
        <f t="shared" si="23"/>
        <v>8</v>
      </c>
      <c r="AK28" s="362" t="str">
        <f t="array" ref="AK28">IF( $X28, "", INDEX(韻母資料表, $AD28, $AK$5))</f>
        <v>uat</v>
      </c>
      <c r="AL28" s="362" t="str">
        <f t="array" ref="AL28">IF($X28, "", INDEX(白話字韻母八聲調資料表, $AE28, $AJ28))</f>
        <v>ua̍t</v>
      </c>
      <c r="AM28" s="298"/>
      <c r="AN28" s="362" t="str" cm="1">
        <f t="array" ref="AN28">IF($W28, "", INDEX(聲母資料表, $AA28, AN$5))</f>
        <v xml:space="preserve"> </v>
      </c>
      <c r="AO28" s="367" t="str" cm="1">
        <f t="array" ref="AO28">IF($X28, "", INDEX(韻母資料表, $AD28, AO$5))</f>
        <v>uat</v>
      </c>
      <c r="AP28" s="362" t="str" cm="1">
        <f t="array" ref="AP28">IF($X28, "", INDEX(台羅韻母八聲調資料表, $AE28, $F28))</f>
        <v>ua̍t</v>
      </c>
      <c r="AQ28" s="298"/>
      <c r="AR28" s="302" t="str">
        <f t="array" ref="AR28">IF($W28, "", INDEX(聲母資料表, $AA28, $AR$5))</f>
        <v xml:space="preserve"> </v>
      </c>
      <c r="AS28" s="303" t="str">
        <f t="array" ref="AS28">IF($X28, "", INDEX(韻母資料表, $AD28, $AS$5))</f>
        <v>uat</v>
      </c>
      <c r="AT28" s="302" t="str">
        <f t="array" ref="AT28">IF($X28, "", INDEX(閩拼韻母八聲調資料表, $AE28, $AJ28))</f>
        <v>uát</v>
      </c>
      <c r="AV28" s="301" t="b">
        <f t="shared" si="20"/>
        <v>0</v>
      </c>
      <c r="AW28" s="301" t="str">
        <f>IF( $AV28, IFERROR( IF(MATCH( $E28, 顎音化聲母!$H$9:$H$37, 0), TRUE, FALSE), FALSE), "")</f>
        <v/>
      </c>
      <c r="AX28" s="301" t="str">
        <f t="array" ref="AX28">IF( AND($AV28, $AW28), INDEX(顎音化聲母資料表, MATCH( $D28 &amp; $E28, 顎音化聲母!$L$5:$L$136, 0), 3), "")</f>
        <v/>
      </c>
      <c r="AY28" s="301">
        <f t="shared" si="21"/>
        <v>22</v>
      </c>
      <c r="AZ28" s="362">
        <f t="array" ref="AZ28">IF($AY28="", "", IF( $AX28&lt;&gt;"", $AX28,INDEX(聲母資料表, $AY28, $AZ$5)))</f>
        <v>0</v>
      </c>
      <c r="BA28" s="362" t="str">
        <f t="array" ref="BA28">IF($X28, "", INDEX(方音八音反切資料表, $AE28, $AJ28))</f>
        <v>ㄨㄚㆵ˙</v>
      </c>
    </row>
    <row r="29" spans="2:53">
      <c r="B29" s="307">
        <f t="shared" si="0"/>
        <v>22</v>
      </c>
      <c r="C29" s="404" t="s">
        <v>93</v>
      </c>
      <c r="D29" s="312" t="s">
        <v>94</v>
      </c>
      <c r="E29" s="312" t="s">
        <v>64</v>
      </c>
      <c r="F29" s="296">
        <v>5</v>
      </c>
      <c r="G29" s="418" t="str">
        <f t="shared" si="1"/>
        <v xml:space="preserve">明 (bing5) </v>
      </c>
      <c r="H29" s="269" t="str" cm="1">
        <f t="array" ref="H29">IF( OR($U29, NOT($V29), $X29), "",  $AF29 &amp; INDEX(中文數值資料表, $AJ29, 2) &amp; $AC29)</f>
        <v>監五門</v>
      </c>
      <c r="I29" s="332" t="str">
        <f t="shared" si="2"/>
        <v>bing</v>
      </c>
      <c r="J29" s="333" t="str">
        <f t="shared" si="3"/>
        <v>bîng</v>
      </c>
      <c r="K29" s="334" t="str">
        <f t="shared" si="4"/>
        <v>bbìng</v>
      </c>
      <c r="L29" s="335" t="str">
        <f t="shared" si="5"/>
        <v>ㆠㄧㄥˊ</v>
      </c>
      <c r="M29" s="270" t="str">
        <f t="shared" ca="1" si="6"/>
        <v xml:space="preserve">\ltjruby{明}{bîng}\
</v>
      </c>
      <c r="N29" s="270" t="str">
        <f t="shared" ca="1" si="7"/>
        <v xml:space="preserve">&lt;ruby&gt;明&lt;rt&gt;監五門&lt;/rt&gt;&lt;/ruby&gt;
</v>
      </c>
      <c r="O29" s="270" t="str">
        <f t="shared" ca="1" si="8"/>
        <v xml:space="preserve">&lt;ruby&gt;明&lt;rt&gt;bing&lt;/rt&gt;&lt;/ruby&gt;
</v>
      </c>
      <c r="P29" s="270" t="str">
        <f t="shared" ca="1" si="24"/>
        <v xml:space="preserve">&lt;ruby&gt;明&lt;rt&gt;bîng&lt;/rt&gt;&lt;/ruby&gt;
</v>
      </c>
      <c r="Q29" s="270" t="str">
        <f t="shared" ca="1" si="24"/>
        <v xml:space="preserve">&lt;ruby&gt;明&lt;rt&gt;bbìng&lt;/rt&gt;&lt;/ruby&gt;
</v>
      </c>
      <c r="R29" s="271" t="str">
        <f t="shared" ca="1" si="10"/>
        <v xml:space="preserve">&lt;ruby&gt;明&lt;rtc&gt;ㆠㄧㄥˊ&lt;/rtc&gt;&lt;/ruby&gt;
</v>
      </c>
      <c r="S29" s="271" t="str">
        <f t="shared" ca="1" si="11"/>
        <v xml:space="preserve">&lt;ruby&gt;明&lt;rt&gt;bîng&lt;/rt&gt;&lt;rtc&gt;ㆠㄧㄥˊ&lt;/rtc&gt;&lt;/ruby&gt;
</v>
      </c>
      <c r="T29" s="244"/>
      <c r="U29" s="272" t="b">
        <f t="shared" si="12"/>
        <v>0</v>
      </c>
      <c r="V29" s="272" t="b">
        <f t="shared" si="13"/>
        <v>1</v>
      </c>
      <c r="W29" s="272" t="b">
        <f t="shared" si="22"/>
        <v>0</v>
      </c>
      <c r="X29" s="272" t="b">
        <f t="shared" si="14"/>
        <v>0</v>
      </c>
      <c r="Y29" s="272" t="b">
        <f t="shared" si="15"/>
        <v>0</v>
      </c>
      <c r="Z29" s="298"/>
      <c r="AA29" s="305">
        <f t="shared" si="16"/>
        <v>2</v>
      </c>
      <c r="AB29" s="301" cm="1">
        <f t="array" ref="AB29">IF( $AA29="", "", INDEX(聲母資料表, $AA29, AB$5))</f>
        <v>12</v>
      </c>
      <c r="AC29" s="301" t="str" cm="1">
        <f t="array" ref="AC29">IF( $AA29="", "", INDEX(聲母資料表, $AA29, AC$5))</f>
        <v>門</v>
      </c>
      <c r="AD29" s="305">
        <f t="shared" si="17"/>
        <v>37</v>
      </c>
      <c r="AE29" s="301" cm="1">
        <f t="array" ref="AE29">IF( $X29, "", INDEX(韻母資料表, AD29, AE$5))</f>
        <v>9</v>
      </c>
      <c r="AF29" s="301" t="str" cm="1">
        <f t="array" ref="AF29">IF( $X29, "", INDEX(韻母資料表, AE29, AF$5))</f>
        <v>監</v>
      </c>
      <c r="AG29" s="298"/>
      <c r="AH29" s="301" t="b">
        <f t="array" ref="AH29">IF( $X29, "", IF( INDEX(韻母資料表, AD29, $AH$5) = "入聲", TRUE, FALSE) )</f>
        <v>0</v>
      </c>
      <c r="AI29" s="302">
        <f t="shared" si="18"/>
        <v>1</v>
      </c>
      <c r="AJ29" s="302">
        <f t="shared" si="23"/>
        <v>5</v>
      </c>
      <c r="AK29" s="362" t="str">
        <f t="array" ref="AK29">IF( $X29, "", INDEX(韻母資料表, $AD29, $AK$5))</f>
        <v>ing</v>
      </c>
      <c r="AL29" s="362" t="str">
        <f t="array" ref="AL29">IF($X29, "", INDEX(白話字韻母八聲調資料表, $AE29, $AJ29))</f>
        <v>ing</v>
      </c>
      <c r="AM29" s="298"/>
      <c r="AN29" s="362" t="str" cm="1">
        <f t="array" ref="AN29">IF($W29, "", INDEX(聲母資料表, $AA29, AN$5))</f>
        <v>b</v>
      </c>
      <c r="AO29" s="367" t="str" cm="1">
        <f t="array" ref="AO29">IF($X29, "", INDEX(韻母資料表, $AD29, AO$5))</f>
        <v>ing</v>
      </c>
      <c r="AP29" s="362" t="str" cm="1">
        <f t="array" ref="AP29">IF($X29, "", INDEX(台羅韻母八聲調資料表, $AE29, $F29))</f>
        <v>îng</v>
      </c>
      <c r="AQ29" s="298"/>
      <c r="AR29" s="302" t="str">
        <f t="array" ref="AR29">IF($W29, "", INDEX(聲母資料表, $AA29, $AR$5))</f>
        <v>bb</v>
      </c>
      <c r="AS29" s="303" t="str">
        <f t="array" ref="AS29">IF($X29, "", INDEX(韻母資料表, $AD29, $AS$5))</f>
        <v>ing</v>
      </c>
      <c r="AT29" s="302" t="str">
        <f t="array" ref="AT29">IF($X29, "", INDEX(閩拼韻母八聲調資料表, $AE29, $AJ29))</f>
        <v>ìng</v>
      </c>
      <c r="AV29" s="301" t="b">
        <f t="shared" si="20"/>
        <v>0</v>
      </c>
      <c r="AW29" s="301" t="str">
        <f>IF( $AV29, IFERROR( IF(MATCH( $E29, 顎音化聲母!$H$9:$H$37, 0), TRUE, FALSE), FALSE), "")</f>
        <v/>
      </c>
      <c r="AX29" s="301" t="str">
        <f t="array" ref="AX29">IF( AND($AV29, $AW29), INDEX(顎音化聲母資料表, MATCH( $D29 &amp; $E29, 顎音化聲母!$L$5:$L$136, 0), 3), "")</f>
        <v/>
      </c>
      <c r="AY29" s="301">
        <f t="shared" si="21"/>
        <v>2</v>
      </c>
      <c r="AZ29" s="362" t="str">
        <f t="array" ref="AZ29">IF($AY29="", "", IF( $AX29&lt;&gt;"", $AX29,INDEX(聲母資料表, $AY29, $AZ$5)))</f>
        <v>ㆠ</v>
      </c>
      <c r="BA29" s="362" t="str">
        <f t="array" ref="BA29">IF($X29, "", INDEX(方音八音反切資料表, $AE29, $AJ29))</f>
        <v>ㄧㄥˊ</v>
      </c>
    </row>
    <row r="30" spans="2:53">
      <c r="B30" s="307">
        <f t="shared" si="0"/>
        <v>23</v>
      </c>
      <c r="C30" s="404" t="s">
        <v>70</v>
      </c>
      <c r="D30" s="312" t="s">
        <v>57</v>
      </c>
      <c r="E30" s="312" t="s">
        <v>71</v>
      </c>
      <c r="F30" s="296">
        <v>5</v>
      </c>
      <c r="G30" s="418" t="str">
        <f t="shared" si="1"/>
        <v xml:space="preserve">年 (lian5) </v>
      </c>
      <c r="H30" s="269" t="str" cm="1">
        <f t="array" ref="H30">IF( OR($U30, NOT($V30), $X30), "",  $AF30 &amp; INDEX(中文數值資料表, $AJ30, 2) &amp; $AC30)</f>
        <v>膠五柳</v>
      </c>
      <c r="I30" s="332" t="str">
        <f t="shared" si="2"/>
        <v>liân</v>
      </c>
      <c r="J30" s="333" t="str">
        <f t="shared" si="3"/>
        <v>liân</v>
      </c>
      <c r="K30" s="334" t="str">
        <f t="shared" si="4"/>
        <v>liàn</v>
      </c>
      <c r="L30" s="335" t="str">
        <f t="shared" si="5"/>
        <v>ㄌㄧㄢˊ</v>
      </c>
      <c r="M30" s="270" t="str">
        <f t="shared" ca="1" si="6"/>
        <v xml:space="preserve">\ltjruby{年}{liân}\
</v>
      </c>
      <c r="N30" s="270" t="str">
        <f t="shared" ca="1" si="7"/>
        <v xml:space="preserve">&lt;ruby&gt;年&lt;rt&gt;膠五柳&lt;/rt&gt;&lt;/ruby&gt;
</v>
      </c>
      <c r="O30" s="270" t="str">
        <f t="shared" ca="1" si="8"/>
        <v xml:space="preserve">&lt;ruby&gt;年&lt;rt&gt;liân&lt;/rt&gt;&lt;/ruby&gt;
</v>
      </c>
      <c r="P30" s="270" t="str">
        <f t="shared" ca="1" si="24"/>
        <v xml:space="preserve">&lt;ruby&gt;年&lt;rt&gt;liân&lt;/rt&gt;&lt;/ruby&gt;
</v>
      </c>
      <c r="Q30" s="270" t="str">
        <f t="shared" ca="1" si="24"/>
        <v xml:space="preserve">&lt;ruby&gt;年&lt;rt&gt;liàn&lt;/rt&gt;&lt;/ruby&gt;
</v>
      </c>
      <c r="R30" s="271" t="str">
        <f t="shared" ca="1" si="10"/>
        <v xml:space="preserve">&lt;ruby&gt;年&lt;rtc&gt;ㄌㄧㄢˊ&lt;/rtc&gt;&lt;/ruby&gt;
</v>
      </c>
      <c r="S30" s="271" t="str">
        <f t="shared" ca="1" si="11"/>
        <v xml:space="preserve">&lt;ruby&gt;年&lt;rt&gt;liân&lt;/rt&gt;&lt;rtc&gt;ㄌㄧㄢˊ&lt;/rtc&gt;&lt;/ruby&gt;
</v>
      </c>
      <c r="T30" s="244"/>
      <c r="U30" s="272" t="b">
        <f t="shared" si="12"/>
        <v>0</v>
      </c>
      <c r="V30" s="272" t="b">
        <f t="shared" si="13"/>
        <v>1</v>
      </c>
      <c r="W30" s="272" t="b">
        <f t="shared" si="22"/>
        <v>0</v>
      </c>
      <c r="X30" s="272" t="b">
        <f t="shared" si="14"/>
        <v>0</v>
      </c>
      <c r="Y30" s="272" t="b">
        <f t="shared" si="15"/>
        <v>0</v>
      </c>
      <c r="Z30" s="298"/>
      <c r="AA30" s="305">
        <f t="shared" si="16"/>
        <v>8</v>
      </c>
      <c r="AB30" s="301" cm="1">
        <f t="array" ref="AB30">IF( $AA30="", "", INDEX(聲母資料表, $AA30, AB$5))</f>
        <v>1</v>
      </c>
      <c r="AC30" s="301" t="str" cm="1">
        <f t="array" ref="AC30">IF( $AA30="", "", INDEX(聲母資料表, $AA30, AC$5))</f>
        <v>柳</v>
      </c>
      <c r="AD30" s="305">
        <f t="shared" si="17"/>
        <v>24</v>
      </c>
      <c r="AE30" s="301" cm="1">
        <f t="array" ref="AE30">IF( $X30, "", INDEX(韻母資料表, AD30, AE$5))</f>
        <v>2</v>
      </c>
      <c r="AF30" s="301" t="str" cm="1">
        <f t="array" ref="AF30">IF( $X30, "", INDEX(韻母資料表, AE30, AF$5))</f>
        <v>膠</v>
      </c>
      <c r="AG30" s="298"/>
      <c r="AH30" s="301" t="b">
        <f t="array" ref="AH30">IF( $X30, "", IF( INDEX(韻母資料表, AD30, $AH$5) = "入聲", TRUE, FALSE) )</f>
        <v>0</v>
      </c>
      <c r="AI30" s="302">
        <f t="shared" si="18"/>
        <v>1</v>
      </c>
      <c r="AJ30" s="302">
        <f t="shared" si="23"/>
        <v>5</v>
      </c>
      <c r="AK30" s="362" t="str">
        <f t="array" ref="AK30">IF( $X30, "", INDEX(韻母資料表, $AD30, $AK$5))</f>
        <v>ian</v>
      </c>
      <c r="AL30" s="362" t="str">
        <f t="array" ref="AL30">IF($X30, "", INDEX(白話字韻母八聲調資料表, $AE30, $AJ30))</f>
        <v>iân</v>
      </c>
      <c r="AM30" s="298"/>
      <c r="AN30" s="362" t="str" cm="1">
        <f t="array" ref="AN30">IF($W30, "", INDEX(聲母資料表, $AA30, AN$5))</f>
        <v>l</v>
      </c>
      <c r="AO30" s="367" t="str" cm="1">
        <f t="array" ref="AO30">IF($X30, "", INDEX(韻母資料表, $AD30, AO$5))</f>
        <v>ian</v>
      </c>
      <c r="AP30" s="362" t="str" cm="1">
        <f t="array" ref="AP30">IF($X30, "", INDEX(台羅韻母八聲調資料表, $AE30, $F30))</f>
        <v>iân</v>
      </c>
      <c r="AQ30" s="298"/>
      <c r="AR30" s="302" t="str">
        <f t="array" ref="AR30">IF($W30, "", INDEX(聲母資料表, $AA30, $AR$5))</f>
        <v>l</v>
      </c>
      <c r="AS30" s="303" t="str">
        <f t="array" ref="AS30">IF($X30, "", INDEX(韻母資料表, $AD30, $AS$5))</f>
        <v>ian</v>
      </c>
      <c r="AT30" s="302" t="str">
        <f t="array" ref="AT30">IF($X30, "", INDEX(閩拼韻母八聲調資料表, $AE30, $AJ30))</f>
        <v>iàn</v>
      </c>
      <c r="AV30" s="301" t="b">
        <f t="shared" si="20"/>
        <v>0</v>
      </c>
      <c r="AW30" s="301" t="str">
        <f>IF( $AV30, IFERROR( IF(MATCH( $E30, 顎音化聲母!$H$9:$H$37, 0), TRUE, FALSE), FALSE), "")</f>
        <v/>
      </c>
      <c r="AX30" s="301" t="str">
        <f t="array" ref="AX30">IF( AND($AV30, $AW30), INDEX(顎音化聲母資料表, MATCH( $D30 &amp; $E30, 顎音化聲母!$L$5:$L$136, 0), 3), "")</f>
        <v/>
      </c>
      <c r="AY30" s="301">
        <f t="shared" si="21"/>
        <v>8</v>
      </c>
      <c r="AZ30" s="362" t="str">
        <f t="array" ref="AZ30">IF($AY30="", "", IF( $AX30&lt;&gt;"", $AX30,INDEX(聲母資料表, $AY30, $AZ$5)))</f>
        <v>ㄌ</v>
      </c>
      <c r="BA30" s="362" t="str">
        <f t="array" ref="BA30">IF($X30, "", INDEX(方音八音反切資料表, $AE30, $AJ30))</f>
        <v>ㄧㄢˊ</v>
      </c>
    </row>
    <row r="31" spans="2:53">
      <c r="B31" s="307">
        <f t="shared" si="0"/>
        <v>24</v>
      </c>
      <c r="C31" s="404" t="s">
        <v>75</v>
      </c>
      <c r="D31" s="312"/>
      <c r="E31" s="312"/>
      <c r="F31" s="296"/>
      <c r="G31" s="418" t="str">
        <f t="shared" si="1"/>
        <v/>
      </c>
      <c r="H31" s="269" t="str" cm="1">
        <f t="array" ref="H31">IF( OR($U31, NOT($V31), $X31), "",  $AF31 &amp; INDEX(中文數值資料表, $AJ31, 2) &amp; $AC31)</f>
        <v/>
      </c>
      <c r="I31" s="332" t="str">
        <f t="shared" si="2"/>
        <v/>
      </c>
      <c r="J31" s="333" t="str">
        <f t="shared" si="3"/>
        <v/>
      </c>
      <c r="K31" s="334" t="str">
        <f t="shared" si="4"/>
        <v/>
      </c>
      <c r="L31" s="335" t="str">
        <f t="shared" si="5"/>
        <v/>
      </c>
      <c r="M31" s="270" t="str">
        <f t="shared" ca="1" si="6"/>
        <v xml:space="preserve">\ltjruby{，}{}\
</v>
      </c>
      <c r="N31" s="270" t="str">
        <f t="shared" ca="1" si="7"/>
        <v xml:space="preserve">，
</v>
      </c>
      <c r="O31" s="270" t="str">
        <f t="shared" ca="1" si="8"/>
        <v xml:space="preserve">，
</v>
      </c>
      <c r="P31" s="270" t="str">
        <f t="shared" ca="1" si="24"/>
        <v xml:space="preserve">，
</v>
      </c>
      <c r="Q31" s="270" t="str">
        <f t="shared" ca="1" si="24"/>
        <v xml:space="preserve">，
</v>
      </c>
      <c r="R31" s="271" t="str">
        <f t="shared" ca="1" si="10"/>
        <v xml:space="preserve">，
</v>
      </c>
      <c r="S31" s="271" t="str">
        <f t="shared" ca="1" si="11"/>
        <v xml:space="preserve">，
</v>
      </c>
      <c r="T31" s="244"/>
      <c r="U31" s="272" t="b">
        <f t="shared" si="12"/>
        <v>1</v>
      </c>
      <c r="V31" s="272" t="b">
        <f t="shared" si="13"/>
        <v>0</v>
      </c>
      <c r="W31" s="272" t="b">
        <f t="shared" si="22"/>
        <v>1</v>
      </c>
      <c r="X31" s="272" t="b">
        <f t="shared" si="14"/>
        <v>1</v>
      </c>
      <c r="Y31" s="272" t="b">
        <f t="shared" si="15"/>
        <v>0</v>
      </c>
      <c r="Z31" s="298"/>
      <c r="AA31" s="305" t="str">
        <f t="shared" si="16"/>
        <v/>
      </c>
      <c r="AB31" s="301" t="str" cm="1">
        <f t="array" ref="AB31">IF( $AA31="", "", INDEX(聲母資料表, $AA31, AB$5))</f>
        <v/>
      </c>
      <c r="AC31" s="301" t="str" cm="1">
        <f t="array" ref="AC31">IF( $AA31="", "", INDEX(聲母資料表, $AA31, AC$5))</f>
        <v/>
      </c>
      <c r="AD31" s="305" t="str">
        <f t="shared" si="17"/>
        <v/>
      </c>
      <c r="AE31" s="301" t="str" cm="1">
        <f t="array" ref="AE31">IF( $X31, "", INDEX(韻母資料表, AD31, AE$5))</f>
        <v/>
      </c>
      <c r="AF31" s="301" t="str" cm="1">
        <f t="array" ref="AF31">IF( $X31, "", INDEX(韻母資料表, AE31, AF$5))</f>
        <v/>
      </c>
      <c r="AG31" s="298"/>
      <c r="AH31" s="301" t="str">
        <f t="array" ref="AH31">IF( $X31, "", IF( INDEX(韻母資料表, AD31, $AH$5) = "入聲", TRUE, FALSE) )</f>
        <v/>
      </c>
      <c r="AI31" s="302" t="str">
        <f t="shared" si="18"/>
        <v/>
      </c>
      <c r="AJ31" s="302" t="str">
        <f t="shared" si="23"/>
        <v/>
      </c>
      <c r="AK31" s="362" t="str">
        <f t="array" ref="AK31">IF( $X31, "", INDEX(韻母資料表, $AD31, $AK$5))</f>
        <v/>
      </c>
      <c r="AL31" s="362" t="str">
        <f t="array" ref="AL31">IF($X31, "", INDEX(白話字韻母八聲調資料表, $AE31, $AJ31))</f>
        <v/>
      </c>
      <c r="AM31" s="298"/>
      <c r="AN31" s="362" t="str" cm="1">
        <f t="array" ref="AN31">IF($W31, "", INDEX(聲母資料表, $AA31, AN$5))</f>
        <v/>
      </c>
      <c r="AO31" s="367" t="str" cm="1">
        <f t="array" ref="AO31">IF($X31, "", INDEX(韻母資料表, $AD31, AO$5))</f>
        <v/>
      </c>
      <c r="AP31" s="362" t="str" cm="1">
        <f t="array" ref="AP31">IF($X31, "", INDEX(台羅韻母八聲調資料表, $AE31, $F31))</f>
        <v/>
      </c>
      <c r="AQ31" s="298"/>
      <c r="AR31" s="302" t="str">
        <f t="array" ref="AR31">IF($W31, "", INDEX(聲母資料表, $AA31, $AR$5))</f>
        <v/>
      </c>
      <c r="AS31" s="303" t="str">
        <f t="array" ref="AS31">IF($X31, "", INDEX(韻母資料表, $AD31, $AS$5))</f>
        <v/>
      </c>
      <c r="AT31" s="302" t="str">
        <f t="array" ref="AT31">IF($X31, "", INDEX(閩拼韻母八聲調資料表, $AE31, $AJ31))</f>
        <v/>
      </c>
      <c r="AV31" s="301" t="b">
        <f t="shared" si="20"/>
        <v>0</v>
      </c>
      <c r="AW31" s="301" t="str">
        <f>IF( $AV31, IFERROR( IF(MATCH( $E31, 顎音化聲母!$H$9:$H$37, 0), TRUE, FALSE), FALSE), "")</f>
        <v/>
      </c>
      <c r="AX31" s="301" t="str">
        <f t="array" ref="AX31">IF( AND($AV31, $AW31), INDEX(顎音化聲母資料表, MATCH( $D31 &amp; $E31, 顎音化聲母!$L$5:$L$136, 0), 3), "")</f>
        <v/>
      </c>
      <c r="AY31" s="301" t="str">
        <f t="shared" si="21"/>
        <v/>
      </c>
      <c r="AZ31" s="362" t="str">
        <f t="array" ref="AZ31">IF($AY31="", "", IF( $AX31&lt;&gt;"", $AX31,INDEX(聲母資料表, $AY31, $AZ$5)))</f>
        <v/>
      </c>
      <c r="BA31" s="362" t="str">
        <f t="array" ref="BA31">IF($X31, "", INDEX(方音八音反切資料表, $AE31, $AJ31))</f>
        <v/>
      </c>
    </row>
    <row r="32" spans="2:53">
      <c r="B32" s="307">
        <f t="shared" si="0"/>
        <v>25</v>
      </c>
      <c r="C32" s="404" t="s">
        <v>95</v>
      </c>
      <c r="D32" s="312" t="s">
        <v>79</v>
      </c>
      <c r="E32" s="312" t="s">
        <v>64</v>
      </c>
      <c r="F32" s="296">
        <v>3</v>
      </c>
      <c r="G32" s="418" t="str">
        <f t="shared" si="1"/>
        <v xml:space="preserve">政 (tsing3) </v>
      </c>
      <c r="H32" s="269" t="str" cm="1">
        <f t="array" ref="H32">IF( OR($U32, NOT($V32), $X32), "",  $AF32 &amp; INDEX(中文數值資料表, $AJ32, 2) &amp; $AC32)</f>
        <v>監三曾</v>
      </c>
      <c r="I32" s="332" t="str">
        <f t="shared" si="2"/>
        <v>tsing</v>
      </c>
      <c r="J32" s="333" t="str">
        <f t="shared" si="3"/>
        <v>tsìng</v>
      </c>
      <c r="K32" s="334" t="str">
        <f t="shared" si="4"/>
        <v>zǐng</v>
      </c>
      <c r="L32" s="335" t="str">
        <f t="shared" si="5"/>
        <v>ㄗㄧㄥ˪</v>
      </c>
      <c r="M32" s="270" t="str">
        <f t="shared" ca="1" si="6"/>
        <v xml:space="preserve">\ltjruby{政}{tsìng}\
</v>
      </c>
      <c r="N32" s="270" t="str">
        <f t="shared" ca="1" si="7"/>
        <v xml:space="preserve">&lt;ruby&gt;政&lt;rt&gt;監三曾&lt;/rt&gt;&lt;/ruby&gt;
</v>
      </c>
      <c r="O32" s="270" t="str">
        <f t="shared" ca="1" si="8"/>
        <v xml:space="preserve">&lt;ruby&gt;政&lt;rt&gt;tsing&lt;/rt&gt;&lt;/ruby&gt;
</v>
      </c>
      <c r="P32" s="270" t="str">
        <f t="shared" ca="1" si="24"/>
        <v xml:space="preserve">&lt;ruby&gt;政&lt;rt&gt;tsìng&lt;/rt&gt;&lt;/ruby&gt;
</v>
      </c>
      <c r="Q32" s="270" t="str">
        <f t="shared" ca="1" si="24"/>
        <v xml:space="preserve">&lt;ruby&gt;政&lt;rt&gt;zǐng&lt;/rt&gt;&lt;/ruby&gt;
</v>
      </c>
      <c r="R32" s="271" t="str">
        <f t="shared" ca="1" si="10"/>
        <v xml:space="preserve">&lt;ruby&gt;政&lt;rtc&gt;ㄗㄧㄥ˪&lt;/rtc&gt;&lt;/ruby&gt;
</v>
      </c>
      <c r="S32" s="271" t="str">
        <f t="shared" ca="1" si="11"/>
        <v xml:space="preserve">&lt;ruby&gt;政&lt;rt&gt;tsìng&lt;/rt&gt;&lt;rtc&gt;ㄗㄧㄥ˪&lt;/rtc&gt;&lt;/ruby&gt;
</v>
      </c>
      <c r="T32" s="244"/>
      <c r="U32" s="272" t="b">
        <f t="shared" si="12"/>
        <v>0</v>
      </c>
      <c r="V32" s="272" t="b">
        <f t="shared" si="13"/>
        <v>1</v>
      </c>
      <c r="W32" s="272" t="b">
        <f t="shared" si="22"/>
        <v>0</v>
      </c>
      <c r="X32" s="272" t="b">
        <f t="shared" si="14"/>
        <v>0</v>
      </c>
      <c r="Y32" s="272" t="b">
        <f t="shared" si="15"/>
        <v>0</v>
      </c>
      <c r="Z32" s="298"/>
      <c r="AA32" s="305">
        <f t="shared" si="16"/>
        <v>18</v>
      </c>
      <c r="AB32" s="301" cm="1">
        <f t="array" ref="AB32">IF( $AA32="", "", INDEX(聲母資料表, $AA32, AB$5))</f>
        <v>8</v>
      </c>
      <c r="AC32" s="301" t="str" cm="1">
        <f t="array" ref="AC32">IF( $AA32="", "", INDEX(聲母資料表, $AA32, AC$5))</f>
        <v>曾</v>
      </c>
      <c r="AD32" s="305">
        <f t="shared" si="17"/>
        <v>37</v>
      </c>
      <c r="AE32" s="301" cm="1">
        <f t="array" ref="AE32">IF( $X32, "", INDEX(韻母資料表, AD32, AE$5))</f>
        <v>9</v>
      </c>
      <c r="AF32" s="301" t="str" cm="1">
        <f t="array" ref="AF32">IF( $X32, "", INDEX(韻母資料表, AE32, AF$5))</f>
        <v>監</v>
      </c>
      <c r="AG32" s="298"/>
      <c r="AH32" s="301" t="b">
        <f t="array" ref="AH32">IF( $X32, "", IF( INDEX(韻母資料表, AD32, $AH$5) = "入聲", TRUE, FALSE) )</f>
        <v>0</v>
      </c>
      <c r="AI32" s="302">
        <f t="shared" si="18"/>
        <v>1</v>
      </c>
      <c r="AJ32" s="302">
        <f t="shared" si="23"/>
        <v>3</v>
      </c>
      <c r="AK32" s="362" t="str">
        <f t="array" ref="AK32">IF( $X32, "", INDEX(韻母資料表, $AD32, $AK$5))</f>
        <v>ing</v>
      </c>
      <c r="AL32" s="362" t="str">
        <f t="array" ref="AL32">IF($X32, "", INDEX(白話字韻母八聲調資料表, $AE32, $AJ32))</f>
        <v>ing</v>
      </c>
      <c r="AM32" s="298"/>
      <c r="AN32" s="362" t="str" cm="1">
        <f t="array" ref="AN32">IF($W32, "", INDEX(聲母資料表, $AA32, AN$5))</f>
        <v>ts</v>
      </c>
      <c r="AO32" s="367" t="str" cm="1">
        <f t="array" ref="AO32">IF($X32, "", INDEX(韻母資料表, $AD32, AO$5))</f>
        <v>ing</v>
      </c>
      <c r="AP32" s="362" t="str" cm="1">
        <f t="array" ref="AP32">IF($X32, "", INDEX(台羅韻母八聲調資料表, $AE32, $F32))</f>
        <v>ìng</v>
      </c>
      <c r="AQ32" s="298"/>
      <c r="AR32" s="302" t="str">
        <f t="array" ref="AR32">IF($W32, "", INDEX(聲母資料表, $AA32, $AR$5))</f>
        <v>z</v>
      </c>
      <c r="AS32" s="303" t="str">
        <f t="array" ref="AS32">IF($X32, "", INDEX(韻母資料表, $AD32, $AS$5))</f>
        <v>ing</v>
      </c>
      <c r="AT32" s="302" t="str">
        <f t="array" ref="AT32">IF($X32, "", INDEX(閩拼韻母八聲調資料表, $AE32, $AJ32))</f>
        <v>ǐng</v>
      </c>
      <c r="AV32" s="301" t="b">
        <f t="shared" si="20"/>
        <v>0</v>
      </c>
      <c r="AW32" s="301" t="str">
        <f>IF( $AV32, IFERROR( IF(MATCH( $E32, 顎音化聲母!$H$9:$H$37, 0), TRUE, FALSE), FALSE), "")</f>
        <v/>
      </c>
      <c r="AX32" s="301" t="str">
        <f t="array" ref="AX32">IF( AND($AV32, $AW32), INDEX(顎音化聲母資料表, MATCH( $D32 &amp; $E32, 顎音化聲母!$L$5:$L$136, 0), 3), "")</f>
        <v/>
      </c>
      <c r="AY32" s="301">
        <f t="shared" si="21"/>
        <v>18</v>
      </c>
      <c r="AZ32" s="362" t="str">
        <f t="array" ref="AZ32">IF($AY32="", "", IF( $AX32&lt;&gt;"", $AX32,INDEX(聲母資料表, $AY32, $AZ$5)))</f>
        <v>ㄗ</v>
      </c>
      <c r="BA32" s="362" t="str">
        <f t="array" ref="BA32">IF($X32, "", INDEX(方音八音反切資料表, $AE32, $AJ32))</f>
        <v>ㄧㄥ˪</v>
      </c>
    </row>
    <row r="33" spans="2:53">
      <c r="B33" s="307">
        <f t="shared" si="0"/>
        <v>26</v>
      </c>
      <c r="C33" s="404" t="s">
        <v>96</v>
      </c>
      <c r="D33" s="312" t="s">
        <v>97</v>
      </c>
      <c r="E33" s="312" t="s">
        <v>98</v>
      </c>
      <c r="F33" s="296">
        <v>1</v>
      </c>
      <c r="G33" s="418" t="str">
        <f t="shared" si="1"/>
        <v xml:space="preserve">通 (thong1) </v>
      </c>
      <c r="H33" s="269" t="str" cm="1">
        <f t="array" ref="H33">IF( OR($U33, NOT($V33), $X33), "",  $AF33 &amp; INDEX(中文數值資料表, $AJ33, 2) &amp; $AC33)</f>
        <v>干一他</v>
      </c>
      <c r="I33" s="332" t="str">
        <f t="shared" si="2"/>
        <v>thong</v>
      </c>
      <c r="J33" s="333" t="str">
        <f t="shared" si="3"/>
        <v>thong</v>
      </c>
      <c r="K33" s="334" t="str">
        <f t="shared" si="4"/>
        <v>tōng</v>
      </c>
      <c r="L33" s="335" t="str">
        <f t="shared" si="5"/>
        <v>ㄊㆲ</v>
      </c>
      <c r="M33" s="270" t="str">
        <f t="shared" ca="1" si="6"/>
        <v xml:space="preserve">\ltjruby{通}{thong}\
</v>
      </c>
      <c r="N33" s="270" t="str">
        <f t="shared" ca="1" si="7"/>
        <v xml:space="preserve">&lt;ruby&gt;通&lt;rt&gt;干一他&lt;/rt&gt;&lt;/ruby&gt;
</v>
      </c>
      <c r="O33" s="270" t="str">
        <f t="shared" ca="1" si="8"/>
        <v xml:space="preserve">&lt;ruby&gt;通&lt;rt&gt;thong&lt;/rt&gt;&lt;/ruby&gt;
</v>
      </c>
      <c r="P33" s="270" t="str">
        <f t="shared" ca="1" si="24"/>
        <v xml:space="preserve">&lt;ruby&gt;通&lt;rt&gt;thong&lt;/rt&gt;&lt;/ruby&gt;
</v>
      </c>
      <c r="Q33" s="270" t="str">
        <f t="shared" ca="1" si="24"/>
        <v xml:space="preserve">&lt;ruby&gt;通&lt;rt&gt;tōng&lt;/rt&gt;&lt;/ruby&gt;
</v>
      </c>
      <c r="R33" s="271" t="str">
        <f t="shared" ca="1" si="10"/>
        <v xml:space="preserve">&lt;ruby&gt;通&lt;rtc&gt;ㄊㆲ&lt;/rtc&gt;&lt;/ruby&gt;
</v>
      </c>
      <c r="S33" s="271" t="str">
        <f t="shared" ca="1" si="11"/>
        <v xml:space="preserve">&lt;ruby&gt;通&lt;rt&gt;thong&lt;/rt&gt;&lt;rtc&gt;ㄊㆲ&lt;/rtc&gt;&lt;/ruby&gt;
</v>
      </c>
      <c r="T33" s="244"/>
      <c r="U33" s="272" t="b">
        <f t="shared" si="12"/>
        <v>0</v>
      </c>
      <c r="V33" s="272" t="b">
        <f t="shared" si="13"/>
        <v>1</v>
      </c>
      <c r="W33" s="272" t="b">
        <f t="shared" si="22"/>
        <v>0</v>
      </c>
      <c r="X33" s="272" t="b">
        <f t="shared" si="14"/>
        <v>0</v>
      </c>
      <c r="Y33" s="272" t="b">
        <f t="shared" si="15"/>
        <v>0</v>
      </c>
      <c r="Z33" s="298"/>
      <c r="AA33" s="305">
        <f t="shared" si="16"/>
        <v>6</v>
      </c>
      <c r="AB33" s="301" cm="1">
        <f t="array" ref="AB33">IF( $AA33="", "", INDEX(聲母資料表, $AA33, AB$5))</f>
        <v>7</v>
      </c>
      <c r="AC33" s="301" t="str" cm="1">
        <f t="array" ref="AC33">IF( $AA33="", "", INDEX(聲母資料表, $AA33, AC$5))</f>
        <v>他</v>
      </c>
      <c r="AD33" s="305">
        <f t="shared" si="17"/>
        <v>57</v>
      </c>
      <c r="AE33" s="301" cm="1">
        <f t="array" ref="AE33">IF( $X33, "", INDEX(韻母資料表, AD33, AE$5))</f>
        <v>7</v>
      </c>
      <c r="AF33" s="301" t="str" cm="1">
        <f t="array" ref="AF33">IF( $X33, "", INDEX(韻母資料表, AE33, AF$5))</f>
        <v>干</v>
      </c>
      <c r="AG33" s="298"/>
      <c r="AH33" s="301" t="b">
        <f t="array" ref="AH33">IF( $X33, "", IF( INDEX(韻母資料表, AD33, $AH$5) = "入聲", TRUE, FALSE) )</f>
        <v>0</v>
      </c>
      <c r="AI33" s="302">
        <f t="shared" si="18"/>
        <v>1</v>
      </c>
      <c r="AJ33" s="302">
        <f t="shared" si="23"/>
        <v>1</v>
      </c>
      <c r="AK33" s="362" t="str">
        <f t="array" ref="AK33">IF( $X33, "", INDEX(韻母資料表, $AD33, $AK$5))</f>
        <v>ong</v>
      </c>
      <c r="AL33" s="362" t="str">
        <f t="array" ref="AL33">IF($X33, "", INDEX(白話字韻母八聲調資料表, $AE33, $AJ33))</f>
        <v>ong</v>
      </c>
      <c r="AM33" s="298"/>
      <c r="AN33" s="362" t="str" cm="1">
        <f t="array" ref="AN33">IF($W33, "", INDEX(聲母資料表, $AA33, AN$5))</f>
        <v>th</v>
      </c>
      <c r="AO33" s="367" t="str" cm="1">
        <f t="array" ref="AO33">IF($X33, "", INDEX(韻母資料表, $AD33, AO$5))</f>
        <v>ong</v>
      </c>
      <c r="AP33" s="362" t="str" cm="1">
        <f t="array" ref="AP33">IF($X33, "", INDEX(台羅韻母八聲調資料表, $AE33, $F33))</f>
        <v>ong</v>
      </c>
      <c r="AQ33" s="298"/>
      <c r="AR33" s="302" t="str">
        <f t="array" ref="AR33">IF($W33, "", INDEX(聲母資料表, $AA33, $AR$5))</f>
        <v>t</v>
      </c>
      <c r="AS33" s="303" t="str">
        <f t="array" ref="AS33">IF($X33, "", INDEX(韻母資料表, $AD33, $AS$5))</f>
        <v>ong</v>
      </c>
      <c r="AT33" s="302" t="str">
        <f t="array" ref="AT33">IF($X33, "", INDEX(閩拼韻母八聲調資料表, $AE33, $AJ33))</f>
        <v>ōng</v>
      </c>
      <c r="AV33" s="301" t="b">
        <f t="shared" si="20"/>
        <v>0</v>
      </c>
      <c r="AW33" s="301" t="str">
        <f>IF( $AV33, IFERROR( IF(MATCH( $E33, 顎音化聲母!$H$9:$H$37, 0), TRUE, FALSE), FALSE), "")</f>
        <v/>
      </c>
      <c r="AX33" s="301" t="str">
        <f t="array" ref="AX33">IF( AND($AV33, $AW33), INDEX(顎音化聲母資料表, MATCH( $D33 &amp; $E33, 顎音化聲母!$L$5:$L$136, 0), 3), "")</f>
        <v/>
      </c>
      <c r="AY33" s="301">
        <f t="shared" si="21"/>
        <v>6</v>
      </c>
      <c r="AZ33" s="362" t="str">
        <f t="array" ref="AZ33">IF($AY33="", "", IF( $AX33&lt;&gt;"", $AX33,INDEX(聲母資料表, $AY33, $AZ$5)))</f>
        <v>ㄊ</v>
      </c>
      <c r="BA33" s="362" t="str">
        <f t="array" ref="BA33">IF($X33, "", INDEX(方音八音反切資料表, $AE33, $AJ33))</f>
        <v>ㆲ</v>
      </c>
    </row>
    <row r="34" spans="2:53">
      <c r="B34" s="307">
        <f t="shared" si="0"/>
        <v>27</v>
      </c>
      <c r="C34" s="404" t="s">
        <v>99</v>
      </c>
      <c r="D34" s="312" t="s">
        <v>100</v>
      </c>
      <c r="E34" s="312" t="s">
        <v>101</v>
      </c>
      <c r="F34" s="296">
        <v>5</v>
      </c>
      <c r="G34" s="418" t="str">
        <f t="shared" si="1"/>
        <v xml:space="preserve">人 (jin5) </v>
      </c>
      <c r="H34" s="269" t="str" cm="1">
        <f t="array" ref="H34">IF( OR($U34, NOT($V34), $X34), "",  $AF34 &amp; INDEX(中文數值資料表, $AJ34, 2) &amp; $AC34)</f>
        <v>更五入</v>
      </c>
      <c r="I34" s="332" t="str">
        <f t="shared" si="2"/>
        <v>jîn</v>
      </c>
      <c r="J34" s="333" t="str">
        <f t="shared" si="3"/>
        <v>jîn</v>
      </c>
      <c r="K34" s="334" t="str">
        <f t="shared" si="4"/>
        <v>zzìn</v>
      </c>
      <c r="L34" s="335" t="str">
        <f t="shared" si="5"/>
        <v>ㆢㄧㄣˊ</v>
      </c>
      <c r="M34" s="270" t="str">
        <f t="shared" ca="1" si="6"/>
        <v xml:space="preserve">\ltjruby{人}{jîn}\
</v>
      </c>
      <c r="N34" s="270" t="str">
        <f t="shared" ca="1" si="7"/>
        <v xml:space="preserve">&lt;ruby&gt;人&lt;rt&gt;更五入&lt;/rt&gt;&lt;/ruby&gt;
</v>
      </c>
      <c r="O34" s="270" t="str">
        <f t="shared" ca="1" si="8"/>
        <v xml:space="preserve">&lt;ruby&gt;人&lt;rt&gt;jîn&lt;/rt&gt;&lt;/ruby&gt;
</v>
      </c>
      <c r="P34" s="270" t="str">
        <f t="shared" ca="1" si="24"/>
        <v xml:space="preserve">&lt;ruby&gt;人&lt;rt&gt;jîn&lt;/rt&gt;&lt;/ruby&gt;
</v>
      </c>
      <c r="Q34" s="270" t="str">
        <f t="shared" ca="1" si="24"/>
        <v xml:space="preserve">&lt;ruby&gt;人&lt;rt&gt;zzìn&lt;/rt&gt;&lt;/ruby&gt;
</v>
      </c>
      <c r="R34" s="271" t="str">
        <f t="shared" ca="1" si="10"/>
        <v xml:space="preserve">&lt;ruby&gt;人&lt;rtc&gt;ㆢㄧㄣˊ&lt;/rtc&gt;&lt;/ruby&gt;
</v>
      </c>
      <c r="S34" s="271" t="str">
        <f t="shared" ca="1" si="11"/>
        <v xml:space="preserve">&lt;ruby&gt;人&lt;rt&gt;jîn&lt;/rt&gt;&lt;rtc&gt;ㆢㄧㄣˊ&lt;/rtc&gt;&lt;/ruby&gt;
</v>
      </c>
      <c r="T34" s="244"/>
      <c r="U34" s="272" t="b">
        <f t="shared" si="12"/>
        <v>0</v>
      </c>
      <c r="V34" s="272" t="b">
        <f t="shared" si="13"/>
        <v>1</v>
      </c>
      <c r="W34" s="272" t="b">
        <f t="shared" si="22"/>
        <v>0</v>
      </c>
      <c r="X34" s="272" t="b">
        <f t="shared" si="14"/>
        <v>0</v>
      </c>
      <c r="Y34" s="272" t="b">
        <f t="shared" si="15"/>
        <v>0</v>
      </c>
      <c r="Z34" s="298"/>
      <c r="AA34" s="305">
        <f t="shared" si="16"/>
        <v>19</v>
      </c>
      <c r="AB34" s="301" cm="1">
        <f t="array" ref="AB34">IF( $AA34="", "", INDEX(聲母資料表, $AA34, AB$5))</f>
        <v>9</v>
      </c>
      <c r="AC34" s="301" t="str" cm="1">
        <f t="array" ref="AC34">IF( $AA34="", "", INDEX(聲母資料表, $AA34, AC$5))</f>
        <v>入</v>
      </c>
      <c r="AD34" s="305">
        <f t="shared" si="17"/>
        <v>36</v>
      </c>
      <c r="AE34" s="301" cm="1">
        <f t="array" ref="AE34">IF( $X34, "", INDEX(韻母資料表, AD34, AE$5))</f>
        <v>17</v>
      </c>
      <c r="AF34" s="301" t="str" cm="1">
        <f t="array" ref="AF34">IF( $X34, "", INDEX(韻母資料表, AE34, AF$5))</f>
        <v>更</v>
      </c>
      <c r="AG34" s="298"/>
      <c r="AH34" s="301" t="b">
        <f t="array" ref="AH34">IF( $X34, "", IF( INDEX(韻母資料表, AD34, $AH$5) = "入聲", TRUE, FALSE) )</f>
        <v>0</v>
      </c>
      <c r="AI34" s="302">
        <f t="shared" si="18"/>
        <v>1</v>
      </c>
      <c r="AJ34" s="302">
        <f t="shared" si="23"/>
        <v>5</v>
      </c>
      <c r="AK34" s="362" t="str">
        <f t="array" ref="AK34">IF( $X34, "", INDEX(韻母資料表, $AD34, $AK$5))</f>
        <v>in</v>
      </c>
      <c r="AL34" s="362" t="str">
        <f t="array" ref="AL34">IF($X34, "", INDEX(白話字韻母八聲調資料表, $AE34, $AJ34))</f>
        <v>în</v>
      </c>
      <c r="AM34" s="298"/>
      <c r="AN34" s="362" t="str" cm="1">
        <f t="array" ref="AN34">IF($W34, "", INDEX(聲母資料表, $AA34, AN$5))</f>
        <v>j</v>
      </c>
      <c r="AO34" s="367" t="str" cm="1">
        <f t="array" ref="AO34">IF($X34, "", INDEX(韻母資料表, $AD34, AO$5))</f>
        <v>in</v>
      </c>
      <c r="AP34" s="362" t="str" cm="1">
        <f t="array" ref="AP34">IF($X34, "", INDEX(台羅韻母八聲調資料表, $AE34, $F34))</f>
        <v>în</v>
      </c>
      <c r="AQ34" s="298"/>
      <c r="AR34" s="302" t="str">
        <f t="array" ref="AR34">IF($W34, "", INDEX(聲母資料表, $AA34, $AR$5))</f>
        <v>zz</v>
      </c>
      <c r="AS34" s="303" t="str">
        <f t="array" ref="AS34">IF($X34, "", INDEX(韻母資料表, $AD34, $AS$5))</f>
        <v>in</v>
      </c>
      <c r="AT34" s="302" t="str">
        <f t="array" ref="AT34">IF($X34, "", INDEX(閩拼韻母八聲調資料表, $AE34, $AJ34))</f>
        <v>ìn</v>
      </c>
      <c r="AV34" s="301" t="b">
        <f t="shared" si="20"/>
        <v>1</v>
      </c>
      <c r="AW34" s="301" t="b">
        <f>IF( $AV34, IFERROR( IF(MATCH( $E34, 顎音化聲母!$H$9:$H$37, 0), TRUE, FALSE), FALSE), "")</f>
        <v>1</v>
      </c>
      <c r="AX34" s="301" t="str">
        <f t="array" ref="AX34">IF( AND($AV34, $AW34), INDEX(顎音化聲母資料表, MATCH( $D34 &amp; $E34, 顎音化聲母!$L$5:$L$136, 0), 3), "")</f>
        <v>ㆢ</v>
      </c>
      <c r="AY34" s="301">
        <f t="shared" si="21"/>
        <v>19</v>
      </c>
      <c r="AZ34" s="362" t="str">
        <f t="array" ref="AZ34">IF($AY34="", "", IF( $AX34&lt;&gt;"", $AX34,INDEX(聲母資料表, $AY34, $AZ$5)))</f>
        <v>ㆢ</v>
      </c>
      <c r="BA34" s="362" t="str">
        <f t="array" ref="BA34">IF($X34, "", INDEX(方音八音反切資料表, $AE34, $AJ34))</f>
        <v>ㄧㄣˊ</v>
      </c>
    </row>
    <row r="35" spans="2:53">
      <c r="B35" s="307">
        <f t="shared" si="0"/>
        <v>28</v>
      </c>
      <c r="C35" s="404" t="s">
        <v>102</v>
      </c>
      <c r="D35" s="312" t="s">
        <v>103</v>
      </c>
      <c r="E35" s="312" t="s">
        <v>104</v>
      </c>
      <c r="F35" s="296">
        <v>5</v>
      </c>
      <c r="G35" s="418" t="str">
        <f t="shared" si="1"/>
        <v xml:space="preserve">和 (ho5) </v>
      </c>
      <c r="H35" s="269" t="str" cm="1">
        <f t="array" ref="H35">IF( OR($U35, NOT($V35), $X35), "",  $AF35 &amp; INDEX(中文數值資料表, $AJ35, 2) &amp; $AC35)</f>
        <v>伽五喜</v>
      </c>
      <c r="I35" s="332" t="str">
        <f t="shared" si="2"/>
        <v>hô</v>
      </c>
      <c r="J35" s="333" t="str">
        <f t="shared" si="3"/>
        <v>hô</v>
      </c>
      <c r="K35" s="334" t="str">
        <f t="shared" si="4"/>
        <v>hò</v>
      </c>
      <c r="L35" s="335" t="str">
        <f t="shared" si="5"/>
        <v>ㄏㄜˊ</v>
      </c>
      <c r="M35" s="270" t="str">
        <f t="shared" ca="1" si="6"/>
        <v xml:space="preserve">\ltjruby{和}{hô}\
</v>
      </c>
      <c r="N35" s="270" t="str">
        <f t="shared" ca="1" si="7"/>
        <v xml:space="preserve">&lt;ruby&gt;和&lt;rt&gt;伽五喜&lt;/rt&gt;&lt;/ruby&gt;
</v>
      </c>
      <c r="O35" s="270" t="str">
        <f t="shared" ca="1" si="8"/>
        <v xml:space="preserve">&lt;ruby&gt;和&lt;rt&gt;hô&lt;/rt&gt;&lt;/ruby&gt;
</v>
      </c>
      <c r="P35" s="270" t="str">
        <f t="shared" ca="1" si="24"/>
        <v xml:space="preserve">&lt;ruby&gt;和&lt;rt&gt;hô&lt;/rt&gt;&lt;/ruby&gt;
</v>
      </c>
      <c r="Q35" s="270" t="str">
        <f t="shared" ca="1" si="24"/>
        <v xml:space="preserve">&lt;ruby&gt;和&lt;rt&gt;hò&lt;/rt&gt;&lt;/ruby&gt;
</v>
      </c>
      <c r="R35" s="271" t="str">
        <f t="shared" ca="1" si="10"/>
        <v xml:space="preserve">&lt;ruby&gt;和&lt;rtc&gt;ㄏㄜˊ&lt;/rtc&gt;&lt;/ruby&gt;
</v>
      </c>
      <c r="S35" s="271" t="str">
        <f t="shared" ca="1" si="11"/>
        <v xml:space="preserve">&lt;ruby&gt;和&lt;rt&gt;hô&lt;/rt&gt;&lt;rtc&gt;ㄏㄜˊ&lt;/rtc&gt;&lt;/ruby&gt;
</v>
      </c>
      <c r="T35" s="244"/>
      <c r="U35" s="272" t="b">
        <f t="shared" si="12"/>
        <v>0</v>
      </c>
      <c r="V35" s="272" t="b">
        <f t="shared" si="13"/>
        <v>1</v>
      </c>
      <c r="W35" s="272" t="b">
        <f t="shared" si="22"/>
        <v>0</v>
      </c>
      <c r="X35" s="272" t="b">
        <f t="shared" si="14"/>
        <v>0</v>
      </c>
      <c r="Y35" s="272" t="b">
        <f t="shared" si="15"/>
        <v>0</v>
      </c>
      <c r="Z35" s="298"/>
      <c r="AA35" s="305">
        <f t="shared" si="16"/>
        <v>13</v>
      </c>
      <c r="AB35" s="301" cm="1">
        <f t="array" ref="AB35">IF( $AA35="", "", INDEX(聲母資料表, $AA35, AB$5))</f>
        <v>15</v>
      </c>
      <c r="AC35" s="301" t="str" cm="1">
        <f t="array" ref="AC35">IF( $AA35="", "", INDEX(聲母資料表, $AA35, AC$5))</f>
        <v>喜</v>
      </c>
      <c r="AD35" s="305">
        <f t="shared" si="17"/>
        <v>53</v>
      </c>
      <c r="AE35" s="301" cm="1">
        <f t="array" ref="AE35">IF( $X35, "", INDEX(韻母資料表, AD35, AE$5))</f>
        <v>15</v>
      </c>
      <c r="AF35" s="301" t="str" cm="1">
        <f t="array" ref="AF35">IF( $X35, "", INDEX(韻母資料表, AE35, AF$5))</f>
        <v>伽</v>
      </c>
      <c r="AG35" s="298"/>
      <c r="AH35" s="301" t="b">
        <f t="array" ref="AH35">IF( $X35, "", IF( INDEX(韻母資料表, AD35, $AH$5) = "入聲", TRUE, FALSE) )</f>
        <v>0</v>
      </c>
      <c r="AI35" s="302">
        <f t="shared" si="18"/>
        <v>1</v>
      </c>
      <c r="AJ35" s="302">
        <f t="shared" si="23"/>
        <v>5</v>
      </c>
      <c r="AK35" s="362" t="str">
        <f t="array" ref="AK35">IF( $X35, "", INDEX(韻母資料表, $AD35, $AK$5))</f>
        <v>o</v>
      </c>
      <c r="AL35" s="362" t="str">
        <f t="array" ref="AL35">IF($X35, "", INDEX(白話字韻母八聲調資料表, $AE35, $AJ35))</f>
        <v>ô</v>
      </c>
      <c r="AM35" s="298"/>
      <c r="AN35" s="362" t="str" cm="1">
        <f t="array" ref="AN35">IF($W35, "", INDEX(聲母資料表, $AA35, AN$5))</f>
        <v>h</v>
      </c>
      <c r="AO35" s="367" t="str" cm="1">
        <f t="array" ref="AO35">IF($X35, "", INDEX(韻母資料表, $AD35, AO$5))</f>
        <v>o</v>
      </c>
      <c r="AP35" s="362" t="str" cm="1">
        <f t="array" ref="AP35">IF($X35, "", INDEX(台羅韻母八聲調資料表, $AE35, $F35))</f>
        <v>ô</v>
      </c>
      <c r="AQ35" s="298"/>
      <c r="AR35" s="302" t="str">
        <f t="array" ref="AR35">IF($W35, "", INDEX(聲母資料表, $AA35, $AR$5))</f>
        <v>h</v>
      </c>
      <c r="AS35" s="303" t="str">
        <f t="array" ref="AS35">IF($X35, "", INDEX(韻母資料表, $AD35, $AS$5))</f>
        <v>o</v>
      </c>
      <c r="AT35" s="302" t="str">
        <f t="array" ref="AT35">IF($X35, "", INDEX(閩拼韻母八聲調資料表, $AE35, $AJ35))</f>
        <v>ò</v>
      </c>
      <c r="AV35" s="301" t="b">
        <f t="shared" si="20"/>
        <v>0</v>
      </c>
      <c r="AW35" s="301" t="str">
        <f>IF( $AV35, IFERROR( IF(MATCH( $E35, 顎音化聲母!$H$9:$H$37, 0), TRUE, FALSE), FALSE), "")</f>
        <v/>
      </c>
      <c r="AX35" s="301" t="str">
        <f t="array" ref="AX35">IF( AND($AV35, $AW35), INDEX(顎音化聲母資料表, MATCH( $D35 &amp; $E35, 顎音化聲母!$L$5:$L$136, 0), 3), "")</f>
        <v/>
      </c>
      <c r="AY35" s="301">
        <f t="shared" si="21"/>
        <v>13</v>
      </c>
      <c r="AZ35" s="362" t="str">
        <f t="array" ref="AZ35">IF($AY35="", "", IF( $AX35&lt;&gt;"", $AX35,INDEX(聲母資料表, $AY35, $AZ$5)))</f>
        <v>ㄏ</v>
      </c>
      <c r="BA35" s="362" t="str">
        <f t="array" ref="BA35">IF($X35, "", INDEX(方音八音反切資料表, $AE35, $AJ35))</f>
        <v>ㄜˊ</v>
      </c>
    </row>
    <row r="36" spans="2:53">
      <c r="B36" s="307">
        <f t="shared" si="0"/>
        <v>29</v>
      </c>
      <c r="C36" s="404" t="s">
        <v>75</v>
      </c>
      <c r="D36" s="312"/>
      <c r="E36" s="312"/>
      <c r="F36" s="296"/>
      <c r="G36" s="418" t="str">
        <f t="shared" si="1"/>
        <v/>
      </c>
      <c r="H36" s="269" t="str" cm="1">
        <f t="array" ref="H36">IF( OR($U36, NOT($V36), $X36), "",  $AF36 &amp; INDEX(中文數值資料表, $AJ36, 2) &amp; $AC36)</f>
        <v/>
      </c>
      <c r="I36" s="332" t="str">
        <f t="shared" si="2"/>
        <v/>
      </c>
      <c r="J36" s="333" t="str">
        <f t="shared" si="3"/>
        <v/>
      </c>
      <c r="K36" s="334" t="str">
        <f t="shared" si="4"/>
        <v/>
      </c>
      <c r="L36" s="335" t="str">
        <f t="shared" si="5"/>
        <v/>
      </c>
      <c r="M36" s="270" t="str">
        <f t="shared" ca="1" si="6"/>
        <v xml:space="preserve">\ltjruby{，}{}\
</v>
      </c>
      <c r="N36" s="270" t="str">
        <f t="shared" ca="1" si="7"/>
        <v xml:space="preserve">，
</v>
      </c>
      <c r="O36" s="270" t="str">
        <f t="shared" ca="1" si="8"/>
        <v xml:space="preserve">，
</v>
      </c>
      <c r="P36" s="270" t="str">
        <f t="shared" ca="1" si="24"/>
        <v xml:space="preserve">，
</v>
      </c>
      <c r="Q36" s="270" t="str">
        <f t="shared" ca="1" si="24"/>
        <v xml:space="preserve">，
</v>
      </c>
      <c r="R36" s="271" t="str">
        <f t="shared" ca="1" si="10"/>
        <v xml:space="preserve">，
</v>
      </c>
      <c r="S36" s="271" t="str">
        <f t="shared" ca="1" si="11"/>
        <v xml:space="preserve">，
</v>
      </c>
      <c r="T36" s="244"/>
      <c r="U36" s="272" t="b">
        <f t="shared" si="12"/>
        <v>1</v>
      </c>
      <c r="V36" s="272" t="b">
        <f t="shared" si="13"/>
        <v>0</v>
      </c>
      <c r="W36" s="272" t="b">
        <f t="shared" si="22"/>
        <v>1</v>
      </c>
      <c r="X36" s="272" t="b">
        <f t="shared" si="14"/>
        <v>1</v>
      </c>
      <c r="Y36" s="272" t="b">
        <f t="shared" si="15"/>
        <v>0</v>
      </c>
      <c r="Z36" s="298"/>
      <c r="AA36" s="305" t="str">
        <f t="shared" si="16"/>
        <v/>
      </c>
      <c r="AB36" s="301" t="str" cm="1">
        <f t="array" ref="AB36">IF( $AA36="", "", INDEX(聲母資料表, $AA36, AB$5))</f>
        <v/>
      </c>
      <c r="AC36" s="301" t="str" cm="1">
        <f t="array" ref="AC36">IF( $AA36="", "", INDEX(聲母資料表, $AA36, AC$5))</f>
        <v/>
      </c>
      <c r="AD36" s="305" t="str">
        <f t="shared" si="17"/>
        <v/>
      </c>
      <c r="AE36" s="301" t="str" cm="1">
        <f t="array" ref="AE36">IF( $X36, "", INDEX(韻母資料表, AD36, AE$5))</f>
        <v/>
      </c>
      <c r="AF36" s="301" t="str" cm="1">
        <f t="array" ref="AF36">IF( $X36, "", INDEX(韻母資料表, AE36, AF$5))</f>
        <v/>
      </c>
      <c r="AG36" s="298"/>
      <c r="AH36" s="301" t="str">
        <f t="array" ref="AH36">IF( $X36, "", IF( INDEX(韻母資料表, AD36, $AH$5) = "入聲", TRUE, FALSE) )</f>
        <v/>
      </c>
      <c r="AI36" s="302" t="str">
        <f t="shared" si="18"/>
        <v/>
      </c>
      <c r="AJ36" s="302" t="str">
        <f t="shared" si="23"/>
        <v/>
      </c>
      <c r="AK36" s="362" t="str">
        <f t="array" ref="AK36">IF( $X36, "", INDEX(韻母資料表, $AD36, $AK$5))</f>
        <v/>
      </c>
      <c r="AL36" s="362" t="str">
        <f t="array" ref="AL36">IF($X36, "", INDEX(白話字韻母八聲調資料表, $AE36, $AJ36))</f>
        <v/>
      </c>
      <c r="AM36" s="298"/>
      <c r="AN36" s="362" t="str" cm="1">
        <f t="array" ref="AN36">IF($W36, "", INDEX(聲母資料表, $AA36, AN$5))</f>
        <v/>
      </c>
      <c r="AO36" s="367" t="str" cm="1">
        <f t="array" ref="AO36">IF($X36, "", INDEX(韻母資料表, $AD36, AO$5))</f>
        <v/>
      </c>
      <c r="AP36" s="362" t="str" cm="1">
        <f t="array" ref="AP36">IF($X36, "", INDEX(台羅韻母八聲調資料表, $AE36, $F36))</f>
        <v/>
      </c>
      <c r="AQ36" s="298"/>
      <c r="AR36" s="302" t="str">
        <f t="array" ref="AR36">IF($W36, "", INDEX(聲母資料表, $AA36, $AR$5))</f>
        <v/>
      </c>
      <c r="AS36" s="303" t="str">
        <f t="array" ref="AS36">IF($X36, "", INDEX(韻母資料表, $AD36, $AS$5))</f>
        <v/>
      </c>
      <c r="AT36" s="302" t="str">
        <f t="array" ref="AT36">IF($X36, "", INDEX(閩拼韻母八聲調資料表, $AE36, $AJ36))</f>
        <v/>
      </c>
      <c r="AV36" s="301" t="b">
        <f t="shared" si="20"/>
        <v>0</v>
      </c>
      <c r="AW36" s="301" t="str">
        <f>IF( $AV36, IFERROR( IF(MATCH( $E36, 顎音化聲母!$H$9:$H$37, 0), TRUE, FALSE), FALSE), "")</f>
        <v/>
      </c>
      <c r="AX36" s="301" t="str">
        <f t="array" ref="AX36">IF( AND($AV36, $AW36), INDEX(顎音化聲母資料表, MATCH( $D36 &amp; $E36, 顎音化聲母!$L$5:$L$136, 0), 3), "")</f>
        <v/>
      </c>
      <c r="AY36" s="301" t="str">
        <f t="shared" si="21"/>
        <v/>
      </c>
      <c r="AZ36" s="362" t="str">
        <f t="array" ref="AZ36">IF($AY36="", "", IF( $AX36&lt;&gt;"", $AX36,INDEX(聲母資料表, $AY36, $AZ$5)))</f>
        <v/>
      </c>
      <c r="BA36" s="362" t="str">
        <f t="array" ref="BA36">IF($X36, "", INDEX(方音八音反切資料表, $AE36, $AJ36))</f>
        <v/>
      </c>
    </row>
    <row r="37" spans="2:53">
      <c r="B37" s="307">
        <f t="shared" si="0"/>
        <v>30</v>
      </c>
      <c r="C37" s="404" t="s">
        <v>105</v>
      </c>
      <c r="D37" s="312" t="s">
        <v>85</v>
      </c>
      <c r="E37" s="312" t="s">
        <v>66</v>
      </c>
      <c r="F37" s="296">
        <v>4</v>
      </c>
      <c r="G37" s="418" t="str">
        <f t="shared" si="1"/>
        <v xml:space="preserve">百 (pik4) </v>
      </c>
      <c r="H37" s="269" t="str" cm="1">
        <f t="array" ref="H37">IF( OR($U37, NOT($V37), $X37), "",  $AF37 &amp; INDEX(中文數值資料表, $AJ37, 2) &amp; $AC37)</f>
        <v>監四邊</v>
      </c>
      <c r="I37" s="332" t="str">
        <f t="shared" si="2"/>
        <v>pik</v>
      </c>
      <c r="J37" s="333" t="str">
        <f t="shared" si="3"/>
        <v>pik</v>
      </c>
      <c r="K37" s="334" t="str">
        <f t="shared" si="4"/>
        <v>bik</v>
      </c>
      <c r="L37" s="335" t="str">
        <f t="shared" si="5"/>
        <v>ㄅㄧㆻ</v>
      </c>
      <c r="M37" s="270" t="str">
        <f t="shared" ca="1" si="6"/>
        <v xml:space="preserve">\ltjruby{百}{pik}\
</v>
      </c>
      <c r="N37" s="270" t="str">
        <f t="shared" ca="1" si="7"/>
        <v xml:space="preserve">&lt;ruby&gt;百&lt;rt&gt;監四邊&lt;/rt&gt;&lt;/ruby&gt;
</v>
      </c>
      <c r="O37" s="270" t="str">
        <f t="shared" ca="1" si="8"/>
        <v xml:space="preserve">&lt;ruby&gt;百&lt;rt&gt;pik&lt;/rt&gt;&lt;/ruby&gt;
</v>
      </c>
      <c r="P37" s="270" t="str">
        <f t="shared" ca="1" si="24"/>
        <v xml:space="preserve">&lt;ruby&gt;百&lt;rt&gt;pik&lt;/rt&gt;&lt;/ruby&gt;
</v>
      </c>
      <c r="Q37" s="270" t="str">
        <f t="shared" ca="1" si="24"/>
        <v xml:space="preserve">&lt;ruby&gt;百&lt;rt&gt;bik&lt;/rt&gt;&lt;/ruby&gt;
</v>
      </c>
      <c r="R37" s="271" t="str">
        <f t="shared" ca="1" si="10"/>
        <v xml:space="preserve">&lt;ruby&gt;百&lt;rtc&gt;ㄅㄧㆻ&lt;/rtc&gt;&lt;/ruby&gt;
</v>
      </c>
      <c r="S37" s="271" t="str">
        <f t="shared" ca="1" si="11"/>
        <v xml:space="preserve">&lt;ruby&gt;百&lt;rt&gt;pik&lt;/rt&gt;&lt;rtc&gt;ㄅㄧㆻ&lt;/rtc&gt;&lt;/ruby&gt;
</v>
      </c>
      <c r="T37" s="244"/>
      <c r="U37" s="272" t="b">
        <f t="shared" si="12"/>
        <v>0</v>
      </c>
      <c r="V37" s="272" t="b">
        <f t="shared" si="13"/>
        <v>1</v>
      </c>
      <c r="W37" s="272" t="b">
        <f t="shared" si="22"/>
        <v>0</v>
      </c>
      <c r="X37" s="272" t="b">
        <f t="shared" si="14"/>
        <v>0</v>
      </c>
      <c r="Y37" s="272" t="b">
        <f t="shared" si="15"/>
        <v>0</v>
      </c>
      <c r="Z37" s="298"/>
      <c r="AA37" s="305">
        <f t="shared" si="16"/>
        <v>1</v>
      </c>
      <c r="AB37" s="301" cm="1">
        <f t="array" ref="AB37">IF( $AA37="", "", INDEX(聲母資料表, $AA37, AB$5))</f>
        <v>2</v>
      </c>
      <c r="AC37" s="301" t="str" cm="1">
        <f t="array" ref="AC37">IF( $AA37="", "", INDEX(聲母資料表, $AA37, AC$5))</f>
        <v>邊</v>
      </c>
      <c r="AD37" s="305">
        <f t="shared" si="17"/>
        <v>34</v>
      </c>
      <c r="AE37" s="301" cm="1">
        <f t="array" ref="AE37">IF( $X37, "", INDEX(韻母資料表, AD37, AE$5))</f>
        <v>9</v>
      </c>
      <c r="AF37" s="301" t="str" cm="1">
        <f t="array" ref="AF37">IF( $X37, "", INDEX(韻母資料表, AE37, AF$5))</f>
        <v>監</v>
      </c>
      <c r="AG37" s="298"/>
      <c r="AH37" s="301" t="b">
        <f t="array" ref="AH37">IF( $X37, "", IF( INDEX(韻母資料表, AD37, $AH$5) = "入聲", TRUE, FALSE) )</f>
        <v>0</v>
      </c>
      <c r="AI37" s="302">
        <f t="shared" si="18"/>
        <v>1</v>
      </c>
      <c r="AJ37" s="302">
        <f t="shared" si="23"/>
        <v>4</v>
      </c>
      <c r="AK37" s="362" t="str">
        <f t="array" ref="AK37">IF( $X37, "", INDEX(韻母資料表, $AD37, $AK$5))</f>
        <v>ik</v>
      </c>
      <c r="AL37" s="362" t="str">
        <f t="array" ref="AL37">IF($X37, "", INDEX(白話字韻母八聲調資料表, $AE37, $AJ37))</f>
        <v>ik</v>
      </c>
      <c r="AM37" s="298"/>
      <c r="AN37" s="362" t="str" cm="1">
        <f t="array" ref="AN37">IF($W37, "", INDEX(聲母資料表, $AA37, AN$5))</f>
        <v>p</v>
      </c>
      <c r="AO37" s="367" t="str" cm="1">
        <f t="array" ref="AO37">IF($X37, "", INDEX(韻母資料表, $AD37, AO$5))</f>
        <v>ik</v>
      </c>
      <c r="AP37" s="362" t="str" cm="1">
        <f t="array" ref="AP37">IF($X37, "", INDEX(台羅韻母八聲調資料表, $AE37, $F37))</f>
        <v>ik</v>
      </c>
      <c r="AQ37" s="298"/>
      <c r="AR37" s="302" t="str">
        <f t="array" ref="AR37">IF($W37, "", INDEX(聲母資料表, $AA37, $AR$5))</f>
        <v>b</v>
      </c>
      <c r="AS37" s="303" t="str">
        <f t="array" ref="AS37">IF($X37, "", INDEX(韻母資料表, $AD37, $AS$5))</f>
        <v>ik</v>
      </c>
      <c r="AT37" s="302" t="str">
        <f t="array" ref="AT37">IF($X37, "", INDEX(閩拼韻母八聲調資料表, $AE37, $AJ37))</f>
        <v>ik</v>
      </c>
      <c r="AV37" s="301" t="b">
        <f t="shared" si="20"/>
        <v>0</v>
      </c>
      <c r="AW37" s="301" t="str">
        <f>IF( $AV37, IFERROR( IF(MATCH( $E37, 顎音化聲母!$H$9:$H$37, 0), TRUE, FALSE), FALSE), "")</f>
        <v/>
      </c>
      <c r="AX37" s="301" t="str">
        <f t="array" ref="AX37">IF( AND($AV37, $AW37), INDEX(顎音化聲母資料表, MATCH( $D37 &amp; $E37, 顎音化聲母!$L$5:$L$136, 0), 3), "")</f>
        <v/>
      </c>
      <c r="AY37" s="301">
        <f t="shared" si="21"/>
        <v>1</v>
      </c>
      <c r="AZ37" s="362" t="str">
        <f t="array" ref="AZ37">IF($AY37="", "", IF( $AX37&lt;&gt;"", $AX37,INDEX(聲母資料表, $AY37, $AZ$5)))</f>
        <v>ㄅ</v>
      </c>
      <c r="BA37" s="362" t="str">
        <f t="array" ref="BA37">IF($X37, "", INDEX(方音八音反切資料表, $AE37, $AJ37))</f>
        <v>ㄧㆻ</v>
      </c>
    </row>
    <row r="38" spans="2:53">
      <c r="B38" s="307">
        <f t="shared" si="0"/>
        <v>31</v>
      </c>
      <c r="C38" s="404" t="s">
        <v>106</v>
      </c>
      <c r="D38" s="312" t="s">
        <v>103</v>
      </c>
      <c r="E38" s="312" t="s">
        <v>107</v>
      </c>
      <c r="F38" s="296">
        <v>3</v>
      </c>
      <c r="G38" s="418" t="str">
        <f t="shared" si="1"/>
        <v xml:space="preserve">廢 (hui3) </v>
      </c>
      <c r="H38" s="269" t="str" cm="1">
        <f t="array" ref="H38">IF( OR($U38, NOT($V38), $X38), "",  $AF38 &amp; INDEX(中文數值資料表, $AJ38, 2) &amp; $AC38)</f>
        <v>閒三喜</v>
      </c>
      <c r="I38" s="332" t="str">
        <f t="shared" si="2"/>
        <v>hùi</v>
      </c>
      <c r="J38" s="333" t="str">
        <f t="shared" si="3"/>
        <v>hùi</v>
      </c>
      <c r="K38" s="334" t="str">
        <f t="shared" si="4"/>
        <v>hǔi</v>
      </c>
      <c r="L38" s="335" t="str">
        <f t="shared" si="5"/>
        <v>ㄏㄨㄧ˪</v>
      </c>
      <c r="M38" s="270" t="str">
        <f t="shared" ca="1" si="6"/>
        <v xml:space="preserve">\ltjruby{廢}{hùi}\
</v>
      </c>
      <c r="N38" s="270" t="str">
        <f t="shared" ca="1" si="7"/>
        <v xml:space="preserve">&lt;ruby&gt;廢&lt;rt&gt;閒三喜&lt;/rt&gt;&lt;/ruby&gt;
</v>
      </c>
      <c r="O38" s="270" t="str">
        <f t="shared" ca="1" si="8"/>
        <v xml:space="preserve">&lt;ruby&gt;廢&lt;rt&gt;hùi&lt;/rt&gt;&lt;/ruby&gt;
</v>
      </c>
      <c r="P38" s="270" t="str">
        <f t="shared" ca="1" si="24"/>
        <v xml:space="preserve">&lt;ruby&gt;廢&lt;rt&gt;hùi&lt;/rt&gt;&lt;/ruby&gt;
</v>
      </c>
      <c r="Q38" s="270" t="str">
        <f t="shared" ca="1" si="24"/>
        <v xml:space="preserve">&lt;ruby&gt;廢&lt;rt&gt;hǔi&lt;/rt&gt;&lt;/ruby&gt;
</v>
      </c>
      <c r="R38" s="271" t="str">
        <f t="shared" ca="1" si="10"/>
        <v xml:space="preserve">&lt;ruby&gt;廢&lt;rtc&gt;ㄏㄨㄧ˪&lt;/rtc&gt;&lt;/ruby&gt;
</v>
      </c>
      <c r="S38" s="271" t="str">
        <f t="shared" ca="1" si="11"/>
        <v xml:space="preserve">&lt;ruby&gt;廢&lt;rt&gt;hùi&lt;/rt&gt;&lt;rtc&gt;ㄏㄨㄧ˪&lt;/rtc&gt;&lt;/ruby&gt;
</v>
      </c>
      <c r="T38" s="244"/>
      <c r="U38" s="272" t="b">
        <f t="shared" si="12"/>
        <v>0</v>
      </c>
      <c r="V38" s="272" t="b">
        <f t="shared" si="13"/>
        <v>1</v>
      </c>
      <c r="W38" s="272" t="b">
        <f t="shared" si="22"/>
        <v>0</v>
      </c>
      <c r="X38" s="272" t="b">
        <f t="shared" si="14"/>
        <v>0</v>
      </c>
      <c r="Y38" s="272" t="b">
        <f t="shared" si="15"/>
        <v>0</v>
      </c>
      <c r="Z38" s="298"/>
      <c r="AA38" s="305">
        <f t="shared" si="16"/>
        <v>13</v>
      </c>
      <c r="AB38" s="301" cm="1">
        <f t="array" ref="AB38">IF( $AA38="", "", INDEX(聲母資料表, $AA38, AB$5))</f>
        <v>15</v>
      </c>
      <c r="AC38" s="301" t="str" cm="1">
        <f t="array" ref="AC38">IF( $AA38="", "", INDEX(聲母資料表, $AA38, AC$5))</f>
        <v>喜</v>
      </c>
      <c r="AD38" s="305">
        <f t="shared" si="17"/>
        <v>73</v>
      </c>
      <c r="AE38" s="301" cm="1">
        <f t="array" ref="AE38">IF( $X38, "", INDEX(韻母資料表, AD38, AE$5))</f>
        <v>4</v>
      </c>
      <c r="AF38" s="301" t="str" cm="1">
        <f t="array" ref="AF38">IF( $X38, "", INDEX(韻母資料表, AE38, AF$5))</f>
        <v>閒</v>
      </c>
      <c r="AG38" s="298"/>
      <c r="AH38" s="301" t="b">
        <f t="array" ref="AH38">IF( $X38, "", IF( INDEX(韻母資料表, AD38, $AH$5) = "入聲", TRUE, FALSE) )</f>
        <v>0</v>
      </c>
      <c r="AI38" s="302">
        <f t="shared" si="18"/>
        <v>1</v>
      </c>
      <c r="AJ38" s="302">
        <f t="shared" si="23"/>
        <v>3</v>
      </c>
      <c r="AK38" s="362" t="str">
        <f t="array" ref="AK38">IF( $X38, "", INDEX(韻母資料表, $AD38, $AK$5))</f>
        <v>ui</v>
      </c>
      <c r="AL38" s="362" t="str">
        <f t="array" ref="AL38">IF($X38, "", INDEX(白話字韻母八聲調資料表, $AE38, $AJ38))</f>
        <v>ùi</v>
      </c>
      <c r="AM38" s="298"/>
      <c r="AN38" s="362" t="str" cm="1">
        <f t="array" ref="AN38">IF($W38, "", INDEX(聲母資料表, $AA38, AN$5))</f>
        <v>h</v>
      </c>
      <c r="AO38" s="367" t="str" cm="1">
        <f t="array" ref="AO38">IF($X38, "", INDEX(韻母資料表, $AD38, AO$5))</f>
        <v>ui</v>
      </c>
      <c r="AP38" s="362" t="str" cm="1">
        <f t="array" ref="AP38">IF($X38, "", INDEX(台羅韻母八聲調資料表, $AE38, $F38))</f>
        <v>ùi</v>
      </c>
      <c r="AQ38" s="298"/>
      <c r="AR38" s="302" t="str">
        <f t="array" ref="AR38">IF($W38, "", INDEX(聲母資料表, $AA38, $AR$5))</f>
        <v>h</v>
      </c>
      <c r="AS38" s="303" t="str">
        <f t="array" ref="AS38">IF($X38, "", INDEX(韻母資料表, $AD38, $AS$5))</f>
        <v>ui</v>
      </c>
      <c r="AT38" s="302" t="str">
        <f t="array" ref="AT38">IF($X38, "", INDEX(閩拼韻母八聲調資料表, $AE38, $AJ38))</f>
        <v>ǔi</v>
      </c>
      <c r="AV38" s="301" t="b">
        <f t="shared" si="20"/>
        <v>0</v>
      </c>
      <c r="AW38" s="301" t="str">
        <f>IF( $AV38, IFERROR( IF(MATCH( $E38, 顎音化聲母!$H$9:$H$37, 0), TRUE, FALSE), FALSE), "")</f>
        <v/>
      </c>
      <c r="AX38" s="301" t="str">
        <f t="array" ref="AX38">IF( AND($AV38, $AW38), INDEX(顎音化聲母資料表, MATCH( $D38 &amp; $E38, 顎音化聲母!$L$5:$L$136, 0), 3), "")</f>
        <v/>
      </c>
      <c r="AY38" s="301">
        <f t="shared" si="21"/>
        <v>13</v>
      </c>
      <c r="AZ38" s="362" t="str">
        <f t="array" ref="AZ38">IF($AY38="", "", IF( $AX38&lt;&gt;"", $AX38,INDEX(聲母資料表, $AY38, $AZ$5)))</f>
        <v>ㄏ</v>
      </c>
      <c r="BA38" s="362" t="str">
        <f t="array" ref="BA38">IF($X38, "", INDEX(方音八音反切資料表, $AE38, $AJ38))</f>
        <v>ㄨㄧ˪</v>
      </c>
    </row>
    <row r="39" spans="2:53">
      <c r="B39" s="307">
        <f t="shared" si="0"/>
        <v>32</v>
      </c>
      <c r="C39" s="404" t="s">
        <v>108</v>
      </c>
      <c r="D39" s="312" t="s">
        <v>60</v>
      </c>
      <c r="E39" s="312" t="s">
        <v>61</v>
      </c>
      <c r="F39" s="296">
        <v>7</v>
      </c>
      <c r="G39" s="418" t="str">
        <f t="shared" si="1"/>
        <v xml:space="preserve">具 (ki7) </v>
      </c>
      <c r="H39" s="269" t="str" cm="1">
        <f t="array" ref="H39">IF( OR($U39, NOT($V39), $X39), "",  $AF39 &amp; INDEX(中文數值資料表, $AJ39, 2) &amp; $AC39)</f>
        <v>堅七求</v>
      </c>
      <c r="I39" s="332" t="str">
        <f t="shared" si="2"/>
        <v>kī</v>
      </c>
      <c r="J39" s="333" t="str">
        <f t="shared" si="3"/>
        <v>kī</v>
      </c>
      <c r="K39" s="334" t="str">
        <f t="shared" si="4"/>
        <v>gī</v>
      </c>
      <c r="L39" s="335" t="str">
        <f t="shared" si="5"/>
        <v>ㄍㄧ˫</v>
      </c>
      <c r="M39" s="270" t="str">
        <f t="shared" ca="1" si="6"/>
        <v xml:space="preserve">\ltjruby{具}{kī}\
</v>
      </c>
      <c r="N39" s="270" t="str">
        <f t="shared" ca="1" si="7"/>
        <v xml:space="preserve">&lt;ruby&gt;具&lt;rt&gt;堅七求&lt;/rt&gt;&lt;/ruby&gt;
</v>
      </c>
      <c r="O39" s="270" t="str">
        <f t="shared" ca="1" si="8"/>
        <v xml:space="preserve">&lt;ruby&gt;具&lt;rt&gt;kī&lt;/rt&gt;&lt;/ruby&gt;
</v>
      </c>
      <c r="P39" s="270" t="str">
        <f t="shared" ca="1" si="24"/>
        <v xml:space="preserve">&lt;ruby&gt;具&lt;rt&gt;kī&lt;/rt&gt;&lt;/ruby&gt;
</v>
      </c>
      <c r="Q39" s="270" t="str">
        <f t="shared" ca="1" si="24"/>
        <v xml:space="preserve">&lt;ruby&gt;具&lt;rt&gt;gī&lt;/rt&gt;&lt;/ruby&gt;
</v>
      </c>
      <c r="R39" s="271" t="str">
        <f t="shared" ca="1" si="10"/>
        <v xml:space="preserve">&lt;ruby&gt;具&lt;rtc&gt;ㄍㄧ˫&lt;/rtc&gt;&lt;/ruby&gt;
</v>
      </c>
      <c r="S39" s="271" t="str">
        <f t="shared" ca="1" si="11"/>
        <v xml:space="preserve">&lt;ruby&gt;具&lt;rt&gt;kī&lt;/rt&gt;&lt;rtc&gt;ㄍㄧ˫&lt;/rtc&gt;&lt;/ruby&gt;
</v>
      </c>
      <c r="T39" s="244"/>
      <c r="U39" s="272" t="b">
        <f t="shared" si="12"/>
        <v>0</v>
      </c>
      <c r="V39" s="272" t="b">
        <f t="shared" si="13"/>
        <v>1</v>
      </c>
      <c r="W39" s="272" t="b">
        <f t="shared" si="22"/>
        <v>0</v>
      </c>
      <c r="X39" s="272" t="b">
        <f t="shared" si="14"/>
        <v>0</v>
      </c>
      <c r="Y39" s="272" t="b">
        <f t="shared" si="15"/>
        <v>0</v>
      </c>
      <c r="Z39" s="298"/>
      <c r="AA39" s="305">
        <f t="shared" si="16"/>
        <v>9</v>
      </c>
      <c r="AB39" s="301" cm="1">
        <f t="array" ref="AB39">IF( $AA39="", "", INDEX(聲母資料表, $AA39, AB$5))</f>
        <v>3</v>
      </c>
      <c r="AC39" s="301" t="str" cm="1">
        <f t="array" ref="AC39">IF( $AA39="", "", INDEX(聲母資料表, $AA39, AC$5))</f>
        <v>求</v>
      </c>
      <c r="AD39" s="305">
        <f t="shared" si="17"/>
        <v>19</v>
      </c>
      <c r="AE39" s="301" cm="1">
        <f t="array" ref="AE39">IF( $X39, "", INDEX(韻母資料表, AD39, AE$5))</f>
        <v>29</v>
      </c>
      <c r="AF39" s="301" t="str" cm="1">
        <f t="array" ref="AF39">IF( $X39, "", INDEX(韻母資料表, AE39, AF$5))</f>
        <v>堅</v>
      </c>
      <c r="AG39" s="298"/>
      <c r="AH39" s="301" t="b">
        <f t="array" ref="AH39">IF( $X39, "", IF( INDEX(韻母資料表, AD39, $AH$5) = "入聲", TRUE, FALSE) )</f>
        <v>0</v>
      </c>
      <c r="AI39" s="302">
        <f t="shared" si="18"/>
        <v>1</v>
      </c>
      <c r="AJ39" s="302">
        <f t="shared" si="23"/>
        <v>7</v>
      </c>
      <c r="AK39" s="362" t="str">
        <f t="array" ref="AK39">IF( $X39, "", INDEX(韻母資料表, $AD39, $AK$5))</f>
        <v>i</v>
      </c>
      <c r="AL39" s="362" t="str">
        <f t="array" ref="AL39">IF($X39, "", INDEX(白話字韻母八聲調資料表, $AE39, $AJ39))</f>
        <v>ī</v>
      </c>
      <c r="AM39" s="298"/>
      <c r="AN39" s="362" t="str" cm="1">
        <f t="array" ref="AN39">IF($W39, "", INDEX(聲母資料表, $AA39, AN$5))</f>
        <v>k</v>
      </c>
      <c r="AO39" s="367" t="str" cm="1">
        <f t="array" ref="AO39">IF($X39, "", INDEX(韻母資料表, $AD39, AO$5))</f>
        <v>i</v>
      </c>
      <c r="AP39" s="362" t="str" cm="1">
        <f t="array" ref="AP39">IF($X39, "", INDEX(台羅韻母八聲調資料表, $AE39, $F39))</f>
        <v>ī</v>
      </c>
      <c r="AQ39" s="298"/>
      <c r="AR39" s="302" t="str">
        <f t="array" ref="AR39">IF($W39, "", INDEX(聲母資料表, $AA39, $AR$5))</f>
        <v>g</v>
      </c>
      <c r="AS39" s="303" t="str">
        <f t="array" ref="AS39">IF($X39, "", INDEX(韻母資料表, $AD39, $AS$5))</f>
        <v>i</v>
      </c>
      <c r="AT39" s="302" t="str">
        <f t="array" ref="AT39">IF($X39, "", INDEX(閩拼韻母八聲調資料表, $AE39, $AJ39))</f>
        <v>ī</v>
      </c>
      <c r="AV39" s="301" t="b">
        <f t="shared" si="20"/>
        <v>0</v>
      </c>
      <c r="AW39" s="301" t="str">
        <f>IF( $AV39, IFERROR( IF(MATCH( $E39, 顎音化聲母!$H$9:$H$37, 0), TRUE, FALSE), FALSE), "")</f>
        <v/>
      </c>
      <c r="AX39" s="301" t="str">
        <f t="array" ref="AX39">IF( AND($AV39, $AW39), INDEX(顎音化聲母資料表, MATCH( $D39 &amp; $E39, 顎音化聲母!$L$5:$L$136, 0), 3), "")</f>
        <v/>
      </c>
      <c r="AY39" s="301">
        <f t="shared" si="21"/>
        <v>9</v>
      </c>
      <c r="AZ39" s="362" t="str">
        <f t="array" ref="AZ39">IF($AY39="", "", IF( $AX39&lt;&gt;"", $AX39,INDEX(聲母資料表, $AY39, $AZ$5)))</f>
        <v>ㄍ</v>
      </c>
      <c r="BA39" s="362" t="str">
        <f t="array" ref="BA39">IF($X39, "", INDEX(方音八音反切資料表, $AE39, $AJ39))</f>
        <v>ㄧ˫</v>
      </c>
    </row>
    <row r="40" spans="2:53">
      <c r="B40" s="307">
        <f t="shared" si="0"/>
        <v>33</v>
      </c>
      <c r="C40" s="404" t="s">
        <v>109</v>
      </c>
      <c r="D40" s="312" t="s">
        <v>103</v>
      </c>
      <c r="E40" s="312" t="s">
        <v>64</v>
      </c>
      <c r="F40" s="296">
        <v>3</v>
      </c>
      <c r="G40" s="418" t="str">
        <f t="shared" si="1"/>
        <v xml:space="preserve">興 (hing3) </v>
      </c>
      <c r="H40" s="269" t="str" cm="1">
        <f t="array" ref="H40">IF( OR($U40, NOT($V40), $X40), "",  $AF40 &amp; INDEX(中文數值資料表, $AJ40, 2) &amp; $AC40)</f>
        <v>監三喜</v>
      </c>
      <c r="I40" s="332" t="str">
        <f t="shared" si="2"/>
        <v>hing</v>
      </c>
      <c r="J40" s="333" t="str">
        <f t="shared" si="3"/>
        <v>hìng</v>
      </c>
      <c r="K40" s="334" t="str">
        <f t="shared" si="4"/>
        <v>hǐng</v>
      </c>
      <c r="L40" s="335" t="str">
        <f t="shared" si="5"/>
        <v>ㄏㄧㄥ˪</v>
      </c>
      <c r="M40" s="270" t="str">
        <f t="shared" ca="1" si="6"/>
        <v xml:space="preserve">\ltjruby{興}{hìng}\
</v>
      </c>
      <c r="N40" s="270" t="str">
        <f t="shared" ca="1" si="7"/>
        <v xml:space="preserve">&lt;ruby&gt;興&lt;rt&gt;監三喜&lt;/rt&gt;&lt;/ruby&gt;
</v>
      </c>
      <c r="O40" s="270" t="str">
        <f t="shared" ca="1" si="8"/>
        <v xml:space="preserve">&lt;ruby&gt;興&lt;rt&gt;hing&lt;/rt&gt;&lt;/ruby&gt;
</v>
      </c>
      <c r="P40" s="270" t="str">
        <f t="shared" ca="1" si="24"/>
        <v xml:space="preserve">&lt;ruby&gt;興&lt;rt&gt;hìng&lt;/rt&gt;&lt;/ruby&gt;
</v>
      </c>
      <c r="Q40" s="270" t="str">
        <f t="shared" ca="1" si="24"/>
        <v xml:space="preserve">&lt;ruby&gt;興&lt;rt&gt;hǐng&lt;/rt&gt;&lt;/ruby&gt;
</v>
      </c>
      <c r="R40" s="271" t="str">
        <f t="shared" ca="1" si="10"/>
        <v xml:space="preserve">&lt;ruby&gt;興&lt;rtc&gt;ㄏㄧㄥ˪&lt;/rtc&gt;&lt;/ruby&gt;
</v>
      </c>
      <c r="S40" s="271" t="str">
        <f t="shared" ca="1" si="11"/>
        <v xml:space="preserve">&lt;ruby&gt;興&lt;rt&gt;hìng&lt;/rt&gt;&lt;rtc&gt;ㄏㄧㄥ˪&lt;/rtc&gt;&lt;/ruby&gt;
</v>
      </c>
      <c r="T40" s="244"/>
      <c r="U40" s="272" t="b">
        <f t="shared" si="12"/>
        <v>0</v>
      </c>
      <c r="V40" s="272" t="b">
        <f t="shared" si="13"/>
        <v>1</v>
      </c>
      <c r="W40" s="272" t="b">
        <f t="shared" si="22"/>
        <v>0</v>
      </c>
      <c r="X40" s="272" t="b">
        <f t="shared" si="14"/>
        <v>0</v>
      </c>
      <c r="Y40" s="272" t="b">
        <f t="shared" si="15"/>
        <v>0</v>
      </c>
      <c r="Z40" s="298"/>
      <c r="AA40" s="305">
        <f t="shared" si="16"/>
        <v>13</v>
      </c>
      <c r="AB40" s="301" cm="1">
        <f t="array" ref="AB40">IF( $AA40="", "", INDEX(聲母資料表, $AA40, AB$5))</f>
        <v>15</v>
      </c>
      <c r="AC40" s="301" t="str" cm="1">
        <f t="array" ref="AC40">IF( $AA40="", "", INDEX(聲母資料表, $AA40, AC$5))</f>
        <v>喜</v>
      </c>
      <c r="AD40" s="305">
        <f t="shared" si="17"/>
        <v>37</v>
      </c>
      <c r="AE40" s="301" cm="1">
        <f t="array" ref="AE40">IF( $X40, "", INDEX(韻母資料表, AD40, AE$5))</f>
        <v>9</v>
      </c>
      <c r="AF40" s="301" t="str" cm="1">
        <f t="array" ref="AF40">IF( $X40, "", INDEX(韻母資料表, AE40, AF$5))</f>
        <v>監</v>
      </c>
      <c r="AG40" s="298"/>
      <c r="AH40" s="301" t="b">
        <f t="array" ref="AH40">IF( $X40, "", IF( INDEX(韻母資料表, AD40, $AH$5) = "入聲", TRUE, FALSE) )</f>
        <v>0</v>
      </c>
      <c r="AI40" s="302">
        <f t="shared" si="18"/>
        <v>1</v>
      </c>
      <c r="AJ40" s="302">
        <f t="shared" si="23"/>
        <v>3</v>
      </c>
      <c r="AK40" s="362" t="str">
        <f t="array" ref="AK40">IF( $X40, "", INDEX(韻母資料表, $AD40, $AK$5))</f>
        <v>ing</v>
      </c>
      <c r="AL40" s="362" t="str">
        <f t="array" ref="AL40">IF($X40, "", INDEX(白話字韻母八聲調資料表, $AE40, $AJ40))</f>
        <v>ing</v>
      </c>
      <c r="AM40" s="298"/>
      <c r="AN40" s="362" t="str" cm="1">
        <f t="array" ref="AN40">IF($W40, "", INDEX(聲母資料表, $AA40, AN$5))</f>
        <v>h</v>
      </c>
      <c r="AO40" s="367" t="str" cm="1">
        <f t="array" ref="AO40">IF($X40, "", INDEX(韻母資料表, $AD40, AO$5))</f>
        <v>ing</v>
      </c>
      <c r="AP40" s="362" t="str" cm="1">
        <f t="array" ref="AP40">IF($X40, "", INDEX(台羅韻母八聲調資料表, $AE40, $F40))</f>
        <v>ìng</v>
      </c>
      <c r="AQ40" s="298"/>
      <c r="AR40" s="302" t="str">
        <f t="array" ref="AR40">IF($W40, "", INDEX(聲母資料表, $AA40, $AR$5))</f>
        <v>h</v>
      </c>
      <c r="AS40" s="303" t="str">
        <f t="array" ref="AS40">IF($X40, "", INDEX(韻母資料表, $AD40, $AS$5))</f>
        <v>ing</v>
      </c>
      <c r="AT40" s="302" t="str">
        <f t="array" ref="AT40">IF($X40, "", INDEX(閩拼韻母八聲調資料表, $AE40, $AJ40))</f>
        <v>ǐng</v>
      </c>
      <c r="AV40" s="301" t="b">
        <f t="shared" si="20"/>
        <v>0</v>
      </c>
      <c r="AW40" s="301" t="str">
        <f>IF( $AV40, IFERROR( IF(MATCH( $E40, 顎音化聲母!$H$9:$H$37, 0), TRUE, FALSE), FALSE), "")</f>
        <v/>
      </c>
      <c r="AX40" s="301" t="str">
        <f t="array" ref="AX40">IF( AND($AV40, $AW40), INDEX(顎音化聲母資料表, MATCH( $D40 &amp; $E40, 顎音化聲母!$L$5:$L$136, 0), 3), "")</f>
        <v/>
      </c>
      <c r="AY40" s="301">
        <f t="shared" si="21"/>
        <v>13</v>
      </c>
      <c r="AZ40" s="362" t="str">
        <f t="array" ref="AZ40">IF($AY40="", "", IF( $AX40&lt;&gt;"", $AX40,INDEX(聲母資料表, $AY40, $AZ$5)))</f>
        <v>ㄏ</v>
      </c>
      <c r="BA40" s="362" t="str">
        <f t="array" ref="BA40">IF($X40, "", INDEX(方音八音反切資料表, $AE40, $AJ40))</f>
        <v>ㄧㄥ˪</v>
      </c>
    </row>
    <row r="41" spans="2:53">
      <c r="B41" s="307">
        <f t="shared" si="0"/>
        <v>34</v>
      </c>
      <c r="C41" s="404" t="s">
        <v>75</v>
      </c>
      <c r="D41" s="312"/>
      <c r="E41" s="312"/>
      <c r="F41" s="296"/>
      <c r="G41" s="418" t="str">
        <f t="shared" si="1"/>
        <v/>
      </c>
      <c r="H41" s="269" t="str" cm="1">
        <f t="array" ref="H41">IF( OR($U41, NOT($V41), $X41), "",  $AF41 &amp; INDEX(中文數值資料表, $AJ41, 2) &amp; $AC41)</f>
        <v/>
      </c>
      <c r="I41" s="332" t="str">
        <f t="shared" si="2"/>
        <v/>
      </c>
      <c r="J41" s="333" t="str">
        <f t="shared" si="3"/>
        <v/>
      </c>
      <c r="K41" s="334" t="str">
        <f t="shared" si="4"/>
        <v/>
      </c>
      <c r="L41" s="335" t="str">
        <f t="shared" si="5"/>
        <v/>
      </c>
      <c r="M41" s="270" t="str">
        <f t="shared" ca="1" si="6"/>
        <v xml:space="preserve">\ltjruby{，}{}\
</v>
      </c>
      <c r="N41" s="270" t="str">
        <f t="shared" ca="1" si="7"/>
        <v xml:space="preserve">，
</v>
      </c>
      <c r="O41" s="270" t="str">
        <f t="shared" ca="1" si="8"/>
        <v xml:space="preserve">，
</v>
      </c>
      <c r="P41" s="270" t="str">
        <f t="shared" ca="1" si="24"/>
        <v xml:space="preserve">，
</v>
      </c>
      <c r="Q41" s="270" t="str">
        <f t="shared" ca="1" si="24"/>
        <v xml:space="preserve">，
</v>
      </c>
      <c r="R41" s="271" t="str">
        <f t="shared" ca="1" si="10"/>
        <v xml:space="preserve">，
</v>
      </c>
      <c r="S41" s="271" t="str">
        <f t="shared" ca="1" si="11"/>
        <v xml:space="preserve">，
</v>
      </c>
      <c r="T41" s="244"/>
      <c r="U41" s="272" t="b">
        <f t="shared" si="12"/>
        <v>1</v>
      </c>
      <c r="V41" s="272" t="b">
        <f t="shared" si="13"/>
        <v>0</v>
      </c>
      <c r="W41" s="272" t="b">
        <f t="shared" si="22"/>
        <v>1</v>
      </c>
      <c r="X41" s="272" t="b">
        <f t="shared" si="14"/>
        <v>1</v>
      </c>
      <c r="Y41" s="272" t="b">
        <f t="shared" si="15"/>
        <v>0</v>
      </c>
      <c r="Z41" s="298"/>
      <c r="AA41" s="305" t="str">
        <f t="shared" si="16"/>
        <v/>
      </c>
      <c r="AB41" s="301" t="str" cm="1">
        <f t="array" ref="AB41">IF( $AA41="", "", INDEX(聲母資料表, $AA41, AB$5))</f>
        <v/>
      </c>
      <c r="AC41" s="301" t="str" cm="1">
        <f t="array" ref="AC41">IF( $AA41="", "", INDEX(聲母資料表, $AA41, AC$5))</f>
        <v/>
      </c>
      <c r="AD41" s="305" t="str">
        <f t="shared" si="17"/>
        <v/>
      </c>
      <c r="AE41" s="301" t="str" cm="1">
        <f t="array" ref="AE41">IF( $X41, "", INDEX(韻母資料表, AD41, AE$5))</f>
        <v/>
      </c>
      <c r="AF41" s="301" t="str" cm="1">
        <f t="array" ref="AF41">IF( $X41, "", INDEX(韻母資料表, AE41, AF$5))</f>
        <v/>
      </c>
      <c r="AG41" s="298"/>
      <c r="AH41" s="301" t="str">
        <f t="array" ref="AH41">IF( $X41, "", IF( INDEX(韻母資料表, AD41, $AH$5) = "入聲", TRUE, FALSE) )</f>
        <v/>
      </c>
      <c r="AI41" s="302" t="str">
        <f t="shared" si="18"/>
        <v/>
      </c>
      <c r="AJ41" s="302" t="str">
        <f t="shared" si="23"/>
        <v/>
      </c>
      <c r="AK41" s="362" t="str">
        <f t="array" ref="AK41">IF( $X41, "", INDEX(韻母資料表, $AD41, $AK$5))</f>
        <v/>
      </c>
      <c r="AL41" s="362" t="str">
        <f t="array" ref="AL41">IF($X41, "", INDEX(白話字韻母八聲調資料表, $AE41, $AJ41))</f>
        <v/>
      </c>
      <c r="AM41" s="298"/>
      <c r="AN41" s="362" t="str" cm="1">
        <f t="array" ref="AN41">IF($W41, "", INDEX(聲母資料表, $AA41, AN$5))</f>
        <v/>
      </c>
      <c r="AO41" s="367" t="str" cm="1">
        <f t="array" ref="AO41">IF($X41, "", INDEX(韻母資料表, $AD41, AO$5))</f>
        <v/>
      </c>
      <c r="AP41" s="362" t="str" cm="1">
        <f t="array" ref="AP41">IF($X41, "", INDEX(台羅韻母八聲調資料表, $AE41, $F41))</f>
        <v/>
      </c>
      <c r="AQ41" s="298"/>
      <c r="AR41" s="302" t="str">
        <f t="array" ref="AR41">IF($W41, "", INDEX(聲母資料表, $AA41, $AR$5))</f>
        <v/>
      </c>
      <c r="AS41" s="303" t="str">
        <f t="array" ref="AS41">IF($X41, "", INDEX(韻母資料表, $AD41, $AS$5))</f>
        <v/>
      </c>
      <c r="AT41" s="302" t="str">
        <f t="array" ref="AT41">IF($X41, "", INDEX(閩拼韻母八聲調資料表, $AE41, $AJ41))</f>
        <v/>
      </c>
      <c r="AV41" s="301" t="b">
        <f t="shared" si="20"/>
        <v>0</v>
      </c>
      <c r="AW41" s="301" t="str">
        <f>IF( $AV41, IFERROR( IF(MATCH( $E41, 顎音化聲母!$H$9:$H$37, 0), TRUE, FALSE), FALSE), "")</f>
        <v/>
      </c>
      <c r="AX41" s="301" t="str">
        <f t="array" ref="AX41">IF( AND($AV41, $AW41), INDEX(顎音化聲母資料表, MATCH( $D41 &amp; $E41, 顎音化聲母!$L$5:$L$136, 0), 3), "")</f>
        <v/>
      </c>
      <c r="AY41" s="301" t="str">
        <f t="shared" si="21"/>
        <v/>
      </c>
      <c r="AZ41" s="362" t="str">
        <f t="array" ref="AZ41">IF($AY41="", "", IF( $AX41&lt;&gt;"", $AX41,INDEX(聲母資料表, $AY41, $AZ$5)))</f>
        <v/>
      </c>
      <c r="BA41" s="362" t="str">
        <f t="array" ref="BA41">IF($X41, "", INDEX(方音八音反切資料表, $AE41, $AJ41))</f>
        <v/>
      </c>
    </row>
    <row r="42" spans="2:53">
      <c r="B42" s="307">
        <f t="shared" si="0"/>
        <v>35</v>
      </c>
      <c r="C42" s="404" t="s">
        <v>110</v>
      </c>
      <c r="D42" s="312" t="s">
        <v>57</v>
      </c>
      <c r="E42" s="312" t="s">
        <v>111</v>
      </c>
      <c r="F42" s="296">
        <v>2</v>
      </c>
      <c r="G42" s="418" t="str">
        <f t="shared" si="1"/>
        <v xml:space="preserve">乃 (lainn2) </v>
      </c>
      <c r="H42" s="269" t="str" cm="1">
        <f t="array" ref="H42">IF( OR($U42, NOT($V42), $X42), "",  $AF42 &amp; INDEX(中文數值資料表, $AJ42, 2) &amp; $AC42)</f>
        <v>茄二柳</v>
      </c>
      <c r="I42" s="332" t="str">
        <f t="shared" si="2"/>
        <v>láiⁿ</v>
      </c>
      <c r="J42" s="333" t="str">
        <f t="shared" si="3"/>
        <v>láinn</v>
      </c>
      <c r="K42" s="334" t="str">
        <f t="shared" si="4"/>
        <v>lnái</v>
      </c>
      <c r="L42" s="335" t="str">
        <f t="shared" si="5"/>
        <v>ㄌㆮˋ</v>
      </c>
      <c r="M42" s="270" t="str">
        <f t="shared" ca="1" si="6"/>
        <v xml:space="preserve">\ltjruby{乃}{láinn}\
</v>
      </c>
      <c r="N42" s="270" t="str">
        <f t="shared" ca="1" si="7"/>
        <v xml:space="preserve">&lt;ruby&gt;乃&lt;rt&gt;茄二柳&lt;/rt&gt;&lt;/ruby&gt;
</v>
      </c>
      <c r="O42" s="270" t="str">
        <f t="shared" ca="1" si="8"/>
        <v xml:space="preserve">&lt;ruby&gt;乃&lt;rt&gt;láiⁿ&lt;/rt&gt;&lt;/ruby&gt;
</v>
      </c>
      <c r="P42" s="270" t="str">
        <f t="shared" ca="1" si="24"/>
        <v xml:space="preserve">&lt;ruby&gt;乃&lt;rt&gt;láinn&lt;/rt&gt;&lt;/ruby&gt;
</v>
      </c>
      <c r="Q42" s="270" t="str">
        <f t="shared" ca="1" si="24"/>
        <v xml:space="preserve">&lt;ruby&gt;乃&lt;rt&gt;lnái&lt;/rt&gt;&lt;/ruby&gt;
</v>
      </c>
      <c r="R42" s="271" t="str">
        <f t="shared" ca="1" si="10"/>
        <v xml:space="preserve">&lt;ruby&gt;乃&lt;rtc&gt;ㄌㆮˋ&lt;/rtc&gt;&lt;/ruby&gt;
</v>
      </c>
      <c r="S42" s="271" t="str">
        <f t="shared" ca="1" si="11"/>
        <v xml:space="preserve">&lt;ruby&gt;乃&lt;rt&gt;láinn&lt;/rt&gt;&lt;rtc&gt;ㄌㆮˋ&lt;/rtc&gt;&lt;/ruby&gt;
</v>
      </c>
      <c r="T42" s="244"/>
      <c r="U42" s="272" t="b">
        <f t="shared" si="12"/>
        <v>0</v>
      </c>
      <c r="V42" s="272" t="b">
        <f t="shared" si="13"/>
        <v>1</v>
      </c>
      <c r="W42" s="272" t="b">
        <f t="shared" si="22"/>
        <v>0</v>
      </c>
      <c r="X42" s="272" t="b">
        <f t="shared" si="14"/>
        <v>0</v>
      </c>
      <c r="Y42" s="272" t="b">
        <f t="shared" si="15"/>
        <v>0</v>
      </c>
      <c r="Z42" s="298"/>
      <c r="AA42" s="305">
        <f t="shared" si="16"/>
        <v>8</v>
      </c>
      <c r="AB42" s="301" cm="1">
        <f t="array" ref="AB42">IF( $AA42="", "", INDEX(聲母資料表, $AA42, AB$5))</f>
        <v>1</v>
      </c>
      <c r="AC42" s="301" t="str" cm="1">
        <f t="array" ref="AC42">IF( $AA42="", "", INDEX(聲母資料表, $AA42, AC$5))</f>
        <v>柳</v>
      </c>
      <c r="AD42" s="305">
        <f t="shared" si="17"/>
        <v>4</v>
      </c>
      <c r="AE42" s="301" cm="1">
        <f t="array" ref="AE42">IF( $X42, "", INDEX(韻母資料表, AD42, AE$5))</f>
        <v>40</v>
      </c>
      <c r="AF42" s="301" t="str" cm="1">
        <f t="array" ref="AF42">IF( $X42, "", INDEX(韻母資料表, AE42, AF$5))</f>
        <v>茄</v>
      </c>
      <c r="AG42" s="298"/>
      <c r="AH42" s="301" t="b">
        <f t="array" ref="AH42">IF( $X42, "", IF( INDEX(韻母資料表, AD42, $AH$5) = "入聲", TRUE, FALSE) )</f>
        <v>0</v>
      </c>
      <c r="AI42" s="302">
        <f t="shared" si="18"/>
        <v>1</v>
      </c>
      <c r="AJ42" s="302">
        <f t="shared" si="23"/>
        <v>2</v>
      </c>
      <c r="AK42" s="362" t="str">
        <f t="array" ref="AK42">IF( $X42, "", INDEX(韻母資料表, $AD42, $AK$5))</f>
        <v>aiⁿ</v>
      </c>
      <c r="AL42" s="362" t="str">
        <f t="array" ref="AL42">IF($X42, "", INDEX(白話字韻母八聲調資料表, $AE42, $AJ42))</f>
        <v>áiⁿ</v>
      </c>
      <c r="AM42" s="298"/>
      <c r="AN42" s="362" t="str" cm="1">
        <f t="array" ref="AN42">IF($W42, "", INDEX(聲母資料表, $AA42, AN$5))</f>
        <v>l</v>
      </c>
      <c r="AO42" s="367" t="str" cm="1">
        <f t="array" ref="AO42">IF($X42, "", INDEX(韻母資料表, $AD42, AO$5))</f>
        <v>ainn</v>
      </c>
      <c r="AP42" s="362" t="str" cm="1">
        <f t="array" ref="AP42">IF($X42, "", INDEX(台羅韻母八聲調資料表, $AE42, $F42))</f>
        <v>áinn</v>
      </c>
      <c r="AQ42" s="298"/>
      <c r="AR42" s="302" t="str">
        <f t="array" ref="AR42">IF($W42, "", INDEX(聲母資料表, $AA42, $AR$5))</f>
        <v>l</v>
      </c>
      <c r="AS42" s="303" t="str">
        <f t="array" ref="AS42">IF($X42, "", INDEX(韻母資料表, $AD42, $AS$5))</f>
        <v>nai</v>
      </c>
      <c r="AT42" s="302" t="str">
        <f t="array" ref="AT42">IF($X42, "", INDEX(閩拼韻母八聲調資料表, $AE42, $AJ42))</f>
        <v>nái</v>
      </c>
      <c r="AV42" s="301" t="b">
        <f t="shared" si="20"/>
        <v>0</v>
      </c>
      <c r="AW42" s="301" t="str">
        <f>IF( $AV42, IFERROR( IF(MATCH( $E42, 顎音化聲母!$H$9:$H$37, 0), TRUE, FALSE), FALSE), "")</f>
        <v/>
      </c>
      <c r="AX42" s="301" t="str">
        <f t="array" ref="AX42">IF( AND($AV42, $AW42), INDEX(顎音化聲母資料表, MATCH( $D42 &amp; $E42, 顎音化聲母!$L$5:$L$136, 0), 3), "")</f>
        <v/>
      </c>
      <c r="AY42" s="301">
        <f t="shared" si="21"/>
        <v>8</v>
      </c>
      <c r="AZ42" s="362" t="str">
        <f t="array" ref="AZ42">IF($AY42="", "", IF( $AX42&lt;&gt;"", $AX42,INDEX(聲母資料表, $AY42, $AZ$5)))</f>
        <v>ㄌ</v>
      </c>
      <c r="BA42" s="362" t="str">
        <f t="array" ref="BA42">IF($X42, "", INDEX(方音八音反切資料表, $AE42, $AJ42))</f>
        <v>ㆮˋ</v>
      </c>
    </row>
    <row r="43" spans="2:53">
      <c r="B43" s="307">
        <f t="shared" si="0"/>
        <v>36</v>
      </c>
      <c r="C43" s="404" t="s">
        <v>112</v>
      </c>
      <c r="D43" s="312" t="s">
        <v>77</v>
      </c>
      <c r="E43" s="312" t="s">
        <v>113</v>
      </c>
      <c r="F43" s="296">
        <v>5</v>
      </c>
      <c r="G43" s="418" t="str">
        <f t="shared" si="1"/>
        <v xml:space="preserve">重 (tiong5) </v>
      </c>
      <c r="H43" s="269" t="str" cm="1">
        <f t="array" ref="H43">IF( OR($U43, NOT($V43), $X43), "",  $AF43 &amp; INDEX(中文數值資料表, $AJ43, 2) &amp; $AC43)</f>
        <v>交五地</v>
      </c>
      <c r="I43" s="332" t="str">
        <f t="shared" si="2"/>
        <v>tiông</v>
      </c>
      <c r="J43" s="333" t="str">
        <f t="shared" si="3"/>
        <v>tiông</v>
      </c>
      <c r="K43" s="334" t="str">
        <f t="shared" si="4"/>
        <v>diòng</v>
      </c>
      <c r="L43" s="335" t="str">
        <f t="shared" si="5"/>
        <v>ㄉㄧㆲˊ</v>
      </c>
      <c r="M43" s="270" t="str">
        <f t="shared" ca="1" si="6"/>
        <v xml:space="preserve">\ltjruby{重}{tiông}\
</v>
      </c>
      <c r="N43" s="270" t="str">
        <f t="shared" ca="1" si="7"/>
        <v xml:space="preserve">&lt;ruby&gt;重&lt;rt&gt;交五地&lt;/rt&gt;&lt;/ruby&gt;
</v>
      </c>
      <c r="O43" s="270" t="str">
        <f t="shared" ca="1" si="8"/>
        <v xml:space="preserve">&lt;ruby&gt;重&lt;rt&gt;tiông&lt;/rt&gt;&lt;/ruby&gt;
</v>
      </c>
      <c r="P43" s="270" t="str">
        <f t="shared" ca="1" si="24"/>
        <v xml:space="preserve">&lt;ruby&gt;重&lt;rt&gt;tiông&lt;/rt&gt;&lt;/ruby&gt;
</v>
      </c>
      <c r="Q43" s="270" t="str">
        <f t="shared" ca="1" si="24"/>
        <v xml:space="preserve">&lt;ruby&gt;重&lt;rt&gt;diòng&lt;/rt&gt;&lt;/ruby&gt;
</v>
      </c>
      <c r="R43" s="271" t="str">
        <f t="shared" ca="1" si="10"/>
        <v xml:space="preserve">&lt;ruby&gt;重&lt;rtc&gt;ㄉㄧㆲˊ&lt;/rtc&gt;&lt;/ruby&gt;
</v>
      </c>
      <c r="S43" s="271" t="str">
        <f t="shared" ca="1" si="11"/>
        <v xml:space="preserve">&lt;ruby&gt;重&lt;rt&gt;tiông&lt;/rt&gt;&lt;rtc&gt;ㄉㄧㆲˊ&lt;/rtc&gt;&lt;/ruby&gt;
</v>
      </c>
      <c r="T43" s="244"/>
      <c r="U43" s="272" t="b">
        <f t="shared" si="12"/>
        <v>0</v>
      </c>
      <c r="V43" s="272" t="b">
        <f t="shared" si="13"/>
        <v>1</v>
      </c>
      <c r="W43" s="272" t="b">
        <f t="shared" si="22"/>
        <v>0</v>
      </c>
      <c r="X43" s="272" t="b">
        <f t="shared" si="14"/>
        <v>0</v>
      </c>
      <c r="Y43" s="272" t="b">
        <f t="shared" si="15"/>
        <v>0</v>
      </c>
      <c r="Z43" s="298"/>
      <c r="AA43" s="305">
        <f t="shared" si="16"/>
        <v>5</v>
      </c>
      <c r="AB43" s="301" cm="1">
        <f t="array" ref="AB43">IF( $AA43="", "", INDEX(聲母資料表, $AA43, AB$5))</f>
        <v>5</v>
      </c>
      <c r="AC43" s="301" t="str" cm="1">
        <f t="array" ref="AC43">IF( $AA43="", "", INDEX(聲母資料表, $AA43, AC$5))</f>
        <v>地</v>
      </c>
      <c r="AD43" s="305">
        <f t="shared" si="17"/>
        <v>43</v>
      </c>
      <c r="AE43" s="301" cm="1">
        <f t="array" ref="AE43">IF( $X43, "", INDEX(韻母資料表, AD43, AE$5))</f>
        <v>14</v>
      </c>
      <c r="AF43" s="301" t="str" cm="1">
        <f t="array" ref="AF43">IF( $X43, "", INDEX(韻母資料表, AE43, AF$5))</f>
        <v>交</v>
      </c>
      <c r="AG43" s="298"/>
      <c r="AH43" s="301" t="b">
        <f t="array" ref="AH43">IF( $X43, "", IF( INDEX(韻母資料表, AD43, $AH$5) = "入聲", TRUE, FALSE) )</f>
        <v>0</v>
      </c>
      <c r="AI43" s="302">
        <f t="shared" si="18"/>
        <v>1</v>
      </c>
      <c r="AJ43" s="302">
        <f t="shared" si="23"/>
        <v>5</v>
      </c>
      <c r="AK43" s="362" t="str">
        <f t="array" ref="AK43">IF( $X43, "", INDEX(韻母資料表, $AD43, $AK$5))</f>
        <v>iong</v>
      </c>
      <c r="AL43" s="362" t="str">
        <f t="array" ref="AL43">IF($X43, "", INDEX(白話字韻母八聲調資料表, $AE43, $AJ43))</f>
        <v>iông</v>
      </c>
      <c r="AM43" s="298"/>
      <c r="AN43" s="362" t="str" cm="1">
        <f t="array" ref="AN43">IF($W43, "", INDEX(聲母資料表, $AA43, AN$5))</f>
        <v>t</v>
      </c>
      <c r="AO43" s="367" t="str" cm="1">
        <f t="array" ref="AO43">IF($X43, "", INDEX(韻母資料表, $AD43, AO$5))</f>
        <v>iong</v>
      </c>
      <c r="AP43" s="362" t="str" cm="1">
        <f t="array" ref="AP43">IF($X43, "", INDEX(台羅韻母八聲調資料表, $AE43, $F43))</f>
        <v>iông</v>
      </c>
      <c r="AQ43" s="298"/>
      <c r="AR43" s="302" t="str">
        <f t="array" ref="AR43">IF($W43, "", INDEX(聲母資料表, $AA43, $AR$5))</f>
        <v>d</v>
      </c>
      <c r="AS43" s="303" t="str">
        <f t="array" ref="AS43">IF($X43, "", INDEX(韻母資料表, $AD43, $AS$5))</f>
        <v>iong</v>
      </c>
      <c r="AT43" s="302" t="str">
        <f t="array" ref="AT43">IF($X43, "", INDEX(閩拼韻母八聲調資料表, $AE43, $AJ43))</f>
        <v>iòng</v>
      </c>
      <c r="AV43" s="301" t="b">
        <f t="shared" si="20"/>
        <v>0</v>
      </c>
      <c r="AW43" s="301" t="str">
        <f>IF( $AV43, IFERROR( IF(MATCH( $E43, 顎音化聲母!$H$9:$H$37, 0), TRUE, FALSE), FALSE), "")</f>
        <v/>
      </c>
      <c r="AX43" s="301" t="str">
        <f t="array" ref="AX43">IF( AND($AV43, $AW43), INDEX(顎音化聲母資料表, MATCH( $D43 &amp; $E43, 顎音化聲母!$L$5:$L$136, 0), 3), "")</f>
        <v/>
      </c>
      <c r="AY43" s="301">
        <f t="shared" si="21"/>
        <v>5</v>
      </c>
      <c r="AZ43" s="362" t="str">
        <f t="array" ref="AZ43">IF($AY43="", "", IF( $AX43&lt;&gt;"", $AX43,INDEX(聲母資料表, $AY43, $AZ$5)))</f>
        <v>ㄉ</v>
      </c>
      <c r="BA43" s="362" t="str">
        <f t="array" ref="BA43">IF($X43, "", INDEX(方音八音反切資料表, $AE43, $AJ43))</f>
        <v>ㄧㆲˊ</v>
      </c>
    </row>
    <row r="44" spans="2:53">
      <c r="B44" s="307">
        <f t="shared" si="0"/>
        <v>37</v>
      </c>
      <c r="C44" s="404" t="s">
        <v>114</v>
      </c>
      <c r="D44" s="312" t="s">
        <v>68</v>
      </c>
      <c r="E44" s="312" t="s">
        <v>83</v>
      </c>
      <c r="F44" s="296">
        <v>1</v>
      </c>
      <c r="G44" s="418" t="str">
        <f t="shared" si="1"/>
        <v xml:space="preserve">修 (siu1) </v>
      </c>
      <c r="H44" s="269" t="str" cm="1">
        <f t="array" ref="H44">IF( OR($U44, NOT($V44), $X44), "",  $AF44 &amp; INDEX(中文數值資料表, $AJ44, 2) &amp; $AC44)</f>
        <v>嬌一時</v>
      </c>
      <c r="I44" s="332" t="str">
        <f t="shared" si="2"/>
        <v>siu</v>
      </c>
      <c r="J44" s="333" t="str">
        <f t="shared" si="3"/>
        <v>siu</v>
      </c>
      <c r="K44" s="334" t="str">
        <f t="shared" si="4"/>
        <v>siū</v>
      </c>
      <c r="L44" s="335" t="str">
        <f t="shared" si="5"/>
        <v>ㄒㄧㄨ</v>
      </c>
      <c r="M44" s="270" t="str">
        <f t="shared" ca="1" si="6"/>
        <v xml:space="preserve">\ltjruby{修}{siu}\
</v>
      </c>
      <c r="N44" s="270" t="str">
        <f t="shared" ca="1" si="7"/>
        <v xml:space="preserve">&lt;ruby&gt;修&lt;rt&gt;嬌一時&lt;/rt&gt;&lt;/ruby&gt;
</v>
      </c>
      <c r="O44" s="270" t="str">
        <f t="shared" ca="1" si="8"/>
        <v xml:space="preserve">&lt;ruby&gt;修&lt;rt&gt;siu&lt;/rt&gt;&lt;/ruby&gt;
</v>
      </c>
      <c r="P44" s="270" t="str">
        <f t="shared" ca="1" si="24"/>
        <v xml:space="preserve">&lt;ruby&gt;修&lt;rt&gt;siu&lt;/rt&gt;&lt;/ruby&gt;
</v>
      </c>
      <c r="Q44" s="270" t="str">
        <f t="shared" ca="1" si="24"/>
        <v xml:space="preserve">&lt;ruby&gt;修&lt;rt&gt;siū&lt;/rt&gt;&lt;/ruby&gt;
</v>
      </c>
      <c r="R44" s="271" t="str">
        <f t="shared" ca="1" si="10"/>
        <v xml:space="preserve">&lt;ruby&gt;修&lt;rtc&gt;ㄒㄧㄨ&lt;/rtc&gt;&lt;/ruby&gt;
</v>
      </c>
      <c r="S44" s="271" t="str">
        <f t="shared" ca="1" si="11"/>
        <v xml:space="preserve">&lt;ruby&gt;修&lt;rt&gt;siu&lt;/rt&gt;&lt;rtc&gt;ㄒㄧㄨ&lt;/rtc&gt;&lt;/ruby&gt;
</v>
      </c>
      <c r="T44" s="244"/>
      <c r="U44" s="272" t="b">
        <f t="shared" si="12"/>
        <v>0</v>
      </c>
      <c r="V44" s="272" t="b">
        <f t="shared" si="13"/>
        <v>1</v>
      </c>
      <c r="W44" s="272" t="b">
        <f t="shared" si="22"/>
        <v>0</v>
      </c>
      <c r="X44" s="272" t="b">
        <f t="shared" si="14"/>
        <v>0</v>
      </c>
      <c r="Y44" s="272" t="b">
        <f t="shared" si="15"/>
        <v>0</v>
      </c>
      <c r="Z44" s="298"/>
      <c r="AA44" s="305">
        <f t="shared" si="16"/>
        <v>21</v>
      </c>
      <c r="AB44" s="301" cm="1">
        <f t="array" ref="AB44">IF( $AA44="", "", INDEX(聲母資料表, $AA44, AB$5))</f>
        <v>10</v>
      </c>
      <c r="AC44" s="301" t="str" cm="1">
        <f t="array" ref="AC44">IF( $AA44="", "", INDEX(聲母資料表, $AA44, AC$5))</f>
        <v>時</v>
      </c>
      <c r="AD44" s="305">
        <f t="shared" si="17"/>
        <v>46</v>
      </c>
      <c r="AE44" s="301" cm="1">
        <f t="array" ref="AE44">IF( $X44, "", INDEX(韻母資料表, AD44, AE$5))</f>
        <v>30</v>
      </c>
      <c r="AF44" s="301" t="str" cm="1">
        <f t="array" ref="AF44">IF( $X44, "", INDEX(韻母資料表, AE44, AF$5))</f>
        <v>嬌</v>
      </c>
      <c r="AG44" s="298"/>
      <c r="AH44" s="301" t="b">
        <f t="array" ref="AH44">IF( $X44, "", IF( INDEX(韻母資料表, AD44, $AH$5) = "入聲", TRUE, FALSE) )</f>
        <v>0</v>
      </c>
      <c r="AI44" s="302">
        <f t="shared" si="18"/>
        <v>1</v>
      </c>
      <c r="AJ44" s="302">
        <f t="shared" si="23"/>
        <v>1</v>
      </c>
      <c r="AK44" s="362" t="str">
        <f t="array" ref="AK44">IF( $X44, "", INDEX(韻母資料表, $AD44, $AK$5))</f>
        <v>iu</v>
      </c>
      <c r="AL44" s="362" t="str">
        <f t="array" ref="AL44">IF($X44, "", INDEX(白話字韻母八聲調資料表, $AE44, $AJ44))</f>
        <v>iu</v>
      </c>
      <c r="AM44" s="298"/>
      <c r="AN44" s="362" t="str" cm="1">
        <f t="array" ref="AN44">IF($W44, "", INDEX(聲母資料表, $AA44, AN$5))</f>
        <v>s</v>
      </c>
      <c r="AO44" s="367" t="str" cm="1">
        <f t="array" ref="AO44">IF($X44, "", INDEX(韻母資料表, $AD44, AO$5))</f>
        <v>iu</v>
      </c>
      <c r="AP44" s="362" t="str" cm="1">
        <f t="array" ref="AP44">IF($X44, "", INDEX(台羅韻母八聲調資料表, $AE44, $F44))</f>
        <v>iu</v>
      </c>
      <c r="AQ44" s="298"/>
      <c r="AR44" s="302" t="str">
        <f t="array" ref="AR44">IF($W44, "", INDEX(聲母資料表, $AA44, $AR$5))</f>
        <v>s</v>
      </c>
      <c r="AS44" s="303" t="str">
        <f t="array" ref="AS44">IF($X44, "", INDEX(韻母資料表, $AD44, $AS$5))</f>
        <v>iu</v>
      </c>
      <c r="AT44" s="302" t="str">
        <f t="array" ref="AT44">IF($X44, "", INDEX(閩拼韻母八聲調資料表, $AE44, $AJ44))</f>
        <v>iū</v>
      </c>
      <c r="AV44" s="301" t="b">
        <f t="shared" si="20"/>
        <v>1</v>
      </c>
      <c r="AW44" s="301" t="b">
        <f>IF( $AV44, IFERROR( IF(MATCH( $E44, 顎音化聲母!$H$9:$H$37, 0), TRUE, FALSE), FALSE), "")</f>
        <v>1</v>
      </c>
      <c r="AX44" s="301" t="str">
        <f t="array" ref="AX44">IF( AND($AV44, $AW44), INDEX(顎音化聲母資料表, MATCH( $D44 &amp; $E44, 顎音化聲母!$L$5:$L$136, 0), 3), "")</f>
        <v>ㄒ</v>
      </c>
      <c r="AY44" s="301">
        <f t="shared" si="21"/>
        <v>21</v>
      </c>
      <c r="AZ44" s="362" t="str">
        <f t="array" ref="AZ44">IF($AY44="", "", IF( $AX44&lt;&gt;"", $AX44,INDEX(聲母資料表, $AY44, $AZ$5)))</f>
        <v>ㄒ</v>
      </c>
      <c r="BA44" s="362" t="str">
        <f t="array" ref="BA44">IF($X44, "", INDEX(方音八音反切資料表, $AE44, $AJ44))</f>
        <v>ㄧㄨ</v>
      </c>
    </row>
    <row r="45" spans="2:53">
      <c r="B45" s="307">
        <f t="shared" si="0"/>
        <v>38</v>
      </c>
      <c r="C45" s="404" t="s">
        <v>50</v>
      </c>
      <c r="D45" s="312" t="s">
        <v>51</v>
      </c>
      <c r="E45" s="312" t="s">
        <v>52</v>
      </c>
      <c r="F45" s="296">
        <v>8</v>
      </c>
      <c r="G45" s="418" t="str">
        <f t="shared" si="1"/>
        <v xml:space="preserve">岳 (gak8) </v>
      </c>
      <c r="H45" s="269" t="str" cm="1">
        <f t="array" ref="H45">IF( OR($U45, NOT($V45), $X45), "",  $AF45 &amp; INDEX(中文數值資料表, $AJ45, 2) &amp; $AC45)</f>
        <v>迦八語</v>
      </c>
      <c r="I45" s="332" t="str">
        <f t="shared" si="2"/>
        <v>ga̍k</v>
      </c>
      <c r="J45" s="333" t="str">
        <f t="shared" si="3"/>
        <v>ga̍k</v>
      </c>
      <c r="K45" s="334" t="str">
        <f t="shared" si="4"/>
        <v>ggák</v>
      </c>
      <c r="L45" s="335" t="str">
        <f t="shared" si="5"/>
        <v>ㆣㄚㆻ˙</v>
      </c>
      <c r="M45" s="270" t="str">
        <f t="shared" ca="1" si="6"/>
        <v xml:space="preserve">\ltjruby{岳}{ga̍k}\
</v>
      </c>
      <c r="N45" s="270" t="str">
        <f t="shared" ca="1" si="7"/>
        <v xml:space="preserve">&lt;ruby&gt;岳&lt;rt&gt;迦八語&lt;/rt&gt;&lt;/ruby&gt;
</v>
      </c>
      <c r="O45" s="270" t="str">
        <f t="shared" ca="1" si="8"/>
        <v xml:space="preserve">&lt;ruby&gt;岳&lt;rt&gt;ga̍k&lt;/rt&gt;&lt;/ruby&gt;
</v>
      </c>
      <c r="P45" s="270" t="str">
        <f t="shared" ca="1" si="24"/>
        <v xml:space="preserve">&lt;ruby&gt;岳&lt;rt&gt;ga̍k&lt;/rt&gt;&lt;/ruby&gt;
</v>
      </c>
      <c r="Q45" s="270" t="str">
        <f t="shared" ca="1" si="24"/>
        <v xml:space="preserve">&lt;ruby&gt;岳&lt;rt&gt;ggák&lt;/rt&gt;&lt;/ruby&gt;
</v>
      </c>
      <c r="R45" s="271" t="str">
        <f t="shared" ca="1" si="10"/>
        <v xml:space="preserve">&lt;ruby&gt;岳&lt;rtc&gt;ㆣㄚㆻ˙&lt;/rtc&gt;&lt;/ruby&gt;
</v>
      </c>
      <c r="S45" s="271" t="str">
        <f t="shared" ca="1" si="11"/>
        <v xml:space="preserve">&lt;ruby&gt;岳&lt;rt&gt;ga̍k&lt;/rt&gt;&lt;rtc&gt;ㆣㄚㆻ˙&lt;/rtc&gt;&lt;/ruby&gt;
</v>
      </c>
      <c r="T45" s="244"/>
      <c r="U45" s="272" t="b">
        <f t="shared" si="12"/>
        <v>0</v>
      </c>
      <c r="V45" s="272" t="b">
        <f t="shared" si="13"/>
        <v>1</v>
      </c>
      <c r="W45" s="272" t="b">
        <f t="shared" si="22"/>
        <v>0</v>
      </c>
      <c r="X45" s="272" t="b">
        <f t="shared" si="14"/>
        <v>0</v>
      </c>
      <c r="Y45" s="272" t="b">
        <f t="shared" si="15"/>
        <v>0</v>
      </c>
      <c r="Z45" s="298"/>
      <c r="AA45" s="305">
        <f t="shared" si="16"/>
        <v>10</v>
      </c>
      <c r="AB45" s="301" cm="1">
        <f t="array" ref="AB45">IF( $AA45="", "", INDEX(聲母資料表, $AA45, AB$5))</f>
        <v>13</v>
      </c>
      <c r="AC45" s="301" t="str" cm="1">
        <f t="array" ref="AC45">IF( $AA45="", "", INDEX(聲母資料表, $AA45, AC$5))</f>
        <v>語</v>
      </c>
      <c r="AD45" s="305">
        <f t="shared" si="17"/>
        <v>5</v>
      </c>
      <c r="AE45" s="301" cm="1">
        <f t="array" ref="AE45">IF( $X45, "", INDEX(韻母資料表, AD45, AE$5))</f>
        <v>21</v>
      </c>
      <c r="AF45" s="301" t="str" cm="1">
        <f t="array" ref="AF45">IF( $X45, "", INDEX(韻母資料表, AE45, AF$5))</f>
        <v>迦</v>
      </c>
      <c r="AG45" s="298"/>
      <c r="AH45" s="301" t="b">
        <f t="array" ref="AH45">IF( $X45, "", IF( INDEX(韻母資料表, AD45, $AH$5) = "入聲", TRUE, FALSE) )</f>
        <v>0</v>
      </c>
      <c r="AI45" s="302">
        <f t="shared" si="18"/>
        <v>1</v>
      </c>
      <c r="AJ45" s="302">
        <f t="shared" si="23"/>
        <v>8</v>
      </c>
      <c r="AK45" s="362" t="str">
        <f t="array" ref="AK45">IF( $X45, "", INDEX(韻母資料表, $AD45, $AK$5))</f>
        <v>ak</v>
      </c>
      <c r="AL45" s="362" t="str">
        <f t="array" ref="AL45">IF($X45, "", INDEX(白話字韻母八聲調資料表, $AE45, $AJ45))</f>
        <v>a̍k</v>
      </c>
      <c r="AM45" s="298"/>
      <c r="AN45" s="362" t="str" cm="1">
        <f t="array" ref="AN45">IF($W45, "", INDEX(聲母資料表, $AA45, AN$5))</f>
        <v>g</v>
      </c>
      <c r="AO45" s="367" t="str" cm="1">
        <f t="array" ref="AO45">IF($X45, "", INDEX(韻母資料表, $AD45, AO$5))</f>
        <v>ak</v>
      </c>
      <c r="AP45" s="362" t="str" cm="1">
        <f t="array" ref="AP45">IF($X45, "", INDEX(台羅韻母八聲調資料表, $AE45, $F45))</f>
        <v>a̍k</v>
      </c>
      <c r="AQ45" s="298"/>
      <c r="AR45" s="302" t="str">
        <f t="array" ref="AR45">IF($W45, "", INDEX(聲母資料表, $AA45, $AR$5))</f>
        <v>gg</v>
      </c>
      <c r="AS45" s="303" t="str">
        <f t="array" ref="AS45">IF($X45, "", INDEX(韻母資料表, $AD45, $AS$5))</f>
        <v>ak</v>
      </c>
      <c r="AT45" s="302" t="str">
        <f t="array" ref="AT45">IF($X45, "", INDEX(閩拼韻母八聲調資料表, $AE45, $AJ45))</f>
        <v>ák</v>
      </c>
      <c r="AV45" s="301" t="b">
        <f t="shared" si="20"/>
        <v>0</v>
      </c>
      <c r="AW45" s="301" t="str">
        <f>IF( $AV45, IFERROR( IF(MATCH( $E45, 顎音化聲母!$H$9:$H$37, 0), TRUE, FALSE), FALSE), "")</f>
        <v/>
      </c>
      <c r="AX45" s="301" t="str">
        <f t="array" ref="AX45">IF( AND($AV45, $AW45), INDEX(顎音化聲母資料表, MATCH( $D45 &amp; $E45, 顎音化聲母!$L$5:$L$136, 0), 3), "")</f>
        <v/>
      </c>
      <c r="AY45" s="301">
        <f t="shared" si="21"/>
        <v>10</v>
      </c>
      <c r="AZ45" s="362" t="str">
        <f t="array" ref="AZ45">IF($AY45="", "", IF( $AX45&lt;&gt;"", $AX45,INDEX(聲母資料表, $AY45, $AZ$5)))</f>
        <v>ㆣ</v>
      </c>
      <c r="BA45" s="362" t="str">
        <f t="array" ref="BA45">IF($X45, "", INDEX(方音八音反切資料表, $AE45, $AJ45))</f>
        <v>ㄚㆻ˙</v>
      </c>
    </row>
    <row r="46" spans="2:53">
      <c r="B46" s="307">
        <f t="shared" si="0"/>
        <v>39</v>
      </c>
      <c r="C46" s="404" t="s">
        <v>53</v>
      </c>
      <c r="D46" s="312" t="s">
        <v>91</v>
      </c>
      <c r="E46" s="312" t="s">
        <v>55</v>
      </c>
      <c r="F46" s="296">
        <v>5</v>
      </c>
      <c r="G46" s="418" t="str">
        <f t="shared" si="1"/>
        <v xml:space="preserve">陽 (qiang5) </v>
      </c>
      <c r="H46" s="269" t="str" cm="1">
        <f t="array" ref="H46">IF( OR($U46, NOT($V46), $X46), "",  $AF46 &amp; INDEX(中文數值資料表, $AJ46, 2) &amp; $AC46)</f>
        <v>更五英</v>
      </c>
      <c r="I46" s="332" t="str">
        <f t="shared" si="2"/>
        <v>qiâng</v>
      </c>
      <c r="J46" s="333" t="str">
        <f t="shared" si="3"/>
        <v>iâng</v>
      </c>
      <c r="K46" s="334" t="str">
        <f t="shared" si="4"/>
        <v>iàng</v>
      </c>
      <c r="L46" s="335" t="str">
        <f t="shared" si="5"/>
        <v>0ㄧㄤˊ</v>
      </c>
      <c r="M46" s="270" t="str">
        <f t="shared" ca="1" si="6"/>
        <v xml:space="preserve">\ltjruby{陽}{iâng}\
</v>
      </c>
      <c r="N46" s="270" t="str">
        <f t="shared" ca="1" si="7"/>
        <v xml:space="preserve">&lt;ruby&gt;陽&lt;rt&gt;更五英&lt;/rt&gt;&lt;/ruby&gt;
</v>
      </c>
      <c r="O46" s="270" t="str">
        <f t="shared" ca="1" si="8"/>
        <v xml:space="preserve">&lt;ruby&gt;陽&lt;rt&gt;qiâng&lt;/rt&gt;&lt;/ruby&gt;
</v>
      </c>
      <c r="P46" s="270" t="str">
        <f t="shared" ca="1" si="24"/>
        <v xml:space="preserve">&lt;ruby&gt;陽&lt;rt&gt;iâng&lt;/rt&gt;&lt;/ruby&gt;
</v>
      </c>
      <c r="Q46" s="270" t="str">
        <f t="shared" ca="1" si="24"/>
        <v xml:space="preserve">&lt;ruby&gt;陽&lt;rt&gt;iàng&lt;/rt&gt;&lt;/ruby&gt;
</v>
      </c>
      <c r="R46" s="271" t="str">
        <f t="shared" ca="1" si="10"/>
        <v xml:space="preserve">&lt;ruby&gt;陽&lt;rtc&gt;0ㄧㄤˊ&lt;/rtc&gt;&lt;/ruby&gt;
</v>
      </c>
      <c r="S46" s="271" t="str">
        <f t="shared" ca="1" si="11"/>
        <v xml:space="preserve">&lt;ruby&gt;陽&lt;rt&gt;iâng&lt;/rt&gt;&lt;rtc&gt;0ㄧㄤˊ&lt;/rtc&gt;&lt;/ruby&gt;
</v>
      </c>
      <c r="T46" s="244"/>
      <c r="U46" s="272" t="b">
        <f t="shared" si="12"/>
        <v>0</v>
      </c>
      <c r="V46" s="272" t="b">
        <f t="shared" si="13"/>
        <v>1</v>
      </c>
      <c r="W46" s="272" t="b">
        <f t="shared" si="22"/>
        <v>0</v>
      </c>
      <c r="X46" s="272" t="b">
        <f t="shared" si="14"/>
        <v>0</v>
      </c>
      <c r="Y46" s="272" t="b">
        <f t="shared" si="15"/>
        <v>0</v>
      </c>
      <c r="Z46" s="298"/>
      <c r="AA46" s="305">
        <f t="shared" si="16"/>
        <v>22</v>
      </c>
      <c r="AB46" s="301" cm="1">
        <f t="array" ref="AB46">IF( $AA46="", "", INDEX(聲母資料表, $AA46, AB$5))</f>
        <v>11</v>
      </c>
      <c r="AC46" s="301" t="str" cm="1">
        <f t="array" ref="AC46">IF( $AA46="", "", INDEX(聲母資料表, $AA46, AC$5))</f>
        <v>英</v>
      </c>
      <c r="AD46" s="305">
        <f t="shared" si="17"/>
        <v>25</v>
      </c>
      <c r="AE46" s="301" cm="1">
        <f t="array" ref="AE46">IF( $X46, "", INDEX(韻母資料表, AD46, AE$5))</f>
        <v>18</v>
      </c>
      <c r="AF46" s="301" t="str" cm="1">
        <f t="array" ref="AF46">IF( $X46, "", INDEX(韻母資料表, AE46, AF$5))</f>
        <v>更</v>
      </c>
      <c r="AG46" s="298"/>
      <c r="AH46" s="301" t="b">
        <f t="array" ref="AH46">IF( $X46, "", IF( INDEX(韻母資料表, AD46, $AH$5) = "入聲", TRUE, FALSE) )</f>
        <v>0</v>
      </c>
      <c r="AI46" s="302">
        <f t="shared" si="18"/>
        <v>1</v>
      </c>
      <c r="AJ46" s="302">
        <f t="shared" si="23"/>
        <v>5</v>
      </c>
      <c r="AK46" s="362" t="str">
        <f t="array" ref="AK46">IF( $X46, "", INDEX(韻母資料表, $AD46, $AK$5))</f>
        <v>iang</v>
      </c>
      <c r="AL46" s="362" t="str">
        <f t="array" ref="AL46">IF($X46, "", INDEX(白話字韻母八聲調資料表, $AE46, $AJ46))</f>
        <v>iâng</v>
      </c>
      <c r="AM46" s="298"/>
      <c r="AN46" s="362" t="str" cm="1">
        <f t="array" ref="AN46">IF($W46, "", INDEX(聲母資料表, $AA46, AN$5))</f>
        <v xml:space="preserve"> </v>
      </c>
      <c r="AO46" s="367" t="str" cm="1">
        <f t="array" ref="AO46">IF($X46, "", INDEX(韻母資料表, $AD46, AO$5))</f>
        <v>iang</v>
      </c>
      <c r="AP46" s="362" t="str" cm="1">
        <f t="array" ref="AP46">IF($X46, "", INDEX(台羅韻母八聲調資料表, $AE46, $F46))</f>
        <v>iâng</v>
      </c>
      <c r="AQ46" s="298"/>
      <c r="AR46" s="302" t="str">
        <f t="array" ref="AR46">IF($W46, "", INDEX(聲母資料表, $AA46, $AR$5))</f>
        <v xml:space="preserve"> </v>
      </c>
      <c r="AS46" s="303" t="str">
        <f t="array" ref="AS46">IF($X46, "", INDEX(韻母資料表, $AD46, $AS$5))</f>
        <v>iang</v>
      </c>
      <c r="AT46" s="302" t="str">
        <f t="array" ref="AT46">IF($X46, "", INDEX(閩拼韻母八聲調資料表, $AE46, $AJ46))</f>
        <v>iàng</v>
      </c>
      <c r="AV46" s="301" t="b">
        <f t="shared" si="20"/>
        <v>0</v>
      </c>
      <c r="AW46" s="301" t="str">
        <f>IF( $AV46, IFERROR( IF(MATCH( $E46, 顎音化聲母!$H$9:$H$37, 0), TRUE, FALSE), FALSE), "")</f>
        <v/>
      </c>
      <c r="AX46" s="301" t="str">
        <f t="array" ref="AX46">IF( AND($AV46, $AW46), INDEX(顎音化聲母資料表, MATCH( $D46 &amp; $E46, 顎音化聲母!$L$5:$L$136, 0), 3), "")</f>
        <v/>
      </c>
      <c r="AY46" s="301">
        <f t="shared" si="21"/>
        <v>22</v>
      </c>
      <c r="AZ46" s="362">
        <f t="array" ref="AZ46">IF($AY46="", "", IF( $AX46&lt;&gt;"", $AX46,INDEX(聲母資料表, $AY46, $AZ$5)))</f>
        <v>0</v>
      </c>
      <c r="BA46" s="362" t="str">
        <f t="array" ref="BA46">IF($X46, "", INDEX(方音八音反切資料表, $AE46, $AJ46))</f>
        <v>ㄧㄤˊ</v>
      </c>
    </row>
    <row r="47" spans="2:53">
      <c r="B47" s="307">
        <f t="shared" si="0"/>
        <v>40</v>
      </c>
      <c r="C47" s="404" t="s">
        <v>56</v>
      </c>
      <c r="D47" s="312" t="s">
        <v>57</v>
      </c>
      <c r="E47" s="312" t="s">
        <v>58</v>
      </c>
      <c r="F47" s="296">
        <v>5</v>
      </c>
      <c r="G47" s="418" t="str">
        <f t="shared" si="1"/>
        <v xml:space="preserve">樓 (loo5) </v>
      </c>
      <c r="H47" s="269" t="str" cm="1">
        <f t="array" ref="H47">IF( OR($U47, NOT($V47), $X47), "",  $AF47 &amp; INDEX(中文數值資料表, $AJ47, 2) &amp; $AC47)</f>
        <v>甘五柳</v>
      </c>
      <c r="I47" s="332" t="str">
        <f t="shared" si="2"/>
        <v>lô͘</v>
      </c>
      <c r="J47" s="333" t="str">
        <f t="shared" si="3"/>
        <v>lôo</v>
      </c>
      <c r="K47" s="334" t="str">
        <f t="shared" si="4"/>
        <v>lòo</v>
      </c>
      <c r="L47" s="335" t="str">
        <f t="shared" si="5"/>
        <v>ㄌㆦˊ</v>
      </c>
      <c r="M47" s="270" t="str">
        <f t="shared" ca="1" si="6"/>
        <v xml:space="preserve">\ltjruby{樓}{lôo}\
</v>
      </c>
      <c r="N47" s="270" t="str">
        <f t="shared" ca="1" si="7"/>
        <v xml:space="preserve">&lt;ruby&gt;樓&lt;rt&gt;甘五柳&lt;/rt&gt;&lt;/ruby&gt;
</v>
      </c>
      <c r="O47" s="270" t="str">
        <f t="shared" ca="1" si="8"/>
        <v xml:space="preserve">&lt;ruby&gt;樓&lt;rt&gt;lô͘&lt;/rt&gt;&lt;/ruby&gt;
</v>
      </c>
      <c r="P47" s="270" t="str">
        <f t="shared" ca="1" si="24"/>
        <v xml:space="preserve">&lt;ruby&gt;樓&lt;rt&gt;lôo&lt;/rt&gt;&lt;/ruby&gt;
</v>
      </c>
      <c r="Q47" s="270" t="str">
        <f t="shared" ca="1" si="24"/>
        <v xml:space="preserve">&lt;ruby&gt;樓&lt;rt&gt;lòo&lt;/rt&gt;&lt;/ruby&gt;
</v>
      </c>
      <c r="R47" s="271" t="str">
        <f t="shared" ca="1" si="10"/>
        <v xml:space="preserve">&lt;ruby&gt;樓&lt;rtc&gt;ㄌㆦˊ&lt;/rtc&gt;&lt;/ruby&gt;
</v>
      </c>
      <c r="S47" s="271" t="str">
        <f t="shared" ca="1" si="11"/>
        <v xml:space="preserve">&lt;ruby&gt;樓&lt;rt&gt;lôo&lt;/rt&gt;&lt;rtc&gt;ㄌㆦˊ&lt;/rtc&gt;&lt;/ruby&gt;
</v>
      </c>
      <c r="T47" s="244"/>
      <c r="U47" s="272" t="b">
        <f t="shared" si="12"/>
        <v>0</v>
      </c>
      <c r="V47" s="272" t="b">
        <f t="shared" si="13"/>
        <v>1</v>
      </c>
      <c r="W47" s="272" t="b">
        <f t="shared" si="22"/>
        <v>0</v>
      </c>
      <c r="X47" s="272" t="b">
        <f t="shared" si="14"/>
        <v>0</v>
      </c>
      <c r="Y47" s="272" t="b">
        <f t="shared" si="15"/>
        <v>0</v>
      </c>
      <c r="Z47" s="298"/>
      <c r="AA47" s="305">
        <f t="shared" si="16"/>
        <v>8</v>
      </c>
      <c r="AB47" s="301" cm="1">
        <f t="array" ref="AB47">IF( $AA47="", "", INDEX(聲母資料表, $AA47, AB$5))</f>
        <v>1</v>
      </c>
      <c r="AC47" s="301" t="str" cm="1">
        <f t="array" ref="AC47">IF( $AA47="", "", INDEX(聲母資料表, $AA47, AC$5))</f>
        <v>柳</v>
      </c>
      <c r="AD47" s="305">
        <f t="shared" si="17"/>
        <v>59</v>
      </c>
      <c r="AE47" s="301" cm="1">
        <f t="array" ref="AE47">IF( $X47, "", INDEX(韻母資料表, AD47, AE$5))</f>
        <v>11</v>
      </c>
      <c r="AF47" s="301" t="str" cm="1">
        <f t="array" ref="AF47">IF( $X47, "", INDEX(韻母資料表, AE47, AF$5))</f>
        <v>甘</v>
      </c>
      <c r="AG47" s="298"/>
      <c r="AH47" s="301" t="b">
        <f t="array" ref="AH47">IF( $X47, "", IF( INDEX(韻母資料表, AD47, $AH$5) = "入聲", TRUE, FALSE) )</f>
        <v>0</v>
      </c>
      <c r="AI47" s="302">
        <f t="shared" si="18"/>
        <v>1</v>
      </c>
      <c r="AJ47" s="302">
        <f t="shared" si="23"/>
        <v>5</v>
      </c>
      <c r="AK47" s="362" t="str">
        <f t="array" ref="AK47">IF( $X47, "", INDEX(韻母資料表, $AD47, $AK$5))</f>
        <v>o͘</v>
      </c>
      <c r="AL47" s="362" t="str">
        <f t="array" ref="AL47">IF($X47, "", INDEX(白話字韻母八聲調資料表, $AE47, $AJ47))</f>
        <v>ô͘</v>
      </c>
      <c r="AM47" s="298"/>
      <c r="AN47" s="362" t="str" cm="1">
        <f t="array" ref="AN47">IF($W47, "", INDEX(聲母資料表, $AA47, AN$5))</f>
        <v>l</v>
      </c>
      <c r="AO47" s="367" t="str" cm="1">
        <f t="array" ref="AO47">IF($X47, "", INDEX(韻母資料表, $AD47, AO$5))</f>
        <v>oo</v>
      </c>
      <c r="AP47" s="362" t="str" cm="1">
        <f t="array" ref="AP47">IF($X47, "", INDEX(台羅韻母八聲調資料表, $AE47, $F47))</f>
        <v>ôo</v>
      </c>
      <c r="AQ47" s="298"/>
      <c r="AR47" s="302" t="str">
        <f t="array" ref="AR47">IF($W47, "", INDEX(聲母資料表, $AA47, $AR$5))</f>
        <v>l</v>
      </c>
      <c r="AS47" s="303" t="str">
        <f t="array" ref="AS47">IF($X47, "", INDEX(韻母資料表, $AD47, $AS$5))</f>
        <v>oo</v>
      </c>
      <c r="AT47" s="302" t="str">
        <f t="array" ref="AT47">IF($X47, "", INDEX(閩拼韻母八聲調資料表, $AE47, $AJ47))</f>
        <v>òo</v>
      </c>
      <c r="AV47" s="301" t="b">
        <f t="shared" si="20"/>
        <v>0</v>
      </c>
      <c r="AW47" s="301" t="str">
        <f>IF( $AV47, IFERROR( IF(MATCH( $E47, 顎音化聲母!$H$9:$H$37, 0), TRUE, FALSE), FALSE), "")</f>
        <v/>
      </c>
      <c r="AX47" s="301" t="str">
        <f t="array" ref="AX47">IF( AND($AV47, $AW47), INDEX(顎音化聲母資料表, MATCH( $D47 &amp; $E47, 顎音化聲母!$L$5:$L$136, 0), 3), "")</f>
        <v/>
      </c>
      <c r="AY47" s="301">
        <f t="shared" si="21"/>
        <v>8</v>
      </c>
      <c r="AZ47" s="362" t="str">
        <f t="array" ref="AZ47">IF($AY47="", "", IF( $AX47&lt;&gt;"", $AX47,INDEX(聲母資料表, $AY47, $AZ$5)))</f>
        <v>ㄌ</v>
      </c>
      <c r="BA47" s="362" t="str">
        <f t="array" ref="BA47">IF($X47, "", INDEX(方音八音反切資料表, $AE47, $AJ47))</f>
        <v>ㆦˊ</v>
      </c>
    </row>
    <row r="48" spans="2:53">
      <c r="B48" s="307">
        <f t="shared" si="0"/>
        <v>41</v>
      </c>
      <c r="C48" s="404" t="s">
        <v>75</v>
      </c>
      <c r="D48" s="312"/>
      <c r="E48" s="312"/>
      <c r="F48" s="296"/>
      <c r="G48" s="418" t="str">
        <f t="shared" si="1"/>
        <v/>
      </c>
      <c r="H48" s="269" t="str" cm="1">
        <f t="array" ref="H48">IF( OR($U48, NOT($V48), $X48), "",  $AF48 &amp; INDEX(中文數值資料表, $AJ48, 2) &amp; $AC48)</f>
        <v/>
      </c>
      <c r="I48" s="332" t="str">
        <f t="shared" si="2"/>
        <v/>
      </c>
      <c r="J48" s="333" t="str">
        <f t="shared" si="3"/>
        <v/>
      </c>
      <c r="K48" s="334" t="str">
        <f t="shared" si="4"/>
        <v/>
      </c>
      <c r="L48" s="335" t="str">
        <f t="shared" si="5"/>
        <v/>
      </c>
      <c r="M48" s="270" t="str">
        <f t="shared" ca="1" si="6"/>
        <v xml:space="preserve">\ltjruby{，}{}\
</v>
      </c>
      <c r="N48" s="270" t="str">
        <f t="shared" ca="1" si="7"/>
        <v xml:space="preserve">，
</v>
      </c>
      <c r="O48" s="270" t="str">
        <f t="shared" ca="1" si="8"/>
        <v xml:space="preserve">，
</v>
      </c>
      <c r="P48" s="270" t="str">
        <f t="shared" ref="P48:Q67" ca="1" si="25">IF( $U48, ($C48 &amp; CHAR(10)), IF($C48=CHAR(10), (CHAR(10) &amp; "&lt;/p&gt;" &amp; CHAR(10) &amp; "&lt;p&gt;" &amp; CHAR(10)), "&lt;ruby&gt;" &amp; $C48 &amp; "&lt;rt&gt;" &amp; INDIRECT( ADDRESS(ROW(), COLUMN() - $P$5) ) &amp; "&lt;/rt&gt;&lt;/ruby&gt;" &amp; CHAR(10)))</f>
        <v xml:space="preserve">，
</v>
      </c>
      <c r="Q48" s="270" t="str">
        <f t="shared" ca="1" si="25"/>
        <v xml:space="preserve">，
</v>
      </c>
      <c r="R48" s="271" t="str">
        <f t="shared" ca="1" si="10"/>
        <v xml:space="preserve">，
</v>
      </c>
      <c r="S48" s="271" t="str">
        <f t="shared" ca="1" si="11"/>
        <v xml:space="preserve">，
</v>
      </c>
      <c r="T48" s="244"/>
      <c r="U48" s="272" t="b">
        <f t="shared" si="12"/>
        <v>1</v>
      </c>
      <c r="V48" s="272" t="b">
        <f t="shared" si="13"/>
        <v>0</v>
      </c>
      <c r="W48" s="272" t="b">
        <f t="shared" si="22"/>
        <v>1</v>
      </c>
      <c r="X48" s="272" t="b">
        <f t="shared" si="14"/>
        <v>1</v>
      </c>
      <c r="Y48" s="272" t="b">
        <f t="shared" si="15"/>
        <v>0</v>
      </c>
      <c r="Z48" s="298"/>
      <c r="AA48" s="305" t="str">
        <f t="shared" si="16"/>
        <v/>
      </c>
      <c r="AB48" s="301" t="str" cm="1">
        <f t="array" ref="AB48">IF( $AA48="", "", INDEX(聲母資料表, $AA48, AB$5))</f>
        <v/>
      </c>
      <c r="AC48" s="301" t="str" cm="1">
        <f t="array" ref="AC48">IF( $AA48="", "", INDEX(聲母資料表, $AA48, AC$5))</f>
        <v/>
      </c>
      <c r="AD48" s="305" t="str">
        <f t="shared" si="17"/>
        <v/>
      </c>
      <c r="AE48" s="301" t="str" cm="1">
        <f t="array" ref="AE48">IF( $X48, "", INDEX(韻母資料表, AD48, AE$5))</f>
        <v/>
      </c>
      <c r="AF48" s="301" t="str" cm="1">
        <f t="array" ref="AF48">IF( $X48, "", INDEX(韻母資料表, AE48, AF$5))</f>
        <v/>
      </c>
      <c r="AG48" s="298"/>
      <c r="AH48" s="301" t="str">
        <f t="array" ref="AH48">IF( $X48, "", IF( INDEX(韻母資料表, AD48, $AH$5) = "入聲", TRUE, FALSE) )</f>
        <v/>
      </c>
      <c r="AI48" s="302" t="str">
        <f t="shared" si="18"/>
        <v/>
      </c>
      <c r="AJ48" s="302" t="str">
        <f t="shared" si="23"/>
        <v/>
      </c>
      <c r="AK48" s="362" t="str">
        <f t="array" ref="AK48">IF( $X48, "", INDEX(韻母資料表, $AD48, $AK$5))</f>
        <v/>
      </c>
      <c r="AL48" s="362" t="str">
        <f t="array" ref="AL48">IF($X48, "", INDEX(白話字韻母八聲調資料表, $AE48, $AJ48))</f>
        <v/>
      </c>
      <c r="AM48" s="298"/>
      <c r="AN48" s="362" t="str" cm="1">
        <f t="array" ref="AN48">IF($W48, "", INDEX(聲母資料表, $AA48, AN$5))</f>
        <v/>
      </c>
      <c r="AO48" s="367" t="str" cm="1">
        <f t="array" ref="AO48">IF($X48, "", INDEX(韻母資料表, $AD48, AO$5))</f>
        <v/>
      </c>
      <c r="AP48" s="362" t="str" cm="1">
        <f t="array" ref="AP48">IF($X48, "", INDEX(台羅韻母八聲調資料表, $AE48, $F48))</f>
        <v/>
      </c>
      <c r="AQ48" s="298"/>
      <c r="AR48" s="302" t="str">
        <f t="array" ref="AR48">IF($W48, "", INDEX(聲母資料表, $AA48, $AR$5))</f>
        <v/>
      </c>
      <c r="AS48" s="303" t="str">
        <f t="array" ref="AS48">IF($X48, "", INDEX(韻母資料表, $AD48, $AS$5))</f>
        <v/>
      </c>
      <c r="AT48" s="302" t="str">
        <f t="array" ref="AT48">IF($X48, "", INDEX(閩拼韻母八聲調資料表, $AE48, $AJ48))</f>
        <v/>
      </c>
      <c r="AV48" s="301" t="b">
        <f t="shared" si="20"/>
        <v>0</v>
      </c>
      <c r="AW48" s="301" t="str">
        <f>IF( $AV48, IFERROR( IF(MATCH( $E48, 顎音化聲母!$H$9:$H$37, 0), TRUE, FALSE), FALSE), "")</f>
        <v/>
      </c>
      <c r="AX48" s="301" t="str">
        <f t="array" ref="AX48">IF( AND($AV48, $AW48), INDEX(顎音化聲母資料表, MATCH( $D48 &amp; $E48, 顎音化聲母!$L$5:$L$136, 0), 3), "")</f>
        <v/>
      </c>
      <c r="AY48" s="301" t="str">
        <f t="shared" si="21"/>
        <v/>
      </c>
      <c r="AZ48" s="362" t="str">
        <f t="array" ref="AZ48">IF($AY48="", "", IF( $AX48&lt;&gt;"", $AX48,INDEX(聲母資料表, $AY48, $AZ$5)))</f>
        <v/>
      </c>
      <c r="BA48" s="362" t="str">
        <f t="array" ref="BA48">IF($X48, "", INDEX(方音八音反切資料表, $AE48, $AJ48))</f>
        <v/>
      </c>
    </row>
    <row r="49" spans="2:53">
      <c r="B49" s="307">
        <f t="shared" si="0"/>
        <v>42</v>
      </c>
      <c r="C49" s="404" t="s">
        <v>115</v>
      </c>
      <c r="D49" s="312" t="s">
        <v>79</v>
      </c>
      <c r="E49" s="312" t="s">
        <v>64</v>
      </c>
      <c r="F49" s="296">
        <v>1</v>
      </c>
      <c r="G49" s="418" t="str">
        <f t="shared" si="1"/>
        <v xml:space="preserve">增 (tsing1) </v>
      </c>
      <c r="H49" s="269" t="str" cm="1">
        <f t="array" ref="H49">IF( OR($U49, NOT($V49), $X49), "",  $AF49 &amp; INDEX(中文數值資料表, $AJ49, 2) &amp; $AC49)</f>
        <v>監一曾</v>
      </c>
      <c r="I49" s="332" t="str">
        <f t="shared" si="2"/>
        <v>tsing</v>
      </c>
      <c r="J49" s="333" t="str">
        <f t="shared" si="3"/>
        <v>tsing</v>
      </c>
      <c r="K49" s="334" t="str">
        <f t="shared" si="4"/>
        <v>zīng</v>
      </c>
      <c r="L49" s="335" t="str">
        <f t="shared" si="5"/>
        <v>ㄗㄧㄥ</v>
      </c>
      <c r="M49" s="270" t="str">
        <f t="shared" ca="1" si="6"/>
        <v xml:space="preserve">\ltjruby{增}{tsing}\
</v>
      </c>
      <c r="N49" s="270" t="str">
        <f t="shared" ca="1" si="7"/>
        <v xml:space="preserve">&lt;ruby&gt;增&lt;rt&gt;監一曾&lt;/rt&gt;&lt;/ruby&gt;
</v>
      </c>
      <c r="O49" s="270" t="str">
        <f t="shared" ca="1" si="8"/>
        <v xml:space="preserve">&lt;ruby&gt;增&lt;rt&gt;tsing&lt;/rt&gt;&lt;/ruby&gt;
</v>
      </c>
      <c r="P49" s="270" t="str">
        <f t="shared" ca="1" si="25"/>
        <v xml:space="preserve">&lt;ruby&gt;增&lt;rt&gt;tsing&lt;/rt&gt;&lt;/ruby&gt;
</v>
      </c>
      <c r="Q49" s="270" t="str">
        <f t="shared" ca="1" si="25"/>
        <v xml:space="preserve">&lt;ruby&gt;增&lt;rt&gt;zīng&lt;/rt&gt;&lt;/ruby&gt;
</v>
      </c>
      <c r="R49" s="271" t="str">
        <f t="shared" ca="1" si="10"/>
        <v xml:space="preserve">&lt;ruby&gt;增&lt;rtc&gt;ㄗㄧㄥ&lt;/rtc&gt;&lt;/ruby&gt;
</v>
      </c>
      <c r="S49" s="271" t="str">
        <f t="shared" ca="1" si="11"/>
        <v xml:space="preserve">&lt;ruby&gt;增&lt;rt&gt;tsing&lt;/rt&gt;&lt;rtc&gt;ㄗㄧㄥ&lt;/rtc&gt;&lt;/ruby&gt;
</v>
      </c>
      <c r="T49" s="244"/>
      <c r="U49" s="272" t="b">
        <f t="shared" si="12"/>
        <v>0</v>
      </c>
      <c r="V49" s="272" t="b">
        <f t="shared" si="13"/>
        <v>1</v>
      </c>
      <c r="W49" s="272" t="b">
        <f t="shared" si="22"/>
        <v>0</v>
      </c>
      <c r="X49" s="272" t="b">
        <f t="shared" si="14"/>
        <v>0</v>
      </c>
      <c r="Y49" s="272" t="b">
        <f t="shared" si="15"/>
        <v>0</v>
      </c>
      <c r="Z49" s="298"/>
      <c r="AA49" s="305">
        <f t="shared" si="16"/>
        <v>18</v>
      </c>
      <c r="AB49" s="301" cm="1">
        <f t="array" ref="AB49">IF( $AA49="", "", INDEX(聲母資料表, $AA49, AB$5))</f>
        <v>8</v>
      </c>
      <c r="AC49" s="301" t="str" cm="1">
        <f t="array" ref="AC49">IF( $AA49="", "", INDEX(聲母資料表, $AA49, AC$5))</f>
        <v>曾</v>
      </c>
      <c r="AD49" s="305">
        <f t="shared" si="17"/>
        <v>37</v>
      </c>
      <c r="AE49" s="301" cm="1">
        <f t="array" ref="AE49">IF( $X49, "", INDEX(韻母資料表, AD49, AE$5))</f>
        <v>9</v>
      </c>
      <c r="AF49" s="301" t="str" cm="1">
        <f t="array" ref="AF49">IF( $X49, "", INDEX(韻母資料表, AE49, AF$5))</f>
        <v>監</v>
      </c>
      <c r="AG49" s="298"/>
      <c r="AH49" s="301" t="b">
        <f t="array" ref="AH49">IF( $X49, "", IF( INDEX(韻母資料表, AD49, $AH$5) = "入聲", TRUE, FALSE) )</f>
        <v>0</v>
      </c>
      <c r="AI49" s="302">
        <f t="shared" si="18"/>
        <v>1</v>
      </c>
      <c r="AJ49" s="302">
        <f t="shared" si="23"/>
        <v>1</v>
      </c>
      <c r="AK49" s="362" t="str">
        <f t="array" ref="AK49">IF( $X49, "", INDEX(韻母資料表, $AD49, $AK$5))</f>
        <v>ing</v>
      </c>
      <c r="AL49" s="362" t="str">
        <f t="array" ref="AL49">IF($X49, "", INDEX(白話字韻母八聲調資料表, $AE49, $AJ49))</f>
        <v>ing</v>
      </c>
      <c r="AM49" s="298"/>
      <c r="AN49" s="362" t="str" cm="1">
        <f t="array" ref="AN49">IF($W49, "", INDEX(聲母資料表, $AA49, AN$5))</f>
        <v>ts</v>
      </c>
      <c r="AO49" s="367" t="str" cm="1">
        <f t="array" ref="AO49">IF($X49, "", INDEX(韻母資料表, $AD49, AO$5))</f>
        <v>ing</v>
      </c>
      <c r="AP49" s="362" t="str" cm="1">
        <f t="array" ref="AP49">IF($X49, "", INDEX(台羅韻母八聲調資料表, $AE49, $F49))</f>
        <v>ing</v>
      </c>
      <c r="AQ49" s="298"/>
      <c r="AR49" s="302" t="str">
        <f t="array" ref="AR49">IF($W49, "", INDEX(聲母資料表, $AA49, $AR$5))</f>
        <v>z</v>
      </c>
      <c r="AS49" s="303" t="str">
        <f t="array" ref="AS49">IF($X49, "", INDEX(韻母資料表, $AD49, $AS$5))</f>
        <v>ing</v>
      </c>
      <c r="AT49" s="302" t="str">
        <f t="array" ref="AT49">IF($X49, "", INDEX(閩拼韻母八聲調資料表, $AE49, $AJ49))</f>
        <v>īng</v>
      </c>
      <c r="AV49" s="301" t="b">
        <f t="shared" si="20"/>
        <v>0</v>
      </c>
      <c r="AW49" s="301" t="str">
        <f>IF( $AV49, IFERROR( IF(MATCH( $E49, 顎音化聲母!$H$9:$H$37, 0), TRUE, FALSE), FALSE), "")</f>
        <v/>
      </c>
      <c r="AX49" s="301" t="str">
        <f t="array" ref="AX49">IF( AND($AV49, $AW49), INDEX(顎音化聲母資料表, MATCH( $D49 &amp; $E49, 顎音化聲母!$L$5:$L$136, 0), 3), "")</f>
        <v/>
      </c>
      <c r="AY49" s="301">
        <f t="shared" si="21"/>
        <v>18</v>
      </c>
      <c r="AZ49" s="362" t="str">
        <f t="array" ref="AZ49">IF($AY49="", "", IF( $AX49&lt;&gt;"", $AX49,INDEX(聲母資料表, $AY49, $AZ$5)))</f>
        <v>ㄗ</v>
      </c>
      <c r="BA49" s="362" t="str">
        <f t="array" ref="BA49">IF($X49, "", INDEX(方音八音反切資料表, $AE49, $AJ49))</f>
        <v>ㄧㄥ</v>
      </c>
    </row>
    <row r="50" spans="2:53">
      <c r="B50" s="307">
        <f t="shared" si="0"/>
        <v>43</v>
      </c>
      <c r="C50" s="404" t="s">
        <v>116</v>
      </c>
      <c r="D50" s="312" t="s">
        <v>60</v>
      </c>
      <c r="E50" s="312" t="s">
        <v>61</v>
      </c>
      <c r="F50" s="296">
        <v>5</v>
      </c>
      <c r="G50" s="418" t="str">
        <f t="shared" si="1"/>
        <v xml:space="preserve">其 (ki5) </v>
      </c>
      <c r="H50" s="269" t="str" cm="1">
        <f t="array" ref="H50">IF( OR($U50, NOT($V50), $X50), "",  $AF50 &amp; INDEX(中文數值資料表, $AJ50, 2) &amp; $AC50)</f>
        <v>堅五求</v>
      </c>
      <c r="I50" s="332" t="str">
        <f t="shared" si="2"/>
        <v>kî</v>
      </c>
      <c r="J50" s="333" t="str">
        <f t="shared" si="3"/>
        <v>kî</v>
      </c>
      <c r="K50" s="334" t="str">
        <f t="shared" si="4"/>
        <v>gì</v>
      </c>
      <c r="L50" s="335" t="str">
        <f t="shared" si="5"/>
        <v>ㄍㄧˊ</v>
      </c>
      <c r="M50" s="270" t="str">
        <f t="shared" ca="1" si="6"/>
        <v xml:space="preserve">\ltjruby{其}{kî}\
</v>
      </c>
      <c r="N50" s="270" t="str">
        <f t="shared" ca="1" si="7"/>
        <v xml:space="preserve">&lt;ruby&gt;其&lt;rt&gt;堅五求&lt;/rt&gt;&lt;/ruby&gt;
</v>
      </c>
      <c r="O50" s="270" t="str">
        <f t="shared" ca="1" si="8"/>
        <v xml:space="preserve">&lt;ruby&gt;其&lt;rt&gt;kî&lt;/rt&gt;&lt;/ruby&gt;
</v>
      </c>
      <c r="P50" s="270" t="str">
        <f t="shared" ca="1" si="25"/>
        <v xml:space="preserve">&lt;ruby&gt;其&lt;rt&gt;kî&lt;/rt&gt;&lt;/ruby&gt;
</v>
      </c>
      <c r="Q50" s="270" t="str">
        <f t="shared" ca="1" si="25"/>
        <v xml:space="preserve">&lt;ruby&gt;其&lt;rt&gt;gì&lt;/rt&gt;&lt;/ruby&gt;
</v>
      </c>
      <c r="R50" s="271" t="str">
        <f t="shared" ca="1" si="10"/>
        <v xml:space="preserve">&lt;ruby&gt;其&lt;rtc&gt;ㄍㄧˊ&lt;/rtc&gt;&lt;/ruby&gt;
</v>
      </c>
      <c r="S50" s="271" t="str">
        <f t="shared" ca="1" si="11"/>
        <v xml:space="preserve">&lt;ruby&gt;其&lt;rt&gt;kî&lt;/rt&gt;&lt;rtc&gt;ㄍㄧˊ&lt;/rtc&gt;&lt;/ruby&gt;
</v>
      </c>
      <c r="T50" s="244"/>
      <c r="U50" s="272" t="b">
        <f t="shared" si="12"/>
        <v>0</v>
      </c>
      <c r="V50" s="272" t="b">
        <f t="shared" si="13"/>
        <v>1</v>
      </c>
      <c r="W50" s="272" t="b">
        <f t="shared" si="22"/>
        <v>0</v>
      </c>
      <c r="X50" s="272" t="b">
        <f t="shared" si="14"/>
        <v>0</v>
      </c>
      <c r="Y50" s="272" t="b">
        <f t="shared" si="15"/>
        <v>0</v>
      </c>
      <c r="Z50" s="298"/>
      <c r="AA50" s="305">
        <f t="shared" si="16"/>
        <v>9</v>
      </c>
      <c r="AB50" s="301" cm="1">
        <f t="array" ref="AB50">IF( $AA50="", "", INDEX(聲母資料表, $AA50, AB$5))</f>
        <v>3</v>
      </c>
      <c r="AC50" s="301" t="str" cm="1">
        <f t="array" ref="AC50">IF( $AA50="", "", INDEX(聲母資料表, $AA50, AC$5))</f>
        <v>求</v>
      </c>
      <c r="AD50" s="305">
        <f t="shared" si="17"/>
        <v>19</v>
      </c>
      <c r="AE50" s="301" cm="1">
        <f t="array" ref="AE50">IF( $X50, "", INDEX(韻母資料表, AD50, AE$5))</f>
        <v>29</v>
      </c>
      <c r="AF50" s="301" t="str" cm="1">
        <f t="array" ref="AF50">IF( $X50, "", INDEX(韻母資料表, AE50, AF$5))</f>
        <v>堅</v>
      </c>
      <c r="AG50" s="298"/>
      <c r="AH50" s="301" t="b">
        <f t="array" ref="AH50">IF( $X50, "", IF( INDEX(韻母資料表, AD50, $AH$5) = "入聲", TRUE, FALSE) )</f>
        <v>0</v>
      </c>
      <c r="AI50" s="302">
        <f t="shared" si="18"/>
        <v>1</v>
      </c>
      <c r="AJ50" s="302">
        <f t="shared" si="23"/>
        <v>5</v>
      </c>
      <c r="AK50" s="362" t="str">
        <f t="array" ref="AK50">IF( $X50, "", INDEX(韻母資料表, $AD50, $AK$5))</f>
        <v>i</v>
      </c>
      <c r="AL50" s="362" t="str">
        <f t="array" ref="AL50">IF($X50, "", INDEX(白話字韻母八聲調資料表, $AE50, $AJ50))</f>
        <v>î</v>
      </c>
      <c r="AM50" s="298"/>
      <c r="AN50" s="362" t="str" cm="1">
        <f t="array" ref="AN50">IF($W50, "", INDEX(聲母資料表, $AA50, AN$5))</f>
        <v>k</v>
      </c>
      <c r="AO50" s="367" t="str" cm="1">
        <f t="array" ref="AO50">IF($X50, "", INDEX(韻母資料表, $AD50, AO$5))</f>
        <v>i</v>
      </c>
      <c r="AP50" s="362" t="str" cm="1">
        <f t="array" ref="AP50">IF($X50, "", INDEX(台羅韻母八聲調資料表, $AE50, $F50))</f>
        <v>î</v>
      </c>
      <c r="AQ50" s="298"/>
      <c r="AR50" s="302" t="str">
        <f t="array" ref="AR50">IF($W50, "", INDEX(聲母資料表, $AA50, $AR$5))</f>
        <v>g</v>
      </c>
      <c r="AS50" s="303" t="str">
        <f t="array" ref="AS50">IF($X50, "", INDEX(韻母資料表, $AD50, $AS$5))</f>
        <v>i</v>
      </c>
      <c r="AT50" s="302" t="str">
        <f t="array" ref="AT50">IF($X50, "", INDEX(閩拼韻母八聲調資料表, $AE50, $AJ50))</f>
        <v>ì</v>
      </c>
      <c r="AV50" s="301" t="b">
        <f t="shared" si="20"/>
        <v>0</v>
      </c>
      <c r="AW50" s="301" t="str">
        <f>IF( $AV50, IFERROR( IF(MATCH( $E50, 顎音化聲母!$H$9:$H$37, 0), TRUE, FALSE), FALSE), "")</f>
        <v/>
      </c>
      <c r="AX50" s="301" t="str">
        <f t="array" ref="AX50">IF( AND($AV50, $AW50), INDEX(顎音化聲母資料表, MATCH( $D50 &amp; $E50, 顎音化聲母!$L$5:$L$136, 0), 3), "")</f>
        <v/>
      </c>
      <c r="AY50" s="301">
        <f t="shared" si="21"/>
        <v>9</v>
      </c>
      <c r="AZ50" s="362" t="str">
        <f t="array" ref="AZ50">IF($AY50="", "", IF( $AX50&lt;&gt;"", $AX50,INDEX(聲母資料表, $AY50, $AZ$5)))</f>
        <v>ㄍ</v>
      </c>
      <c r="BA50" s="362" t="str">
        <f t="array" ref="BA50">IF($X50, "", INDEX(方音八音反切資料表, $AE50, $AJ50))</f>
        <v>ㄧˊ</v>
      </c>
    </row>
    <row r="51" spans="2:53">
      <c r="B51" s="307">
        <f t="shared" si="0"/>
        <v>44</v>
      </c>
      <c r="C51" s="404" t="s">
        <v>117</v>
      </c>
      <c r="D51" s="312" t="s">
        <v>60</v>
      </c>
      <c r="E51" s="312" t="s">
        <v>83</v>
      </c>
      <c r="F51" s="296">
        <v>7</v>
      </c>
      <c r="G51" s="418" t="str">
        <f t="shared" si="1"/>
        <v xml:space="preserve">舊 (kiu7) </v>
      </c>
      <c r="H51" s="269" t="str" cm="1">
        <f t="array" ref="H51">IF( OR($U51, NOT($V51), $X51), "",  $AF51 &amp; INDEX(中文數值資料表, $AJ51, 2) &amp; $AC51)</f>
        <v>嬌七求</v>
      </c>
      <c r="I51" s="332" t="str">
        <f t="shared" si="2"/>
        <v>kiū</v>
      </c>
      <c r="J51" s="333" t="str">
        <f t="shared" si="3"/>
        <v>kiū</v>
      </c>
      <c r="K51" s="334" t="str">
        <f t="shared" si="4"/>
        <v>giū</v>
      </c>
      <c r="L51" s="335" t="str">
        <f t="shared" si="5"/>
        <v>ㄍㄧㄨ˫</v>
      </c>
      <c r="M51" s="270" t="str">
        <f t="shared" ca="1" si="6"/>
        <v xml:space="preserve">\ltjruby{舊}{kiū}\
</v>
      </c>
      <c r="N51" s="270" t="str">
        <f t="shared" ca="1" si="7"/>
        <v xml:space="preserve">&lt;ruby&gt;舊&lt;rt&gt;嬌七求&lt;/rt&gt;&lt;/ruby&gt;
</v>
      </c>
      <c r="O51" s="270" t="str">
        <f t="shared" ca="1" si="8"/>
        <v xml:space="preserve">&lt;ruby&gt;舊&lt;rt&gt;kiū&lt;/rt&gt;&lt;/ruby&gt;
</v>
      </c>
      <c r="P51" s="270" t="str">
        <f t="shared" ca="1" si="25"/>
        <v xml:space="preserve">&lt;ruby&gt;舊&lt;rt&gt;kiū&lt;/rt&gt;&lt;/ruby&gt;
</v>
      </c>
      <c r="Q51" s="270" t="str">
        <f t="shared" ca="1" si="25"/>
        <v xml:space="preserve">&lt;ruby&gt;舊&lt;rt&gt;giū&lt;/rt&gt;&lt;/ruby&gt;
</v>
      </c>
      <c r="R51" s="271" t="str">
        <f t="shared" ca="1" si="10"/>
        <v xml:space="preserve">&lt;ruby&gt;舊&lt;rtc&gt;ㄍㄧㄨ˫&lt;/rtc&gt;&lt;/ruby&gt;
</v>
      </c>
      <c r="S51" s="271" t="str">
        <f t="shared" ca="1" si="11"/>
        <v xml:space="preserve">&lt;ruby&gt;舊&lt;rt&gt;kiū&lt;/rt&gt;&lt;rtc&gt;ㄍㄧㄨ˫&lt;/rtc&gt;&lt;/ruby&gt;
</v>
      </c>
      <c r="T51" s="244"/>
      <c r="U51" s="272" t="b">
        <f t="shared" si="12"/>
        <v>0</v>
      </c>
      <c r="V51" s="272" t="b">
        <f t="shared" si="13"/>
        <v>1</v>
      </c>
      <c r="W51" s="272" t="b">
        <f t="shared" si="22"/>
        <v>0</v>
      </c>
      <c r="X51" s="272" t="b">
        <f t="shared" si="14"/>
        <v>0</v>
      </c>
      <c r="Y51" s="272" t="b">
        <f t="shared" si="15"/>
        <v>0</v>
      </c>
      <c r="Z51" s="298"/>
      <c r="AA51" s="305">
        <f t="shared" si="16"/>
        <v>9</v>
      </c>
      <c r="AB51" s="301" cm="1">
        <f t="array" ref="AB51">IF( $AA51="", "", INDEX(聲母資料表, $AA51, AB$5))</f>
        <v>3</v>
      </c>
      <c r="AC51" s="301" t="str" cm="1">
        <f t="array" ref="AC51">IF( $AA51="", "", INDEX(聲母資料表, $AA51, AC$5))</f>
        <v>求</v>
      </c>
      <c r="AD51" s="305">
        <f t="shared" si="17"/>
        <v>46</v>
      </c>
      <c r="AE51" s="301" cm="1">
        <f t="array" ref="AE51">IF( $X51, "", INDEX(韻母資料表, AD51, AE$5))</f>
        <v>30</v>
      </c>
      <c r="AF51" s="301" t="str" cm="1">
        <f t="array" ref="AF51">IF( $X51, "", INDEX(韻母資料表, AE51, AF$5))</f>
        <v>嬌</v>
      </c>
      <c r="AG51" s="298"/>
      <c r="AH51" s="301" t="b">
        <f t="array" ref="AH51">IF( $X51, "", IF( INDEX(韻母資料表, AD51, $AH$5) = "入聲", TRUE, FALSE) )</f>
        <v>0</v>
      </c>
      <c r="AI51" s="302">
        <f t="shared" si="18"/>
        <v>1</v>
      </c>
      <c r="AJ51" s="302">
        <f t="shared" si="23"/>
        <v>7</v>
      </c>
      <c r="AK51" s="362" t="str">
        <f t="array" ref="AK51">IF( $X51, "", INDEX(韻母資料表, $AD51, $AK$5))</f>
        <v>iu</v>
      </c>
      <c r="AL51" s="362" t="str">
        <f t="array" ref="AL51">IF($X51, "", INDEX(白話字韻母八聲調資料表, $AE51, $AJ51))</f>
        <v>iū</v>
      </c>
      <c r="AM51" s="298"/>
      <c r="AN51" s="362" t="str" cm="1">
        <f t="array" ref="AN51">IF($W51, "", INDEX(聲母資料表, $AA51, AN$5))</f>
        <v>k</v>
      </c>
      <c r="AO51" s="367" t="str" cm="1">
        <f t="array" ref="AO51">IF($X51, "", INDEX(韻母資料表, $AD51, AO$5))</f>
        <v>iu</v>
      </c>
      <c r="AP51" s="362" t="str" cm="1">
        <f t="array" ref="AP51">IF($X51, "", INDEX(台羅韻母八聲調資料表, $AE51, $F51))</f>
        <v>iū</v>
      </c>
      <c r="AQ51" s="298"/>
      <c r="AR51" s="302" t="str">
        <f t="array" ref="AR51">IF($W51, "", INDEX(聲母資料表, $AA51, $AR$5))</f>
        <v>g</v>
      </c>
      <c r="AS51" s="303" t="str">
        <f t="array" ref="AS51">IF($X51, "", INDEX(韻母資料表, $AD51, $AS$5))</f>
        <v>iu</v>
      </c>
      <c r="AT51" s="302" t="str">
        <f t="array" ref="AT51">IF($X51, "", INDEX(閩拼韻母八聲調資料表, $AE51, $AJ51))</f>
        <v>iū</v>
      </c>
      <c r="AV51" s="301" t="b">
        <f t="shared" si="20"/>
        <v>0</v>
      </c>
      <c r="AW51" s="301" t="str">
        <f>IF( $AV51, IFERROR( IF(MATCH( $E51, 顎音化聲母!$H$9:$H$37, 0), TRUE, FALSE), FALSE), "")</f>
        <v/>
      </c>
      <c r="AX51" s="301" t="str">
        <f t="array" ref="AX51">IF( AND($AV51, $AW51), INDEX(顎音化聲母資料表, MATCH( $D51 &amp; $E51, 顎音化聲母!$L$5:$L$136, 0), 3), "")</f>
        <v/>
      </c>
      <c r="AY51" s="301">
        <f t="shared" si="21"/>
        <v>9</v>
      </c>
      <c r="AZ51" s="362" t="str">
        <f t="array" ref="AZ51">IF($AY51="", "", IF( $AX51&lt;&gt;"", $AX51,INDEX(聲母資料表, $AY51, $AZ$5)))</f>
        <v>ㄍ</v>
      </c>
      <c r="BA51" s="362" t="str">
        <f t="array" ref="BA51">IF($X51, "", INDEX(方音八音反切資料表, $AE51, $AJ51))</f>
        <v>ㄧㄨ˫</v>
      </c>
    </row>
    <row r="52" spans="2:53">
      <c r="B52" s="307">
        <f t="shared" si="0"/>
        <v>45</v>
      </c>
      <c r="C52" s="404" t="s">
        <v>118</v>
      </c>
      <c r="D52" s="312" t="s">
        <v>79</v>
      </c>
      <c r="E52" s="312" t="s">
        <v>61</v>
      </c>
      <c r="F52" s="296">
        <v>3</v>
      </c>
      <c r="G52" s="418" t="str">
        <f t="shared" si="1"/>
        <v xml:space="preserve">制 (tsi3) </v>
      </c>
      <c r="H52" s="269" t="str" cm="1">
        <f t="array" ref="H52">IF( OR($U52, NOT($V52), $X52), "",  $AF52 &amp; INDEX(中文數值資料表, $AJ52, 2) &amp; $AC52)</f>
        <v>堅三曾</v>
      </c>
      <c r="I52" s="332" t="str">
        <f t="shared" si="2"/>
        <v>tsì</v>
      </c>
      <c r="J52" s="333" t="str">
        <f t="shared" si="3"/>
        <v>tsì</v>
      </c>
      <c r="K52" s="334" t="str">
        <f t="shared" si="4"/>
        <v>zǐ</v>
      </c>
      <c r="L52" s="335" t="str">
        <f t="shared" si="5"/>
        <v>ㄗㄧ˪</v>
      </c>
      <c r="M52" s="270" t="str">
        <f t="shared" ca="1" si="6"/>
        <v xml:space="preserve">\ltjruby{制}{tsì}\
</v>
      </c>
      <c r="N52" s="270" t="str">
        <f t="shared" ca="1" si="7"/>
        <v xml:space="preserve">&lt;ruby&gt;制&lt;rt&gt;堅三曾&lt;/rt&gt;&lt;/ruby&gt;
</v>
      </c>
      <c r="O52" s="270" t="str">
        <f t="shared" ca="1" si="8"/>
        <v xml:space="preserve">&lt;ruby&gt;制&lt;rt&gt;tsì&lt;/rt&gt;&lt;/ruby&gt;
</v>
      </c>
      <c r="P52" s="270" t="str">
        <f t="shared" ca="1" si="25"/>
        <v xml:space="preserve">&lt;ruby&gt;制&lt;rt&gt;tsì&lt;/rt&gt;&lt;/ruby&gt;
</v>
      </c>
      <c r="Q52" s="270" t="str">
        <f t="shared" ca="1" si="25"/>
        <v xml:space="preserve">&lt;ruby&gt;制&lt;rt&gt;zǐ&lt;/rt&gt;&lt;/ruby&gt;
</v>
      </c>
      <c r="R52" s="271" t="str">
        <f t="shared" ca="1" si="10"/>
        <v xml:space="preserve">&lt;ruby&gt;制&lt;rtc&gt;ㄗㄧ˪&lt;/rtc&gt;&lt;/ruby&gt;
</v>
      </c>
      <c r="S52" s="271" t="str">
        <f t="shared" ca="1" si="11"/>
        <v xml:space="preserve">&lt;ruby&gt;制&lt;rt&gt;tsì&lt;/rt&gt;&lt;rtc&gt;ㄗㄧ˪&lt;/rtc&gt;&lt;/ruby&gt;
</v>
      </c>
      <c r="T52" s="244"/>
      <c r="U52" s="272" t="b">
        <f t="shared" si="12"/>
        <v>0</v>
      </c>
      <c r="V52" s="272" t="b">
        <f t="shared" si="13"/>
        <v>1</v>
      </c>
      <c r="W52" s="272" t="b">
        <f t="shared" si="22"/>
        <v>0</v>
      </c>
      <c r="X52" s="272" t="b">
        <f t="shared" si="14"/>
        <v>0</v>
      </c>
      <c r="Y52" s="272" t="b">
        <f t="shared" si="15"/>
        <v>0</v>
      </c>
      <c r="Z52" s="298"/>
      <c r="AA52" s="305">
        <f t="shared" si="16"/>
        <v>18</v>
      </c>
      <c r="AB52" s="301" cm="1">
        <f t="array" ref="AB52">IF( $AA52="", "", INDEX(聲母資料表, $AA52, AB$5))</f>
        <v>8</v>
      </c>
      <c r="AC52" s="301" t="str" cm="1">
        <f t="array" ref="AC52">IF( $AA52="", "", INDEX(聲母資料表, $AA52, AC$5))</f>
        <v>曾</v>
      </c>
      <c r="AD52" s="305">
        <f t="shared" si="17"/>
        <v>19</v>
      </c>
      <c r="AE52" s="301" cm="1">
        <f t="array" ref="AE52">IF( $X52, "", INDEX(韻母資料表, AD52, AE$5))</f>
        <v>29</v>
      </c>
      <c r="AF52" s="301" t="str" cm="1">
        <f t="array" ref="AF52">IF( $X52, "", INDEX(韻母資料表, AE52, AF$5))</f>
        <v>堅</v>
      </c>
      <c r="AG52" s="298"/>
      <c r="AH52" s="301" t="b">
        <f t="array" ref="AH52">IF( $X52, "", IF( INDEX(韻母資料表, AD52, $AH$5) = "入聲", TRUE, FALSE) )</f>
        <v>0</v>
      </c>
      <c r="AI52" s="302">
        <f t="shared" si="18"/>
        <v>1</v>
      </c>
      <c r="AJ52" s="302">
        <f t="shared" si="23"/>
        <v>3</v>
      </c>
      <c r="AK52" s="362" t="str">
        <f t="array" ref="AK52">IF( $X52, "", INDEX(韻母資料表, $AD52, $AK$5))</f>
        <v>i</v>
      </c>
      <c r="AL52" s="362" t="str">
        <f t="array" ref="AL52">IF($X52, "", INDEX(白話字韻母八聲調資料表, $AE52, $AJ52))</f>
        <v>ì</v>
      </c>
      <c r="AM52" s="298"/>
      <c r="AN52" s="362" t="str" cm="1">
        <f t="array" ref="AN52">IF($W52, "", INDEX(聲母資料表, $AA52, AN$5))</f>
        <v>ts</v>
      </c>
      <c r="AO52" s="367" t="str" cm="1">
        <f t="array" ref="AO52">IF($X52, "", INDEX(韻母資料表, $AD52, AO$5))</f>
        <v>i</v>
      </c>
      <c r="AP52" s="362" t="str" cm="1">
        <f t="array" ref="AP52">IF($X52, "", INDEX(台羅韻母八聲調資料表, $AE52, $F52))</f>
        <v>ì</v>
      </c>
      <c r="AQ52" s="298"/>
      <c r="AR52" s="302" t="str">
        <f t="array" ref="AR52">IF($W52, "", INDEX(聲母資料表, $AA52, $AR$5))</f>
        <v>z</v>
      </c>
      <c r="AS52" s="303" t="str">
        <f t="array" ref="AS52">IF($X52, "", INDEX(韻母資料表, $AD52, $AS$5))</f>
        <v>i</v>
      </c>
      <c r="AT52" s="302" t="str">
        <f t="array" ref="AT52">IF($X52, "", INDEX(閩拼韻母八聲調資料表, $AE52, $AJ52))</f>
        <v>ǐ</v>
      </c>
      <c r="AV52" s="301" t="b">
        <f t="shared" si="20"/>
        <v>0</v>
      </c>
      <c r="AW52" s="301" t="str">
        <f>IF( $AV52, IFERROR( IF(MATCH( $E52, 顎音化聲母!$H$9:$H$37, 0), TRUE, FALSE), FALSE), "")</f>
        <v/>
      </c>
      <c r="AX52" s="301" t="str">
        <f t="array" ref="AX52">IF( AND($AV52, $AW52), INDEX(顎音化聲母資料表, MATCH( $D52 &amp; $E52, 顎音化聲母!$L$5:$L$136, 0), 3), "")</f>
        <v/>
      </c>
      <c r="AY52" s="301">
        <f t="shared" si="21"/>
        <v>18</v>
      </c>
      <c r="AZ52" s="362" t="str">
        <f t="array" ref="AZ52">IF($AY52="", "", IF( $AX52&lt;&gt;"", $AX52,INDEX(聲母資料表, $AY52, $AZ$5)))</f>
        <v>ㄗ</v>
      </c>
      <c r="BA52" s="362" t="str">
        <f t="array" ref="BA52">IF($X52, "", INDEX(方音八音反切資料表, $AE52, $AJ52))</f>
        <v>ㄧ˪</v>
      </c>
    </row>
    <row r="53" spans="2:53">
      <c r="B53" s="307">
        <f t="shared" si="0"/>
        <v>46</v>
      </c>
      <c r="C53" s="404" t="s">
        <v>75</v>
      </c>
      <c r="D53" s="312"/>
      <c r="E53" s="312"/>
      <c r="F53" s="296"/>
      <c r="G53" s="418" t="str">
        <f t="shared" si="1"/>
        <v/>
      </c>
      <c r="H53" s="269" t="str" cm="1">
        <f t="array" ref="H53">IF( OR($U53, NOT($V53), $X53), "",  $AF53 &amp; INDEX(中文數值資料表, $AJ53, 2) &amp; $AC53)</f>
        <v/>
      </c>
      <c r="I53" s="332" t="str">
        <f t="shared" si="2"/>
        <v/>
      </c>
      <c r="J53" s="333" t="str">
        <f t="shared" si="3"/>
        <v/>
      </c>
      <c r="K53" s="334" t="str">
        <f t="shared" si="4"/>
        <v/>
      </c>
      <c r="L53" s="335" t="str">
        <f t="shared" si="5"/>
        <v/>
      </c>
      <c r="M53" s="270" t="str">
        <f t="shared" ca="1" si="6"/>
        <v xml:space="preserve">\ltjruby{，}{}\
</v>
      </c>
      <c r="N53" s="270" t="str">
        <f t="shared" ca="1" si="7"/>
        <v xml:space="preserve">，
</v>
      </c>
      <c r="O53" s="270" t="str">
        <f t="shared" ca="1" si="8"/>
        <v xml:space="preserve">，
</v>
      </c>
      <c r="P53" s="270" t="str">
        <f t="shared" ca="1" si="25"/>
        <v xml:space="preserve">，
</v>
      </c>
      <c r="Q53" s="270" t="str">
        <f t="shared" ca="1" si="25"/>
        <v xml:space="preserve">，
</v>
      </c>
      <c r="R53" s="271" t="str">
        <f t="shared" ca="1" si="10"/>
        <v xml:space="preserve">，
</v>
      </c>
      <c r="S53" s="271" t="str">
        <f t="shared" ca="1" si="11"/>
        <v xml:space="preserve">，
</v>
      </c>
      <c r="T53" s="244"/>
      <c r="U53" s="272" t="b">
        <f t="shared" si="12"/>
        <v>1</v>
      </c>
      <c r="V53" s="272" t="b">
        <f t="shared" si="13"/>
        <v>0</v>
      </c>
      <c r="W53" s="272" t="b">
        <f t="shared" si="22"/>
        <v>1</v>
      </c>
      <c r="X53" s="272" t="b">
        <f t="shared" si="14"/>
        <v>1</v>
      </c>
      <c r="Y53" s="272" t="b">
        <f t="shared" si="15"/>
        <v>0</v>
      </c>
      <c r="Z53" s="298"/>
      <c r="AA53" s="305" t="str">
        <f t="shared" si="16"/>
        <v/>
      </c>
      <c r="AB53" s="301" t="str" cm="1">
        <f t="array" ref="AB53">IF( $AA53="", "", INDEX(聲母資料表, $AA53, AB$5))</f>
        <v/>
      </c>
      <c r="AC53" s="301" t="str" cm="1">
        <f t="array" ref="AC53">IF( $AA53="", "", INDEX(聲母資料表, $AA53, AC$5))</f>
        <v/>
      </c>
      <c r="AD53" s="305" t="str">
        <f t="shared" si="17"/>
        <v/>
      </c>
      <c r="AE53" s="301" t="str" cm="1">
        <f t="array" ref="AE53">IF( $X53, "", INDEX(韻母資料表, AD53, AE$5))</f>
        <v/>
      </c>
      <c r="AF53" s="301" t="str" cm="1">
        <f t="array" ref="AF53">IF( $X53, "", INDEX(韻母資料表, AE53, AF$5))</f>
        <v/>
      </c>
      <c r="AG53" s="298"/>
      <c r="AH53" s="301" t="str">
        <f t="array" ref="AH53">IF( $X53, "", IF( INDEX(韻母資料表, AD53, $AH$5) = "入聲", TRUE, FALSE) )</f>
        <v/>
      </c>
      <c r="AI53" s="302" t="str">
        <f t="shared" si="18"/>
        <v/>
      </c>
      <c r="AJ53" s="302" t="str">
        <f t="shared" si="23"/>
        <v/>
      </c>
      <c r="AK53" s="362" t="str">
        <f t="array" ref="AK53">IF( $X53, "", INDEX(韻母資料表, $AD53, $AK$5))</f>
        <v/>
      </c>
      <c r="AL53" s="362" t="str">
        <f t="array" ref="AL53">IF($X53, "", INDEX(白話字韻母八聲調資料表, $AE53, $AJ53))</f>
        <v/>
      </c>
      <c r="AM53" s="298"/>
      <c r="AN53" s="362" t="str" cm="1">
        <f t="array" ref="AN53">IF($W53, "", INDEX(聲母資料表, $AA53, AN$5))</f>
        <v/>
      </c>
      <c r="AO53" s="367" t="str" cm="1">
        <f t="array" ref="AO53">IF($X53, "", INDEX(韻母資料表, $AD53, AO$5))</f>
        <v/>
      </c>
      <c r="AP53" s="362" t="str" cm="1">
        <f t="array" ref="AP53">IF($X53, "", INDEX(台羅韻母八聲調資料表, $AE53, $F53))</f>
        <v/>
      </c>
      <c r="AQ53" s="298"/>
      <c r="AR53" s="302" t="str">
        <f t="array" ref="AR53">IF($W53, "", INDEX(聲母資料表, $AA53, $AR$5))</f>
        <v/>
      </c>
      <c r="AS53" s="303" t="str">
        <f t="array" ref="AS53">IF($X53, "", INDEX(韻母資料表, $AD53, $AS$5))</f>
        <v/>
      </c>
      <c r="AT53" s="302" t="str">
        <f t="array" ref="AT53">IF($X53, "", INDEX(閩拼韻母八聲調資料表, $AE53, $AJ53))</f>
        <v/>
      </c>
      <c r="AV53" s="301" t="b">
        <f t="shared" si="20"/>
        <v>0</v>
      </c>
      <c r="AW53" s="301" t="str">
        <f>IF( $AV53, IFERROR( IF(MATCH( $E53, 顎音化聲母!$H$9:$H$37, 0), TRUE, FALSE), FALSE), "")</f>
        <v/>
      </c>
      <c r="AX53" s="301" t="str">
        <f t="array" ref="AX53">IF( AND($AV53, $AW53), INDEX(顎音化聲母資料表, MATCH( $D53 &amp; $E53, 顎音化聲母!$L$5:$L$136, 0), 3), "")</f>
        <v/>
      </c>
      <c r="AY53" s="301" t="str">
        <f t="shared" si="21"/>
        <v/>
      </c>
      <c r="AZ53" s="362" t="str">
        <f t="array" ref="AZ53">IF($AY53="", "", IF( $AX53&lt;&gt;"", $AX53,INDEX(聲母資料表, $AY53, $AZ$5)))</f>
        <v/>
      </c>
      <c r="BA53" s="362" t="str">
        <f t="array" ref="BA53">IF($X53, "", INDEX(方音八音反切資料表, $AE53, $AJ53))</f>
        <v/>
      </c>
    </row>
    <row r="54" spans="2:53">
      <c r="B54" s="307">
        <f t="shared" si="0"/>
        <v>47</v>
      </c>
      <c r="C54" s="404" t="s">
        <v>119</v>
      </c>
      <c r="D54" s="312" t="s">
        <v>63</v>
      </c>
      <c r="E54" s="312" t="s">
        <v>66</v>
      </c>
      <c r="F54" s="296">
        <v>4</v>
      </c>
      <c r="G54" s="418" t="str">
        <f t="shared" si="1"/>
        <v xml:space="preserve">刻 (khik4) </v>
      </c>
      <c r="H54" s="269" t="str" cm="1">
        <f t="array" ref="H54">IF( OR($U54, NOT($V54), $X54), "",  $AF54 &amp; INDEX(中文數值資料表, $AJ54, 2) &amp; $AC54)</f>
        <v>監四去</v>
      </c>
      <c r="I54" s="332" t="str">
        <f t="shared" si="2"/>
        <v>khik</v>
      </c>
      <c r="J54" s="333" t="str">
        <f t="shared" si="3"/>
        <v>khik</v>
      </c>
      <c r="K54" s="334" t="str">
        <f t="shared" si="4"/>
        <v>kik</v>
      </c>
      <c r="L54" s="335" t="str">
        <f t="shared" si="5"/>
        <v>ㄎㄧㆻ</v>
      </c>
      <c r="M54" s="270" t="str">
        <f t="shared" ca="1" si="6"/>
        <v xml:space="preserve">\ltjruby{刻}{khik}\
</v>
      </c>
      <c r="N54" s="270" t="str">
        <f t="shared" ca="1" si="7"/>
        <v xml:space="preserve">&lt;ruby&gt;刻&lt;rt&gt;監四去&lt;/rt&gt;&lt;/ruby&gt;
</v>
      </c>
      <c r="O54" s="270" t="str">
        <f t="shared" ca="1" si="8"/>
        <v xml:space="preserve">&lt;ruby&gt;刻&lt;rt&gt;khik&lt;/rt&gt;&lt;/ruby&gt;
</v>
      </c>
      <c r="P54" s="270" t="str">
        <f t="shared" ca="1" si="25"/>
        <v xml:space="preserve">&lt;ruby&gt;刻&lt;rt&gt;khik&lt;/rt&gt;&lt;/ruby&gt;
</v>
      </c>
      <c r="Q54" s="270" t="str">
        <f t="shared" ca="1" si="25"/>
        <v xml:space="preserve">&lt;ruby&gt;刻&lt;rt&gt;kik&lt;/rt&gt;&lt;/ruby&gt;
</v>
      </c>
      <c r="R54" s="271" t="str">
        <f t="shared" ca="1" si="10"/>
        <v xml:space="preserve">&lt;ruby&gt;刻&lt;rtc&gt;ㄎㄧㆻ&lt;/rtc&gt;&lt;/ruby&gt;
</v>
      </c>
      <c r="S54" s="271" t="str">
        <f t="shared" ca="1" si="11"/>
        <v xml:space="preserve">&lt;ruby&gt;刻&lt;rt&gt;khik&lt;/rt&gt;&lt;rtc&gt;ㄎㄧㆻ&lt;/rtc&gt;&lt;/ruby&gt;
</v>
      </c>
      <c r="T54" s="244"/>
      <c r="U54" s="272" t="b">
        <f t="shared" si="12"/>
        <v>0</v>
      </c>
      <c r="V54" s="272" t="b">
        <f t="shared" si="13"/>
        <v>1</v>
      </c>
      <c r="W54" s="272" t="b">
        <f t="shared" si="22"/>
        <v>0</v>
      </c>
      <c r="X54" s="272" t="b">
        <f t="shared" si="14"/>
        <v>0</v>
      </c>
      <c r="Y54" s="272" t="b">
        <f t="shared" si="15"/>
        <v>0</v>
      </c>
      <c r="Z54" s="298"/>
      <c r="AA54" s="305">
        <f t="shared" si="16"/>
        <v>11</v>
      </c>
      <c r="AB54" s="301" cm="1">
        <f t="array" ref="AB54">IF( $AA54="", "", INDEX(聲母資料表, $AA54, AB$5))</f>
        <v>4</v>
      </c>
      <c r="AC54" s="301" t="str" cm="1">
        <f t="array" ref="AC54">IF( $AA54="", "", INDEX(聲母資料表, $AA54, AC$5))</f>
        <v>去</v>
      </c>
      <c r="AD54" s="305">
        <f t="shared" si="17"/>
        <v>34</v>
      </c>
      <c r="AE54" s="301" cm="1">
        <f t="array" ref="AE54">IF( $X54, "", INDEX(韻母資料表, AD54, AE$5))</f>
        <v>9</v>
      </c>
      <c r="AF54" s="301" t="str" cm="1">
        <f t="array" ref="AF54">IF( $X54, "", INDEX(韻母資料表, AE54, AF$5))</f>
        <v>監</v>
      </c>
      <c r="AG54" s="298"/>
      <c r="AH54" s="301" t="b">
        <f t="array" ref="AH54">IF( $X54, "", IF( INDEX(韻母資料表, AD54, $AH$5) = "入聲", TRUE, FALSE) )</f>
        <v>0</v>
      </c>
      <c r="AI54" s="302">
        <f t="shared" si="18"/>
        <v>1</v>
      </c>
      <c r="AJ54" s="302">
        <f t="shared" si="23"/>
        <v>4</v>
      </c>
      <c r="AK54" s="362" t="str">
        <f t="array" ref="AK54">IF( $X54, "", INDEX(韻母資料表, $AD54, $AK$5))</f>
        <v>ik</v>
      </c>
      <c r="AL54" s="362" t="str">
        <f t="array" ref="AL54">IF($X54, "", INDEX(白話字韻母八聲調資料表, $AE54, $AJ54))</f>
        <v>ik</v>
      </c>
      <c r="AM54" s="298"/>
      <c r="AN54" s="362" t="str" cm="1">
        <f t="array" ref="AN54">IF($W54, "", INDEX(聲母資料表, $AA54, AN$5))</f>
        <v>kh</v>
      </c>
      <c r="AO54" s="367" t="str" cm="1">
        <f t="array" ref="AO54">IF($X54, "", INDEX(韻母資料表, $AD54, AO$5))</f>
        <v>ik</v>
      </c>
      <c r="AP54" s="362" t="str" cm="1">
        <f t="array" ref="AP54">IF($X54, "", INDEX(台羅韻母八聲調資料表, $AE54, $F54))</f>
        <v>ik</v>
      </c>
      <c r="AQ54" s="298"/>
      <c r="AR54" s="302" t="str">
        <f t="array" ref="AR54">IF($W54, "", INDEX(聲母資料表, $AA54, $AR$5))</f>
        <v>k</v>
      </c>
      <c r="AS54" s="303" t="str">
        <f t="array" ref="AS54">IF($X54, "", INDEX(韻母資料表, $AD54, $AS$5))</f>
        <v>ik</v>
      </c>
      <c r="AT54" s="302" t="str">
        <f t="array" ref="AT54">IF($X54, "", INDEX(閩拼韻母八聲調資料表, $AE54, $AJ54))</f>
        <v>ik</v>
      </c>
      <c r="AV54" s="301" t="b">
        <f t="shared" si="20"/>
        <v>0</v>
      </c>
      <c r="AW54" s="301" t="str">
        <f>IF( $AV54, IFERROR( IF(MATCH( $E54, 顎音化聲母!$H$9:$H$37, 0), TRUE, FALSE), FALSE), "")</f>
        <v/>
      </c>
      <c r="AX54" s="301" t="str">
        <f t="array" ref="AX54">IF( AND($AV54, $AW54), INDEX(顎音化聲母資料表, MATCH( $D54 &amp; $E54, 顎音化聲母!$L$5:$L$136, 0), 3), "")</f>
        <v/>
      </c>
      <c r="AY54" s="301">
        <f t="shared" si="21"/>
        <v>11</v>
      </c>
      <c r="AZ54" s="362" t="str">
        <f t="array" ref="AZ54">IF($AY54="", "", IF( $AX54&lt;&gt;"", $AX54,INDEX(聲母資料表, $AY54, $AZ$5)))</f>
        <v>ㄎ</v>
      </c>
      <c r="BA54" s="362" t="str">
        <f t="array" ref="BA54">IF($X54, "", INDEX(方音八音反切資料表, $AE54, $AJ54))</f>
        <v>ㄧㆻ</v>
      </c>
    </row>
    <row r="55" spans="2:53">
      <c r="B55" s="307">
        <f t="shared" si="0"/>
        <v>48</v>
      </c>
      <c r="C55" s="404" t="s">
        <v>120</v>
      </c>
      <c r="D55" s="312" t="s">
        <v>77</v>
      </c>
      <c r="E55" s="312" t="s">
        <v>98</v>
      </c>
      <c r="F55" s="296">
        <v>5</v>
      </c>
      <c r="G55" s="418" t="str">
        <f t="shared" si="1"/>
        <v xml:space="preserve">唐 (tong5) </v>
      </c>
      <c r="H55" s="269" t="str" cm="1">
        <f t="array" ref="H55">IF( OR($U55, NOT($V55), $X55), "",  $AF55 &amp; INDEX(中文數值資料表, $AJ55, 2) &amp; $AC55)</f>
        <v>干五地</v>
      </c>
      <c r="I55" s="332" t="str">
        <f t="shared" si="2"/>
        <v>tông</v>
      </c>
      <c r="J55" s="333" t="str">
        <f t="shared" si="3"/>
        <v>tông</v>
      </c>
      <c r="K55" s="334" t="str">
        <f t="shared" si="4"/>
        <v>dòng</v>
      </c>
      <c r="L55" s="335" t="str">
        <f t="shared" si="5"/>
        <v>ㄉㆲˊ</v>
      </c>
      <c r="M55" s="270" t="str">
        <f t="shared" ca="1" si="6"/>
        <v xml:space="preserve">\ltjruby{唐}{tông}\
</v>
      </c>
      <c r="N55" s="270" t="str">
        <f t="shared" ca="1" si="7"/>
        <v xml:space="preserve">&lt;ruby&gt;唐&lt;rt&gt;干五地&lt;/rt&gt;&lt;/ruby&gt;
</v>
      </c>
      <c r="O55" s="270" t="str">
        <f t="shared" ca="1" si="8"/>
        <v xml:space="preserve">&lt;ruby&gt;唐&lt;rt&gt;tông&lt;/rt&gt;&lt;/ruby&gt;
</v>
      </c>
      <c r="P55" s="270" t="str">
        <f t="shared" ca="1" si="25"/>
        <v xml:space="preserve">&lt;ruby&gt;唐&lt;rt&gt;tông&lt;/rt&gt;&lt;/ruby&gt;
</v>
      </c>
      <c r="Q55" s="270" t="str">
        <f t="shared" ca="1" si="25"/>
        <v xml:space="preserve">&lt;ruby&gt;唐&lt;rt&gt;dòng&lt;/rt&gt;&lt;/ruby&gt;
</v>
      </c>
      <c r="R55" s="271" t="str">
        <f t="shared" ca="1" si="10"/>
        <v xml:space="preserve">&lt;ruby&gt;唐&lt;rtc&gt;ㄉㆲˊ&lt;/rtc&gt;&lt;/ruby&gt;
</v>
      </c>
      <c r="S55" s="271" t="str">
        <f t="shared" ca="1" si="11"/>
        <v xml:space="preserve">&lt;ruby&gt;唐&lt;rt&gt;tông&lt;/rt&gt;&lt;rtc&gt;ㄉㆲˊ&lt;/rtc&gt;&lt;/ruby&gt;
</v>
      </c>
      <c r="T55" s="244"/>
      <c r="U55" s="272" t="b">
        <f t="shared" si="12"/>
        <v>0</v>
      </c>
      <c r="V55" s="272" t="b">
        <f t="shared" si="13"/>
        <v>1</v>
      </c>
      <c r="W55" s="272" t="b">
        <f t="shared" si="22"/>
        <v>0</v>
      </c>
      <c r="X55" s="272" t="b">
        <f t="shared" si="14"/>
        <v>0</v>
      </c>
      <c r="Y55" s="272" t="b">
        <f t="shared" si="15"/>
        <v>0</v>
      </c>
      <c r="Z55" s="298"/>
      <c r="AA55" s="305">
        <f t="shared" si="16"/>
        <v>5</v>
      </c>
      <c r="AB55" s="301" cm="1">
        <f t="array" ref="AB55">IF( $AA55="", "", INDEX(聲母資料表, $AA55, AB$5))</f>
        <v>5</v>
      </c>
      <c r="AC55" s="301" t="str" cm="1">
        <f t="array" ref="AC55">IF( $AA55="", "", INDEX(聲母資料表, $AA55, AC$5))</f>
        <v>地</v>
      </c>
      <c r="AD55" s="305">
        <f t="shared" si="17"/>
        <v>57</v>
      </c>
      <c r="AE55" s="301" cm="1">
        <f t="array" ref="AE55">IF( $X55, "", INDEX(韻母資料表, AD55, AE$5))</f>
        <v>7</v>
      </c>
      <c r="AF55" s="301" t="str" cm="1">
        <f t="array" ref="AF55">IF( $X55, "", INDEX(韻母資料表, AE55, AF$5))</f>
        <v>干</v>
      </c>
      <c r="AG55" s="298"/>
      <c r="AH55" s="301" t="b">
        <f t="array" ref="AH55">IF( $X55, "", IF( INDEX(韻母資料表, AD55, $AH$5) = "入聲", TRUE, FALSE) )</f>
        <v>0</v>
      </c>
      <c r="AI55" s="302">
        <f t="shared" si="18"/>
        <v>1</v>
      </c>
      <c r="AJ55" s="302">
        <f t="shared" si="23"/>
        <v>5</v>
      </c>
      <c r="AK55" s="362" t="str">
        <f t="array" ref="AK55">IF( $X55, "", INDEX(韻母資料表, $AD55, $AK$5))</f>
        <v>ong</v>
      </c>
      <c r="AL55" s="362" t="str">
        <f t="array" ref="AL55">IF($X55, "", INDEX(白話字韻母八聲調資料表, $AE55, $AJ55))</f>
        <v>ông</v>
      </c>
      <c r="AM55" s="298"/>
      <c r="AN55" s="362" t="str" cm="1">
        <f t="array" ref="AN55">IF($W55, "", INDEX(聲母資料表, $AA55, AN$5))</f>
        <v>t</v>
      </c>
      <c r="AO55" s="367" t="str" cm="1">
        <f t="array" ref="AO55">IF($X55, "", INDEX(韻母資料表, $AD55, AO$5))</f>
        <v>ong</v>
      </c>
      <c r="AP55" s="362" t="str" cm="1">
        <f t="array" ref="AP55">IF($X55, "", INDEX(台羅韻母八聲調資料表, $AE55, $F55))</f>
        <v>ông</v>
      </c>
      <c r="AQ55" s="298"/>
      <c r="AR55" s="302" t="str">
        <f t="array" ref="AR55">IF($W55, "", INDEX(聲母資料表, $AA55, $AR$5))</f>
        <v>d</v>
      </c>
      <c r="AS55" s="303" t="str">
        <f t="array" ref="AS55">IF($X55, "", INDEX(韻母資料表, $AD55, $AS$5))</f>
        <v>ong</v>
      </c>
      <c r="AT55" s="302" t="str">
        <f t="array" ref="AT55">IF($X55, "", INDEX(閩拼韻母八聲調資料表, $AE55, $AJ55))</f>
        <v>òng</v>
      </c>
      <c r="AV55" s="301" t="b">
        <f t="shared" si="20"/>
        <v>0</v>
      </c>
      <c r="AW55" s="301" t="str">
        <f>IF( $AV55, IFERROR( IF(MATCH( $E55, 顎音化聲母!$H$9:$H$37, 0), TRUE, FALSE), FALSE), "")</f>
        <v/>
      </c>
      <c r="AX55" s="301" t="str">
        <f t="array" ref="AX55">IF( AND($AV55, $AW55), INDEX(顎音化聲母資料表, MATCH( $D55 &amp; $E55, 顎音化聲母!$L$5:$L$136, 0), 3), "")</f>
        <v/>
      </c>
      <c r="AY55" s="301">
        <f t="shared" si="21"/>
        <v>5</v>
      </c>
      <c r="AZ55" s="362" t="str">
        <f t="array" ref="AZ55">IF($AY55="", "", IF( $AX55&lt;&gt;"", $AX55,INDEX(聲母資料表, $AY55, $AZ$5)))</f>
        <v>ㄉ</v>
      </c>
      <c r="BA55" s="362" t="str">
        <f t="array" ref="BA55">IF($X55, "", INDEX(方音八音反切資料表, $AE55, $AJ55))</f>
        <v>ㆲˊ</v>
      </c>
    </row>
    <row r="56" spans="2:53">
      <c r="B56" s="307">
        <f t="shared" si="0"/>
        <v>49</v>
      </c>
      <c r="C56" s="404" t="s">
        <v>121</v>
      </c>
      <c r="D56" s="312" t="s">
        <v>103</v>
      </c>
      <c r="E56" s="312" t="s">
        <v>71</v>
      </c>
      <c r="F56" s="296">
        <v>5</v>
      </c>
      <c r="G56" s="418" t="str">
        <f t="shared" si="1"/>
        <v xml:space="preserve">賢 (hian5) </v>
      </c>
      <c r="H56" s="269" t="str" cm="1">
        <f t="array" ref="H56">IF( OR($U56, NOT($V56), $X56), "",  $AF56 &amp; INDEX(中文數值資料表, $AJ56, 2) &amp; $AC56)</f>
        <v>膠五喜</v>
      </c>
      <c r="I56" s="332" t="str">
        <f t="shared" si="2"/>
        <v>hiân</v>
      </c>
      <c r="J56" s="333" t="str">
        <f t="shared" si="3"/>
        <v>hiân</v>
      </c>
      <c r="K56" s="334" t="str">
        <f t="shared" si="4"/>
        <v>hiàn</v>
      </c>
      <c r="L56" s="335" t="str">
        <f t="shared" si="5"/>
        <v>ㄏㄧㄢˊ</v>
      </c>
      <c r="M56" s="270" t="str">
        <f t="shared" ca="1" si="6"/>
        <v xml:space="preserve">\ltjruby{賢}{hiân}\
</v>
      </c>
      <c r="N56" s="270" t="str">
        <f t="shared" ca="1" si="7"/>
        <v xml:space="preserve">&lt;ruby&gt;賢&lt;rt&gt;膠五喜&lt;/rt&gt;&lt;/ruby&gt;
</v>
      </c>
      <c r="O56" s="270" t="str">
        <f t="shared" ca="1" si="8"/>
        <v xml:space="preserve">&lt;ruby&gt;賢&lt;rt&gt;hiân&lt;/rt&gt;&lt;/ruby&gt;
</v>
      </c>
      <c r="P56" s="270" t="str">
        <f t="shared" ca="1" si="25"/>
        <v xml:space="preserve">&lt;ruby&gt;賢&lt;rt&gt;hiân&lt;/rt&gt;&lt;/ruby&gt;
</v>
      </c>
      <c r="Q56" s="270" t="str">
        <f t="shared" ca="1" si="25"/>
        <v xml:space="preserve">&lt;ruby&gt;賢&lt;rt&gt;hiàn&lt;/rt&gt;&lt;/ruby&gt;
</v>
      </c>
      <c r="R56" s="271" t="str">
        <f t="shared" ca="1" si="10"/>
        <v xml:space="preserve">&lt;ruby&gt;賢&lt;rtc&gt;ㄏㄧㄢˊ&lt;/rtc&gt;&lt;/ruby&gt;
</v>
      </c>
      <c r="S56" s="271" t="str">
        <f t="shared" ca="1" si="11"/>
        <v xml:space="preserve">&lt;ruby&gt;賢&lt;rt&gt;hiân&lt;/rt&gt;&lt;rtc&gt;ㄏㄧㄢˊ&lt;/rtc&gt;&lt;/ruby&gt;
</v>
      </c>
      <c r="T56" s="244"/>
      <c r="U56" s="272" t="b">
        <f t="shared" si="12"/>
        <v>0</v>
      </c>
      <c r="V56" s="272" t="b">
        <f t="shared" si="13"/>
        <v>1</v>
      </c>
      <c r="W56" s="272" t="b">
        <f t="shared" si="22"/>
        <v>0</v>
      </c>
      <c r="X56" s="272" t="b">
        <f t="shared" si="14"/>
        <v>0</v>
      </c>
      <c r="Y56" s="272" t="b">
        <f t="shared" si="15"/>
        <v>0</v>
      </c>
      <c r="Z56" s="298"/>
      <c r="AA56" s="305">
        <f t="shared" si="16"/>
        <v>13</v>
      </c>
      <c r="AB56" s="301" cm="1">
        <f t="array" ref="AB56">IF( $AA56="", "", INDEX(聲母資料表, $AA56, AB$5))</f>
        <v>15</v>
      </c>
      <c r="AC56" s="301" t="str" cm="1">
        <f t="array" ref="AC56">IF( $AA56="", "", INDEX(聲母資料表, $AA56, AC$5))</f>
        <v>喜</v>
      </c>
      <c r="AD56" s="305">
        <f t="shared" si="17"/>
        <v>24</v>
      </c>
      <c r="AE56" s="301" cm="1">
        <f t="array" ref="AE56">IF( $X56, "", INDEX(韻母資料表, AD56, AE$5))</f>
        <v>2</v>
      </c>
      <c r="AF56" s="301" t="str" cm="1">
        <f t="array" ref="AF56">IF( $X56, "", INDEX(韻母資料表, AE56, AF$5))</f>
        <v>膠</v>
      </c>
      <c r="AG56" s="298"/>
      <c r="AH56" s="301" t="b">
        <f t="array" ref="AH56">IF( $X56, "", IF( INDEX(韻母資料表, AD56, $AH$5) = "入聲", TRUE, FALSE) )</f>
        <v>0</v>
      </c>
      <c r="AI56" s="302">
        <f t="shared" si="18"/>
        <v>1</v>
      </c>
      <c r="AJ56" s="302">
        <f t="shared" si="23"/>
        <v>5</v>
      </c>
      <c r="AK56" s="362" t="str">
        <f t="array" ref="AK56">IF( $X56, "", INDEX(韻母資料表, $AD56, $AK$5))</f>
        <v>ian</v>
      </c>
      <c r="AL56" s="362" t="str">
        <f t="array" ref="AL56">IF($X56, "", INDEX(白話字韻母八聲調資料表, $AE56, $AJ56))</f>
        <v>iân</v>
      </c>
      <c r="AM56" s="298"/>
      <c r="AN56" s="362" t="str" cm="1">
        <f t="array" ref="AN56">IF($W56, "", INDEX(聲母資料表, $AA56, AN$5))</f>
        <v>h</v>
      </c>
      <c r="AO56" s="367" t="str" cm="1">
        <f t="array" ref="AO56">IF($X56, "", INDEX(韻母資料表, $AD56, AO$5))</f>
        <v>ian</v>
      </c>
      <c r="AP56" s="362" t="str" cm="1">
        <f t="array" ref="AP56">IF($X56, "", INDEX(台羅韻母八聲調資料表, $AE56, $F56))</f>
        <v>iân</v>
      </c>
      <c r="AQ56" s="298"/>
      <c r="AR56" s="302" t="str">
        <f t="array" ref="AR56">IF($W56, "", INDEX(聲母資料表, $AA56, $AR$5))</f>
        <v>h</v>
      </c>
      <c r="AS56" s="303" t="str">
        <f t="array" ref="AS56">IF($X56, "", INDEX(韻母資料表, $AD56, $AS$5))</f>
        <v>ian</v>
      </c>
      <c r="AT56" s="302" t="str">
        <f t="array" ref="AT56">IF($X56, "", INDEX(閩拼韻母八聲調資料表, $AE56, $AJ56))</f>
        <v>iàn</v>
      </c>
      <c r="AV56" s="301" t="b">
        <f t="shared" si="20"/>
        <v>0</v>
      </c>
      <c r="AW56" s="301" t="str">
        <f>IF( $AV56, IFERROR( IF(MATCH( $E56, 顎音化聲母!$H$9:$H$37, 0), TRUE, FALSE), FALSE), "")</f>
        <v/>
      </c>
      <c r="AX56" s="301" t="str">
        <f t="array" ref="AX56">IF( AND($AV56, $AW56), INDEX(顎音化聲母資料表, MATCH( $D56 &amp; $E56, 顎音化聲母!$L$5:$L$136, 0), 3), "")</f>
        <v/>
      </c>
      <c r="AY56" s="301">
        <f t="shared" si="21"/>
        <v>13</v>
      </c>
      <c r="AZ56" s="362" t="str">
        <f t="array" ref="AZ56">IF($AY56="", "", IF( $AX56&lt;&gt;"", $AX56,INDEX(聲母資料表, $AY56, $AZ$5)))</f>
        <v>ㄏ</v>
      </c>
      <c r="BA56" s="362" t="str">
        <f t="array" ref="BA56">IF($X56, "", INDEX(方音八音反切資料表, $AE56, $AJ56))</f>
        <v>ㄧㄢˊ</v>
      </c>
    </row>
    <row r="57" spans="2:53">
      <c r="B57" s="307">
        <f t="shared" si="0"/>
        <v>50</v>
      </c>
      <c r="C57" s="404" t="s">
        <v>122</v>
      </c>
      <c r="D57" s="312" t="s">
        <v>60</v>
      </c>
      <c r="E57" s="312" t="s">
        <v>123</v>
      </c>
      <c r="F57" s="296">
        <v>1</v>
      </c>
      <c r="G57" s="418" t="str">
        <f t="shared" si="1"/>
        <v xml:space="preserve">今 (kim1) </v>
      </c>
      <c r="H57" s="269" t="str" cm="1">
        <f t="array" ref="H57">IF( OR($U57, NOT($V57), $X57), "",  $AF57 &amp; INDEX(中文數值資料表, $AJ57, 2) &amp; $AC57)</f>
        <v>皆一求</v>
      </c>
      <c r="I57" s="332" t="str">
        <f t="shared" si="2"/>
        <v>kim</v>
      </c>
      <c r="J57" s="333" t="str">
        <f t="shared" si="3"/>
        <v>kim</v>
      </c>
      <c r="K57" s="334" t="str">
        <f t="shared" si="4"/>
        <v>gīm</v>
      </c>
      <c r="L57" s="335" t="str">
        <f t="shared" si="5"/>
        <v>ㄍㄧㆬ</v>
      </c>
      <c r="M57" s="270" t="str">
        <f t="shared" ca="1" si="6"/>
        <v xml:space="preserve">\ltjruby{今}{kim}\
</v>
      </c>
      <c r="N57" s="270" t="str">
        <f t="shared" ca="1" si="7"/>
        <v xml:space="preserve">&lt;ruby&gt;今&lt;rt&gt;皆一求&lt;/rt&gt;&lt;/ruby&gt;
</v>
      </c>
      <c r="O57" s="270" t="str">
        <f t="shared" ca="1" si="8"/>
        <v xml:space="preserve">&lt;ruby&gt;今&lt;rt&gt;kim&lt;/rt&gt;&lt;/ruby&gt;
</v>
      </c>
      <c r="P57" s="270" t="str">
        <f t="shared" ca="1" si="25"/>
        <v xml:space="preserve">&lt;ruby&gt;今&lt;rt&gt;kim&lt;/rt&gt;&lt;/ruby&gt;
</v>
      </c>
      <c r="Q57" s="270" t="str">
        <f t="shared" ca="1" si="25"/>
        <v xml:space="preserve">&lt;ruby&gt;今&lt;rt&gt;gīm&lt;/rt&gt;&lt;/ruby&gt;
</v>
      </c>
      <c r="R57" s="271" t="str">
        <f t="shared" ca="1" si="10"/>
        <v xml:space="preserve">&lt;ruby&gt;今&lt;rtc&gt;ㄍㄧㆬ&lt;/rtc&gt;&lt;/ruby&gt;
</v>
      </c>
      <c r="S57" s="271" t="str">
        <f t="shared" ca="1" si="11"/>
        <v xml:space="preserve">&lt;ruby&gt;今&lt;rt&gt;kim&lt;/rt&gt;&lt;rtc&gt;ㄍㄧㆬ&lt;/rtc&gt;&lt;/ruby&gt;
</v>
      </c>
      <c r="T57" s="244"/>
      <c r="U57" s="272" t="b">
        <f t="shared" si="12"/>
        <v>0</v>
      </c>
      <c r="V57" s="272" t="b">
        <f t="shared" si="13"/>
        <v>1</v>
      </c>
      <c r="W57" s="272" t="b">
        <f t="shared" si="22"/>
        <v>0</v>
      </c>
      <c r="X57" s="272" t="b">
        <f t="shared" si="14"/>
        <v>0</v>
      </c>
      <c r="Y57" s="272" t="b">
        <f t="shared" si="15"/>
        <v>0</v>
      </c>
      <c r="Z57" s="298"/>
      <c r="AA57" s="305">
        <f t="shared" si="16"/>
        <v>9</v>
      </c>
      <c r="AB57" s="301" cm="1">
        <f t="array" ref="AB57">IF( $AA57="", "", INDEX(聲母資料表, $AA57, AB$5))</f>
        <v>3</v>
      </c>
      <c r="AC57" s="301" t="str" cm="1">
        <f t="array" ref="AC57">IF( $AA57="", "", INDEX(聲母資料表, $AA57, AC$5))</f>
        <v>求</v>
      </c>
      <c r="AD57" s="305">
        <f t="shared" si="17"/>
        <v>35</v>
      </c>
      <c r="AE57" s="301" cm="1">
        <f t="array" ref="AE57">IF( $X57, "", INDEX(韻母資料表, AD57, AE$5))</f>
        <v>3</v>
      </c>
      <c r="AF57" s="301" t="str" cm="1">
        <f t="array" ref="AF57">IF( $X57, "", INDEX(韻母資料表, AE57, AF$5))</f>
        <v>皆</v>
      </c>
      <c r="AG57" s="298"/>
      <c r="AH57" s="301" t="b">
        <f t="array" ref="AH57">IF( $X57, "", IF( INDEX(韻母資料表, AD57, $AH$5) = "入聲", TRUE, FALSE) )</f>
        <v>0</v>
      </c>
      <c r="AI57" s="302">
        <f t="shared" si="18"/>
        <v>1</v>
      </c>
      <c r="AJ57" s="302">
        <f t="shared" si="23"/>
        <v>1</v>
      </c>
      <c r="AK57" s="362" t="str">
        <f t="array" ref="AK57">IF( $X57, "", INDEX(韻母資料表, $AD57, $AK$5))</f>
        <v>im</v>
      </c>
      <c r="AL57" s="362" t="str">
        <f t="array" ref="AL57">IF($X57, "", INDEX(白話字韻母八聲調資料表, $AE57, $AJ57))</f>
        <v>im</v>
      </c>
      <c r="AM57" s="298"/>
      <c r="AN57" s="362" t="str" cm="1">
        <f t="array" ref="AN57">IF($W57, "", INDEX(聲母資料表, $AA57, AN$5))</f>
        <v>k</v>
      </c>
      <c r="AO57" s="367" t="str" cm="1">
        <f t="array" ref="AO57">IF($X57, "", INDEX(韻母資料表, $AD57, AO$5))</f>
        <v>im</v>
      </c>
      <c r="AP57" s="362" t="str" cm="1">
        <f t="array" ref="AP57">IF($X57, "", INDEX(台羅韻母八聲調資料表, $AE57, $F57))</f>
        <v>im</v>
      </c>
      <c r="AQ57" s="298"/>
      <c r="AR57" s="302" t="str">
        <f t="array" ref="AR57">IF($W57, "", INDEX(聲母資料表, $AA57, $AR$5))</f>
        <v>g</v>
      </c>
      <c r="AS57" s="303" t="str">
        <f t="array" ref="AS57">IF($X57, "", INDEX(韻母資料表, $AD57, $AS$5))</f>
        <v>im</v>
      </c>
      <c r="AT57" s="302" t="str">
        <f t="array" ref="AT57">IF($X57, "", INDEX(閩拼韻母八聲調資料表, $AE57, $AJ57))</f>
        <v>īm</v>
      </c>
      <c r="AV57" s="301" t="b">
        <f t="shared" si="20"/>
        <v>0</v>
      </c>
      <c r="AW57" s="301" t="str">
        <f>IF( $AV57, IFERROR( IF(MATCH( $E57, 顎音化聲母!$H$9:$H$37, 0), TRUE, FALSE), FALSE), "")</f>
        <v/>
      </c>
      <c r="AX57" s="301" t="str">
        <f t="array" ref="AX57">IF( AND($AV57, $AW57), INDEX(顎音化聲母資料表, MATCH( $D57 &amp; $E57, 顎音化聲母!$L$5:$L$136, 0), 3), "")</f>
        <v/>
      </c>
      <c r="AY57" s="301">
        <f t="shared" si="21"/>
        <v>9</v>
      </c>
      <c r="AZ57" s="362" t="str">
        <f t="array" ref="AZ57">IF($AY57="", "", IF( $AX57&lt;&gt;"", $AX57,INDEX(聲母資料表, $AY57, $AZ$5)))</f>
        <v>ㄍ</v>
      </c>
      <c r="BA57" s="362" t="str">
        <f t="array" ref="BA57">IF($X57, "", INDEX(方音八音反切資料表, $AE57, $AJ57))</f>
        <v>ㄧㆬ</v>
      </c>
    </row>
    <row r="58" spans="2:53">
      <c r="B58" s="307">
        <f t="shared" si="0"/>
        <v>51</v>
      </c>
      <c r="C58" s="404" t="s">
        <v>99</v>
      </c>
      <c r="D58" s="312" t="s">
        <v>100</v>
      </c>
      <c r="E58" s="312" t="s">
        <v>101</v>
      </c>
      <c r="F58" s="296">
        <v>5</v>
      </c>
      <c r="G58" s="418" t="str">
        <f t="shared" si="1"/>
        <v xml:space="preserve">人 (jin5) </v>
      </c>
      <c r="H58" s="269" t="str" cm="1">
        <f t="array" ref="H58">IF( OR($U58, NOT($V58), $X58), "",  $AF58 &amp; INDEX(中文數值資料表, $AJ58, 2) &amp; $AC58)</f>
        <v>更五入</v>
      </c>
      <c r="I58" s="332" t="str">
        <f t="shared" si="2"/>
        <v>jîn</v>
      </c>
      <c r="J58" s="333" t="str">
        <f t="shared" si="3"/>
        <v>jîn</v>
      </c>
      <c r="K58" s="334" t="str">
        <f t="shared" si="4"/>
        <v>zzìn</v>
      </c>
      <c r="L58" s="335" t="str">
        <f t="shared" si="5"/>
        <v>ㆢㄧㄣˊ</v>
      </c>
      <c r="M58" s="270" t="str">
        <f t="shared" ca="1" si="6"/>
        <v xml:space="preserve">\ltjruby{人}{jîn}\
</v>
      </c>
      <c r="N58" s="270" t="str">
        <f t="shared" ca="1" si="7"/>
        <v xml:space="preserve">&lt;ruby&gt;人&lt;rt&gt;更五入&lt;/rt&gt;&lt;/ruby&gt;
</v>
      </c>
      <c r="O58" s="270" t="str">
        <f t="shared" ca="1" si="8"/>
        <v xml:space="preserve">&lt;ruby&gt;人&lt;rt&gt;jîn&lt;/rt&gt;&lt;/ruby&gt;
</v>
      </c>
      <c r="P58" s="270" t="str">
        <f t="shared" ca="1" si="25"/>
        <v xml:space="preserve">&lt;ruby&gt;人&lt;rt&gt;jîn&lt;/rt&gt;&lt;/ruby&gt;
</v>
      </c>
      <c r="Q58" s="270" t="str">
        <f t="shared" ca="1" si="25"/>
        <v xml:space="preserve">&lt;ruby&gt;人&lt;rt&gt;zzìn&lt;/rt&gt;&lt;/ruby&gt;
</v>
      </c>
      <c r="R58" s="271" t="str">
        <f t="shared" ca="1" si="10"/>
        <v xml:space="preserve">&lt;ruby&gt;人&lt;rtc&gt;ㆢㄧㄣˊ&lt;/rtc&gt;&lt;/ruby&gt;
</v>
      </c>
      <c r="S58" s="271" t="str">
        <f t="shared" ca="1" si="11"/>
        <v xml:space="preserve">&lt;ruby&gt;人&lt;rt&gt;jîn&lt;/rt&gt;&lt;rtc&gt;ㆢㄧㄣˊ&lt;/rtc&gt;&lt;/ruby&gt;
</v>
      </c>
      <c r="T58" s="244"/>
      <c r="U58" s="272" t="b">
        <f t="shared" si="12"/>
        <v>0</v>
      </c>
      <c r="V58" s="272" t="b">
        <f t="shared" si="13"/>
        <v>1</v>
      </c>
      <c r="W58" s="272" t="b">
        <f t="shared" si="22"/>
        <v>0</v>
      </c>
      <c r="X58" s="272" t="b">
        <f t="shared" si="14"/>
        <v>0</v>
      </c>
      <c r="Y58" s="272" t="b">
        <f t="shared" si="15"/>
        <v>0</v>
      </c>
      <c r="Z58" s="298"/>
      <c r="AA58" s="305">
        <f t="shared" si="16"/>
        <v>19</v>
      </c>
      <c r="AB58" s="301" cm="1">
        <f t="array" ref="AB58">IF( $AA58="", "", INDEX(聲母資料表, $AA58, AB$5))</f>
        <v>9</v>
      </c>
      <c r="AC58" s="301" t="str" cm="1">
        <f t="array" ref="AC58">IF( $AA58="", "", INDEX(聲母資料表, $AA58, AC$5))</f>
        <v>入</v>
      </c>
      <c r="AD58" s="305">
        <f t="shared" si="17"/>
        <v>36</v>
      </c>
      <c r="AE58" s="301" cm="1">
        <f t="array" ref="AE58">IF( $X58, "", INDEX(韻母資料表, AD58, AE$5))</f>
        <v>17</v>
      </c>
      <c r="AF58" s="301" t="str" cm="1">
        <f t="array" ref="AF58">IF( $X58, "", INDEX(韻母資料表, AE58, AF$5))</f>
        <v>更</v>
      </c>
      <c r="AG58" s="298"/>
      <c r="AH58" s="301" t="b">
        <f t="array" ref="AH58">IF( $X58, "", IF( INDEX(韻母資料表, AD58, $AH$5) = "入聲", TRUE, FALSE) )</f>
        <v>0</v>
      </c>
      <c r="AI58" s="302">
        <f t="shared" si="18"/>
        <v>1</v>
      </c>
      <c r="AJ58" s="302">
        <f t="shared" si="23"/>
        <v>5</v>
      </c>
      <c r="AK58" s="362" t="str">
        <f t="array" ref="AK58">IF( $X58, "", INDEX(韻母資料表, $AD58, $AK$5))</f>
        <v>in</v>
      </c>
      <c r="AL58" s="362" t="str">
        <f t="array" ref="AL58">IF($X58, "", INDEX(白話字韻母八聲調資料表, $AE58, $AJ58))</f>
        <v>în</v>
      </c>
      <c r="AM58" s="298"/>
      <c r="AN58" s="362" t="str" cm="1">
        <f t="array" ref="AN58">IF($W58, "", INDEX(聲母資料表, $AA58, AN$5))</f>
        <v>j</v>
      </c>
      <c r="AO58" s="367" t="str" cm="1">
        <f t="array" ref="AO58">IF($X58, "", INDEX(韻母資料表, $AD58, AO$5))</f>
        <v>in</v>
      </c>
      <c r="AP58" s="362" t="str" cm="1">
        <f t="array" ref="AP58">IF($X58, "", INDEX(台羅韻母八聲調資料表, $AE58, $F58))</f>
        <v>în</v>
      </c>
      <c r="AQ58" s="298"/>
      <c r="AR58" s="302" t="str">
        <f t="array" ref="AR58">IF($W58, "", INDEX(聲母資料表, $AA58, $AR$5))</f>
        <v>zz</v>
      </c>
      <c r="AS58" s="303" t="str">
        <f t="array" ref="AS58">IF($X58, "", INDEX(韻母資料表, $AD58, $AS$5))</f>
        <v>in</v>
      </c>
      <c r="AT58" s="302" t="str">
        <f t="array" ref="AT58">IF($X58, "", INDEX(閩拼韻母八聲調資料表, $AE58, $AJ58))</f>
        <v>ìn</v>
      </c>
      <c r="AV58" s="301" t="b">
        <f t="shared" si="20"/>
        <v>1</v>
      </c>
      <c r="AW58" s="301" t="b">
        <f>IF( $AV58, IFERROR( IF(MATCH( $E58, 顎音化聲母!$H$9:$H$37, 0), TRUE, FALSE), FALSE), "")</f>
        <v>1</v>
      </c>
      <c r="AX58" s="301" t="str">
        <f t="array" ref="AX58">IF( AND($AV58, $AW58), INDEX(顎音化聲母資料表, MATCH( $D58 &amp; $E58, 顎音化聲母!$L$5:$L$136, 0), 3), "")</f>
        <v>ㆢ</v>
      </c>
      <c r="AY58" s="301">
        <f t="shared" si="21"/>
        <v>19</v>
      </c>
      <c r="AZ58" s="362" t="str">
        <f t="array" ref="AZ58">IF($AY58="", "", IF( $AX58&lt;&gt;"", $AX58,INDEX(聲母資料表, $AY58, $AZ$5)))</f>
        <v>ㆢ</v>
      </c>
      <c r="BA58" s="362" t="str">
        <f t="array" ref="BA58">IF($X58, "", INDEX(方音八音反切資料表, $AE58, $AJ58))</f>
        <v>ㄧㄣˊ</v>
      </c>
    </row>
    <row r="59" spans="2:53">
      <c r="B59" s="307">
        <f t="shared" si="0"/>
        <v>52</v>
      </c>
      <c r="C59" s="404" t="s">
        <v>124</v>
      </c>
      <c r="D59" s="312" t="s">
        <v>68</v>
      </c>
      <c r="E59" s="312" t="s">
        <v>61</v>
      </c>
      <c r="F59" s="296">
        <v>1</v>
      </c>
      <c r="G59" s="418" t="str">
        <f t="shared" si="1"/>
        <v xml:space="preserve">詩 (si1) </v>
      </c>
      <c r="H59" s="269" t="str" cm="1">
        <f t="array" ref="H59">IF( OR($U59, NOT($V59), $X59), "",  $AF59 &amp; INDEX(中文數值資料表, $AJ59, 2) &amp; $AC59)</f>
        <v>堅一時</v>
      </c>
      <c r="I59" s="332" t="str">
        <f t="shared" si="2"/>
        <v>si</v>
      </c>
      <c r="J59" s="333" t="str">
        <f t="shared" si="3"/>
        <v>si</v>
      </c>
      <c r="K59" s="334" t="str">
        <f t="shared" si="4"/>
        <v>sī</v>
      </c>
      <c r="L59" s="335" t="str">
        <f t="shared" si="5"/>
        <v>ㄒㄧ</v>
      </c>
      <c r="M59" s="270" t="str">
        <f t="shared" ca="1" si="6"/>
        <v xml:space="preserve">\ltjruby{詩}{si}\
</v>
      </c>
      <c r="N59" s="270" t="str">
        <f t="shared" ca="1" si="7"/>
        <v xml:space="preserve">&lt;ruby&gt;詩&lt;rt&gt;堅一時&lt;/rt&gt;&lt;/ruby&gt;
</v>
      </c>
      <c r="O59" s="270" t="str">
        <f t="shared" ca="1" si="8"/>
        <v xml:space="preserve">&lt;ruby&gt;詩&lt;rt&gt;si&lt;/rt&gt;&lt;/ruby&gt;
</v>
      </c>
      <c r="P59" s="270" t="str">
        <f t="shared" ca="1" si="25"/>
        <v xml:space="preserve">&lt;ruby&gt;詩&lt;rt&gt;si&lt;/rt&gt;&lt;/ruby&gt;
</v>
      </c>
      <c r="Q59" s="270" t="str">
        <f t="shared" ca="1" si="25"/>
        <v xml:space="preserve">&lt;ruby&gt;詩&lt;rt&gt;sī&lt;/rt&gt;&lt;/ruby&gt;
</v>
      </c>
      <c r="R59" s="271" t="str">
        <f t="shared" ca="1" si="10"/>
        <v xml:space="preserve">&lt;ruby&gt;詩&lt;rtc&gt;ㄒㄧ&lt;/rtc&gt;&lt;/ruby&gt;
</v>
      </c>
      <c r="S59" s="271" t="str">
        <f t="shared" ca="1" si="11"/>
        <v xml:space="preserve">&lt;ruby&gt;詩&lt;rt&gt;si&lt;/rt&gt;&lt;rtc&gt;ㄒㄧ&lt;/rtc&gt;&lt;/ruby&gt;
</v>
      </c>
      <c r="T59" s="244"/>
      <c r="U59" s="272" t="b">
        <f t="shared" si="12"/>
        <v>0</v>
      </c>
      <c r="V59" s="272" t="b">
        <f t="shared" si="13"/>
        <v>1</v>
      </c>
      <c r="W59" s="272" t="b">
        <f t="shared" si="22"/>
        <v>0</v>
      </c>
      <c r="X59" s="272" t="b">
        <f t="shared" si="14"/>
        <v>0</v>
      </c>
      <c r="Y59" s="272" t="b">
        <f t="shared" si="15"/>
        <v>0</v>
      </c>
      <c r="Z59" s="298"/>
      <c r="AA59" s="305">
        <f t="shared" si="16"/>
        <v>21</v>
      </c>
      <c r="AB59" s="301" cm="1">
        <f t="array" ref="AB59">IF( $AA59="", "", INDEX(聲母資料表, $AA59, AB$5))</f>
        <v>10</v>
      </c>
      <c r="AC59" s="301" t="str" cm="1">
        <f t="array" ref="AC59">IF( $AA59="", "", INDEX(聲母資料表, $AA59, AC$5))</f>
        <v>時</v>
      </c>
      <c r="AD59" s="305">
        <f t="shared" si="17"/>
        <v>19</v>
      </c>
      <c r="AE59" s="301" cm="1">
        <f t="array" ref="AE59">IF( $X59, "", INDEX(韻母資料表, AD59, AE$5))</f>
        <v>29</v>
      </c>
      <c r="AF59" s="301" t="str" cm="1">
        <f t="array" ref="AF59">IF( $X59, "", INDEX(韻母資料表, AE59, AF$5))</f>
        <v>堅</v>
      </c>
      <c r="AG59" s="298"/>
      <c r="AH59" s="301" t="b">
        <f t="array" ref="AH59">IF( $X59, "", IF( INDEX(韻母資料表, AD59, $AH$5) = "入聲", TRUE, FALSE) )</f>
        <v>0</v>
      </c>
      <c r="AI59" s="302">
        <f t="shared" si="18"/>
        <v>1</v>
      </c>
      <c r="AJ59" s="302">
        <f t="shared" si="23"/>
        <v>1</v>
      </c>
      <c r="AK59" s="362" t="str">
        <f t="array" ref="AK59">IF( $X59, "", INDEX(韻母資料表, $AD59, $AK$5))</f>
        <v>i</v>
      </c>
      <c r="AL59" s="362" t="str">
        <f t="array" ref="AL59">IF($X59, "", INDEX(白話字韻母八聲調資料表, $AE59, $AJ59))</f>
        <v>i</v>
      </c>
      <c r="AM59" s="298"/>
      <c r="AN59" s="362" t="str" cm="1">
        <f t="array" ref="AN59">IF($W59, "", INDEX(聲母資料表, $AA59, AN$5))</f>
        <v>s</v>
      </c>
      <c r="AO59" s="367" t="str" cm="1">
        <f t="array" ref="AO59">IF($X59, "", INDEX(韻母資料表, $AD59, AO$5))</f>
        <v>i</v>
      </c>
      <c r="AP59" s="362" t="str" cm="1">
        <f t="array" ref="AP59">IF($X59, "", INDEX(台羅韻母八聲調資料表, $AE59, $F59))</f>
        <v>i</v>
      </c>
      <c r="AQ59" s="298"/>
      <c r="AR59" s="302" t="str">
        <f t="array" ref="AR59">IF($W59, "", INDEX(聲母資料表, $AA59, $AR$5))</f>
        <v>s</v>
      </c>
      <c r="AS59" s="303" t="str">
        <f t="array" ref="AS59">IF($X59, "", INDEX(韻母資料表, $AD59, $AS$5))</f>
        <v>i</v>
      </c>
      <c r="AT59" s="302" t="str">
        <f t="array" ref="AT59">IF($X59, "", INDEX(閩拼韻母八聲調資料表, $AE59, $AJ59))</f>
        <v>ī</v>
      </c>
      <c r="AV59" s="301" t="b">
        <f t="shared" si="20"/>
        <v>1</v>
      </c>
      <c r="AW59" s="301" t="b">
        <f>IF( $AV59, IFERROR( IF(MATCH( $E59, 顎音化聲母!$H$9:$H$37, 0), TRUE, FALSE), FALSE), "")</f>
        <v>1</v>
      </c>
      <c r="AX59" s="301" t="str">
        <f t="array" ref="AX59">IF( AND($AV59, $AW59), INDEX(顎音化聲母資料表, MATCH( $D59 &amp; $E59, 顎音化聲母!$L$5:$L$136, 0), 3), "")</f>
        <v>ㄒ</v>
      </c>
      <c r="AY59" s="301">
        <f t="shared" si="21"/>
        <v>21</v>
      </c>
      <c r="AZ59" s="362" t="str">
        <f t="array" ref="AZ59">IF($AY59="", "", IF( $AX59&lt;&gt;"", $AX59,INDEX(聲母資料表, $AY59, $AZ$5)))</f>
        <v>ㄒ</v>
      </c>
      <c r="BA59" s="362" t="str">
        <f t="array" ref="BA59">IF($X59, "", INDEX(方音八音反切資料表, $AE59, $AJ59))</f>
        <v>ㄧ</v>
      </c>
    </row>
    <row r="60" spans="2:53">
      <c r="B60" s="307">
        <f t="shared" si="0"/>
        <v>53</v>
      </c>
      <c r="C60" s="404" t="s">
        <v>125</v>
      </c>
      <c r="D60" s="312" t="s">
        <v>103</v>
      </c>
      <c r="E60" s="312" t="s">
        <v>69</v>
      </c>
      <c r="F60" s="296">
        <v>3</v>
      </c>
      <c r="G60" s="418" t="str">
        <f t="shared" si="1"/>
        <v xml:space="preserve">賦 (hu3) </v>
      </c>
      <c r="H60" s="269" t="str" cm="1">
        <f t="array" ref="H60">IF( OR($U60, NOT($V60), $X60), "",  $AF60 &amp; INDEX(中文數值資料表, $AJ60, 2) &amp; $AC60)</f>
        <v>驚三喜</v>
      </c>
      <c r="I60" s="332" t="str">
        <f t="shared" si="2"/>
        <v>hù</v>
      </c>
      <c r="J60" s="333" t="str">
        <f t="shared" si="3"/>
        <v>hù</v>
      </c>
      <c r="K60" s="334" t="str">
        <f t="shared" si="4"/>
        <v>hǔ</v>
      </c>
      <c r="L60" s="335" t="str">
        <f t="shared" si="5"/>
        <v>ㄏㄨ˪</v>
      </c>
      <c r="M60" s="270" t="str">
        <f t="shared" ca="1" si="6"/>
        <v xml:space="preserve">\ltjruby{賦}{hù}\
</v>
      </c>
      <c r="N60" s="270" t="str">
        <f t="shared" ca="1" si="7"/>
        <v xml:space="preserve">&lt;ruby&gt;賦&lt;rt&gt;驚三喜&lt;/rt&gt;&lt;/ruby&gt;
</v>
      </c>
      <c r="O60" s="270" t="str">
        <f t="shared" ca="1" si="8"/>
        <v xml:space="preserve">&lt;ruby&gt;賦&lt;rt&gt;hù&lt;/rt&gt;&lt;/ruby&gt;
</v>
      </c>
      <c r="P60" s="270" t="str">
        <f t="shared" ca="1" si="25"/>
        <v xml:space="preserve">&lt;ruby&gt;賦&lt;rt&gt;hù&lt;/rt&gt;&lt;/ruby&gt;
</v>
      </c>
      <c r="Q60" s="270" t="str">
        <f t="shared" ca="1" si="25"/>
        <v xml:space="preserve">&lt;ruby&gt;賦&lt;rt&gt;hǔ&lt;/rt&gt;&lt;/ruby&gt;
</v>
      </c>
      <c r="R60" s="271" t="str">
        <f t="shared" ca="1" si="10"/>
        <v xml:space="preserve">&lt;ruby&gt;賦&lt;rtc&gt;ㄏㄨ˪&lt;/rtc&gt;&lt;/ruby&gt;
</v>
      </c>
      <c r="S60" s="271" t="str">
        <f t="shared" ca="1" si="11"/>
        <v xml:space="preserve">&lt;ruby&gt;賦&lt;rt&gt;hù&lt;/rt&gt;&lt;rtc&gt;ㄏㄨ˪&lt;/rtc&gt;&lt;/ruby&gt;
</v>
      </c>
      <c r="T60" s="244"/>
      <c r="U60" s="272" t="b">
        <f t="shared" si="12"/>
        <v>0</v>
      </c>
      <c r="V60" s="272" t="b">
        <f t="shared" si="13"/>
        <v>1</v>
      </c>
      <c r="W60" s="272" t="b">
        <f t="shared" si="22"/>
        <v>0</v>
      </c>
      <c r="X60" s="272" t="b">
        <f t="shared" si="14"/>
        <v>0</v>
      </c>
      <c r="Y60" s="272" t="b">
        <f t="shared" si="15"/>
        <v>0</v>
      </c>
      <c r="Z60" s="298"/>
      <c r="AA60" s="305">
        <f t="shared" si="16"/>
        <v>13</v>
      </c>
      <c r="AB60" s="301" cm="1">
        <f t="array" ref="AB60">IF( $AA60="", "", INDEX(聲母資料表, $AA60, AB$5))</f>
        <v>15</v>
      </c>
      <c r="AC60" s="301" t="str" cm="1">
        <f t="array" ref="AC60">IF( $AA60="", "", INDEX(聲母資料表, $AA60, AC$5))</f>
        <v>喜</v>
      </c>
      <c r="AD60" s="305">
        <f t="shared" si="17"/>
        <v>62</v>
      </c>
      <c r="AE60" s="301" cm="1">
        <f t="array" ref="AE60">IF( $X60, "", INDEX(韻母資料表, AD60, AE$5))</f>
        <v>27</v>
      </c>
      <c r="AF60" s="301" t="str" cm="1">
        <f t="array" ref="AF60">IF( $X60, "", INDEX(韻母資料表, AE60, AF$5))</f>
        <v>驚</v>
      </c>
      <c r="AG60" s="298"/>
      <c r="AH60" s="301" t="b">
        <f t="array" ref="AH60">IF( $X60, "", IF( INDEX(韻母資料表, AD60, $AH$5) = "入聲", TRUE, FALSE) )</f>
        <v>0</v>
      </c>
      <c r="AI60" s="302">
        <f t="shared" si="18"/>
        <v>1</v>
      </c>
      <c r="AJ60" s="302">
        <f t="shared" si="23"/>
        <v>3</v>
      </c>
      <c r="AK60" s="362" t="str">
        <f t="array" ref="AK60">IF( $X60, "", INDEX(韻母資料表, $AD60, $AK$5))</f>
        <v>u</v>
      </c>
      <c r="AL60" s="362" t="str">
        <f t="array" ref="AL60">IF($X60, "", INDEX(白話字韻母八聲調資料表, $AE60, $AJ60))</f>
        <v>ù</v>
      </c>
      <c r="AM60" s="298"/>
      <c r="AN60" s="362" t="str" cm="1">
        <f t="array" ref="AN60">IF($W60, "", INDEX(聲母資料表, $AA60, AN$5))</f>
        <v>h</v>
      </c>
      <c r="AO60" s="367" t="str" cm="1">
        <f t="array" ref="AO60">IF($X60, "", INDEX(韻母資料表, $AD60, AO$5))</f>
        <v>u</v>
      </c>
      <c r="AP60" s="362" t="str" cm="1">
        <f t="array" ref="AP60">IF($X60, "", INDEX(台羅韻母八聲調資料表, $AE60, $F60))</f>
        <v>ù</v>
      </c>
      <c r="AQ60" s="298"/>
      <c r="AR60" s="302" t="str">
        <f t="array" ref="AR60">IF($W60, "", INDEX(聲母資料表, $AA60, $AR$5))</f>
        <v>h</v>
      </c>
      <c r="AS60" s="303" t="str">
        <f t="array" ref="AS60">IF($X60, "", INDEX(韻母資料表, $AD60, $AS$5))</f>
        <v>u</v>
      </c>
      <c r="AT60" s="302" t="str">
        <f t="array" ref="AT60">IF($X60, "", INDEX(閩拼韻母八聲調資料表, $AE60, $AJ60))</f>
        <v>ǔ</v>
      </c>
      <c r="AV60" s="301" t="b">
        <f t="shared" si="20"/>
        <v>0</v>
      </c>
      <c r="AW60" s="301" t="str">
        <f>IF( $AV60, IFERROR( IF(MATCH( $E60, 顎音化聲母!$H$9:$H$37, 0), TRUE, FALSE), FALSE), "")</f>
        <v/>
      </c>
      <c r="AX60" s="301" t="str">
        <f t="array" ref="AX60">IF( AND($AV60, $AW60), INDEX(顎音化聲母資料表, MATCH( $D60 &amp; $E60, 顎音化聲母!$L$5:$L$136, 0), 3), "")</f>
        <v/>
      </c>
      <c r="AY60" s="301">
        <f t="shared" si="21"/>
        <v>13</v>
      </c>
      <c r="AZ60" s="362" t="str">
        <f t="array" ref="AZ60">IF($AY60="", "", IF( $AX60&lt;&gt;"", $AX60,INDEX(聲母資料表, $AY60, $AZ$5)))</f>
        <v>ㄏ</v>
      </c>
      <c r="BA60" s="362" t="str">
        <f t="array" ref="BA60">IF($X60, "", INDEX(方音八音反切資料表, $AE60, $AJ60))</f>
        <v>ㄨ˪</v>
      </c>
    </row>
    <row r="61" spans="2:53">
      <c r="B61" s="307">
        <f t="shared" si="0"/>
        <v>54</v>
      </c>
      <c r="C61" s="404" t="s">
        <v>126</v>
      </c>
      <c r="D61" s="312" t="s">
        <v>91</v>
      </c>
      <c r="E61" s="312" t="s">
        <v>61</v>
      </c>
      <c r="F61" s="296">
        <v>1</v>
      </c>
      <c r="G61" s="418" t="str">
        <f t="shared" si="1"/>
        <v xml:space="preserve">於 (qi1) </v>
      </c>
      <c r="H61" s="269" t="str" cm="1">
        <f t="array" ref="H61">IF( OR($U61, NOT($V61), $X61), "",  $AF61 &amp; INDEX(中文數值資料表, $AJ61, 2) &amp; $AC61)</f>
        <v>堅一英</v>
      </c>
      <c r="I61" s="332" t="str">
        <f t="shared" si="2"/>
        <v>qi</v>
      </c>
      <c r="J61" s="333" t="str">
        <f t="shared" si="3"/>
        <v>i</v>
      </c>
      <c r="K61" s="334" t="str">
        <f t="shared" si="4"/>
        <v>ī</v>
      </c>
      <c r="L61" s="335" t="str">
        <f t="shared" si="5"/>
        <v>0ㄧ</v>
      </c>
      <c r="M61" s="270" t="str">
        <f t="shared" ca="1" si="6"/>
        <v xml:space="preserve">\ltjruby{於}{i}\
</v>
      </c>
      <c r="N61" s="270" t="str">
        <f t="shared" ca="1" si="7"/>
        <v xml:space="preserve">&lt;ruby&gt;於&lt;rt&gt;堅一英&lt;/rt&gt;&lt;/ruby&gt;
</v>
      </c>
      <c r="O61" s="270" t="str">
        <f t="shared" ca="1" si="8"/>
        <v xml:space="preserve">&lt;ruby&gt;於&lt;rt&gt;qi&lt;/rt&gt;&lt;/ruby&gt;
</v>
      </c>
      <c r="P61" s="270" t="str">
        <f t="shared" ca="1" si="25"/>
        <v xml:space="preserve">&lt;ruby&gt;於&lt;rt&gt;i&lt;/rt&gt;&lt;/ruby&gt;
</v>
      </c>
      <c r="Q61" s="270" t="str">
        <f t="shared" ca="1" si="25"/>
        <v xml:space="preserve">&lt;ruby&gt;於&lt;rt&gt;ī&lt;/rt&gt;&lt;/ruby&gt;
</v>
      </c>
      <c r="R61" s="271" t="str">
        <f t="shared" ca="1" si="10"/>
        <v xml:space="preserve">&lt;ruby&gt;於&lt;rtc&gt;0ㄧ&lt;/rtc&gt;&lt;/ruby&gt;
</v>
      </c>
      <c r="S61" s="271" t="str">
        <f t="shared" ca="1" si="11"/>
        <v xml:space="preserve">&lt;ruby&gt;於&lt;rt&gt;i&lt;/rt&gt;&lt;rtc&gt;0ㄧ&lt;/rtc&gt;&lt;/ruby&gt;
</v>
      </c>
      <c r="T61" s="244"/>
      <c r="U61" s="272" t="b">
        <f t="shared" si="12"/>
        <v>0</v>
      </c>
      <c r="V61" s="272" t="b">
        <f t="shared" si="13"/>
        <v>1</v>
      </c>
      <c r="W61" s="272" t="b">
        <f t="shared" si="22"/>
        <v>0</v>
      </c>
      <c r="X61" s="272" t="b">
        <f t="shared" si="14"/>
        <v>0</v>
      </c>
      <c r="Y61" s="272" t="b">
        <f t="shared" si="15"/>
        <v>0</v>
      </c>
      <c r="Z61" s="298"/>
      <c r="AA61" s="305">
        <f t="shared" si="16"/>
        <v>22</v>
      </c>
      <c r="AB61" s="301" cm="1">
        <f t="array" ref="AB61">IF( $AA61="", "", INDEX(聲母資料表, $AA61, AB$5))</f>
        <v>11</v>
      </c>
      <c r="AC61" s="301" t="str" cm="1">
        <f t="array" ref="AC61">IF( $AA61="", "", INDEX(聲母資料表, $AA61, AC$5))</f>
        <v>英</v>
      </c>
      <c r="AD61" s="305">
        <f t="shared" si="17"/>
        <v>19</v>
      </c>
      <c r="AE61" s="301" cm="1">
        <f t="array" ref="AE61">IF( $X61, "", INDEX(韻母資料表, AD61, AE$5))</f>
        <v>29</v>
      </c>
      <c r="AF61" s="301" t="str" cm="1">
        <f t="array" ref="AF61">IF( $X61, "", INDEX(韻母資料表, AE61, AF$5))</f>
        <v>堅</v>
      </c>
      <c r="AG61" s="298"/>
      <c r="AH61" s="301" t="b">
        <f t="array" ref="AH61">IF( $X61, "", IF( INDEX(韻母資料表, AD61, $AH$5) = "入聲", TRUE, FALSE) )</f>
        <v>0</v>
      </c>
      <c r="AI61" s="302">
        <f t="shared" si="18"/>
        <v>1</v>
      </c>
      <c r="AJ61" s="302">
        <f t="shared" si="23"/>
        <v>1</v>
      </c>
      <c r="AK61" s="362" t="str">
        <f t="array" ref="AK61">IF( $X61, "", INDEX(韻母資料表, $AD61, $AK$5))</f>
        <v>i</v>
      </c>
      <c r="AL61" s="362" t="str">
        <f t="array" ref="AL61">IF($X61, "", INDEX(白話字韻母八聲調資料表, $AE61, $AJ61))</f>
        <v>i</v>
      </c>
      <c r="AM61" s="298"/>
      <c r="AN61" s="362" t="str" cm="1">
        <f t="array" ref="AN61">IF($W61, "", INDEX(聲母資料表, $AA61, AN$5))</f>
        <v xml:space="preserve"> </v>
      </c>
      <c r="AO61" s="367" t="str" cm="1">
        <f t="array" ref="AO61">IF($X61, "", INDEX(韻母資料表, $AD61, AO$5))</f>
        <v>i</v>
      </c>
      <c r="AP61" s="362" t="str" cm="1">
        <f t="array" ref="AP61">IF($X61, "", INDEX(台羅韻母八聲調資料表, $AE61, $F61))</f>
        <v>i</v>
      </c>
      <c r="AQ61" s="298"/>
      <c r="AR61" s="302" t="str">
        <f t="array" ref="AR61">IF($W61, "", INDEX(聲母資料表, $AA61, $AR$5))</f>
        <v xml:space="preserve"> </v>
      </c>
      <c r="AS61" s="303" t="str">
        <f t="array" ref="AS61">IF($X61, "", INDEX(韻母資料表, $AD61, $AS$5))</f>
        <v>i</v>
      </c>
      <c r="AT61" s="302" t="str">
        <f t="array" ref="AT61">IF($X61, "", INDEX(閩拼韻母八聲調資料表, $AE61, $AJ61))</f>
        <v>ī</v>
      </c>
      <c r="AV61" s="301" t="b">
        <f t="shared" si="20"/>
        <v>0</v>
      </c>
      <c r="AW61" s="301" t="str">
        <f>IF( $AV61, IFERROR( IF(MATCH( $E61, 顎音化聲母!$H$9:$H$37, 0), TRUE, FALSE), FALSE), "")</f>
        <v/>
      </c>
      <c r="AX61" s="301" t="str">
        <f t="array" ref="AX61">IF( AND($AV61, $AW61), INDEX(顎音化聲母資料表, MATCH( $D61 &amp; $E61, 顎音化聲母!$L$5:$L$136, 0), 3), "")</f>
        <v/>
      </c>
      <c r="AY61" s="301">
        <f t="shared" si="21"/>
        <v>22</v>
      </c>
      <c r="AZ61" s="362">
        <f t="array" ref="AZ61">IF($AY61="", "", IF( $AX61&lt;&gt;"", $AX61,INDEX(聲母資料表, $AY61, $AZ$5)))</f>
        <v>0</v>
      </c>
      <c r="BA61" s="362" t="str">
        <f t="array" ref="BA61">IF($X61, "", INDEX(方音八音反切資料表, $AE61, $AJ61))</f>
        <v>ㄧ</v>
      </c>
    </row>
    <row r="62" spans="2:53">
      <c r="B62" s="307">
        <f t="shared" si="0"/>
        <v>55</v>
      </c>
      <c r="C62" s="404" t="s">
        <v>116</v>
      </c>
      <c r="D62" s="312" t="s">
        <v>60</v>
      </c>
      <c r="E62" s="312" t="s">
        <v>61</v>
      </c>
      <c r="F62" s="296">
        <v>5</v>
      </c>
      <c r="G62" s="418" t="str">
        <f t="shared" si="1"/>
        <v xml:space="preserve">其 (ki5) </v>
      </c>
      <c r="H62" s="269" t="str" cm="1">
        <f t="array" ref="H62">IF( OR($U62, NOT($V62), $X62), "",  $AF62 &amp; INDEX(中文數值資料表, $AJ62, 2) &amp; $AC62)</f>
        <v>堅五求</v>
      </c>
      <c r="I62" s="332" t="str">
        <f t="shared" si="2"/>
        <v>kî</v>
      </c>
      <c r="J62" s="333" t="str">
        <f t="shared" si="3"/>
        <v>kî</v>
      </c>
      <c r="K62" s="334" t="str">
        <f t="shared" si="4"/>
        <v>gì</v>
      </c>
      <c r="L62" s="335" t="str">
        <f t="shared" si="5"/>
        <v>ㄍㄧˊ</v>
      </c>
      <c r="M62" s="270" t="str">
        <f t="shared" ca="1" si="6"/>
        <v xml:space="preserve">\ltjruby{其}{kî}\
</v>
      </c>
      <c r="N62" s="270" t="str">
        <f t="shared" ca="1" si="7"/>
        <v xml:space="preserve">&lt;ruby&gt;其&lt;rt&gt;堅五求&lt;/rt&gt;&lt;/ruby&gt;
</v>
      </c>
      <c r="O62" s="270" t="str">
        <f t="shared" ca="1" si="8"/>
        <v xml:space="preserve">&lt;ruby&gt;其&lt;rt&gt;kî&lt;/rt&gt;&lt;/ruby&gt;
</v>
      </c>
      <c r="P62" s="270" t="str">
        <f t="shared" ca="1" si="25"/>
        <v xml:space="preserve">&lt;ruby&gt;其&lt;rt&gt;kî&lt;/rt&gt;&lt;/ruby&gt;
</v>
      </c>
      <c r="Q62" s="270" t="str">
        <f t="shared" ca="1" si="25"/>
        <v xml:space="preserve">&lt;ruby&gt;其&lt;rt&gt;gì&lt;/rt&gt;&lt;/ruby&gt;
</v>
      </c>
      <c r="R62" s="271" t="str">
        <f t="shared" ca="1" si="10"/>
        <v xml:space="preserve">&lt;ruby&gt;其&lt;rtc&gt;ㄍㄧˊ&lt;/rtc&gt;&lt;/ruby&gt;
</v>
      </c>
      <c r="S62" s="271" t="str">
        <f t="shared" ca="1" si="11"/>
        <v xml:space="preserve">&lt;ruby&gt;其&lt;rt&gt;kî&lt;/rt&gt;&lt;rtc&gt;ㄍㄧˊ&lt;/rtc&gt;&lt;/ruby&gt;
</v>
      </c>
      <c r="T62" s="244"/>
      <c r="U62" s="272" t="b">
        <f t="shared" si="12"/>
        <v>0</v>
      </c>
      <c r="V62" s="272" t="b">
        <f t="shared" si="13"/>
        <v>1</v>
      </c>
      <c r="W62" s="272" t="b">
        <f t="shared" si="22"/>
        <v>0</v>
      </c>
      <c r="X62" s="272" t="b">
        <f t="shared" si="14"/>
        <v>0</v>
      </c>
      <c r="Y62" s="272" t="b">
        <f t="shared" si="15"/>
        <v>0</v>
      </c>
      <c r="Z62" s="298"/>
      <c r="AA62" s="305">
        <f t="shared" si="16"/>
        <v>9</v>
      </c>
      <c r="AB62" s="301" cm="1">
        <f t="array" ref="AB62">IF( $AA62="", "", INDEX(聲母資料表, $AA62, AB$5))</f>
        <v>3</v>
      </c>
      <c r="AC62" s="301" t="str" cm="1">
        <f t="array" ref="AC62">IF( $AA62="", "", INDEX(聲母資料表, $AA62, AC$5))</f>
        <v>求</v>
      </c>
      <c r="AD62" s="305">
        <f t="shared" si="17"/>
        <v>19</v>
      </c>
      <c r="AE62" s="301" cm="1">
        <f t="array" ref="AE62">IF( $X62, "", INDEX(韻母資料表, AD62, AE$5))</f>
        <v>29</v>
      </c>
      <c r="AF62" s="301" t="str" cm="1">
        <f t="array" ref="AF62">IF( $X62, "", INDEX(韻母資料表, AE62, AF$5))</f>
        <v>堅</v>
      </c>
      <c r="AG62" s="298"/>
      <c r="AH62" s="301" t="b">
        <f t="array" ref="AH62">IF( $X62, "", IF( INDEX(韻母資料表, AD62, $AH$5) = "入聲", TRUE, FALSE) )</f>
        <v>0</v>
      </c>
      <c r="AI62" s="302">
        <f t="shared" si="18"/>
        <v>1</v>
      </c>
      <c r="AJ62" s="302">
        <f t="shared" si="23"/>
        <v>5</v>
      </c>
      <c r="AK62" s="362" t="str">
        <f t="array" ref="AK62">IF( $X62, "", INDEX(韻母資料表, $AD62, $AK$5))</f>
        <v>i</v>
      </c>
      <c r="AL62" s="362" t="str">
        <f t="array" ref="AL62">IF($X62, "", INDEX(白話字韻母八聲調資料表, $AE62, $AJ62))</f>
        <v>î</v>
      </c>
      <c r="AM62" s="298"/>
      <c r="AN62" s="362" t="str" cm="1">
        <f t="array" ref="AN62">IF($W62, "", INDEX(聲母資料表, $AA62, AN$5))</f>
        <v>k</v>
      </c>
      <c r="AO62" s="367" t="str" cm="1">
        <f t="array" ref="AO62">IF($X62, "", INDEX(韻母資料表, $AD62, AO$5))</f>
        <v>i</v>
      </c>
      <c r="AP62" s="362" t="str" cm="1">
        <f t="array" ref="AP62">IF($X62, "", INDEX(台羅韻母八聲調資料表, $AE62, $F62))</f>
        <v>î</v>
      </c>
      <c r="AQ62" s="298"/>
      <c r="AR62" s="302" t="str">
        <f t="array" ref="AR62">IF($W62, "", INDEX(聲母資料表, $AA62, $AR$5))</f>
        <v>g</v>
      </c>
      <c r="AS62" s="303" t="str">
        <f t="array" ref="AS62">IF($X62, "", INDEX(韻母資料表, $AD62, $AS$5))</f>
        <v>i</v>
      </c>
      <c r="AT62" s="302" t="str">
        <f t="array" ref="AT62">IF($X62, "", INDEX(閩拼韻母八聲調資料表, $AE62, $AJ62))</f>
        <v>ì</v>
      </c>
      <c r="AV62" s="301" t="b">
        <f t="shared" si="20"/>
        <v>0</v>
      </c>
      <c r="AW62" s="301" t="str">
        <f>IF( $AV62, IFERROR( IF(MATCH( $E62, 顎音化聲母!$H$9:$H$37, 0), TRUE, FALSE), FALSE), "")</f>
        <v/>
      </c>
      <c r="AX62" s="301" t="str">
        <f t="array" ref="AX62">IF( AND($AV62, $AW62), INDEX(顎音化聲母資料表, MATCH( $D62 &amp; $E62, 顎音化聲母!$L$5:$L$136, 0), 3), "")</f>
        <v/>
      </c>
      <c r="AY62" s="301">
        <f t="shared" si="21"/>
        <v>9</v>
      </c>
      <c r="AZ62" s="362" t="str">
        <f t="array" ref="AZ62">IF($AY62="", "", IF( $AX62&lt;&gt;"", $AX62,INDEX(聲母資料表, $AY62, $AZ$5)))</f>
        <v>ㄍ</v>
      </c>
      <c r="BA62" s="362" t="str">
        <f t="array" ref="BA62">IF($X62, "", INDEX(方音八音反切資料表, $AE62, $AJ62))</f>
        <v>ㄧˊ</v>
      </c>
    </row>
    <row r="63" spans="2:53">
      <c r="B63" s="307">
        <f t="shared" si="0"/>
        <v>56</v>
      </c>
      <c r="C63" s="404" t="s">
        <v>127</v>
      </c>
      <c r="D63" s="312" t="s">
        <v>68</v>
      </c>
      <c r="E63" s="312" t="s">
        <v>55</v>
      </c>
      <c r="F63" s="296">
        <v>7</v>
      </c>
      <c r="G63" s="418" t="str">
        <f t="shared" si="1"/>
        <v xml:space="preserve">上 (siang7) </v>
      </c>
      <c r="H63" s="269" t="str" cm="1">
        <f t="array" ref="H63">IF( OR($U63, NOT($V63), $X63), "",  $AF63 &amp; INDEX(中文數值資料表, $AJ63, 2) &amp; $AC63)</f>
        <v>更七時</v>
      </c>
      <c r="I63" s="332" t="str">
        <f t="shared" si="2"/>
        <v>siāng</v>
      </c>
      <c r="J63" s="333" t="str">
        <f t="shared" si="3"/>
        <v>siāng</v>
      </c>
      <c r="K63" s="334" t="str">
        <f t="shared" si="4"/>
        <v>siāng</v>
      </c>
      <c r="L63" s="335" t="str">
        <f t="shared" si="5"/>
        <v>ㄒㄧㄤ˫</v>
      </c>
      <c r="M63" s="270" t="str">
        <f t="shared" ca="1" si="6"/>
        <v xml:space="preserve">\ltjruby{上}{siāng}\
</v>
      </c>
      <c r="N63" s="270" t="str">
        <f t="shared" ca="1" si="7"/>
        <v xml:space="preserve">&lt;ruby&gt;上&lt;rt&gt;更七時&lt;/rt&gt;&lt;/ruby&gt;
</v>
      </c>
      <c r="O63" s="270" t="str">
        <f t="shared" ca="1" si="8"/>
        <v xml:space="preserve">&lt;ruby&gt;上&lt;rt&gt;siāng&lt;/rt&gt;&lt;/ruby&gt;
</v>
      </c>
      <c r="P63" s="270" t="str">
        <f t="shared" ca="1" si="25"/>
        <v xml:space="preserve">&lt;ruby&gt;上&lt;rt&gt;siāng&lt;/rt&gt;&lt;/ruby&gt;
</v>
      </c>
      <c r="Q63" s="270" t="str">
        <f t="shared" ca="1" si="25"/>
        <v xml:space="preserve">&lt;ruby&gt;上&lt;rt&gt;siāng&lt;/rt&gt;&lt;/ruby&gt;
</v>
      </c>
      <c r="R63" s="271" t="str">
        <f t="shared" ca="1" si="10"/>
        <v xml:space="preserve">&lt;ruby&gt;上&lt;rtc&gt;ㄒㄧㄤ˫&lt;/rtc&gt;&lt;/ruby&gt;
</v>
      </c>
      <c r="S63" s="271" t="str">
        <f t="shared" ca="1" si="11"/>
        <v xml:space="preserve">&lt;ruby&gt;上&lt;rt&gt;siāng&lt;/rt&gt;&lt;rtc&gt;ㄒㄧㄤ˫&lt;/rtc&gt;&lt;/ruby&gt;
</v>
      </c>
      <c r="T63" s="244"/>
      <c r="U63" s="272" t="b">
        <f t="shared" si="12"/>
        <v>0</v>
      </c>
      <c r="V63" s="272" t="b">
        <f t="shared" si="13"/>
        <v>1</v>
      </c>
      <c r="W63" s="272" t="b">
        <f t="shared" si="22"/>
        <v>0</v>
      </c>
      <c r="X63" s="272" t="b">
        <f t="shared" si="14"/>
        <v>0</v>
      </c>
      <c r="Y63" s="272" t="b">
        <f t="shared" si="15"/>
        <v>0</v>
      </c>
      <c r="Z63" s="298"/>
      <c r="AA63" s="305">
        <f t="shared" si="16"/>
        <v>21</v>
      </c>
      <c r="AB63" s="301" cm="1">
        <f t="array" ref="AB63">IF( $AA63="", "", INDEX(聲母資料表, $AA63, AB$5))</f>
        <v>10</v>
      </c>
      <c r="AC63" s="301" t="str" cm="1">
        <f t="array" ref="AC63">IF( $AA63="", "", INDEX(聲母資料表, $AA63, AC$5))</f>
        <v>時</v>
      </c>
      <c r="AD63" s="305">
        <f t="shared" si="17"/>
        <v>25</v>
      </c>
      <c r="AE63" s="301" cm="1">
        <f t="array" ref="AE63">IF( $X63, "", INDEX(韻母資料表, AD63, AE$5))</f>
        <v>18</v>
      </c>
      <c r="AF63" s="301" t="str" cm="1">
        <f t="array" ref="AF63">IF( $X63, "", INDEX(韻母資料表, AE63, AF$5))</f>
        <v>更</v>
      </c>
      <c r="AG63" s="298"/>
      <c r="AH63" s="301" t="b">
        <f t="array" ref="AH63">IF( $X63, "", IF( INDEX(韻母資料表, AD63, $AH$5) = "入聲", TRUE, FALSE) )</f>
        <v>0</v>
      </c>
      <c r="AI63" s="302">
        <f t="shared" si="18"/>
        <v>1</v>
      </c>
      <c r="AJ63" s="302">
        <f t="shared" si="23"/>
        <v>7</v>
      </c>
      <c r="AK63" s="362" t="str">
        <f t="array" ref="AK63">IF( $X63, "", INDEX(韻母資料表, $AD63, $AK$5))</f>
        <v>iang</v>
      </c>
      <c r="AL63" s="362" t="str">
        <f t="array" ref="AL63">IF($X63, "", INDEX(白話字韻母八聲調資料表, $AE63, $AJ63))</f>
        <v>iāng</v>
      </c>
      <c r="AM63" s="298"/>
      <c r="AN63" s="362" t="str" cm="1">
        <f t="array" ref="AN63">IF($W63, "", INDEX(聲母資料表, $AA63, AN$5))</f>
        <v>s</v>
      </c>
      <c r="AO63" s="367" t="str" cm="1">
        <f t="array" ref="AO63">IF($X63, "", INDEX(韻母資料表, $AD63, AO$5))</f>
        <v>iang</v>
      </c>
      <c r="AP63" s="362" t="str" cm="1">
        <f t="array" ref="AP63">IF($X63, "", INDEX(台羅韻母八聲調資料表, $AE63, $F63))</f>
        <v>iāng</v>
      </c>
      <c r="AQ63" s="298"/>
      <c r="AR63" s="302" t="str">
        <f t="array" ref="AR63">IF($W63, "", INDEX(聲母資料表, $AA63, $AR$5))</f>
        <v>s</v>
      </c>
      <c r="AS63" s="303" t="str">
        <f t="array" ref="AS63">IF($X63, "", INDEX(韻母資料表, $AD63, $AS$5))</f>
        <v>iang</v>
      </c>
      <c r="AT63" s="302" t="str">
        <f t="array" ref="AT63">IF($X63, "", INDEX(閩拼韻母八聲調資料表, $AE63, $AJ63))</f>
        <v>iāng</v>
      </c>
      <c r="AV63" s="301" t="b">
        <f t="shared" si="20"/>
        <v>1</v>
      </c>
      <c r="AW63" s="301" t="b">
        <f>IF( $AV63, IFERROR( IF(MATCH( $E63, 顎音化聲母!$H$9:$H$37, 0), TRUE, FALSE), FALSE), "")</f>
        <v>1</v>
      </c>
      <c r="AX63" s="301" t="str">
        <f t="array" ref="AX63">IF( AND($AV63, $AW63), INDEX(顎音化聲母資料表, MATCH( $D63 &amp; $E63, 顎音化聲母!$L$5:$L$136, 0), 3), "")</f>
        <v>ㄒ</v>
      </c>
      <c r="AY63" s="301">
        <f t="shared" si="21"/>
        <v>21</v>
      </c>
      <c r="AZ63" s="362" t="str">
        <f t="array" ref="AZ63">IF($AY63="", "", IF( $AX63&lt;&gt;"", $AX63,INDEX(聲母資料表, $AY63, $AZ$5)))</f>
        <v>ㄒ</v>
      </c>
      <c r="BA63" s="362" t="str">
        <f t="array" ref="BA63">IF($X63, "", INDEX(方音八音反切資料表, $AE63, $AJ63))</f>
        <v>ㄧㄤ˫</v>
      </c>
    </row>
    <row r="64" spans="2:53">
      <c r="B64" s="307">
        <f t="shared" si="0"/>
        <v>57</v>
      </c>
      <c r="C64" s="404" t="s">
        <v>89</v>
      </c>
      <c r="D64" s="312"/>
      <c r="E64" s="312"/>
      <c r="F64" s="296"/>
      <c r="G64" s="418" t="str">
        <f t="shared" si="1"/>
        <v/>
      </c>
      <c r="H64" s="269" t="str" cm="1">
        <f t="array" ref="H64">IF( OR($U64, NOT($V64), $X64), "",  $AF64 &amp; INDEX(中文數值資料表, $AJ64, 2) &amp; $AC64)</f>
        <v/>
      </c>
      <c r="I64" s="332" t="str">
        <f t="shared" si="2"/>
        <v/>
      </c>
      <c r="J64" s="333" t="str">
        <f t="shared" si="3"/>
        <v/>
      </c>
      <c r="K64" s="334" t="str">
        <f t="shared" si="4"/>
        <v/>
      </c>
      <c r="L64" s="335" t="str">
        <f t="shared" si="5"/>
        <v/>
      </c>
      <c r="M64" s="270" t="str">
        <f t="shared" ca="1" si="6"/>
        <v xml:space="preserve">\ltjruby{。}{}\
</v>
      </c>
      <c r="N64" s="270" t="str">
        <f t="shared" ca="1" si="7"/>
        <v xml:space="preserve">。
</v>
      </c>
      <c r="O64" s="270" t="str">
        <f t="shared" ca="1" si="8"/>
        <v xml:space="preserve">。
</v>
      </c>
      <c r="P64" s="270" t="str">
        <f t="shared" ca="1" si="25"/>
        <v xml:space="preserve">。
</v>
      </c>
      <c r="Q64" s="270" t="str">
        <f t="shared" ca="1" si="25"/>
        <v xml:space="preserve">。
</v>
      </c>
      <c r="R64" s="271" t="str">
        <f t="shared" ca="1" si="10"/>
        <v xml:space="preserve">。
</v>
      </c>
      <c r="S64" s="271" t="str">
        <f t="shared" ca="1" si="11"/>
        <v xml:space="preserve">。
</v>
      </c>
      <c r="T64" s="244"/>
      <c r="U64" s="272" t="b">
        <f t="shared" si="12"/>
        <v>1</v>
      </c>
      <c r="V64" s="272" t="b">
        <f t="shared" si="13"/>
        <v>0</v>
      </c>
      <c r="W64" s="272" t="b">
        <f t="shared" si="22"/>
        <v>1</v>
      </c>
      <c r="X64" s="272" t="b">
        <f t="shared" si="14"/>
        <v>1</v>
      </c>
      <c r="Y64" s="272" t="b">
        <f t="shared" si="15"/>
        <v>0</v>
      </c>
      <c r="Z64" s="298"/>
      <c r="AA64" s="305" t="str">
        <f t="shared" si="16"/>
        <v/>
      </c>
      <c r="AB64" s="301" t="str" cm="1">
        <f t="array" ref="AB64">IF( $AA64="", "", INDEX(聲母資料表, $AA64, AB$5))</f>
        <v/>
      </c>
      <c r="AC64" s="301" t="str" cm="1">
        <f t="array" ref="AC64">IF( $AA64="", "", INDEX(聲母資料表, $AA64, AC$5))</f>
        <v/>
      </c>
      <c r="AD64" s="305" t="str">
        <f t="shared" si="17"/>
        <v/>
      </c>
      <c r="AE64" s="301" t="str" cm="1">
        <f t="array" ref="AE64">IF( $X64, "", INDEX(韻母資料表, AD64, AE$5))</f>
        <v/>
      </c>
      <c r="AF64" s="301" t="str" cm="1">
        <f t="array" ref="AF64">IF( $X64, "", INDEX(韻母資料表, AE64, AF$5))</f>
        <v/>
      </c>
      <c r="AG64" s="298"/>
      <c r="AH64" s="301" t="str">
        <f t="array" ref="AH64">IF( $X64, "", IF( INDEX(韻母資料表, AD64, $AH$5) = "入聲", TRUE, FALSE) )</f>
        <v/>
      </c>
      <c r="AI64" s="302" t="str">
        <f t="shared" si="18"/>
        <v/>
      </c>
      <c r="AJ64" s="302" t="str">
        <f t="shared" si="23"/>
        <v/>
      </c>
      <c r="AK64" s="362" t="str">
        <f t="array" ref="AK64">IF( $X64, "", INDEX(韻母資料表, $AD64, $AK$5))</f>
        <v/>
      </c>
      <c r="AL64" s="362" t="str">
        <f t="array" ref="AL64">IF($X64, "", INDEX(白話字韻母八聲調資料表, $AE64, $AJ64))</f>
        <v/>
      </c>
      <c r="AM64" s="298"/>
      <c r="AN64" s="362" t="str" cm="1">
        <f t="array" ref="AN64">IF($W64, "", INDEX(聲母資料表, $AA64, AN$5))</f>
        <v/>
      </c>
      <c r="AO64" s="367" t="str" cm="1">
        <f t="array" ref="AO64">IF($X64, "", INDEX(韻母資料表, $AD64, AO$5))</f>
        <v/>
      </c>
      <c r="AP64" s="362" t="str" cm="1">
        <f t="array" ref="AP64">IF($X64, "", INDEX(台羅韻母八聲調資料表, $AE64, $F64))</f>
        <v/>
      </c>
      <c r="AQ64" s="298"/>
      <c r="AR64" s="302" t="str">
        <f t="array" ref="AR64">IF($W64, "", INDEX(聲母資料表, $AA64, $AR$5))</f>
        <v/>
      </c>
      <c r="AS64" s="303" t="str">
        <f t="array" ref="AS64">IF($X64, "", INDEX(韻母資料表, $AD64, $AS$5))</f>
        <v/>
      </c>
      <c r="AT64" s="302" t="str">
        <f t="array" ref="AT64">IF($X64, "", INDEX(閩拼韻母八聲調資料表, $AE64, $AJ64))</f>
        <v/>
      </c>
      <c r="AV64" s="301" t="b">
        <f t="shared" si="20"/>
        <v>0</v>
      </c>
      <c r="AW64" s="301" t="str">
        <f>IF( $AV64, IFERROR( IF(MATCH( $E64, 顎音化聲母!$H$9:$H$37, 0), TRUE, FALSE), FALSE), "")</f>
        <v/>
      </c>
      <c r="AX64" s="301" t="str">
        <f t="array" ref="AX64">IF( AND($AV64, $AW64), INDEX(顎音化聲母資料表, MATCH( $D64 &amp; $E64, 顎音化聲母!$L$5:$L$136, 0), 3), "")</f>
        <v/>
      </c>
      <c r="AY64" s="301" t="str">
        <f t="shared" si="21"/>
        <v/>
      </c>
      <c r="AZ64" s="362" t="str">
        <f t="array" ref="AZ64">IF($AY64="", "", IF( $AX64&lt;&gt;"", $AX64,INDEX(聲母資料表, $AY64, $AZ$5)))</f>
        <v/>
      </c>
      <c r="BA64" s="362" t="str">
        <f t="array" ref="BA64">IF($X64, "", INDEX(方音八音反切資料表, $AE64, $AJ64))</f>
        <v/>
      </c>
    </row>
    <row r="65" spans="2:53">
      <c r="B65" s="307">
        <f t="shared" si="0"/>
        <v>58</v>
      </c>
      <c r="C65" s="404" t="s">
        <v>128</v>
      </c>
      <c r="D65" s="312" t="s">
        <v>68</v>
      </c>
      <c r="E65" s="312" t="s">
        <v>129</v>
      </c>
      <c r="F65" s="296">
        <v>8</v>
      </c>
      <c r="G65" s="418" t="str">
        <f t="shared" si="1"/>
        <v xml:space="preserve">屬 (siok8) </v>
      </c>
      <c r="H65" s="269" t="str" cm="1">
        <f t="array" ref="H65">IF( OR($U65, NOT($V65), $X65), "",  $AF65 &amp; INDEX(中文數值資料表, $AJ65, 2) &amp; $AC65)</f>
        <v>交八時</v>
      </c>
      <c r="I65" s="332" t="str">
        <f t="shared" si="2"/>
        <v>sio̍k</v>
      </c>
      <c r="J65" s="333" t="str">
        <f t="shared" si="3"/>
        <v>sio̍k</v>
      </c>
      <c r="K65" s="334" t="str">
        <f t="shared" si="4"/>
        <v>siók</v>
      </c>
      <c r="L65" s="335" t="str">
        <f t="shared" si="5"/>
        <v>ㄒㄧㆦㆻ˙</v>
      </c>
      <c r="M65" s="270" t="str">
        <f t="shared" ca="1" si="6"/>
        <v xml:space="preserve">\ltjruby{屬}{sio̍k}\
</v>
      </c>
      <c r="N65" s="270" t="str">
        <f t="shared" ca="1" si="7"/>
        <v xml:space="preserve">&lt;ruby&gt;屬&lt;rt&gt;交八時&lt;/rt&gt;&lt;/ruby&gt;
</v>
      </c>
      <c r="O65" s="270" t="str">
        <f t="shared" ca="1" si="8"/>
        <v xml:space="preserve">&lt;ruby&gt;屬&lt;rt&gt;sio̍k&lt;/rt&gt;&lt;/ruby&gt;
</v>
      </c>
      <c r="P65" s="270" t="str">
        <f t="shared" ca="1" si="25"/>
        <v xml:space="preserve">&lt;ruby&gt;屬&lt;rt&gt;sio̍k&lt;/rt&gt;&lt;/ruby&gt;
</v>
      </c>
      <c r="Q65" s="270" t="str">
        <f t="shared" ca="1" si="25"/>
        <v xml:space="preserve">&lt;ruby&gt;屬&lt;rt&gt;siók&lt;/rt&gt;&lt;/ruby&gt;
</v>
      </c>
      <c r="R65" s="271" t="str">
        <f t="shared" ca="1" si="10"/>
        <v xml:space="preserve">&lt;ruby&gt;屬&lt;rtc&gt;ㄒㄧㆦㆻ˙&lt;/rtc&gt;&lt;/ruby&gt;
</v>
      </c>
      <c r="S65" s="271" t="str">
        <f t="shared" ca="1" si="11"/>
        <v xml:space="preserve">&lt;ruby&gt;屬&lt;rt&gt;sio̍k&lt;/rt&gt;&lt;rtc&gt;ㄒㄧㆦㆻ˙&lt;/rtc&gt;&lt;/ruby&gt;
</v>
      </c>
      <c r="T65" s="244"/>
      <c r="U65" s="272" t="b">
        <f t="shared" si="12"/>
        <v>0</v>
      </c>
      <c r="V65" s="272" t="b">
        <f t="shared" si="13"/>
        <v>1</v>
      </c>
      <c r="W65" s="272" t="b">
        <f t="shared" si="22"/>
        <v>0</v>
      </c>
      <c r="X65" s="272" t="b">
        <f t="shared" si="14"/>
        <v>0</v>
      </c>
      <c r="Y65" s="272" t="b">
        <f t="shared" si="15"/>
        <v>0</v>
      </c>
      <c r="Z65" s="298"/>
      <c r="AA65" s="305">
        <f t="shared" si="16"/>
        <v>21</v>
      </c>
      <c r="AB65" s="301" cm="1">
        <f t="array" ref="AB65">IF( $AA65="", "", INDEX(聲母資料表, $AA65, AB$5))</f>
        <v>10</v>
      </c>
      <c r="AC65" s="301" t="str" cm="1">
        <f t="array" ref="AC65">IF( $AA65="", "", INDEX(聲母資料表, $AA65, AC$5))</f>
        <v>時</v>
      </c>
      <c r="AD65" s="305">
        <f t="shared" si="17"/>
        <v>42</v>
      </c>
      <c r="AE65" s="301" cm="1">
        <f t="array" ref="AE65">IF( $X65, "", INDEX(韻母資料表, AD65, AE$5))</f>
        <v>14</v>
      </c>
      <c r="AF65" s="301" t="str" cm="1">
        <f t="array" ref="AF65">IF( $X65, "", INDEX(韻母資料表, AE65, AF$5))</f>
        <v>交</v>
      </c>
      <c r="AG65" s="298"/>
      <c r="AH65" s="301" t="b">
        <f t="array" ref="AH65">IF( $X65, "", IF( INDEX(韻母資料表, AD65, $AH$5) = "入聲", TRUE, FALSE) )</f>
        <v>0</v>
      </c>
      <c r="AI65" s="302">
        <f t="shared" si="18"/>
        <v>1</v>
      </c>
      <c r="AJ65" s="302">
        <f t="shared" si="23"/>
        <v>8</v>
      </c>
      <c r="AK65" s="362" t="str">
        <f t="array" ref="AK65">IF( $X65, "", INDEX(韻母資料表, $AD65, $AK$5))</f>
        <v>iok</v>
      </c>
      <c r="AL65" s="362" t="str">
        <f t="array" ref="AL65">IF($X65, "", INDEX(白話字韻母八聲調資料表, $AE65, $AJ65))</f>
        <v>io̍k</v>
      </c>
      <c r="AM65" s="298"/>
      <c r="AN65" s="362" t="str" cm="1">
        <f t="array" ref="AN65">IF($W65, "", INDEX(聲母資料表, $AA65, AN$5))</f>
        <v>s</v>
      </c>
      <c r="AO65" s="367" t="str" cm="1">
        <f t="array" ref="AO65">IF($X65, "", INDEX(韻母資料表, $AD65, AO$5))</f>
        <v>iok</v>
      </c>
      <c r="AP65" s="362" t="str" cm="1">
        <f t="array" ref="AP65">IF($X65, "", INDEX(台羅韻母八聲調資料表, $AE65, $F65))</f>
        <v>io̍k</v>
      </c>
      <c r="AQ65" s="298"/>
      <c r="AR65" s="302" t="str">
        <f t="array" ref="AR65">IF($W65, "", INDEX(聲母資料表, $AA65, $AR$5))</f>
        <v>s</v>
      </c>
      <c r="AS65" s="303" t="str">
        <f t="array" ref="AS65">IF($X65, "", INDEX(韻母資料表, $AD65, $AS$5))</f>
        <v>iok</v>
      </c>
      <c r="AT65" s="302" t="str">
        <f t="array" ref="AT65">IF($X65, "", INDEX(閩拼韻母八聲調資料表, $AE65, $AJ65))</f>
        <v>iók</v>
      </c>
      <c r="AV65" s="301" t="b">
        <f t="shared" si="20"/>
        <v>1</v>
      </c>
      <c r="AW65" s="301" t="b">
        <f>IF( $AV65, IFERROR( IF(MATCH( $E65, 顎音化聲母!$H$9:$H$37, 0), TRUE, FALSE), FALSE), "")</f>
        <v>1</v>
      </c>
      <c r="AX65" s="301" t="str">
        <f t="array" ref="AX65">IF( AND($AV65, $AW65), INDEX(顎音化聲母資料表, MATCH( $D65 &amp; $E65, 顎音化聲母!$L$5:$L$136, 0), 3), "")</f>
        <v>ㄒ</v>
      </c>
      <c r="AY65" s="301">
        <f t="shared" si="21"/>
        <v>21</v>
      </c>
      <c r="AZ65" s="362" t="str">
        <f t="array" ref="AZ65">IF($AY65="", "", IF( $AX65&lt;&gt;"", $AX65,INDEX(聲母資料表, $AY65, $AZ$5)))</f>
        <v>ㄒ</v>
      </c>
      <c r="BA65" s="362" t="str">
        <f t="array" ref="BA65">IF($X65, "", INDEX(方音八音反切資料表, $AE65, $AJ65))</f>
        <v>ㄧㆦㆻ˙</v>
      </c>
    </row>
    <row r="66" spans="2:53">
      <c r="B66" s="307">
        <f t="shared" si="0"/>
        <v>59</v>
      </c>
      <c r="C66" s="404" t="s">
        <v>130</v>
      </c>
      <c r="D66" s="312" t="s">
        <v>91</v>
      </c>
      <c r="E66" s="312" t="s">
        <v>61</v>
      </c>
      <c r="F66" s="296">
        <v>2</v>
      </c>
      <c r="G66" s="418" t="str">
        <f t="shared" si="1"/>
        <v xml:space="preserve">予 (qi2) </v>
      </c>
      <c r="H66" s="269" t="str" cm="1">
        <f t="array" ref="H66">IF( OR($U66, NOT($V66), $X66), "",  $AF66 &amp; INDEX(中文數值資料表, $AJ66, 2) &amp; $AC66)</f>
        <v>堅二英</v>
      </c>
      <c r="I66" s="332" t="str">
        <f t="shared" si="2"/>
        <v>qí</v>
      </c>
      <c r="J66" s="333" t="str">
        <f t="shared" si="3"/>
        <v>í</v>
      </c>
      <c r="K66" s="334" t="str">
        <f t="shared" si="4"/>
        <v>í</v>
      </c>
      <c r="L66" s="335" t="str">
        <f t="shared" si="5"/>
        <v>0ㄧˋ</v>
      </c>
      <c r="M66" s="270" t="str">
        <f t="shared" ca="1" si="6"/>
        <v xml:space="preserve">\ltjruby{予}{í}\
</v>
      </c>
      <c r="N66" s="270" t="str">
        <f t="shared" ca="1" si="7"/>
        <v xml:space="preserve">&lt;ruby&gt;予&lt;rt&gt;堅二英&lt;/rt&gt;&lt;/ruby&gt;
</v>
      </c>
      <c r="O66" s="270" t="str">
        <f t="shared" ca="1" si="8"/>
        <v xml:space="preserve">&lt;ruby&gt;予&lt;rt&gt;qí&lt;/rt&gt;&lt;/ruby&gt;
</v>
      </c>
      <c r="P66" s="270" t="str">
        <f t="shared" ca="1" si="25"/>
        <v xml:space="preserve">&lt;ruby&gt;予&lt;rt&gt;í&lt;/rt&gt;&lt;/ruby&gt;
</v>
      </c>
      <c r="Q66" s="270" t="str">
        <f t="shared" ca="1" si="25"/>
        <v xml:space="preserve">&lt;ruby&gt;予&lt;rt&gt;í&lt;/rt&gt;&lt;/ruby&gt;
</v>
      </c>
      <c r="R66" s="271" t="str">
        <f t="shared" ca="1" si="10"/>
        <v xml:space="preserve">&lt;ruby&gt;予&lt;rtc&gt;0ㄧˋ&lt;/rtc&gt;&lt;/ruby&gt;
</v>
      </c>
      <c r="S66" s="271" t="str">
        <f t="shared" ca="1" si="11"/>
        <v xml:space="preserve">&lt;ruby&gt;予&lt;rt&gt;í&lt;/rt&gt;&lt;rtc&gt;0ㄧˋ&lt;/rtc&gt;&lt;/ruby&gt;
</v>
      </c>
      <c r="T66" s="244"/>
      <c r="U66" s="272" t="b">
        <f t="shared" si="12"/>
        <v>0</v>
      </c>
      <c r="V66" s="272" t="b">
        <f t="shared" si="13"/>
        <v>1</v>
      </c>
      <c r="W66" s="272" t="b">
        <f t="shared" si="22"/>
        <v>0</v>
      </c>
      <c r="X66" s="272" t="b">
        <f t="shared" si="14"/>
        <v>0</v>
      </c>
      <c r="Y66" s="272" t="b">
        <f t="shared" si="15"/>
        <v>0</v>
      </c>
      <c r="Z66" s="298"/>
      <c r="AA66" s="305">
        <f t="shared" si="16"/>
        <v>22</v>
      </c>
      <c r="AB66" s="301" cm="1">
        <f t="array" ref="AB66">IF( $AA66="", "", INDEX(聲母資料表, $AA66, AB$5))</f>
        <v>11</v>
      </c>
      <c r="AC66" s="301" t="str" cm="1">
        <f t="array" ref="AC66">IF( $AA66="", "", INDEX(聲母資料表, $AA66, AC$5))</f>
        <v>英</v>
      </c>
      <c r="AD66" s="305">
        <f t="shared" si="17"/>
        <v>19</v>
      </c>
      <c r="AE66" s="301" cm="1">
        <f t="array" ref="AE66">IF( $X66, "", INDEX(韻母資料表, AD66, AE$5))</f>
        <v>29</v>
      </c>
      <c r="AF66" s="301" t="str" cm="1">
        <f t="array" ref="AF66">IF( $X66, "", INDEX(韻母資料表, AE66, AF$5))</f>
        <v>堅</v>
      </c>
      <c r="AG66" s="298"/>
      <c r="AH66" s="301" t="b">
        <f t="array" ref="AH66">IF( $X66, "", IF( INDEX(韻母資料表, AD66, $AH$5) = "入聲", TRUE, FALSE) )</f>
        <v>0</v>
      </c>
      <c r="AI66" s="302">
        <f t="shared" si="18"/>
        <v>1</v>
      </c>
      <c r="AJ66" s="302">
        <f t="shared" si="23"/>
        <v>2</v>
      </c>
      <c r="AK66" s="362" t="str">
        <f t="array" ref="AK66">IF( $X66, "", INDEX(韻母資料表, $AD66, $AK$5))</f>
        <v>i</v>
      </c>
      <c r="AL66" s="362" t="str">
        <f t="array" ref="AL66">IF($X66, "", INDEX(白話字韻母八聲調資料表, $AE66, $AJ66))</f>
        <v>í</v>
      </c>
      <c r="AM66" s="298"/>
      <c r="AN66" s="362" t="str" cm="1">
        <f t="array" ref="AN66">IF($W66, "", INDEX(聲母資料表, $AA66, AN$5))</f>
        <v xml:space="preserve"> </v>
      </c>
      <c r="AO66" s="367" t="str" cm="1">
        <f t="array" ref="AO66">IF($X66, "", INDEX(韻母資料表, $AD66, AO$5))</f>
        <v>i</v>
      </c>
      <c r="AP66" s="362" t="str" cm="1">
        <f t="array" ref="AP66">IF($X66, "", INDEX(台羅韻母八聲調資料表, $AE66, $F66))</f>
        <v>í</v>
      </c>
      <c r="AQ66" s="298"/>
      <c r="AR66" s="302" t="str">
        <f t="array" ref="AR66">IF($W66, "", INDEX(聲母資料表, $AA66, $AR$5))</f>
        <v xml:space="preserve"> </v>
      </c>
      <c r="AS66" s="303" t="str">
        <f t="array" ref="AS66">IF($X66, "", INDEX(韻母資料表, $AD66, $AS$5))</f>
        <v>i</v>
      </c>
      <c r="AT66" s="302" t="str">
        <f t="array" ref="AT66">IF($X66, "", INDEX(閩拼韻母八聲調資料表, $AE66, $AJ66))</f>
        <v>í</v>
      </c>
      <c r="AV66" s="301" t="b">
        <f t="shared" si="20"/>
        <v>0</v>
      </c>
      <c r="AW66" s="301" t="str">
        <f>IF( $AV66, IFERROR( IF(MATCH( $E66, 顎音化聲母!$H$9:$H$37, 0), TRUE, FALSE), FALSE), "")</f>
        <v/>
      </c>
      <c r="AX66" s="301" t="str">
        <f t="array" ref="AX66">IF( AND($AV66, $AW66), INDEX(顎音化聲母資料表, MATCH( $D66 &amp; $E66, 顎音化聲母!$L$5:$L$136, 0), 3), "")</f>
        <v/>
      </c>
      <c r="AY66" s="301">
        <f t="shared" si="21"/>
        <v>22</v>
      </c>
      <c r="AZ66" s="362">
        <f t="array" ref="AZ66">IF($AY66="", "", IF( $AX66&lt;&gt;"", $AX66,INDEX(聲母資料表, $AY66, $AZ$5)))</f>
        <v>0</v>
      </c>
      <c r="BA66" s="362" t="str">
        <f t="array" ref="BA66">IF($X66, "", INDEX(方音八音反切資料表, $AE66, $AJ66))</f>
        <v>ㄧˋ</v>
      </c>
    </row>
    <row r="67" spans="2:53">
      <c r="B67" s="307">
        <f t="shared" si="0"/>
        <v>60</v>
      </c>
      <c r="C67" s="404" t="s">
        <v>131</v>
      </c>
      <c r="D67" s="312" t="s">
        <v>79</v>
      </c>
      <c r="E67" s="312" t="s">
        <v>132</v>
      </c>
      <c r="F67" s="296">
        <v>4</v>
      </c>
      <c r="G67" s="418" t="str">
        <f t="shared" si="1"/>
        <v xml:space="preserve">作 (tsok4) </v>
      </c>
      <c r="H67" s="269" t="str" cm="1">
        <f t="array" ref="H67">IF( OR($U67, NOT($V67), $X67), "",  $AF67 &amp; INDEX(中文數值資料表, $AJ67, 2) &amp; $AC67)</f>
        <v>干四曾</v>
      </c>
      <c r="I67" s="332" t="str">
        <f t="shared" si="2"/>
        <v>tsok</v>
      </c>
      <c r="J67" s="333" t="str">
        <f t="shared" si="3"/>
        <v>tsok</v>
      </c>
      <c r="K67" s="334" t="str">
        <f t="shared" si="4"/>
        <v>zok</v>
      </c>
      <c r="L67" s="335" t="str">
        <f t="shared" si="5"/>
        <v>ㄗㆦㆻ</v>
      </c>
      <c r="M67" s="270" t="str">
        <f t="shared" ca="1" si="6"/>
        <v xml:space="preserve">\ltjruby{作}{tsok}\
</v>
      </c>
      <c r="N67" s="270" t="str">
        <f t="shared" ca="1" si="7"/>
        <v xml:space="preserve">&lt;ruby&gt;作&lt;rt&gt;干四曾&lt;/rt&gt;&lt;/ruby&gt;
</v>
      </c>
      <c r="O67" s="270" t="str">
        <f t="shared" ca="1" si="8"/>
        <v xml:space="preserve">&lt;ruby&gt;作&lt;rt&gt;tsok&lt;/rt&gt;&lt;/ruby&gt;
</v>
      </c>
      <c r="P67" s="270" t="str">
        <f t="shared" ca="1" si="25"/>
        <v xml:space="preserve">&lt;ruby&gt;作&lt;rt&gt;tsok&lt;/rt&gt;&lt;/ruby&gt;
</v>
      </c>
      <c r="Q67" s="270" t="str">
        <f t="shared" ca="1" si="25"/>
        <v xml:space="preserve">&lt;ruby&gt;作&lt;rt&gt;zok&lt;/rt&gt;&lt;/ruby&gt;
</v>
      </c>
      <c r="R67" s="271" t="str">
        <f t="shared" ca="1" si="10"/>
        <v xml:space="preserve">&lt;ruby&gt;作&lt;rtc&gt;ㄗㆦㆻ&lt;/rtc&gt;&lt;/ruby&gt;
</v>
      </c>
      <c r="S67" s="271" t="str">
        <f t="shared" ca="1" si="11"/>
        <v xml:space="preserve">&lt;ruby&gt;作&lt;rt&gt;tsok&lt;/rt&gt;&lt;rtc&gt;ㄗㆦㆻ&lt;/rtc&gt;&lt;/ruby&gt;
</v>
      </c>
      <c r="T67" s="244"/>
      <c r="U67" s="272" t="b">
        <f t="shared" si="12"/>
        <v>0</v>
      </c>
      <c r="V67" s="272" t="b">
        <f t="shared" si="13"/>
        <v>1</v>
      </c>
      <c r="W67" s="272" t="b">
        <f t="shared" si="22"/>
        <v>0</v>
      </c>
      <c r="X67" s="272" t="b">
        <f t="shared" si="14"/>
        <v>0</v>
      </c>
      <c r="Y67" s="272" t="b">
        <f t="shared" si="15"/>
        <v>0</v>
      </c>
      <c r="Z67" s="298"/>
      <c r="AA67" s="305">
        <f t="shared" si="16"/>
        <v>18</v>
      </c>
      <c r="AB67" s="301" cm="1">
        <f t="array" ref="AB67">IF( $AA67="", "", INDEX(聲母資料表, $AA67, AB$5))</f>
        <v>8</v>
      </c>
      <c r="AC67" s="301" t="str" cm="1">
        <f t="array" ref="AC67">IF( $AA67="", "", INDEX(聲母資料表, $AA67, AC$5))</f>
        <v>曾</v>
      </c>
      <c r="AD67" s="305">
        <f t="shared" si="17"/>
        <v>55</v>
      </c>
      <c r="AE67" s="301" cm="1">
        <f t="array" ref="AE67">IF( $X67, "", INDEX(韻母資料表, AD67, AE$5))</f>
        <v>7</v>
      </c>
      <c r="AF67" s="301" t="str" cm="1">
        <f t="array" ref="AF67">IF( $X67, "", INDEX(韻母資料表, AE67, AF$5))</f>
        <v>干</v>
      </c>
      <c r="AG67" s="298"/>
      <c r="AH67" s="301" t="b">
        <f t="array" ref="AH67">IF( $X67, "", IF( INDEX(韻母資料表, AD67, $AH$5) = "入聲", TRUE, FALSE) )</f>
        <v>0</v>
      </c>
      <c r="AI67" s="302">
        <f t="shared" si="18"/>
        <v>1</v>
      </c>
      <c r="AJ67" s="302">
        <f t="shared" si="23"/>
        <v>4</v>
      </c>
      <c r="AK67" s="362" t="str">
        <f t="array" ref="AK67">IF( $X67, "", INDEX(韻母資料表, $AD67, $AK$5))</f>
        <v>ok</v>
      </c>
      <c r="AL67" s="362" t="str">
        <f t="array" ref="AL67">IF($X67, "", INDEX(白話字韻母八聲調資料表, $AE67, $AJ67))</f>
        <v>ok</v>
      </c>
      <c r="AM67" s="298"/>
      <c r="AN67" s="362" t="str" cm="1">
        <f t="array" ref="AN67">IF($W67, "", INDEX(聲母資料表, $AA67, AN$5))</f>
        <v>ts</v>
      </c>
      <c r="AO67" s="367" t="str" cm="1">
        <f t="array" ref="AO67">IF($X67, "", INDEX(韻母資料表, $AD67, AO$5))</f>
        <v>ok</v>
      </c>
      <c r="AP67" s="362" t="str" cm="1">
        <f t="array" ref="AP67">IF($X67, "", INDEX(台羅韻母八聲調資料表, $AE67, $F67))</f>
        <v>ok</v>
      </c>
      <c r="AQ67" s="298"/>
      <c r="AR67" s="302" t="str">
        <f t="array" ref="AR67">IF($W67, "", INDEX(聲母資料表, $AA67, $AR$5))</f>
        <v>z</v>
      </c>
      <c r="AS67" s="303" t="str">
        <f t="array" ref="AS67">IF($X67, "", INDEX(韻母資料表, $AD67, $AS$5))</f>
        <v>ok</v>
      </c>
      <c r="AT67" s="302" t="str">
        <f t="array" ref="AT67">IF($X67, "", INDEX(閩拼韻母八聲調資料表, $AE67, $AJ67))</f>
        <v>ok</v>
      </c>
      <c r="AV67" s="301" t="b">
        <f t="shared" si="20"/>
        <v>0</v>
      </c>
      <c r="AW67" s="301" t="str">
        <f>IF( $AV67, IFERROR( IF(MATCH( $E67, 顎音化聲母!$H$9:$H$37, 0), TRUE, FALSE), FALSE), "")</f>
        <v/>
      </c>
      <c r="AX67" s="301" t="str">
        <f t="array" ref="AX67">IF( AND($AV67, $AW67), INDEX(顎音化聲母資料表, MATCH( $D67 &amp; $E67, 顎音化聲母!$L$5:$L$136, 0), 3), "")</f>
        <v/>
      </c>
      <c r="AY67" s="301">
        <f t="shared" si="21"/>
        <v>18</v>
      </c>
      <c r="AZ67" s="362" t="str">
        <f t="array" ref="AZ67">IF($AY67="", "", IF( $AX67&lt;&gt;"", $AX67,INDEX(聲母資料表, $AY67, $AZ$5)))</f>
        <v>ㄗ</v>
      </c>
      <c r="BA67" s="362" t="str">
        <f t="array" ref="BA67">IF($X67, "", INDEX(方音八音反切資料表, $AE67, $AJ67))</f>
        <v>ㆦㆻ</v>
      </c>
    </row>
    <row r="68" spans="2:53">
      <c r="B68" s="307">
        <f t="shared" si="0"/>
        <v>61</v>
      </c>
      <c r="C68" s="404" t="s">
        <v>133</v>
      </c>
      <c r="D68" s="312" t="s">
        <v>94</v>
      </c>
      <c r="E68" s="312" t="s">
        <v>74</v>
      </c>
      <c r="F68" s="296">
        <v>5</v>
      </c>
      <c r="G68" s="418" t="str">
        <f t="shared" si="1"/>
        <v xml:space="preserve">文 (bun5) </v>
      </c>
      <c r="H68" s="269" t="str" cm="1">
        <f t="array" ref="H68">IF( OR($U68, NOT($V68), $X68), "",  $AF68 &amp; INDEX(中文數值資料表, $AJ68, 2) &amp; $AC68)</f>
        <v>膠五門</v>
      </c>
      <c r="I68" s="332" t="str">
        <f t="shared" si="2"/>
        <v>bûn</v>
      </c>
      <c r="J68" s="333" t="str">
        <f t="shared" si="3"/>
        <v>bûn</v>
      </c>
      <c r="K68" s="334" t="str">
        <f t="shared" si="4"/>
        <v>bbùn</v>
      </c>
      <c r="L68" s="335" t="str">
        <f t="shared" si="5"/>
        <v>ㆠㄨㄣˊ</v>
      </c>
      <c r="M68" s="270" t="str">
        <f t="shared" ca="1" si="6"/>
        <v xml:space="preserve">\ltjruby{文}{bûn}\
</v>
      </c>
      <c r="N68" s="270" t="str">
        <f t="shared" ca="1" si="7"/>
        <v xml:space="preserve">&lt;ruby&gt;文&lt;rt&gt;膠五門&lt;/rt&gt;&lt;/ruby&gt;
</v>
      </c>
      <c r="O68" s="270" t="str">
        <f t="shared" ca="1" si="8"/>
        <v xml:space="preserve">&lt;ruby&gt;文&lt;rt&gt;bûn&lt;/rt&gt;&lt;/ruby&gt;
</v>
      </c>
      <c r="P68" s="270" t="str">
        <f t="shared" ref="P68:Q87" ca="1" si="26">IF( $U68, ($C68 &amp; CHAR(10)), IF($C68=CHAR(10), (CHAR(10) &amp; "&lt;/p&gt;" &amp; CHAR(10) &amp; "&lt;p&gt;" &amp; CHAR(10)), "&lt;ruby&gt;" &amp; $C68 &amp; "&lt;rt&gt;" &amp; INDIRECT( ADDRESS(ROW(), COLUMN() - $P$5) ) &amp; "&lt;/rt&gt;&lt;/ruby&gt;" &amp; CHAR(10)))</f>
        <v xml:space="preserve">&lt;ruby&gt;文&lt;rt&gt;bûn&lt;/rt&gt;&lt;/ruby&gt;
</v>
      </c>
      <c r="Q68" s="270" t="str">
        <f t="shared" ca="1" si="26"/>
        <v xml:space="preserve">&lt;ruby&gt;文&lt;rt&gt;bbùn&lt;/rt&gt;&lt;/ruby&gt;
</v>
      </c>
      <c r="R68" s="271" t="str">
        <f t="shared" ca="1" si="10"/>
        <v xml:space="preserve">&lt;ruby&gt;文&lt;rtc&gt;ㆠㄨㄣˊ&lt;/rtc&gt;&lt;/ruby&gt;
</v>
      </c>
      <c r="S68" s="271" t="str">
        <f t="shared" ca="1" si="11"/>
        <v xml:space="preserve">&lt;ruby&gt;文&lt;rt&gt;bûn&lt;/rt&gt;&lt;rtc&gt;ㆠㄨㄣˊ&lt;/rtc&gt;&lt;/ruby&gt;
</v>
      </c>
      <c r="T68" s="244"/>
      <c r="U68" s="272" t="b">
        <f t="shared" si="12"/>
        <v>0</v>
      </c>
      <c r="V68" s="272" t="b">
        <f t="shared" si="13"/>
        <v>1</v>
      </c>
      <c r="W68" s="272" t="b">
        <f t="shared" si="22"/>
        <v>0</v>
      </c>
      <c r="X68" s="272" t="b">
        <f t="shared" si="14"/>
        <v>0</v>
      </c>
      <c r="Y68" s="272" t="b">
        <f t="shared" si="15"/>
        <v>0</v>
      </c>
      <c r="Z68" s="298"/>
      <c r="AA68" s="305">
        <f t="shared" si="16"/>
        <v>2</v>
      </c>
      <c r="AB68" s="301" cm="1">
        <f t="array" ref="AB68">IF( $AA68="", "", INDEX(聲母資料表, $AA68, AB$5))</f>
        <v>12</v>
      </c>
      <c r="AC68" s="301" t="str" cm="1">
        <f t="array" ref="AC68">IF( $AA68="", "", INDEX(聲母資料表, $AA68, AC$5))</f>
        <v>門</v>
      </c>
      <c r="AD68" s="305">
        <f t="shared" si="17"/>
        <v>74</v>
      </c>
      <c r="AE68" s="301" cm="1">
        <f t="array" ref="AE68">IF( $X68, "", INDEX(韻母資料表, AD68, AE$5))</f>
        <v>1</v>
      </c>
      <c r="AF68" s="301" t="str" cm="1">
        <f t="array" ref="AF68">IF( $X68, "", INDEX(韻母資料表, AE68, AF$5))</f>
        <v>膠</v>
      </c>
      <c r="AG68" s="298"/>
      <c r="AH68" s="301" t="b">
        <f t="array" ref="AH68">IF( $X68, "", IF( INDEX(韻母資料表, AD68, $AH$5) = "入聲", TRUE, FALSE) )</f>
        <v>0</v>
      </c>
      <c r="AI68" s="302">
        <f t="shared" si="18"/>
        <v>1</v>
      </c>
      <c r="AJ68" s="302">
        <f t="shared" si="23"/>
        <v>5</v>
      </c>
      <c r="AK68" s="362" t="str">
        <f t="array" ref="AK68">IF( $X68, "", INDEX(韻母資料表, $AD68, $AK$5))</f>
        <v>un</v>
      </c>
      <c r="AL68" s="362" t="str">
        <f t="array" ref="AL68">IF($X68, "", INDEX(白話字韻母八聲調資料表, $AE68, $AJ68))</f>
        <v>ûn</v>
      </c>
      <c r="AM68" s="298"/>
      <c r="AN68" s="362" t="str" cm="1">
        <f t="array" ref="AN68">IF($W68, "", INDEX(聲母資料表, $AA68, AN$5))</f>
        <v>b</v>
      </c>
      <c r="AO68" s="367" t="str" cm="1">
        <f t="array" ref="AO68">IF($X68, "", INDEX(韻母資料表, $AD68, AO$5))</f>
        <v>un</v>
      </c>
      <c r="AP68" s="362" t="str" cm="1">
        <f t="array" ref="AP68">IF($X68, "", INDEX(台羅韻母八聲調資料表, $AE68, $F68))</f>
        <v>ûn</v>
      </c>
      <c r="AQ68" s="298"/>
      <c r="AR68" s="302" t="str">
        <f t="array" ref="AR68">IF($W68, "", INDEX(聲母資料表, $AA68, $AR$5))</f>
        <v>bb</v>
      </c>
      <c r="AS68" s="303" t="str">
        <f t="array" ref="AS68">IF($X68, "", INDEX(韻母資料表, $AD68, $AS$5))</f>
        <v>un</v>
      </c>
      <c r="AT68" s="302" t="str">
        <f t="array" ref="AT68">IF($X68, "", INDEX(閩拼韻母八聲調資料表, $AE68, $AJ68))</f>
        <v>ùn</v>
      </c>
      <c r="AV68" s="301" t="b">
        <f t="shared" si="20"/>
        <v>0</v>
      </c>
      <c r="AW68" s="301" t="str">
        <f>IF( $AV68, IFERROR( IF(MATCH( $E68, 顎音化聲母!$H$9:$H$37, 0), TRUE, FALSE), FALSE), "")</f>
        <v/>
      </c>
      <c r="AX68" s="301" t="str">
        <f t="array" ref="AX68">IF( AND($AV68, $AW68), INDEX(顎音化聲母資料表, MATCH( $D68 &amp; $E68, 顎音化聲母!$L$5:$L$136, 0), 3), "")</f>
        <v/>
      </c>
      <c r="AY68" s="301">
        <f t="shared" si="21"/>
        <v>2</v>
      </c>
      <c r="AZ68" s="362" t="str">
        <f t="array" ref="AZ68">IF($AY68="", "", IF( $AX68&lt;&gt;"", $AX68,INDEX(聲母資料表, $AY68, $AZ$5)))</f>
        <v>ㆠ</v>
      </c>
      <c r="BA68" s="362" t="str">
        <f t="array" ref="BA68">IF($X68, "", INDEX(方音八音反切資料表, $AE68, $AJ68))</f>
        <v>ㄨㄣˊ</v>
      </c>
    </row>
    <row r="69" spans="2:53">
      <c r="B69" s="307">
        <f t="shared" si="0"/>
        <v>62</v>
      </c>
      <c r="C69" s="404" t="s">
        <v>134</v>
      </c>
      <c r="D69" s="312" t="s">
        <v>91</v>
      </c>
      <c r="E69" s="312" t="s">
        <v>61</v>
      </c>
      <c r="F69" s="296">
        <v>2</v>
      </c>
      <c r="G69" s="418" t="str">
        <f t="shared" si="1"/>
        <v xml:space="preserve">以 (qi2) </v>
      </c>
      <c r="H69" s="269" t="str" cm="1">
        <f t="array" ref="H69">IF( OR($U69, NOT($V69), $X69), "",  $AF69 &amp; INDEX(中文數值資料表, $AJ69, 2) &amp; $AC69)</f>
        <v>堅二英</v>
      </c>
      <c r="I69" s="332" t="str">
        <f t="shared" si="2"/>
        <v>qí</v>
      </c>
      <c r="J69" s="333" t="str">
        <f t="shared" si="3"/>
        <v>í</v>
      </c>
      <c r="K69" s="334" t="str">
        <f t="shared" si="4"/>
        <v>í</v>
      </c>
      <c r="L69" s="335" t="str">
        <f t="shared" si="5"/>
        <v>0ㄧˋ</v>
      </c>
      <c r="M69" s="270" t="str">
        <f t="shared" ca="1" si="6"/>
        <v xml:space="preserve">\ltjruby{以}{í}\
</v>
      </c>
      <c r="N69" s="270" t="str">
        <f t="shared" ca="1" si="7"/>
        <v xml:space="preserve">&lt;ruby&gt;以&lt;rt&gt;堅二英&lt;/rt&gt;&lt;/ruby&gt;
</v>
      </c>
      <c r="O69" s="270" t="str">
        <f t="shared" ca="1" si="8"/>
        <v xml:space="preserve">&lt;ruby&gt;以&lt;rt&gt;qí&lt;/rt&gt;&lt;/ruby&gt;
</v>
      </c>
      <c r="P69" s="270" t="str">
        <f t="shared" ca="1" si="26"/>
        <v xml:space="preserve">&lt;ruby&gt;以&lt;rt&gt;í&lt;/rt&gt;&lt;/ruby&gt;
</v>
      </c>
      <c r="Q69" s="270" t="str">
        <f t="shared" ca="1" si="26"/>
        <v xml:space="preserve">&lt;ruby&gt;以&lt;rt&gt;í&lt;/rt&gt;&lt;/ruby&gt;
</v>
      </c>
      <c r="R69" s="271" t="str">
        <f t="shared" ca="1" si="10"/>
        <v xml:space="preserve">&lt;ruby&gt;以&lt;rtc&gt;0ㄧˋ&lt;/rtc&gt;&lt;/ruby&gt;
</v>
      </c>
      <c r="S69" s="271" t="str">
        <f t="shared" ca="1" si="11"/>
        <v xml:space="preserve">&lt;ruby&gt;以&lt;rt&gt;í&lt;/rt&gt;&lt;rtc&gt;0ㄧˋ&lt;/rtc&gt;&lt;/ruby&gt;
</v>
      </c>
      <c r="T69" s="244"/>
      <c r="U69" s="272" t="b">
        <f t="shared" si="12"/>
        <v>0</v>
      </c>
      <c r="V69" s="272" t="b">
        <f t="shared" si="13"/>
        <v>1</v>
      </c>
      <c r="W69" s="272" t="b">
        <f t="shared" si="22"/>
        <v>0</v>
      </c>
      <c r="X69" s="272" t="b">
        <f t="shared" si="14"/>
        <v>0</v>
      </c>
      <c r="Y69" s="272" t="b">
        <f t="shared" si="15"/>
        <v>0</v>
      </c>
      <c r="Z69" s="298"/>
      <c r="AA69" s="305">
        <f t="shared" si="16"/>
        <v>22</v>
      </c>
      <c r="AB69" s="301" cm="1">
        <f t="array" ref="AB69">IF( $AA69="", "", INDEX(聲母資料表, $AA69, AB$5))</f>
        <v>11</v>
      </c>
      <c r="AC69" s="301" t="str" cm="1">
        <f t="array" ref="AC69">IF( $AA69="", "", INDEX(聲母資料表, $AA69, AC$5))</f>
        <v>英</v>
      </c>
      <c r="AD69" s="305">
        <f t="shared" si="17"/>
        <v>19</v>
      </c>
      <c r="AE69" s="301" cm="1">
        <f t="array" ref="AE69">IF( $X69, "", INDEX(韻母資料表, AD69, AE$5))</f>
        <v>29</v>
      </c>
      <c r="AF69" s="301" t="str" cm="1">
        <f t="array" ref="AF69">IF( $X69, "", INDEX(韻母資料表, AE69, AF$5))</f>
        <v>堅</v>
      </c>
      <c r="AG69" s="298"/>
      <c r="AH69" s="301" t="b">
        <f t="array" ref="AH69">IF( $X69, "", IF( INDEX(韻母資料表, AD69, $AH$5) = "入聲", TRUE, FALSE) )</f>
        <v>0</v>
      </c>
      <c r="AI69" s="302">
        <f t="shared" si="18"/>
        <v>1</v>
      </c>
      <c r="AJ69" s="302">
        <f t="shared" si="23"/>
        <v>2</v>
      </c>
      <c r="AK69" s="362" t="str">
        <f t="array" ref="AK69">IF( $X69, "", INDEX(韻母資料表, $AD69, $AK$5))</f>
        <v>i</v>
      </c>
      <c r="AL69" s="362" t="str">
        <f t="array" ref="AL69">IF($X69, "", INDEX(白話字韻母八聲調資料表, $AE69, $AJ69))</f>
        <v>í</v>
      </c>
      <c r="AM69" s="298"/>
      <c r="AN69" s="362" t="str" cm="1">
        <f t="array" ref="AN69">IF($W69, "", INDEX(聲母資料表, $AA69, AN$5))</f>
        <v xml:space="preserve"> </v>
      </c>
      <c r="AO69" s="367" t="str" cm="1">
        <f t="array" ref="AO69">IF($X69, "", INDEX(韻母資料表, $AD69, AO$5))</f>
        <v>i</v>
      </c>
      <c r="AP69" s="362" t="str" cm="1">
        <f t="array" ref="AP69">IF($X69, "", INDEX(台羅韻母八聲調資料表, $AE69, $F69))</f>
        <v>í</v>
      </c>
      <c r="AQ69" s="298"/>
      <c r="AR69" s="302" t="str">
        <f t="array" ref="AR69">IF($W69, "", INDEX(聲母資料表, $AA69, $AR$5))</f>
        <v xml:space="preserve"> </v>
      </c>
      <c r="AS69" s="303" t="str">
        <f t="array" ref="AS69">IF($X69, "", INDEX(韻母資料表, $AD69, $AS$5))</f>
        <v>i</v>
      </c>
      <c r="AT69" s="302" t="str">
        <f t="array" ref="AT69">IF($X69, "", INDEX(閩拼韻母八聲調資料表, $AE69, $AJ69))</f>
        <v>í</v>
      </c>
      <c r="AV69" s="301" t="b">
        <f t="shared" si="20"/>
        <v>0</v>
      </c>
      <c r="AW69" s="301" t="str">
        <f>IF( $AV69, IFERROR( IF(MATCH( $E69, 顎音化聲母!$H$9:$H$37, 0), TRUE, FALSE), FALSE), "")</f>
        <v/>
      </c>
      <c r="AX69" s="301" t="str">
        <f t="array" ref="AX69">IF( AND($AV69, $AW69), INDEX(顎音化聲母資料表, MATCH( $D69 &amp; $E69, 顎音化聲母!$L$5:$L$136, 0), 3), "")</f>
        <v/>
      </c>
      <c r="AY69" s="301">
        <f t="shared" si="21"/>
        <v>22</v>
      </c>
      <c r="AZ69" s="362">
        <f t="array" ref="AZ69">IF($AY69="", "", IF( $AX69&lt;&gt;"", $AX69,INDEX(聲母資料表, $AY69, $AZ$5)))</f>
        <v>0</v>
      </c>
      <c r="BA69" s="362" t="str">
        <f t="array" ref="BA69">IF($X69, "", INDEX(方音八音反切資料表, $AE69, $AJ69))</f>
        <v>ㄧˋ</v>
      </c>
    </row>
    <row r="70" spans="2:53">
      <c r="B70" s="307">
        <f t="shared" si="0"/>
        <v>63</v>
      </c>
      <c r="C70" s="404" t="s">
        <v>59</v>
      </c>
      <c r="D70" s="312" t="s">
        <v>60</v>
      </c>
      <c r="E70" s="312" t="s">
        <v>61</v>
      </c>
      <c r="F70" s="296">
        <v>3</v>
      </c>
      <c r="G70" s="418" t="str">
        <f t="shared" si="1"/>
        <v xml:space="preserve">記 (ki3) </v>
      </c>
      <c r="H70" s="269" t="str" cm="1">
        <f t="array" ref="H70">IF( OR($U70, NOT($V70), $X70), "",  $AF70 &amp; INDEX(中文數值資料表, $AJ70, 2) &amp; $AC70)</f>
        <v>堅三求</v>
      </c>
      <c r="I70" s="332" t="str">
        <f t="shared" si="2"/>
        <v>kì</v>
      </c>
      <c r="J70" s="333" t="str">
        <f t="shared" si="3"/>
        <v>kì</v>
      </c>
      <c r="K70" s="334" t="str">
        <f t="shared" si="4"/>
        <v>gǐ</v>
      </c>
      <c r="L70" s="335" t="str">
        <f t="shared" si="5"/>
        <v>ㄍㄧ˪</v>
      </c>
      <c r="M70" s="270" t="str">
        <f t="shared" ca="1" si="6"/>
        <v xml:space="preserve">\ltjruby{記}{kì}\
</v>
      </c>
      <c r="N70" s="270" t="str">
        <f t="shared" ca="1" si="7"/>
        <v xml:space="preserve">&lt;ruby&gt;記&lt;rt&gt;堅三求&lt;/rt&gt;&lt;/ruby&gt;
</v>
      </c>
      <c r="O70" s="270" t="str">
        <f t="shared" ca="1" si="8"/>
        <v xml:space="preserve">&lt;ruby&gt;記&lt;rt&gt;kì&lt;/rt&gt;&lt;/ruby&gt;
</v>
      </c>
      <c r="P70" s="270" t="str">
        <f t="shared" ca="1" si="26"/>
        <v xml:space="preserve">&lt;ruby&gt;記&lt;rt&gt;kì&lt;/rt&gt;&lt;/ruby&gt;
</v>
      </c>
      <c r="Q70" s="270" t="str">
        <f t="shared" ca="1" si="26"/>
        <v xml:space="preserve">&lt;ruby&gt;記&lt;rt&gt;gǐ&lt;/rt&gt;&lt;/ruby&gt;
</v>
      </c>
      <c r="R70" s="271" t="str">
        <f t="shared" ca="1" si="10"/>
        <v xml:space="preserve">&lt;ruby&gt;記&lt;rtc&gt;ㄍㄧ˪&lt;/rtc&gt;&lt;/ruby&gt;
</v>
      </c>
      <c r="S70" s="271" t="str">
        <f t="shared" ca="1" si="11"/>
        <v xml:space="preserve">&lt;ruby&gt;記&lt;rt&gt;kì&lt;/rt&gt;&lt;rtc&gt;ㄍㄧ˪&lt;/rtc&gt;&lt;/ruby&gt;
</v>
      </c>
      <c r="T70" s="244"/>
      <c r="U70" s="272" t="b">
        <f t="shared" si="12"/>
        <v>0</v>
      </c>
      <c r="V70" s="272" t="b">
        <f t="shared" si="13"/>
        <v>1</v>
      </c>
      <c r="W70" s="272" t="b">
        <f t="shared" si="22"/>
        <v>0</v>
      </c>
      <c r="X70" s="272" t="b">
        <f t="shared" si="14"/>
        <v>0</v>
      </c>
      <c r="Y70" s="272" t="b">
        <f t="shared" si="15"/>
        <v>0</v>
      </c>
      <c r="Z70" s="298"/>
      <c r="AA70" s="305">
        <f t="shared" si="16"/>
        <v>9</v>
      </c>
      <c r="AB70" s="301" cm="1">
        <f t="array" ref="AB70">IF( $AA70="", "", INDEX(聲母資料表, $AA70, AB$5))</f>
        <v>3</v>
      </c>
      <c r="AC70" s="301" t="str" cm="1">
        <f t="array" ref="AC70">IF( $AA70="", "", INDEX(聲母資料表, $AA70, AC$5))</f>
        <v>求</v>
      </c>
      <c r="AD70" s="305">
        <f t="shared" si="17"/>
        <v>19</v>
      </c>
      <c r="AE70" s="301" cm="1">
        <f t="array" ref="AE70">IF( $X70, "", INDEX(韻母資料表, AD70, AE$5))</f>
        <v>29</v>
      </c>
      <c r="AF70" s="301" t="str" cm="1">
        <f t="array" ref="AF70">IF( $X70, "", INDEX(韻母資料表, AE70, AF$5))</f>
        <v>堅</v>
      </c>
      <c r="AG70" s="298"/>
      <c r="AH70" s="301" t="b">
        <f t="array" ref="AH70">IF( $X70, "", IF( INDEX(韻母資料表, AD70, $AH$5) = "入聲", TRUE, FALSE) )</f>
        <v>0</v>
      </c>
      <c r="AI70" s="302">
        <f t="shared" si="18"/>
        <v>1</v>
      </c>
      <c r="AJ70" s="302">
        <f t="shared" si="23"/>
        <v>3</v>
      </c>
      <c r="AK70" s="362" t="str">
        <f t="array" ref="AK70">IF( $X70, "", INDEX(韻母資料表, $AD70, $AK$5))</f>
        <v>i</v>
      </c>
      <c r="AL70" s="362" t="str">
        <f t="array" ref="AL70">IF($X70, "", INDEX(白話字韻母八聲調資料表, $AE70, $AJ70))</f>
        <v>ì</v>
      </c>
      <c r="AM70" s="298"/>
      <c r="AN70" s="362" t="str" cm="1">
        <f t="array" ref="AN70">IF($W70, "", INDEX(聲母資料表, $AA70, AN$5))</f>
        <v>k</v>
      </c>
      <c r="AO70" s="367" t="str" cm="1">
        <f t="array" ref="AO70">IF($X70, "", INDEX(韻母資料表, $AD70, AO$5))</f>
        <v>i</v>
      </c>
      <c r="AP70" s="362" t="str" cm="1">
        <f t="array" ref="AP70">IF($X70, "", INDEX(台羅韻母八聲調資料表, $AE70, $F70))</f>
        <v>ì</v>
      </c>
      <c r="AQ70" s="298"/>
      <c r="AR70" s="302" t="str">
        <f t="array" ref="AR70">IF($W70, "", INDEX(聲母資料表, $AA70, $AR$5))</f>
        <v>g</v>
      </c>
      <c r="AS70" s="303" t="str">
        <f t="array" ref="AS70">IF($X70, "", INDEX(韻母資料表, $AD70, $AS$5))</f>
        <v>i</v>
      </c>
      <c r="AT70" s="302" t="str">
        <f t="array" ref="AT70">IF($X70, "", INDEX(閩拼韻母八聲調資料表, $AE70, $AJ70))</f>
        <v>ǐ</v>
      </c>
      <c r="AV70" s="301" t="b">
        <f t="shared" si="20"/>
        <v>0</v>
      </c>
      <c r="AW70" s="301" t="str">
        <f>IF( $AV70, IFERROR( IF(MATCH( $E70, 顎音化聲母!$H$9:$H$37, 0), TRUE, FALSE), FALSE), "")</f>
        <v/>
      </c>
      <c r="AX70" s="301" t="str">
        <f t="array" ref="AX70">IF( AND($AV70, $AW70), INDEX(顎音化聲母資料表, MATCH( $D70 &amp; $E70, 顎音化聲母!$L$5:$L$136, 0), 3), "")</f>
        <v/>
      </c>
      <c r="AY70" s="301">
        <f t="shared" si="21"/>
        <v>9</v>
      </c>
      <c r="AZ70" s="362" t="str">
        <f t="array" ref="AZ70">IF($AY70="", "", IF( $AX70&lt;&gt;"", $AX70,INDEX(聲母資料表, $AY70, $AZ$5)))</f>
        <v>ㄍ</v>
      </c>
      <c r="BA70" s="362" t="str">
        <f t="array" ref="BA70">IF($X70, "", INDEX(方音八音反切資料表, $AE70, $AJ70))</f>
        <v>ㄧ˪</v>
      </c>
    </row>
    <row r="71" spans="2:53">
      <c r="B71" s="307">
        <f t="shared" si="0"/>
        <v>64</v>
      </c>
      <c r="C71" s="404" t="s">
        <v>135</v>
      </c>
      <c r="D71" s="312" t="s">
        <v>79</v>
      </c>
      <c r="E71" s="312" t="s">
        <v>61</v>
      </c>
      <c r="F71" s="296">
        <v>1</v>
      </c>
      <c r="G71" s="418" t="str">
        <f t="shared" si="1"/>
        <v xml:space="preserve">之 (tsi1) </v>
      </c>
      <c r="H71" s="269" t="str" cm="1">
        <f t="array" ref="H71">IF( OR($U71, NOT($V71), $X71), "",  $AF71 &amp; INDEX(中文數值資料表, $AJ71, 2) &amp; $AC71)</f>
        <v>堅一曾</v>
      </c>
      <c r="I71" s="332" t="str">
        <f t="shared" si="2"/>
        <v>tsi</v>
      </c>
      <c r="J71" s="333" t="str">
        <f t="shared" si="3"/>
        <v>tsi</v>
      </c>
      <c r="K71" s="334" t="str">
        <f t="shared" si="4"/>
        <v>zī</v>
      </c>
      <c r="L71" s="335" t="str">
        <f t="shared" si="5"/>
        <v>ㄗㄧ</v>
      </c>
      <c r="M71" s="270" t="str">
        <f t="shared" ca="1" si="6"/>
        <v xml:space="preserve">\ltjruby{之}{tsi}\
</v>
      </c>
      <c r="N71" s="270" t="str">
        <f t="shared" ca="1" si="7"/>
        <v xml:space="preserve">&lt;ruby&gt;之&lt;rt&gt;堅一曾&lt;/rt&gt;&lt;/ruby&gt;
</v>
      </c>
      <c r="O71" s="270" t="str">
        <f t="shared" ca="1" si="8"/>
        <v xml:space="preserve">&lt;ruby&gt;之&lt;rt&gt;tsi&lt;/rt&gt;&lt;/ruby&gt;
</v>
      </c>
      <c r="P71" s="270" t="str">
        <f t="shared" ca="1" si="26"/>
        <v xml:space="preserve">&lt;ruby&gt;之&lt;rt&gt;tsi&lt;/rt&gt;&lt;/ruby&gt;
</v>
      </c>
      <c r="Q71" s="270" t="str">
        <f t="shared" ca="1" si="26"/>
        <v xml:space="preserve">&lt;ruby&gt;之&lt;rt&gt;zī&lt;/rt&gt;&lt;/ruby&gt;
</v>
      </c>
      <c r="R71" s="271" t="str">
        <f t="shared" ca="1" si="10"/>
        <v xml:space="preserve">&lt;ruby&gt;之&lt;rtc&gt;ㄗㄧ&lt;/rtc&gt;&lt;/ruby&gt;
</v>
      </c>
      <c r="S71" s="271" t="str">
        <f t="shared" ca="1" si="11"/>
        <v xml:space="preserve">&lt;ruby&gt;之&lt;rt&gt;tsi&lt;/rt&gt;&lt;rtc&gt;ㄗㄧ&lt;/rtc&gt;&lt;/ruby&gt;
</v>
      </c>
      <c r="T71" s="244"/>
      <c r="U71" s="272" t="b">
        <f t="shared" si="12"/>
        <v>0</v>
      </c>
      <c r="V71" s="272" t="b">
        <f t="shared" si="13"/>
        <v>1</v>
      </c>
      <c r="W71" s="272" t="b">
        <f t="shared" si="22"/>
        <v>0</v>
      </c>
      <c r="X71" s="272" t="b">
        <f t="shared" si="14"/>
        <v>0</v>
      </c>
      <c r="Y71" s="272" t="b">
        <f t="shared" si="15"/>
        <v>0</v>
      </c>
      <c r="Z71" s="298"/>
      <c r="AA71" s="305">
        <f t="shared" si="16"/>
        <v>18</v>
      </c>
      <c r="AB71" s="301" cm="1">
        <f t="array" ref="AB71">IF( $AA71="", "", INDEX(聲母資料表, $AA71, AB$5))</f>
        <v>8</v>
      </c>
      <c r="AC71" s="301" t="str" cm="1">
        <f t="array" ref="AC71">IF( $AA71="", "", INDEX(聲母資料表, $AA71, AC$5))</f>
        <v>曾</v>
      </c>
      <c r="AD71" s="305">
        <f t="shared" si="17"/>
        <v>19</v>
      </c>
      <c r="AE71" s="301" cm="1">
        <f t="array" ref="AE71">IF( $X71, "", INDEX(韻母資料表, AD71, AE$5))</f>
        <v>29</v>
      </c>
      <c r="AF71" s="301" t="str" cm="1">
        <f t="array" ref="AF71">IF( $X71, "", INDEX(韻母資料表, AE71, AF$5))</f>
        <v>堅</v>
      </c>
      <c r="AG71" s="298"/>
      <c r="AH71" s="301" t="b">
        <f t="array" ref="AH71">IF( $X71, "", IF( INDEX(韻母資料表, AD71, $AH$5) = "入聲", TRUE, FALSE) )</f>
        <v>0</v>
      </c>
      <c r="AI71" s="302">
        <f t="shared" si="18"/>
        <v>1</v>
      </c>
      <c r="AJ71" s="302">
        <f t="shared" si="23"/>
        <v>1</v>
      </c>
      <c r="AK71" s="362" t="str">
        <f t="array" ref="AK71">IF( $X71, "", INDEX(韻母資料表, $AD71, $AK$5))</f>
        <v>i</v>
      </c>
      <c r="AL71" s="362" t="str">
        <f t="array" ref="AL71">IF($X71, "", INDEX(白話字韻母八聲調資料表, $AE71, $AJ71))</f>
        <v>i</v>
      </c>
      <c r="AM71" s="298"/>
      <c r="AN71" s="362" t="str" cm="1">
        <f t="array" ref="AN71">IF($W71, "", INDEX(聲母資料表, $AA71, AN$5))</f>
        <v>ts</v>
      </c>
      <c r="AO71" s="367" t="str" cm="1">
        <f t="array" ref="AO71">IF($X71, "", INDEX(韻母資料表, $AD71, AO$5))</f>
        <v>i</v>
      </c>
      <c r="AP71" s="362" t="str" cm="1">
        <f t="array" ref="AP71">IF($X71, "", INDEX(台羅韻母八聲調資料表, $AE71, $F71))</f>
        <v>i</v>
      </c>
      <c r="AQ71" s="298"/>
      <c r="AR71" s="302" t="str">
        <f t="array" ref="AR71">IF($W71, "", INDEX(聲母資料表, $AA71, $AR$5))</f>
        <v>z</v>
      </c>
      <c r="AS71" s="303" t="str">
        <f t="array" ref="AS71">IF($X71, "", INDEX(韻母資料表, $AD71, $AS$5))</f>
        <v>i</v>
      </c>
      <c r="AT71" s="302" t="str">
        <f t="array" ref="AT71">IF($X71, "", INDEX(閩拼韻母八聲調資料表, $AE71, $AJ71))</f>
        <v>ī</v>
      </c>
      <c r="AV71" s="301" t="b">
        <f t="shared" si="20"/>
        <v>0</v>
      </c>
      <c r="AW71" s="301" t="str">
        <f>IF( $AV71, IFERROR( IF(MATCH( $E71, 顎音化聲母!$H$9:$H$37, 0), TRUE, FALSE), FALSE), "")</f>
        <v/>
      </c>
      <c r="AX71" s="301" t="str">
        <f t="array" ref="AX71">IF( AND($AV71, $AW71), INDEX(顎音化聲母資料表, MATCH( $D71 &amp; $E71, 顎音化聲母!$L$5:$L$136, 0), 3), "")</f>
        <v/>
      </c>
      <c r="AY71" s="301">
        <f t="shared" si="21"/>
        <v>18</v>
      </c>
      <c r="AZ71" s="362" t="str">
        <f t="array" ref="AZ71">IF($AY71="", "", IF( $AX71&lt;&gt;"", $AX71,INDEX(聲母資料表, $AY71, $AZ$5)))</f>
        <v>ㄗ</v>
      </c>
      <c r="BA71" s="362" t="str">
        <f t="array" ref="BA71">IF($X71, "", INDEX(方音八音反切資料表, $AE71, $AJ71))</f>
        <v>ㄧ</v>
      </c>
    </row>
    <row r="72" spans="2:53">
      <c r="B72" s="307">
        <f t="shared" ref="B72:B135" si="27">ROW() - ROW($7:$7)</f>
        <v>65</v>
      </c>
      <c r="C72" s="404" t="s">
        <v>89</v>
      </c>
      <c r="D72" s="312"/>
      <c r="E72" s="312"/>
      <c r="F72" s="296"/>
      <c r="G72" s="418" t="str">
        <f t="shared" ref="G72:G135" si="28" xml:space="preserve"> IF(NOT($V72), "", C72 &amp; " (" &amp; _xlfn.CONCAT(D72:F72) &amp; ") " )</f>
        <v/>
      </c>
      <c r="H72" s="269" t="str" cm="1">
        <f t="array" ref="H72">IF( OR($U72, NOT($V72), $X72), "",  $AF72 &amp; INDEX(中文數值資料表, $AJ72, 2) &amp; $AC72)</f>
        <v/>
      </c>
      <c r="I72" s="332" t="str">
        <f t="shared" ref="I72:I135" si="29">IF( NOT($U72), TRIM( $D72 &amp; $AL72), "")</f>
        <v/>
      </c>
      <c r="J72" s="333" t="str">
        <f t="shared" ref="J72:J135" si="30">IF( NOT($U72), TRIM( $AN72 &amp; $AP72 ), "")</f>
        <v/>
      </c>
      <c r="K72" s="334" t="str">
        <f t="shared" ref="K72:K135" si="31">IF( NOT($U72), TRIM($AR72 &amp; $AT72), "")</f>
        <v/>
      </c>
      <c r="L72" s="335" t="str">
        <f t="shared" ref="L72:L135" si="32">IF( NOT($U72), TRIM($AZ72 &amp; $BA72), "")</f>
        <v/>
      </c>
      <c r="M72" s="270" t="str">
        <f t="shared" ref="M72:M135" ca="1" si="33">IF( $U72, "\ltjruby{" &amp; $C72 &amp; "}{}\" &amp; CHAR(10), IF($C72=CHAR(10), "\vskip 0.5 cm" &amp; CHAR(10), "\ltjruby{" &amp; $C72 &amp; "}{" &amp; INDIRECT( ADDRESS(ROW(), COLUMN() - $G$5) ) &amp; "}\" &amp; CHAR(10)))</f>
        <v xml:space="preserve">\ltjruby{。}{}\
</v>
      </c>
      <c r="N72" s="270" t="str">
        <f t="shared" ref="N72:N135" ca="1" si="34">IF( $U72, ($C72 &amp; CHAR(10)), IF($C72=CHAR(10), (CHAR(10) &amp; "&lt;/p&gt;" &amp; CHAR(10) &amp; "&lt;p&gt;" &amp; CHAR(10)), "&lt;ruby&gt;" &amp; $C72 &amp; "&lt;rt&gt;" &amp; INDIRECT( ADDRESS(ROW(), COLUMN() - $P$5) ) &amp; "&lt;/rt&gt;&lt;/ruby&gt;" &amp; CHAR(10))
)</f>
        <v xml:space="preserve">。
</v>
      </c>
      <c r="O72" s="270" t="str">
        <f t="shared" ref="O72:O135" ca="1" si="35">IF( $U72, ($C72 &amp; CHAR(10)), IF($C72=CHAR(10), (CHAR(10) &amp; "&lt;/p&gt;" &amp; CHAR(10) &amp; "&lt;p&gt;" &amp; CHAR(10)), "&lt;ruby&gt;" &amp; $C72 &amp; "&lt;rt&gt;" &amp; INDIRECT( ADDRESS(ROW(), COLUMN() - $O$5) ) &amp; "&lt;/rt&gt;&lt;/ruby&gt;" &amp; CHAR(10)))</f>
        <v xml:space="preserve">。
</v>
      </c>
      <c r="P72" s="270" t="str">
        <f t="shared" ca="1" si="26"/>
        <v xml:space="preserve">。
</v>
      </c>
      <c r="Q72" s="270" t="str">
        <f t="shared" ca="1" si="26"/>
        <v xml:space="preserve">。
</v>
      </c>
      <c r="R72" s="271" t="str">
        <f t="shared" ref="R72:R135" ca="1" si="36">IF( $U72, ($C72 &amp; CHAR(10)), IF($C72=CHAR(10), (CHAR(10) &amp; "&lt;/p&gt;" &amp; CHAR(10) &amp; "&lt;p&gt;" &amp; CHAR(10)), "&lt;ruby&gt;" &amp; $C72 &amp; "&lt;rtc&gt;" &amp; INDIRECT( ADDRESS(ROW(), COLUMN() - $R$5) ) &amp; "&lt;/rtc&gt;&lt;/ruby&gt;" &amp; CHAR(10)))</f>
        <v xml:space="preserve">。
</v>
      </c>
      <c r="S72" s="271" t="str">
        <f t="shared" ref="S72:S135" ca="1" si="37">IF( $U72, ($C72 &amp; CHAR(10)), IF($C72=CHAR(10), (CHAR(10) &amp; "&lt;/p&gt;" &amp; CHAR(10) &amp; "&lt;p&gt;" &amp; CHAR(10)), "&lt;ruby&gt;" &amp; $C72  &amp; "&lt;rt&gt;" &amp; INDIRECT( ADDRESS(ROW(), COLUMN() - $S$4) ) &amp; "&lt;/rt&gt;" &amp; "&lt;rtc&gt;" &amp; INDIRECT( ADDRESS(ROW(), COLUMN() - $S$5) ) &amp; "&lt;/rtc&gt;&lt;/ruby&gt;"&amp; CHAR(10)))</f>
        <v xml:space="preserve">。
</v>
      </c>
      <c r="T72" s="244"/>
      <c r="U72" s="272" t="b">
        <f t="shared" ref="U72:U135" si="38">IFERROR( IF( MATCH($C72, 標題符號清單, 0) &gt; 0, TRUE, FALSE), FALSE)</f>
        <v>1</v>
      </c>
      <c r="V72" s="272" t="b">
        <f t="shared" ref="V72:V135" si="39">AND( NOT($U72), $C72&lt;&gt;"", $C72&lt;&gt;CHAR(10) )</f>
        <v>0</v>
      </c>
      <c r="W72" s="272" t="b">
        <f t="shared" si="22"/>
        <v>1</v>
      </c>
      <c r="X72" s="272" t="b">
        <f t="shared" ref="X72:X135" si="40">IF( OR($U72, NOT($V72)), TRUE, IF($E72="", TRUE, FALSE))</f>
        <v>1</v>
      </c>
      <c r="Y72" s="272" t="b">
        <f t="shared" ref="Y72:Y135" si="41">AND($V72, $F72="")</f>
        <v>0</v>
      </c>
      <c r="Z72" s="298"/>
      <c r="AA72" s="305" t="str">
        <f t="shared" ref="AA72:AA135" si="42">IF(OR($U72, NOT($V72)), "", IF($D72="", 18, MATCH($D72, 聲母碼, 0)) )</f>
        <v/>
      </c>
      <c r="AB72" s="301" t="str" cm="1">
        <f t="array" ref="AB72">IF( $AA72="", "", INDEX(聲母資料表, $AA72, AB$5))</f>
        <v/>
      </c>
      <c r="AC72" s="301" t="str" cm="1">
        <f t="array" ref="AC72">IF( $AA72="", "", INDEX(聲母資料表, $AA72, AC$5))</f>
        <v/>
      </c>
      <c r="AD72" s="305" t="str">
        <f t="shared" ref="AD72:AD135" si="43">IF( $X72, "", MATCH(E72, 韻母碼, 0) )</f>
        <v/>
      </c>
      <c r="AE72" s="301" t="str" cm="1">
        <f t="array" ref="AE72">IF( $X72, "", INDEX(韻母資料表, AD72, AE$5))</f>
        <v/>
      </c>
      <c r="AF72" s="301" t="str" cm="1">
        <f t="array" ref="AF72">IF( $X72, "", INDEX(韻母資料表, AE72, AF$5))</f>
        <v/>
      </c>
      <c r="AG72" s="298"/>
      <c r="AH72" s="301" t="str">
        <f t="array" ref="AH72">IF( $X72, "", IF( INDEX(韻母資料表, AD72, $AH$5) = "入聲", TRUE, FALSE) )</f>
        <v/>
      </c>
      <c r="AI72" s="302" t="str">
        <f t="shared" ref="AI72:AI135" si="44">IF($V72=FALSE, "", IF($AH72=TRUE, 4, 1))</f>
        <v/>
      </c>
      <c r="AJ72" s="302" t="str">
        <f t="shared" si="23"/>
        <v/>
      </c>
      <c r="AK72" s="362" t="str">
        <f t="array" ref="AK72">IF( $X72, "", INDEX(韻母資料表, $AD72, $AK$5))</f>
        <v/>
      </c>
      <c r="AL72" s="362" t="str">
        <f t="array" ref="AL72">IF($X72, "", INDEX(白話字韻母八聲調資料表, $AE72, $AJ72))</f>
        <v/>
      </c>
      <c r="AM72" s="298"/>
      <c r="AN72" s="362" t="str" cm="1">
        <f t="array" ref="AN72">IF($W72, "", INDEX(聲母資料表, $AA72, AN$5))</f>
        <v/>
      </c>
      <c r="AO72" s="367" t="str" cm="1">
        <f t="array" ref="AO72">IF($X72, "", INDEX(韻母資料表, $AD72, AO$5))</f>
        <v/>
      </c>
      <c r="AP72" s="362" t="str" cm="1">
        <f t="array" ref="AP72">IF($X72, "", INDEX(台羅韻母八聲調資料表, $AE72, $F72))</f>
        <v/>
      </c>
      <c r="AQ72" s="298"/>
      <c r="AR72" s="302" t="str">
        <f t="array" ref="AR72">IF($W72, "", INDEX(聲母資料表, $AA72, $AR$5))</f>
        <v/>
      </c>
      <c r="AS72" s="303" t="str">
        <f t="array" ref="AS72">IF($X72, "", INDEX(韻母資料表, $AD72, $AS$5))</f>
        <v/>
      </c>
      <c r="AT72" s="302" t="str">
        <f t="array" ref="AT72">IF($X72, "", INDEX(閩拼韻母八聲調資料表, $AE72, $AJ72))</f>
        <v/>
      </c>
      <c r="AV72" s="301" t="b">
        <f t="shared" si="20"/>
        <v>0</v>
      </c>
      <c r="AW72" s="301" t="str">
        <f>IF( $AV72, IFERROR( IF(MATCH( $E72, 顎音化聲母!$H$9:$H$37, 0), TRUE, FALSE), FALSE), "")</f>
        <v/>
      </c>
      <c r="AX72" s="301" t="str">
        <f t="array" ref="AX72">IF( AND($AV72, $AW72), INDEX(顎音化聲母資料表, MATCH( $D72 &amp; $E72, 顎音化聲母!$L$5:$L$136, 0), 3), "")</f>
        <v/>
      </c>
      <c r="AY72" s="301" t="str">
        <f t="shared" ref="AY72:AY135" si="45">IF($W72, "", AA72)</f>
        <v/>
      </c>
      <c r="AZ72" s="362" t="str">
        <f t="array" ref="AZ72">IF($AY72="", "", IF( $AX72&lt;&gt;"", $AX72,INDEX(聲母資料表, $AY72, $AZ$5)))</f>
        <v/>
      </c>
      <c r="BA72" s="362" t="str">
        <f t="array" ref="BA72">IF($X72, "", INDEX(方音八音反切資料表, $AE72, $AJ72))</f>
        <v/>
      </c>
    </row>
    <row r="73" spans="2:53" ht="82">
      <c r="B73" s="307">
        <f t="shared" si="27"/>
        <v>66</v>
      </c>
      <c r="C73" s="405" t="s">
        <v>136</v>
      </c>
      <c r="D73" s="312"/>
      <c r="E73" s="312"/>
      <c r="F73" s="296"/>
      <c r="G73" s="418" t="str">
        <f t="shared" si="28"/>
        <v/>
      </c>
      <c r="H73" s="269" t="str" cm="1">
        <f t="array" ref="H73">IF( OR($U73, NOT($V73), $X73), "",  $AF73 &amp; INDEX(中文數值資料表, $AJ73, 2) &amp; $AC73)</f>
        <v/>
      </c>
      <c r="I73" s="332" t="str">
        <f t="shared" si="29"/>
        <v/>
      </c>
      <c r="J73" s="333" t="str">
        <f t="shared" si="30"/>
        <v/>
      </c>
      <c r="K73" s="334" t="str">
        <f t="shared" si="31"/>
        <v/>
      </c>
      <c r="L73" s="335" t="str">
        <f t="shared" si="32"/>
        <v/>
      </c>
      <c r="M73" s="270" t="str">
        <f t="shared" ca="1" si="33"/>
        <v xml:space="preserve">\vskip 0.5 cm
</v>
      </c>
      <c r="N73" s="270" t="str">
        <f t="shared" ca="1" si="34"/>
        <v xml:space="preserve">
&lt;/p&gt;
&lt;p&gt;
</v>
      </c>
      <c r="O73" s="270" t="str">
        <f t="shared" ca="1" si="35"/>
        <v xml:space="preserve">
&lt;/p&gt;
&lt;p&gt;
</v>
      </c>
      <c r="P73" s="270" t="str">
        <f t="shared" ca="1" si="26"/>
        <v xml:space="preserve">
&lt;/p&gt;
&lt;p&gt;
</v>
      </c>
      <c r="Q73" s="270" t="str">
        <f t="shared" ca="1" si="26"/>
        <v xml:space="preserve">
&lt;/p&gt;
&lt;p&gt;
</v>
      </c>
      <c r="R73" s="271" t="str">
        <f t="shared" ca="1" si="36"/>
        <v xml:space="preserve">
&lt;/p&gt;
&lt;p&gt;
</v>
      </c>
      <c r="S73" s="271" t="str">
        <f t="shared" ca="1" si="37"/>
        <v xml:space="preserve">
&lt;/p&gt;
&lt;p&gt;
</v>
      </c>
      <c r="T73" s="244"/>
      <c r="U73" s="272" t="b">
        <f t="shared" si="38"/>
        <v>0</v>
      </c>
      <c r="V73" s="272" t="b">
        <f t="shared" si="39"/>
        <v>0</v>
      </c>
      <c r="W73" s="272" t="b">
        <f t="shared" si="22"/>
        <v>1</v>
      </c>
      <c r="X73" s="272" t="b">
        <f t="shared" si="40"/>
        <v>1</v>
      </c>
      <c r="Y73" s="272" t="b">
        <f t="shared" si="41"/>
        <v>0</v>
      </c>
      <c r="Z73" s="298"/>
      <c r="AA73" s="305" t="str">
        <f t="shared" si="42"/>
        <v/>
      </c>
      <c r="AB73" s="301" t="str" cm="1">
        <f t="array" ref="AB73">IF( $AA73="", "", INDEX(聲母資料表, $AA73, AB$5))</f>
        <v/>
      </c>
      <c r="AC73" s="301" t="str" cm="1">
        <f t="array" ref="AC73">IF( $AA73="", "", INDEX(聲母資料表, $AA73, AC$5))</f>
        <v/>
      </c>
      <c r="AD73" s="305" t="str">
        <f t="shared" si="43"/>
        <v/>
      </c>
      <c r="AE73" s="301" t="str" cm="1">
        <f t="array" ref="AE73">IF( $X73, "", INDEX(韻母資料表, AD73, AE$5))</f>
        <v/>
      </c>
      <c r="AF73" s="301" t="str" cm="1">
        <f t="array" ref="AF73">IF( $X73, "", INDEX(韻母資料表, AE73, AF$5))</f>
        <v/>
      </c>
      <c r="AG73" s="298"/>
      <c r="AH73" s="301" t="str">
        <f t="array" ref="AH73">IF( $X73, "", IF( INDEX(韻母資料表, AD73, $AH$5) = "入聲", TRUE, FALSE) )</f>
        <v/>
      </c>
      <c r="AI73" s="302" t="str">
        <f t="shared" si="44"/>
        <v/>
      </c>
      <c r="AJ73" s="302" t="str">
        <f t="shared" si="23"/>
        <v/>
      </c>
      <c r="AK73" s="362" t="str">
        <f t="array" ref="AK73">IF( $X73, "", INDEX(韻母資料表, $AD73, $AK$5))</f>
        <v/>
      </c>
      <c r="AL73" s="362" t="str">
        <f t="array" ref="AL73">IF($X73, "", INDEX(白話字韻母八聲調資料表, $AE73, $AJ73))</f>
        <v/>
      </c>
      <c r="AM73" s="298"/>
      <c r="AN73" s="362" t="str" cm="1">
        <f t="array" ref="AN73">IF($W73, "", INDEX(聲母資料表, $AA73, AN$5))</f>
        <v/>
      </c>
      <c r="AO73" s="367" t="str" cm="1">
        <f t="array" ref="AO73">IF($X73, "", INDEX(韻母資料表, $AD73, AO$5))</f>
        <v/>
      </c>
      <c r="AP73" s="362" t="str" cm="1">
        <f t="array" ref="AP73">IF($X73, "", INDEX(台羅韻母八聲調資料表, $AE73, $F73))</f>
        <v/>
      </c>
      <c r="AQ73" s="298"/>
      <c r="AR73" s="302" t="str">
        <f t="array" ref="AR73">IF($W73, "", INDEX(聲母資料表, $AA73, $AR$5))</f>
        <v/>
      </c>
      <c r="AS73" s="303" t="str">
        <f t="array" ref="AS73">IF($X73, "", INDEX(韻母資料表, $AD73, $AS$5))</f>
        <v/>
      </c>
      <c r="AT73" s="302" t="str">
        <f t="array" ref="AT73">IF($X73, "", INDEX(閩拼韻母八聲調資料表, $AE73, $AJ73))</f>
        <v/>
      </c>
      <c r="AV73" s="301" t="b">
        <f t="shared" ref="AV73:AV136" si="46">IF( OR($D73="ch", $D73="chh", $D73="j", $D73="s"), TRUE, FALSE)</f>
        <v>0</v>
      </c>
      <c r="AW73" s="301" t="str">
        <f>IF( $AV73, IFERROR( IF(MATCH( $E73, 顎音化聲母!$H$9:$H$37, 0), TRUE, FALSE), FALSE), "")</f>
        <v/>
      </c>
      <c r="AX73" s="301" t="str">
        <f t="array" ref="AX73">IF( AND($AV73, $AW73), INDEX(顎音化聲母資料表, MATCH( $D73 &amp; $E73, 顎音化聲母!$L$5:$L$136, 0), 3), "")</f>
        <v/>
      </c>
      <c r="AY73" s="301" t="str">
        <f t="shared" si="45"/>
        <v/>
      </c>
      <c r="AZ73" s="362" t="str">
        <f t="array" ref="AZ73">IF($AY73="", "", IF( $AX73&lt;&gt;"", $AX73,INDEX(聲母資料表, $AY73, $AZ$5)))</f>
        <v/>
      </c>
      <c r="BA73" s="362" t="str">
        <f t="array" ref="BA73">IF($X73, "", INDEX(方音八音反切資料表, $AE73, $AJ73))</f>
        <v/>
      </c>
    </row>
    <row r="74" spans="2:53">
      <c r="B74" s="307">
        <f t="shared" si="27"/>
        <v>67</v>
      </c>
      <c r="C74" s="404" t="s">
        <v>130</v>
      </c>
      <c r="D74" s="312" t="s">
        <v>91</v>
      </c>
      <c r="E74" s="312" t="s">
        <v>61</v>
      </c>
      <c r="F74" s="296">
        <v>2</v>
      </c>
      <c r="G74" s="418" t="str">
        <f t="shared" si="28"/>
        <v xml:space="preserve">予 (qi2) </v>
      </c>
      <c r="H74" s="269" t="str" cm="1">
        <f t="array" ref="H74">IF( OR($U74, NOT($V74), $X74), "",  $AF74 &amp; INDEX(中文數值資料表, $AJ74, 2) &amp; $AC74)</f>
        <v>堅二英</v>
      </c>
      <c r="I74" s="332" t="str">
        <f t="shared" si="29"/>
        <v>qí</v>
      </c>
      <c r="J74" s="333" t="str">
        <f t="shared" si="30"/>
        <v>í</v>
      </c>
      <c r="K74" s="334" t="str">
        <f t="shared" si="31"/>
        <v>í</v>
      </c>
      <c r="L74" s="335" t="str">
        <f t="shared" si="32"/>
        <v>0ㄧˋ</v>
      </c>
      <c r="M74" s="270" t="str">
        <f t="shared" ca="1" si="33"/>
        <v xml:space="preserve">\ltjruby{予}{í}\
</v>
      </c>
      <c r="N74" s="270" t="str">
        <f t="shared" ca="1" si="34"/>
        <v xml:space="preserve">&lt;ruby&gt;予&lt;rt&gt;堅二英&lt;/rt&gt;&lt;/ruby&gt;
</v>
      </c>
      <c r="O74" s="270" t="str">
        <f t="shared" ca="1" si="35"/>
        <v xml:space="preserve">&lt;ruby&gt;予&lt;rt&gt;qí&lt;/rt&gt;&lt;/ruby&gt;
</v>
      </c>
      <c r="P74" s="270" t="str">
        <f t="shared" ca="1" si="26"/>
        <v xml:space="preserve">&lt;ruby&gt;予&lt;rt&gt;í&lt;/rt&gt;&lt;/ruby&gt;
</v>
      </c>
      <c r="Q74" s="270" t="str">
        <f t="shared" ca="1" si="26"/>
        <v xml:space="preserve">&lt;ruby&gt;予&lt;rt&gt;í&lt;/rt&gt;&lt;/ruby&gt;
</v>
      </c>
      <c r="R74" s="271" t="str">
        <f t="shared" ca="1" si="36"/>
        <v xml:space="preserve">&lt;ruby&gt;予&lt;rtc&gt;0ㄧˋ&lt;/rtc&gt;&lt;/ruby&gt;
</v>
      </c>
      <c r="S74" s="271" t="str">
        <f t="shared" ca="1" si="37"/>
        <v xml:space="preserve">&lt;ruby&gt;予&lt;rt&gt;í&lt;/rt&gt;&lt;rtc&gt;0ㄧˋ&lt;/rtc&gt;&lt;/ruby&gt;
</v>
      </c>
      <c r="T74" s="244"/>
      <c r="U74" s="272" t="b">
        <f t="shared" si="38"/>
        <v>0</v>
      </c>
      <c r="V74" s="272" t="b">
        <f t="shared" si="39"/>
        <v>1</v>
      </c>
      <c r="W74" s="272" t="b">
        <f t="shared" ref="W74:W137" si="47">IF( OR($U74, NOT($V74)), TRUE, IF($D74="", TRUE, FALSE) )</f>
        <v>0</v>
      </c>
      <c r="X74" s="272" t="b">
        <f t="shared" si="40"/>
        <v>0</v>
      </c>
      <c r="Y74" s="272" t="b">
        <f t="shared" si="41"/>
        <v>0</v>
      </c>
      <c r="Z74" s="298"/>
      <c r="AA74" s="305">
        <f t="shared" si="42"/>
        <v>22</v>
      </c>
      <c r="AB74" s="301" cm="1">
        <f t="array" ref="AB74">IF( $AA74="", "", INDEX(聲母資料表, $AA74, AB$5))</f>
        <v>11</v>
      </c>
      <c r="AC74" s="301" t="str" cm="1">
        <f t="array" ref="AC74">IF( $AA74="", "", INDEX(聲母資料表, $AA74, AC$5))</f>
        <v>英</v>
      </c>
      <c r="AD74" s="305">
        <f t="shared" si="43"/>
        <v>19</v>
      </c>
      <c r="AE74" s="301" cm="1">
        <f t="array" ref="AE74">IF( $X74, "", INDEX(韻母資料表, AD74, AE$5))</f>
        <v>29</v>
      </c>
      <c r="AF74" s="301" t="str" cm="1">
        <f t="array" ref="AF74">IF( $X74, "", INDEX(韻母資料表, AE74, AF$5))</f>
        <v>堅</v>
      </c>
      <c r="AG74" s="298"/>
      <c r="AH74" s="301" t="b">
        <f t="array" ref="AH74">IF( $X74, "", IF( INDEX(韻母資料表, AD74, $AH$5) = "入聲", TRUE, FALSE) )</f>
        <v>0</v>
      </c>
      <c r="AI74" s="302">
        <f t="shared" si="44"/>
        <v>1</v>
      </c>
      <c r="AJ74" s="302">
        <f t="shared" si="23"/>
        <v>2</v>
      </c>
      <c r="AK74" s="362" t="str">
        <f t="array" ref="AK74">IF( $X74, "", INDEX(韻母資料表, $AD74, $AK$5))</f>
        <v>i</v>
      </c>
      <c r="AL74" s="362" t="str">
        <f t="array" ref="AL74">IF($X74, "", INDEX(白話字韻母八聲調資料表, $AE74, $AJ74))</f>
        <v>í</v>
      </c>
      <c r="AM74" s="298"/>
      <c r="AN74" s="362" t="str" cm="1">
        <f t="array" ref="AN74">IF($W74, "", INDEX(聲母資料表, $AA74, AN$5))</f>
        <v xml:space="preserve"> </v>
      </c>
      <c r="AO74" s="367" t="str" cm="1">
        <f t="array" ref="AO74">IF($X74, "", INDEX(韻母資料表, $AD74, AO$5))</f>
        <v>i</v>
      </c>
      <c r="AP74" s="362" t="str" cm="1">
        <f t="array" ref="AP74">IF($X74, "", INDEX(台羅韻母八聲調資料表, $AE74, $F74))</f>
        <v>í</v>
      </c>
      <c r="AQ74" s="298"/>
      <c r="AR74" s="302" t="str">
        <f t="array" ref="AR74">IF($W74, "", INDEX(聲母資料表, $AA74, $AR$5))</f>
        <v xml:space="preserve"> </v>
      </c>
      <c r="AS74" s="303" t="str">
        <f t="array" ref="AS74">IF($X74, "", INDEX(韻母資料表, $AD74, $AS$5))</f>
        <v>i</v>
      </c>
      <c r="AT74" s="302" t="str">
        <f t="array" ref="AT74">IF($X74, "", INDEX(閩拼韻母八聲調資料表, $AE74, $AJ74))</f>
        <v>í</v>
      </c>
      <c r="AV74" s="301" t="b">
        <f t="shared" si="46"/>
        <v>0</v>
      </c>
      <c r="AW74" s="301" t="str">
        <f>IF( $AV74, IFERROR( IF(MATCH( $E74, 顎音化聲母!$H$9:$H$37, 0), TRUE, FALSE), FALSE), "")</f>
        <v/>
      </c>
      <c r="AX74" s="301" t="str">
        <f t="array" ref="AX74">IF( AND($AV74, $AW74), INDEX(顎音化聲母資料表, MATCH( $D74 &amp; $E74, 顎音化聲母!$L$5:$L$136, 0), 3), "")</f>
        <v/>
      </c>
      <c r="AY74" s="301">
        <f t="shared" si="45"/>
        <v>22</v>
      </c>
      <c r="AZ74" s="362">
        <f t="array" ref="AZ74">IF($AY74="", "", IF( $AX74&lt;&gt;"", $AX74,INDEX(聲母資料表, $AY74, $AZ$5)))</f>
        <v>0</v>
      </c>
      <c r="BA74" s="362" t="str">
        <f t="array" ref="BA74">IF($X74, "", INDEX(方音八音反切資料表, $AE74, $AJ74))</f>
        <v>ㄧˋ</v>
      </c>
    </row>
    <row r="75" spans="2:53">
      <c r="B75" s="307">
        <f t="shared" si="27"/>
        <v>68</v>
      </c>
      <c r="C75" s="404" t="s">
        <v>137</v>
      </c>
      <c r="D75" s="312" t="s">
        <v>60</v>
      </c>
      <c r="E75" s="312" t="s">
        <v>138</v>
      </c>
      <c r="F75" s="296">
        <v>1</v>
      </c>
      <c r="G75" s="418" t="str">
        <f t="shared" si="28"/>
        <v xml:space="preserve">觀 (kuan1) </v>
      </c>
      <c r="H75" s="269" t="str" cm="1">
        <f t="array" ref="H75">IF( OR($U75, NOT($V75), $X75), "",  $AF75 &amp; INDEX(中文數值資料表, $AJ75, 2) &amp; $AC75)</f>
        <v>監一求</v>
      </c>
      <c r="I75" s="332" t="str">
        <f t="shared" si="29"/>
        <v>kuan</v>
      </c>
      <c r="J75" s="333" t="str">
        <f t="shared" si="30"/>
        <v>kuan</v>
      </c>
      <c r="K75" s="334" t="str">
        <f t="shared" si="31"/>
        <v>guān</v>
      </c>
      <c r="L75" s="335" t="str">
        <f t="shared" si="32"/>
        <v>ㄍㄨㄢ</v>
      </c>
      <c r="M75" s="270" t="str">
        <f t="shared" ca="1" si="33"/>
        <v xml:space="preserve">\ltjruby{觀}{kuan}\
</v>
      </c>
      <c r="N75" s="270" t="str">
        <f t="shared" ca="1" si="34"/>
        <v xml:space="preserve">&lt;ruby&gt;觀&lt;rt&gt;監一求&lt;/rt&gt;&lt;/ruby&gt;
</v>
      </c>
      <c r="O75" s="270" t="str">
        <f t="shared" ca="1" si="35"/>
        <v xml:space="preserve">&lt;ruby&gt;觀&lt;rt&gt;kuan&lt;/rt&gt;&lt;/ruby&gt;
</v>
      </c>
      <c r="P75" s="270" t="str">
        <f t="shared" ca="1" si="26"/>
        <v xml:space="preserve">&lt;ruby&gt;觀&lt;rt&gt;kuan&lt;/rt&gt;&lt;/ruby&gt;
</v>
      </c>
      <c r="Q75" s="270" t="str">
        <f t="shared" ca="1" si="26"/>
        <v xml:space="preserve">&lt;ruby&gt;觀&lt;rt&gt;guān&lt;/rt&gt;&lt;/ruby&gt;
</v>
      </c>
      <c r="R75" s="271" t="str">
        <f t="shared" ca="1" si="36"/>
        <v xml:space="preserve">&lt;ruby&gt;觀&lt;rtc&gt;ㄍㄨㄢ&lt;/rtc&gt;&lt;/ruby&gt;
</v>
      </c>
      <c r="S75" s="271" t="str">
        <f t="shared" ca="1" si="37"/>
        <v xml:space="preserve">&lt;ruby&gt;觀&lt;rt&gt;kuan&lt;/rt&gt;&lt;rtc&gt;ㄍㄨㄢ&lt;/rtc&gt;&lt;/ruby&gt;
</v>
      </c>
      <c r="T75" s="244"/>
      <c r="U75" s="272" t="b">
        <f t="shared" si="38"/>
        <v>0</v>
      </c>
      <c r="V75" s="272" t="b">
        <f t="shared" si="39"/>
        <v>1</v>
      </c>
      <c r="W75" s="272" t="b">
        <f t="shared" si="47"/>
        <v>0</v>
      </c>
      <c r="X75" s="272" t="b">
        <f t="shared" si="40"/>
        <v>0</v>
      </c>
      <c r="Y75" s="272" t="b">
        <f t="shared" si="41"/>
        <v>0</v>
      </c>
      <c r="Z75" s="298"/>
      <c r="AA75" s="305">
        <f t="shared" si="42"/>
        <v>9</v>
      </c>
      <c r="AB75" s="301" cm="1">
        <f t="array" ref="AB75">IF( $AA75="", "", INDEX(聲母資料表, $AA75, AB$5))</f>
        <v>3</v>
      </c>
      <c r="AC75" s="301" t="str" cm="1">
        <f t="array" ref="AC75">IF( $AA75="", "", INDEX(聲母資料表, $AA75, AC$5))</f>
        <v>求</v>
      </c>
      <c r="AD75" s="305">
        <f t="shared" si="43"/>
        <v>67</v>
      </c>
      <c r="AE75" s="301" cm="1">
        <f t="array" ref="AE75">IF( $X75, "", INDEX(韻母資料表, AD75, AE$5))</f>
        <v>10</v>
      </c>
      <c r="AF75" s="301" t="str" cm="1">
        <f t="array" ref="AF75">IF( $X75, "", INDEX(韻母資料表, AE75, AF$5))</f>
        <v>監</v>
      </c>
      <c r="AG75" s="298"/>
      <c r="AH75" s="301" t="b">
        <f t="array" ref="AH75">IF( $X75, "", IF( INDEX(韻母資料表, AD75, $AH$5) = "入聲", TRUE, FALSE) )</f>
        <v>0</v>
      </c>
      <c r="AI75" s="302">
        <f t="shared" si="44"/>
        <v>1</v>
      </c>
      <c r="AJ75" s="302">
        <f t="shared" si="23"/>
        <v>1</v>
      </c>
      <c r="AK75" s="362" t="str">
        <f t="array" ref="AK75">IF( $X75, "", INDEX(韻母資料表, $AD75, $AK$5))</f>
        <v>uan</v>
      </c>
      <c r="AL75" s="362" t="str">
        <f t="array" ref="AL75">IF($X75, "", INDEX(白話字韻母八聲調資料表, $AE75, $AJ75))</f>
        <v>uan</v>
      </c>
      <c r="AM75" s="298"/>
      <c r="AN75" s="362" t="str" cm="1">
        <f t="array" ref="AN75">IF($W75, "", INDEX(聲母資料表, $AA75, AN$5))</f>
        <v>k</v>
      </c>
      <c r="AO75" s="367" t="str" cm="1">
        <f t="array" ref="AO75">IF($X75, "", INDEX(韻母資料表, $AD75, AO$5))</f>
        <v>uan</v>
      </c>
      <c r="AP75" s="362" t="str" cm="1">
        <f t="array" ref="AP75">IF($X75, "", INDEX(台羅韻母八聲調資料表, $AE75, $F75))</f>
        <v>uan</v>
      </c>
      <c r="AQ75" s="298"/>
      <c r="AR75" s="302" t="str">
        <f t="array" ref="AR75">IF($W75, "", INDEX(聲母資料表, $AA75, $AR$5))</f>
        <v>g</v>
      </c>
      <c r="AS75" s="303" t="str">
        <f t="array" ref="AS75">IF($X75, "", INDEX(韻母資料表, $AD75, $AS$5))</f>
        <v>uan</v>
      </c>
      <c r="AT75" s="302" t="str">
        <f t="array" ref="AT75">IF($X75, "", INDEX(閩拼韻母八聲調資料表, $AE75, $AJ75))</f>
        <v>uān</v>
      </c>
      <c r="AV75" s="301" t="b">
        <f t="shared" si="46"/>
        <v>0</v>
      </c>
      <c r="AW75" s="301" t="str">
        <f>IF( $AV75, IFERROR( IF(MATCH( $E75, 顎音化聲母!$H$9:$H$37, 0), TRUE, FALSE), FALSE), "")</f>
        <v/>
      </c>
      <c r="AX75" s="301" t="str">
        <f t="array" ref="AX75">IF( AND($AV75, $AW75), INDEX(顎音化聲母資料表, MATCH( $D75 &amp; $E75, 顎音化聲母!$L$5:$L$136, 0), 3), "")</f>
        <v/>
      </c>
      <c r="AY75" s="301">
        <f t="shared" si="45"/>
        <v>9</v>
      </c>
      <c r="AZ75" s="362" t="str">
        <f t="array" ref="AZ75">IF($AY75="", "", IF( $AX75&lt;&gt;"", $AX75,INDEX(聲母資料表, $AY75, $AZ$5)))</f>
        <v>ㄍ</v>
      </c>
      <c r="BA75" s="362" t="str">
        <f t="array" ref="BA75">IF($X75, "", INDEX(方音八音反切資料表, $AE75, $AJ75))</f>
        <v>ㄨㄢ</v>
      </c>
    </row>
    <row r="76" spans="2:53">
      <c r="B76" s="307">
        <f t="shared" si="27"/>
        <v>69</v>
      </c>
      <c r="C76" s="404" t="s">
        <v>139</v>
      </c>
      <c r="D76" s="312" t="s">
        <v>103</v>
      </c>
      <c r="E76" s="312" t="s">
        <v>69</v>
      </c>
      <c r="F76" s="296">
        <v>1</v>
      </c>
      <c r="G76" s="418" t="str">
        <f t="shared" si="28"/>
        <v xml:space="preserve">夫 (hu1) </v>
      </c>
      <c r="H76" s="269" t="str" cm="1">
        <f t="array" ref="H76">IF( OR($U76, NOT($V76), $X76), "",  $AF76 &amp; INDEX(中文數值資料表, $AJ76, 2) &amp; $AC76)</f>
        <v>驚一喜</v>
      </c>
      <c r="I76" s="332" t="str">
        <f t="shared" si="29"/>
        <v>hu</v>
      </c>
      <c r="J76" s="333" t="str">
        <f t="shared" si="30"/>
        <v>hu</v>
      </c>
      <c r="K76" s="334" t="str">
        <f t="shared" si="31"/>
        <v>hū</v>
      </c>
      <c r="L76" s="335" t="str">
        <f t="shared" si="32"/>
        <v>ㄏㄨ</v>
      </c>
      <c r="M76" s="270" t="str">
        <f t="shared" ca="1" si="33"/>
        <v xml:space="preserve">\ltjruby{夫}{hu}\
</v>
      </c>
      <c r="N76" s="270" t="str">
        <f t="shared" ca="1" si="34"/>
        <v xml:space="preserve">&lt;ruby&gt;夫&lt;rt&gt;驚一喜&lt;/rt&gt;&lt;/ruby&gt;
</v>
      </c>
      <c r="O76" s="270" t="str">
        <f t="shared" ca="1" si="35"/>
        <v xml:space="preserve">&lt;ruby&gt;夫&lt;rt&gt;hu&lt;/rt&gt;&lt;/ruby&gt;
</v>
      </c>
      <c r="P76" s="270" t="str">
        <f t="shared" ca="1" si="26"/>
        <v xml:space="preserve">&lt;ruby&gt;夫&lt;rt&gt;hu&lt;/rt&gt;&lt;/ruby&gt;
</v>
      </c>
      <c r="Q76" s="270" t="str">
        <f t="shared" ca="1" si="26"/>
        <v xml:space="preserve">&lt;ruby&gt;夫&lt;rt&gt;hū&lt;/rt&gt;&lt;/ruby&gt;
</v>
      </c>
      <c r="R76" s="271" t="str">
        <f t="shared" ca="1" si="36"/>
        <v xml:space="preserve">&lt;ruby&gt;夫&lt;rtc&gt;ㄏㄨ&lt;/rtc&gt;&lt;/ruby&gt;
</v>
      </c>
      <c r="S76" s="271" t="str">
        <f t="shared" ca="1" si="37"/>
        <v xml:space="preserve">&lt;ruby&gt;夫&lt;rt&gt;hu&lt;/rt&gt;&lt;rtc&gt;ㄏㄨ&lt;/rtc&gt;&lt;/ruby&gt;
</v>
      </c>
      <c r="T76" s="244"/>
      <c r="U76" s="272" t="b">
        <f t="shared" si="38"/>
        <v>0</v>
      </c>
      <c r="V76" s="272" t="b">
        <f t="shared" si="39"/>
        <v>1</v>
      </c>
      <c r="W76" s="272" t="b">
        <f t="shared" si="47"/>
        <v>0</v>
      </c>
      <c r="X76" s="272" t="b">
        <f t="shared" si="40"/>
        <v>0</v>
      </c>
      <c r="Y76" s="272" t="b">
        <f t="shared" si="41"/>
        <v>0</v>
      </c>
      <c r="Z76" s="298"/>
      <c r="AA76" s="305">
        <f t="shared" si="42"/>
        <v>13</v>
      </c>
      <c r="AB76" s="301" cm="1">
        <f t="array" ref="AB76">IF( $AA76="", "", INDEX(聲母資料表, $AA76, AB$5))</f>
        <v>15</v>
      </c>
      <c r="AC76" s="301" t="str" cm="1">
        <f t="array" ref="AC76">IF( $AA76="", "", INDEX(聲母資料表, $AA76, AC$5))</f>
        <v>喜</v>
      </c>
      <c r="AD76" s="305">
        <f t="shared" si="43"/>
        <v>62</v>
      </c>
      <c r="AE76" s="301" cm="1">
        <f t="array" ref="AE76">IF( $X76, "", INDEX(韻母資料表, AD76, AE$5))</f>
        <v>27</v>
      </c>
      <c r="AF76" s="301" t="str" cm="1">
        <f t="array" ref="AF76">IF( $X76, "", INDEX(韻母資料表, AE76, AF$5))</f>
        <v>驚</v>
      </c>
      <c r="AG76" s="298"/>
      <c r="AH76" s="301" t="b">
        <f t="array" ref="AH76">IF( $X76, "", IF( INDEX(韻母資料表, AD76, $AH$5) = "入聲", TRUE, FALSE) )</f>
        <v>0</v>
      </c>
      <c r="AI76" s="302">
        <f t="shared" si="44"/>
        <v>1</v>
      </c>
      <c r="AJ76" s="302">
        <f t="shared" si="23"/>
        <v>1</v>
      </c>
      <c r="AK76" s="362" t="str">
        <f t="array" ref="AK76">IF( $X76, "", INDEX(韻母資料表, $AD76, $AK$5))</f>
        <v>u</v>
      </c>
      <c r="AL76" s="362" t="str">
        <f t="array" ref="AL76">IF($X76, "", INDEX(白話字韻母八聲調資料表, $AE76, $AJ76))</f>
        <v>u</v>
      </c>
      <c r="AM76" s="298"/>
      <c r="AN76" s="362" t="str" cm="1">
        <f t="array" ref="AN76">IF($W76, "", INDEX(聲母資料表, $AA76, AN$5))</f>
        <v>h</v>
      </c>
      <c r="AO76" s="367" t="str" cm="1">
        <f t="array" ref="AO76">IF($X76, "", INDEX(韻母資料表, $AD76, AO$5))</f>
        <v>u</v>
      </c>
      <c r="AP76" s="362" t="str" cm="1">
        <f t="array" ref="AP76">IF($X76, "", INDEX(台羅韻母八聲調資料表, $AE76, $F76))</f>
        <v>u</v>
      </c>
      <c r="AQ76" s="298"/>
      <c r="AR76" s="302" t="str">
        <f t="array" ref="AR76">IF($W76, "", INDEX(聲母資料表, $AA76, $AR$5))</f>
        <v>h</v>
      </c>
      <c r="AS76" s="303" t="str">
        <f t="array" ref="AS76">IF($X76, "", INDEX(韻母資料表, $AD76, $AS$5))</f>
        <v>u</v>
      </c>
      <c r="AT76" s="302" t="str">
        <f t="array" ref="AT76">IF($X76, "", INDEX(閩拼韻母八聲調資料表, $AE76, $AJ76))</f>
        <v>ū</v>
      </c>
      <c r="AV76" s="301" t="b">
        <f t="shared" si="46"/>
        <v>0</v>
      </c>
      <c r="AW76" s="301" t="str">
        <f>IF( $AV76, IFERROR( IF(MATCH( $E76, 顎音化聲母!$H$9:$H$37, 0), TRUE, FALSE), FALSE), "")</f>
        <v/>
      </c>
      <c r="AX76" s="301" t="str">
        <f t="array" ref="AX76">IF( AND($AV76, $AW76), INDEX(顎音化聲母資料表, MATCH( $D76 &amp; $E76, 顎音化聲母!$L$5:$L$136, 0), 3), "")</f>
        <v/>
      </c>
      <c r="AY76" s="301">
        <f t="shared" si="45"/>
        <v>13</v>
      </c>
      <c r="AZ76" s="362" t="str">
        <f t="array" ref="AZ76">IF($AY76="", "", IF( $AX76&lt;&gt;"", $AX76,INDEX(聲母資料表, $AY76, $AZ$5)))</f>
        <v>ㄏ</v>
      </c>
      <c r="BA76" s="362" t="str">
        <f t="array" ref="BA76">IF($X76, "", INDEX(方音八音反切資料表, $AE76, $AJ76))</f>
        <v>ㄨ</v>
      </c>
    </row>
    <row r="77" spans="2:53">
      <c r="B77" s="307">
        <f t="shared" si="27"/>
        <v>70</v>
      </c>
      <c r="C77" s="404" t="s">
        <v>84</v>
      </c>
      <c r="D77" s="312" t="s">
        <v>85</v>
      </c>
      <c r="E77" s="312" t="s">
        <v>86</v>
      </c>
      <c r="F77" s="296">
        <v>1</v>
      </c>
      <c r="G77" s="418" t="str">
        <f t="shared" si="28"/>
        <v xml:space="preserve">巴 (pa1) </v>
      </c>
      <c r="H77" s="269" t="str" cm="1">
        <f t="array" ref="H77">IF( OR($U77, NOT($V77), $X77), "",  $AF77 &amp; INDEX(中文數值資料表, $AJ77, 2) &amp; $AC77)</f>
        <v>兼一邊</v>
      </c>
      <c r="I77" s="332" t="str">
        <f t="shared" si="29"/>
        <v>pa</v>
      </c>
      <c r="J77" s="333" t="str">
        <f t="shared" si="30"/>
        <v>pa</v>
      </c>
      <c r="K77" s="334" t="str">
        <f t="shared" si="31"/>
        <v>bā</v>
      </c>
      <c r="L77" s="335" t="str">
        <f t="shared" si="32"/>
        <v>ㄅㄚ</v>
      </c>
      <c r="M77" s="270" t="str">
        <f t="shared" ca="1" si="33"/>
        <v xml:space="preserve">\ltjruby{巴}{pa}\
</v>
      </c>
      <c r="N77" s="270" t="str">
        <f t="shared" ca="1" si="34"/>
        <v xml:space="preserve">&lt;ruby&gt;巴&lt;rt&gt;兼一邊&lt;/rt&gt;&lt;/ruby&gt;
</v>
      </c>
      <c r="O77" s="270" t="str">
        <f t="shared" ca="1" si="35"/>
        <v xml:space="preserve">&lt;ruby&gt;巴&lt;rt&gt;pa&lt;/rt&gt;&lt;/ruby&gt;
</v>
      </c>
      <c r="P77" s="270" t="str">
        <f t="shared" ca="1" si="26"/>
        <v xml:space="preserve">&lt;ruby&gt;巴&lt;rt&gt;pa&lt;/rt&gt;&lt;/ruby&gt;
</v>
      </c>
      <c r="Q77" s="270" t="str">
        <f t="shared" ca="1" si="26"/>
        <v xml:space="preserve">&lt;ruby&gt;巴&lt;rt&gt;bā&lt;/rt&gt;&lt;/ruby&gt;
</v>
      </c>
      <c r="R77" s="271" t="str">
        <f t="shared" ca="1" si="36"/>
        <v xml:space="preserve">&lt;ruby&gt;巴&lt;rtc&gt;ㄅㄚ&lt;/rtc&gt;&lt;/ruby&gt;
</v>
      </c>
      <c r="S77" s="271" t="str">
        <f t="shared" ca="1" si="37"/>
        <v xml:space="preserve">&lt;ruby&gt;巴&lt;rt&gt;pa&lt;/rt&gt;&lt;rtc&gt;ㄅㄚ&lt;/rtc&gt;&lt;/ruby&gt;
</v>
      </c>
      <c r="T77" s="244"/>
      <c r="U77" s="272" t="b">
        <f t="shared" si="38"/>
        <v>0</v>
      </c>
      <c r="V77" s="272" t="b">
        <f t="shared" si="39"/>
        <v>1</v>
      </c>
      <c r="W77" s="272" t="b">
        <f t="shared" si="47"/>
        <v>0</v>
      </c>
      <c r="X77" s="272" t="b">
        <f t="shared" si="40"/>
        <v>0</v>
      </c>
      <c r="Y77" s="272" t="b">
        <f t="shared" si="41"/>
        <v>0</v>
      </c>
      <c r="Z77" s="298"/>
      <c r="AA77" s="305">
        <f t="shared" si="42"/>
        <v>1</v>
      </c>
      <c r="AB77" s="301" cm="1">
        <f t="array" ref="AB77">IF( $AA77="", "", INDEX(聲母資料表, $AA77, AB$5))</f>
        <v>2</v>
      </c>
      <c r="AC77" s="301" t="str" cm="1">
        <f t="array" ref="AC77">IF( $AA77="", "", INDEX(聲母資料表, $AA77, AC$5))</f>
        <v>邊</v>
      </c>
      <c r="AD77" s="305">
        <f t="shared" si="43"/>
        <v>1</v>
      </c>
      <c r="AE77" s="301" cm="1">
        <f t="array" ref="AE77">IF( $X77, "", INDEX(韻母資料表, AD77, AE$5))</f>
        <v>28</v>
      </c>
      <c r="AF77" s="301" t="str" cm="1">
        <f t="array" ref="AF77">IF( $X77, "", INDEX(韻母資料表, AE77, AF$5))</f>
        <v>兼</v>
      </c>
      <c r="AG77" s="298"/>
      <c r="AH77" s="301" t="b">
        <f t="array" ref="AH77">IF( $X77, "", IF( INDEX(韻母資料表, AD77, $AH$5) = "入聲", TRUE, FALSE) )</f>
        <v>0</v>
      </c>
      <c r="AI77" s="302">
        <f t="shared" si="44"/>
        <v>1</v>
      </c>
      <c r="AJ77" s="302">
        <f t="shared" si="23"/>
        <v>1</v>
      </c>
      <c r="AK77" s="362" t="str">
        <f t="array" ref="AK77">IF( $X77, "", INDEX(韻母資料表, $AD77, $AK$5))</f>
        <v>a</v>
      </c>
      <c r="AL77" s="362" t="str">
        <f t="array" ref="AL77">IF($X77, "", INDEX(白話字韻母八聲調資料表, $AE77, $AJ77))</f>
        <v>a</v>
      </c>
      <c r="AM77" s="298"/>
      <c r="AN77" s="362" t="str" cm="1">
        <f t="array" ref="AN77">IF($W77, "", INDEX(聲母資料表, $AA77, AN$5))</f>
        <v>p</v>
      </c>
      <c r="AO77" s="367" t="str" cm="1">
        <f t="array" ref="AO77">IF($X77, "", INDEX(韻母資料表, $AD77, AO$5))</f>
        <v>a</v>
      </c>
      <c r="AP77" s="362" t="str" cm="1">
        <f t="array" ref="AP77">IF($X77, "", INDEX(台羅韻母八聲調資料表, $AE77, $F77))</f>
        <v>a</v>
      </c>
      <c r="AQ77" s="298"/>
      <c r="AR77" s="302" t="str">
        <f t="array" ref="AR77">IF($W77, "", INDEX(聲母資料表, $AA77, $AR$5))</f>
        <v>b</v>
      </c>
      <c r="AS77" s="303" t="str">
        <f t="array" ref="AS77">IF($X77, "", INDEX(韻母資料表, $AD77, $AS$5))</f>
        <v>a</v>
      </c>
      <c r="AT77" s="302" t="str">
        <f t="array" ref="AT77">IF($X77, "", INDEX(閩拼韻母八聲調資料表, $AE77, $AJ77))</f>
        <v>ā</v>
      </c>
      <c r="AV77" s="301" t="b">
        <f t="shared" si="46"/>
        <v>0</v>
      </c>
      <c r="AW77" s="301" t="str">
        <f>IF( $AV77, IFERROR( IF(MATCH( $E77, 顎音化聲母!$H$9:$H$37, 0), TRUE, FALSE), FALSE), "")</f>
        <v/>
      </c>
      <c r="AX77" s="301" t="str">
        <f t="array" ref="AX77">IF( AND($AV77, $AW77), INDEX(顎音化聲母資料表, MATCH( $D77 &amp; $E77, 顎音化聲母!$L$5:$L$136, 0), 3), "")</f>
        <v/>
      </c>
      <c r="AY77" s="301">
        <f t="shared" si="45"/>
        <v>1</v>
      </c>
      <c r="AZ77" s="362" t="str">
        <f t="array" ref="AZ77">IF($AY77="", "", IF( $AX77&lt;&gt;"", $AX77,INDEX(聲母資料表, $AY77, $AZ$5)))</f>
        <v>ㄅ</v>
      </c>
      <c r="BA77" s="362" t="str">
        <f t="array" ref="BA77">IF($X77, "", INDEX(方音八音反切資料表, $AE77, $AJ77))</f>
        <v>ㄚ</v>
      </c>
    </row>
    <row r="78" spans="2:53">
      <c r="B78" s="307">
        <f t="shared" si="27"/>
        <v>71</v>
      </c>
      <c r="C78" s="404" t="s">
        <v>87</v>
      </c>
      <c r="D78" s="312" t="s">
        <v>57</v>
      </c>
      <c r="E78" s="312" t="s">
        <v>64</v>
      </c>
      <c r="F78" s="296">
        <v>5</v>
      </c>
      <c r="G78" s="418" t="str">
        <f t="shared" si="28"/>
        <v xml:space="preserve">陵 (ling5) </v>
      </c>
      <c r="H78" s="269" t="str" cm="1">
        <f t="array" ref="H78">IF( OR($U78, NOT($V78), $X78), "",  $AF78 &amp; INDEX(中文數值資料表, $AJ78, 2) &amp; $AC78)</f>
        <v>監五柳</v>
      </c>
      <c r="I78" s="332" t="str">
        <f t="shared" si="29"/>
        <v>ling</v>
      </c>
      <c r="J78" s="333" t="str">
        <f t="shared" si="30"/>
        <v>lîng</v>
      </c>
      <c r="K78" s="334" t="str">
        <f t="shared" si="31"/>
        <v>lìng</v>
      </c>
      <c r="L78" s="335" t="str">
        <f t="shared" si="32"/>
        <v>ㄌㄧㄥˊ</v>
      </c>
      <c r="M78" s="270" t="str">
        <f t="shared" ca="1" si="33"/>
        <v xml:space="preserve">\ltjruby{陵}{lîng}\
</v>
      </c>
      <c r="N78" s="270" t="str">
        <f t="shared" ca="1" si="34"/>
        <v xml:space="preserve">&lt;ruby&gt;陵&lt;rt&gt;監五柳&lt;/rt&gt;&lt;/ruby&gt;
</v>
      </c>
      <c r="O78" s="270" t="str">
        <f t="shared" ca="1" si="35"/>
        <v xml:space="preserve">&lt;ruby&gt;陵&lt;rt&gt;ling&lt;/rt&gt;&lt;/ruby&gt;
</v>
      </c>
      <c r="P78" s="270" t="str">
        <f t="shared" ca="1" si="26"/>
        <v xml:space="preserve">&lt;ruby&gt;陵&lt;rt&gt;lîng&lt;/rt&gt;&lt;/ruby&gt;
</v>
      </c>
      <c r="Q78" s="270" t="str">
        <f t="shared" ca="1" si="26"/>
        <v xml:space="preserve">&lt;ruby&gt;陵&lt;rt&gt;lìng&lt;/rt&gt;&lt;/ruby&gt;
</v>
      </c>
      <c r="R78" s="271" t="str">
        <f t="shared" ca="1" si="36"/>
        <v xml:space="preserve">&lt;ruby&gt;陵&lt;rtc&gt;ㄌㄧㄥˊ&lt;/rtc&gt;&lt;/ruby&gt;
</v>
      </c>
      <c r="S78" s="271" t="str">
        <f t="shared" ca="1" si="37"/>
        <v xml:space="preserve">&lt;ruby&gt;陵&lt;rt&gt;lîng&lt;/rt&gt;&lt;rtc&gt;ㄌㄧㄥˊ&lt;/rtc&gt;&lt;/ruby&gt;
</v>
      </c>
      <c r="T78" s="244"/>
      <c r="U78" s="272" t="b">
        <f t="shared" si="38"/>
        <v>0</v>
      </c>
      <c r="V78" s="272" t="b">
        <f t="shared" si="39"/>
        <v>1</v>
      </c>
      <c r="W78" s="272" t="b">
        <f t="shared" si="47"/>
        <v>0</v>
      </c>
      <c r="X78" s="272" t="b">
        <f t="shared" si="40"/>
        <v>0</v>
      </c>
      <c r="Y78" s="272" t="b">
        <f t="shared" si="41"/>
        <v>0</v>
      </c>
      <c r="Z78" s="298"/>
      <c r="AA78" s="305">
        <f t="shared" si="42"/>
        <v>8</v>
      </c>
      <c r="AB78" s="301" cm="1">
        <f t="array" ref="AB78">IF( $AA78="", "", INDEX(聲母資料表, $AA78, AB$5))</f>
        <v>1</v>
      </c>
      <c r="AC78" s="301" t="str" cm="1">
        <f t="array" ref="AC78">IF( $AA78="", "", INDEX(聲母資料表, $AA78, AC$5))</f>
        <v>柳</v>
      </c>
      <c r="AD78" s="305">
        <f t="shared" si="43"/>
        <v>37</v>
      </c>
      <c r="AE78" s="301" cm="1">
        <f t="array" ref="AE78">IF( $X78, "", INDEX(韻母資料表, AD78, AE$5))</f>
        <v>9</v>
      </c>
      <c r="AF78" s="301" t="str" cm="1">
        <f t="array" ref="AF78">IF( $X78, "", INDEX(韻母資料表, AE78, AF$5))</f>
        <v>監</v>
      </c>
      <c r="AG78" s="298"/>
      <c r="AH78" s="301" t="b">
        <f t="array" ref="AH78">IF( $X78, "", IF( INDEX(韻母資料表, AD78, $AH$5) = "入聲", TRUE, FALSE) )</f>
        <v>0</v>
      </c>
      <c r="AI78" s="302">
        <f t="shared" si="44"/>
        <v>1</v>
      </c>
      <c r="AJ78" s="302">
        <f t="shared" si="23"/>
        <v>5</v>
      </c>
      <c r="AK78" s="362" t="str">
        <f t="array" ref="AK78">IF( $X78, "", INDEX(韻母資料表, $AD78, $AK$5))</f>
        <v>ing</v>
      </c>
      <c r="AL78" s="362" t="str">
        <f t="array" ref="AL78">IF($X78, "", INDEX(白話字韻母八聲調資料表, $AE78, $AJ78))</f>
        <v>ing</v>
      </c>
      <c r="AM78" s="298"/>
      <c r="AN78" s="362" t="str" cm="1">
        <f t="array" ref="AN78">IF($W78, "", INDEX(聲母資料表, $AA78, AN$5))</f>
        <v>l</v>
      </c>
      <c r="AO78" s="367" t="str" cm="1">
        <f t="array" ref="AO78">IF($X78, "", INDEX(韻母資料表, $AD78, AO$5))</f>
        <v>ing</v>
      </c>
      <c r="AP78" s="362" t="str" cm="1">
        <f t="array" ref="AP78">IF($X78, "", INDEX(台羅韻母八聲調資料表, $AE78, $F78))</f>
        <v>îng</v>
      </c>
      <c r="AQ78" s="298"/>
      <c r="AR78" s="302" t="str">
        <f t="array" ref="AR78">IF($W78, "", INDEX(聲母資料表, $AA78, $AR$5))</f>
        <v>l</v>
      </c>
      <c r="AS78" s="303" t="str">
        <f t="array" ref="AS78">IF($X78, "", INDEX(韻母資料表, $AD78, $AS$5))</f>
        <v>ing</v>
      </c>
      <c r="AT78" s="302" t="str">
        <f t="array" ref="AT78">IF($X78, "", INDEX(閩拼韻母八聲調資料表, $AE78, $AJ78))</f>
        <v>ìng</v>
      </c>
      <c r="AV78" s="301" t="b">
        <f t="shared" si="46"/>
        <v>0</v>
      </c>
      <c r="AW78" s="301" t="str">
        <f>IF( $AV78, IFERROR( IF(MATCH( $E78, 顎音化聲母!$H$9:$H$37, 0), TRUE, FALSE), FALSE), "")</f>
        <v/>
      </c>
      <c r="AX78" s="301" t="str">
        <f t="array" ref="AX78">IF( AND($AV78, $AW78), INDEX(顎音化聲母資料表, MATCH( $D78 &amp; $E78, 顎音化聲母!$L$5:$L$136, 0), 3), "")</f>
        <v/>
      </c>
      <c r="AY78" s="301">
        <f t="shared" si="45"/>
        <v>8</v>
      </c>
      <c r="AZ78" s="362" t="str">
        <f t="array" ref="AZ78">IF($AY78="", "", IF( $AX78&lt;&gt;"", $AX78,INDEX(聲母資料表, $AY78, $AZ$5)))</f>
        <v>ㄌ</v>
      </c>
      <c r="BA78" s="362" t="str">
        <f t="array" ref="BA78">IF($X78, "", INDEX(方音八音反切資料表, $AE78, $AJ78))</f>
        <v>ㄧㄥˊ</v>
      </c>
    </row>
    <row r="79" spans="2:53">
      <c r="B79" s="307">
        <f t="shared" si="27"/>
        <v>72</v>
      </c>
      <c r="C79" s="404" t="s">
        <v>140</v>
      </c>
      <c r="D79" s="312" t="s">
        <v>68</v>
      </c>
      <c r="E79" s="312" t="s">
        <v>101</v>
      </c>
      <c r="F79" s="296">
        <v>1</v>
      </c>
      <c r="G79" s="418" t="str">
        <f t="shared" si="28"/>
        <v xml:space="preserve">勝 (sin1) </v>
      </c>
      <c r="H79" s="269" t="str" cm="1">
        <f t="array" ref="H79">IF( OR($U79, NOT($V79), $X79), "",  $AF79 &amp; INDEX(中文數值資料表, $AJ79, 2) &amp; $AC79)</f>
        <v>更一時</v>
      </c>
      <c r="I79" s="332" t="str">
        <f t="shared" si="29"/>
        <v>sin</v>
      </c>
      <c r="J79" s="333" t="str">
        <f t="shared" si="30"/>
        <v>sin</v>
      </c>
      <c r="K79" s="334" t="str">
        <f t="shared" si="31"/>
        <v>sīn</v>
      </c>
      <c r="L79" s="335" t="str">
        <f t="shared" si="32"/>
        <v>ㄒㄧㄣ</v>
      </c>
      <c r="M79" s="270" t="str">
        <f t="shared" ca="1" si="33"/>
        <v xml:space="preserve">\ltjruby{勝}{sin}\
</v>
      </c>
      <c r="N79" s="270" t="str">
        <f t="shared" ca="1" si="34"/>
        <v xml:space="preserve">&lt;ruby&gt;勝&lt;rt&gt;更一時&lt;/rt&gt;&lt;/ruby&gt;
</v>
      </c>
      <c r="O79" s="270" t="str">
        <f t="shared" ca="1" si="35"/>
        <v xml:space="preserve">&lt;ruby&gt;勝&lt;rt&gt;sin&lt;/rt&gt;&lt;/ruby&gt;
</v>
      </c>
      <c r="P79" s="270" t="str">
        <f t="shared" ca="1" si="26"/>
        <v xml:space="preserve">&lt;ruby&gt;勝&lt;rt&gt;sin&lt;/rt&gt;&lt;/ruby&gt;
</v>
      </c>
      <c r="Q79" s="270" t="str">
        <f t="shared" ca="1" si="26"/>
        <v xml:space="preserve">&lt;ruby&gt;勝&lt;rt&gt;sīn&lt;/rt&gt;&lt;/ruby&gt;
</v>
      </c>
      <c r="R79" s="271" t="str">
        <f t="shared" ca="1" si="36"/>
        <v xml:space="preserve">&lt;ruby&gt;勝&lt;rtc&gt;ㄒㄧㄣ&lt;/rtc&gt;&lt;/ruby&gt;
</v>
      </c>
      <c r="S79" s="271" t="str">
        <f t="shared" ca="1" si="37"/>
        <v xml:space="preserve">&lt;ruby&gt;勝&lt;rt&gt;sin&lt;/rt&gt;&lt;rtc&gt;ㄒㄧㄣ&lt;/rtc&gt;&lt;/ruby&gt;
</v>
      </c>
      <c r="T79" s="244"/>
      <c r="U79" s="272" t="b">
        <f t="shared" si="38"/>
        <v>0</v>
      </c>
      <c r="V79" s="272" t="b">
        <f t="shared" si="39"/>
        <v>1</v>
      </c>
      <c r="W79" s="272" t="b">
        <f t="shared" si="47"/>
        <v>0</v>
      </c>
      <c r="X79" s="272" t="b">
        <f t="shared" si="40"/>
        <v>0</v>
      </c>
      <c r="Y79" s="272" t="b">
        <f t="shared" si="41"/>
        <v>0</v>
      </c>
      <c r="Z79" s="298"/>
      <c r="AA79" s="305">
        <f t="shared" si="42"/>
        <v>21</v>
      </c>
      <c r="AB79" s="301" cm="1">
        <f t="array" ref="AB79">IF( $AA79="", "", INDEX(聲母資料表, $AA79, AB$5))</f>
        <v>10</v>
      </c>
      <c r="AC79" s="301" t="str" cm="1">
        <f t="array" ref="AC79">IF( $AA79="", "", INDEX(聲母資料表, $AA79, AC$5))</f>
        <v>時</v>
      </c>
      <c r="AD79" s="305">
        <f t="shared" si="43"/>
        <v>36</v>
      </c>
      <c r="AE79" s="301" cm="1">
        <f t="array" ref="AE79">IF( $X79, "", INDEX(韻母資料表, AD79, AE$5))</f>
        <v>17</v>
      </c>
      <c r="AF79" s="301" t="str" cm="1">
        <f t="array" ref="AF79">IF( $X79, "", INDEX(韻母資料表, AE79, AF$5))</f>
        <v>更</v>
      </c>
      <c r="AG79" s="298"/>
      <c r="AH79" s="301" t="b">
        <f t="array" ref="AH79">IF( $X79, "", IF( INDEX(韻母資料表, AD79, $AH$5) = "入聲", TRUE, FALSE) )</f>
        <v>0</v>
      </c>
      <c r="AI79" s="302">
        <f t="shared" si="44"/>
        <v>1</v>
      </c>
      <c r="AJ79" s="302">
        <f t="shared" si="23"/>
        <v>1</v>
      </c>
      <c r="AK79" s="362" t="str">
        <f t="array" ref="AK79">IF( $X79, "", INDEX(韻母資料表, $AD79, $AK$5))</f>
        <v>in</v>
      </c>
      <c r="AL79" s="362" t="str">
        <f t="array" ref="AL79">IF($X79, "", INDEX(白話字韻母八聲調資料表, $AE79, $AJ79))</f>
        <v>in</v>
      </c>
      <c r="AM79" s="298"/>
      <c r="AN79" s="362" t="str" cm="1">
        <f t="array" ref="AN79">IF($W79, "", INDEX(聲母資料表, $AA79, AN$5))</f>
        <v>s</v>
      </c>
      <c r="AO79" s="367" t="str" cm="1">
        <f t="array" ref="AO79">IF($X79, "", INDEX(韻母資料表, $AD79, AO$5))</f>
        <v>in</v>
      </c>
      <c r="AP79" s="362" t="str" cm="1">
        <f t="array" ref="AP79">IF($X79, "", INDEX(台羅韻母八聲調資料表, $AE79, $F79))</f>
        <v>in</v>
      </c>
      <c r="AQ79" s="298"/>
      <c r="AR79" s="302" t="str">
        <f t="array" ref="AR79">IF($W79, "", INDEX(聲母資料表, $AA79, $AR$5))</f>
        <v>s</v>
      </c>
      <c r="AS79" s="303" t="str">
        <f t="array" ref="AS79">IF($X79, "", INDEX(韻母資料表, $AD79, $AS$5))</f>
        <v>in</v>
      </c>
      <c r="AT79" s="302" t="str">
        <f t="array" ref="AT79">IF($X79, "", INDEX(閩拼韻母八聲調資料表, $AE79, $AJ79))</f>
        <v>īn</v>
      </c>
      <c r="AV79" s="301" t="b">
        <f t="shared" si="46"/>
        <v>1</v>
      </c>
      <c r="AW79" s="301" t="b">
        <f>IF( $AV79, IFERROR( IF(MATCH( $E79, 顎音化聲母!$H$9:$H$37, 0), TRUE, FALSE), FALSE), "")</f>
        <v>1</v>
      </c>
      <c r="AX79" s="301" t="str">
        <f t="array" ref="AX79">IF( AND($AV79, $AW79), INDEX(顎音化聲母資料表, MATCH( $D79 &amp; $E79, 顎音化聲母!$L$5:$L$136, 0), 3), "")</f>
        <v>ㄒ</v>
      </c>
      <c r="AY79" s="301">
        <f t="shared" si="45"/>
        <v>21</v>
      </c>
      <c r="AZ79" s="362" t="str">
        <f t="array" ref="AZ79">IF($AY79="", "", IF( $AX79&lt;&gt;"", $AX79,INDEX(聲母資料表, $AY79, $AZ$5)))</f>
        <v>ㄒ</v>
      </c>
      <c r="BA79" s="362" t="str">
        <f t="array" ref="BA79">IF($X79, "", INDEX(方音八音反切資料表, $AE79, $AJ79))</f>
        <v>ㄧㄣ</v>
      </c>
    </row>
    <row r="80" spans="2:53">
      <c r="B80" s="307">
        <f t="shared" si="27"/>
        <v>73</v>
      </c>
      <c r="C80" s="404" t="s">
        <v>141</v>
      </c>
      <c r="D80" s="312" t="s">
        <v>79</v>
      </c>
      <c r="E80" s="312" t="s">
        <v>98</v>
      </c>
      <c r="F80" s="296">
        <v>7</v>
      </c>
      <c r="G80" s="418" t="str">
        <f t="shared" si="28"/>
        <v xml:space="preserve">狀 (tsong7) </v>
      </c>
      <c r="H80" s="269" t="str" cm="1">
        <f t="array" ref="H80">IF( OR($U80, NOT($V80), $X80), "",  $AF80 &amp; INDEX(中文數值資料表, $AJ80, 2) &amp; $AC80)</f>
        <v>干七曾</v>
      </c>
      <c r="I80" s="332" t="str">
        <f t="shared" si="29"/>
        <v>tsōng</v>
      </c>
      <c r="J80" s="333" t="str">
        <f t="shared" si="30"/>
        <v>tsōng</v>
      </c>
      <c r="K80" s="334" t="str">
        <f t="shared" si="31"/>
        <v>zōng</v>
      </c>
      <c r="L80" s="335" t="str">
        <f t="shared" si="32"/>
        <v>ㄗㆲ˫</v>
      </c>
      <c r="M80" s="270" t="str">
        <f t="shared" ca="1" si="33"/>
        <v xml:space="preserve">\ltjruby{狀}{tsōng}\
</v>
      </c>
      <c r="N80" s="270" t="str">
        <f t="shared" ca="1" si="34"/>
        <v xml:space="preserve">&lt;ruby&gt;狀&lt;rt&gt;干七曾&lt;/rt&gt;&lt;/ruby&gt;
</v>
      </c>
      <c r="O80" s="270" t="str">
        <f t="shared" ca="1" si="35"/>
        <v xml:space="preserve">&lt;ruby&gt;狀&lt;rt&gt;tsōng&lt;/rt&gt;&lt;/ruby&gt;
</v>
      </c>
      <c r="P80" s="270" t="str">
        <f t="shared" ca="1" si="26"/>
        <v xml:space="preserve">&lt;ruby&gt;狀&lt;rt&gt;tsōng&lt;/rt&gt;&lt;/ruby&gt;
</v>
      </c>
      <c r="Q80" s="270" t="str">
        <f t="shared" ca="1" si="26"/>
        <v xml:space="preserve">&lt;ruby&gt;狀&lt;rt&gt;zōng&lt;/rt&gt;&lt;/ruby&gt;
</v>
      </c>
      <c r="R80" s="271" t="str">
        <f t="shared" ca="1" si="36"/>
        <v xml:space="preserve">&lt;ruby&gt;狀&lt;rtc&gt;ㄗㆲ˫&lt;/rtc&gt;&lt;/ruby&gt;
</v>
      </c>
      <c r="S80" s="271" t="str">
        <f t="shared" ca="1" si="37"/>
        <v xml:space="preserve">&lt;ruby&gt;狀&lt;rt&gt;tsōng&lt;/rt&gt;&lt;rtc&gt;ㄗㆲ˫&lt;/rtc&gt;&lt;/ruby&gt;
</v>
      </c>
      <c r="T80" s="244"/>
      <c r="U80" s="272" t="b">
        <f t="shared" si="38"/>
        <v>0</v>
      </c>
      <c r="V80" s="272" t="b">
        <f t="shared" si="39"/>
        <v>1</v>
      </c>
      <c r="W80" s="272" t="b">
        <f t="shared" si="47"/>
        <v>0</v>
      </c>
      <c r="X80" s="272" t="b">
        <f t="shared" si="40"/>
        <v>0</v>
      </c>
      <c r="Y80" s="272" t="b">
        <f t="shared" si="41"/>
        <v>0</v>
      </c>
      <c r="Z80" s="298"/>
      <c r="AA80" s="305">
        <f t="shared" si="42"/>
        <v>18</v>
      </c>
      <c r="AB80" s="301" cm="1">
        <f t="array" ref="AB80">IF( $AA80="", "", INDEX(聲母資料表, $AA80, AB$5))</f>
        <v>8</v>
      </c>
      <c r="AC80" s="301" t="str" cm="1">
        <f t="array" ref="AC80">IF( $AA80="", "", INDEX(聲母資料表, $AA80, AC$5))</f>
        <v>曾</v>
      </c>
      <c r="AD80" s="305">
        <f t="shared" si="43"/>
        <v>57</v>
      </c>
      <c r="AE80" s="301" cm="1">
        <f t="array" ref="AE80">IF( $X80, "", INDEX(韻母資料表, AD80, AE$5))</f>
        <v>7</v>
      </c>
      <c r="AF80" s="301" t="str" cm="1">
        <f t="array" ref="AF80">IF( $X80, "", INDEX(韻母資料表, AE80, AF$5))</f>
        <v>干</v>
      </c>
      <c r="AG80" s="298"/>
      <c r="AH80" s="301" t="b">
        <f t="array" ref="AH80">IF( $X80, "", IF( INDEX(韻母資料表, AD80, $AH$5) = "入聲", TRUE, FALSE) )</f>
        <v>0</v>
      </c>
      <c r="AI80" s="302">
        <f t="shared" si="44"/>
        <v>1</v>
      </c>
      <c r="AJ80" s="302">
        <f t="shared" si="23"/>
        <v>7</v>
      </c>
      <c r="AK80" s="362" t="str">
        <f t="array" ref="AK80">IF( $X80, "", INDEX(韻母資料表, $AD80, $AK$5))</f>
        <v>ong</v>
      </c>
      <c r="AL80" s="362" t="str">
        <f t="array" ref="AL80">IF($X80, "", INDEX(白話字韻母八聲調資料表, $AE80, $AJ80))</f>
        <v>ōng</v>
      </c>
      <c r="AM80" s="298"/>
      <c r="AN80" s="362" t="str" cm="1">
        <f t="array" ref="AN80">IF($W80, "", INDEX(聲母資料表, $AA80, AN$5))</f>
        <v>ts</v>
      </c>
      <c r="AO80" s="367" t="str" cm="1">
        <f t="array" ref="AO80">IF($X80, "", INDEX(韻母資料表, $AD80, AO$5))</f>
        <v>ong</v>
      </c>
      <c r="AP80" s="362" t="str" cm="1">
        <f t="array" ref="AP80">IF($X80, "", INDEX(台羅韻母八聲調資料表, $AE80, $F80))</f>
        <v>ōng</v>
      </c>
      <c r="AQ80" s="298"/>
      <c r="AR80" s="302" t="str">
        <f t="array" ref="AR80">IF($W80, "", INDEX(聲母資料表, $AA80, $AR$5))</f>
        <v>z</v>
      </c>
      <c r="AS80" s="303" t="str">
        <f t="array" ref="AS80">IF($X80, "", INDEX(韻母資料表, $AD80, $AS$5))</f>
        <v>ong</v>
      </c>
      <c r="AT80" s="302" t="str">
        <f t="array" ref="AT80">IF($X80, "", INDEX(閩拼韻母八聲調資料表, $AE80, $AJ80))</f>
        <v>ōng</v>
      </c>
      <c r="AV80" s="301" t="b">
        <f t="shared" si="46"/>
        <v>0</v>
      </c>
      <c r="AW80" s="301" t="str">
        <f>IF( $AV80, IFERROR( IF(MATCH( $E80, 顎音化聲母!$H$9:$H$37, 0), TRUE, FALSE), FALSE), "")</f>
        <v/>
      </c>
      <c r="AX80" s="301" t="str">
        <f t="array" ref="AX80">IF( AND($AV80, $AW80), INDEX(顎音化聲母資料表, MATCH( $D80 &amp; $E80, 顎音化聲母!$L$5:$L$136, 0), 3), "")</f>
        <v/>
      </c>
      <c r="AY80" s="301">
        <f t="shared" si="45"/>
        <v>18</v>
      </c>
      <c r="AZ80" s="362" t="str">
        <f t="array" ref="AZ80">IF($AY80="", "", IF( $AX80&lt;&gt;"", $AX80,INDEX(聲母資料表, $AY80, $AZ$5)))</f>
        <v>ㄗ</v>
      </c>
      <c r="BA80" s="362" t="str">
        <f t="array" ref="BA80">IF($X80, "", INDEX(方音八音反切資料表, $AE80, $AJ80))</f>
        <v>ㆲ˫</v>
      </c>
    </row>
    <row r="81" spans="2:53">
      <c r="B81" s="307">
        <f t="shared" si="27"/>
        <v>74</v>
      </c>
      <c r="C81" s="404" t="s">
        <v>75</v>
      </c>
      <c r="D81" s="312"/>
      <c r="E81" s="312"/>
      <c r="F81" s="296"/>
      <c r="G81" s="418" t="str">
        <f t="shared" si="28"/>
        <v/>
      </c>
      <c r="H81" s="269" t="str" cm="1">
        <f t="array" ref="H81">IF( OR($U81, NOT($V81), $X81), "",  $AF81 &amp; INDEX(中文數值資料表, $AJ81, 2) &amp; $AC81)</f>
        <v/>
      </c>
      <c r="I81" s="332" t="str">
        <f t="shared" si="29"/>
        <v/>
      </c>
      <c r="J81" s="333" t="str">
        <f t="shared" si="30"/>
        <v/>
      </c>
      <c r="K81" s="334" t="str">
        <f t="shared" si="31"/>
        <v/>
      </c>
      <c r="L81" s="335" t="str">
        <f t="shared" si="32"/>
        <v/>
      </c>
      <c r="M81" s="270" t="str">
        <f t="shared" ca="1" si="33"/>
        <v xml:space="preserve">\ltjruby{，}{}\
</v>
      </c>
      <c r="N81" s="270" t="str">
        <f t="shared" ca="1" si="34"/>
        <v xml:space="preserve">，
</v>
      </c>
      <c r="O81" s="270" t="str">
        <f t="shared" ca="1" si="35"/>
        <v xml:space="preserve">，
</v>
      </c>
      <c r="P81" s="270" t="str">
        <f t="shared" ca="1" si="26"/>
        <v xml:space="preserve">，
</v>
      </c>
      <c r="Q81" s="270" t="str">
        <f t="shared" ca="1" si="26"/>
        <v xml:space="preserve">，
</v>
      </c>
      <c r="R81" s="271" t="str">
        <f t="shared" ca="1" si="36"/>
        <v xml:space="preserve">，
</v>
      </c>
      <c r="S81" s="271" t="str">
        <f t="shared" ca="1" si="37"/>
        <v xml:space="preserve">，
</v>
      </c>
      <c r="T81" s="244"/>
      <c r="U81" s="272" t="b">
        <f t="shared" si="38"/>
        <v>1</v>
      </c>
      <c r="V81" s="272" t="b">
        <f t="shared" si="39"/>
        <v>0</v>
      </c>
      <c r="W81" s="272" t="b">
        <f t="shared" si="47"/>
        <v>1</v>
      </c>
      <c r="X81" s="272" t="b">
        <f t="shared" si="40"/>
        <v>1</v>
      </c>
      <c r="Y81" s="272" t="b">
        <f t="shared" si="41"/>
        <v>0</v>
      </c>
      <c r="Z81" s="298"/>
      <c r="AA81" s="305" t="str">
        <f t="shared" si="42"/>
        <v/>
      </c>
      <c r="AB81" s="301" t="str" cm="1">
        <f t="array" ref="AB81">IF( $AA81="", "", INDEX(聲母資料表, $AA81, AB$5))</f>
        <v/>
      </c>
      <c r="AC81" s="301" t="str" cm="1">
        <f t="array" ref="AC81">IF( $AA81="", "", INDEX(聲母資料表, $AA81, AC$5))</f>
        <v/>
      </c>
      <c r="AD81" s="305" t="str">
        <f t="shared" si="43"/>
        <v/>
      </c>
      <c r="AE81" s="301" t="str" cm="1">
        <f t="array" ref="AE81">IF( $X81, "", INDEX(韻母資料表, AD81, AE$5))</f>
        <v/>
      </c>
      <c r="AF81" s="301" t="str" cm="1">
        <f t="array" ref="AF81">IF( $X81, "", INDEX(韻母資料表, AE81, AF$5))</f>
        <v/>
      </c>
      <c r="AG81" s="298"/>
      <c r="AH81" s="301" t="str">
        <f t="array" ref="AH81">IF( $X81, "", IF( INDEX(韻母資料表, AD81, $AH$5) = "入聲", TRUE, FALSE) )</f>
        <v/>
      </c>
      <c r="AI81" s="302" t="str">
        <f t="shared" si="44"/>
        <v/>
      </c>
      <c r="AJ81" s="302" t="str">
        <f t="shared" si="23"/>
        <v/>
      </c>
      <c r="AK81" s="362" t="str">
        <f t="array" ref="AK81">IF( $X81, "", INDEX(韻母資料表, $AD81, $AK$5))</f>
        <v/>
      </c>
      <c r="AL81" s="362" t="str">
        <f t="array" ref="AL81">IF($X81, "", INDEX(白話字韻母八聲調資料表, $AE81, $AJ81))</f>
        <v/>
      </c>
      <c r="AM81" s="298"/>
      <c r="AN81" s="362" t="str" cm="1">
        <f t="array" ref="AN81">IF($W81, "", INDEX(聲母資料表, $AA81, AN$5))</f>
        <v/>
      </c>
      <c r="AO81" s="367" t="str" cm="1">
        <f t="array" ref="AO81">IF($X81, "", INDEX(韻母資料表, $AD81, AO$5))</f>
        <v/>
      </c>
      <c r="AP81" s="362" t="str" cm="1">
        <f t="array" ref="AP81">IF($X81, "", INDEX(台羅韻母八聲調資料表, $AE81, $F81))</f>
        <v/>
      </c>
      <c r="AQ81" s="298"/>
      <c r="AR81" s="302" t="str">
        <f t="array" ref="AR81">IF($W81, "", INDEX(聲母資料表, $AA81, $AR$5))</f>
        <v/>
      </c>
      <c r="AS81" s="303" t="str">
        <f t="array" ref="AS81">IF($X81, "", INDEX(韻母資料表, $AD81, $AS$5))</f>
        <v/>
      </c>
      <c r="AT81" s="302" t="str">
        <f t="array" ref="AT81">IF($X81, "", INDEX(閩拼韻母八聲調資料表, $AE81, $AJ81))</f>
        <v/>
      </c>
      <c r="AV81" s="301" t="b">
        <f t="shared" si="46"/>
        <v>0</v>
      </c>
      <c r="AW81" s="301" t="str">
        <f>IF( $AV81, IFERROR( IF(MATCH( $E81, 顎音化聲母!$H$9:$H$37, 0), TRUE, FALSE), FALSE), "")</f>
        <v/>
      </c>
      <c r="AX81" s="301" t="str">
        <f t="array" ref="AX81">IF( AND($AV81, $AW81), INDEX(顎音化聲母資料表, MATCH( $D81 &amp; $E81, 顎音化聲母!$L$5:$L$136, 0), 3), "")</f>
        <v/>
      </c>
      <c r="AY81" s="301" t="str">
        <f t="shared" si="45"/>
        <v/>
      </c>
      <c r="AZ81" s="362" t="str">
        <f t="array" ref="AZ81">IF($AY81="", "", IF( $AX81&lt;&gt;"", $AX81,INDEX(聲母資料表, $AY81, $AZ$5)))</f>
        <v/>
      </c>
      <c r="BA81" s="362" t="str">
        <f t="array" ref="BA81">IF($X81, "", INDEX(方音八音反切資料表, $AE81, $AJ81))</f>
        <v/>
      </c>
    </row>
    <row r="82" spans="2:53">
      <c r="B82" s="307">
        <f t="shared" si="27"/>
        <v>75</v>
      </c>
      <c r="C82" s="404" t="s">
        <v>142</v>
      </c>
      <c r="D82" s="312" t="s">
        <v>79</v>
      </c>
      <c r="E82" s="312" t="s">
        <v>143</v>
      </c>
      <c r="F82" s="296">
        <v>7</v>
      </c>
      <c r="G82" s="418" t="str">
        <f t="shared" si="28"/>
        <v xml:space="preserve">在 (tsai7) </v>
      </c>
      <c r="H82" s="269" t="str" cm="1">
        <f t="array" ref="H82">IF( OR($U82, NOT($V82), $X82), "",  $AF82 &amp; INDEX(中文數值資料表, $AJ82, 2) &amp; $AC82)</f>
        <v>伽七曾</v>
      </c>
      <c r="I82" s="332" t="str">
        <f t="shared" si="29"/>
        <v>tsāi</v>
      </c>
      <c r="J82" s="333" t="str">
        <f t="shared" si="30"/>
        <v>tsāi</v>
      </c>
      <c r="K82" s="334" t="str">
        <f t="shared" si="31"/>
        <v>zāi</v>
      </c>
      <c r="L82" s="335" t="str">
        <f t="shared" si="32"/>
        <v>ㄗㄞ˫</v>
      </c>
      <c r="M82" s="270" t="str">
        <f t="shared" ca="1" si="33"/>
        <v xml:space="preserve">\ltjruby{在}{tsāi}\
</v>
      </c>
      <c r="N82" s="270" t="str">
        <f t="shared" ca="1" si="34"/>
        <v xml:space="preserve">&lt;ruby&gt;在&lt;rt&gt;伽七曾&lt;/rt&gt;&lt;/ruby&gt;
</v>
      </c>
      <c r="O82" s="270" t="str">
        <f t="shared" ca="1" si="35"/>
        <v xml:space="preserve">&lt;ruby&gt;在&lt;rt&gt;tsāi&lt;/rt&gt;&lt;/ruby&gt;
</v>
      </c>
      <c r="P82" s="270" t="str">
        <f t="shared" ca="1" si="26"/>
        <v xml:space="preserve">&lt;ruby&gt;在&lt;rt&gt;tsāi&lt;/rt&gt;&lt;/ruby&gt;
</v>
      </c>
      <c r="Q82" s="270" t="str">
        <f t="shared" ca="1" si="26"/>
        <v xml:space="preserve">&lt;ruby&gt;在&lt;rt&gt;zāi&lt;/rt&gt;&lt;/ruby&gt;
</v>
      </c>
      <c r="R82" s="271" t="str">
        <f t="shared" ca="1" si="36"/>
        <v xml:space="preserve">&lt;ruby&gt;在&lt;rtc&gt;ㄗㄞ˫&lt;/rtc&gt;&lt;/ruby&gt;
</v>
      </c>
      <c r="S82" s="271" t="str">
        <f t="shared" ca="1" si="37"/>
        <v xml:space="preserve">&lt;ruby&gt;在&lt;rt&gt;tsāi&lt;/rt&gt;&lt;rtc&gt;ㄗㄞ˫&lt;/rtc&gt;&lt;/ruby&gt;
</v>
      </c>
      <c r="T82" s="244"/>
      <c r="U82" s="272" t="b">
        <f t="shared" si="38"/>
        <v>0</v>
      </c>
      <c r="V82" s="272" t="b">
        <f t="shared" si="39"/>
        <v>1</v>
      </c>
      <c r="W82" s="272" t="b">
        <f t="shared" si="47"/>
        <v>0</v>
      </c>
      <c r="X82" s="272" t="b">
        <f t="shared" si="40"/>
        <v>0</v>
      </c>
      <c r="Y82" s="272" t="b">
        <f t="shared" si="41"/>
        <v>0</v>
      </c>
      <c r="Z82" s="298"/>
      <c r="AA82" s="305">
        <f t="shared" si="42"/>
        <v>18</v>
      </c>
      <c r="AB82" s="301" cm="1">
        <f t="array" ref="AB82">IF( $AA82="", "", INDEX(聲母資料表, $AA82, AB$5))</f>
        <v>8</v>
      </c>
      <c r="AC82" s="301" t="str" cm="1">
        <f t="array" ref="AC82">IF( $AA82="", "", INDEX(聲母資料表, $AA82, AC$5))</f>
        <v>曾</v>
      </c>
      <c r="AD82" s="305">
        <f t="shared" si="43"/>
        <v>3</v>
      </c>
      <c r="AE82" s="301" cm="1">
        <f t="array" ref="AE82">IF( $X82, "", INDEX(韻母資料表, AD82, AE$5))</f>
        <v>16</v>
      </c>
      <c r="AF82" s="301" t="str" cm="1">
        <f t="array" ref="AF82">IF( $X82, "", INDEX(韻母資料表, AE82, AF$5))</f>
        <v>伽</v>
      </c>
      <c r="AG82" s="298"/>
      <c r="AH82" s="301" t="b">
        <f t="array" ref="AH82">IF( $X82, "", IF( INDEX(韻母資料表, AD82, $AH$5) = "入聲", TRUE, FALSE) )</f>
        <v>0</v>
      </c>
      <c r="AI82" s="302">
        <f t="shared" si="44"/>
        <v>1</v>
      </c>
      <c r="AJ82" s="302">
        <f t="shared" ref="AJ82:AJ145" si="48">IF($U82, "", IF($F82="", $AI82, $F82))</f>
        <v>7</v>
      </c>
      <c r="AK82" s="362" t="str">
        <f t="array" ref="AK82">IF( $X82, "", INDEX(韻母資料表, $AD82, $AK$5))</f>
        <v>ai</v>
      </c>
      <c r="AL82" s="362" t="str">
        <f t="array" ref="AL82">IF($X82, "", INDEX(白話字韻母八聲調資料表, $AE82, $AJ82))</f>
        <v>āi</v>
      </c>
      <c r="AM82" s="298"/>
      <c r="AN82" s="362" t="str" cm="1">
        <f t="array" ref="AN82">IF($W82, "", INDEX(聲母資料表, $AA82, AN$5))</f>
        <v>ts</v>
      </c>
      <c r="AO82" s="367" t="str" cm="1">
        <f t="array" ref="AO82">IF($X82, "", INDEX(韻母資料表, $AD82, AO$5))</f>
        <v>ai</v>
      </c>
      <c r="AP82" s="362" t="str" cm="1">
        <f t="array" ref="AP82">IF($X82, "", INDEX(台羅韻母八聲調資料表, $AE82, $F82))</f>
        <v>āi</v>
      </c>
      <c r="AQ82" s="298"/>
      <c r="AR82" s="302" t="str">
        <f t="array" ref="AR82">IF($W82, "", INDEX(聲母資料表, $AA82, $AR$5))</f>
        <v>z</v>
      </c>
      <c r="AS82" s="303" t="str">
        <f t="array" ref="AS82">IF($X82, "", INDEX(韻母資料表, $AD82, $AS$5))</f>
        <v>ai</v>
      </c>
      <c r="AT82" s="302" t="str">
        <f t="array" ref="AT82">IF($X82, "", INDEX(閩拼韻母八聲調資料表, $AE82, $AJ82))</f>
        <v>āi</v>
      </c>
      <c r="AV82" s="301" t="b">
        <f t="shared" si="46"/>
        <v>0</v>
      </c>
      <c r="AW82" s="301" t="str">
        <f>IF( $AV82, IFERROR( IF(MATCH( $E82, 顎音化聲母!$H$9:$H$37, 0), TRUE, FALSE), FALSE), "")</f>
        <v/>
      </c>
      <c r="AX82" s="301" t="str">
        <f t="array" ref="AX82">IF( AND($AV82, $AW82), INDEX(顎音化聲母資料表, MATCH( $D82 &amp; $E82, 顎音化聲母!$L$5:$L$136, 0), 3), "")</f>
        <v/>
      </c>
      <c r="AY82" s="301">
        <f t="shared" si="45"/>
        <v>18</v>
      </c>
      <c r="AZ82" s="362" t="str">
        <f t="array" ref="AZ82">IF($AY82="", "", IF( $AX82&lt;&gt;"", $AX82,INDEX(聲母資料表, $AY82, $AZ$5)))</f>
        <v>ㄗ</v>
      </c>
      <c r="BA82" s="362" t="str">
        <f t="array" ref="BA82">IF($X82, "", INDEX(方音八音反切資料表, $AE82, $AJ82))</f>
        <v>ㄞ˫</v>
      </c>
    </row>
    <row r="83" spans="2:53">
      <c r="B83" s="307">
        <f t="shared" si="27"/>
        <v>76</v>
      </c>
      <c r="C83" s="404" t="s">
        <v>144</v>
      </c>
      <c r="D83" s="312" t="s">
        <v>77</v>
      </c>
      <c r="E83" s="312" t="s">
        <v>98</v>
      </c>
      <c r="F83" s="296">
        <v>7</v>
      </c>
      <c r="G83" s="418" t="str">
        <f t="shared" si="28"/>
        <v xml:space="preserve">洞 (tong7) </v>
      </c>
      <c r="H83" s="269" t="str" cm="1">
        <f t="array" ref="H83">IF( OR($U83, NOT($V83), $X83), "",  $AF83 &amp; INDEX(中文數值資料表, $AJ83, 2) &amp; $AC83)</f>
        <v>干七地</v>
      </c>
      <c r="I83" s="332" t="str">
        <f t="shared" si="29"/>
        <v>tōng</v>
      </c>
      <c r="J83" s="333" t="str">
        <f t="shared" si="30"/>
        <v>tōng</v>
      </c>
      <c r="K83" s="334" t="str">
        <f t="shared" si="31"/>
        <v>dōng</v>
      </c>
      <c r="L83" s="335" t="str">
        <f t="shared" si="32"/>
        <v>ㄉㆲ˫</v>
      </c>
      <c r="M83" s="270" t="str">
        <f t="shared" ca="1" si="33"/>
        <v xml:space="preserve">\ltjruby{洞}{tōng}\
</v>
      </c>
      <c r="N83" s="270" t="str">
        <f t="shared" ca="1" si="34"/>
        <v xml:space="preserve">&lt;ruby&gt;洞&lt;rt&gt;干七地&lt;/rt&gt;&lt;/ruby&gt;
</v>
      </c>
      <c r="O83" s="270" t="str">
        <f t="shared" ca="1" si="35"/>
        <v xml:space="preserve">&lt;ruby&gt;洞&lt;rt&gt;tōng&lt;/rt&gt;&lt;/ruby&gt;
</v>
      </c>
      <c r="P83" s="270" t="str">
        <f t="shared" ca="1" si="26"/>
        <v xml:space="preserve">&lt;ruby&gt;洞&lt;rt&gt;tōng&lt;/rt&gt;&lt;/ruby&gt;
</v>
      </c>
      <c r="Q83" s="270" t="str">
        <f t="shared" ca="1" si="26"/>
        <v xml:space="preserve">&lt;ruby&gt;洞&lt;rt&gt;dōng&lt;/rt&gt;&lt;/ruby&gt;
</v>
      </c>
      <c r="R83" s="271" t="str">
        <f t="shared" ca="1" si="36"/>
        <v xml:space="preserve">&lt;ruby&gt;洞&lt;rtc&gt;ㄉㆲ˫&lt;/rtc&gt;&lt;/ruby&gt;
</v>
      </c>
      <c r="S83" s="271" t="str">
        <f t="shared" ca="1" si="37"/>
        <v xml:space="preserve">&lt;ruby&gt;洞&lt;rt&gt;tōng&lt;/rt&gt;&lt;rtc&gt;ㄉㆲ˫&lt;/rtc&gt;&lt;/ruby&gt;
</v>
      </c>
      <c r="T83" s="244"/>
      <c r="U83" s="272" t="b">
        <f t="shared" si="38"/>
        <v>0</v>
      </c>
      <c r="V83" s="272" t="b">
        <f t="shared" si="39"/>
        <v>1</v>
      </c>
      <c r="W83" s="272" t="b">
        <f t="shared" si="47"/>
        <v>0</v>
      </c>
      <c r="X83" s="272" t="b">
        <f t="shared" si="40"/>
        <v>0</v>
      </c>
      <c r="Y83" s="272" t="b">
        <f t="shared" si="41"/>
        <v>0</v>
      </c>
      <c r="Z83" s="298"/>
      <c r="AA83" s="305">
        <f t="shared" si="42"/>
        <v>5</v>
      </c>
      <c r="AB83" s="301" cm="1">
        <f t="array" ref="AB83">IF( $AA83="", "", INDEX(聲母資料表, $AA83, AB$5))</f>
        <v>5</v>
      </c>
      <c r="AC83" s="301" t="str" cm="1">
        <f t="array" ref="AC83">IF( $AA83="", "", INDEX(聲母資料表, $AA83, AC$5))</f>
        <v>地</v>
      </c>
      <c r="AD83" s="305">
        <f t="shared" si="43"/>
        <v>57</v>
      </c>
      <c r="AE83" s="301" cm="1">
        <f t="array" ref="AE83">IF( $X83, "", INDEX(韻母資料表, AD83, AE$5))</f>
        <v>7</v>
      </c>
      <c r="AF83" s="301" t="str" cm="1">
        <f t="array" ref="AF83">IF( $X83, "", INDEX(韻母資料表, AE83, AF$5))</f>
        <v>干</v>
      </c>
      <c r="AG83" s="298"/>
      <c r="AH83" s="301" t="b">
        <f t="array" ref="AH83">IF( $X83, "", IF( INDEX(韻母資料表, AD83, $AH$5) = "入聲", TRUE, FALSE) )</f>
        <v>0</v>
      </c>
      <c r="AI83" s="302">
        <f t="shared" si="44"/>
        <v>1</v>
      </c>
      <c r="AJ83" s="302">
        <f t="shared" si="48"/>
        <v>7</v>
      </c>
      <c r="AK83" s="362" t="str">
        <f t="array" ref="AK83">IF( $X83, "", INDEX(韻母資料表, $AD83, $AK$5))</f>
        <v>ong</v>
      </c>
      <c r="AL83" s="362" t="str">
        <f t="array" ref="AL83">IF($X83, "", INDEX(白話字韻母八聲調資料表, $AE83, $AJ83))</f>
        <v>ōng</v>
      </c>
      <c r="AM83" s="298"/>
      <c r="AN83" s="362" t="str" cm="1">
        <f t="array" ref="AN83">IF($W83, "", INDEX(聲母資料表, $AA83, AN$5))</f>
        <v>t</v>
      </c>
      <c r="AO83" s="367" t="str" cm="1">
        <f t="array" ref="AO83">IF($X83, "", INDEX(韻母資料表, $AD83, AO$5))</f>
        <v>ong</v>
      </c>
      <c r="AP83" s="362" t="str" cm="1">
        <f t="array" ref="AP83">IF($X83, "", INDEX(台羅韻母八聲調資料表, $AE83, $F83))</f>
        <v>ōng</v>
      </c>
      <c r="AQ83" s="298"/>
      <c r="AR83" s="302" t="str">
        <f t="array" ref="AR83">IF($W83, "", INDEX(聲母資料表, $AA83, $AR$5))</f>
        <v>d</v>
      </c>
      <c r="AS83" s="303" t="str">
        <f t="array" ref="AS83">IF($X83, "", INDEX(韻母資料表, $AD83, $AS$5))</f>
        <v>ong</v>
      </c>
      <c r="AT83" s="302" t="str">
        <f t="array" ref="AT83">IF($X83, "", INDEX(閩拼韻母八聲調資料表, $AE83, $AJ83))</f>
        <v>ōng</v>
      </c>
      <c r="AV83" s="301" t="b">
        <f t="shared" si="46"/>
        <v>0</v>
      </c>
      <c r="AW83" s="301" t="str">
        <f>IF( $AV83, IFERROR( IF(MATCH( $E83, 顎音化聲母!$H$9:$H$37, 0), TRUE, FALSE), FALSE), "")</f>
        <v/>
      </c>
      <c r="AX83" s="301" t="str">
        <f t="array" ref="AX83">IF( AND($AV83, $AW83), INDEX(顎音化聲母資料表, MATCH( $D83 &amp; $E83, 顎音化聲母!$L$5:$L$136, 0), 3), "")</f>
        <v/>
      </c>
      <c r="AY83" s="301">
        <f t="shared" si="45"/>
        <v>5</v>
      </c>
      <c r="AZ83" s="362" t="str">
        <f t="array" ref="AZ83">IF($AY83="", "", IF( $AX83&lt;&gt;"", $AX83,INDEX(聲母資料表, $AY83, $AZ$5)))</f>
        <v>ㄉ</v>
      </c>
      <c r="BA83" s="362" t="str">
        <f t="array" ref="BA83">IF($X83, "", INDEX(方音八音反切資料表, $AE83, $AJ83))</f>
        <v>ㆲ˫</v>
      </c>
    </row>
    <row r="84" spans="2:53">
      <c r="B84" s="307">
        <f t="shared" si="27"/>
        <v>77</v>
      </c>
      <c r="C84" s="404" t="s">
        <v>145</v>
      </c>
      <c r="D84" s="312" t="s">
        <v>77</v>
      </c>
      <c r="E84" s="312" t="s">
        <v>64</v>
      </c>
      <c r="F84" s="296">
        <v>5</v>
      </c>
      <c r="G84" s="418" t="str">
        <f t="shared" si="28"/>
        <v xml:space="preserve">庭 (ting5) </v>
      </c>
      <c r="H84" s="269" t="str" cm="1">
        <f t="array" ref="H84">IF( OR($U84, NOT($V84), $X84), "",  $AF84 &amp; INDEX(中文數值資料表, $AJ84, 2) &amp; $AC84)</f>
        <v>監五地</v>
      </c>
      <c r="I84" s="332" t="str">
        <f t="shared" si="29"/>
        <v>ting</v>
      </c>
      <c r="J84" s="333" t="str">
        <f t="shared" si="30"/>
        <v>tîng</v>
      </c>
      <c r="K84" s="334" t="str">
        <f t="shared" si="31"/>
        <v>dìng</v>
      </c>
      <c r="L84" s="335" t="str">
        <f t="shared" si="32"/>
        <v>ㄉㄧㄥˊ</v>
      </c>
      <c r="M84" s="270" t="str">
        <f t="shared" ca="1" si="33"/>
        <v xml:space="preserve">\ltjruby{庭}{tîng}\
</v>
      </c>
      <c r="N84" s="270" t="str">
        <f t="shared" ca="1" si="34"/>
        <v xml:space="preserve">&lt;ruby&gt;庭&lt;rt&gt;監五地&lt;/rt&gt;&lt;/ruby&gt;
</v>
      </c>
      <c r="O84" s="270" t="str">
        <f t="shared" ca="1" si="35"/>
        <v xml:space="preserve">&lt;ruby&gt;庭&lt;rt&gt;ting&lt;/rt&gt;&lt;/ruby&gt;
</v>
      </c>
      <c r="P84" s="270" t="str">
        <f t="shared" ca="1" si="26"/>
        <v xml:space="preserve">&lt;ruby&gt;庭&lt;rt&gt;tîng&lt;/rt&gt;&lt;/ruby&gt;
</v>
      </c>
      <c r="Q84" s="270" t="str">
        <f t="shared" ca="1" si="26"/>
        <v xml:space="preserve">&lt;ruby&gt;庭&lt;rt&gt;dìng&lt;/rt&gt;&lt;/ruby&gt;
</v>
      </c>
      <c r="R84" s="271" t="str">
        <f t="shared" ca="1" si="36"/>
        <v xml:space="preserve">&lt;ruby&gt;庭&lt;rtc&gt;ㄉㄧㄥˊ&lt;/rtc&gt;&lt;/ruby&gt;
</v>
      </c>
      <c r="S84" s="271" t="str">
        <f t="shared" ca="1" si="37"/>
        <v xml:space="preserve">&lt;ruby&gt;庭&lt;rt&gt;tîng&lt;/rt&gt;&lt;rtc&gt;ㄉㄧㄥˊ&lt;/rtc&gt;&lt;/ruby&gt;
</v>
      </c>
      <c r="T84" s="244"/>
      <c r="U84" s="272" t="b">
        <f t="shared" si="38"/>
        <v>0</v>
      </c>
      <c r="V84" s="272" t="b">
        <f t="shared" si="39"/>
        <v>1</v>
      </c>
      <c r="W84" s="272" t="b">
        <f t="shared" si="47"/>
        <v>0</v>
      </c>
      <c r="X84" s="272" t="b">
        <f t="shared" si="40"/>
        <v>0</v>
      </c>
      <c r="Y84" s="272" t="b">
        <f t="shared" si="41"/>
        <v>0</v>
      </c>
      <c r="Z84" s="298"/>
      <c r="AA84" s="305">
        <f t="shared" si="42"/>
        <v>5</v>
      </c>
      <c r="AB84" s="301" cm="1">
        <f t="array" ref="AB84">IF( $AA84="", "", INDEX(聲母資料表, $AA84, AB$5))</f>
        <v>5</v>
      </c>
      <c r="AC84" s="301" t="str" cm="1">
        <f t="array" ref="AC84">IF( $AA84="", "", INDEX(聲母資料表, $AA84, AC$5))</f>
        <v>地</v>
      </c>
      <c r="AD84" s="305">
        <f t="shared" si="43"/>
        <v>37</v>
      </c>
      <c r="AE84" s="301" cm="1">
        <f t="array" ref="AE84">IF( $X84, "", INDEX(韻母資料表, AD84, AE$5))</f>
        <v>9</v>
      </c>
      <c r="AF84" s="301" t="str" cm="1">
        <f t="array" ref="AF84">IF( $X84, "", INDEX(韻母資料表, AE84, AF$5))</f>
        <v>監</v>
      </c>
      <c r="AG84" s="298"/>
      <c r="AH84" s="301" t="b">
        <f t="array" ref="AH84">IF( $X84, "", IF( INDEX(韻母資料表, AD84, $AH$5) = "入聲", TRUE, FALSE) )</f>
        <v>0</v>
      </c>
      <c r="AI84" s="302">
        <f t="shared" si="44"/>
        <v>1</v>
      </c>
      <c r="AJ84" s="302">
        <f t="shared" si="48"/>
        <v>5</v>
      </c>
      <c r="AK84" s="362" t="str">
        <f t="array" ref="AK84">IF( $X84, "", INDEX(韻母資料表, $AD84, $AK$5))</f>
        <v>ing</v>
      </c>
      <c r="AL84" s="362" t="str">
        <f t="array" ref="AL84">IF($X84, "", INDEX(白話字韻母八聲調資料表, $AE84, $AJ84))</f>
        <v>ing</v>
      </c>
      <c r="AM84" s="298"/>
      <c r="AN84" s="362" t="str" cm="1">
        <f t="array" ref="AN84">IF($W84, "", INDEX(聲母資料表, $AA84, AN$5))</f>
        <v>t</v>
      </c>
      <c r="AO84" s="367" t="str" cm="1">
        <f t="array" ref="AO84">IF($X84, "", INDEX(韻母資料表, $AD84, AO$5))</f>
        <v>ing</v>
      </c>
      <c r="AP84" s="362" t="str" cm="1">
        <f t="array" ref="AP84">IF($X84, "", INDEX(台羅韻母八聲調資料表, $AE84, $F84))</f>
        <v>îng</v>
      </c>
      <c r="AQ84" s="298"/>
      <c r="AR84" s="302" t="str">
        <f t="array" ref="AR84">IF($W84, "", INDEX(聲母資料表, $AA84, $AR$5))</f>
        <v>d</v>
      </c>
      <c r="AS84" s="303" t="str">
        <f t="array" ref="AS84">IF($X84, "", INDEX(韻母資料表, $AD84, $AS$5))</f>
        <v>ing</v>
      </c>
      <c r="AT84" s="302" t="str">
        <f t="array" ref="AT84">IF($X84, "", INDEX(閩拼韻母八聲調資料表, $AE84, $AJ84))</f>
        <v>ìng</v>
      </c>
      <c r="AV84" s="301" t="b">
        <f t="shared" si="46"/>
        <v>0</v>
      </c>
      <c r="AW84" s="301" t="str">
        <f>IF( $AV84, IFERROR( IF(MATCH( $E84, 顎音化聲母!$H$9:$H$37, 0), TRUE, FALSE), FALSE), "")</f>
        <v/>
      </c>
      <c r="AX84" s="301" t="str">
        <f t="array" ref="AX84">IF( AND($AV84, $AW84), INDEX(顎音化聲母資料表, MATCH( $D84 &amp; $E84, 顎音化聲母!$L$5:$L$136, 0), 3), "")</f>
        <v/>
      </c>
      <c r="AY84" s="301">
        <f t="shared" si="45"/>
        <v>5</v>
      </c>
      <c r="AZ84" s="362" t="str">
        <f t="array" ref="AZ84">IF($AY84="", "", IF( $AX84&lt;&gt;"", $AX84,INDEX(聲母資料表, $AY84, $AZ$5)))</f>
        <v>ㄉ</v>
      </c>
      <c r="BA84" s="362" t="str">
        <f t="array" ref="BA84">IF($X84, "", INDEX(方音八音反切資料表, $AE84, $AJ84))</f>
        <v>ㄧㄥˊ</v>
      </c>
    </row>
    <row r="85" spans="2:53">
      <c r="B85" s="307">
        <f t="shared" si="27"/>
        <v>78</v>
      </c>
      <c r="C85" s="404" t="s">
        <v>146</v>
      </c>
      <c r="D85" s="312" t="s">
        <v>91</v>
      </c>
      <c r="E85" s="312" t="s">
        <v>147</v>
      </c>
      <c r="F85" s="296">
        <v>4</v>
      </c>
      <c r="G85" s="418" t="str">
        <f t="shared" si="28"/>
        <v xml:space="preserve">一 (qit4) </v>
      </c>
      <c r="H85" s="269" t="str" cm="1">
        <f t="array" ref="H85">IF( OR($U85, NOT($V85), $X85), "",  $AF85 &amp; INDEX(中文數值資料表, $AJ85, 2) &amp; $AC85)</f>
        <v>更四英</v>
      </c>
      <c r="I85" s="332" t="str">
        <f t="shared" si="29"/>
        <v>qit</v>
      </c>
      <c r="J85" s="333" t="str">
        <f t="shared" si="30"/>
        <v>it</v>
      </c>
      <c r="K85" s="334" t="str">
        <f t="shared" si="31"/>
        <v>it</v>
      </c>
      <c r="L85" s="335" t="str">
        <f t="shared" si="32"/>
        <v>0ㄧㆵ</v>
      </c>
      <c r="M85" s="270" t="str">
        <f t="shared" ca="1" si="33"/>
        <v xml:space="preserve">\ltjruby{一}{it}\
</v>
      </c>
      <c r="N85" s="270" t="str">
        <f t="shared" ca="1" si="34"/>
        <v xml:space="preserve">&lt;ruby&gt;一&lt;rt&gt;更四英&lt;/rt&gt;&lt;/ruby&gt;
</v>
      </c>
      <c r="O85" s="270" t="str">
        <f t="shared" ca="1" si="35"/>
        <v xml:space="preserve">&lt;ruby&gt;一&lt;rt&gt;qit&lt;/rt&gt;&lt;/ruby&gt;
</v>
      </c>
      <c r="P85" s="270" t="str">
        <f t="shared" ca="1" si="26"/>
        <v xml:space="preserve">&lt;ruby&gt;一&lt;rt&gt;it&lt;/rt&gt;&lt;/ruby&gt;
</v>
      </c>
      <c r="Q85" s="270" t="str">
        <f t="shared" ca="1" si="26"/>
        <v xml:space="preserve">&lt;ruby&gt;一&lt;rt&gt;it&lt;/rt&gt;&lt;/ruby&gt;
</v>
      </c>
      <c r="R85" s="271" t="str">
        <f t="shared" ca="1" si="36"/>
        <v xml:space="preserve">&lt;ruby&gt;一&lt;rtc&gt;0ㄧㆵ&lt;/rtc&gt;&lt;/ruby&gt;
</v>
      </c>
      <c r="S85" s="271" t="str">
        <f t="shared" ca="1" si="37"/>
        <v xml:space="preserve">&lt;ruby&gt;一&lt;rt&gt;it&lt;/rt&gt;&lt;rtc&gt;0ㄧㆵ&lt;/rtc&gt;&lt;/ruby&gt;
</v>
      </c>
      <c r="T85" s="244"/>
      <c r="U85" s="272" t="b">
        <f t="shared" si="38"/>
        <v>0</v>
      </c>
      <c r="V85" s="272" t="b">
        <f t="shared" si="39"/>
        <v>1</v>
      </c>
      <c r="W85" s="272" t="b">
        <f t="shared" si="47"/>
        <v>0</v>
      </c>
      <c r="X85" s="272" t="b">
        <f t="shared" si="40"/>
        <v>0</v>
      </c>
      <c r="Y85" s="272" t="b">
        <f t="shared" si="41"/>
        <v>0</v>
      </c>
      <c r="Z85" s="298"/>
      <c r="AA85" s="305">
        <f t="shared" si="42"/>
        <v>22</v>
      </c>
      <c r="AB85" s="301" cm="1">
        <f t="array" ref="AB85">IF( $AA85="", "", INDEX(聲母資料表, $AA85, AB$5))</f>
        <v>11</v>
      </c>
      <c r="AC85" s="301" t="str" cm="1">
        <f t="array" ref="AC85">IF( $AA85="", "", INDEX(聲母資料表, $AA85, AC$5))</f>
        <v>英</v>
      </c>
      <c r="AD85" s="305">
        <f t="shared" si="43"/>
        <v>45</v>
      </c>
      <c r="AE85" s="301" cm="1">
        <f t="array" ref="AE85">IF( $X85, "", INDEX(韻母資料表, AD85, AE$5))</f>
        <v>17</v>
      </c>
      <c r="AF85" s="301" t="str" cm="1">
        <f t="array" ref="AF85">IF( $X85, "", INDEX(韻母資料表, AE85, AF$5))</f>
        <v>更</v>
      </c>
      <c r="AG85" s="298"/>
      <c r="AH85" s="301" t="b">
        <f t="array" ref="AH85">IF( $X85, "", IF( INDEX(韻母資料表, AD85, $AH$5) = "入聲", TRUE, FALSE) )</f>
        <v>0</v>
      </c>
      <c r="AI85" s="302">
        <f t="shared" si="44"/>
        <v>1</v>
      </c>
      <c r="AJ85" s="302">
        <f t="shared" si="48"/>
        <v>4</v>
      </c>
      <c r="AK85" s="362" t="str">
        <f t="array" ref="AK85">IF( $X85, "", INDEX(韻母資料表, $AD85, $AK$5))</f>
        <v>it</v>
      </c>
      <c r="AL85" s="362" t="str">
        <f t="array" ref="AL85">IF($X85, "", INDEX(白話字韻母八聲調資料表, $AE85, $AJ85))</f>
        <v>it</v>
      </c>
      <c r="AM85" s="298"/>
      <c r="AN85" s="362" t="str" cm="1">
        <f t="array" ref="AN85">IF($W85, "", INDEX(聲母資料表, $AA85, AN$5))</f>
        <v xml:space="preserve"> </v>
      </c>
      <c r="AO85" s="367" t="str" cm="1">
        <f t="array" ref="AO85">IF($X85, "", INDEX(韻母資料表, $AD85, AO$5))</f>
        <v>it</v>
      </c>
      <c r="AP85" s="362" t="str" cm="1">
        <f t="array" ref="AP85">IF($X85, "", INDEX(台羅韻母八聲調資料表, $AE85, $F85))</f>
        <v>it</v>
      </c>
      <c r="AQ85" s="298"/>
      <c r="AR85" s="302" t="str">
        <f t="array" ref="AR85">IF($W85, "", INDEX(聲母資料表, $AA85, $AR$5))</f>
        <v xml:space="preserve"> </v>
      </c>
      <c r="AS85" s="303" t="str">
        <f t="array" ref="AS85">IF($X85, "", INDEX(韻母資料表, $AD85, $AS$5))</f>
        <v>it</v>
      </c>
      <c r="AT85" s="302" t="str">
        <f t="array" ref="AT85">IF($X85, "", INDEX(閩拼韻母八聲調資料表, $AE85, $AJ85))</f>
        <v>it</v>
      </c>
      <c r="AV85" s="301" t="b">
        <f t="shared" si="46"/>
        <v>0</v>
      </c>
      <c r="AW85" s="301" t="str">
        <f>IF( $AV85, IFERROR( IF(MATCH( $E85, 顎音化聲母!$H$9:$H$37, 0), TRUE, FALSE), FALSE), "")</f>
        <v/>
      </c>
      <c r="AX85" s="301" t="str">
        <f t="array" ref="AX85">IF( AND($AV85, $AW85), INDEX(顎音化聲母資料表, MATCH( $D85 &amp; $E85, 顎音化聲母!$L$5:$L$136, 0), 3), "")</f>
        <v/>
      </c>
      <c r="AY85" s="301">
        <f t="shared" si="45"/>
        <v>22</v>
      </c>
      <c r="AZ85" s="362">
        <f t="array" ref="AZ85">IF($AY85="", "", IF( $AX85&lt;&gt;"", $AX85,INDEX(聲母資料表, $AY85, $AZ$5)))</f>
        <v>0</v>
      </c>
      <c r="BA85" s="362" t="str">
        <f t="array" ref="BA85">IF($X85, "", INDEX(方音八音反切資料表, $AE85, $AJ85))</f>
        <v>ㄧㆵ</v>
      </c>
    </row>
    <row r="86" spans="2:53">
      <c r="B86" s="307">
        <f t="shared" si="27"/>
        <v>79</v>
      </c>
      <c r="C86" s="404" t="s">
        <v>148</v>
      </c>
      <c r="D86" s="312" t="s">
        <v>103</v>
      </c>
      <c r="E86" s="312" t="s">
        <v>58</v>
      </c>
      <c r="F86" s="296">
        <v>5</v>
      </c>
      <c r="G86" s="418" t="str">
        <f t="shared" si="28"/>
        <v xml:space="preserve">湖 (hoo5) </v>
      </c>
      <c r="H86" s="269" t="str" cm="1">
        <f t="array" ref="H86">IF( OR($U86, NOT($V86), $X86), "",  $AF86 &amp; INDEX(中文數值資料表, $AJ86, 2) &amp; $AC86)</f>
        <v>甘五喜</v>
      </c>
      <c r="I86" s="332" t="str">
        <f t="shared" si="29"/>
        <v>hô͘</v>
      </c>
      <c r="J86" s="333" t="str">
        <f t="shared" si="30"/>
        <v>hôo</v>
      </c>
      <c r="K86" s="334" t="str">
        <f t="shared" si="31"/>
        <v>hòo</v>
      </c>
      <c r="L86" s="335" t="str">
        <f t="shared" si="32"/>
        <v>ㄏㆦˊ</v>
      </c>
      <c r="M86" s="270" t="str">
        <f t="shared" ca="1" si="33"/>
        <v xml:space="preserve">\ltjruby{湖}{hôo}\
</v>
      </c>
      <c r="N86" s="270" t="str">
        <f t="shared" ca="1" si="34"/>
        <v xml:space="preserve">&lt;ruby&gt;湖&lt;rt&gt;甘五喜&lt;/rt&gt;&lt;/ruby&gt;
</v>
      </c>
      <c r="O86" s="270" t="str">
        <f t="shared" ca="1" si="35"/>
        <v xml:space="preserve">&lt;ruby&gt;湖&lt;rt&gt;hô͘&lt;/rt&gt;&lt;/ruby&gt;
</v>
      </c>
      <c r="P86" s="270" t="str">
        <f t="shared" ca="1" si="26"/>
        <v xml:space="preserve">&lt;ruby&gt;湖&lt;rt&gt;hôo&lt;/rt&gt;&lt;/ruby&gt;
</v>
      </c>
      <c r="Q86" s="270" t="str">
        <f t="shared" ca="1" si="26"/>
        <v xml:space="preserve">&lt;ruby&gt;湖&lt;rt&gt;hòo&lt;/rt&gt;&lt;/ruby&gt;
</v>
      </c>
      <c r="R86" s="271" t="str">
        <f t="shared" ca="1" si="36"/>
        <v xml:space="preserve">&lt;ruby&gt;湖&lt;rtc&gt;ㄏㆦˊ&lt;/rtc&gt;&lt;/ruby&gt;
</v>
      </c>
      <c r="S86" s="271" t="str">
        <f t="shared" ca="1" si="37"/>
        <v xml:space="preserve">&lt;ruby&gt;湖&lt;rt&gt;hôo&lt;/rt&gt;&lt;rtc&gt;ㄏㆦˊ&lt;/rtc&gt;&lt;/ruby&gt;
</v>
      </c>
      <c r="T86" s="244"/>
      <c r="U86" s="272" t="b">
        <f t="shared" si="38"/>
        <v>0</v>
      </c>
      <c r="V86" s="272" t="b">
        <f t="shared" si="39"/>
        <v>1</v>
      </c>
      <c r="W86" s="272" t="b">
        <f t="shared" si="47"/>
        <v>0</v>
      </c>
      <c r="X86" s="272" t="b">
        <f t="shared" si="40"/>
        <v>0</v>
      </c>
      <c r="Y86" s="272" t="b">
        <f t="shared" si="41"/>
        <v>0</v>
      </c>
      <c r="Z86" s="298"/>
      <c r="AA86" s="305">
        <f t="shared" si="42"/>
        <v>13</v>
      </c>
      <c r="AB86" s="301" cm="1">
        <f t="array" ref="AB86">IF( $AA86="", "", INDEX(聲母資料表, $AA86, AB$5))</f>
        <v>15</v>
      </c>
      <c r="AC86" s="301" t="str" cm="1">
        <f t="array" ref="AC86">IF( $AA86="", "", INDEX(聲母資料表, $AA86, AC$5))</f>
        <v>喜</v>
      </c>
      <c r="AD86" s="305">
        <f t="shared" si="43"/>
        <v>59</v>
      </c>
      <c r="AE86" s="301" cm="1">
        <f t="array" ref="AE86">IF( $X86, "", INDEX(韻母資料表, AD86, AE$5))</f>
        <v>11</v>
      </c>
      <c r="AF86" s="301" t="str" cm="1">
        <f t="array" ref="AF86">IF( $X86, "", INDEX(韻母資料表, AE86, AF$5))</f>
        <v>甘</v>
      </c>
      <c r="AG86" s="298"/>
      <c r="AH86" s="301" t="b">
        <f t="array" ref="AH86">IF( $X86, "", IF( INDEX(韻母資料表, AD86, $AH$5) = "入聲", TRUE, FALSE) )</f>
        <v>0</v>
      </c>
      <c r="AI86" s="302">
        <f t="shared" si="44"/>
        <v>1</v>
      </c>
      <c r="AJ86" s="302">
        <f t="shared" si="48"/>
        <v>5</v>
      </c>
      <c r="AK86" s="362" t="str">
        <f t="array" ref="AK86">IF( $X86, "", INDEX(韻母資料表, $AD86, $AK$5))</f>
        <v>o͘</v>
      </c>
      <c r="AL86" s="362" t="str">
        <f t="array" ref="AL86">IF($X86, "", INDEX(白話字韻母八聲調資料表, $AE86, $AJ86))</f>
        <v>ô͘</v>
      </c>
      <c r="AM86" s="298"/>
      <c r="AN86" s="362" t="str" cm="1">
        <f t="array" ref="AN86">IF($W86, "", INDEX(聲母資料表, $AA86, AN$5))</f>
        <v>h</v>
      </c>
      <c r="AO86" s="367" t="str" cm="1">
        <f t="array" ref="AO86">IF($X86, "", INDEX(韻母資料表, $AD86, AO$5))</f>
        <v>oo</v>
      </c>
      <c r="AP86" s="362" t="str" cm="1">
        <f t="array" ref="AP86">IF($X86, "", INDEX(台羅韻母八聲調資料表, $AE86, $F86))</f>
        <v>ôo</v>
      </c>
      <c r="AQ86" s="298"/>
      <c r="AR86" s="302" t="str">
        <f t="array" ref="AR86">IF($W86, "", INDEX(聲母資料表, $AA86, $AR$5))</f>
        <v>h</v>
      </c>
      <c r="AS86" s="303" t="str">
        <f t="array" ref="AS86">IF($X86, "", INDEX(韻母資料表, $AD86, $AS$5))</f>
        <v>oo</v>
      </c>
      <c r="AT86" s="302" t="str">
        <f t="array" ref="AT86">IF($X86, "", INDEX(閩拼韻母八聲調資料表, $AE86, $AJ86))</f>
        <v>òo</v>
      </c>
      <c r="AV86" s="301" t="b">
        <f t="shared" si="46"/>
        <v>0</v>
      </c>
      <c r="AW86" s="301" t="str">
        <f>IF( $AV86, IFERROR( IF(MATCH( $E86, 顎音化聲母!$H$9:$H$37, 0), TRUE, FALSE), FALSE), "")</f>
        <v/>
      </c>
      <c r="AX86" s="301" t="str">
        <f t="array" ref="AX86">IF( AND($AV86, $AW86), INDEX(顎音化聲母資料表, MATCH( $D86 &amp; $E86, 顎音化聲母!$L$5:$L$136, 0), 3), "")</f>
        <v/>
      </c>
      <c r="AY86" s="301">
        <f t="shared" si="45"/>
        <v>13</v>
      </c>
      <c r="AZ86" s="362" t="str">
        <f t="array" ref="AZ86">IF($AY86="", "", IF( $AX86&lt;&gt;"", $AX86,INDEX(聲母資料表, $AY86, $AZ$5)))</f>
        <v>ㄏ</v>
      </c>
      <c r="BA86" s="362" t="str">
        <f t="array" ref="BA86">IF($X86, "", INDEX(方音八音反切資料表, $AE86, $AJ86))</f>
        <v>ㆦˊ</v>
      </c>
    </row>
    <row r="87" spans="2:53">
      <c r="B87" s="307">
        <f t="shared" si="27"/>
        <v>80</v>
      </c>
      <c r="C87" s="404" t="s">
        <v>89</v>
      </c>
      <c r="D87" s="312"/>
      <c r="E87" s="312"/>
      <c r="F87" s="296"/>
      <c r="G87" s="418" t="str">
        <f t="shared" si="28"/>
        <v/>
      </c>
      <c r="H87" s="269" t="str" cm="1">
        <f t="array" ref="H87">IF( OR($U87, NOT($V87), $X87), "",  $AF87 &amp; INDEX(中文數值資料表, $AJ87, 2) &amp; $AC87)</f>
        <v/>
      </c>
      <c r="I87" s="332" t="str">
        <f t="shared" si="29"/>
        <v/>
      </c>
      <c r="J87" s="333" t="str">
        <f t="shared" si="30"/>
        <v/>
      </c>
      <c r="K87" s="334" t="str">
        <f t="shared" si="31"/>
        <v/>
      </c>
      <c r="L87" s="335" t="str">
        <f t="shared" si="32"/>
        <v/>
      </c>
      <c r="M87" s="270" t="str">
        <f t="shared" ca="1" si="33"/>
        <v xml:space="preserve">\ltjruby{。}{}\
</v>
      </c>
      <c r="N87" s="270" t="str">
        <f t="shared" ca="1" si="34"/>
        <v xml:space="preserve">。
</v>
      </c>
      <c r="O87" s="270" t="str">
        <f t="shared" ca="1" si="35"/>
        <v xml:space="preserve">。
</v>
      </c>
      <c r="P87" s="270" t="str">
        <f t="shared" ca="1" si="26"/>
        <v xml:space="preserve">。
</v>
      </c>
      <c r="Q87" s="270" t="str">
        <f t="shared" ca="1" si="26"/>
        <v xml:space="preserve">。
</v>
      </c>
      <c r="R87" s="271" t="str">
        <f t="shared" ca="1" si="36"/>
        <v xml:space="preserve">。
</v>
      </c>
      <c r="S87" s="271" t="str">
        <f t="shared" ca="1" si="37"/>
        <v xml:space="preserve">。
</v>
      </c>
      <c r="T87" s="244"/>
      <c r="U87" s="272" t="b">
        <f t="shared" si="38"/>
        <v>1</v>
      </c>
      <c r="V87" s="272" t="b">
        <f t="shared" si="39"/>
        <v>0</v>
      </c>
      <c r="W87" s="272" t="b">
        <f t="shared" si="47"/>
        <v>1</v>
      </c>
      <c r="X87" s="272" t="b">
        <f t="shared" si="40"/>
        <v>1</v>
      </c>
      <c r="Y87" s="272" t="b">
        <f t="shared" si="41"/>
        <v>0</v>
      </c>
      <c r="Z87" s="298"/>
      <c r="AA87" s="305" t="str">
        <f t="shared" si="42"/>
        <v/>
      </c>
      <c r="AB87" s="301" t="str" cm="1">
        <f t="array" ref="AB87">IF( $AA87="", "", INDEX(聲母資料表, $AA87, AB$5))</f>
        <v/>
      </c>
      <c r="AC87" s="301" t="str" cm="1">
        <f t="array" ref="AC87">IF( $AA87="", "", INDEX(聲母資料表, $AA87, AC$5))</f>
        <v/>
      </c>
      <c r="AD87" s="305" t="str">
        <f t="shared" si="43"/>
        <v/>
      </c>
      <c r="AE87" s="301" t="str" cm="1">
        <f t="array" ref="AE87">IF( $X87, "", INDEX(韻母資料表, AD87, AE$5))</f>
        <v/>
      </c>
      <c r="AF87" s="301" t="str" cm="1">
        <f t="array" ref="AF87">IF( $X87, "", INDEX(韻母資料表, AE87, AF$5))</f>
        <v/>
      </c>
      <c r="AG87" s="298"/>
      <c r="AH87" s="301" t="str">
        <f t="array" ref="AH87">IF( $X87, "", IF( INDEX(韻母資料表, AD87, $AH$5) = "入聲", TRUE, FALSE) )</f>
        <v/>
      </c>
      <c r="AI87" s="302" t="str">
        <f t="shared" si="44"/>
        <v/>
      </c>
      <c r="AJ87" s="302" t="str">
        <f t="shared" si="48"/>
        <v/>
      </c>
      <c r="AK87" s="362" t="str">
        <f t="array" ref="AK87">IF( $X87, "", INDEX(韻母資料表, $AD87, $AK$5))</f>
        <v/>
      </c>
      <c r="AL87" s="362" t="str">
        <f t="array" ref="AL87">IF($X87, "", INDEX(白話字韻母八聲調資料表, $AE87, $AJ87))</f>
        <v/>
      </c>
      <c r="AM87" s="298"/>
      <c r="AN87" s="362" t="str" cm="1">
        <f t="array" ref="AN87">IF($W87, "", INDEX(聲母資料表, $AA87, AN$5))</f>
        <v/>
      </c>
      <c r="AO87" s="367" t="str" cm="1">
        <f t="array" ref="AO87">IF($X87, "", INDEX(韻母資料表, $AD87, AO$5))</f>
        <v/>
      </c>
      <c r="AP87" s="362" t="str" cm="1">
        <f t="array" ref="AP87">IF($X87, "", INDEX(台羅韻母八聲調資料表, $AE87, $F87))</f>
        <v/>
      </c>
      <c r="AQ87" s="298"/>
      <c r="AR87" s="302" t="str">
        <f t="array" ref="AR87">IF($W87, "", INDEX(聲母資料表, $AA87, $AR$5))</f>
        <v/>
      </c>
      <c r="AS87" s="303" t="str">
        <f t="array" ref="AS87">IF($X87, "", INDEX(韻母資料表, $AD87, $AS$5))</f>
        <v/>
      </c>
      <c r="AT87" s="302" t="str">
        <f t="array" ref="AT87">IF($X87, "", INDEX(閩拼韻母八聲調資料表, $AE87, $AJ87))</f>
        <v/>
      </c>
      <c r="AV87" s="301" t="b">
        <f t="shared" si="46"/>
        <v>0</v>
      </c>
      <c r="AW87" s="301" t="str">
        <f>IF( $AV87, IFERROR( IF(MATCH( $E87, 顎音化聲母!$H$9:$H$37, 0), TRUE, FALSE), FALSE), "")</f>
        <v/>
      </c>
      <c r="AX87" s="301" t="str">
        <f t="array" ref="AX87">IF( AND($AV87, $AW87), INDEX(顎音化聲母資料表, MATCH( $D87 &amp; $E87, 顎音化聲母!$L$5:$L$136, 0), 3), "")</f>
        <v/>
      </c>
      <c r="AY87" s="301" t="str">
        <f t="shared" si="45"/>
        <v/>
      </c>
      <c r="AZ87" s="362" t="str">
        <f t="array" ref="AZ87">IF($AY87="", "", IF( $AX87&lt;&gt;"", $AX87,INDEX(聲母資料表, $AY87, $AZ$5)))</f>
        <v/>
      </c>
      <c r="BA87" s="362" t="str">
        <f t="array" ref="BA87">IF($X87, "", INDEX(方音八音反切資料表, $AE87, $AJ87))</f>
        <v/>
      </c>
    </row>
    <row r="88" spans="2:53">
      <c r="B88" s="307">
        <f t="shared" si="27"/>
        <v>81</v>
      </c>
      <c r="C88" s="404" t="s">
        <v>149</v>
      </c>
      <c r="D88" s="312" t="s">
        <v>103</v>
      </c>
      <c r="E88" s="312" t="s">
        <v>150</v>
      </c>
      <c r="F88" s="296">
        <v>5</v>
      </c>
      <c r="G88" s="418" t="str">
        <f t="shared" si="28"/>
        <v xml:space="preserve">銜 (ham5) </v>
      </c>
      <c r="H88" s="269" t="str" cm="1">
        <f t="array" ref="H88">IF( OR($U88, NOT($V88), $X88), "",  $AF88 &amp; INDEX(中文數值資料表, $AJ88, 2) &amp; $AC88)</f>
        <v>居五喜</v>
      </c>
      <c r="I88" s="332" t="str">
        <f t="shared" si="29"/>
        <v>hâm</v>
      </c>
      <c r="J88" s="333" t="str">
        <f t="shared" si="30"/>
        <v>hâm</v>
      </c>
      <c r="K88" s="334" t="str">
        <f t="shared" si="31"/>
        <v>hàm</v>
      </c>
      <c r="L88" s="335" t="str">
        <f t="shared" si="32"/>
        <v>ㄏㆰˊ</v>
      </c>
      <c r="M88" s="270" t="str">
        <f t="shared" ca="1" si="33"/>
        <v xml:space="preserve">\ltjruby{銜}{hâm}\
</v>
      </c>
      <c r="N88" s="270" t="str">
        <f t="shared" ca="1" si="34"/>
        <v xml:space="preserve">&lt;ruby&gt;銜&lt;rt&gt;居五喜&lt;/rt&gt;&lt;/ruby&gt;
</v>
      </c>
      <c r="O88" s="270" t="str">
        <f t="shared" ca="1" si="35"/>
        <v xml:space="preserve">&lt;ruby&gt;銜&lt;rt&gt;hâm&lt;/rt&gt;&lt;/ruby&gt;
</v>
      </c>
      <c r="P88" s="270" t="str">
        <f t="shared" ref="P88:Q107" ca="1" si="49">IF( $U88, ($C88 &amp; CHAR(10)), IF($C88=CHAR(10), (CHAR(10) &amp; "&lt;/p&gt;" &amp; CHAR(10) &amp; "&lt;p&gt;" &amp; CHAR(10)), "&lt;ruby&gt;" &amp; $C88 &amp; "&lt;rt&gt;" &amp; INDIRECT( ADDRESS(ROW(), COLUMN() - $P$5) ) &amp; "&lt;/rt&gt;&lt;/ruby&gt;" &amp; CHAR(10)))</f>
        <v xml:space="preserve">&lt;ruby&gt;銜&lt;rt&gt;hâm&lt;/rt&gt;&lt;/ruby&gt;
</v>
      </c>
      <c r="Q88" s="270" t="str">
        <f t="shared" ca="1" si="49"/>
        <v xml:space="preserve">&lt;ruby&gt;銜&lt;rt&gt;hàm&lt;/rt&gt;&lt;/ruby&gt;
</v>
      </c>
      <c r="R88" s="271" t="str">
        <f t="shared" ca="1" si="36"/>
        <v xml:space="preserve">&lt;ruby&gt;銜&lt;rtc&gt;ㄏㆰˊ&lt;/rtc&gt;&lt;/ruby&gt;
</v>
      </c>
      <c r="S88" s="271" t="str">
        <f t="shared" ca="1" si="37"/>
        <v xml:space="preserve">&lt;ruby&gt;銜&lt;rt&gt;hâm&lt;/rt&gt;&lt;rtc&gt;ㄏㆰˊ&lt;/rtc&gt;&lt;/ruby&gt;
</v>
      </c>
      <c r="T88" s="244"/>
      <c r="U88" s="272" t="b">
        <f t="shared" si="38"/>
        <v>0</v>
      </c>
      <c r="V88" s="272" t="b">
        <f t="shared" si="39"/>
        <v>1</v>
      </c>
      <c r="W88" s="272" t="b">
        <f t="shared" si="47"/>
        <v>0</v>
      </c>
      <c r="X88" s="272" t="b">
        <f t="shared" si="40"/>
        <v>0</v>
      </c>
      <c r="Y88" s="272" t="b">
        <f t="shared" si="41"/>
        <v>0</v>
      </c>
      <c r="Z88" s="298"/>
      <c r="AA88" s="305">
        <f t="shared" si="42"/>
        <v>13</v>
      </c>
      <c r="AB88" s="301" cm="1">
        <f t="array" ref="AB88">IF( $AA88="", "", INDEX(聲母資料表, $AA88, AB$5))</f>
        <v>15</v>
      </c>
      <c r="AC88" s="301" t="str" cm="1">
        <f t="array" ref="AC88">IF( $AA88="", "", INDEX(聲母資料表, $AA88, AC$5))</f>
        <v>喜</v>
      </c>
      <c r="AD88" s="305">
        <f t="shared" si="43"/>
        <v>6</v>
      </c>
      <c r="AE88" s="301" cm="1">
        <f t="array" ref="AE88">IF( $X88, "", INDEX(韻母資料表, AD88, AE$5))</f>
        <v>19</v>
      </c>
      <c r="AF88" s="301" t="str" cm="1">
        <f t="array" ref="AF88">IF( $X88, "", INDEX(韻母資料表, AE88, AF$5))</f>
        <v>居</v>
      </c>
      <c r="AG88" s="298"/>
      <c r="AH88" s="301" t="b">
        <f t="array" ref="AH88">IF( $X88, "", IF( INDEX(韻母資料表, AD88, $AH$5) = "入聲", TRUE, FALSE) )</f>
        <v>0</v>
      </c>
      <c r="AI88" s="302">
        <f t="shared" si="44"/>
        <v>1</v>
      </c>
      <c r="AJ88" s="302">
        <f t="shared" si="48"/>
        <v>5</v>
      </c>
      <c r="AK88" s="362" t="str">
        <f t="array" ref="AK88">IF( $X88, "", INDEX(韻母資料表, $AD88, $AK$5))</f>
        <v>am</v>
      </c>
      <c r="AL88" s="362" t="str">
        <f t="array" ref="AL88">IF($X88, "", INDEX(白話字韻母八聲調資料表, $AE88, $AJ88))</f>
        <v>âm</v>
      </c>
      <c r="AM88" s="298"/>
      <c r="AN88" s="362" t="str" cm="1">
        <f t="array" ref="AN88">IF($W88, "", INDEX(聲母資料表, $AA88, AN$5))</f>
        <v>h</v>
      </c>
      <c r="AO88" s="367" t="str" cm="1">
        <f t="array" ref="AO88">IF($X88, "", INDEX(韻母資料表, $AD88, AO$5))</f>
        <v>am</v>
      </c>
      <c r="AP88" s="362" t="str" cm="1">
        <f t="array" ref="AP88">IF($X88, "", INDEX(台羅韻母八聲調資料表, $AE88, $F88))</f>
        <v>âm</v>
      </c>
      <c r="AQ88" s="298"/>
      <c r="AR88" s="302" t="str">
        <f t="array" ref="AR88">IF($W88, "", INDEX(聲母資料表, $AA88, $AR$5))</f>
        <v>h</v>
      </c>
      <c r="AS88" s="303" t="str">
        <f t="array" ref="AS88">IF($X88, "", INDEX(韻母資料表, $AD88, $AS$5))</f>
        <v>am</v>
      </c>
      <c r="AT88" s="302" t="str">
        <f t="array" ref="AT88">IF($X88, "", INDEX(閩拼韻母八聲調資料表, $AE88, $AJ88))</f>
        <v>àm</v>
      </c>
      <c r="AV88" s="301" t="b">
        <f t="shared" si="46"/>
        <v>0</v>
      </c>
      <c r="AW88" s="301" t="str">
        <f>IF( $AV88, IFERROR( IF(MATCH( $E88, 顎音化聲母!$H$9:$H$37, 0), TRUE, FALSE), FALSE), "")</f>
        <v/>
      </c>
      <c r="AX88" s="301" t="str">
        <f t="array" ref="AX88">IF( AND($AV88, $AW88), INDEX(顎音化聲母資料表, MATCH( $D88 &amp; $E88, 顎音化聲母!$L$5:$L$136, 0), 3), "")</f>
        <v/>
      </c>
      <c r="AY88" s="301">
        <f t="shared" si="45"/>
        <v>13</v>
      </c>
      <c r="AZ88" s="362" t="str">
        <f t="array" ref="AZ88">IF($AY88="", "", IF( $AX88&lt;&gt;"", $AX88,INDEX(聲母資料表, $AY88, $AZ$5)))</f>
        <v>ㄏ</v>
      </c>
      <c r="BA88" s="362" t="str">
        <f t="array" ref="BA88">IF($X88, "", INDEX(方音八音反切資料表, $AE88, $AJ88))</f>
        <v>ㆰˊ</v>
      </c>
    </row>
    <row r="89" spans="2:53">
      <c r="B89" s="307">
        <f t="shared" si="27"/>
        <v>82</v>
      </c>
      <c r="C89" s="404" t="s">
        <v>151</v>
      </c>
      <c r="D89" s="312" t="s">
        <v>91</v>
      </c>
      <c r="E89" s="312" t="s">
        <v>138</v>
      </c>
      <c r="F89" s="296">
        <v>2</v>
      </c>
      <c r="G89" s="418" t="str">
        <f t="shared" si="28"/>
        <v xml:space="preserve">遠 (quan2) </v>
      </c>
      <c r="H89" s="269" t="str" cm="1">
        <f t="array" ref="H89">IF( OR($U89, NOT($V89), $X89), "",  $AF89 &amp; INDEX(中文數值資料表, $AJ89, 2) &amp; $AC89)</f>
        <v>監二英</v>
      </c>
      <c r="I89" s="332" t="str">
        <f t="shared" si="29"/>
        <v>quán</v>
      </c>
      <c r="J89" s="333" t="str">
        <f t="shared" si="30"/>
        <v>uán</v>
      </c>
      <c r="K89" s="334" t="str">
        <f t="shared" si="31"/>
        <v>uán</v>
      </c>
      <c r="L89" s="335" t="str">
        <f t="shared" si="32"/>
        <v>0ㄨㄢˋ</v>
      </c>
      <c r="M89" s="270" t="str">
        <f t="shared" ca="1" si="33"/>
        <v xml:space="preserve">\ltjruby{遠}{uán}\
</v>
      </c>
      <c r="N89" s="270" t="str">
        <f t="shared" ca="1" si="34"/>
        <v xml:space="preserve">&lt;ruby&gt;遠&lt;rt&gt;監二英&lt;/rt&gt;&lt;/ruby&gt;
</v>
      </c>
      <c r="O89" s="270" t="str">
        <f t="shared" ca="1" si="35"/>
        <v xml:space="preserve">&lt;ruby&gt;遠&lt;rt&gt;quán&lt;/rt&gt;&lt;/ruby&gt;
</v>
      </c>
      <c r="P89" s="270" t="str">
        <f t="shared" ca="1" si="49"/>
        <v xml:space="preserve">&lt;ruby&gt;遠&lt;rt&gt;uán&lt;/rt&gt;&lt;/ruby&gt;
</v>
      </c>
      <c r="Q89" s="270" t="str">
        <f t="shared" ca="1" si="49"/>
        <v xml:space="preserve">&lt;ruby&gt;遠&lt;rt&gt;uán&lt;/rt&gt;&lt;/ruby&gt;
</v>
      </c>
      <c r="R89" s="271" t="str">
        <f t="shared" ca="1" si="36"/>
        <v xml:space="preserve">&lt;ruby&gt;遠&lt;rtc&gt;0ㄨㄢˋ&lt;/rtc&gt;&lt;/ruby&gt;
</v>
      </c>
      <c r="S89" s="271" t="str">
        <f t="shared" ca="1" si="37"/>
        <v xml:space="preserve">&lt;ruby&gt;遠&lt;rt&gt;uán&lt;/rt&gt;&lt;rtc&gt;0ㄨㄢˋ&lt;/rtc&gt;&lt;/ruby&gt;
</v>
      </c>
      <c r="T89" s="244"/>
      <c r="U89" s="272" t="b">
        <f t="shared" si="38"/>
        <v>0</v>
      </c>
      <c r="V89" s="272" t="b">
        <f t="shared" si="39"/>
        <v>1</v>
      </c>
      <c r="W89" s="272" t="b">
        <f t="shared" si="47"/>
        <v>0</v>
      </c>
      <c r="X89" s="272" t="b">
        <f t="shared" si="40"/>
        <v>0</v>
      </c>
      <c r="Y89" s="272" t="b">
        <f t="shared" si="41"/>
        <v>0</v>
      </c>
      <c r="Z89" s="298"/>
      <c r="AA89" s="305">
        <f t="shared" si="42"/>
        <v>22</v>
      </c>
      <c r="AB89" s="301" cm="1">
        <f t="array" ref="AB89">IF( $AA89="", "", INDEX(聲母資料表, $AA89, AB$5))</f>
        <v>11</v>
      </c>
      <c r="AC89" s="301" t="str" cm="1">
        <f t="array" ref="AC89">IF( $AA89="", "", INDEX(聲母資料表, $AA89, AC$5))</f>
        <v>英</v>
      </c>
      <c r="AD89" s="305">
        <f t="shared" si="43"/>
        <v>67</v>
      </c>
      <c r="AE89" s="301" cm="1">
        <f t="array" ref="AE89">IF( $X89, "", INDEX(韻母資料表, AD89, AE$5))</f>
        <v>10</v>
      </c>
      <c r="AF89" s="301" t="str" cm="1">
        <f t="array" ref="AF89">IF( $X89, "", INDEX(韻母資料表, AE89, AF$5))</f>
        <v>監</v>
      </c>
      <c r="AG89" s="298"/>
      <c r="AH89" s="301" t="b">
        <f t="array" ref="AH89">IF( $X89, "", IF( INDEX(韻母資料表, AD89, $AH$5) = "入聲", TRUE, FALSE) )</f>
        <v>0</v>
      </c>
      <c r="AI89" s="302">
        <f t="shared" si="44"/>
        <v>1</v>
      </c>
      <c r="AJ89" s="302">
        <f t="shared" si="48"/>
        <v>2</v>
      </c>
      <c r="AK89" s="362" t="str">
        <f t="array" ref="AK89">IF( $X89, "", INDEX(韻母資料表, $AD89, $AK$5))</f>
        <v>uan</v>
      </c>
      <c r="AL89" s="362" t="str">
        <f t="array" ref="AL89">IF($X89, "", INDEX(白話字韻母八聲調資料表, $AE89, $AJ89))</f>
        <v>uán</v>
      </c>
      <c r="AM89" s="298"/>
      <c r="AN89" s="362" t="str" cm="1">
        <f t="array" ref="AN89">IF($W89, "", INDEX(聲母資料表, $AA89, AN$5))</f>
        <v xml:space="preserve"> </v>
      </c>
      <c r="AO89" s="367" t="str" cm="1">
        <f t="array" ref="AO89">IF($X89, "", INDEX(韻母資料表, $AD89, AO$5))</f>
        <v>uan</v>
      </c>
      <c r="AP89" s="362" t="str" cm="1">
        <f t="array" ref="AP89">IF($X89, "", INDEX(台羅韻母八聲調資料表, $AE89, $F89))</f>
        <v>uán</v>
      </c>
      <c r="AQ89" s="298"/>
      <c r="AR89" s="302" t="str">
        <f t="array" ref="AR89">IF($W89, "", INDEX(聲母資料表, $AA89, $AR$5))</f>
        <v xml:space="preserve"> </v>
      </c>
      <c r="AS89" s="303" t="str">
        <f t="array" ref="AS89">IF($X89, "", INDEX(韻母資料表, $AD89, $AS$5))</f>
        <v>uan</v>
      </c>
      <c r="AT89" s="302" t="str">
        <f t="array" ref="AT89">IF($X89, "", INDEX(閩拼韻母八聲調資料表, $AE89, $AJ89))</f>
        <v>uán</v>
      </c>
      <c r="AV89" s="301" t="b">
        <f t="shared" si="46"/>
        <v>0</v>
      </c>
      <c r="AW89" s="301" t="str">
        <f>IF( $AV89, IFERROR( IF(MATCH( $E89, 顎音化聲母!$H$9:$H$37, 0), TRUE, FALSE), FALSE), "")</f>
        <v/>
      </c>
      <c r="AX89" s="301" t="str">
        <f t="array" ref="AX89">IF( AND($AV89, $AW89), INDEX(顎音化聲母資料表, MATCH( $D89 &amp; $E89, 顎音化聲母!$L$5:$L$136, 0), 3), "")</f>
        <v/>
      </c>
      <c r="AY89" s="301">
        <f t="shared" si="45"/>
        <v>22</v>
      </c>
      <c r="AZ89" s="362">
        <f t="array" ref="AZ89">IF($AY89="", "", IF( $AX89&lt;&gt;"", $AX89,INDEX(聲母資料表, $AY89, $AZ$5)))</f>
        <v>0</v>
      </c>
      <c r="BA89" s="362" t="str">
        <f t="array" ref="BA89">IF($X89, "", INDEX(方音八音反切資料表, $AE89, $AJ89))</f>
        <v>ㄨㄢˋ</v>
      </c>
    </row>
    <row r="90" spans="2:53">
      <c r="B90" s="307">
        <f t="shared" si="27"/>
        <v>83</v>
      </c>
      <c r="C90" s="404" t="s">
        <v>152</v>
      </c>
      <c r="D90" s="312" t="s">
        <v>68</v>
      </c>
      <c r="E90" s="312" t="s">
        <v>153</v>
      </c>
      <c r="F90" s="296">
        <v>1</v>
      </c>
      <c r="G90" s="418" t="str">
        <f t="shared" si="28"/>
        <v xml:space="preserve">山 (san1) </v>
      </c>
      <c r="H90" s="269" t="str" cm="1">
        <f t="array" ref="H90">IF( OR($U90, NOT($V90), $X90), "",  $AF90 &amp; INDEX(中文數值資料表, $AJ90, 2) &amp; $AC90)</f>
        <v>甘一時</v>
      </c>
      <c r="I90" s="332" t="str">
        <f t="shared" si="29"/>
        <v>san</v>
      </c>
      <c r="J90" s="333" t="str">
        <f t="shared" si="30"/>
        <v>san</v>
      </c>
      <c r="K90" s="334" t="str">
        <f t="shared" si="31"/>
        <v>sān</v>
      </c>
      <c r="L90" s="335" t="str">
        <f t="shared" si="32"/>
        <v>ㄙㄢ</v>
      </c>
      <c r="M90" s="270" t="str">
        <f t="shared" ca="1" si="33"/>
        <v xml:space="preserve">\ltjruby{山}{san}\
</v>
      </c>
      <c r="N90" s="270" t="str">
        <f t="shared" ca="1" si="34"/>
        <v xml:space="preserve">&lt;ruby&gt;山&lt;rt&gt;甘一時&lt;/rt&gt;&lt;/ruby&gt;
</v>
      </c>
      <c r="O90" s="270" t="str">
        <f t="shared" ca="1" si="35"/>
        <v xml:space="preserve">&lt;ruby&gt;山&lt;rt&gt;san&lt;/rt&gt;&lt;/ruby&gt;
</v>
      </c>
      <c r="P90" s="270" t="str">
        <f t="shared" ca="1" si="49"/>
        <v xml:space="preserve">&lt;ruby&gt;山&lt;rt&gt;san&lt;/rt&gt;&lt;/ruby&gt;
</v>
      </c>
      <c r="Q90" s="270" t="str">
        <f t="shared" ca="1" si="49"/>
        <v xml:space="preserve">&lt;ruby&gt;山&lt;rt&gt;sān&lt;/rt&gt;&lt;/ruby&gt;
</v>
      </c>
      <c r="R90" s="271" t="str">
        <f t="shared" ca="1" si="36"/>
        <v xml:space="preserve">&lt;ruby&gt;山&lt;rtc&gt;ㄙㄢ&lt;/rtc&gt;&lt;/ruby&gt;
</v>
      </c>
      <c r="S90" s="271" t="str">
        <f t="shared" ca="1" si="37"/>
        <v xml:space="preserve">&lt;ruby&gt;山&lt;rt&gt;san&lt;/rt&gt;&lt;rtc&gt;ㄙㄢ&lt;/rtc&gt;&lt;/ruby&gt;
</v>
      </c>
      <c r="T90" s="244"/>
      <c r="U90" s="272" t="b">
        <f t="shared" si="38"/>
        <v>0</v>
      </c>
      <c r="V90" s="272" t="b">
        <f t="shared" si="39"/>
        <v>1</v>
      </c>
      <c r="W90" s="272" t="b">
        <f t="shared" si="47"/>
        <v>0</v>
      </c>
      <c r="X90" s="272" t="b">
        <f t="shared" si="40"/>
        <v>0</v>
      </c>
      <c r="Y90" s="272" t="b">
        <f t="shared" si="41"/>
        <v>0</v>
      </c>
      <c r="Z90" s="298"/>
      <c r="AA90" s="305">
        <f t="shared" si="42"/>
        <v>21</v>
      </c>
      <c r="AB90" s="301" cm="1">
        <f t="array" ref="AB90">IF( $AA90="", "", INDEX(聲母資料表, $AA90, AB$5))</f>
        <v>10</v>
      </c>
      <c r="AC90" s="301" t="str" cm="1">
        <f t="array" ref="AC90">IF( $AA90="", "", INDEX(聲母資料表, $AA90, AC$5))</f>
        <v>時</v>
      </c>
      <c r="AD90" s="305">
        <f t="shared" si="43"/>
        <v>7</v>
      </c>
      <c r="AE90" s="301" cm="1">
        <f t="array" ref="AE90">IF( $X90, "", INDEX(韻母資料表, AD90, AE$5))</f>
        <v>6</v>
      </c>
      <c r="AF90" s="301" t="str" cm="1">
        <f t="array" ref="AF90">IF( $X90, "", INDEX(韻母資料表, AE90, AF$5))</f>
        <v>甘</v>
      </c>
      <c r="AG90" s="298"/>
      <c r="AH90" s="301" t="b">
        <f t="array" ref="AH90">IF( $X90, "", IF( INDEX(韻母資料表, AD90, $AH$5) = "入聲", TRUE, FALSE) )</f>
        <v>0</v>
      </c>
      <c r="AI90" s="302">
        <f t="shared" si="44"/>
        <v>1</v>
      </c>
      <c r="AJ90" s="302">
        <f t="shared" si="48"/>
        <v>1</v>
      </c>
      <c r="AK90" s="362" t="str">
        <f t="array" ref="AK90">IF( $X90, "", INDEX(韻母資料表, $AD90, $AK$5))</f>
        <v>an</v>
      </c>
      <c r="AL90" s="362" t="str">
        <f t="array" ref="AL90">IF($X90, "", INDEX(白話字韻母八聲調資料表, $AE90, $AJ90))</f>
        <v>an</v>
      </c>
      <c r="AM90" s="298"/>
      <c r="AN90" s="362" t="str" cm="1">
        <f t="array" ref="AN90">IF($W90, "", INDEX(聲母資料表, $AA90, AN$5))</f>
        <v>s</v>
      </c>
      <c r="AO90" s="367" t="str" cm="1">
        <f t="array" ref="AO90">IF($X90, "", INDEX(韻母資料表, $AD90, AO$5))</f>
        <v>an</v>
      </c>
      <c r="AP90" s="362" t="str" cm="1">
        <f t="array" ref="AP90">IF($X90, "", INDEX(台羅韻母八聲調資料表, $AE90, $F90))</f>
        <v>an</v>
      </c>
      <c r="AQ90" s="298"/>
      <c r="AR90" s="302" t="str">
        <f t="array" ref="AR90">IF($W90, "", INDEX(聲母資料表, $AA90, $AR$5))</f>
        <v>s</v>
      </c>
      <c r="AS90" s="303" t="str">
        <f t="array" ref="AS90">IF($X90, "", INDEX(韻母資料表, $AD90, $AS$5))</f>
        <v>an</v>
      </c>
      <c r="AT90" s="302" t="str">
        <f t="array" ref="AT90">IF($X90, "", INDEX(閩拼韻母八聲調資料表, $AE90, $AJ90))</f>
        <v>ān</v>
      </c>
      <c r="AV90" s="301" t="b">
        <f t="shared" si="46"/>
        <v>1</v>
      </c>
      <c r="AW90" s="301" t="b">
        <f>IF( $AV90, IFERROR( IF(MATCH( $E90, 顎音化聲母!$H$9:$H$37, 0), TRUE, FALSE), FALSE), "")</f>
        <v>0</v>
      </c>
      <c r="AX90" s="301" t="str">
        <f t="array" ref="AX90">IF( AND($AV90, $AW90), INDEX(顎音化聲母資料表, MATCH( $D90 &amp; $E90, 顎音化聲母!$L$5:$L$136, 0), 3), "")</f>
        <v/>
      </c>
      <c r="AY90" s="301">
        <f t="shared" si="45"/>
        <v>21</v>
      </c>
      <c r="AZ90" s="362" t="str">
        <f t="array" ref="AZ90">IF($AY90="", "", IF( $AX90&lt;&gt;"", $AX90,INDEX(聲母資料表, $AY90, $AZ$5)))</f>
        <v>ㄙ</v>
      </c>
      <c r="BA90" s="362" t="str">
        <f t="array" ref="BA90">IF($X90, "", INDEX(方音八音反切資料表, $AE90, $AJ90))</f>
        <v>ㄢ</v>
      </c>
    </row>
    <row r="91" spans="2:53">
      <c r="B91" s="307">
        <f t="shared" si="27"/>
        <v>84</v>
      </c>
      <c r="C91" s="404" t="s">
        <v>75</v>
      </c>
      <c r="D91" s="312"/>
      <c r="E91" s="312"/>
      <c r="F91" s="296"/>
      <c r="G91" s="418" t="str">
        <f t="shared" si="28"/>
        <v/>
      </c>
      <c r="H91" s="269" t="str" cm="1">
        <f t="array" ref="H91">IF( OR($U91, NOT($V91), $X91), "",  $AF91 &amp; INDEX(中文數值資料表, $AJ91, 2) &amp; $AC91)</f>
        <v/>
      </c>
      <c r="I91" s="332" t="str">
        <f t="shared" si="29"/>
        <v/>
      </c>
      <c r="J91" s="333" t="str">
        <f t="shared" si="30"/>
        <v/>
      </c>
      <c r="K91" s="334" t="str">
        <f t="shared" si="31"/>
        <v/>
      </c>
      <c r="L91" s="335" t="str">
        <f t="shared" si="32"/>
        <v/>
      </c>
      <c r="M91" s="270" t="str">
        <f t="shared" ca="1" si="33"/>
        <v xml:space="preserve">\ltjruby{，}{}\
</v>
      </c>
      <c r="N91" s="270" t="str">
        <f t="shared" ca="1" si="34"/>
        <v xml:space="preserve">，
</v>
      </c>
      <c r="O91" s="270" t="str">
        <f t="shared" ca="1" si="35"/>
        <v xml:space="preserve">，
</v>
      </c>
      <c r="P91" s="270" t="str">
        <f t="shared" ca="1" si="49"/>
        <v xml:space="preserve">，
</v>
      </c>
      <c r="Q91" s="270" t="str">
        <f t="shared" ca="1" si="49"/>
        <v xml:space="preserve">，
</v>
      </c>
      <c r="R91" s="271" t="str">
        <f t="shared" ca="1" si="36"/>
        <v xml:space="preserve">，
</v>
      </c>
      <c r="S91" s="271" t="str">
        <f t="shared" ca="1" si="37"/>
        <v xml:space="preserve">，
</v>
      </c>
      <c r="T91" s="244"/>
      <c r="U91" s="272" t="b">
        <f t="shared" si="38"/>
        <v>1</v>
      </c>
      <c r="V91" s="272" t="b">
        <f t="shared" si="39"/>
        <v>0</v>
      </c>
      <c r="W91" s="272" t="b">
        <f t="shared" si="47"/>
        <v>1</v>
      </c>
      <c r="X91" s="272" t="b">
        <f t="shared" si="40"/>
        <v>1</v>
      </c>
      <c r="Y91" s="272" t="b">
        <f t="shared" si="41"/>
        <v>0</v>
      </c>
      <c r="Z91" s="298"/>
      <c r="AA91" s="305" t="str">
        <f t="shared" si="42"/>
        <v/>
      </c>
      <c r="AB91" s="301" t="str" cm="1">
        <f t="array" ref="AB91">IF( $AA91="", "", INDEX(聲母資料表, $AA91, AB$5))</f>
        <v/>
      </c>
      <c r="AC91" s="301" t="str" cm="1">
        <f t="array" ref="AC91">IF( $AA91="", "", INDEX(聲母資料表, $AA91, AC$5))</f>
        <v/>
      </c>
      <c r="AD91" s="305" t="str">
        <f t="shared" si="43"/>
        <v/>
      </c>
      <c r="AE91" s="301" t="str" cm="1">
        <f t="array" ref="AE91">IF( $X91, "", INDEX(韻母資料表, AD91, AE$5))</f>
        <v/>
      </c>
      <c r="AF91" s="301" t="str" cm="1">
        <f t="array" ref="AF91">IF( $X91, "", INDEX(韻母資料表, AE91, AF$5))</f>
        <v/>
      </c>
      <c r="AG91" s="298"/>
      <c r="AH91" s="301" t="str">
        <f t="array" ref="AH91">IF( $X91, "", IF( INDEX(韻母資料表, AD91, $AH$5) = "入聲", TRUE, FALSE) )</f>
        <v/>
      </c>
      <c r="AI91" s="302" t="str">
        <f t="shared" si="44"/>
        <v/>
      </c>
      <c r="AJ91" s="302" t="str">
        <f t="shared" si="48"/>
        <v/>
      </c>
      <c r="AK91" s="362" t="str">
        <f t="array" ref="AK91">IF( $X91, "", INDEX(韻母資料表, $AD91, $AK$5))</f>
        <v/>
      </c>
      <c r="AL91" s="362" t="str">
        <f t="array" ref="AL91">IF($X91, "", INDEX(白話字韻母八聲調資料表, $AE91, $AJ91))</f>
        <v/>
      </c>
      <c r="AM91" s="298"/>
      <c r="AN91" s="362" t="str" cm="1">
        <f t="array" ref="AN91">IF($W91, "", INDEX(聲母資料表, $AA91, AN$5))</f>
        <v/>
      </c>
      <c r="AO91" s="367" t="str" cm="1">
        <f t="array" ref="AO91">IF($X91, "", INDEX(韻母資料表, $AD91, AO$5))</f>
        <v/>
      </c>
      <c r="AP91" s="362" t="str" cm="1">
        <f t="array" ref="AP91">IF($X91, "", INDEX(台羅韻母八聲調資料表, $AE91, $F91))</f>
        <v/>
      </c>
      <c r="AQ91" s="298"/>
      <c r="AR91" s="302" t="str">
        <f t="array" ref="AR91">IF($W91, "", INDEX(聲母資料表, $AA91, $AR$5))</f>
        <v/>
      </c>
      <c r="AS91" s="303" t="str">
        <f t="array" ref="AS91">IF($X91, "", INDEX(韻母資料表, $AD91, $AS$5))</f>
        <v/>
      </c>
      <c r="AT91" s="302" t="str">
        <f t="array" ref="AT91">IF($X91, "", INDEX(閩拼韻母八聲調資料表, $AE91, $AJ91))</f>
        <v/>
      </c>
      <c r="AV91" s="301" t="b">
        <f t="shared" si="46"/>
        <v>0</v>
      </c>
      <c r="AW91" s="301" t="str">
        <f>IF( $AV91, IFERROR( IF(MATCH( $E91, 顎音化聲母!$H$9:$H$37, 0), TRUE, FALSE), FALSE), "")</f>
        <v/>
      </c>
      <c r="AX91" s="301" t="str">
        <f t="array" ref="AX91">IF( AND($AV91, $AW91), INDEX(顎音化聲母資料表, MATCH( $D91 &amp; $E91, 顎音化聲母!$L$5:$L$136, 0), 3), "")</f>
        <v/>
      </c>
      <c r="AY91" s="301" t="str">
        <f t="shared" si="45"/>
        <v/>
      </c>
      <c r="AZ91" s="362" t="str">
        <f t="array" ref="AZ91">IF($AY91="", "", IF( $AX91&lt;&gt;"", $AX91,INDEX(聲母資料表, $AY91, $AZ$5)))</f>
        <v/>
      </c>
      <c r="BA91" s="362" t="str">
        <f t="array" ref="BA91">IF($X91, "", INDEX(方音八音反切資料表, $AE91, $AJ91))</f>
        <v/>
      </c>
    </row>
    <row r="92" spans="2:53">
      <c r="B92" s="307">
        <f t="shared" si="27"/>
        <v>85</v>
      </c>
      <c r="C92" s="404" t="s">
        <v>154</v>
      </c>
      <c r="D92" s="312" t="s">
        <v>97</v>
      </c>
      <c r="E92" s="312" t="s">
        <v>74</v>
      </c>
      <c r="F92" s="296">
        <v>1</v>
      </c>
      <c r="G92" s="418" t="str">
        <f t="shared" si="28"/>
        <v xml:space="preserve">吞 (thun1) </v>
      </c>
      <c r="H92" s="269" t="str" cm="1">
        <f t="array" ref="H92">IF( OR($U92, NOT($V92), $X92), "",  $AF92 &amp; INDEX(中文數值資料表, $AJ92, 2) &amp; $AC92)</f>
        <v>膠一他</v>
      </c>
      <c r="I92" s="332" t="str">
        <f t="shared" si="29"/>
        <v>thun</v>
      </c>
      <c r="J92" s="333" t="str">
        <f t="shared" si="30"/>
        <v>thun</v>
      </c>
      <c r="K92" s="334" t="str">
        <f t="shared" si="31"/>
        <v>tūn</v>
      </c>
      <c r="L92" s="335" t="str">
        <f t="shared" si="32"/>
        <v>ㄊㄨㄣ</v>
      </c>
      <c r="M92" s="270" t="str">
        <f t="shared" ca="1" si="33"/>
        <v xml:space="preserve">\ltjruby{吞}{thun}\
</v>
      </c>
      <c r="N92" s="270" t="str">
        <f t="shared" ca="1" si="34"/>
        <v xml:space="preserve">&lt;ruby&gt;吞&lt;rt&gt;膠一他&lt;/rt&gt;&lt;/ruby&gt;
</v>
      </c>
      <c r="O92" s="270" t="str">
        <f t="shared" ca="1" si="35"/>
        <v xml:space="preserve">&lt;ruby&gt;吞&lt;rt&gt;thun&lt;/rt&gt;&lt;/ruby&gt;
</v>
      </c>
      <c r="P92" s="270" t="str">
        <f t="shared" ca="1" si="49"/>
        <v xml:space="preserve">&lt;ruby&gt;吞&lt;rt&gt;thun&lt;/rt&gt;&lt;/ruby&gt;
</v>
      </c>
      <c r="Q92" s="270" t="str">
        <f t="shared" ca="1" si="49"/>
        <v xml:space="preserve">&lt;ruby&gt;吞&lt;rt&gt;tūn&lt;/rt&gt;&lt;/ruby&gt;
</v>
      </c>
      <c r="R92" s="271" t="str">
        <f t="shared" ca="1" si="36"/>
        <v xml:space="preserve">&lt;ruby&gt;吞&lt;rtc&gt;ㄊㄨㄣ&lt;/rtc&gt;&lt;/ruby&gt;
</v>
      </c>
      <c r="S92" s="271" t="str">
        <f t="shared" ca="1" si="37"/>
        <v xml:space="preserve">&lt;ruby&gt;吞&lt;rt&gt;thun&lt;/rt&gt;&lt;rtc&gt;ㄊㄨㄣ&lt;/rtc&gt;&lt;/ruby&gt;
</v>
      </c>
      <c r="T92" s="244"/>
      <c r="U92" s="272" t="b">
        <f t="shared" si="38"/>
        <v>0</v>
      </c>
      <c r="V92" s="272" t="b">
        <f t="shared" si="39"/>
        <v>1</v>
      </c>
      <c r="W92" s="272" t="b">
        <f t="shared" si="47"/>
        <v>0</v>
      </c>
      <c r="X92" s="272" t="b">
        <f t="shared" si="40"/>
        <v>0</v>
      </c>
      <c r="Y92" s="272" t="b">
        <f t="shared" si="41"/>
        <v>0</v>
      </c>
      <c r="Z92" s="298"/>
      <c r="AA92" s="305">
        <f t="shared" si="42"/>
        <v>6</v>
      </c>
      <c r="AB92" s="301" cm="1">
        <f t="array" ref="AB92">IF( $AA92="", "", INDEX(聲母資料表, $AA92, AB$5))</f>
        <v>7</v>
      </c>
      <c r="AC92" s="301" t="str" cm="1">
        <f t="array" ref="AC92">IF( $AA92="", "", INDEX(聲母資料表, $AA92, AC$5))</f>
        <v>他</v>
      </c>
      <c r="AD92" s="305">
        <f t="shared" si="43"/>
        <v>74</v>
      </c>
      <c r="AE92" s="301" cm="1">
        <f t="array" ref="AE92">IF( $X92, "", INDEX(韻母資料表, AD92, AE$5))</f>
        <v>1</v>
      </c>
      <c r="AF92" s="301" t="str" cm="1">
        <f t="array" ref="AF92">IF( $X92, "", INDEX(韻母資料表, AE92, AF$5))</f>
        <v>膠</v>
      </c>
      <c r="AG92" s="298"/>
      <c r="AH92" s="301" t="b">
        <f t="array" ref="AH92">IF( $X92, "", IF( INDEX(韻母資料表, AD92, $AH$5) = "入聲", TRUE, FALSE) )</f>
        <v>0</v>
      </c>
      <c r="AI92" s="302">
        <f t="shared" si="44"/>
        <v>1</v>
      </c>
      <c r="AJ92" s="302">
        <f t="shared" si="48"/>
        <v>1</v>
      </c>
      <c r="AK92" s="362" t="str">
        <f t="array" ref="AK92">IF( $X92, "", INDEX(韻母資料表, $AD92, $AK$5))</f>
        <v>un</v>
      </c>
      <c r="AL92" s="362" t="str">
        <f t="array" ref="AL92">IF($X92, "", INDEX(白話字韻母八聲調資料表, $AE92, $AJ92))</f>
        <v>un</v>
      </c>
      <c r="AM92" s="298"/>
      <c r="AN92" s="362" t="str" cm="1">
        <f t="array" ref="AN92">IF($W92, "", INDEX(聲母資料表, $AA92, AN$5))</f>
        <v>th</v>
      </c>
      <c r="AO92" s="367" t="str" cm="1">
        <f t="array" ref="AO92">IF($X92, "", INDEX(韻母資料表, $AD92, AO$5))</f>
        <v>un</v>
      </c>
      <c r="AP92" s="362" t="str" cm="1">
        <f t="array" ref="AP92">IF($X92, "", INDEX(台羅韻母八聲調資料表, $AE92, $F92))</f>
        <v>un</v>
      </c>
      <c r="AQ92" s="298"/>
      <c r="AR92" s="302" t="str">
        <f t="array" ref="AR92">IF($W92, "", INDEX(聲母資料表, $AA92, $AR$5))</f>
        <v>t</v>
      </c>
      <c r="AS92" s="303" t="str">
        <f t="array" ref="AS92">IF($X92, "", INDEX(韻母資料表, $AD92, $AS$5))</f>
        <v>un</v>
      </c>
      <c r="AT92" s="302" t="str">
        <f t="array" ref="AT92">IF($X92, "", INDEX(閩拼韻母八聲調資料表, $AE92, $AJ92))</f>
        <v>ūn</v>
      </c>
      <c r="AV92" s="301" t="b">
        <f t="shared" si="46"/>
        <v>0</v>
      </c>
      <c r="AW92" s="301" t="str">
        <f>IF( $AV92, IFERROR( IF(MATCH( $E92, 顎音化聲母!$H$9:$H$37, 0), TRUE, FALSE), FALSE), "")</f>
        <v/>
      </c>
      <c r="AX92" s="301" t="str">
        <f t="array" ref="AX92">IF( AND($AV92, $AW92), INDEX(顎音化聲母資料表, MATCH( $D92 &amp; $E92, 顎音化聲母!$L$5:$L$136, 0), 3), "")</f>
        <v/>
      </c>
      <c r="AY92" s="301">
        <f t="shared" si="45"/>
        <v>6</v>
      </c>
      <c r="AZ92" s="362" t="str">
        <f t="array" ref="AZ92">IF($AY92="", "", IF( $AX92&lt;&gt;"", $AX92,INDEX(聲母資料表, $AY92, $AZ$5)))</f>
        <v>ㄊ</v>
      </c>
      <c r="BA92" s="362" t="str">
        <f t="array" ref="BA92">IF($X92, "", INDEX(方音八音反切資料表, $AE92, $AJ92))</f>
        <v>ㄨㄣ</v>
      </c>
    </row>
    <row r="93" spans="2:53">
      <c r="B93" s="307">
        <f t="shared" si="27"/>
        <v>86</v>
      </c>
      <c r="C93" s="404" t="s">
        <v>155</v>
      </c>
      <c r="D93" s="312" t="s">
        <v>77</v>
      </c>
      <c r="E93" s="312" t="s">
        <v>55</v>
      </c>
      <c r="F93" s="296">
        <v>2</v>
      </c>
      <c r="G93" s="418" t="str">
        <f t="shared" si="28"/>
        <v xml:space="preserve">長 (tiang2) </v>
      </c>
      <c r="H93" s="269" t="str" cm="1">
        <f t="array" ref="H93">IF( OR($U93, NOT($V93), $X93), "",  $AF93 &amp; INDEX(中文數值資料表, $AJ93, 2) &amp; $AC93)</f>
        <v>更二地</v>
      </c>
      <c r="I93" s="332" t="str">
        <f t="shared" si="29"/>
        <v>tiáng</v>
      </c>
      <c r="J93" s="333" t="str">
        <f t="shared" si="30"/>
        <v>tiáng</v>
      </c>
      <c r="K93" s="334" t="str">
        <f t="shared" si="31"/>
        <v>diáng</v>
      </c>
      <c r="L93" s="335" t="str">
        <f t="shared" si="32"/>
        <v>ㄉㄧㄤˋ</v>
      </c>
      <c r="M93" s="270" t="str">
        <f t="shared" ca="1" si="33"/>
        <v xml:space="preserve">\ltjruby{長}{tiáng}\
</v>
      </c>
      <c r="N93" s="270" t="str">
        <f t="shared" ca="1" si="34"/>
        <v xml:space="preserve">&lt;ruby&gt;長&lt;rt&gt;更二地&lt;/rt&gt;&lt;/ruby&gt;
</v>
      </c>
      <c r="O93" s="270" t="str">
        <f t="shared" ca="1" si="35"/>
        <v xml:space="preserve">&lt;ruby&gt;長&lt;rt&gt;tiáng&lt;/rt&gt;&lt;/ruby&gt;
</v>
      </c>
      <c r="P93" s="270" t="str">
        <f t="shared" ca="1" si="49"/>
        <v xml:space="preserve">&lt;ruby&gt;長&lt;rt&gt;tiáng&lt;/rt&gt;&lt;/ruby&gt;
</v>
      </c>
      <c r="Q93" s="270" t="str">
        <f t="shared" ca="1" si="49"/>
        <v xml:space="preserve">&lt;ruby&gt;長&lt;rt&gt;diáng&lt;/rt&gt;&lt;/ruby&gt;
</v>
      </c>
      <c r="R93" s="271" t="str">
        <f t="shared" ca="1" si="36"/>
        <v xml:space="preserve">&lt;ruby&gt;長&lt;rtc&gt;ㄉㄧㄤˋ&lt;/rtc&gt;&lt;/ruby&gt;
</v>
      </c>
      <c r="S93" s="271" t="str">
        <f t="shared" ca="1" si="37"/>
        <v xml:space="preserve">&lt;ruby&gt;長&lt;rt&gt;tiáng&lt;/rt&gt;&lt;rtc&gt;ㄉㄧㄤˋ&lt;/rtc&gt;&lt;/ruby&gt;
</v>
      </c>
      <c r="T93" s="244"/>
      <c r="U93" s="272" t="b">
        <f t="shared" si="38"/>
        <v>0</v>
      </c>
      <c r="V93" s="272" t="b">
        <f t="shared" si="39"/>
        <v>1</v>
      </c>
      <c r="W93" s="272" t="b">
        <f t="shared" si="47"/>
        <v>0</v>
      </c>
      <c r="X93" s="272" t="b">
        <f t="shared" si="40"/>
        <v>0</v>
      </c>
      <c r="Y93" s="272" t="b">
        <f t="shared" si="41"/>
        <v>0</v>
      </c>
      <c r="Z93" s="298"/>
      <c r="AA93" s="305">
        <f t="shared" si="42"/>
        <v>5</v>
      </c>
      <c r="AB93" s="301" cm="1">
        <f t="array" ref="AB93">IF( $AA93="", "", INDEX(聲母資料表, $AA93, AB$5))</f>
        <v>5</v>
      </c>
      <c r="AC93" s="301" t="str" cm="1">
        <f t="array" ref="AC93">IF( $AA93="", "", INDEX(聲母資料表, $AA93, AC$5))</f>
        <v>地</v>
      </c>
      <c r="AD93" s="305">
        <f t="shared" si="43"/>
        <v>25</v>
      </c>
      <c r="AE93" s="301" cm="1">
        <f t="array" ref="AE93">IF( $X93, "", INDEX(韻母資料表, AD93, AE$5))</f>
        <v>18</v>
      </c>
      <c r="AF93" s="301" t="str" cm="1">
        <f t="array" ref="AF93">IF( $X93, "", INDEX(韻母資料表, AE93, AF$5))</f>
        <v>更</v>
      </c>
      <c r="AG93" s="298"/>
      <c r="AH93" s="301" t="b">
        <f t="array" ref="AH93">IF( $X93, "", IF( INDEX(韻母資料表, AD93, $AH$5) = "入聲", TRUE, FALSE) )</f>
        <v>0</v>
      </c>
      <c r="AI93" s="302">
        <f t="shared" si="44"/>
        <v>1</v>
      </c>
      <c r="AJ93" s="302">
        <f t="shared" si="48"/>
        <v>2</v>
      </c>
      <c r="AK93" s="362" t="str">
        <f t="array" ref="AK93">IF( $X93, "", INDEX(韻母資料表, $AD93, $AK$5))</f>
        <v>iang</v>
      </c>
      <c r="AL93" s="362" t="str">
        <f t="array" ref="AL93">IF($X93, "", INDEX(白話字韻母八聲調資料表, $AE93, $AJ93))</f>
        <v>iáng</v>
      </c>
      <c r="AM93" s="298"/>
      <c r="AN93" s="362" t="str" cm="1">
        <f t="array" ref="AN93">IF($W93, "", INDEX(聲母資料表, $AA93, AN$5))</f>
        <v>t</v>
      </c>
      <c r="AO93" s="367" t="str" cm="1">
        <f t="array" ref="AO93">IF($X93, "", INDEX(韻母資料表, $AD93, AO$5))</f>
        <v>iang</v>
      </c>
      <c r="AP93" s="362" t="str" cm="1">
        <f t="array" ref="AP93">IF($X93, "", INDEX(台羅韻母八聲調資料表, $AE93, $F93))</f>
        <v>iáng</v>
      </c>
      <c r="AQ93" s="298"/>
      <c r="AR93" s="302" t="str">
        <f t="array" ref="AR93">IF($W93, "", INDEX(聲母資料表, $AA93, $AR$5))</f>
        <v>d</v>
      </c>
      <c r="AS93" s="303" t="str">
        <f t="array" ref="AS93">IF($X93, "", INDEX(韻母資料表, $AD93, $AS$5))</f>
        <v>iang</v>
      </c>
      <c r="AT93" s="302" t="str">
        <f t="array" ref="AT93">IF($X93, "", INDEX(閩拼韻母八聲調資料表, $AE93, $AJ93))</f>
        <v>iáng</v>
      </c>
      <c r="AV93" s="301" t="b">
        <f t="shared" si="46"/>
        <v>0</v>
      </c>
      <c r="AW93" s="301" t="str">
        <f>IF( $AV93, IFERROR( IF(MATCH( $E93, 顎音化聲母!$H$9:$H$37, 0), TRUE, FALSE), FALSE), "")</f>
        <v/>
      </c>
      <c r="AX93" s="301" t="str">
        <f t="array" ref="AX93">IF( AND($AV93, $AW93), INDEX(顎音化聲母資料表, MATCH( $D93 &amp; $E93, 顎音化聲母!$L$5:$L$136, 0), 3), "")</f>
        <v/>
      </c>
      <c r="AY93" s="301">
        <f t="shared" si="45"/>
        <v>5</v>
      </c>
      <c r="AZ93" s="362" t="str">
        <f t="array" ref="AZ93">IF($AY93="", "", IF( $AX93&lt;&gt;"", $AX93,INDEX(聲母資料表, $AY93, $AZ$5)))</f>
        <v>ㄉ</v>
      </c>
      <c r="BA93" s="362" t="str">
        <f t="array" ref="BA93">IF($X93, "", INDEX(方音八音反切資料表, $AE93, $AJ93))</f>
        <v>ㄧㄤˋ</v>
      </c>
    </row>
    <row r="94" spans="2:53">
      <c r="B94" s="307">
        <f t="shared" si="27"/>
        <v>87</v>
      </c>
      <c r="C94" s="404" t="s">
        <v>156</v>
      </c>
      <c r="D94" s="312" t="s">
        <v>60</v>
      </c>
      <c r="E94" s="312" t="s">
        <v>157</v>
      </c>
      <c r="F94" s="296">
        <v>1</v>
      </c>
      <c r="G94" s="418" t="str">
        <f t="shared" si="28"/>
        <v xml:space="preserve">江 (kang1) </v>
      </c>
      <c r="H94" s="269" t="str" cm="1">
        <f t="array" ref="H94">IF( OR($U94, NOT($V94), $X94), "",  $AF94 &amp; INDEX(中文數值資料表, $AJ94, 2) &amp; $AC94)</f>
        <v>迦一求</v>
      </c>
      <c r="I94" s="332" t="str">
        <f t="shared" si="29"/>
        <v>kang</v>
      </c>
      <c r="J94" s="333" t="str">
        <f t="shared" si="30"/>
        <v>kang</v>
      </c>
      <c r="K94" s="334" t="str">
        <f t="shared" si="31"/>
        <v>gāng</v>
      </c>
      <c r="L94" s="335" t="str">
        <f t="shared" si="32"/>
        <v>ㄍㄤ</v>
      </c>
      <c r="M94" s="270" t="str">
        <f t="shared" ca="1" si="33"/>
        <v xml:space="preserve">\ltjruby{江}{kang}\
</v>
      </c>
      <c r="N94" s="270" t="str">
        <f t="shared" ca="1" si="34"/>
        <v xml:space="preserve">&lt;ruby&gt;江&lt;rt&gt;迦一求&lt;/rt&gt;&lt;/ruby&gt;
</v>
      </c>
      <c r="O94" s="270" t="str">
        <f t="shared" ca="1" si="35"/>
        <v xml:space="preserve">&lt;ruby&gt;江&lt;rt&gt;kang&lt;/rt&gt;&lt;/ruby&gt;
</v>
      </c>
      <c r="P94" s="270" t="str">
        <f t="shared" ca="1" si="49"/>
        <v xml:space="preserve">&lt;ruby&gt;江&lt;rt&gt;kang&lt;/rt&gt;&lt;/ruby&gt;
</v>
      </c>
      <c r="Q94" s="270" t="str">
        <f t="shared" ca="1" si="49"/>
        <v xml:space="preserve">&lt;ruby&gt;江&lt;rt&gt;gāng&lt;/rt&gt;&lt;/ruby&gt;
</v>
      </c>
      <c r="R94" s="271" t="str">
        <f t="shared" ca="1" si="36"/>
        <v xml:space="preserve">&lt;ruby&gt;江&lt;rtc&gt;ㄍㄤ&lt;/rtc&gt;&lt;/ruby&gt;
</v>
      </c>
      <c r="S94" s="271" t="str">
        <f t="shared" ca="1" si="37"/>
        <v xml:space="preserve">&lt;ruby&gt;江&lt;rt&gt;kang&lt;/rt&gt;&lt;rtc&gt;ㄍㄤ&lt;/rtc&gt;&lt;/ruby&gt;
</v>
      </c>
      <c r="T94" s="244"/>
      <c r="U94" s="272" t="b">
        <f t="shared" si="38"/>
        <v>0</v>
      </c>
      <c r="V94" s="272" t="b">
        <f t="shared" si="39"/>
        <v>1</v>
      </c>
      <c r="W94" s="272" t="b">
        <f t="shared" si="47"/>
        <v>0</v>
      </c>
      <c r="X94" s="272" t="b">
        <f t="shared" si="40"/>
        <v>0</v>
      </c>
      <c r="Y94" s="272" t="b">
        <f t="shared" si="41"/>
        <v>0</v>
      </c>
      <c r="Z94" s="298"/>
      <c r="AA94" s="305">
        <f t="shared" si="42"/>
        <v>9</v>
      </c>
      <c r="AB94" s="301" cm="1">
        <f t="array" ref="AB94">IF( $AA94="", "", INDEX(聲母資料表, $AA94, AB$5))</f>
        <v>3</v>
      </c>
      <c r="AC94" s="301" t="str" cm="1">
        <f t="array" ref="AC94">IF( $AA94="", "", INDEX(聲母資料表, $AA94, AC$5))</f>
        <v>求</v>
      </c>
      <c r="AD94" s="305">
        <f t="shared" si="43"/>
        <v>8</v>
      </c>
      <c r="AE94" s="301" cm="1">
        <f t="array" ref="AE94">IF( $X94, "", INDEX(韻母資料表, AD94, AE$5))</f>
        <v>21</v>
      </c>
      <c r="AF94" s="301" t="str" cm="1">
        <f t="array" ref="AF94">IF( $X94, "", INDEX(韻母資料表, AE94, AF$5))</f>
        <v>迦</v>
      </c>
      <c r="AG94" s="298"/>
      <c r="AH94" s="301" t="b">
        <f t="array" ref="AH94">IF( $X94, "", IF( INDEX(韻母資料表, AD94, $AH$5) = "入聲", TRUE, FALSE) )</f>
        <v>0</v>
      </c>
      <c r="AI94" s="302">
        <f t="shared" si="44"/>
        <v>1</v>
      </c>
      <c r="AJ94" s="302">
        <f t="shared" si="48"/>
        <v>1</v>
      </c>
      <c r="AK94" s="362" t="str">
        <f t="array" ref="AK94">IF( $X94, "", INDEX(韻母資料表, $AD94, $AK$5))</f>
        <v>ang</v>
      </c>
      <c r="AL94" s="362" t="str">
        <f t="array" ref="AL94">IF($X94, "", INDEX(白話字韻母八聲調資料表, $AE94, $AJ94))</f>
        <v>ang</v>
      </c>
      <c r="AM94" s="298"/>
      <c r="AN94" s="362" t="str" cm="1">
        <f t="array" ref="AN94">IF($W94, "", INDEX(聲母資料表, $AA94, AN$5))</f>
        <v>k</v>
      </c>
      <c r="AO94" s="367" t="str" cm="1">
        <f t="array" ref="AO94">IF($X94, "", INDEX(韻母資料表, $AD94, AO$5))</f>
        <v>ang</v>
      </c>
      <c r="AP94" s="362" t="str" cm="1">
        <f t="array" ref="AP94">IF($X94, "", INDEX(台羅韻母八聲調資料表, $AE94, $F94))</f>
        <v>ang</v>
      </c>
      <c r="AQ94" s="298"/>
      <c r="AR94" s="302" t="str">
        <f t="array" ref="AR94">IF($W94, "", INDEX(聲母資料表, $AA94, $AR$5))</f>
        <v>g</v>
      </c>
      <c r="AS94" s="303" t="str">
        <f t="array" ref="AS94">IF($X94, "", INDEX(韻母資料表, $AD94, $AS$5))</f>
        <v>ang</v>
      </c>
      <c r="AT94" s="302" t="str">
        <f t="array" ref="AT94">IF($X94, "", INDEX(閩拼韻母八聲調資料表, $AE94, $AJ94))</f>
        <v>āng</v>
      </c>
      <c r="AV94" s="301" t="b">
        <f t="shared" si="46"/>
        <v>0</v>
      </c>
      <c r="AW94" s="301" t="str">
        <f>IF( $AV94, IFERROR( IF(MATCH( $E94, 顎音化聲母!$H$9:$H$37, 0), TRUE, FALSE), FALSE), "")</f>
        <v/>
      </c>
      <c r="AX94" s="301" t="str">
        <f t="array" ref="AX94">IF( AND($AV94, $AW94), INDEX(顎音化聲母資料表, MATCH( $D94 &amp; $E94, 顎音化聲母!$L$5:$L$136, 0), 3), "")</f>
        <v/>
      </c>
      <c r="AY94" s="301">
        <f t="shared" si="45"/>
        <v>9</v>
      </c>
      <c r="AZ94" s="362" t="str">
        <f t="array" ref="AZ94">IF($AY94="", "", IF( $AX94&lt;&gt;"", $AX94,INDEX(聲母資料表, $AY94, $AZ$5)))</f>
        <v>ㄍ</v>
      </c>
      <c r="BA94" s="362" t="str">
        <f t="array" ref="BA94">IF($X94, "", INDEX(方音八音反切資料表, $AE94, $AJ94))</f>
        <v>ㄤ</v>
      </c>
    </row>
    <row r="95" spans="2:53">
      <c r="B95" s="307">
        <f t="shared" si="27"/>
        <v>88</v>
      </c>
      <c r="C95" s="404" t="s">
        <v>75</v>
      </c>
      <c r="D95" s="312"/>
      <c r="E95" s="312"/>
      <c r="F95" s="296"/>
      <c r="G95" s="418" t="str">
        <f t="shared" si="28"/>
        <v/>
      </c>
      <c r="H95" s="269" t="str" cm="1">
        <f t="array" ref="H95">IF( OR($U95, NOT($V95), $X95), "",  $AF95 &amp; INDEX(中文數值資料表, $AJ95, 2) &amp; $AC95)</f>
        <v/>
      </c>
      <c r="I95" s="332" t="str">
        <f t="shared" si="29"/>
        <v/>
      </c>
      <c r="J95" s="333" t="str">
        <f t="shared" si="30"/>
        <v/>
      </c>
      <c r="K95" s="334" t="str">
        <f t="shared" si="31"/>
        <v/>
      </c>
      <c r="L95" s="335" t="str">
        <f t="shared" si="32"/>
        <v/>
      </c>
      <c r="M95" s="270" t="str">
        <f t="shared" ca="1" si="33"/>
        <v xml:space="preserve">\ltjruby{，}{}\
</v>
      </c>
      <c r="N95" s="270" t="str">
        <f t="shared" ca="1" si="34"/>
        <v xml:space="preserve">，
</v>
      </c>
      <c r="O95" s="270" t="str">
        <f t="shared" ca="1" si="35"/>
        <v xml:space="preserve">，
</v>
      </c>
      <c r="P95" s="270" t="str">
        <f t="shared" ca="1" si="49"/>
        <v xml:space="preserve">，
</v>
      </c>
      <c r="Q95" s="270" t="str">
        <f t="shared" ca="1" si="49"/>
        <v xml:space="preserve">，
</v>
      </c>
      <c r="R95" s="271" t="str">
        <f t="shared" ca="1" si="36"/>
        <v xml:space="preserve">，
</v>
      </c>
      <c r="S95" s="271" t="str">
        <f t="shared" ca="1" si="37"/>
        <v xml:space="preserve">，
</v>
      </c>
      <c r="T95" s="244"/>
      <c r="U95" s="272" t="b">
        <f t="shared" si="38"/>
        <v>1</v>
      </c>
      <c r="V95" s="272" t="b">
        <f t="shared" si="39"/>
        <v>0</v>
      </c>
      <c r="W95" s="272" t="b">
        <f t="shared" si="47"/>
        <v>1</v>
      </c>
      <c r="X95" s="272" t="b">
        <f t="shared" si="40"/>
        <v>1</v>
      </c>
      <c r="Y95" s="272" t="b">
        <f t="shared" si="41"/>
        <v>0</v>
      </c>
      <c r="Z95" s="298"/>
      <c r="AA95" s="305" t="str">
        <f t="shared" si="42"/>
        <v/>
      </c>
      <c r="AB95" s="301" t="str" cm="1">
        <f t="array" ref="AB95">IF( $AA95="", "", INDEX(聲母資料表, $AA95, AB$5))</f>
        <v/>
      </c>
      <c r="AC95" s="301" t="str" cm="1">
        <f t="array" ref="AC95">IF( $AA95="", "", INDEX(聲母資料表, $AA95, AC$5))</f>
        <v/>
      </c>
      <c r="AD95" s="305" t="str">
        <f t="shared" si="43"/>
        <v/>
      </c>
      <c r="AE95" s="301" t="str" cm="1">
        <f t="array" ref="AE95">IF( $X95, "", INDEX(韻母資料表, AD95, AE$5))</f>
        <v/>
      </c>
      <c r="AF95" s="301" t="str" cm="1">
        <f t="array" ref="AF95">IF( $X95, "", INDEX(韻母資料表, AE95, AF$5))</f>
        <v/>
      </c>
      <c r="AG95" s="298"/>
      <c r="AH95" s="301" t="str">
        <f t="array" ref="AH95">IF( $X95, "", IF( INDEX(韻母資料表, AD95, $AH$5) = "入聲", TRUE, FALSE) )</f>
        <v/>
      </c>
      <c r="AI95" s="302" t="str">
        <f t="shared" si="44"/>
        <v/>
      </c>
      <c r="AJ95" s="302" t="str">
        <f t="shared" si="48"/>
        <v/>
      </c>
      <c r="AK95" s="362" t="str">
        <f t="array" ref="AK95">IF( $X95, "", INDEX(韻母資料表, $AD95, $AK$5))</f>
        <v/>
      </c>
      <c r="AL95" s="362" t="str">
        <f t="array" ref="AL95">IF($X95, "", INDEX(白話字韻母八聲調資料表, $AE95, $AJ95))</f>
        <v/>
      </c>
      <c r="AM95" s="298"/>
      <c r="AN95" s="362" t="str" cm="1">
        <f t="array" ref="AN95">IF($W95, "", INDEX(聲母資料表, $AA95, AN$5))</f>
        <v/>
      </c>
      <c r="AO95" s="367" t="str" cm="1">
        <f t="array" ref="AO95">IF($X95, "", INDEX(韻母資料表, $AD95, AO$5))</f>
        <v/>
      </c>
      <c r="AP95" s="362" t="str" cm="1">
        <f t="array" ref="AP95">IF($X95, "", INDEX(台羅韻母八聲調資料表, $AE95, $F95))</f>
        <v/>
      </c>
      <c r="AQ95" s="298"/>
      <c r="AR95" s="302" t="str">
        <f t="array" ref="AR95">IF($W95, "", INDEX(聲母資料表, $AA95, $AR$5))</f>
        <v/>
      </c>
      <c r="AS95" s="303" t="str">
        <f t="array" ref="AS95">IF($X95, "", INDEX(韻母資料表, $AD95, $AS$5))</f>
        <v/>
      </c>
      <c r="AT95" s="302" t="str">
        <f t="array" ref="AT95">IF($X95, "", INDEX(閩拼韻母八聲調資料表, $AE95, $AJ95))</f>
        <v/>
      </c>
      <c r="AV95" s="301" t="b">
        <f t="shared" si="46"/>
        <v>0</v>
      </c>
      <c r="AW95" s="301" t="str">
        <f>IF( $AV95, IFERROR( IF(MATCH( $E95, 顎音化聲母!$H$9:$H$37, 0), TRUE, FALSE), FALSE), "")</f>
        <v/>
      </c>
      <c r="AX95" s="301" t="str">
        <f t="array" ref="AX95">IF( AND($AV95, $AW95), INDEX(顎音化聲母資料表, MATCH( $D95 &amp; $E95, 顎音化聲母!$L$5:$L$136, 0), 3), "")</f>
        <v/>
      </c>
      <c r="AY95" s="301" t="str">
        <f t="shared" si="45"/>
        <v/>
      </c>
      <c r="AZ95" s="362" t="str">
        <f t="array" ref="AZ95">IF($AY95="", "", IF( $AX95&lt;&gt;"", $AX95,INDEX(聲母資料表, $AY95, $AZ$5)))</f>
        <v/>
      </c>
      <c r="BA95" s="362" t="str">
        <f t="array" ref="BA95">IF($X95, "", INDEX(方音八音反切資料表, $AE95, $AJ95))</f>
        <v/>
      </c>
    </row>
    <row r="96" spans="2:53">
      <c r="B96" s="307">
        <f t="shared" si="27"/>
        <v>89</v>
      </c>
      <c r="C96" s="404" t="s">
        <v>158</v>
      </c>
      <c r="D96" s="312" t="s">
        <v>103</v>
      </c>
      <c r="E96" s="312" t="s">
        <v>104</v>
      </c>
      <c r="F96" s="296">
        <v>7</v>
      </c>
      <c r="G96" s="418" t="str">
        <f t="shared" si="28"/>
        <v xml:space="preserve">浩 (ho7) </v>
      </c>
      <c r="H96" s="269" t="str" cm="1">
        <f t="array" ref="H96">IF( OR($U96, NOT($V96), $X96), "",  $AF96 &amp; INDEX(中文數值資料表, $AJ96, 2) &amp; $AC96)</f>
        <v>伽七喜</v>
      </c>
      <c r="I96" s="332" t="str">
        <f t="shared" si="29"/>
        <v>hō</v>
      </c>
      <c r="J96" s="333" t="str">
        <f t="shared" si="30"/>
        <v>hō</v>
      </c>
      <c r="K96" s="334" t="str">
        <f t="shared" si="31"/>
        <v>hō</v>
      </c>
      <c r="L96" s="335" t="str">
        <f t="shared" si="32"/>
        <v>ㄏㄜ˫</v>
      </c>
      <c r="M96" s="270" t="str">
        <f t="shared" ca="1" si="33"/>
        <v xml:space="preserve">\ltjruby{浩}{hō}\
</v>
      </c>
      <c r="N96" s="270" t="str">
        <f t="shared" ca="1" si="34"/>
        <v xml:space="preserve">&lt;ruby&gt;浩&lt;rt&gt;伽七喜&lt;/rt&gt;&lt;/ruby&gt;
</v>
      </c>
      <c r="O96" s="270" t="str">
        <f t="shared" ca="1" si="35"/>
        <v xml:space="preserve">&lt;ruby&gt;浩&lt;rt&gt;hō&lt;/rt&gt;&lt;/ruby&gt;
</v>
      </c>
      <c r="P96" s="270" t="str">
        <f t="shared" ca="1" si="49"/>
        <v xml:space="preserve">&lt;ruby&gt;浩&lt;rt&gt;hō&lt;/rt&gt;&lt;/ruby&gt;
</v>
      </c>
      <c r="Q96" s="270" t="str">
        <f t="shared" ca="1" si="49"/>
        <v xml:space="preserve">&lt;ruby&gt;浩&lt;rt&gt;hō&lt;/rt&gt;&lt;/ruby&gt;
</v>
      </c>
      <c r="R96" s="271" t="str">
        <f t="shared" ca="1" si="36"/>
        <v xml:space="preserve">&lt;ruby&gt;浩&lt;rtc&gt;ㄏㄜ˫&lt;/rtc&gt;&lt;/ruby&gt;
</v>
      </c>
      <c r="S96" s="271" t="str">
        <f t="shared" ca="1" si="37"/>
        <v xml:space="preserve">&lt;ruby&gt;浩&lt;rt&gt;hō&lt;/rt&gt;&lt;rtc&gt;ㄏㄜ˫&lt;/rtc&gt;&lt;/ruby&gt;
</v>
      </c>
      <c r="T96" s="244"/>
      <c r="U96" s="272" t="b">
        <f t="shared" si="38"/>
        <v>0</v>
      </c>
      <c r="V96" s="272" t="b">
        <f t="shared" si="39"/>
        <v>1</v>
      </c>
      <c r="W96" s="272" t="b">
        <f t="shared" si="47"/>
        <v>0</v>
      </c>
      <c r="X96" s="272" t="b">
        <f t="shared" si="40"/>
        <v>0</v>
      </c>
      <c r="Y96" s="272" t="b">
        <f t="shared" si="41"/>
        <v>0</v>
      </c>
      <c r="Z96" s="298"/>
      <c r="AA96" s="305">
        <f t="shared" si="42"/>
        <v>13</v>
      </c>
      <c r="AB96" s="301" cm="1">
        <f t="array" ref="AB96">IF( $AA96="", "", INDEX(聲母資料表, $AA96, AB$5))</f>
        <v>15</v>
      </c>
      <c r="AC96" s="301" t="str" cm="1">
        <f t="array" ref="AC96">IF( $AA96="", "", INDEX(聲母資料表, $AA96, AC$5))</f>
        <v>喜</v>
      </c>
      <c r="AD96" s="305">
        <f t="shared" si="43"/>
        <v>53</v>
      </c>
      <c r="AE96" s="301" cm="1">
        <f t="array" ref="AE96">IF( $X96, "", INDEX(韻母資料表, AD96, AE$5))</f>
        <v>15</v>
      </c>
      <c r="AF96" s="301" t="str" cm="1">
        <f t="array" ref="AF96">IF( $X96, "", INDEX(韻母資料表, AE96, AF$5))</f>
        <v>伽</v>
      </c>
      <c r="AG96" s="298"/>
      <c r="AH96" s="301" t="b">
        <f t="array" ref="AH96">IF( $X96, "", IF( INDEX(韻母資料表, AD96, $AH$5) = "入聲", TRUE, FALSE) )</f>
        <v>0</v>
      </c>
      <c r="AI96" s="302">
        <f t="shared" si="44"/>
        <v>1</v>
      </c>
      <c r="AJ96" s="302">
        <f t="shared" si="48"/>
        <v>7</v>
      </c>
      <c r="AK96" s="362" t="str">
        <f t="array" ref="AK96">IF( $X96, "", INDEX(韻母資料表, $AD96, $AK$5))</f>
        <v>o</v>
      </c>
      <c r="AL96" s="362" t="str">
        <f t="array" ref="AL96">IF($X96, "", INDEX(白話字韻母八聲調資料表, $AE96, $AJ96))</f>
        <v>ō</v>
      </c>
      <c r="AM96" s="298"/>
      <c r="AN96" s="362" t="str" cm="1">
        <f t="array" ref="AN96">IF($W96, "", INDEX(聲母資料表, $AA96, AN$5))</f>
        <v>h</v>
      </c>
      <c r="AO96" s="367" t="str" cm="1">
        <f t="array" ref="AO96">IF($X96, "", INDEX(韻母資料表, $AD96, AO$5))</f>
        <v>o</v>
      </c>
      <c r="AP96" s="362" t="str" cm="1">
        <f t="array" ref="AP96">IF($X96, "", INDEX(台羅韻母八聲調資料表, $AE96, $F96))</f>
        <v>ō</v>
      </c>
      <c r="AQ96" s="298"/>
      <c r="AR96" s="302" t="str">
        <f t="array" ref="AR96">IF($W96, "", INDEX(聲母資料表, $AA96, $AR$5))</f>
        <v>h</v>
      </c>
      <c r="AS96" s="303" t="str">
        <f t="array" ref="AS96">IF($X96, "", INDEX(韻母資料表, $AD96, $AS$5))</f>
        <v>o</v>
      </c>
      <c r="AT96" s="302" t="str">
        <f t="array" ref="AT96">IF($X96, "", INDEX(閩拼韻母八聲調資料表, $AE96, $AJ96))</f>
        <v>ō</v>
      </c>
      <c r="AV96" s="301" t="b">
        <f t="shared" si="46"/>
        <v>0</v>
      </c>
      <c r="AW96" s="301" t="str">
        <f>IF( $AV96, IFERROR( IF(MATCH( $E96, 顎音化聲母!$H$9:$H$37, 0), TRUE, FALSE), FALSE), "")</f>
        <v/>
      </c>
      <c r="AX96" s="301" t="str">
        <f t="array" ref="AX96">IF( AND($AV96, $AW96), INDEX(顎音化聲母資料表, MATCH( $D96 &amp; $E96, 顎音化聲母!$L$5:$L$136, 0), 3), "")</f>
        <v/>
      </c>
      <c r="AY96" s="301">
        <f t="shared" si="45"/>
        <v>13</v>
      </c>
      <c r="AZ96" s="362" t="str">
        <f t="array" ref="AZ96">IF($AY96="", "", IF( $AX96&lt;&gt;"", $AX96,INDEX(聲母資料表, $AY96, $AZ$5)))</f>
        <v>ㄏ</v>
      </c>
      <c r="BA96" s="362" t="str">
        <f t="array" ref="BA96">IF($X96, "", INDEX(方音八音反切資料表, $AE96, $AJ96))</f>
        <v>ㄜ˫</v>
      </c>
    </row>
    <row r="97" spans="2:53">
      <c r="B97" s="307">
        <f t="shared" si="27"/>
        <v>90</v>
      </c>
      <c r="C97" s="404" t="s">
        <v>158</v>
      </c>
      <c r="D97" s="312" t="s">
        <v>103</v>
      </c>
      <c r="E97" s="312" t="s">
        <v>104</v>
      </c>
      <c r="F97" s="296">
        <v>7</v>
      </c>
      <c r="G97" s="418" t="str">
        <f t="shared" si="28"/>
        <v xml:space="preserve">浩 (ho7) </v>
      </c>
      <c r="H97" s="269" t="str" cm="1">
        <f t="array" ref="H97">IF( OR($U97, NOT($V97), $X97), "",  $AF97 &amp; INDEX(中文數值資料表, $AJ97, 2) &amp; $AC97)</f>
        <v>伽七喜</v>
      </c>
      <c r="I97" s="332" t="str">
        <f t="shared" si="29"/>
        <v>hō</v>
      </c>
      <c r="J97" s="333" t="str">
        <f t="shared" si="30"/>
        <v>hō</v>
      </c>
      <c r="K97" s="334" t="str">
        <f t="shared" si="31"/>
        <v>hō</v>
      </c>
      <c r="L97" s="335" t="str">
        <f t="shared" si="32"/>
        <v>ㄏㄜ˫</v>
      </c>
      <c r="M97" s="270" t="str">
        <f t="shared" ca="1" si="33"/>
        <v xml:space="preserve">\ltjruby{浩}{hō}\
</v>
      </c>
      <c r="N97" s="270" t="str">
        <f t="shared" ca="1" si="34"/>
        <v xml:space="preserve">&lt;ruby&gt;浩&lt;rt&gt;伽七喜&lt;/rt&gt;&lt;/ruby&gt;
</v>
      </c>
      <c r="O97" s="270" t="str">
        <f t="shared" ca="1" si="35"/>
        <v xml:space="preserve">&lt;ruby&gt;浩&lt;rt&gt;hō&lt;/rt&gt;&lt;/ruby&gt;
</v>
      </c>
      <c r="P97" s="270" t="str">
        <f t="shared" ca="1" si="49"/>
        <v xml:space="preserve">&lt;ruby&gt;浩&lt;rt&gt;hō&lt;/rt&gt;&lt;/ruby&gt;
</v>
      </c>
      <c r="Q97" s="270" t="str">
        <f t="shared" ca="1" si="49"/>
        <v xml:space="preserve">&lt;ruby&gt;浩&lt;rt&gt;hō&lt;/rt&gt;&lt;/ruby&gt;
</v>
      </c>
      <c r="R97" s="271" t="str">
        <f t="shared" ca="1" si="36"/>
        <v xml:space="preserve">&lt;ruby&gt;浩&lt;rtc&gt;ㄏㄜ˫&lt;/rtc&gt;&lt;/ruby&gt;
</v>
      </c>
      <c r="S97" s="271" t="str">
        <f t="shared" ca="1" si="37"/>
        <v xml:space="preserve">&lt;ruby&gt;浩&lt;rt&gt;hō&lt;/rt&gt;&lt;rtc&gt;ㄏㄜ˫&lt;/rtc&gt;&lt;/ruby&gt;
</v>
      </c>
      <c r="T97" s="244"/>
      <c r="U97" s="272" t="b">
        <f t="shared" si="38"/>
        <v>0</v>
      </c>
      <c r="V97" s="272" t="b">
        <f t="shared" si="39"/>
        <v>1</v>
      </c>
      <c r="W97" s="272" t="b">
        <f t="shared" si="47"/>
        <v>0</v>
      </c>
      <c r="X97" s="272" t="b">
        <f t="shared" si="40"/>
        <v>0</v>
      </c>
      <c r="Y97" s="272" t="b">
        <f t="shared" si="41"/>
        <v>0</v>
      </c>
      <c r="Z97" s="298"/>
      <c r="AA97" s="305">
        <f t="shared" si="42"/>
        <v>13</v>
      </c>
      <c r="AB97" s="301" cm="1">
        <f t="array" ref="AB97">IF( $AA97="", "", INDEX(聲母資料表, $AA97, AB$5))</f>
        <v>15</v>
      </c>
      <c r="AC97" s="301" t="str" cm="1">
        <f t="array" ref="AC97">IF( $AA97="", "", INDEX(聲母資料表, $AA97, AC$5))</f>
        <v>喜</v>
      </c>
      <c r="AD97" s="305">
        <f t="shared" si="43"/>
        <v>53</v>
      </c>
      <c r="AE97" s="301" cm="1">
        <f t="array" ref="AE97">IF( $X97, "", INDEX(韻母資料表, AD97, AE$5))</f>
        <v>15</v>
      </c>
      <c r="AF97" s="301" t="str" cm="1">
        <f t="array" ref="AF97">IF( $X97, "", INDEX(韻母資料表, AE97, AF$5))</f>
        <v>伽</v>
      </c>
      <c r="AG97" s="298"/>
      <c r="AH97" s="301" t="b">
        <f t="array" ref="AH97">IF( $X97, "", IF( INDEX(韻母資料表, AD97, $AH$5) = "入聲", TRUE, FALSE) )</f>
        <v>0</v>
      </c>
      <c r="AI97" s="302">
        <f t="shared" si="44"/>
        <v>1</v>
      </c>
      <c r="AJ97" s="302">
        <f t="shared" si="48"/>
        <v>7</v>
      </c>
      <c r="AK97" s="362" t="str">
        <f t="array" ref="AK97">IF( $X97, "", INDEX(韻母資料表, $AD97, $AK$5))</f>
        <v>o</v>
      </c>
      <c r="AL97" s="362" t="str">
        <f t="array" ref="AL97">IF($X97, "", INDEX(白話字韻母八聲調資料表, $AE97, $AJ97))</f>
        <v>ō</v>
      </c>
      <c r="AM97" s="298"/>
      <c r="AN97" s="362" t="str" cm="1">
        <f t="array" ref="AN97">IF($W97, "", INDEX(聲母資料表, $AA97, AN$5))</f>
        <v>h</v>
      </c>
      <c r="AO97" s="367" t="str" cm="1">
        <f t="array" ref="AO97">IF($X97, "", INDEX(韻母資料表, $AD97, AO$5))</f>
        <v>o</v>
      </c>
      <c r="AP97" s="362" t="str" cm="1">
        <f t="array" ref="AP97">IF($X97, "", INDEX(台羅韻母八聲調資料表, $AE97, $F97))</f>
        <v>ō</v>
      </c>
      <c r="AQ97" s="298"/>
      <c r="AR97" s="302" t="str">
        <f t="array" ref="AR97">IF($W97, "", INDEX(聲母資料表, $AA97, $AR$5))</f>
        <v>h</v>
      </c>
      <c r="AS97" s="303" t="str">
        <f t="array" ref="AS97">IF($X97, "", INDEX(韻母資料表, $AD97, $AS$5))</f>
        <v>o</v>
      </c>
      <c r="AT97" s="302" t="str">
        <f t="array" ref="AT97">IF($X97, "", INDEX(閩拼韻母八聲調資料表, $AE97, $AJ97))</f>
        <v>ō</v>
      </c>
      <c r="AV97" s="301" t="b">
        <f t="shared" si="46"/>
        <v>0</v>
      </c>
      <c r="AW97" s="301" t="str">
        <f>IF( $AV97, IFERROR( IF(MATCH( $E97, 顎音化聲母!$H$9:$H$37, 0), TRUE, FALSE), FALSE), "")</f>
        <v/>
      </c>
      <c r="AX97" s="301" t="str">
        <f t="array" ref="AX97">IF( AND($AV97, $AW97), INDEX(顎音化聲母資料表, MATCH( $D97 &amp; $E97, 顎音化聲母!$L$5:$L$136, 0), 3), "")</f>
        <v/>
      </c>
      <c r="AY97" s="301">
        <f t="shared" si="45"/>
        <v>13</v>
      </c>
      <c r="AZ97" s="362" t="str">
        <f t="array" ref="AZ97">IF($AY97="", "", IF( $AX97&lt;&gt;"", $AX97,INDEX(聲母資料表, $AY97, $AZ$5)))</f>
        <v>ㄏ</v>
      </c>
      <c r="BA97" s="362" t="str">
        <f t="array" ref="BA97">IF($X97, "", INDEX(方音八音反切資料表, $AE97, $AJ97))</f>
        <v>ㄜ˫</v>
      </c>
    </row>
    <row r="98" spans="2:53">
      <c r="B98" s="307">
        <f t="shared" si="27"/>
        <v>91</v>
      </c>
      <c r="C98" s="404" t="s">
        <v>159</v>
      </c>
      <c r="D98" s="312" t="s">
        <v>97</v>
      </c>
      <c r="E98" s="312" t="s">
        <v>98</v>
      </c>
      <c r="F98" s="296">
        <v>1</v>
      </c>
      <c r="G98" s="418" t="str">
        <f t="shared" si="28"/>
        <v xml:space="preserve">湯 (thong1) </v>
      </c>
      <c r="H98" s="269" t="str" cm="1">
        <f t="array" ref="H98">IF( OR($U98, NOT($V98), $X98), "",  $AF98 &amp; INDEX(中文數值資料表, $AJ98, 2) &amp; $AC98)</f>
        <v>干一他</v>
      </c>
      <c r="I98" s="332" t="str">
        <f t="shared" si="29"/>
        <v>thong</v>
      </c>
      <c r="J98" s="333" t="str">
        <f t="shared" si="30"/>
        <v>thong</v>
      </c>
      <c r="K98" s="334" t="str">
        <f t="shared" si="31"/>
        <v>tōng</v>
      </c>
      <c r="L98" s="335" t="str">
        <f t="shared" si="32"/>
        <v>ㄊㆲ</v>
      </c>
      <c r="M98" s="270" t="str">
        <f t="shared" ca="1" si="33"/>
        <v xml:space="preserve">\ltjruby{湯}{thong}\
</v>
      </c>
      <c r="N98" s="270" t="str">
        <f t="shared" ca="1" si="34"/>
        <v xml:space="preserve">&lt;ruby&gt;湯&lt;rt&gt;干一他&lt;/rt&gt;&lt;/ruby&gt;
</v>
      </c>
      <c r="O98" s="270" t="str">
        <f t="shared" ca="1" si="35"/>
        <v xml:space="preserve">&lt;ruby&gt;湯&lt;rt&gt;thong&lt;/rt&gt;&lt;/ruby&gt;
</v>
      </c>
      <c r="P98" s="270" t="str">
        <f t="shared" ca="1" si="49"/>
        <v xml:space="preserve">&lt;ruby&gt;湯&lt;rt&gt;thong&lt;/rt&gt;&lt;/ruby&gt;
</v>
      </c>
      <c r="Q98" s="270" t="str">
        <f t="shared" ca="1" si="49"/>
        <v xml:space="preserve">&lt;ruby&gt;湯&lt;rt&gt;tōng&lt;/rt&gt;&lt;/ruby&gt;
</v>
      </c>
      <c r="R98" s="271" t="str">
        <f t="shared" ca="1" si="36"/>
        <v xml:space="preserve">&lt;ruby&gt;湯&lt;rtc&gt;ㄊㆲ&lt;/rtc&gt;&lt;/ruby&gt;
</v>
      </c>
      <c r="S98" s="271" t="str">
        <f t="shared" ca="1" si="37"/>
        <v xml:space="preserve">&lt;ruby&gt;湯&lt;rt&gt;thong&lt;/rt&gt;&lt;rtc&gt;ㄊㆲ&lt;/rtc&gt;&lt;/ruby&gt;
</v>
      </c>
      <c r="T98" s="244"/>
      <c r="U98" s="272" t="b">
        <f t="shared" si="38"/>
        <v>0</v>
      </c>
      <c r="V98" s="272" t="b">
        <f t="shared" si="39"/>
        <v>1</v>
      </c>
      <c r="W98" s="272" t="b">
        <f t="shared" si="47"/>
        <v>0</v>
      </c>
      <c r="X98" s="272" t="b">
        <f t="shared" si="40"/>
        <v>0</v>
      </c>
      <c r="Y98" s="272" t="b">
        <f t="shared" si="41"/>
        <v>0</v>
      </c>
      <c r="Z98" s="298"/>
      <c r="AA98" s="305">
        <f t="shared" si="42"/>
        <v>6</v>
      </c>
      <c r="AB98" s="301" cm="1">
        <f t="array" ref="AB98">IF( $AA98="", "", INDEX(聲母資料表, $AA98, AB$5))</f>
        <v>7</v>
      </c>
      <c r="AC98" s="301" t="str" cm="1">
        <f t="array" ref="AC98">IF( $AA98="", "", INDEX(聲母資料表, $AA98, AC$5))</f>
        <v>他</v>
      </c>
      <c r="AD98" s="305">
        <f t="shared" si="43"/>
        <v>57</v>
      </c>
      <c r="AE98" s="301" cm="1">
        <f t="array" ref="AE98">IF( $X98, "", INDEX(韻母資料表, AD98, AE$5))</f>
        <v>7</v>
      </c>
      <c r="AF98" s="301" t="str" cm="1">
        <f t="array" ref="AF98">IF( $X98, "", INDEX(韻母資料表, AE98, AF$5))</f>
        <v>干</v>
      </c>
      <c r="AG98" s="298"/>
      <c r="AH98" s="301" t="b">
        <f t="array" ref="AH98">IF( $X98, "", IF( INDEX(韻母資料表, AD98, $AH$5) = "入聲", TRUE, FALSE) )</f>
        <v>0</v>
      </c>
      <c r="AI98" s="302">
        <f t="shared" si="44"/>
        <v>1</v>
      </c>
      <c r="AJ98" s="302">
        <f t="shared" si="48"/>
        <v>1</v>
      </c>
      <c r="AK98" s="362" t="str">
        <f t="array" ref="AK98">IF( $X98, "", INDEX(韻母資料表, $AD98, $AK$5))</f>
        <v>ong</v>
      </c>
      <c r="AL98" s="362" t="str">
        <f t="array" ref="AL98">IF($X98, "", INDEX(白話字韻母八聲調資料表, $AE98, $AJ98))</f>
        <v>ong</v>
      </c>
      <c r="AM98" s="298"/>
      <c r="AN98" s="362" t="str" cm="1">
        <f t="array" ref="AN98">IF($W98, "", INDEX(聲母資料表, $AA98, AN$5))</f>
        <v>th</v>
      </c>
      <c r="AO98" s="367" t="str" cm="1">
        <f t="array" ref="AO98">IF($X98, "", INDEX(韻母資料表, $AD98, AO$5))</f>
        <v>ong</v>
      </c>
      <c r="AP98" s="362" t="str" cm="1">
        <f t="array" ref="AP98">IF($X98, "", INDEX(台羅韻母八聲調資料表, $AE98, $F98))</f>
        <v>ong</v>
      </c>
      <c r="AQ98" s="298"/>
      <c r="AR98" s="302" t="str">
        <f t="array" ref="AR98">IF($W98, "", INDEX(聲母資料表, $AA98, $AR$5))</f>
        <v>t</v>
      </c>
      <c r="AS98" s="303" t="str">
        <f t="array" ref="AS98">IF($X98, "", INDEX(韻母資料表, $AD98, $AS$5))</f>
        <v>ong</v>
      </c>
      <c r="AT98" s="302" t="str">
        <f t="array" ref="AT98">IF($X98, "", INDEX(閩拼韻母八聲調資料表, $AE98, $AJ98))</f>
        <v>ōng</v>
      </c>
      <c r="AV98" s="301" t="b">
        <f t="shared" si="46"/>
        <v>0</v>
      </c>
      <c r="AW98" s="301" t="str">
        <f>IF( $AV98, IFERROR( IF(MATCH( $E98, 顎音化聲母!$H$9:$H$37, 0), TRUE, FALSE), FALSE), "")</f>
        <v/>
      </c>
      <c r="AX98" s="301" t="str">
        <f t="array" ref="AX98">IF( AND($AV98, $AW98), INDEX(顎音化聲母資料表, MATCH( $D98 &amp; $E98, 顎音化聲母!$L$5:$L$136, 0), 3), "")</f>
        <v/>
      </c>
      <c r="AY98" s="301">
        <f t="shared" si="45"/>
        <v>6</v>
      </c>
      <c r="AZ98" s="362" t="str">
        <f t="array" ref="AZ98">IF($AY98="", "", IF( $AX98&lt;&gt;"", $AX98,INDEX(聲母資料表, $AY98, $AZ$5)))</f>
        <v>ㄊ</v>
      </c>
      <c r="BA98" s="362" t="str">
        <f t="array" ref="BA98">IF($X98, "", INDEX(方音八音反切資料表, $AE98, $AJ98))</f>
        <v>ㆲ</v>
      </c>
    </row>
    <row r="99" spans="2:53">
      <c r="B99" s="307">
        <f t="shared" si="27"/>
        <v>92</v>
      </c>
      <c r="C99" s="404" t="s">
        <v>159</v>
      </c>
      <c r="D99" s="312" t="s">
        <v>97</v>
      </c>
      <c r="E99" s="312" t="s">
        <v>98</v>
      </c>
      <c r="F99" s="296">
        <v>1</v>
      </c>
      <c r="G99" s="418" t="str">
        <f t="shared" si="28"/>
        <v xml:space="preserve">湯 (thong1) </v>
      </c>
      <c r="H99" s="269" t="str" cm="1">
        <f t="array" ref="H99">IF( OR($U99, NOT($V99), $X99), "",  $AF99 &amp; INDEX(中文數值資料表, $AJ99, 2) &amp; $AC99)</f>
        <v>干一他</v>
      </c>
      <c r="I99" s="332" t="str">
        <f t="shared" si="29"/>
        <v>thong</v>
      </c>
      <c r="J99" s="333" t="str">
        <f t="shared" si="30"/>
        <v>thong</v>
      </c>
      <c r="K99" s="334" t="str">
        <f t="shared" si="31"/>
        <v>tōng</v>
      </c>
      <c r="L99" s="335" t="str">
        <f t="shared" si="32"/>
        <v>ㄊㆲ</v>
      </c>
      <c r="M99" s="270" t="str">
        <f t="shared" ca="1" si="33"/>
        <v xml:space="preserve">\ltjruby{湯}{thong}\
</v>
      </c>
      <c r="N99" s="270" t="str">
        <f t="shared" ca="1" si="34"/>
        <v xml:space="preserve">&lt;ruby&gt;湯&lt;rt&gt;干一他&lt;/rt&gt;&lt;/ruby&gt;
</v>
      </c>
      <c r="O99" s="270" t="str">
        <f t="shared" ca="1" si="35"/>
        <v xml:space="preserve">&lt;ruby&gt;湯&lt;rt&gt;thong&lt;/rt&gt;&lt;/ruby&gt;
</v>
      </c>
      <c r="P99" s="270" t="str">
        <f t="shared" ca="1" si="49"/>
        <v xml:space="preserve">&lt;ruby&gt;湯&lt;rt&gt;thong&lt;/rt&gt;&lt;/ruby&gt;
</v>
      </c>
      <c r="Q99" s="270" t="str">
        <f t="shared" ca="1" si="49"/>
        <v xml:space="preserve">&lt;ruby&gt;湯&lt;rt&gt;tōng&lt;/rt&gt;&lt;/ruby&gt;
</v>
      </c>
      <c r="R99" s="271" t="str">
        <f t="shared" ca="1" si="36"/>
        <v xml:space="preserve">&lt;ruby&gt;湯&lt;rtc&gt;ㄊㆲ&lt;/rtc&gt;&lt;/ruby&gt;
</v>
      </c>
      <c r="S99" s="271" t="str">
        <f t="shared" ca="1" si="37"/>
        <v xml:space="preserve">&lt;ruby&gt;湯&lt;rt&gt;thong&lt;/rt&gt;&lt;rtc&gt;ㄊㆲ&lt;/rtc&gt;&lt;/ruby&gt;
</v>
      </c>
      <c r="T99" s="244"/>
      <c r="U99" s="272" t="b">
        <f t="shared" si="38"/>
        <v>0</v>
      </c>
      <c r="V99" s="272" t="b">
        <f t="shared" si="39"/>
        <v>1</v>
      </c>
      <c r="W99" s="272" t="b">
        <f t="shared" si="47"/>
        <v>0</v>
      </c>
      <c r="X99" s="272" t="b">
        <f t="shared" si="40"/>
        <v>0</v>
      </c>
      <c r="Y99" s="272" t="b">
        <f t="shared" si="41"/>
        <v>0</v>
      </c>
      <c r="Z99" s="298"/>
      <c r="AA99" s="305">
        <f t="shared" si="42"/>
        <v>6</v>
      </c>
      <c r="AB99" s="301" cm="1">
        <f t="array" ref="AB99">IF( $AA99="", "", INDEX(聲母資料表, $AA99, AB$5))</f>
        <v>7</v>
      </c>
      <c r="AC99" s="301" t="str" cm="1">
        <f t="array" ref="AC99">IF( $AA99="", "", INDEX(聲母資料表, $AA99, AC$5))</f>
        <v>他</v>
      </c>
      <c r="AD99" s="305">
        <f t="shared" si="43"/>
        <v>57</v>
      </c>
      <c r="AE99" s="301" cm="1">
        <f t="array" ref="AE99">IF( $X99, "", INDEX(韻母資料表, AD99, AE$5))</f>
        <v>7</v>
      </c>
      <c r="AF99" s="301" t="str" cm="1">
        <f t="array" ref="AF99">IF( $X99, "", INDEX(韻母資料表, AE99, AF$5))</f>
        <v>干</v>
      </c>
      <c r="AG99" s="298"/>
      <c r="AH99" s="301" t="b">
        <f t="array" ref="AH99">IF( $X99, "", IF( INDEX(韻母資料表, AD99, $AH$5) = "入聲", TRUE, FALSE) )</f>
        <v>0</v>
      </c>
      <c r="AI99" s="302">
        <f t="shared" si="44"/>
        <v>1</v>
      </c>
      <c r="AJ99" s="302">
        <f t="shared" si="48"/>
        <v>1</v>
      </c>
      <c r="AK99" s="362" t="str">
        <f t="array" ref="AK99">IF( $X99, "", INDEX(韻母資料表, $AD99, $AK$5))</f>
        <v>ong</v>
      </c>
      <c r="AL99" s="362" t="str">
        <f t="array" ref="AL99">IF($X99, "", INDEX(白話字韻母八聲調資料表, $AE99, $AJ99))</f>
        <v>ong</v>
      </c>
      <c r="AM99" s="298"/>
      <c r="AN99" s="362" t="str" cm="1">
        <f t="array" ref="AN99">IF($W99, "", INDEX(聲母資料表, $AA99, AN$5))</f>
        <v>th</v>
      </c>
      <c r="AO99" s="367" t="str" cm="1">
        <f t="array" ref="AO99">IF($X99, "", INDEX(韻母資料表, $AD99, AO$5))</f>
        <v>ong</v>
      </c>
      <c r="AP99" s="362" t="str" cm="1">
        <f t="array" ref="AP99">IF($X99, "", INDEX(台羅韻母八聲調資料表, $AE99, $F99))</f>
        <v>ong</v>
      </c>
      <c r="AQ99" s="298"/>
      <c r="AR99" s="302" t="str">
        <f t="array" ref="AR99">IF($W99, "", INDEX(聲母資料表, $AA99, $AR$5))</f>
        <v>t</v>
      </c>
      <c r="AS99" s="303" t="str">
        <f t="array" ref="AS99">IF($X99, "", INDEX(韻母資料表, $AD99, $AS$5))</f>
        <v>ong</v>
      </c>
      <c r="AT99" s="302" t="str">
        <f t="array" ref="AT99">IF($X99, "", INDEX(閩拼韻母八聲調資料表, $AE99, $AJ99))</f>
        <v>ōng</v>
      </c>
      <c r="AV99" s="301" t="b">
        <f t="shared" si="46"/>
        <v>0</v>
      </c>
      <c r="AW99" s="301" t="str">
        <f>IF( $AV99, IFERROR( IF(MATCH( $E99, 顎音化聲母!$H$9:$H$37, 0), TRUE, FALSE), FALSE), "")</f>
        <v/>
      </c>
      <c r="AX99" s="301" t="str">
        <f t="array" ref="AX99">IF( AND($AV99, $AW99), INDEX(顎音化聲母資料表, MATCH( $D99 &amp; $E99, 顎音化聲母!$L$5:$L$136, 0), 3), "")</f>
        <v/>
      </c>
      <c r="AY99" s="301">
        <f t="shared" si="45"/>
        <v>6</v>
      </c>
      <c r="AZ99" s="362" t="str">
        <f t="array" ref="AZ99">IF($AY99="", "", IF( $AX99&lt;&gt;"", $AX99,INDEX(聲母資料表, $AY99, $AZ$5)))</f>
        <v>ㄊ</v>
      </c>
      <c r="BA99" s="362" t="str">
        <f t="array" ref="BA99">IF($X99, "", INDEX(方音八音反切資料表, $AE99, $AJ99))</f>
        <v>ㆲ</v>
      </c>
    </row>
    <row r="100" spans="2:53">
      <c r="B100" s="307">
        <f t="shared" si="27"/>
        <v>93</v>
      </c>
      <c r="C100" s="404" t="s">
        <v>75</v>
      </c>
      <c r="D100" s="312"/>
      <c r="E100" s="312"/>
      <c r="F100" s="296"/>
      <c r="G100" s="418" t="str">
        <f t="shared" si="28"/>
        <v/>
      </c>
      <c r="H100" s="269" t="str" cm="1">
        <f t="array" ref="H100">IF( OR($U100, NOT($V100), $X100), "",  $AF100 &amp; INDEX(中文數值資料表, $AJ100, 2) &amp; $AC100)</f>
        <v/>
      </c>
      <c r="I100" s="332" t="str">
        <f t="shared" si="29"/>
        <v/>
      </c>
      <c r="J100" s="333" t="str">
        <f t="shared" si="30"/>
        <v/>
      </c>
      <c r="K100" s="334" t="str">
        <f t="shared" si="31"/>
        <v/>
      </c>
      <c r="L100" s="335" t="str">
        <f t="shared" si="32"/>
        <v/>
      </c>
      <c r="M100" s="270" t="str">
        <f t="shared" ca="1" si="33"/>
        <v xml:space="preserve">\ltjruby{，}{}\
</v>
      </c>
      <c r="N100" s="270" t="str">
        <f t="shared" ca="1" si="34"/>
        <v xml:space="preserve">，
</v>
      </c>
      <c r="O100" s="270" t="str">
        <f t="shared" ca="1" si="35"/>
        <v xml:space="preserve">，
</v>
      </c>
      <c r="P100" s="270" t="str">
        <f t="shared" ca="1" si="49"/>
        <v xml:space="preserve">，
</v>
      </c>
      <c r="Q100" s="270" t="str">
        <f t="shared" ca="1" si="49"/>
        <v xml:space="preserve">，
</v>
      </c>
      <c r="R100" s="271" t="str">
        <f t="shared" ca="1" si="36"/>
        <v xml:space="preserve">，
</v>
      </c>
      <c r="S100" s="271" t="str">
        <f t="shared" ca="1" si="37"/>
        <v xml:space="preserve">，
</v>
      </c>
      <c r="T100" s="244"/>
      <c r="U100" s="272" t="b">
        <f t="shared" si="38"/>
        <v>1</v>
      </c>
      <c r="V100" s="272" t="b">
        <f t="shared" si="39"/>
        <v>0</v>
      </c>
      <c r="W100" s="272" t="b">
        <f t="shared" si="47"/>
        <v>1</v>
      </c>
      <c r="X100" s="272" t="b">
        <f t="shared" si="40"/>
        <v>1</v>
      </c>
      <c r="Y100" s="272" t="b">
        <f t="shared" si="41"/>
        <v>0</v>
      </c>
      <c r="Z100" s="298"/>
      <c r="AA100" s="305" t="str">
        <f t="shared" si="42"/>
        <v/>
      </c>
      <c r="AB100" s="301" t="str" cm="1">
        <f t="array" ref="AB100">IF( $AA100="", "", INDEX(聲母資料表, $AA100, AB$5))</f>
        <v/>
      </c>
      <c r="AC100" s="301" t="str" cm="1">
        <f t="array" ref="AC100">IF( $AA100="", "", INDEX(聲母資料表, $AA100, AC$5))</f>
        <v/>
      </c>
      <c r="AD100" s="305" t="str">
        <f t="shared" si="43"/>
        <v/>
      </c>
      <c r="AE100" s="301" t="str" cm="1">
        <f t="array" ref="AE100">IF( $X100, "", INDEX(韻母資料表, AD100, AE$5))</f>
        <v/>
      </c>
      <c r="AF100" s="301" t="str" cm="1">
        <f t="array" ref="AF100">IF( $X100, "", INDEX(韻母資料表, AE100, AF$5))</f>
        <v/>
      </c>
      <c r="AG100" s="298"/>
      <c r="AH100" s="301" t="str">
        <f t="array" ref="AH100">IF( $X100, "", IF( INDEX(韻母資料表, AD100, $AH$5) = "入聲", TRUE, FALSE) )</f>
        <v/>
      </c>
      <c r="AI100" s="302" t="str">
        <f t="shared" si="44"/>
        <v/>
      </c>
      <c r="AJ100" s="302" t="str">
        <f t="shared" si="48"/>
        <v/>
      </c>
      <c r="AK100" s="362" t="str">
        <f t="array" ref="AK100">IF( $X100, "", INDEX(韻母資料表, $AD100, $AK$5))</f>
        <v/>
      </c>
      <c r="AL100" s="362" t="str">
        <f t="array" ref="AL100">IF($X100, "", INDEX(白話字韻母八聲調資料表, $AE100, $AJ100))</f>
        <v/>
      </c>
      <c r="AM100" s="298"/>
      <c r="AN100" s="362" t="str" cm="1">
        <f t="array" ref="AN100">IF($W100, "", INDEX(聲母資料表, $AA100, AN$5))</f>
        <v/>
      </c>
      <c r="AO100" s="367" t="str" cm="1">
        <f t="array" ref="AO100">IF($X100, "", INDEX(韻母資料表, $AD100, AO$5))</f>
        <v/>
      </c>
      <c r="AP100" s="362" t="str" cm="1">
        <f t="array" ref="AP100">IF($X100, "", INDEX(台羅韻母八聲調資料表, $AE100, $F100))</f>
        <v/>
      </c>
      <c r="AQ100" s="298"/>
      <c r="AR100" s="302" t="str">
        <f t="array" ref="AR100">IF($W100, "", INDEX(聲母資料表, $AA100, $AR$5))</f>
        <v/>
      </c>
      <c r="AS100" s="303" t="str">
        <f t="array" ref="AS100">IF($X100, "", INDEX(韻母資料表, $AD100, $AS$5))</f>
        <v/>
      </c>
      <c r="AT100" s="302" t="str">
        <f t="array" ref="AT100">IF($X100, "", INDEX(閩拼韻母八聲調資料表, $AE100, $AJ100))</f>
        <v/>
      </c>
      <c r="AV100" s="301" t="b">
        <f t="shared" si="46"/>
        <v>0</v>
      </c>
      <c r="AW100" s="301" t="str">
        <f>IF( $AV100, IFERROR( IF(MATCH( $E100, 顎音化聲母!$H$9:$H$37, 0), TRUE, FALSE), FALSE), "")</f>
        <v/>
      </c>
      <c r="AX100" s="301" t="str">
        <f t="array" ref="AX100">IF( AND($AV100, $AW100), INDEX(顎音化聲母資料表, MATCH( $D100 &amp; $E100, 顎音化聲母!$L$5:$L$136, 0), 3), "")</f>
        <v/>
      </c>
      <c r="AY100" s="301" t="str">
        <f t="shared" si="45"/>
        <v/>
      </c>
      <c r="AZ100" s="362" t="str">
        <f t="array" ref="AZ100">IF($AY100="", "", IF( $AX100&lt;&gt;"", $AX100,INDEX(聲母資料表, $AY100, $AZ$5)))</f>
        <v/>
      </c>
      <c r="BA100" s="362" t="str">
        <f t="array" ref="BA100">IF($X100, "", INDEX(方音八音反切資料表, $AE100, $AJ100))</f>
        <v/>
      </c>
    </row>
    <row r="101" spans="2:53">
      <c r="B101" s="307">
        <f t="shared" si="27"/>
        <v>94</v>
      </c>
      <c r="C101" s="404" t="s">
        <v>160</v>
      </c>
      <c r="D101" s="312" t="s">
        <v>103</v>
      </c>
      <c r="E101" s="312" t="s">
        <v>64</v>
      </c>
      <c r="F101" s="296">
        <v>5</v>
      </c>
      <c r="G101" s="418" t="str">
        <f t="shared" si="28"/>
        <v xml:space="preserve">橫 (hing5) </v>
      </c>
      <c r="H101" s="269" t="str" cm="1">
        <f t="array" ref="H101">IF( OR($U101, NOT($V101), $X101), "",  $AF101 &amp; INDEX(中文數值資料表, $AJ101, 2) &amp; $AC101)</f>
        <v>監五喜</v>
      </c>
      <c r="I101" s="332" t="str">
        <f t="shared" si="29"/>
        <v>hing</v>
      </c>
      <c r="J101" s="333" t="str">
        <f t="shared" si="30"/>
        <v>hîng</v>
      </c>
      <c r="K101" s="334" t="str">
        <f t="shared" si="31"/>
        <v>hìng</v>
      </c>
      <c r="L101" s="335" t="str">
        <f t="shared" si="32"/>
        <v>ㄏㄧㄥˊ</v>
      </c>
      <c r="M101" s="270" t="str">
        <f t="shared" ca="1" si="33"/>
        <v xml:space="preserve">\ltjruby{橫}{hîng}\
</v>
      </c>
      <c r="N101" s="270" t="str">
        <f t="shared" ca="1" si="34"/>
        <v xml:space="preserve">&lt;ruby&gt;橫&lt;rt&gt;監五喜&lt;/rt&gt;&lt;/ruby&gt;
</v>
      </c>
      <c r="O101" s="270" t="str">
        <f t="shared" ca="1" si="35"/>
        <v xml:space="preserve">&lt;ruby&gt;橫&lt;rt&gt;hing&lt;/rt&gt;&lt;/ruby&gt;
</v>
      </c>
      <c r="P101" s="270" t="str">
        <f t="shared" ca="1" si="49"/>
        <v xml:space="preserve">&lt;ruby&gt;橫&lt;rt&gt;hîng&lt;/rt&gt;&lt;/ruby&gt;
</v>
      </c>
      <c r="Q101" s="270" t="str">
        <f t="shared" ca="1" si="49"/>
        <v xml:space="preserve">&lt;ruby&gt;橫&lt;rt&gt;hìng&lt;/rt&gt;&lt;/ruby&gt;
</v>
      </c>
      <c r="R101" s="271" t="str">
        <f t="shared" ca="1" si="36"/>
        <v xml:space="preserve">&lt;ruby&gt;橫&lt;rtc&gt;ㄏㄧㄥˊ&lt;/rtc&gt;&lt;/ruby&gt;
</v>
      </c>
      <c r="S101" s="271" t="str">
        <f t="shared" ca="1" si="37"/>
        <v xml:space="preserve">&lt;ruby&gt;橫&lt;rt&gt;hîng&lt;/rt&gt;&lt;rtc&gt;ㄏㄧㄥˊ&lt;/rtc&gt;&lt;/ruby&gt;
</v>
      </c>
      <c r="T101" s="244"/>
      <c r="U101" s="272" t="b">
        <f t="shared" si="38"/>
        <v>0</v>
      </c>
      <c r="V101" s="272" t="b">
        <f t="shared" si="39"/>
        <v>1</v>
      </c>
      <c r="W101" s="272" t="b">
        <f t="shared" si="47"/>
        <v>0</v>
      </c>
      <c r="X101" s="272" t="b">
        <f t="shared" si="40"/>
        <v>0</v>
      </c>
      <c r="Y101" s="272" t="b">
        <f t="shared" si="41"/>
        <v>0</v>
      </c>
      <c r="Z101" s="298"/>
      <c r="AA101" s="305">
        <f t="shared" si="42"/>
        <v>13</v>
      </c>
      <c r="AB101" s="301" cm="1">
        <f t="array" ref="AB101">IF( $AA101="", "", INDEX(聲母資料表, $AA101, AB$5))</f>
        <v>15</v>
      </c>
      <c r="AC101" s="301" t="str" cm="1">
        <f t="array" ref="AC101">IF( $AA101="", "", INDEX(聲母資料表, $AA101, AC$5))</f>
        <v>喜</v>
      </c>
      <c r="AD101" s="305">
        <f t="shared" si="43"/>
        <v>37</v>
      </c>
      <c r="AE101" s="301" cm="1">
        <f t="array" ref="AE101">IF( $X101, "", INDEX(韻母資料表, AD101, AE$5))</f>
        <v>9</v>
      </c>
      <c r="AF101" s="301" t="str" cm="1">
        <f t="array" ref="AF101">IF( $X101, "", INDEX(韻母資料表, AE101, AF$5))</f>
        <v>監</v>
      </c>
      <c r="AG101" s="298"/>
      <c r="AH101" s="301" t="b">
        <f t="array" ref="AH101">IF( $X101, "", IF( INDEX(韻母資料表, AD101, $AH$5) = "入聲", TRUE, FALSE) )</f>
        <v>0</v>
      </c>
      <c r="AI101" s="302">
        <f t="shared" si="44"/>
        <v>1</v>
      </c>
      <c r="AJ101" s="302">
        <f t="shared" si="48"/>
        <v>5</v>
      </c>
      <c r="AK101" s="362" t="str">
        <f t="array" ref="AK101">IF( $X101, "", INDEX(韻母資料表, $AD101, $AK$5))</f>
        <v>ing</v>
      </c>
      <c r="AL101" s="362" t="str">
        <f t="array" ref="AL101">IF($X101, "", INDEX(白話字韻母八聲調資料表, $AE101, $AJ101))</f>
        <v>ing</v>
      </c>
      <c r="AM101" s="298"/>
      <c r="AN101" s="362" t="str" cm="1">
        <f t="array" ref="AN101">IF($W101, "", INDEX(聲母資料表, $AA101, AN$5))</f>
        <v>h</v>
      </c>
      <c r="AO101" s="367" t="str" cm="1">
        <f t="array" ref="AO101">IF($X101, "", INDEX(韻母資料表, $AD101, AO$5))</f>
        <v>ing</v>
      </c>
      <c r="AP101" s="362" t="str" cm="1">
        <f t="array" ref="AP101">IF($X101, "", INDEX(台羅韻母八聲調資料表, $AE101, $F101))</f>
        <v>îng</v>
      </c>
      <c r="AQ101" s="298"/>
      <c r="AR101" s="302" t="str">
        <f t="array" ref="AR101">IF($W101, "", INDEX(聲母資料表, $AA101, $AR$5))</f>
        <v>h</v>
      </c>
      <c r="AS101" s="303" t="str">
        <f t="array" ref="AS101">IF($X101, "", INDEX(韻母資料表, $AD101, $AS$5))</f>
        <v>ing</v>
      </c>
      <c r="AT101" s="302" t="str">
        <f t="array" ref="AT101">IF($X101, "", INDEX(閩拼韻母八聲調資料表, $AE101, $AJ101))</f>
        <v>ìng</v>
      </c>
      <c r="AV101" s="301" t="b">
        <f t="shared" si="46"/>
        <v>0</v>
      </c>
      <c r="AW101" s="301" t="str">
        <f>IF( $AV101, IFERROR( IF(MATCH( $E101, 顎音化聲母!$H$9:$H$37, 0), TRUE, FALSE), FALSE), "")</f>
        <v/>
      </c>
      <c r="AX101" s="301" t="str">
        <f t="array" ref="AX101">IF( AND($AV101, $AW101), INDEX(顎音化聲母資料表, MATCH( $D101 &amp; $E101, 顎音化聲母!$L$5:$L$136, 0), 3), "")</f>
        <v/>
      </c>
      <c r="AY101" s="301">
        <f t="shared" si="45"/>
        <v>13</v>
      </c>
      <c r="AZ101" s="362" t="str">
        <f t="array" ref="AZ101">IF($AY101="", "", IF( $AX101&lt;&gt;"", $AX101,INDEX(聲母資料表, $AY101, $AZ$5)))</f>
        <v>ㄏ</v>
      </c>
      <c r="BA101" s="362" t="str">
        <f t="array" ref="BA101">IF($X101, "", INDEX(方音八音反切資料表, $AE101, $AJ101))</f>
        <v>ㄧㄥˊ</v>
      </c>
    </row>
    <row r="102" spans="2:53">
      <c r="B102" s="307">
        <f t="shared" si="27"/>
        <v>95</v>
      </c>
      <c r="C102" s="404" t="s">
        <v>161</v>
      </c>
      <c r="D102" s="312" t="s">
        <v>94</v>
      </c>
      <c r="E102" s="312" t="s">
        <v>69</v>
      </c>
      <c r="F102" s="296">
        <v>5</v>
      </c>
      <c r="G102" s="418" t="str">
        <f t="shared" si="28"/>
        <v xml:space="preserve">無 (bu5) </v>
      </c>
      <c r="H102" s="269" t="str" cm="1">
        <f t="array" ref="H102">IF( OR($U102, NOT($V102), $X102), "",  $AF102 &amp; INDEX(中文數值資料表, $AJ102, 2) &amp; $AC102)</f>
        <v>驚五門</v>
      </c>
      <c r="I102" s="332" t="str">
        <f t="shared" si="29"/>
        <v>bû</v>
      </c>
      <c r="J102" s="333" t="str">
        <f t="shared" si="30"/>
        <v>bû</v>
      </c>
      <c r="K102" s="334" t="str">
        <f t="shared" si="31"/>
        <v>bbù</v>
      </c>
      <c r="L102" s="335" t="str">
        <f t="shared" si="32"/>
        <v>ㆠㄨˊ</v>
      </c>
      <c r="M102" s="270" t="str">
        <f t="shared" ca="1" si="33"/>
        <v xml:space="preserve">\ltjruby{無}{bû}\
</v>
      </c>
      <c r="N102" s="270" t="str">
        <f t="shared" ca="1" si="34"/>
        <v xml:space="preserve">&lt;ruby&gt;無&lt;rt&gt;驚五門&lt;/rt&gt;&lt;/ruby&gt;
</v>
      </c>
      <c r="O102" s="270" t="str">
        <f t="shared" ca="1" si="35"/>
        <v xml:space="preserve">&lt;ruby&gt;無&lt;rt&gt;bû&lt;/rt&gt;&lt;/ruby&gt;
</v>
      </c>
      <c r="P102" s="270" t="str">
        <f t="shared" ca="1" si="49"/>
        <v xml:space="preserve">&lt;ruby&gt;無&lt;rt&gt;bû&lt;/rt&gt;&lt;/ruby&gt;
</v>
      </c>
      <c r="Q102" s="270" t="str">
        <f t="shared" ca="1" si="49"/>
        <v xml:space="preserve">&lt;ruby&gt;無&lt;rt&gt;bbù&lt;/rt&gt;&lt;/ruby&gt;
</v>
      </c>
      <c r="R102" s="271" t="str">
        <f t="shared" ca="1" si="36"/>
        <v xml:space="preserve">&lt;ruby&gt;無&lt;rtc&gt;ㆠㄨˊ&lt;/rtc&gt;&lt;/ruby&gt;
</v>
      </c>
      <c r="S102" s="271" t="str">
        <f t="shared" ca="1" si="37"/>
        <v xml:space="preserve">&lt;ruby&gt;無&lt;rt&gt;bû&lt;/rt&gt;&lt;rtc&gt;ㆠㄨˊ&lt;/rtc&gt;&lt;/ruby&gt;
</v>
      </c>
      <c r="T102" s="244"/>
      <c r="U102" s="272" t="b">
        <f t="shared" si="38"/>
        <v>0</v>
      </c>
      <c r="V102" s="272" t="b">
        <f t="shared" si="39"/>
        <v>1</v>
      </c>
      <c r="W102" s="272" t="b">
        <f t="shared" si="47"/>
        <v>0</v>
      </c>
      <c r="X102" s="272" t="b">
        <f t="shared" si="40"/>
        <v>0</v>
      </c>
      <c r="Y102" s="272" t="b">
        <f t="shared" si="41"/>
        <v>0</v>
      </c>
      <c r="Z102" s="298"/>
      <c r="AA102" s="305">
        <f t="shared" si="42"/>
        <v>2</v>
      </c>
      <c r="AB102" s="301" cm="1">
        <f t="array" ref="AB102">IF( $AA102="", "", INDEX(聲母資料表, $AA102, AB$5))</f>
        <v>12</v>
      </c>
      <c r="AC102" s="301" t="str" cm="1">
        <f t="array" ref="AC102">IF( $AA102="", "", INDEX(聲母資料表, $AA102, AC$5))</f>
        <v>門</v>
      </c>
      <c r="AD102" s="305">
        <f t="shared" si="43"/>
        <v>62</v>
      </c>
      <c r="AE102" s="301" cm="1">
        <f t="array" ref="AE102">IF( $X102, "", INDEX(韻母資料表, AD102, AE$5))</f>
        <v>27</v>
      </c>
      <c r="AF102" s="301" t="str" cm="1">
        <f t="array" ref="AF102">IF( $X102, "", INDEX(韻母資料表, AE102, AF$5))</f>
        <v>驚</v>
      </c>
      <c r="AG102" s="298"/>
      <c r="AH102" s="301" t="b">
        <f t="array" ref="AH102">IF( $X102, "", IF( INDEX(韻母資料表, AD102, $AH$5) = "入聲", TRUE, FALSE) )</f>
        <v>0</v>
      </c>
      <c r="AI102" s="302">
        <f t="shared" si="44"/>
        <v>1</v>
      </c>
      <c r="AJ102" s="302">
        <f t="shared" si="48"/>
        <v>5</v>
      </c>
      <c r="AK102" s="362" t="str">
        <f t="array" ref="AK102">IF( $X102, "", INDEX(韻母資料表, $AD102, $AK$5))</f>
        <v>u</v>
      </c>
      <c r="AL102" s="362" t="str">
        <f t="array" ref="AL102">IF($X102, "", INDEX(白話字韻母八聲調資料表, $AE102, $AJ102))</f>
        <v>û</v>
      </c>
      <c r="AM102" s="298"/>
      <c r="AN102" s="362" t="str" cm="1">
        <f t="array" ref="AN102">IF($W102, "", INDEX(聲母資料表, $AA102, AN$5))</f>
        <v>b</v>
      </c>
      <c r="AO102" s="367" t="str" cm="1">
        <f t="array" ref="AO102">IF($X102, "", INDEX(韻母資料表, $AD102, AO$5))</f>
        <v>u</v>
      </c>
      <c r="AP102" s="362" t="str" cm="1">
        <f t="array" ref="AP102">IF($X102, "", INDEX(台羅韻母八聲調資料表, $AE102, $F102))</f>
        <v>û</v>
      </c>
      <c r="AQ102" s="298"/>
      <c r="AR102" s="302" t="str">
        <f t="array" ref="AR102">IF($W102, "", INDEX(聲母資料表, $AA102, $AR$5))</f>
        <v>bb</v>
      </c>
      <c r="AS102" s="303" t="str">
        <f t="array" ref="AS102">IF($X102, "", INDEX(韻母資料表, $AD102, $AS$5))</f>
        <v>u</v>
      </c>
      <c r="AT102" s="302" t="str">
        <f t="array" ref="AT102">IF($X102, "", INDEX(閩拼韻母八聲調資料表, $AE102, $AJ102))</f>
        <v>ù</v>
      </c>
      <c r="AV102" s="301" t="b">
        <f t="shared" si="46"/>
        <v>0</v>
      </c>
      <c r="AW102" s="301" t="str">
        <f>IF( $AV102, IFERROR( IF(MATCH( $E102, 顎音化聲母!$H$9:$H$37, 0), TRUE, FALSE), FALSE), "")</f>
        <v/>
      </c>
      <c r="AX102" s="301" t="str">
        <f t="array" ref="AX102">IF( AND($AV102, $AW102), INDEX(顎音化聲母資料表, MATCH( $D102 &amp; $E102, 顎音化聲母!$L$5:$L$136, 0), 3), "")</f>
        <v/>
      </c>
      <c r="AY102" s="301">
        <f t="shared" si="45"/>
        <v>2</v>
      </c>
      <c r="AZ102" s="362" t="str">
        <f t="array" ref="AZ102">IF($AY102="", "", IF( $AX102&lt;&gt;"", $AX102,INDEX(聲母資料表, $AY102, $AZ$5)))</f>
        <v>ㆠ</v>
      </c>
      <c r="BA102" s="362" t="str">
        <f t="array" ref="BA102">IF($X102, "", INDEX(方音八音反切資料表, $AE102, $AJ102))</f>
        <v>ㄨˊ</v>
      </c>
    </row>
    <row r="103" spans="2:53">
      <c r="B103" s="307">
        <f t="shared" si="27"/>
        <v>96</v>
      </c>
      <c r="C103" s="404" t="s">
        <v>162</v>
      </c>
      <c r="D103" s="312" t="s">
        <v>79</v>
      </c>
      <c r="E103" s="312" t="s">
        <v>163</v>
      </c>
      <c r="F103" s="296">
        <v>3</v>
      </c>
      <c r="G103" s="418" t="str">
        <f t="shared" si="28"/>
        <v xml:space="preserve">際 (tsei3) </v>
      </c>
      <c r="H103" s="269" t="e" cm="1">
        <f t="array" ref="H103">IF( OR($U103, NOT($V103), $X103), "",  $AF103 &amp; INDEX(中文數值資料表, $AJ103, 2) &amp; $AC103)</f>
        <v>#N/A</v>
      </c>
      <c r="I103" s="332" t="e">
        <f t="shared" si="29"/>
        <v>#N/A</v>
      </c>
      <c r="J103" s="333" t="e">
        <f t="shared" si="30"/>
        <v>#N/A</v>
      </c>
      <c r="K103" s="334" t="e">
        <f t="shared" si="31"/>
        <v>#N/A</v>
      </c>
      <c r="L103" s="335" t="e">
        <f t="shared" si="32"/>
        <v>#N/A</v>
      </c>
      <c r="M103" s="270" t="e">
        <f t="shared" ca="1" si="33"/>
        <v>#N/A</v>
      </c>
      <c r="N103" s="270" t="e">
        <f t="shared" ca="1" si="34"/>
        <v>#N/A</v>
      </c>
      <c r="O103" s="270" t="e">
        <f t="shared" ca="1" si="35"/>
        <v>#N/A</v>
      </c>
      <c r="P103" s="270" t="e">
        <f t="shared" ca="1" si="49"/>
        <v>#N/A</v>
      </c>
      <c r="Q103" s="270" t="e">
        <f t="shared" ca="1" si="49"/>
        <v>#N/A</v>
      </c>
      <c r="R103" s="271" t="e">
        <f t="shared" ca="1" si="36"/>
        <v>#N/A</v>
      </c>
      <c r="S103" s="271" t="e">
        <f t="shared" ca="1" si="37"/>
        <v>#N/A</v>
      </c>
      <c r="T103" s="244"/>
      <c r="U103" s="272" t="b">
        <f t="shared" si="38"/>
        <v>0</v>
      </c>
      <c r="V103" s="272" t="b">
        <f t="shared" si="39"/>
        <v>1</v>
      </c>
      <c r="W103" s="272" t="b">
        <f t="shared" si="47"/>
        <v>0</v>
      </c>
      <c r="X103" s="272" t="b">
        <f t="shared" si="40"/>
        <v>0</v>
      </c>
      <c r="Y103" s="272" t="b">
        <f t="shared" si="41"/>
        <v>0</v>
      </c>
      <c r="Z103" s="298"/>
      <c r="AA103" s="305">
        <f t="shared" si="42"/>
        <v>18</v>
      </c>
      <c r="AB103" s="301" cm="1">
        <f t="array" ref="AB103">IF( $AA103="", "", INDEX(聲母資料表, $AA103, AB$5))</f>
        <v>8</v>
      </c>
      <c r="AC103" s="301" t="str" cm="1">
        <f t="array" ref="AC103">IF( $AA103="", "", INDEX(聲母資料表, $AA103, AC$5))</f>
        <v>曾</v>
      </c>
      <c r="AD103" s="305" t="e">
        <f t="shared" si="43"/>
        <v>#N/A</v>
      </c>
      <c r="AE103" s="301" t="e" cm="1">
        <f t="array" ref="AE103">IF( $X103, "", INDEX(韻母資料表, AD103, AE$5))</f>
        <v>#N/A</v>
      </c>
      <c r="AF103" s="301" t="e" cm="1">
        <f t="array" ref="AF103">IF( $X103, "", INDEX(韻母資料表, AE103, AF$5))</f>
        <v>#N/A</v>
      </c>
      <c r="AG103" s="298"/>
      <c r="AH103" s="301" t="e">
        <f t="array" ref="AH103">IF( $X103, "", IF( INDEX(韻母資料表, AD103, $AH$5) = "入聲", TRUE, FALSE) )</f>
        <v>#N/A</v>
      </c>
      <c r="AI103" s="302" t="e">
        <f t="shared" si="44"/>
        <v>#N/A</v>
      </c>
      <c r="AJ103" s="302">
        <f t="shared" si="48"/>
        <v>3</v>
      </c>
      <c r="AK103" s="362" t="e">
        <f t="array" ref="AK103">IF( $X103, "", INDEX(韻母資料表, $AD103, $AK$5))</f>
        <v>#N/A</v>
      </c>
      <c r="AL103" s="362" t="e">
        <f t="array" ref="AL103">IF($X103, "", INDEX(白話字韻母八聲調資料表, $AE103, $AJ103))</f>
        <v>#N/A</v>
      </c>
      <c r="AM103" s="298"/>
      <c r="AN103" s="362" t="str" cm="1">
        <f t="array" ref="AN103">IF($W103, "", INDEX(聲母資料表, $AA103, AN$5))</f>
        <v>ts</v>
      </c>
      <c r="AO103" s="367" t="e" cm="1">
        <f t="array" ref="AO103">IF($X103, "", INDEX(韻母資料表, $AD103, AO$5))</f>
        <v>#N/A</v>
      </c>
      <c r="AP103" s="362" t="e" cm="1">
        <f t="array" ref="AP103">IF($X103, "", INDEX(台羅韻母八聲調資料表, $AE103, $F103))</f>
        <v>#N/A</v>
      </c>
      <c r="AQ103" s="298"/>
      <c r="AR103" s="302" t="str">
        <f t="array" ref="AR103">IF($W103, "", INDEX(聲母資料表, $AA103, $AR$5))</f>
        <v>z</v>
      </c>
      <c r="AS103" s="303" t="e">
        <f t="array" ref="AS103">IF($X103, "", INDEX(韻母資料表, $AD103, $AS$5))</f>
        <v>#N/A</v>
      </c>
      <c r="AT103" s="302" t="e">
        <f t="array" ref="AT103">IF($X103, "", INDEX(閩拼韻母八聲調資料表, $AE103, $AJ103))</f>
        <v>#N/A</v>
      </c>
      <c r="AV103" s="301" t="b">
        <f t="shared" si="46"/>
        <v>0</v>
      </c>
      <c r="AW103" s="301" t="str">
        <f>IF( $AV103, IFERROR( IF(MATCH( $E103, 顎音化聲母!$H$9:$H$37, 0), TRUE, FALSE), FALSE), "")</f>
        <v/>
      </c>
      <c r="AX103" s="301" t="str">
        <f t="array" ref="AX103">IF( AND($AV103, $AW103), INDEX(顎音化聲母資料表, MATCH( $D103 &amp; $E103, 顎音化聲母!$L$5:$L$136, 0), 3), "")</f>
        <v/>
      </c>
      <c r="AY103" s="301">
        <f t="shared" si="45"/>
        <v>18</v>
      </c>
      <c r="AZ103" s="362" t="str">
        <f t="array" ref="AZ103">IF($AY103="", "", IF( $AX103&lt;&gt;"", $AX103,INDEX(聲母資料表, $AY103, $AZ$5)))</f>
        <v>ㄗ</v>
      </c>
      <c r="BA103" s="362" t="e">
        <f t="array" ref="BA103">IF($X103, "", INDEX(方音八音反切資料表, $AE103, $AJ103))</f>
        <v>#N/A</v>
      </c>
    </row>
    <row r="104" spans="2:53">
      <c r="B104" s="307">
        <f t="shared" si="27"/>
        <v>97</v>
      </c>
      <c r="C104" s="404" t="s">
        <v>164</v>
      </c>
      <c r="D104" s="312" t="s">
        <v>51</v>
      </c>
      <c r="E104" s="312" t="s">
        <v>143</v>
      </c>
      <c r="F104" s="296">
        <v>5</v>
      </c>
      <c r="G104" s="418" t="str">
        <f t="shared" si="28"/>
        <v xml:space="preserve">涯 (gai5) </v>
      </c>
      <c r="H104" s="269" t="str" cm="1">
        <f t="array" ref="H104">IF( OR($U104, NOT($V104), $X104), "",  $AF104 &amp; INDEX(中文數值資料表, $AJ104, 2) &amp; $AC104)</f>
        <v>伽五語</v>
      </c>
      <c r="I104" s="332" t="str">
        <f t="shared" si="29"/>
        <v>gâi</v>
      </c>
      <c r="J104" s="333" t="str">
        <f t="shared" si="30"/>
        <v>gâi</v>
      </c>
      <c r="K104" s="334" t="str">
        <f t="shared" si="31"/>
        <v>ggài</v>
      </c>
      <c r="L104" s="335" t="str">
        <f t="shared" si="32"/>
        <v>ㆣㄞˊ</v>
      </c>
      <c r="M104" s="270" t="str">
        <f t="shared" ca="1" si="33"/>
        <v xml:space="preserve">\ltjruby{涯}{gâi}\
</v>
      </c>
      <c r="N104" s="270" t="str">
        <f t="shared" ca="1" si="34"/>
        <v xml:space="preserve">&lt;ruby&gt;涯&lt;rt&gt;伽五語&lt;/rt&gt;&lt;/ruby&gt;
</v>
      </c>
      <c r="O104" s="270" t="str">
        <f t="shared" ca="1" si="35"/>
        <v xml:space="preserve">&lt;ruby&gt;涯&lt;rt&gt;gâi&lt;/rt&gt;&lt;/ruby&gt;
</v>
      </c>
      <c r="P104" s="270" t="str">
        <f t="shared" ca="1" si="49"/>
        <v xml:space="preserve">&lt;ruby&gt;涯&lt;rt&gt;gâi&lt;/rt&gt;&lt;/ruby&gt;
</v>
      </c>
      <c r="Q104" s="270" t="str">
        <f t="shared" ca="1" si="49"/>
        <v xml:space="preserve">&lt;ruby&gt;涯&lt;rt&gt;ggài&lt;/rt&gt;&lt;/ruby&gt;
</v>
      </c>
      <c r="R104" s="271" t="str">
        <f t="shared" ca="1" si="36"/>
        <v xml:space="preserve">&lt;ruby&gt;涯&lt;rtc&gt;ㆣㄞˊ&lt;/rtc&gt;&lt;/ruby&gt;
</v>
      </c>
      <c r="S104" s="271" t="str">
        <f t="shared" ca="1" si="37"/>
        <v xml:space="preserve">&lt;ruby&gt;涯&lt;rt&gt;gâi&lt;/rt&gt;&lt;rtc&gt;ㆣㄞˊ&lt;/rtc&gt;&lt;/ruby&gt;
</v>
      </c>
      <c r="T104" s="244"/>
      <c r="U104" s="272" t="b">
        <f t="shared" si="38"/>
        <v>0</v>
      </c>
      <c r="V104" s="272" t="b">
        <f t="shared" si="39"/>
        <v>1</v>
      </c>
      <c r="W104" s="272" t="b">
        <f t="shared" si="47"/>
        <v>0</v>
      </c>
      <c r="X104" s="272" t="b">
        <f t="shared" si="40"/>
        <v>0</v>
      </c>
      <c r="Y104" s="272" t="b">
        <f t="shared" si="41"/>
        <v>0</v>
      </c>
      <c r="Z104" s="298"/>
      <c r="AA104" s="305">
        <f t="shared" si="42"/>
        <v>10</v>
      </c>
      <c r="AB104" s="301" cm="1">
        <f t="array" ref="AB104">IF( $AA104="", "", INDEX(聲母資料表, $AA104, AB$5))</f>
        <v>13</v>
      </c>
      <c r="AC104" s="301" t="str" cm="1">
        <f t="array" ref="AC104">IF( $AA104="", "", INDEX(聲母資料表, $AA104, AC$5))</f>
        <v>語</v>
      </c>
      <c r="AD104" s="305">
        <f t="shared" si="43"/>
        <v>3</v>
      </c>
      <c r="AE104" s="301" cm="1">
        <f t="array" ref="AE104">IF( $X104, "", INDEX(韻母資料表, AD104, AE$5))</f>
        <v>16</v>
      </c>
      <c r="AF104" s="301" t="str" cm="1">
        <f t="array" ref="AF104">IF( $X104, "", INDEX(韻母資料表, AE104, AF$5))</f>
        <v>伽</v>
      </c>
      <c r="AG104" s="298"/>
      <c r="AH104" s="301" t="b">
        <f t="array" ref="AH104">IF( $X104, "", IF( INDEX(韻母資料表, AD104, $AH$5) = "入聲", TRUE, FALSE) )</f>
        <v>0</v>
      </c>
      <c r="AI104" s="302">
        <f t="shared" si="44"/>
        <v>1</v>
      </c>
      <c r="AJ104" s="302">
        <f t="shared" si="48"/>
        <v>5</v>
      </c>
      <c r="AK104" s="362" t="str">
        <f t="array" ref="AK104">IF( $X104, "", INDEX(韻母資料表, $AD104, $AK$5))</f>
        <v>ai</v>
      </c>
      <c r="AL104" s="362" t="str">
        <f t="array" ref="AL104">IF($X104, "", INDEX(白話字韻母八聲調資料表, $AE104, $AJ104))</f>
        <v>âi</v>
      </c>
      <c r="AM104" s="298"/>
      <c r="AN104" s="362" t="str" cm="1">
        <f t="array" ref="AN104">IF($W104, "", INDEX(聲母資料表, $AA104, AN$5))</f>
        <v>g</v>
      </c>
      <c r="AO104" s="367" t="str" cm="1">
        <f t="array" ref="AO104">IF($X104, "", INDEX(韻母資料表, $AD104, AO$5))</f>
        <v>ai</v>
      </c>
      <c r="AP104" s="362" t="str" cm="1">
        <f t="array" ref="AP104">IF($X104, "", INDEX(台羅韻母八聲調資料表, $AE104, $F104))</f>
        <v>âi</v>
      </c>
      <c r="AQ104" s="298"/>
      <c r="AR104" s="302" t="str">
        <f t="array" ref="AR104">IF($W104, "", INDEX(聲母資料表, $AA104, $AR$5))</f>
        <v>gg</v>
      </c>
      <c r="AS104" s="303" t="str">
        <f t="array" ref="AS104">IF($X104, "", INDEX(韻母資料表, $AD104, $AS$5))</f>
        <v>ai</v>
      </c>
      <c r="AT104" s="302" t="str">
        <f t="array" ref="AT104">IF($X104, "", INDEX(閩拼韻母八聲調資料表, $AE104, $AJ104))</f>
        <v>ài</v>
      </c>
      <c r="AV104" s="301" t="b">
        <f t="shared" si="46"/>
        <v>0</v>
      </c>
      <c r="AW104" s="301" t="str">
        <f>IF( $AV104, IFERROR( IF(MATCH( $E104, 顎音化聲母!$H$9:$H$37, 0), TRUE, FALSE), FALSE), "")</f>
        <v/>
      </c>
      <c r="AX104" s="301" t="str">
        <f t="array" ref="AX104">IF( AND($AV104, $AW104), INDEX(顎音化聲母資料表, MATCH( $D104 &amp; $E104, 顎音化聲母!$L$5:$L$136, 0), 3), "")</f>
        <v/>
      </c>
      <c r="AY104" s="301">
        <f t="shared" si="45"/>
        <v>10</v>
      </c>
      <c r="AZ104" s="362" t="str">
        <f t="array" ref="AZ104">IF($AY104="", "", IF( $AX104&lt;&gt;"", $AX104,INDEX(聲母資料表, $AY104, $AZ$5)))</f>
        <v>ㆣ</v>
      </c>
      <c r="BA104" s="362" t="str">
        <f t="array" ref="BA104">IF($X104, "", INDEX(方音八音反切資料表, $AE104, $AJ104))</f>
        <v>ㄞˊ</v>
      </c>
    </row>
    <row r="105" spans="2:53">
      <c r="B105" s="307">
        <f t="shared" si="27"/>
        <v>98</v>
      </c>
      <c r="C105" s="404" t="s">
        <v>165</v>
      </c>
      <c r="D105" s="312"/>
      <c r="E105" s="312"/>
      <c r="F105" s="296"/>
      <c r="G105" s="418" t="str">
        <f t="shared" si="28"/>
        <v/>
      </c>
      <c r="H105" s="269" t="str" cm="1">
        <f t="array" ref="H105">IF( OR($U105, NOT($V105), $X105), "",  $AF105 &amp; INDEX(中文數值資料表, $AJ105, 2) &amp; $AC105)</f>
        <v/>
      </c>
      <c r="I105" s="332" t="str">
        <f t="shared" si="29"/>
        <v/>
      </c>
      <c r="J105" s="333" t="str">
        <f t="shared" si="30"/>
        <v/>
      </c>
      <c r="K105" s="334" t="str">
        <f t="shared" si="31"/>
        <v/>
      </c>
      <c r="L105" s="335" t="str">
        <f t="shared" si="32"/>
        <v/>
      </c>
      <c r="M105" s="270" t="str">
        <f t="shared" ca="1" si="33"/>
        <v xml:space="preserve">\ltjruby{；}{}\
</v>
      </c>
      <c r="N105" s="270" t="str">
        <f t="shared" ca="1" si="34"/>
        <v xml:space="preserve">；
</v>
      </c>
      <c r="O105" s="270" t="str">
        <f t="shared" ca="1" si="35"/>
        <v xml:space="preserve">；
</v>
      </c>
      <c r="P105" s="270" t="str">
        <f t="shared" ca="1" si="49"/>
        <v xml:space="preserve">；
</v>
      </c>
      <c r="Q105" s="270" t="str">
        <f t="shared" ca="1" si="49"/>
        <v xml:space="preserve">；
</v>
      </c>
      <c r="R105" s="271" t="str">
        <f t="shared" ca="1" si="36"/>
        <v xml:space="preserve">；
</v>
      </c>
      <c r="S105" s="271" t="str">
        <f t="shared" ca="1" si="37"/>
        <v xml:space="preserve">；
</v>
      </c>
      <c r="T105" s="244"/>
      <c r="U105" s="272" t="b">
        <f t="shared" si="38"/>
        <v>1</v>
      </c>
      <c r="V105" s="272" t="b">
        <f t="shared" si="39"/>
        <v>0</v>
      </c>
      <c r="W105" s="272" t="b">
        <f t="shared" si="47"/>
        <v>1</v>
      </c>
      <c r="X105" s="272" t="b">
        <f t="shared" si="40"/>
        <v>1</v>
      </c>
      <c r="Y105" s="272" t="b">
        <f t="shared" si="41"/>
        <v>0</v>
      </c>
      <c r="Z105" s="298"/>
      <c r="AA105" s="305" t="str">
        <f t="shared" si="42"/>
        <v/>
      </c>
      <c r="AB105" s="301" t="str" cm="1">
        <f t="array" ref="AB105">IF( $AA105="", "", INDEX(聲母資料表, $AA105, AB$5))</f>
        <v/>
      </c>
      <c r="AC105" s="301" t="str" cm="1">
        <f t="array" ref="AC105">IF( $AA105="", "", INDEX(聲母資料表, $AA105, AC$5))</f>
        <v/>
      </c>
      <c r="AD105" s="305" t="str">
        <f t="shared" si="43"/>
        <v/>
      </c>
      <c r="AE105" s="301" t="str" cm="1">
        <f t="array" ref="AE105">IF( $X105, "", INDEX(韻母資料表, AD105, AE$5))</f>
        <v/>
      </c>
      <c r="AF105" s="301" t="str" cm="1">
        <f t="array" ref="AF105">IF( $X105, "", INDEX(韻母資料表, AE105, AF$5))</f>
        <v/>
      </c>
      <c r="AG105" s="298"/>
      <c r="AH105" s="301" t="str">
        <f t="array" ref="AH105">IF( $X105, "", IF( INDEX(韻母資料表, AD105, $AH$5) = "入聲", TRUE, FALSE) )</f>
        <v/>
      </c>
      <c r="AI105" s="302" t="str">
        <f t="shared" si="44"/>
        <v/>
      </c>
      <c r="AJ105" s="302" t="str">
        <f t="shared" si="48"/>
        <v/>
      </c>
      <c r="AK105" s="362" t="str">
        <f t="array" ref="AK105">IF( $X105, "", INDEX(韻母資料表, $AD105, $AK$5))</f>
        <v/>
      </c>
      <c r="AL105" s="362" t="str">
        <f t="array" ref="AL105">IF($X105, "", INDEX(白話字韻母八聲調資料表, $AE105, $AJ105))</f>
        <v/>
      </c>
      <c r="AM105" s="298"/>
      <c r="AN105" s="362" t="str" cm="1">
        <f t="array" ref="AN105">IF($W105, "", INDEX(聲母資料表, $AA105, AN$5))</f>
        <v/>
      </c>
      <c r="AO105" s="367" t="str" cm="1">
        <f t="array" ref="AO105">IF($X105, "", INDEX(韻母資料表, $AD105, AO$5))</f>
        <v/>
      </c>
      <c r="AP105" s="362" t="str" cm="1">
        <f t="array" ref="AP105">IF($X105, "", INDEX(台羅韻母八聲調資料表, $AE105, $F105))</f>
        <v/>
      </c>
      <c r="AQ105" s="298"/>
      <c r="AR105" s="302" t="str">
        <f t="array" ref="AR105">IF($W105, "", INDEX(聲母資料表, $AA105, $AR$5))</f>
        <v/>
      </c>
      <c r="AS105" s="303" t="str">
        <f t="array" ref="AS105">IF($X105, "", INDEX(韻母資料表, $AD105, $AS$5))</f>
        <v/>
      </c>
      <c r="AT105" s="302" t="str">
        <f t="array" ref="AT105">IF($X105, "", INDEX(閩拼韻母八聲調資料表, $AE105, $AJ105))</f>
        <v/>
      </c>
      <c r="AV105" s="301" t="b">
        <f t="shared" si="46"/>
        <v>0</v>
      </c>
      <c r="AW105" s="301" t="str">
        <f>IF( $AV105, IFERROR( IF(MATCH( $E105, 顎音化聲母!$H$9:$H$37, 0), TRUE, FALSE), FALSE), "")</f>
        <v/>
      </c>
      <c r="AX105" s="301" t="str">
        <f t="array" ref="AX105">IF( AND($AV105, $AW105), INDEX(顎音化聲母資料表, MATCH( $D105 &amp; $E105, 顎音化聲母!$L$5:$L$136, 0), 3), "")</f>
        <v/>
      </c>
      <c r="AY105" s="301" t="str">
        <f t="shared" si="45"/>
        <v/>
      </c>
      <c r="AZ105" s="362" t="str">
        <f t="array" ref="AZ105">IF($AY105="", "", IF( $AX105&lt;&gt;"", $AX105,INDEX(聲母資料表, $AY105, $AZ$5)))</f>
        <v/>
      </c>
      <c r="BA105" s="362" t="str">
        <f t="array" ref="BA105">IF($X105, "", INDEX(方音八音反切資料表, $AE105, $AJ105))</f>
        <v/>
      </c>
    </row>
    <row r="106" spans="2:53">
      <c r="B106" s="307">
        <f t="shared" si="27"/>
        <v>99</v>
      </c>
      <c r="C106" s="404" t="s">
        <v>166</v>
      </c>
      <c r="D106" s="312" t="s">
        <v>77</v>
      </c>
      <c r="E106" s="312" t="s">
        <v>167</v>
      </c>
      <c r="F106" s="296">
        <v>1</v>
      </c>
      <c r="G106" s="418" t="str">
        <f t="shared" si="28"/>
        <v xml:space="preserve">朝 (tiau1) </v>
      </c>
      <c r="H106" s="269" t="str" cm="1">
        <f t="array" ref="H106">IF( OR($U106, NOT($V106), $X106), "",  $AF106 &amp; INDEX(中文數值資料表, $AJ106, 2) &amp; $AC106)</f>
        <v>干一地</v>
      </c>
      <c r="I106" s="332" t="str">
        <f t="shared" si="29"/>
        <v>tiau</v>
      </c>
      <c r="J106" s="333" t="str">
        <f t="shared" si="30"/>
        <v>tiau</v>
      </c>
      <c r="K106" s="334" t="str">
        <f t="shared" si="31"/>
        <v>diāo</v>
      </c>
      <c r="L106" s="335" t="str">
        <f t="shared" si="32"/>
        <v>ㄉㄧㄠ</v>
      </c>
      <c r="M106" s="270" t="str">
        <f t="shared" ca="1" si="33"/>
        <v xml:space="preserve">\ltjruby{朝}{tiau}\
</v>
      </c>
      <c r="N106" s="270" t="str">
        <f t="shared" ca="1" si="34"/>
        <v xml:space="preserve">&lt;ruby&gt;朝&lt;rt&gt;干一地&lt;/rt&gt;&lt;/ruby&gt;
</v>
      </c>
      <c r="O106" s="270" t="str">
        <f t="shared" ca="1" si="35"/>
        <v xml:space="preserve">&lt;ruby&gt;朝&lt;rt&gt;tiau&lt;/rt&gt;&lt;/ruby&gt;
</v>
      </c>
      <c r="P106" s="270" t="str">
        <f t="shared" ca="1" si="49"/>
        <v xml:space="preserve">&lt;ruby&gt;朝&lt;rt&gt;tiau&lt;/rt&gt;&lt;/ruby&gt;
</v>
      </c>
      <c r="Q106" s="270" t="str">
        <f t="shared" ca="1" si="49"/>
        <v xml:space="preserve">&lt;ruby&gt;朝&lt;rt&gt;diāo&lt;/rt&gt;&lt;/ruby&gt;
</v>
      </c>
      <c r="R106" s="271" t="str">
        <f t="shared" ca="1" si="36"/>
        <v xml:space="preserve">&lt;ruby&gt;朝&lt;rtc&gt;ㄉㄧㄠ&lt;/rtc&gt;&lt;/ruby&gt;
</v>
      </c>
      <c r="S106" s="271" t="str">
        <f t="shared" ca="1" si="37"/>
        <v xml:space="preserve">&lt;ruby&gt;朝&lt;rt&gt;tiau&lt;/rt&gt;&lt;rtc&gt;ㄉㄧㄠ&lt;/rtc&gt;&lt;/ruby&gt;
</v>
      </c>
      <c r="T106" s="244"/>
      <c r="U106" s="272" t="b">
        <f t="shared" si="38"/>
        <v>0</v>
      </c>
      <c r="V106" s="272" t="b">
        <f t="shared" si="39"/>
        <v>1</v>
      </c>
      <c r="W106" s="272" t="b">
        <f t="shared" si="47"/>
        <v>0</v>
      </c>
      <c r="X106" s="272" t="b">
        <f t="shared" si="40"/>
        <v>0</v>
      </c>
      <c r="Y106" s="272" t="b">
        <f t="shared" si="41"/>
        <v>0</v>
      </c>
      <c r="Z106" s="298"/>
      <c r="AA106" s="305">
        <f t="shared" si="42"/>
        <v>5</v>
      </c>
      <c r="AB106" s="301" cm="1">
        <f t="array" ref="AB106">IF( $AA106="", "", INDEX(聲母資料表, $AA106, AB$5))</f>
        <v>5</v>
      </c>
      <c r="AC106" s="301" t="str" cm="1">
        <f t="array" ref="AC106">IF( $AA106="", "", INDEX(聲母資料表, $AA106, AC$5))</f>
        <v>地</v>
      </c>
      <c r="AD106" s="305">
        <f t="shared" si="43"/>
        <v>30</v>
      </c>
      <c r="AE106" s="301" cm="1">
        <f t="array" ref="AE106">IF( $X106, "", INDEX(韻母資料表, AD106, AE$5))</f>
        <v>12</v>
      </c>
      <c r="AF106" s="301" t="str" cm="1">
        <f t="array" ref="AF106">IF( $X106, "", INDEX(韻母資料表, AE106, AF$5))</f>
        <v>干</v>
      </c>
      <c r="AG106" s="298"/>
      <c r="AH106" s="301" t="b">
        <f t="array" ref="AH106">IF( $X106, "", IF( INDEX(韻母資料表, AD106, $AH$5) = "入聲", TRUE, FALSE) )</f>
        <v>0</v>
      </c>
      <c r="AI106" s="302">
        <f t="shared" si="44"/>
        <v>1</v>
      </c>
      <c r="AJ106" s="302">
        <f t="shared" si="48"/>
        <v>1</v>
      </c>
      <c r="AK106" s="362" t="str">
        <f t="array" ref="AK106">IF( $X106, "", INDEX(韻母資料表, $AD106, $AK$5))</f>
        <v>iau</v>
      </c>
      <c r="AL106" s="362" t="str">
        <f t="array" ref="AL106">IF($X106, "", INDEX(白話字韻母八聲調資料表, $AE106, $AJ106))</f>
        <v>iau</v>
      </c>
      <c r="AM106" s="298"/>
      <c r="AN106" s="362" t="str" cm="1">
        <f t="array" ref="AN106">IF($W106, "", INDEX(聲母資料表, $AA106, AN$5))</f>
        <v>t</v>
      </c>
      <c r="AO106" s="367" t="str" cm="1">
        <f t="array" ref="AO106">IF($X106, "", INDEX(韻母資料表, $AD106, AO$5))</f>
        <v>iau</v>
      </c>
      <c r="AP106" s="362" t="str" cm="1">
        <f t="array" ref="AP106">IF($X106, "", INDEX(台羅韻母八聲調資料表, $AE106, $F106))</f>
        <v>iau</v>
      </c>
      <c r="AQ106" s="298"/>
      <c r="AR106" s="302" t="str">
        <f t="array" ref="AR106">IF($W106, "", INDEX(聲母資料表, $AA106, $AR$5))</f>
        <v>d</v>
      </c>
      <c r="AS106" s="303" t="str">
        <f t="array" ref="AS106">IF($X106, "", INDEX(韻母資料表, $AD106, $AS$5))</f>
        <v>iao</v>
      </c>
      <c r="AT106" s="302" t="str">
        <f t="array" ref="AT106">IF($X106, "", INDEX(閩拼韻母八聲調資料表, $AE106, $AJ106))</f>
        <v>iāo</v>
      </c>
      <c r="AV106" s="301" t="b">
        <f t="shared" si="46"/>
        <v>0</v>
      </c>
      <c r="AW106" s="301" t="str">
        <f>IF( $AV106, IFERROR( IF(MATCH( $E106, 顎音化聲母!$H$9:$H$37, 0), TRUE, FALSE), FALSE), "")</f>
        <v/>
      </c>
      <c r="AX106" s="301" t="str">
        <f t="array" ref="AX106">IF( AND($AV106, $AW106), INDEX(顎音化聲母資料表, MATCH( $D106 &amp; $E106, 顎音化聲母!$L$5:$L$136, 0), 3), "")</f>
        <v/>
      </c>
      <c r="AY106" s="301">
        <f t="shared" si="45"/>
        <v>5</v>
      </c>
      <c r="AZ106" s="362" t="str">
        <f t="array" ref="AZ106">IF($AY106="", "", IF( $AX106&lt;&gt;"", $AX106,INDEX(聲母資料表, $AY106, $AZ$5)))</f>
        <v>ㄉ</v>
      </c>
      <c r="BA106" s="362" t="str">
        <f t="array" ref="BA106">IF($X106, "", INDEX(方音八音反切資料表, $AE106, $AJ106))</f>
        <v>ㄧㄠ</v>
      </c>
    </row>
    <row r="107" spans="2:53">
      <c r="B107" s="307">
        <f t="shared" si="27"/>
        <v>100</v>
      </c>
      <c r="C107" s="404" t="s">
        <v>168</v>
      </c>
      <c r="D107" s="312" t="s">
        <v>103</v>
      </c>
      <c r="E107" s="312" t="s">
        <v>107</v>
      </c>
      <c r="F107" s="296">
        <v>1</v>
      </c>
      <c r="G107" s="418" t="str">
        <f t="shared" si="28"/>
        <v xml:space="preserve">暉 (hui1) </v>
      </c>
      <c r="H107" s="269" t="str" cm="1">
        <f t="array" ref="H107">IF( OR($U107, NOT($V107), $X107), "",  $AF107 &amp; INDEX(中文數值資料表, $AJ107, 2) &amp; $AC107)</f>
        <v>閒一喜</v>
      </c>
      <c r="I107" s="332" t="str">
        <f t="shared" si="29"/>
        <v>hui</v>
      </c>
      <c r="J107" s="333" t="str">
        <f t="shared" si="30"/>
        <v>hui</v>
      </c>
      <c r="K107" s="334" t="str">
        <f t="shared" si="31"/>
        <v>hūi</v>
      </c>
      <c r="L107" s="335" t="str">
        <f t="shared" si="32"/>
        <v>ㄏㄨㄧ</v>
      </c>
      <c r="M107" s="270" t="str">
        <f t="shared" ca="1" si="33"/>
        <v xml:space="preserve">\ltjruby{暉}{hui}\
</v>
      </c>
      <c r="N107" s="270" t="str">
        <f t="shared" ca="1" si="34"/>
        <v xml:space="preserve">&lt;ruby&gt;暉&lt;rt&gt;閒一喜&lt;/rt&gt;&lt;/ruby&gt;
</v>
      </c>
      <c r="O107" s="270" t="str">
        <f t="shared" ca="1" si="35"/>
        <v xml:space="preserve">&lt;ruby&gt;暉&lt;rt&gt;hui&lt;/rt&gt;&lt;/ruby&gt;
</v>
      </c>
      <c r="P107" s="270" t="str">
        <f t="shared" ca="1" si="49"/>
        <v xml:space="preserve">&lt;ruby&gt;暉&lt;rt&gt;hui&lt;/rt&gt;&lt;/ruby&gt;
</v>
      </c>
      <c r="Q107" s="270" t="str">
        <f t="shared" ca="1" si="49"/>
        <v xml:space="preserve">&lt;ruby&gt;暉&lt;rt&gt;hūi&lt;/rt&gt;&lt;/ruby&gt;
</v>
      </c>
      <c r="R107" s="271" t="str">
        <f t="shared" ca="1" si="36"/>
        <v xml:space="preserve">&lt;ruby&gt;暉&lt;rtc&gt;ㄏㄨㄧ&lt;/rtc&gt;&lt;/ruby&gt;
</v>
      </c>
      <c r="S107" s="271" t="str">
        <f t="shared" ca="1" si="37"/>
        <v xml:space="preserve">&lt;ruby&gt;暉&lt;rt&gt;hui&lt;/rt&gt;&lt;rtc&gt;ㄏㄨㄧ&lt;/rtc&gt;&lt;/ruby&gt;
</v>
      </c>
      <c r="T107" s="244"/>
      <c r="U107" s="272" t="b">
        <f t="shared" si="38"/>
        <v>0</v>
      </c>
      <c r="V107" s="272" t="b">
        <f t="shared" si="39"/>
        <v>1</v>
      </c>
      <c r="W107" s="272" t="b">
        <f t="shared" si="47"/>
        <v>0</v>
      </c>
      <c r="X107" s="272" t="b">
        <f t="shared" si="40"/>
        <v>0</v>
      </c>
      <c r="Y107" s="272" t="b">
        <f t="shared" si="41"/>
        <v>0</v>
      </c>
      <c r="Z107" s="298"/>
      <c r="AA107" s="305">
        <f t="shared" si="42"/>
        <v>13</v>
      </c>
      <c r="AB107" s="301" cm="1">
        <f t="array" ref="AB107">IF( $AA107="", "", INDEX(聲母資料表, $AA107, AB$5))</f>
        <v>15</v>
      </c>
      <c r="AC107" s="301" t="str" cm="1">
        <f t="array" ref="AC107">IF( $AA107="", "", INDEX(聲母資料表, $AA107, AC$5))</f>
        <v>喜</v>
      </c>
      <c r="AD107" s="305">
        <f t="shared" si="43"/>
        <v>73</v>
      </c>
      <c r="AE107" s="301" cm="1">
        <f t="array" ref="AE107">IF( $X107, "", INDEX(韻母資料表, AD107, AE$5))</f>
        <v>4</v>
      </c>
      <c r="AF107" s="301" t="str" cm="1">
        <f t="array" ref="AF107">IF( $X107, "", INDEX(韻母資料表, AE107, AF$5))</f>
        <v>閒</v>
      </c>
      <c r="AG107" s="298"/>
      <c r="AH107" s="301" t="b">
        <f t="array" ref="AH107">IF( $X107, "", IF( INDEX(韻母資料表, AD107, $AH$5) = "入聲", TRUE, FALSE) )</f>
        <v>0</v>
      </c>
      <c r="AI107" s="302">
        <f t="shared" si="44"/>
        <v>1</v>
      </c>
      <c r="AJ107" s="302">
        <f t="shared" si="48"/>
        <v>1</v>
      </c>
      <c r="AK107" s="362" t="str">
        <f t="array" ref="AK107">IF( $X107, "", INDEX(韻母資料表, $AD107, $AK$5))</f>
        <v>ui</v>
      </c>
      <c r="AL107" s="362" t="str">
        <f t="array" ref="AL107">IF($X107, "", INDEX(白話字韻母八聲調資料表, $AE107, $AJ107))</f>
        <v>ui</v>
      </c>
      <c r="AM107" s="298"/>
      <c r="AN107" s="362" t="str" cm="1">
        <f t="array" ref="AN107">IF($W107, "", INDEX(聲母資料表, $AA107, AN$5))</f>
        <v>h</v>
      </c>
      <c r="AO107" s="367" t="str" cm="1">
        <f t="array" ref="AO107">IF($X107, "", INDEX(韻母資料表, $AD107, AO$5))</f>
        <v>ui</v>
      </c>
      <c r="AP107" s="362" t="str" cm="1">
        <f t="array" ref="AP107">IF($X107, "", INDEX(台羅韻母八聲調資料表, $AE107, $F107))</f>
        <v>ui</v>
      </c>
      <c r="AQ107" s="298"/>
      <c r="AR107" s="302" t="str">
        <f t="array" ref="AR107">IF($W107, "", INDEX(聲母資料表, $AA107, $AR$5))</f>
        <v>h</v>
      </c>
      <c r="AS107" s="303" t="str">
        <f t="array" ref="AS107">IF($X107, "", INDEX(韻母資料表, $AD107, $AS$5))</f>
        <v>ui</v>
      </c>
      <c r="AT107" s="302" t="str">
        <f t="array" ref="AT107">IF($X107, "", INDEX(閩拼韻母八聲調資料表, $AE107, $AJ107))</f>
        <v>ūi</v>
      </c>
      <c r="AV107" s="301" t="b">
        <f t="shared" si="46"/>
        <v>0</v>
      </c>
      <c r="AW107" s="301" t="str">
        <f>IF( $AV107, IFERROR( IF(MATCH( $E107, 顎音化聲母!$H$9:$H$37, 0), TRUE, FALSE), FALSE), "")</f>
        <v/>
      </c>
      <c r="AX107" s="301" t="str">
        <f t="array" ref="AX107">IF( AND($AV107, $AW107), INDEX(顎音化聲母資料表, MATCH( $D107 &amp; $E107, 顎音化聲母!$L$5:$L$136, 0), 3), "")</f>
        <v/>
      </c>
      <c r="AY107" s="301">
        <f t="shared" si="45"/>
        <v>13</v>
      </c>
      <c r="AZ107" s="362" t="str">
        <f t="array" ref="AZ107">IF($AY107="", "", IF( $AX107&lt;&gt;"", $AX107,INDEX(聲母資料表, $AY107, $AZ$5)))</f>
        <v>ㄏ</v>
      </c>
      <c r="BA107" s="362" t="str">
        <f t="array" ref="BA107">IF($X107, "", INDEX(方音八音反切資料表, $AE107, $AJ107))</f>
        <v>ㄨㄧ</v>
      </c>
    </row>
    <row r="108" spans="2:53">
      <c r="B108" s="307">
        <f t="shared" si="27"/>
        <v>101</v>
      </c>
      <c r="C108" s="404" t="s">
        <v>169</v>
      </c>
      <c r="D108" s="312" t="s">
        <v>68</v>
      </c>
      <c r="E108" s="312" t="s">
        <v>66</v>
      </c>
      <c r="F108" s="296">
        <v>8</v>
      </c>
      <c r="G108" s="418" t="str">
        <f t="shared" si="28"/>
        <v xml:space="preserve">夕 (sik8) </v>
      </c>
      <c r="H108" s="269" t="str" cm="1">
        <f t="array" ref="H108">IF( OR($U108, NOT($V108), $X108), "",  $AF108 &amp; INDEX(中文數值資料表, $AJ108, 2) &amp; $AC108)</f>
        <v>監八時</v>
      </c>
      <c r="I108" s="332" t="str">
        <f t="shared" si="29"/>
        <v>sik</v>
      </c>
      <c r="J108" s="333" t="str">
        <f t="shared" si="30"/>
        <v>si̍k</v>
      </c>
      <c r="K108" s="334" t="str">
        <f t="shared" si="31"/>
        <v>sík</v>
      </c>
      <c r="L108" s="335" t="str">
        <f t="shared" si="32"/>
        <v>ㄙㄧㆻ˙</v>
      </c>
      <c r="M108" s="270" t="str">
        <f t="shared" ca="1" si="33"/>
        <v xml:space="preserve">\ltjruby{夕}{si̍k}\
</v>
      </c>
      <c r="N108" s="270" t="str">
        <f t="shared" ca="1" si="34"/>
        <v xml:space="preserve">&lt;ruby&gt;夕&lt;rt&gt;監八時&lt;/rt&gt;&lt;/ruby&gt;
</v>
      </c>
      <c r="O108" s="270" t="str">
        <f t="shared" ca="1" si="35"/>
        <v xml:space="preserve">&lt;ruby&gt;夕&lt;rt&gt;sik&lt;/rt&gt;&lt;/ruby&gt;
</v>
      </c>
      <c r="P108" s="270" t="str">
        <f t="shared" ref="P108:Q127" ca="1" si="50">IF( $U108, ($C108 &amp; CHAR(10)), IF($C108=CHAR(10), (CHAR(10) &amp; "&lt;/p&gt;" &amp; CHAR(10) &amp; "&lt;p&gt;" &amp; CHAR(10)), "&lt;ruby&gt;" &amp; $C108 &amp; "&lt;rt&gt;" &amp; INDIRECT( ADDRESS(ROW(), COLUMN() - $P$5) ) &amp; "&lt;/rt&gt;&lt;/ruby&gt;" &amp; CHAR(10)))</f>
        <v xml:space="preserve">&lt;ruby&gt;夕&lt;rt&gt;si̍k&lt;/rt&gt;&lt;/ruby&gt;
</v>
      </c>
      <c r="Q108" s="270" t="str">
        <f t="shared" ca="1" si="50"/>
        <v xml:space="preserve">&lt;ruby&gt;夕&lt;rt&gt;sík&lt;/rt&gt;&lt;/ruby&gt;
</v>
      </c>
      <c r="R108" s="271" t="str">
        <f t="shared" ca="1" si="36"/>
        <v xml:space="preserve">&lt;ruby&gt;夕&lt;rtc&gt;ㄙㄧㆻ˙&lt;/rtc&gt;&lt;/ruby&gt;
</v>
      </c>
      <c r="S108" s="271" t="str">
        <f t="shared" ca="1" si="37"/>
        <v xml:space="preserve">&lt;ruby&gt;夕&lt;rt&gt;si̍k&lt;/rt&gt;&lt;rtc&gt;ㄙㄧㆻ˙&lt;/rtc&gt;&lt;/ruby&gt;
</v>
      </c>
      <c r="T108" s="244"/>
      <c r="U108" s="272" t="b">
        <f t="shared" si="38"/>
        <v>0</v>
      </c>
      <c r="V108" s="272" t="b">
        <f t="shared" si="39"/>
        <v>1</v>
      </c>
      <c r="W108" s="272" t="b">
        <f t="shared" si="47"/>
        <v>0</v>
      </c>
      <c r="X108" s="272" t="b">
        <f t="shared" si="40"/>
        <v>0</v>
      </c>
      <c r="Y108" s="272" t="b">
        <f t="shared" si="41"/>
        <v>0</v>
      </c>
      <c r="Z108" s="298"/>
      <c r="AA108" s="305">
        <f t="shared" si="42"/>
        <v>21</v>
      </c>
      <c r="AB108" s="301" cm="1">
        <f t="array" ref="AB108">IF( $AA108="", "", INDEX(聲母資料表, $AA108, AB$5))</f>
        <v>10</v>
      </c>
      <c r="AC108" s="301" t="str" cm="1">
        <f t="array" ref="AC108">IF( $AA108="", "", INDEX(聲母資料表, $AA108, AC$5))</f>
        <v>時</v>
      </c>
      <c r="AD108" s="305">
        <f t="shared" si="43"/>
        <v>34</v>
      </c>
      <c r="AE108" s="301" cm="1">
        <f t="array" ref="AE108">IF( $X108, "", INDEX(韻母資料表, AD108, AE$5))</f>
        <v>9</v>
      </c>
      <c r="AF108" s="301" t="str" cm="1">
        <f t="array" ref="AF108">IF( $X108, "", INDEX(韻母資料表, AE108, AF$5))</f>
        <v>監</v>
      </c>
      <c r="AG108" s="298"/>
      <c r="AH108" s="301" t="b">
        <f t="array" ref="AH108">IF( $X108, "", IF( INDEX(韻母資料表, AD108, $AH$5) = "入聲", TRUE, FALSE) )</f>
        <v>0</v>
      </c>
      <c r="AI108" s="302">
        <f t="shared" si="44"/>
        <v>1</v>
      </c>
      <c r="AJ108" s="302">
        <f t="shared" si="48"/>
        <v>8</v>
      </c>
      <c r="AK108" s="362" t="str">
        <f t="array" ref="AK108">IF( $X108, "", INDEX(韻母資料表, $AD108, $AK$5))</f>
        <v>ik</v>
      </c>
      <c r="AL108" s="362" t="str">
        <f t="array" ref="AL108">IF($X108, "", INDEX(白話字韻母八聲調資料表, $AE108, $AJ108))</f>
        <v>ik</v>
      </c>
      <c r="AM108" s="298"/>
      <c r="AN108" s="362" t="str" cm="1">
        <f t="array" ref="AN108">IF($W108, "", INDEX(聲母資料表, $AA108, AN$5))</f>
        <v>s</v>
      </c>
      <c r="AO108" s="367" t="str" cm="1">
        <f t="array" ref="AO108">IF($X108, "", INDEX(韻母資料表, $AD108, AO$5))</f>
        <v>ik</v>
      </c>
      <c r="AP108" s="362" t="str" cm="1">
        <f t="array" ref="AP108">IF($X108, "", INDEX(台羅韻母八聲調資料表, $AE108, $F108))</f>
        <v>i̍k</v>
      </c>
      <c r="AQ108" s="298"/>
      <c r="AR108" s="302" t="str">
        <f t="array" ref="AR108">IF($W108, "", INDEX(聲母資料表, $AA108, $AR$5))</f>
        <v>s</v>
      </c>
      <c r="AS108" s="303" t="str">
        <f t="array" ref="AS108">IF($X108, "", INDEX(韻母資料表, $AD108, $AS$5))</f>
        <v>ik</v>
      </c>
      <c r="AT108" s="302" t="str">
        <f t="array" ref="AT108">IF($X108, "", INDEX(閩拼韻母八聲調資料表, $AE108, $AJ108))</f>
        <v>ík</v>
      </c>
      <c r="AV108" s="301" t="b">
        <f t="shared" si="46"/>
        <v>1</v>
      </c>
      <c r="AW108" s="301" t="b">
        <f>IF( $AV108, IFERROR( IF(MATCH( $E108, 顎音化聲母!$H$9:$H$37, 0), TRUE, FALSE), FALSE), "")</f>
        <v>0</v>
      </c>
      <c r="AX108" s="301" t="str">
        <f t="array" ref="AX108">IF( AND($AV108, $AW108), INDEX(顎音化聲母資料表, MATCH( $D108 &amp; $E108, 顎音化聲母!$L$5:$L$136, 0), 3), "")</f>
        <v/>
      </c>
      <c r="AY108" s="301">
        <f t="shared" si="45"/>
        <v>21</v>
      </c>
      <c r="AZ108" s="362" t="str">
        <f t="array" ref="AZ108">IF($AY108="", "", IF( $AX108&lt;&gt;"", $AX108,INDEX(聲母資料表, $AY108, $AZ$5)))</f>
        <v>ㄙ</v>
      </c>
      <c r="BA108" s="362" t="str">
        <f t="array" ref="BA108">IF($X108, "", INDEX(方音八音反切資料表, $AE108, $AJ108))</f>
        <v>ㄧㆻ˙</v>
      </c>
    </row>
    <row r="109" spans="2:53">
      <c r="B109" s="307">
        <f t="shared" si="27"/>
        <v>102</v>
      </c>
      <c r="C109" s="404" t="s">
        <v>170</v>
      </c>
      <c r="D109" s="312" t="s">
        <v>91</v>
      </c>
      <c r="E109" s="312" t="s">
        <v>123</v>
      </c>
      <c r="F109" s="296">
        <v>1</v>
      </c>
      <c r="G109" s="418" t="str">
        <f t="shared" si="28"/>
        <v xml:space="preserve">陰 (qim1) </v>
      </c>
      <c r="H109" s="269" t="str" cm="1">
        <f t="array" ref="H109">IF( OR($U109, NOT($V109), $X109), "",  $AF109 &amp; INDEX(中文數值資料表, $AJ109, 2) &amp; $AC109)</f>
        <v>皆一英</v>
      </c>
      <c r="I109" s="332" t="str">
        <f t="shared" si="29"/>
        <v>qim</v>
      </c>
      <c r="J109" s="333" t="str">
        <f t="shared" si="30"/>
        <v>im</v>
      </c>
      <c r="K109" s="334" t="str">
        <f t="shared" si="31"/>
        <v>īm</v>
      </c>
      <c r="L109" s="335" t="str">
        <f t="shared" si="32"/>
        <v>0ㄧㆬ</v>
      </c>
      <c r="M109" s="270" t="str">
        <f t="shared" ca="1" si="33"/>
        <v xml:space="preserve">\ltjruby{陰}{im}\
</v>
      </c>
      <c r="N109" s="270" t="str">
        <f t="shared" ca="1" si="34"/>
        <v xml:space="preserve">&lt;ruby&gt;陰&lt;rt&gt;皆一英&lt;/rt&gt;&lt;/ruby&gt;
</v>
      </c>
      <c r="O109" s="270" t="str">
        <f t="shared" ca="1" si="35"/>
        <v xml:space="preserve">&lt;ruby&gt;陰&lt;rt&gt;qim&lt;/rt&gt;&lt;/ruby&gt;
</v>
      </c>
      <c r="P109" s="270" t="str">
        <f t="shared" ca="1" si="50"/>
        <v xml:space="preserve">&lt;ruby&gt;陰&lt;rt&gt;im&lt;/rt&gt;&lt;/ruby&gt;
</v>
      </c>
      <c r="Q109" s="270" t="str">
        <f t="shared" ca="1" si="50"/>
        <v xml:space="preserve">&lt;ruby&gt;陰&lt;rt&gt;īm&lt;/rt&gt;&lt;/ruby&gt;
</v>
      </c>
      <c r="R109" s="271" t="str">
        <f t="shared" ca="1" si="36"/>
        <v xml:space="preserve">&lt;ruby&gt;陰&lt;rtc&gt;0ㄧㆬ&lt;/rtc&gt;&lt;/ruby&gt;
</v>
      </c>
      <c r="S109" s="271" t="str">
        <f t="shared" ca="1" si="37"/>
        <v xml:space="preserve">&lt;ruby&gt;陰&lt;rt&gt;im&lt;/rt&gt;&lt;rtc&gt;0ㄧㆬ&lt;/rtc&gt;&lt;/ruby&gt;
</v>
      </c>
      <c r="T109" s="244"/>
      <c r="U109" s="272" t="b">
        <f t="shared" si="38"/>
        <v>0</v>
      </c>
      <c r="V109" s="272" t="b">
        <f t="shared" si="39"/>
        <v>1</v>
      </c>
      <c r="W109" s="272" t="b">
        <f t="shared" si="47"/>
        <v>0</v>
      </c>
      <c r="X109" s="272" t="b">
        <f t="shared" si="40"/>
        <v>0</v>
      </c>
      <c r="Y109" s="272" t="b">
        <f t="shared" si="41"/>
        <v>0</v>
      </c>
      <c r="Z109" s="298"/>
      <c r="AA109" s="305">
        <f t="shared" si="42"/>
        <v>22</v>
      </c>
      <c r="AB109" s="301" cm="1">
        <f t="array" ref="AB109">IF( $AA109="", "", INDEX(聲母資料表, $AA109, AB$5))</f>
        <v>11</v>
      </c>
      <c r="AC109" s="301" t="str" cm="1">
        <f t="array" ref="AC109">IF( $AA109="", "", INDEX(聲母資料表, $AA109, AC$5))</f>
        <v>英</v>
      </c>
      <c r="AD109" s="305">
        <f t="shared" si="43"/>
        <v>35</v>
      </c>
      <c r="AE109" s="301" cm="1">
        <f t="array" ref="AE109">IF( $X109, "", INDEX(韻母資料表, AD109, AE$5))</f>
        <v>3</v>
      </c>
      <c r="AF109" s="301" t="str" cm="1">
        <f t="array" ref="AF109">IF( $X109, "", INDEX(韻母資料表, AE109, AF$5))</f>
        <v>皆</v>
      </c>
      <c r="AG109" s="298"/>
      <c r="AH109" s="301" t="b">
        <f t="array" ref="AH109">IF( $X109, "", IF( INDEX(韻母資料表, AD109, $AH$5) = "入聲", TRUE, FALSE) )</f>
        <v>0</v>
      </c>
      <c r="AI109" s="302">
        <f t="shared" si="44"/>
        <v>1</v>
      </c>
      <c r="AJ109" s="302">
        <f t="shared" si="48"/>
        <v>1</v>
      </c>
      <c r="AK109" s="362" t="str">
        <f t="array" ref="AK109">IF( $X109, "", INDEX(韻母資料表, $AD109, $AK$5))</f>
        <v>im</v>
      </c>
      <c r="AL109" s="362" t="str">
        <f t="array" ref="AL109">IF($X109, "", INDEX(白話字韻母八聲調資料表, $AE109, $AJ109))</f>
        <v>im</v>
      </c>
      <c r="AM109" s="298"/>
      <c r="AN109" s="362" t="str" cm="1">
        <f t="array" ref="AN109">IF($W109, "", INDEX(聲母資料表, $AA109, AN$5))</f>
        <v xml:space="preserve"> </v>
      </c>
      <c r="AO109" s="367" t="str" cm="1">
        <f t="array" ref="AO109">IF($X109, "", INDEX(韻母資料表, $AD109, AO$5))</f>
        <v>im</v>
      </c>
      <c r="AP109" s="362" t="str" cm="1">
        <f t="array" ref="AP109">IF($X109, "", INDEX(台羅韻母八聲調資料表, $AE109, $F109))</f>
        <v>im</v>
      </c>
      <c r="AQ109" s="298"/>
      <c r="AR109" s="302" t="str">
        <f t="array" ref="AR109">IF($W109, "", INDEX(聲母資料表, $AA109, $AR$5))</f>
        <v xml:space="preserve"> </v>
      </c>
      <c r="AS109" s="303" t="str">
        <f t="array" ref="AS109">IF($X109, "", INDEX(韻母資料表, $AD109, $AS$5))</f>
        <v>im</v>
      </c>
      <c r="AT109" s="302" t="str">
        <f t="array" ref="AT109">IF($X109, "", INDEX(閩拼韻母八聲調資料表, $AE109, $AJ109))</f>
        <v>īm</v>
      </c>
      <c r="AV109" s="301" t="b">
        <f t="shared" si="46"/>
        <v>0</v>
      </c>
      <c r="AW109" s="301" t="str">
        <f>IF( $AV109, IFERROR( IF(MATCH( $E109, 顎音化聲母!$H$9:$H$37, 0), TRUE, FALSE), FALSE), "")</f>
        <v/>
      </c>
      <c r="AX109" s="301" t="str">
        <f t="array" ref="AX109">IF( AND($AV109, $AW109), INDEX(顎音化聲母資料表, MATCH( $D109 &amp; $E109, 顎音化聲母!$L$5:$L$136, 0), 3), "")</f>
        <v/>
      </c>
      <c r="AY109" s="301">
        <f t="shared" si="45"/>
        <v>22</v>
      </c>
      <c r="AZ109" s="362">
        <f t="array" ref="AZ109">IF($AY109="", "", IF( $AX109&lt;&gt;"", $AX109,INDEX(聲母資料表, $AY109, $AZ$5)))</f>
        <v>0</v>
      </c>
      <c r="BA109" s="362" t="str">
        <f t="array" ref="BA109">IF($X109, "", INDEX(方音八音反切資料表, $AE109, $AJ109))</f>
        <v>ㄧㆬ</v>
      </c>
    </row>
    <row r="110" spans="2:53">
      <c r="B110" s="307">
        <f t="shared" si="27"/>
        <v>103</v>
      </c>
      <c r="C110" s="404" t="s">
        <v>75</v>
      </c>
      <c r="D110" s="312"/>
      <c r="E110" s="312"/>
      <c r="F110" s="296"/>
      <c r="G110" s="418" t="str">
        <f t="shared" si="28"/>
        <v/>
      </c>
      <c r="H110" s="269" t="str" cm="1">
        <f t="array" ref="H110">IF( OR($U110, NOT($V110), $X110), "",  $AF110 &amp; INDEX(中文數值資料表, $AJ110, 2) &amp; $AC110)</f>
        <v/>
      </c>
      <c r="I110" s="332" t="str">
        <f t="shared" si="29"/>
        <v/>
      </c>
      <c r="J110" s="333" t="str">
        <f t="shared" si="30"/>
        <v/>
      </c>
      <c r="K110" s="334" t="str">
        <f t="shared" si="31"/>
        <v/>
      </c>
      <c r="L110" s="335" t="str">
        <f t="shared" si="32"/>
        <v/>
      </c>
      <c r="M110" s="270" t="str">
        <f t="shared" ca="1" si="33"/>
        <v xml:space="preserve">\ltjruby{，}{}\
</v>
      </c>
      <c r="N110" s="270" t="str">
        <f t="shared" ca="1" si="34"/>
        <v xml:space="preserve">，
</v>
      </c>
      <c r="O110" s="270" t="str">
        <f t="shared" ca="1" si="35"/>
        <v xml:space="preserve">，
</v>
      </c>
      <c r="P110" s="270" t="str">
        <f t="shared" ca="1" si="50"/>
        <v xml:space="preserve">，
</v>
      </c>
      <c r="Q110" s="270" t="str">
        <f t="shared" ca="1" si="50"/>
        <v xml:space="preserve">，
</v>
      </c>
      <c r="R110" s="271" t="str">
        <f t="shared" ca="1" si="36"/>
        <v xml:space="preserve">，
</v>
      </c>
      <c r="S110" s="271" t="str">
        <f t="shared" ca="1" si="37"/>
        <v xml:space="preserve">，
</v>
      </c>
      <c r="T110" s="244"/>
      <c r="U110" s="272" t="b">
        <f t="shared" si="38"/>
        <v>1</v>
      </c>
      <c r="V110" s="272" t="b">
        <f t="shared" si="39"/>
        <v>0</v>
      </c>
      <c r="W110" s="272" t="b">
        <f t="shared" si="47"/>
        <v>1</v>
      </c>
      <c r="X110" s="272" t="b">
        <f t="shared" si="40"/>
        <v>1</v>
      </c>
      <c r="Y110" s="272" t="b">
        <f t="shared" si="41"/>
        <v>0</v>
      </c>
      <c r="Z110" s="298"/>
      <c r="AA110" s="305" t="str">
        <f t="shared" si="42"/>
        <v/>
      </c>
      <c r="AB110" s="301" t="str" cm="1">
        <f t="array" ref="AB110">IF( $AA110="", "", INDEX(聲母資料表, $AA110, AB$5))</f>
        <v/>
      </c>
      <c r="AC110" s="301" t="str" cm="1">
        <f t="array" ref="AC110">IF( $AA110="", "", INDEX(聲母資料表, $AA110, AC$5))</f>
        <v/>
      </c>
      <c r="AD110" s="305" t="str">
        <f t="shared" si="43"/>
        <v/>
      </c>
      <c r="AE110" s="301" t="str" cm="1">
        <f t="array" ref="AE110">IF( $X110, "", INDEX(韻母資料表, AD110, AE$5))</f>
        <v/>
      </c>
      <c r="AF110" s="301" t="str" cm="1">
        <f t="array" ref="AF110">IF( $X110, "", INDEX(韻母資料表, AE110, AF$5))</f>
        <v/>
      </c>
      <c r="AG110" s="298"/>
      <c r="AH110" s="301" t="str">
        <f t="array" ref="AH110">IF( $X110, "", IF( INDEX(韻母資料表, AD110, $AH$5) = "入聲", TRUE, FALSE) )</f>
        <v/>
      </c>
      <c r="AI110" s="302" t="str">
        <f t="shared" si="44"/>
        <v/>
      </c>
      <c r="AJ110" s="302" t="str">
        <f t="shared" si="48"/>
        <v/>
      </c>
      <c r="AK110" s="362" t="str">
        <f t="array" ref="AK110">IF( $X110, "", INDEX(韻母資料表, $AD110, $AK$5))</f>
        <v/>
      </c>
      <c r="AL110" s="362" t="str">
        <f t="array" ref="AL110">IF($X110, "", INDEX(白話字韻母八聲調資料表, $AE110, $AJ110))</f>
        <v/>
      </c>
      <c r="AM110" s="298"/>
      <c r="AN110" s="362" t="str" cm="1">
        <f t="array" ref="AN110">IF($W110, "", INDEX(聲母資料表, $AA110, AN$5))</f>
        <v/>
      </c>
      <c r="AO110" s="367" t="str" cm="1">
        <f t="array" ref="AO110">IF($X110, "", INDEX(韻母資料表, $AD110, AO$5))</f>
        <v/>
      </c>
      <c r="AP110" s="362" t="str" cm="1">
        <f t="array" ref="AP110">IF($X110, "", INDEX(台羅韻母八聲調資料表, $AE110, $F110))</f>
        <v/>
      </c>
      <c r="AQ110" s="298"/>
      <c r="AR110" s="302" t="str">
        <f t="array" ref="AR110">IF($W110, "", INDEX(聲母資料表, $AA110, $AR$5))</f>
        <v/>
      </c>
      <c r="AS110" s="303" t="str">
        <f t="array" ref="AS110">IF($X110, "", INDEX(韻母資料表, $AD110, $AS$5))</f>
        <v/>
      </c>
      <c r="AT110" s="302" t="str">
        <f t="array" ref="AT110">IF($X110, "", INDEX(閩拼韻母八聲調資料表, $AE110, $AJ110))</f>
        <v/>
      </c>
      <c r="AV110" s="301" t="b">
        <f t="shared" si="46"/>
        <v>0</v>
      </c>
      <c r="AW110" s="301" t="str">
        <f>IF( $AV110, IFERROR( IF(MATCH( $E110, 顎音化聲母!$H$9:$H$37, 0), TRUE, FALSE), FALSE), "")</f>
        <v/>
      </c>
      <c r="AX110" s="301" t="str">
        <f t="array" ref="AX110">IF( AND($AV110, $AW110), INDEX(顎音化聲母資料表, MATCH( $D110 &amp; $E110, 顎音化聲母!$L$5:$L$136, 0), 3), "")</f>
        <v/>
      </c>
      <c r="AY110" s="301" t="str">
        <f t="shared" si="45"/>
        <v/>
      </c>
      <c r="AZ110" s="362" t="str">
        <f t="array" ref="AZ110">IF($AY110="", "", IF( $AX110&lt;&gt;"", $AX110,INDEX(聲母資料表, $AY110, $AZ$5)))</f>
        <v/>
      </c>
      <c r="BA110" s="362" t="str">
        <f t="array" ref="BA110">IF($X110, "", INDEX(方音八音反切資料表, $AE110, $AJ110))</f>
        <v/>
      </c>
    </row>
    <row r="111" spans="2:53">
      <c r="B111" s="307">
        <f t="shared" si="27"/>
        <v>104</v>
      </c>
      <c r="C111" s="404" t="s">
        <v>171</v>
      </c>
      <c r="D111" s="312" t="s">
        <v>63</v>
      </c>
      <c r="E111" s="312" t="s">
        <v>61</v>
      </c>
      <c r="F111" s="296">
        <v>3</v>
      </c>
      <c r="G111" s="418" t="str">
        <f t="shared" si="28"/>
        <v xml:space="preserve">氣 (khi3) </v>
      </c>
      <c r="H111" s="269" t="str" cm="1">
        <f t="array" ref="H111">IF( OR($U111, NOT($V111), $X111), "",  $AF111 &amp; INDEX(中文數值資料表, $AJ111, 2) &amp; $AC111)</f>
        <v>堅三去</v>
      </c>
      <c r="I111" s="332" t="str">
        <f t="shared" si="29"/>
        <v>khì</v>
      </c>
      <c r="J111" s="333" t="str">
        <f t="shared" si="30"/>
        <v>khì</v>
      </c>
      <c r="K111" s="334" t="str">
        <f t="shared" si="31"/>
        <v>kǐ</v>
      </c>
      <c r="L111" s="335" t="str">
        <f t="shared" si="32"/>
        <v>ㄎㄧ˪</v>
      </c>
      <c r="M111" s="270" t="str">
        <f t="shared" ca="1" si="33"/>
        <v xml:space="preserve">\ltjruby{氣}{khì}\
</v>
      </c>
      <c r="N111" s="270" t="str">
        <f t="shared" ca="1" si="34"/>
        <v xml:space="preserve">&lt;ruby&gt;氣&lt;rt&gt;堅三去&lt;/rt&gt;&lt;/ruby&gt;
</v>
      </c>
      <c r="O111" s="270" t="str">
        <f t="shared" ca="1" si="35"/>
        <v xml:space="preserve">&lt;ruby&gt;氣&lt;rt&gt;khì&lt;/rt&gt;&lt;/ruby&gt;
</v>
      </c>
      <c r="P111" s="270" t="str">
        <f t="shared" ca="1" si="50"/>
        <v xml:space="preserve">&lt;ruby&gt;氣&lt;rt&gt;khì&lt;/rt&gt;&lt;/ruby&gt;
</v>
      </c>
      <c r="Q111" s="270" t="str">
        <f t="shared" ca="1" si="50"/>
        <v xml:space="preserve">&lt;ruby&gt;氣&lt;rt&gt;kǐ&lt;/rt&gt;&lt;/ruby&gt;
</v>
      </c>
      <c r="R111" s="271" t="str">
        <f t="shared" ca="1" si="36"/>
        <v xml:space="preserve">&lt;ruby&gt;氣&lt;rtc&gt;ㄎㄧ˪&lt;/rtc&gt;&lt;/ruby&gt;
</v>
      </c>
      <c r="S111" s="271" t="str">
        <f t="shared" ca="1" si="37"/>
        <v xml:space="preserve">&lt;ruby&gt;氣&lt;rt&gt;khì&lt;/rt&gt;&lt;rtc&gt;ㄎㄧ˪&lt;/rtc&gt;&lt;/ruby&gt;
</v>
      </c>
      <c r="T111" s="244"/>
      <c r="U111" s="272" t="b">
        <f t="shared" si="38"/>
        <v>0</v>
      </c>
      <c r="V111" s="272" t="b">
        <f t="shared" si="39"/>
        <v>1</v>
      </c>
      <c r="W111" s="272" t="b">
        <f t="shared" si="47"/>
        <v>0</v>
      </c>
      <c r="X111" s="272" t="b">
        <f t="shared" si="40"/>
        <v>0</v>
      </c>
      <c r="Y111" s="272" t="b">
        <f t="shared" si="41"/>
        <v>0</v>
      </c>
      <c r="Z111" s="298"/>
      <c r="AA111" s="305">
        <f t="shared" si="42"/>
        <v>11</v>
      </c>
      <c r="AB111" s="301" cm="1">
        <f t="array" ref="AB111">IF( $AA111="", "", INDEX(聲母資料表, $AA111, AB$5))</f>
        <v>4</v>
      </c>
      <c r="AC111" s="301" t="str" cm="1">
        <f t="array" ref="AC111">IF( $AA111="", "", INDEX(聲母資料表, $AA111, AC$5))</f>
        <v>去</v>
      </c>
      <c r="AD111" s="305">
        <f t="shared" si="43"/>
        <v>19</v>
      </c>
      <c r="AE111" s="301" cm="1">
        <f t="array" ref="AE111">IF( $X111, "", INDEX(韻母資料表, AD111, AE$5))</f>
        <v>29</v>
      </c>
      <c r="AF111" s="301" t="str" cm="1">
        <f t="array" ref="AF111">IF( $X111, "", INDEX(韻母資料表, AE111, AF$5))</f>
        <v>堅</v>
      </c>
      <c r="AG111" s="298"/>
      <c r="AH111" s="301" t="b">
        <f t="array" ref="AH111">IF( $X111, "", IF( INDEX(韻母資料表, AD111, $AH$5) = "入聲", TRUE, FALSE) )</f>
        <v>0</v>
      </c>
      <c r="AI111" s="302">
        <f t="shared" si="44"/>
        <v>1</v>
      </c>
      <c r="AJ111" s="302">
        <f t="shared" si="48"/>
        <v>3</v>
      </c>
      <c r="AK111" s="362" t="str">
        <f t="array" ref="AK111">IF( $X111, "", INDEX(韻母資料表, $AD111, $AK$5))</f>
        <v>i</v>
      </c>
      <c r="AL111" s="362" t="str">
        <f t="array" ref="AL111">IF($X111, "", INDEX(白話字韻母八聲調資料表, $AE111, $AJ111))</f>
        <v>ì</v>
      </c>
      <c r="AM111" s="298"/>
      <c r="AN111" s="362" t="str" cm="1">
        <f t="array" ref="AN111">IF($W111, "", INDEX(聲母資料表, $AA111, AN$5))</f>
        <v>kh</v>
      </c>
      <c r="AO111" s="367" t="str" cm="1">
        <f t="array" ref="AO111">IF($X111, "", INDEX(韻母資料表, $AD111, AO$5))</f>
        <v>i</v>
      </c>
      <c r="AP111" s="362" t="str" cm="1">
        <f t="array" ref="AP111">IF($X111, "", INDEX(台羅韻母八聲調資料表, $AE111, $F111))</f>
        <v>ì</v>
      </c>
      <c r="AQ111" s="298"/>
      <c r="AR111" s="302" t="str">
        <f t="array" ref="AR111">IF($W111, "", INDEX(聲母資料表, $AA111, $AR$5))</f>
        <v>k</v>
      </c>
      <c r="AS111" s="303" t="str">
        <f t="array" ref="AS111">IF($X111, "", INDEX(韻母資料表, $AD111, $AS$5))</f>
        <v>i</v>
      </c>
      <c r="AT111" s="302" t="str">
        <f t="array" ref="AT111">IF($X111, "", INDEX(閩拼韻母八聲調資料表, $AE111, $AJ111))</f>
        <v>ǐ</v>
      </c>
      <c r="AV111" s="301" t="b">
        <f t="shared" si="46"/>
        <v>0</v>
      </c>
      <c r="AW111" s="301" t="str">
        <f>IF( $AV111, IFERROR( IF(MATCH( $E111, 顎音化聲母!$H$9:$H$37, 0), TRUE, FALSE), FALSE), "")</f>
        <v/>
      </c>
      <c r="AX111" s="301" t="str">
        <f t="array" ref="AX111">IF( AND($AV111, $AW111), INDEX(顎音化聲母資料表, MATCH( $D111 &amp; $E111, 顎音化聲母!$L$5:$L$136, 0), 3), "")</f>
        <v/>
      </c>
      <c r="AY111" s="301">
        <f t="shared" si="45"/>
        <v>11</v>
      </c>
      <c r="AZ111" s="362" t="str">
        <f t="array" ref="AZ111">IF($AY111="", "", IF( $AX111&lt;&gt;"", $AX111,INDEX(聲母資料表, $AY111, $AZ$5)))</f>
        <v>ㄎ</v>
      </c>
      <c r="BA111" s="362" t="str">
        <f t="array" ref="BA111">IF($X111, "", INDEX(方音八音反切資料表, $AE111, $AJ111))</f>
        <v>ㄧ˪</v>
      </c>
    </row>
    <row r="112" spans="2:53">
      <c r="B112" s="307">
        <f t="shared" si="27"/>
        <v>105</v>
      </c>
      <c r="C112" s="404" t="s">
        <v>172</v>
      </c>
      <c r="D112" s="312" t="s">
        <v>68</v>
      </c>
      <c r="E112" s="312" t="s">
        <v>55</v>
      </c>
      <c r="F112" s="296">
        <v>7</v>
      </c>
      <c r="G112" s="418" t="str">
        <f t="shared" si="28"/>
        <v xml:space="preserve">象 (siang7) </v>
      </c>
      <c r="H112" s="269" t="str" cm="1">
        <f t="array" ref="H112">IF( OR($U112, NOT($V112), $X112), "",  $AF112 &amp; INDEX(中文數值資料表, $AJ112, 2) &amp; $AC112)</f>
        <v>更七時</v>
      </c>
      <c r="I112" s="332" t="str">
        <f t="shared" si="29"/>
        <v>siāng</v>
      </c>
      <c r="J112" s="333" t="str">
        <f t="shared" si="30"/>
        <v>siāng</v>
      </c>
      <c r="K112" s="334" t="str">
        <f t="shared" si="31"/>
        <v>siāng</v>
      </c>
      <c r="L112" s="335" t="str">
        <f t="shared" si="32"/>
        <v>ㄒㄧㄤ˫</v>
      </c>
      <c r="M112" s="270" t="str">
        <f t="shared" ca="1" si="33"/>
        <v xml:space="preserve">\ltjruby{象}{siāng}\
</v>
      </c>
      <c r="N112" s="270" t="str">
        <f t="shared" ca="1" si="34"/>
        <v xml:space="preserve">&lt;ruby&gt;象&lt;rt&gt;更七時&lt;/rt&gt;&lt;/ruby&gt;
</v>
      </c>
      <c r="O112" s="270" t="str">
        <f t="shared" ca="1" si="35"/>
        <v xml:space="preserve">&lt;ruby&gt;象&lt;rt&gt;siāng&lt;/rt&gt;&lt;/ruby&gt;
</v>
      </c>
      <c r="P112" s="270" t="str">
        <f t="shared" ca="1" si="50"/>
        <v xml:space="preserve">&lt;ruby&gt;象&lt;rt&gt;siāng&lt;/rt&gt;&lt;/ruby&gt;
</v>
      </c>
      <c r="Q112" s="270" t="str">
        <f t="shared" ca="1" si="50"/>
        <v xml:space="preserve">&lt;ruby&gt;象&lt;rt&gt;siāng&lt;/rt&gt;&lt;/ruby&gt;
</v>
      </c>
      <c r="R112" s="271" t="str">
        <f t="shared" ca="1" si="36"/>
        <v xml:space="preserve">&lt;ruby&gt;象&lt;rtc&gt;ㄒㄧㄤ˫&lt;/rtc&gt;&lt;/ruby&gt;
</v>
      </c>
      <c r="S112" s="271" t="str">
        <f t="shared" ca="1" si="37"/>
        <v xml:space="preserve">&lt;ruby&gt;象&lt;rt&gt;siāng&lt;/rt&gt;&lt;rtc&gt;ㄒㄧㄤ˫&lt;/rtc&gt;&lt;/ruby&gt;
</v>
      </c>
      <c r="T112" s="244"/>
      <c r="U112" s="272" t="b">
        <f t="shared" si="38"/>
        <v>0</v>
      </c>
      <c r="V112" s="272" t="b">
        <f t="shared" si="39"/>
        <v>1</v>
      </c>
      <c r="W112" s="272" t="b">
        <f t="shared" si="47"/>
        <v>0</v>
      </c>
      <c r="X112" s="272" t="b">
        <f t="shared" si="40"/>
        <v>0</v>
      </c>
      <c r="Y112" s="272" t="b">
        <f t="shared" si="41"/>
        <v>0</v>
      </c>
      <c r="Z112" s="298"/>
      <c r="AA112" s="305">
        <f t="shared" si="42"/>
        <v>21</v>
      </c>
      <c r="AB112" s="301" cm="1">
        <f t="array" ref="AB112">IF( $AA112="", "", INDEX(聲母資料表, $AA112, AB$5))</f>
        <v>10</v>
      </c>
      <c r="AC112" s="301" t="str" cm="1">
        <f t="array" ref="AC112">IF( $AA112="", "", INDEX(聲母資料表, $AA112, AC$5))</f>
        <v>時</v>
      </c>
      <c r="AD112" s="305">
        <f t="shared" si="43"/>
        <v>25</v>
      </c>
      <c r="AE112" s="301" cm="1">
        <f t="array" ref="AE112">IF( $X112, "", INDEX(韻母資料表, AD112, AE$5))</f>
        <v>18</v>
      </c>
      <c r="AF112" s="301" t="str" cm="1">
        <f t="array" ref="AF112">IF( $X112, "", INDEX(韻母資料表, AE112, AF$5))</f>
        <v>更</v>
      </c>
      <c r="AG112" s="298"/>
      <c r="AH112" s="301" t="b">
        <f t="array" ref="AH112">IF( $X112, "", IF( INDEX(韻母資料表, AD112, $AH$5) = "入聲", TRUE, FALSE) )</f>
        <v>0</v>
      </c>
      <c r="AI112" s="302">
        <f t="shared" si="44"/>
        <v>1</v>
      </c>
      <c r="AJ112" s="302">
        <f t="shared" si="48"/>
        <v>7</v>
      </c>
      <c r="AK112" s="362" t="str">
        <f t="array" ref="AK112">IF( $X112, "", INDEX(韻母資料表, $AD112, $AK$5))</f>
        <v>iang</v>
      </c>
      <c r="AL112" s="362" t="str">
        <f t="array" ref="AL112">IF($X112, "", INDEX(白話字韻母八聲調資料表, $AE112, $AJ112))</f>
        <v>iāng</v>
      </c>
      <c r="AM112" s="298"/>
      <c r="AN112" s="362" t="str" cm="1">
        <f t="array" ref="AN112">IF($W112, "", INDEX(聲母資料表, $AA112, AN$5))</f>
        <v>s</v>
      </c>
      <c r="AO112" s="367" t="str" cm="1">
        <f t="array" ref="AO112">IF($X112, "", INDEX(韻母資料表, $AD112, AO$5))</f>
        <v>iang</v>
      </c>
      <c r="AP112" s="362" t="str" cm="1">
        <f t="array" ref="AP112">IF($X112, "", INDEX(台羅韻母八聲調資料表, $AE112, $F112))</f>
        <v>iāng</v>
      </c>
      <c r="AQ112" s="298"/>
      <c r="AR112" s="302" t="str">
        <f t="array" ref="AR112">IF($W112, "", INDEX(聲母資料表, $AA112, $AR$5))</f>
        <v>s</v>
      </c>
      <c r="AS112" s="303" t="str">
        <f t="array" ref="AS112">IF($X112, "", INDEX(韻母資料表, $AD112, $AS$5))</f>
        <v>iang</v>
      </c>
      <c r="AT112" s="302" t="str">
        <f t="array" ref="AT112">IF($X112, "", INDEX(閩拼韻母八聲調資料表, $AE112, $AJ112))</f>
        <v>iāng</v>
      </c>
      <c r="AV112" s="301" t="b">
        <f t="shared" si="46"/>
        <v>1</v>
      </c>
      <c r="AW112" s="301" t="b">
        <f>IF( $AV112, IFERROR( IF(MATCH( $E112, 顎音化聲母!$H$9:$H$37, 0), TRUE, FALSE), FALSE), "")</f>
        <v>1</v>
      </c>
      <c r="AX112" s="301" t="str">
        <f t="array" ref="AX112">IF( AND($AV112, $AW112), INDEX(顎音化聲母資料表, MATCH( $D112 &amp; $E112, 顎音化聲母!$L$5:$L$136, 0), 3), "")</f>
        <v>ㄒ</v>
      </c>
      <c r="AY112" s="301">
        <f t="shared" si="45"/>
        <v>21</v>
      </c>
      <c r="AZ112" s="362" t="str">
        <f t="array" ref="AZ112">IF($AY112="", "", IF( $AX112&lt;&gt;"", $AX112,INDEX(聲母資料表, $AY112, $AZ$5)))</f>
        <v>ㄒ</v>
      </c>
      <c r="BA112" s="362" t="str">
        <f t="array" ref="BA112">IF($X112, "", INDEX(方音八音反切資料表, $AE112, $AJ112))</f>
        <v>ㄧㄤ˫</v>
      </c>
    </row>
    <row r="113" spans="2:53">
      <c r="B113" s="307">
        <f t="shared" si="27"/>
        <v>106</v>
      </c>
      <c r="C113" s="404" t="s">
        <v>173</v>
      </c>
      <c r="D113" s="312" t="s">
        <v>94</v>
      </c>
      <c r="E113" s="312" t="s">
        <v>153</v>
      </c>
      <c r="F113" s="296">
        <v>7</v>
      </c>
      <c r="G113" s="418" t="str">
        <f t="shared" si="28"/>
        <v xml:space="preserve">萬 (ban7) </v>
      </c>
      <c r="H113" s="269" t="str" cm="1">
        <f t="array" ref="H113">IF( OR($U113, NOT($V113), $X113), "",  $AF113 &amp; INDEX(中文數值資料表, $AJ113, 2) &amp; $AC113)</f>
        <v>甘七門</v>
      </c>
      <c r="I113" s="332" t="str">
        <f t="shared" si="29"/>
        <v>bān</v>
      </c>
      <c r="J113" s="333" t="str">
        <f t="shared" si="30"/>
        <v>bān</v>
      </c>
      <c r="K113" s="334" t="str">
        <f t="shared" si="31"/>
        <v>bbān</v>
      </c>
      <c r="L113" s="335" t="str">
        <f t="shared" si="32"/>
        <v>ㆠㄢ˫</v>
      </c>
      <c r="M113" s="270" t="str">
        <f t="shared" ca="1" si="33"/>
        <v xml:space="preserve">\ltjruby{萬}{bān}\
</v>
      </c>
      <c r="N113" s="270" t="str">
        <f t="shared" ca="1" si="34"/>
        <v xml:space="preserve">&lt;ruby&gt;萬&lt;rt&gt;甘七門&lt;/rt&gt;&lt;/ruby&gt;
</v>
      </c>
      <c r="O113" s="270" t="str">
        <f t="shared" ca="1" si="35"/>
        <v xml:space="preserve">&lt;ruby&gt;萬&lt;rt&gt;bān&lt;/rt&gt;&lt;/ruby&gt;
</v>
      </c>
      <c r="P113" s="270" t="str">
        <f t="shared" ca="1" si="50"/>
        <v xml:space="preserve">&lt;ruby&gt;萬&lt;rt&gt;bān&lt;/rt&gt;&lt;/ruby&gt;
</v>
      </c>
      <c r="Q113" s="270" t="str">
        <f t="shared" ca="1" si="50"/>
        <v xml:space="preserve">&lt;ruby&gt;萬&lt;rt&gt;bbān&lt;/rt&gt;&lt;/ruby&gt;
</v>
      </c>
      <c r="R113" s="271" t="str">
        <f t="shared" ca="1" si="36"/>
        <v xml:space="preserve">&lt;ruby&gt;萬&lt;rtc&gt;ㆠㄢ˫&lt;/rtc&gt;&lt;/ruby&gt;
</v>
      </c>
      <c r="S113" s="271" t="str">
        <f t="shared" ca="1" si="37"/>
        <v xml:space="preserve">&lt;ruby&gt;萬&lt;rt&gt;bān&lt;/rt&gt;&lt;rtc&gt;ㆠㄢ˫&lt;/rtc&gt;&lt;/ruby&gt;
</v>
      </c>
      <c r="T113" s="244"/>
      <c r="U113" s="272" t="b">
        <f t="shared" si="38"/>
        <v>0</v>
      </c>
      <c r="V113" s="272" t="b">
        <f t="shared" si="39"/>
        <v>1</v>
      </c>
      <c r="W113" s="272" t="b">
        <f t="shared" si="47"/>
        <v>0</v>
      </c>
      <c r="X113" s="272" t="b">
        <f t="shared" si="40"/>
        <v>0</v>
      </c>
      <c r="Y113" s="272" t="b">
        <f t="shared" si="41"/>
        <v>0</v>
      </c>
      <c r="Z113" s="298"/>
      <c r="AA113" s="305">
        <f t="shared" si="42"/>
        <v>2</v>
      </c>
      <c r="AB113" s="301" cm="1">
        <f t="array" ref="AB113">IF( $AA113="", "", INDEX(聲母資料表, $AA113, AB$5))</f>
        <v>12</v>
      </c>
      <c r="AC113" s="301" t="str" cm="1">
        <f t="array" ref="AC113">IF( $AA113="", "", INDEX(聲母資料表, $AA113, AC$5))</f>
        <v>門</v>
      </c>
      <c r="AD113" s="305">
        <f t="shared" si="43"/>
        <v>7</v>
      </c>
      <c r="AE113" s="301" cm="1">
        <f t="array" ref="AE113">IF( $X113, "", INDEX(韻母資料表, AD113, AE$5))</f>
        <v>6</v>
      </c>
      <c r="AF113" s="301" t="str" cm="1">
        <f t="array" ref="AF113">IF( $X113, "", INDEX(韻母資料表, AE113, AF$5))</f>
        <v>甘</v>
      </c>
      <c r="AG113" s="298"/>
      <c r="AH113" s="301" t="b">
        <f t="array" ref="AH113">IF( $X113, "", IF( INDEX(韻母資料表, AD113, $AH$5) = "入聲", TRUE, FALSE) )</f>
        <v>0</v>
      </c>
      <c r="AI113" s="302">
        <f t="shared" si="44"/>
        <v>1</v>
      </c>
      <c r="AJ113" s="302">
        <f t="shared" si="48"/>
        <v>7</v>
      </c>
      <c r="AK113" s="362" t="str">
        <f t="array" ref="AK113">IF( $X113, "", INDEX(韻母資料表, $AD113, $AK$5))</f>
        <v>an</v>
      </c>
      <c r="AL113" s="362" t="str">
        <f t="array" ref="AL113">IF($X113, "", INDEX(白話字韻母八聲調資料表, $AE113, $AJ113))</f>
        <v>ān</v>
      </c>
      <c r="AM113" s="298"/>
      <c r="AN113" s="362" t="str" cm="1">
        <f t="array" ref="AN113">IF($W113, "", INDEX(聲母資料表, $AA113, AN$5))</f>
        <v>b</v>
      </c>
      <c r="AO113" s="367" t="str" cm="1">
        <f t="array" ref="AO113">IF($X113, "", INDEX(韻母資料表, $AD113, AO$5))</f>
        <v>an</v>
      </c>
      <c r="AP113" s="362" t="str" cm="1">
        <f t="array" ref="AP113">IF($X113, "", INDEX(台羅韻母八聲調資料表, $AE113, $F113))</f>
        <v>ān</v>
      </c>
      <c r="AQ113" s="298"/>
      <c r="AR113" s="302" t="str">
        <f t="array" ref="AR113">IF($W113, "", INDEX(聲母資料表, $AA113, $AR$5))</f>
        <v>bb</v>
      </c>
      <c r="AS113" s="303" t="str">
        <f t="array" ref="AS113">IF($X113, "", INDEX(韻母資料表, $AD113, $AS$5))</f>
        <v>an</v>
      </c>
      <c r="AT113" s="302" t="str">
        <f t="array" ref="AT113">IF($X113, "", INDEX(閩拼韻母八聲調資料表, $AE113, $AJ113))</f>
        <v>ān</v>
      </c>
      <c r="AV113" s="301" t="b">
        <f t="shared" si="46"/>
        <v>0</v>
      </c>
      <c r="AW113" s="301" t="str">
        <f>IF( $AV113, IFERROR( IF(MATCH( $E113, 顎音化聲母!$H$9:$H$37, 0), TRUE, FALSE), FALSE), "")</f>
        <v/>
      </c>
      <c r="AX113" s="301" t="str">
        <f t="array" ref="AX113">IF( AND($AV113, $AW113), INDEX(顎音化聲母資料表, MATCH( $D113 &amp; $E113, 顎音化聲母!$L$5:$L$136, 0), 3), "")</f>
        <v/>
      </c>
      <c r="AY113" s="301">
        <f t="shared" si="45"/>
        <v>2</v>
      </c>
      <c r="AZ113" s="362" t="str">
        <f t="array" ref="AZ113">IF($AY113="", "", IF( $AX113&lt;&gt;"", $AX113,INDEX(聲母資料表, $AY113, $AZ$5)))</f>
        <v>ㆠ</v>
      </c>
      <c r="BA113" s="362" t="str">
        <f t="array" ref="BA113">IF($X113, "", INDEX(方音八音反切資料表, $AE113, $AJ113))</f>
        <v>ㄢ˫</v>
      </c>
    </row>
    <row r="114" spans="2:53">
      <c r="B114" s="307">
        <f t="shared" si="27"/>
        <v>107</v>
      </c>
      <c r="C114" s="404" t="s">
        <v>174</v>
      </c>
      <c r="D114" s="312" t="s">
        <v>73</v>
      </c>
      <c r="E114" s="312" t="s">
        <v>71</v>
      </c>
      <c r="F114" s="296">
        <v>1</v>
      </c>
      <c r="G114" s="418" t="str">
        <f t="shared" si="28"/>
        <v xml:space="preserve">千 (tshian1) </v>
      </c>
      <c r="H114" s="269" t="str" cm="1">
        <f t="array" ref="H114">IF( OR($U114, NOT($V114), $X114), "",  $AF114 &amp; INDEX(中文數值資料表, $AJ114, 2) &amp; $AC114)</f>
        <v>膠一出</v>
      </c>
      <c r="I114" s="332" t="str">
        <f t="shared" si="29"/>
        <v>tshian</v>
      </c>
      <c r="J114" s="333" t="str">
        <f t="shared" si="30"/>
        <v>tshian</v>
      </c>
      <c r="K114" s="334" t="str">
        <f t="shared" si="31"/>
        <v>ciān</v>
      </c>
      <c r="L114" s="335" t="str">
        <f t="shared" si="32"/>
        <v>ㄘㄧㄢ</v>
      </c>
      <c r="M114" s="270" t="str">
        <f t="shared" ca="1" si="33"/>
        <v xml:space="preserve">\ltjruby{千}{tshian}\
</v>
      </c>
      <c r="N114" s="270" t="str">
        <f t="shared" ca="1" si="34"/>
        <v xml:space="preserve">&lt;ruby&gt;千&lt;rt&gt;膠一出&lt;/rt&gt;&lt;/ruby&gt;
</v>
      </c>
      <c r="O114" s="270" t="str">
        <f t="shared" ca="1" si="35"/>
        <v xml:space="preserve">&lt;ruby&gt;千&lt;rt&gt;tshian&lt;/rt&gt;&lt;/ruby&gt;
</v>
      </c>
      <c r="P114" s="270" t="str">
        <f t="shared" ca="1" si="50"/>
        <v xml:space="preserve">&lt;ruby&gt;千&lt;rt&gt;tshian&lt;/rt&gt;&lt;/ruby&gt;
</v>
      </c>
      <c r="Q114" s="270" t="str">
        <f t="shared" ca="1" si="50"/>
        <v xml:space="preserve">&lt;ruby&gt;千&lt;rt&gt;ciān&lt;/rt&gt;&lt;/ruby&gt;
</v>
      </c>
      <c r="R114" s="271" t="str">
        <f t="shared" ca="1" si="36"/>
        <v xml:space="preserve">&lt;ruby&gt;千&lt;rtc&gt;ㄘㄧㄢ&lt;/rtc&gt;&lt;/ruby&gt;
</v>
      </c>
      <c r="S114" s="271" t="str">
        <f t="shared" ca="1" si="37"/>
        <v xml:space="preserve">&lt;ruby&gt;千&lt;rt&gt;tshian&lt;/rt&gt;&lt;rtc&gt;ㄘㄧㄢ&lt;/rtc&gt;&lt;/ruby&gt;
</v>
      </c>
      <c r="T114" s="244"/>
      <c r="U114" s="272" t="b">
        <f t="shared" si="38"/>
        <v>0</v>
      </c>
      <c r="V114" s="272" t="b">
        <f t="shared" si="39"/>
        <v>1</v>
      </c>
      <c r="W114" s="272" t="b">
        <f t="shared" si="47"/>
        <v>0</v>
      </c>
      <c r="X114" s="272" t="b">
        <f t="shared" si="40"/>
        <v>0</v>
      </c>
      <c r="Y114" s="272" t="b">
        <f t="shared" si="41"/>
        <v>0</v>
      </c>
      <c r="Z114" s="298"/>
      <c r="AA114" s="305">
        <f t="shared" si="42"/>
        <v>20</v>
      </c>
      <c r="AB114" s="301" cm="1">
        <f t="array" ref="AB114">IF( $AA114="", "", INDEX(聲母資料表, $AA114, AB$5))</f>
        <v>14</v>
      </c>
      <c r="AC114" s="301" t="str" cm="1">
        <f t="array" ref="AC114">IF( $AA114="", "", INDEX(聲母資料表, $AA114, AC$5))</f>
        <v>出</v>
      </c>
      <c r="AD114" s="305">
        <f t="shared" si="43"/>
        <v>24</v>
      </c>
      <c r="AE114" s="301" cm="1">
        <f t="array" ref="AE114">IF( $X114, "", INDEX(韻母資料表, AD114, AE$5))</f>
        <v>2</v>
      </c>
      <c r="AF114" s="301" t="str" cm="1">
        <f t="array" ref="AF114">IF( $X114, "", INDEX(韻母資料表, AE114, AF$5))</f>
        <v>膠</v>
      </c>
      <c r="AG114" s="298"/>
      <c r="AH114" s="301" t="b">
        <f t="array" ref="AH114">IF( $X114, "", IF( INDEX(韻母資料表, AD114, $AH$5) = "入聲", TRUE, FALSE) )</f>
        <v>0</v>
      </c>
      <c r="AI114" s="302">
        <f t="shared" si="44"/>
        <v>1</v>
      </c>
      <c r="AJ114" s="302">
        <f t="shared" si="48"/>
        <v>1</v>
      </c>
      <c r="AK114" s="362" t="str">
        <f t="array" ref="AK114">IF( $X114, "", INDEX(韻母資料表, $AD114, $AK$5))</f>
        <v>ian</v>
      </c>
      <c r="AL114" s="362" t="str">
        <f t="array" ref="AL114">IF($X114, "", INDEX(白話字韻母八聲調資料表, $AE114, $AJ114))</f>
        <v>ian</v>
      </c>
      <c r="AM114" s="298"/>
      <c r="AN114" s="362" t="str" cm="1">
        <f t="array" ref="AN114">IF($W114, "", INDEX(聲母資料表, $AA114, AN$5))</f>
        <v>tsh</v>
      </c>
      <c r="AO114" s="367" t="str" cm="1">
        <f t="array" ref="AO114">IF($X114, "", INDEX(韻母資料表, $AD114, AO$5))</f>
        <v>ian</v>
      </c>
      <c r="AP114" s="362" t="str" cm="1">
        <f t="array" ref="AP114">IF($X114, "", INDEX(台羅韻母八聲調資料表, $AE114, $F114))</f>
        <v>ian</v>
      </c>
      <c r="AQ114" s="298"/>
      <c r="AR114" s="302" t="str">
        <f t="array" ref="AR114">IF($W114, "", INDEX(聲母資料表, $AA114, $AR$5))</f>
        <v>c</v>
      </c>
      <c r="AS114" s="303" t="str">
        <f t="array" ref="AS114">IF($X114, "", INDEX(韻母資料表, $AD114, $AS$5))</f>
        <v>ian</v>
      </c>
      <c r="AT114" s="302" t="str">
        <f t="array" ref="AT114">IF($X114, "", INDEX(閩拼韻母八聲調資料表, $AE114, $AJ114))</f>
        <v>iān</v>
      </c>
      <c r="AV114" s="301" t="b">
        <f t="shared" si="46"/>
        <v>0</v>
      </c>
      <c r="AW114" s="301" t="str">
        <f>IF( $AV114, IFERROR( IF(MATCH( $E114, 顎音化聲母!$H$9:$H$37, 0), TRUE, FALSE), FALSE), "")</f>
        <v/>
      </c>
      <c r="AX114" s="301" t="str">
        <f t="array" ref="AX114">IF( AND($AV114, $AW114), INDEX(顎音化聲母資料表, MATCH( $D114 &amp; $E114, 顎音化聲母!$L$5:$L$136, 0), 3), "")</f>
        <v/>
      </c>
      <c r="AY114" s="301">
        <f t="shared" si="45"/>
        <v>20</v>
      </c>
      <c r="AZ114" s="362" t="str">
        <f t="array" ref="AZ114">IF($AY114="", "", IF( $AX114&lt;&gt;"", $AX114,INDEX(聲母資料表, $AY114, $AZ$5)))</f>
        <v>ㄘ</v>
      </c>
      <c r="BA114" s="362" t="str">
        <f t="array" ref="BA114">IF($X114, "", INDEX(方音八音反切資料表, $AE114, $AJ114))</f>
        <v>ㄧㄢ</v>
      </c>
    </row>
    <row r="115" spans="2:53">
      <c r="B115" s="307">
        <f t="shared" si="27"/>
        <v>108</v>
      </c>
      <c r="C115" s="404" t="s">
        <v>89</v>
      </c>
      <c r="D115" s="312"/>
      <c r="E115" s="312"/>
      <c r="F115" s="296"/>
      <c r="G115" s="418" t="str">
        <f t="shared" si="28"/>
        <v/>
      </c>
      <c r="H115" s="269" t="str" cm="1">
        <f t="array" ref="H115">IF( OR($U115, NOT($V115), $X115), "",  $AF115 &amp; INDEX(中文數值資料表, $AJ115, 2) &amp; $AC115)</f>
        <v/>
      </c>
      <c r="I115" s="332" t="str">
        <f t="shared" si="29"/>
        <v/>
      </c>
      <c r="J115" s="333" t="str">
        <f t="shared" si="30"/>
        <v/>
      </c>
      <c r="K115" s="334" t="str">
        <f t="shared" si="31"/>
        <v/>
      </c>
      <c r="L115" s="335" t="str">
        <f t="shared" si="32"/>
        <v/>
      </c>
      <c r="M115" s="270" t="str">
        <f t="shared" ca="1" si="33"/>
        <v xml:space="preserve">\ltjruby{。}{}\
</v>
      </c>
      <c r="N115" s="270" t="str">
        <f t="shared" ca="1" si="34"/>
        <v xml:space="preserve">。
</v>
      </c>
      <c r="O115" s="270" t="str">
        <f t="shared" ca="1" si="35"/>
        <v xml:space="preserve">。
</v>
      </c>
      <c r="P115" s="270" t="str">
        <f t="shared" ca="1" si="50"/>
        <v xml:space="preserve">。
</v>
      </c>
      <c r="Q115" s="270" t="str">
        <f t="shared" ca="1" si="50"/>
        <v xml:space="preserve">。
</v>
      </c>
      <c r="R115" s="271" t="str">
        <f t="shared" ca="1" si="36"/>
        <v xml:space="preserve">。
</v>
      </c>
      <c r="S115" s="271" t="str">
        <f t="shared" ca="1" si="37"/>
        <v xml:space="preserve">。
</v>
      </c>
      <c r="T115" s="244"/>
      <c r="U115" s="272" t="b">
        <f t="shared" si="38"/>
        <v>1</v>
      </c>
      <c r="V115" s="272" t="b">
        <f t="shared" si="39"/>
        <v>0</v>
      </c>
      <c r="W115" s="272" t="b">
        <f t="shared" si="47"/>
        <v>1</v>
      </c>
      <c r="X115" s="272" t="b">
        <f t="shared" si="40"/>
        <v>1</v>
      </c>
      <c r="Y115" s="272" t="b">
        <f t="shared" si="41"/>
        <v>0</v>
      </c>
      <c r="Z115" s="298"/>
      <c r="AA115" s="305" t="str">
        <f t="shared" si="42"/>
        <v/>
      </c>
      <c r="AB115" s="301" t="str" cm="1">
        <f t="array" ref="AB115">IF( $AA115="", "", INDEX(聲母資料表, $AA115, AB$5))</f>
        <v/>
      </c>
      <c r="AC115" s="301" t="str" cm="1">
        <f t="array" ref="AC115">IF( $AA115="", "", INDEX(聲母資料表, $AA115, AC$5))</f>
        <v/>
      </c>
      <c r="AD115" s="305" t="str">
        <f t="shared" si="43"/>
        <v/>
      </c>
      <c r="AE115" s="301" t="str" cm="1">
        <f t="array" ref="AE115">IF( $X115, "", INDEX(韻母資料表, AD115, AE$5))</f>
        <v/>
      </c>
      <c r="AF115" s="301" t="str" cm="1">
        <f t="array" ref="AF115">IF( $X115, "", INDEX(韻母資料表, AE115, AF$5))</f>
        <v/>
      </c>
      <c r="AG115" s="298"/>
      <c r="AH115" s="301" t="str">
        <f t="array" ref="AH115">IF( $X115, "", IF( INDEX(韻母資料表, AD115, $AH$5) = "入聲", TRUE, FALSE) )</f>
        <v/>
      </c>
      <c r="AI115" s="302" t="str">
        <f t="shared" si="44"/>
        <v/>
      </c>
      <c r="AJ115" s="302" t="str">
        <f t="shared" si="48"/>
        <v/>
      </c>
      <c r="AK115" s="362" t="str">
        <f t="array" ref="AK115">IF( $X115, "", INDEX(韻母資料表, $AD115, $AK$5))</f>
        <v/>
      </c>
      <c r="AL115" s="362" t="str">
        <f t="array" ref="AL115">IF($X115, "", INDEX(白話字韻母八聲調資料表, $AE115, $AJ115))</f>
        <v/>
      </c>
      <c r="AM115" s="298"/>
      <c r="AN115" s="362" t="str" cm="1">
        <f t="array" ref="AN115">IF($W115, "", INDEX(聲母資料表, $AA115, AN$5))</f>
        <v/>
      </c>
      <c r="AO115" s="367" t="str" cm="1">
        <f t="array" ref="AO115">IF($X115, "", INDEX(韻母資料表, $AD115, AO$5))</f>
        <v/>
      </c>
      <c r="AP115" s="362" t="str" cm="1">
        <f t="array" ref="AP115">IF($X115, "", INDEX(台羅韻母八聲調資料表, $AE115, $F115))</f>
        <v/>
      </c>
      <c r="AQ115" s="298"/>
      <c r="AR115" s="302" t="str">
        <f t="array" ref="AR115">IF($W115, "", INDEX(聲母資料表, $AA115, $AR$5))</f>
        <v/>
      </c>
      <c r="AS115" s="303" t="str">
        <f t="array" ref="AS115">IF($X115, "", INDEX(韻母資料表, $AD115, $AS$5))</f>
        <v/>
      </c>
      <c r="AT115" s="302" t="str">
        <f t="array" ref="AT115">IF($X115, "", INDEX(閩拼韻母八聲調資料表, $AE115, $AJ115))</f>
        <v/>
      </c>
      <c r="AV115" s="301" t="b">
        <f t="shared" si="46"/>
        <v>0</v>
      </c>
      <c r="AW115" s="301" t="str">
        <f>IF( $AV115, IFERROR( IF(MATCH( $E115, 顎音化聲母!$H$9:$H$37, 0), TRUE, FALSE), FALSE), "")</f>
        <v/>
      </c>
      <c r="AX115" s="301" t="str">
        <f t="array" ref="AX115">IF( AND($AV115, $AW115), INDEX(顎音化聲母資料表, MATCH( $D115 &amp; $E115, 顎音化聲母!$L$5:$L$136, 0), 3), "")</f>
        <v/>
      </c>
      <c r="AY115" s="301" t="str">
        <f t="shared" si="45"/>
        <v/>
      </c>
      <c r="AZ115" s="362" t="str">
        <f t="array" ref="AZ115">IF($AY115="", "", IF( $AX115&lt;&gt;"", $AX115,INDEX(聲母資料表, $AY115, $AZ$5)))</f>
        <v/>
      </c>
      <c r="BA115" s="362" t="str">
        <f t="array" ref="BA115">IF($X115, "", INDEX(方音八音反切資料表, $AE115, $AJ115))</f>
        <v/>
      </c>
    </row>
    <row r="116" spans="2:53">
      <c r="B116" s="307">
        <f t="shared" si="27"/>
        <v>109</v>
      </c>
      <c r="C116" s="404" t="s">
        <v>175</v>
      </c>
      <c r="D116" s="312" t="s">
        <v>73</v>
      </c>
      <c r="E116" s="312" t="s">
        <v>69</v>
      </c>
      <c r="F116" s="296">
        <v>2</v>
      </c>
      <c r="G116" s="418" t="str">
        <f t="shared" si="28"/>
        <v xml:space="preserve">此 (tshu2) </v>
      </c>
      <c r="H116" s="269" t="str" cm="1">
        <f t="array" ref="H116">IF( OR($U116, NOT($V116), $X116), "",  $AF116 &amp; INDEX(中文數值資料表, $AJ116, 2) &amp; $AC116)</f>
        <v>驚二出</v>
      </c>
      <c r="I116" s="332" t="str">
        <f t="shared" si="29"/>
        <v>tshú</v>
      </c>
      <c r="J116" s="333" t="str">
        <f t="shared" si="30"/>
        <v>tshú</v>
      </c>
      <c r="K116" s="334" t="str">
        <f t="shared" si="31"/>
        <v>cú</v>
      </c>
      <c r="L116" s="335" t="str">
        <f t="shared" si="32"/>
        <v>ㄘㄨˋ</v>
      </c>
      <c r="M116" s="270" t="str">
        <f t="shared" ca="1" si="33"/>
        <v xml:space="preserve">\ltjruby{此}{tshú}\
</v>
      </c>
      <c r="N116" s="270" t="str">
        <f t="shared" ca="1" si="34"/>
        <v xml:space="preserve">&lt;ruby&gt;此&lt;rt&gt;驚二出&lt;/rt&gt;&lt;/ruby&gt;
</v>
      </c>
      <c r="O116" s="270" t="str">
        <f t="shared" ca="1" si="35"/>
        <v xml:space="preserve">&lt;ruby&gt;此&lt;rt&gt;tshú&lt;/rt&gt;&lt;/ruby&gt;
</v>
      </c>
      <c r="P116" s="270" t="str">
        <f t="shared" ca="1" si="50"/>
        <v xml:space="preserve">&lt;ruby&gt;此&lt;rt&gt;tshú&lt;/rt&gt;&lt;/ruby&gt;
</v>
      </c>
      <c r="Q116" s="270" t="str">
        <f t="shared" ca="1" si="50"/>
        <v xml:space="preserve">&lt;ruby&gt;此&lt;rt&gt;cú&lt;/rt&gt;&lt;/ruby&gt;
</v>
      </c>
      <c r="R116" s="271" t="str">
        <f t="shared" ca="1" si="36"/>
        <v xml:space="preserve">&lt;ruby&gt;此&lt;rtc&gt;ㄘㄨˋ&lt;/rtc&gt;&lt;/ruby&gt;
</v>
      </c>
      <c r="S116" s="271" t="str">
        <f t="shared" ca="1" si="37"/>
        <v xml:space="preserve">&lt;ruby&gt;此&lt;rt&gt;tshú&lt;/rt&gt;&lt;rtc&gt;ㄘㄨˋ&lt;/rtc&gt;&lt;/ruby&gt;
</v>
      </c>
      <c r="T116" s="244"/>
      <c r="U116" s="272" t="b">
        <f t="shared" si="38"/>
        <v>0</v>
      </c>
      <c r="V116" s="272" t="b">
        <f t="shared" si="39"/>
        <v>1</v>
      </c>
      <c r="W116" s="272" t="b">
        <f t="shared" si="47"/>
        <v>0</v>
      </c>
      <c r="X116" s="272" t="b">
        <f t="shared" si="40"/>
        <v>0</v>
      </c>
      <c r="Y116" s="272" t="b">
        <f t="shared" si="41"/>
        <v>0</v>
      </c>
      <c r="Z116" s="298"/>
      <c r="AA116" s="305">
        <f t="shared" si="42"/>
        <v>20</v>
      </c>
      <c r="AB116" s="301" cm="1">
        <f t="array" ref="AB116">IF( $AA116="", "", INDEX(聲母資料表, $AA116, AB$5))</f>
        <v>14</v>
      </c>
      <c r="AC116" s="301" t="str" cm="1">
        <f t="array" ref="AC116">IF( $AA116="", "", INDEX(聲母資料表, $AA116, AC$5))</f>
        <v>出</v>
      </c>
      <c r="AD116" s="305">
        <f t="shared" si="43"/>
        <v>62</v>
      </c>
      <c r="AE116" s="301" cm="1">
        <f t="array" ref="AE116">IF( $X116, "", INDEX(韻母資料表, AD116, AE$5))</f>
        <v>27</v>
      </c>
      <c r="AF116" s="301" t="str" cm="1">
        <f t="array" ref="AF116">IF( $X116, "", INDEX(韻母資料表, AE116, AF$5))</f>
        <v>驚</v>
      </c>
      <c r="AG116" s="298"/>
      <c r="AH116" s="301" t="b">
        <f t="array" ref="AH116">IF( $X116, "", IF( INDEX(韻母資料表, AD116, $AH$5) = "入聲", TRUE, FALSE) )</f>
        <v>0</v>
      </c>
      <c r="AI116" s="302">
        <f t="shared" si="44"/>
        <v>1</v>
      </c>
      <c r="AJ116" s="302">
        <f t="shared" si="48"/>
        <v>2</v>
      </c>
      <c r="AK116" s="362" t="str">
        <f t="array" ref="AK116">IF( $X116, "", INDEX(韻母資料表, $AD116, $AK$5))</f>
        <v>u</v>
      </c>
      <c r="AL116" s="362" t="str">
        <f t="array" ref="AL116">IF($X116, "", INDEX(白話字韻母八聲調資料表, $AE116, $AJ116))</f>
        <v>ú</v>
      </c>
      <c r="AM116" s="298"/>
      <c r="AN116" s="362" t="str" cm="1">
        <f t="array" ref="AN116">IF($W116, "", INDEX(聲母資料表, $AA116, AN$5))</f>
        <v>tsh</v>
      </c>
      <c r="AO116" s="367" t="str" cm="1">
        <f t="array" ref="AO116">IF($X116, "", INDEX(韻母資料表, $AD116, AO$5))</f>
        <v>u</v>
      </c>
      <c r="AP116" s="362" t="str" cm="1">
        <f t="array" ref="AP116">IF($X116, "", INDEX(台羅韻母八聲調資料表, $AE116, $F116))</f>
        <v>ú</v>
      </c>
      <c r="AQ116" s="298"/>
      <c r="AR116" s="302" t="str">
        <f t="array" ref="AR116">IF($W116, "", INDEX(聲母資料表, $AA116, $AR$5))</f>
        <v>c</v>
      </c>
      <c r="AS116" s="303" t="str">
        <f t="array" ref="AS116">IF($X116, "", INDEX(韻母資料表, $AD116, $AS$5))</f>
        <v>u</v>
      </c>
      <c r="AT116" s="302" t="str">
        <f t="array" ref="AT116">IF($X116, "", INDEX(閩拼韻母八聲調資料表, $AE116, $AJ116))</f>
        <v>ú</v>
      </c>
      <c r="AV116" s="301" t="b">
        <f t="shared" si="46"/>
        <v>0</v>
      </c>
      <c r="AW116" s="301" t="str">
        <f>IF( $AV116, IFERROR( IF(MATCH( $E116, 顎音化聲母!$H$9:$H$37, 0), TRUE, FALSE), FALSE), "")</f>
        <v/>
      </c>
      <c r="AX116" s="301" t="str">
        <f t="array" ref="AX116">IF( AND($AV116, $AW116), INDEX(顎音化聲母資料表, MATCH( $D116 &amp; $E116, 顎音化聲母!$L$5:$L$136, 0), 3), "")</f>
        <v/>
      </c>
      <c r="AY116" s="301">
        <f t="shared" si="45"/>
        <v>20</v>
      </c>
      <c r="AZ116" s="362" t="str">
        <f t="array" ref="AZ116">IF($AY116="", "", IF( $AX116&lt;&gt;"", $AX116,INDEX(聲母資料表, $AY116, $AZ$5)))</f>
        <v>ㄘ</v>
      </c>
      <c r="BA116" s="362" t="str">
        <f t="array" ref="BA116">IF($X116, "", INDEX(方音八音反切資料表, $AE116, $AJ116))</f>
        <v>ㄨˋ</v>
      </c>
    </row>
    <row r="117" spans="2:53">
      <c r="B117" s="307">
        <f t="shared" si="27"/>
        <v>110</v>
      </c>
      <c r="C117" s="404" t="s">
        <v>176</v>
      </c>
      <c r="D117" s="312" t="s">
        <v>79</v>
      </c>
      <c r="E117" s="312" t="s">
        <v>66</v>
      </c>
      <c r="F117" s="296">
        <v>4</v>
      </c>
      <c r="G117" s="418" t="str">
        <f t="shared" si="28"/>
        <v xml:space="preserve">則 (tsik4) </v>
      </c>
      <c r="H117" s="269" t="str" cm="1">
        <f t="array" ref="H117">IF( OR($U117, NOT($V117), $X117), "",  $AF117 &amp; INDEX(中文數值資料表, $AJ117, 2) &amp; $AC117)</f>
        <v>監四曾</v>
      </c>
      <c r="I117" s="332" t="str">
        <f t="shared" si="29"/>
        <v>tsik</v>
      </c>
      <c r="J117" s="333" t="str">
        <f t="shared" si="30"/>
        <v>tsik</v>
      </c>
      <c r="K117" s="334" t="str">
        <f t="shared" si="31"/>
        <v>zik</v>
      </c>
      <c r="L117" s="335" t="str">
        <f t="shared" si="32"/>
        <v>ㄗㄧㆻ</v>
      </c>
      <c r="M117" s="270" t="str">
        <f t="shared" ca="1" si="33"/>
        <v xml:space="preserve">\ltjruby{則}{tsik}\
</v>
      </c>
      <c r="N117" s="270" t="str">
        <f t="shared" ca="1" si="34"/>
        <v xml:space="preserve">&lt;ruby&gt;則&lt;rt&gt;監四曾&lt;/rt&gt;&lt;/ruby&gt;
</v>
      </c>
      <c r="O117" s="270" t="str">
        <f t="shared" ca="1" si="35"/>
        <v xml:space="preserve">&lt;ruby&gt;則&lt;rt&gt;tsik&lt;/rt&gt;&lt;/ruby&gt;
</v>
      </c>
      <c r="P117" s="270" t="str">
        <f t="shared" ca="1" si="50"/>
        <v xml:space="preserve">&lt;ruby&gt;則&lt;rt&gt;tsik&lt;/rt&gt;&lt;/ruby&gt;
</v>
      </c>
      <c r="Q117" s="270" t="str">
        <f t="shared" ca="1" si="50"/>
        <v xml:space="preserve">&lt;ruby&gt;則&lt;rt&gt;zik&lt;/rt&gt;&lt;/ruby&gt;
</v>
      </c>
      <c r="R117" s="271" t="str">
        <f t="shared" ca="1" si="36"/>
        <v xml:space="preserve">&lt;ruby&gt;則&lt;rtc&gt;ㄗㄧㆻ&lt;/rtc&gt;&lt;/ruby&gt;
</v>
      </c>
      <c r="S117" s="271" t="str">
        <f t="shared" ca="1" si="37"/>
        <v xml:space="preserve">&lt;ruby&gt;則&lt;rt&gt;tsik&lt;/rt&gt;&lt;rtc&gt;ㄗㄧㆻ&lt;/rtc&gt;&lt;/ruby&gt;
</v>
      </c>
      <c r="T117" s="244"/>
      <c r="U117" s="272" t="b">
        <f t="shared" si="38"/>
        <v>0</v>
      </c>
      <c r="V117" s="272" t="b">
        <f t="shared" si="39"/>
        <v>1</v>
      </c>
      <c r="W117" s="272" t="b">
        <f t="shared" si="47"/>
        <v>0</v>
      </c>
      <c r="X117" s="272" t="b">
        <f t="shared" si="40"/>
        <v>0</v>
      </c>
      <c r="Y117" s="272" t="b">
        <f t="shared" si="41"/>
        <v>0</v>
      </c>
      <c r="Z117" s="298"/>
      <c r="AA117" s="305">
        <f t="shared" si="42"/>
        <v>18</v>
      </c>
      <c r="AB117" s="301" cm="1">
        <f t="array" ref="AB117">IF( $AA117="", "", INDEX(聲母資料表, $AA117, AB$5))</f>
        <v>8</v>
      </c>
      <c r="AC117" s="301" t="str" cm="1">
        <f t="array" ref="AC117">IF( $AA117="", "", INDEX(聲母資料表, $AA117, AC$5))</f>
        <v>曾</v>
      </c>
      <c r="AD117" s="305">
        <f t="shared" si="43"/>
        <v>34</v>
      </c>
      <c r="AE117" s="301" cm="1">
        <f t="array" ref="AE117">IF( $X117, "", INDEX(韻母資料表, AD117, AE$5))</f>
        <v>9</v>
      </c>
      <c r="AF117" s="301" t="str" cm="1">
        <f t="array" ref="AF117">IF( $X117, "", INDEX(韻母資料表, AE117, AF$5))</f>
        <v>監</v>
      </c>
      <c r="AG117" s="298"/>
      <c r="AH117" s="301" t="b">
        <f t="array" ref="AH117">IF( $X117, "", IF( INDEX(韻母資料表, AD117, $AH$5) = "入聲", TRUE, FALSE) )</f>
        <v>0</v>
      </c>
      <c r="AI117" s="302">
        <f t="shared" si="44"/>
        <v>1</v>
      </c>
      <c r="AJ117" s="302">
        <f t="shared" si="48"/>
        <v>4</v>
      </c>
      <c r="AK117" s="362" t="str">
        <f t="array" ref="AK117">IF( $X117, "", INDEX(韻母資料表, $AD117, $AK$5))</f>
        <v>ik</v>
      </c>
      <c r="AL117" s="362" t="str">
        <f t="array" ref="AL117">IF($X117, "", INDEX(白話字韻母八聲調資料表, $AE117, $AJ117))</f>
        <v>ik</v>
      </c>
      <c r="AM117" s="298"/>
      <c r="AN117" s="362" t="str" cm="1">
        <f t="array" ref="AN117">IF($W117, "", INDEX(聲母資料表, $AA117, AN$5))</f>
        <v>ts</v>
      </c>
      <c r="AO117" s="367" t="str" cm="1">
        <f t="array" ref="AO117">IF($X117, "", INDEX(韻母資料表, $AD117, AO$5))</f>
        <v>ik</v>
      </c>
      <c r="AP117" s="362" t="str" cm="1">
        <f t="array" ref="AP117">IF($X117, "", INDEX(台羅韻母八聲調資料表, $AE117, $F117))</f>
        <v>ik</v>
      </c>
      <c r="AQ117" s="298"/>
      <c r="AR117" s="302" t="str">
        <f t="array" ref="AR117">IF($W117, "", INDEX(聲母資料表, $AA117, $AR$5))</f>
        <v>z</v>
      </c>
      <c r="AS117" s="303" t="str">
        <f t="array" ref="AS117">IF($X117, "", INDEX(韻母資料表, $AD117, $AS$5))</f>
        <v>ik</v>
      </c>
      <c r="AT117" s="302" t="str">
        <f t="array" ref="AT117">IF($X117, "", INDEX(閩拼韻母八聲調資料表, $AE117, $AJ117))</f>
        <v>ik</v>
      </c>
      <c r="AV117" s="301" t="b">
        <f t="shared" si="46"/>
        <v>0</v>
      </c>
      <c r="AW117" s="301" t="str">
        <f>IF( $AV117, IFERROR( IF(MATCH( $E117, 顎音化聲母!$H$9:$H$37, 0), TRUE, FALSE), FALSE), "")</f>
        <v/>
      </c>
      <c r="AX117" s="301" t="str">
        <f t="array" ref="AX117">IF( AND($AV117, $AW117), INDEX(顎音化聲母資料表, MATCH( $D117 &amp; $E117, 顎音化聲母!$L$5:$L$136, 0), 3), "")</f>
        <v/>
      </c>
      <c r="AY117" s="301">
        <f t="shared" si="45"/>
        <v>18</v>
      </c>
      <c r="AZ117" s="362" t="str">
        <f t="array" ref="AZ117">IF($AY117="", "", IF( $AX117&lt;&gt;"", $AX117,INDEX(聲母資料表, $AY117, $AZ$5)))</f>
        <v>ㄗ</v>
      </c>
      <c r="BA117" s="362" t="str">
        <f t="array" ref="BA117">IF($X117, "", INDEX(方音八音反切資料表, $AE117, $AJ117))</f>
        <v>ㄧㆻ</v>
      </c>
    </row>
    <row r="118" spans="2:53">
      <c r="B118" s="307">
        <f t="shared" si="27"/>
        <v>111</v>
      </c>
      <c r="C118" s="404" t="s">
        <v>50</v>
      </c>
      <c r="D118" s="312" t="s">
        <v>51</v>
      </c>
      <c r="E118" s="312" t="s">
        <v>52</v>
      </c>
      <c r="F118" s="296">
        <v>8</v>
      </c>
      <c r="G118" s="418" t="str">
        <f t="shared" si="28"/>
        <v xml:space="preserve">岳 (gak8) </v>
      </c>
      <c r="H118" s="269" t="str" cm="1">
        <f t="array" ref="H118">IF( OR($U118, NOT($V118), $X118), "",  $AF118 &amp; INDEX(中文數值資料表, $AJ118, 2) &amp; $AC118)</f>
        <v>迦八語</v>
      </c>
      <c r="I118" s="332" t="str">
        <f t="shared" si="29"/>
        <v>ga̍k</v>
      </c>
      <c r="J118" s="333" t="str">
        <f t="shared" si="30"/>
        <v>ga̍k</v>
      </c>
      <c r="K118" s="334" t="str">
        <f t="shared" si="31"/>
        <v>ggák</v>
      </c>
      <c r="L118" s="335" t="str">
        <f t="shared" si="32"/>
        <v>ㆣㄚㆻ˙</v>
      </c>
      <c r="M118" s="270" t="str">
        <f t="shared" ca="1" si="33"/>
        <v xml:space="preserve">\ltjruby{岳}{ga̍k}\
</v>
      </c>
      <c r="N118" s="270" t="str">
        <f t="shared" ca="1" si="34"/>
        <v xml:space="preserve">&lt;ruby&gt;岳&lt;rt&gt;迦八語&lt;/rt&gt;&lt;/ruby&gt;
</v>
      </c>
      <c r="O118" s="270" t="str">
        <f t="shared" ca="1" si="35"/>
        <v xml:space="preserve">&lt;ruby&gt;岳&lt;rt&gt;ga̍k&lt;/rt&gt;&lt;/ruby&gt;
</v>
      </c>
      <c r="P118" s="270" t="str">
        <f t="shared" ca="1" si="50"/>
        <v xml:space="preserve">&lt;ruby&gt;岳&lt;rt&gt;ga̍k&lt;/rt&gt;&lt;/ruby&gt;
</v>
      </c>
      <c r="Q118" s="270" t="str">
        <f t="shared" ca="1" si="50"/>
        <v xml:space="preserve">&lt;ruby&gt;岳&lt;rt&gt;ggák&lt;/rt&gt;&lt;/ruby&gt;
</v>
      </c>
      <c r="R118" s="271" t="str">
        <f t="shared" ca="1" si="36"/>
        <v xml:space="preserve">&lt;ruby&gt;岳&lt;rtc&gt;ㆣㄚㆻ˙&lt;/rtc&gt;&lt;/ruby&gt;
</v>
      </c>
      <c r="S118" s="271" t="str">
        <f t="shared" ca="1" si="37"/>
        <v xml:space="preserve">&lt;ruby&gt;岳&lt;rt&gt;ga̍k&lt;/rt&gt;&lt;rtc&gt;ㆣㄚㆻ˙&lt;/rtc&gt;&lt;/ruby&gt;
</v>
      </c>
      <c r="T118" s="244"/>
      <c r="U118" s="272" t="b">
        <f t="shared" si="38"/>
        <v>0</v>
      </c>
      <c r="V118" s="272" t="b">
        <f t="shared" si="39"/>
        <v>1</v>
      </c>
      <c r="W118" s="272" t="b">
        <f t="shared" si="47"/>
        <v>0</v>
      </c>
      <c r="X118" s="272" t="b">
        <f t="shared" si="40"/>
        <v>0</v>
      </c>
      <c r="Y118" s="272" t="b">
        <f t="shared" si="41"/>
        <v>0</v>
      </c>
      <c r="Z118" s="298"/>
      <c r="AA118" s="305">
        <f t="shared" si="42"/>
        <v>10</v>
      </c>
      <c r="AB118" s="301" cm="1">
        <f t="array" ref="AB118">IF( $AA118="", "", INDEX(聲母資料表, $AA118, AB$5))</f>
        <v>13</v>
      </c>
      <c r="AC118" s="301" t="str" cm="1">
        <f t="array" ref="AC118">IF( $AA118="", "", INDEX(聲母資料表, $AA118, AC$5))</f>
        <v>語</v>
      </c>
      <c r="AD118" s="305">
        <f t="shared" si="43"/>
        <v>5</v>
      </c>
      <c r="AE118" s="301" cm="1">
        <f t="array" ref="AE118">IF( $X118, "", INDEX(韻母資料表, AD118, AE$5))</f>
        <v>21</v>
      </c>
      <c r="AF118" s="301" t="str" cm="1">
        <f t="array" ref="AF118">IF( $X118, "", INDEX(韻母資料表, AE118, AF$5))</f>
        <v>迦</v>
      </c>
      <c r="AG118" s="298"/>
      <c r="AH118" s="301" t="b">
        <f t="array" ref="AH118">IF( $X118, "", IF( INDEX(韻母資料表, AD118, $AH$5) = "入聲", TRUE, FALSE) )</f>
        <v>0</v>
      </c>
      <c r="AI118" s="302">
        <f t="shared" si="44"/>
        <v>1</v>
      </c>
      <c r="AJ118" s="302">
        <f t="shared" si="48"/>
        <v>8</v>
      </c>
      <c r="AK118" s="362" t="str">
        <f t="array" ref="AK118">IF( $X118, "", INDEX(韻母資料表, $AD118, $AK$5))</f>
        <v>ak</v>
      </c>
      <c r="AL118" s="362" t="str">
        <f t="array" ref="AL118">IF($X118, "", INDEX(白話字韻母八聲調資料表, $AE118, $AJ118))</f>
        <v>a̍k</v>
      </c>
      <c r="AM118" s="298"/>
      <c r="AN118" s="362" t="str" cm="1">
        <f t="array" ref="AN118">IF($W118, "", INDEX(聲母資料表, $AA118, AN$5))</f>
        <v>g</v>
      </c>
      <c r="AO118" s="367" t="str" cm="1">
        <f t="array" ref="AO118">IF($X118, "", INDEX(韻母資料表, $AD118, AO$5))</f>
        <v>ak</v>
      </c>
      <c r="AP118" s="362" t="str" cm="1">
        <f t="array" ref="AP118">IF($X118, "", INDEX(台羅韻母八聲調資料表, $AE118, $F118))</f>
        <v>a̍k</v>
      </c>
      <c r="AQ118" s="298"/>
      <c r="AR118" s="302" t="str">
        <f t="array" ref="AR118">IF($W118, "", INDEX(聲母資料表, $AA118, $AR$5))</f>
        <v>gg</v>
      </c>
      <c r="AS118" s="303" t="str">
        <f t="array" ref="AS118">IF($X118, "", INDEX(韻母資料表, $AD118, $AS$5))</f>
        <v>ak</v>
      </c>
      <c r="AT118" s="302" t="str">
        <f t="array" ref="AT118">IF($X118, "", INDEX(閩拼韻母八聲調資料表, $AE118, $AJ118))</f>
        <v>ák</v>
      </c>
      <c r="AV118" s="301" t="b">
        <f t="shared" si="46"/>
        <v>0</v>
      </c>
      <c r="AW118" s="301" t="str">
        <f>IF( $AV118, IFERROR( IF(MATCH( $E118, 顎音化聲母!$H$9:$H$37, 0), TRUE, FALSE), FALSE), "")</f>
        <v/>
      </c>
      <c r="AX118" s="301" t="str">
        <f t="array" ref="AX118">IF( AND($AV118, $AW118), INDEX(顎音化聲母資料表, MATCH( $D118 &amp; $E118, 顎音化聲母!$L$5:$L$136, 0), 3), "")</f>
        <v/>
      </c>
      <c r="AY118" s="301">
        <f t="shared" si="45"/>
        <v>10</v>
      </c>
      <c r="AZ118" s="362" t="str">
        <f t="array" ref="AZ118">IF($AY118="", "", IF( $AX118&lt;&gt;"", $AX118,INDEX(聲母資料表, $AY118, $AZ$5)))</f>
        <v>ㆣ</v>
      </c>
      <c r="BA118" s="362" t="str">
        <f t="array" ref="BA118">IF($X118, "", INDEX(方音八音反切資料表, $AE118, $AJ118))</f>
        <v>ㄚㆻ˙</v>
      </c>
    </row>
    <row r="119" spans="2:53">
      <c r="B119" s="307">
        <f t="shared" si="27"/>
        <v>112</v>
      </c>
      <c r="C119" s="404" t="s">
        <v>53</v>
      </c>
      <c r="D119" s="312" t="s">
        <v>91</v>
      </c>
      <c r="E119" s="312" t="s">
        <v>55</v>
      </c>
      <c r="F119" s="296">
        <v>5</v>
      </c>
      <c r="G119" s="418" t="str">
        <f t="shared" si="28"/>
        <v xml:space="preserve">陽 (qiang5) </v>
      </c>
      <c r="H119" s="269" t="str" cm="1">
        <f t="array" ref="H119">IF( OR($U119, NOT($V119), $X119), "",  $AF119 &amp; INDEX(中文數值資料表, $AJ119, 2) &amp; $AC119)</f>
        <v>更五英</v>
      </c>
      <c r="I119" s="332" t="str">
        <f t="shared" si="29"/>
        <v>qiâng</v>
      </c>
      <c r="J119" s="333" t="str">
        <f t="shared" si="30"/>
        <v>iâng</v>
      </c>
      <c r="K119" s="334" t="str">
        <f t="shared" si="31"/>
        <v>iàng</v>
      </c>
      <c r="L119" s="335" t="str">
        <f t="shared" si="32"/>
        <v>0ㄧㄤˊ</v>
      </c>
      <c r="M119" s="270" t="str">
        <f t="shared" ca="1" si="33"/>
        <v xml:space="preserve">\ltjruby{陽}{iâng}\
</v>
      </c>
      <c r="N119" s="270" t="str">
        <f t="shared" ca="1" si="34"/>
        <v xml:space="preserve">&lt;ruby&gt;陽&lt;rt&gt;更五英&lt;/rt&gt;&lt;/ruby&gt;
</v>
      </c>
      <c r="O119" s="270" t="str">
        <f t="shared" ca="1" si="35"/>
        <v xml:space="preserve">&lt;ruby&gt;陽&lt;rt&gt;qiâng&lt;/rt&gt;&lt;/ruby&gt;
</v>
      </c>
      <c r="P119" s="270" t="str">
        <f t="shared" ca="1" si="50"/>
        <v xml:space="preserve">&lt;ruby&gt;陽&lt;rt&gt;iâng&lt;/rt&gt;&lt;/ruby&gt;
</v>
      </c>
      <c r="Q119" s="270" t="str">
        <f t="shared" ca="1" si="50"/>
        <v xml:space="preserve">&lt;ruby&gt;陽&lt;rt&gt;iàng&lt;/rt&gt;&lt;/ruby&gt;
</v>
      </c>
      <c r="R119" s="271" t="str">
        <f t="shared" ca="1" si="36"/>
        <v xml:space="preserve">&lt;ruby&gt;陽&lt;rtc&gt;0ㄧㄤˊ&lt;/rtc&gt;&lt;/ruby&gt;
</v>
      </c>
      <c r="S119" s="271" t="str">
        <f t="shared" ca="1" si="37"/>
        <v xml:space="preserve">&lt;ruby&gt;陽&lt;rt&gt;iâng&lt;/rt&gt;&lt;rtc&gt;0ㄧㄤˊ&lt;/rtc&gt;&lt;/ruby&gt;
</v>
      </c>
      <c r="T119" s="244"/>
      <c r="U119" s="272" t="b">
        <f t="shared" si="38"/>
        <v>0</v>
      </c>
      <c r="V119" s="272" t="b">
        <f t="shared" si="39"/>
        <v>1</v>
      </c>
      <c r="W119" s="272" t="b">
        <f t="shared" si="47"/>
        <v>0</v>
      </c>
      <c r="X119" s="272" t="b">
        <f t="shared" si="40"/>
        <v>0</v>
      </c>
      <c r="Y119" s="272" t="b">
        <f t="shared" si="41"/>
        <v>0</v>
      </c>
      <c r="Z119" s="298"/>
      <c r="AA119" s="305">
        <f t="shared" si="42"/>
        <v>22</v>
      </c>
      <c r="AB119" s="301" cm="1">
        <f t="array" ref="AB119">IF( $AA119="", "", INDEX(聲母資料表, $AA119, AB$5))</f>
        <v>11</v>
      </c>
      <c r="AC119" s="301" t="str" cm="1">
        <f t="array" ref="AC119">IF( $AA119="", "", INDEX(聲母資料表, $AA119, AC$5))</f>
        <v>英</v>
      </c>
      <c r="AD119" s="305">
        <f t="shared" si="43"/>
        <v>25</v>
      </c>
      <c r="AE119" s="301" cm="1">
        <f t="array" ref="AE119">IF( $X119, "", INDEX(韻母資料表, AD119, AE$5))</f>
        <v>18</v>
      </c>
      <c r="AF119" s="301" t="str" cm="1">
        <f t="array" ref="AF119">IF( $X119, "", INDEX(韻母資料表, AE119, AF$5))</f>
        <v>更</v>
      </c>
      <c r="AG119" s="298"/>
      <c r="AH119" s="301" t="b">
        <f t="array" ref="AH119">IF( $X119, "", IF( INDEX(韻母資料表, AD119, $AH$5) = "入聲", TRUE, FALSE) )</f>
        <v>0</v>
      </c>
      <c r="AI119" s="302">
        <f t="shared" si="44"/>
        <v>1</v>
      </c>
      <c r="AJ119" s="302">
        <f t="shared" si="48"/>
        <v>5</v>
      </c>
      <c r="AK119" s="362" t="str">
        <f t="array" ref="AK119">IF( $X119, "", INDEX(韻母資料表, $AD119, $AK$5))</f>
        <v>iang</v>
      </c>
      <c r="AL119" s="362" t="str">
        <f t="array" ref="AL119">IF($X119, "", INDEX(白話字韻母八聲調資料表, $AE119, $AJ119))</f>
        <v>iâng</v>
      </c>
      <c r="AM119" s="298"/>
      <c r="AN119" s="362" t="str" cm="1">
        <f t="array" ref="AN119">IF($W119, "", INDEX(聲母資料表, $AA119, AN$5))</f>
        <v xml:space="preserve"> </v>
      </c>
      <c r="AO119" s="367" t="str" cm="1">
        <f t="array" ref="AO119">IF($X119, "", INDEX(韻母資料表, $AD119, AO$5))</f>
        <v>iang</v>
      </c>
      <c r="AP119" s="362" t="str" cm="1">
        <f t="array" ref="AP119">IF($X119, "", INDEX(台羅韻母八聲調資料表, $AE119, $F119))</f>
        <v>iâng</v>
      </c>
      <c r="AQ119" s="298"/>
      <c r="AR119" s="302" t="str">
        <f t="array" ref="AR119">IF($W119, "", INDEX(聲母資料表, $AA119, $AR$5))</f>
        <v xml:space="preserve"> </v>
      </c>
      <c r="AS119" s="303" t="str">
        <f t="array" ref="AS119">IF($X119, "", INDEX(韻母資料表, $AD119, $AS$5))</f>
        <v>iang</v>
      </c>
      <c r="AT119" s="302" t="str">
        <f t="array" ref="AT119">IF($X119, "", INDEX(閩拼韻母八聲調資料表, $AE119, $AJ119))</f>
        <v>iàng</v>
      </c>
      <c r="AV119" s="301" t="b">
        <f t="shared" si="46"/>
        <v>0</v>
      </c>
      <c r="AW119" s="301" t="str">
        <f>IF( $AV119, IFERROR( IF(MATCH( $E119, 顎音化聲母!$H$9:$H$37, 0), TRUE, FALSE), FALSE), "")</f>
        <v/>
      </c>
      <c r="AX119" s="301" t="str">
        <f t="array" ref="AX119">IF( AND($AV119, $AW119), INDEX(顎音化聲母資料表, MATCH( $D119 &amp; $E119, 顎音化聲母!$L$5:$L$136, 0), 3), "")</f>
        <v/>
      </c>
      <c r="AY119" s="301">
        <f t="shared" si="45"/>
        <v>22</v>
      </c>
      <c r="AZ119" s="362">
        <f t="array" ref="AZ119">IF($AY119="", "", IF( $AX119&lt;&gt;"", $AX119,INDEX(聲母資料表, $AY119, $AZ$5)))</f>
        <v>0</v>
      </c>
      <c r="BA119" s="362" t="str">
        <f t="array" ref="BA119">IF($X119, "", INDEX(方音八音反切資料表, $AE119, $AJ119))</f>
        <v>ㄧㄤˊ</v>
      </c>
    </row>
    <row r="120" spans="2:53">
      <c r="B120" s="307">
        <f t="shared" si="27"/>
        <v>113</v>
      </c>
      <c r="C120" s="404" t="s">
        <v>56</v>
      </c>
      <c r="D120" s="312" t="s">
        <v>57</v>
      </c>
      <c r="E120" s="312" t="s">
        <v>58</v>
      </c>
      <c r="F120" s="296">
        <v>5</v>
      </c>
      <c r="G120" s="418" t="str">
        <f t="shared" si="28"/>
        <v xml:space="preserve">樓 (loo5) </v>
      </c>
      <c r="H120" s="269" t="str" cm="1">
        <f t="array" ref="H120">IF( OR($U120, NOT($V120), $X120), "",  $AF120 &amp; INDEX(中文數值資料表, $AJ120, 2) &amp; $AC120)</f>
        <v>甘五柳</v>
      </c>
      <c r="I120" s="332" t="str">
        <f t="shared" si="29"/>
        <v>lô͘</v>
      </c>
      <c r="J120" s="333" t="str">
        <f t="shared" si="30"/>
        <v>lôo</v>
      </c>
      <c r="K120" s="334" t="str">
        <f t="shared" si="31"/>
        <v>lòo</v>
      </c>
      <c r="L120" s="335" t="str">
        <f t="shared" si="32"/>
        <v>ㄌㆦˊ</v>
      </c>
      <c r="M120" s="270" t="str">
        <f t="shared" ca="1" si="33"/>
        <v xml:space="preserve">\ltjruby{樓}{lôo}\
</v>
      </c>
      <c r="N120" s="270" t="str">
        <f t="shared" ca="1" si="34"/>
        <v xml:space="preserve">&lt;ruby&gt;樓&lt;rt&gt;甘五柳&lt;/rt&gt;&lt;/ruby&gt;
</v>
      </c>
      <c r="O120" s="270" t="str">
        <f t="shared" ca="1" si="35"/>
        <v xml:space="preserve">&lt;ruby&gt;樓&lt;rt&gt;lô͘&lt;/rt&gt;&lt;/ruby&gt;
</v>
      </c>
      <c r="P120" s="270" t="str">
        <f t="shared" ca="1" si="50"/>
        <v xml:space="preserve">&lt;ruby&gt;樓&lt;rt&gt;lôo&lt;/rt&gt;&lt;/ruby&gt;
</v>
      </c>
      <c r="Q120" s="270" t="str">
        <f t="shared" ca="1" si="50"/>
        <v xml:space="preserve">&lt;ruby&gt;樓&lt;rt&gt;lòo&lt;/rt&gt;&lt;/ruby&gt;
</v>
      </c>
      <c r="R120" s="271" t="str">
        <f t="shared" ca="1" si="36"/>
        <v xml:space="preserve">&lt;ruby&gt;樓&lt;rtc&gt;ㄌㆦˊ&lt;/rtc&gt;&lt;/ruby&gt;
</v>
      </c>
      <c r="S120" s="271" t="str">
        <f t="shared" ca="1" si="37"/>
        <v xml:space="preserve">&lt;ruby&gt;樓&lt;rt&gt;lôo&lt;/rt&gt;&lt;rtc&gt;ㄌㆦˊ&lt;/rtc&gt;&lt;/ruby&gt;
</v>
      </c>
      <c r="T120" s="244"/>
      <c r="U120" s="272" t="b">
        <f t="shared" si="38"/>
        <v>0</v>
      </c>
      <c r="V120" s="272" t="b">
        <f t="shared" si="39"/>
        <v>1</v>
      </c>
      <c r="W120" s="272" t="b">
        <f t="shared" si="47"/>
        <v>0</v>
      </c>
      <c r="X120" s="272" t="b">
        <f t="shared" si="40"/>
        <v>0</v>
      </c>
      <c r="Y120" s="272" t="b">
        <f t="shared" si="41"/>
        <v>0</v>
      </c>
      <c r="Z120" s="298"/>
      <c r="AA120" s="305">
        <f t="shared" si="42"/>
        <v>8</v>
      </c>
      <c r="AB120" s="301" cm="1">
        <f t="array" ref="AB120">IF( $AA120="", "", INDEX(聲母資料表, $AA120, AB$5))</f>
        <v>1</v>
      </c>
      <c r="AC120" s="301" t="str" cm="1">
        <f t="array" ref="AC120">IF( $AA120="", "", INDEX(聲母資料表, $AA120, AC$5))</f>
        <v>柳</v>
      </c>
      <c r="AD120" s="305">
        <f t="shared" si="43"/>
        <v>59</v>
      </c>
      <c r="AE120" s="301" cm="1">
        <f t="array" ref="AE120">IF( $X120, "", INDEX(韻母資料表, AD120, AE$5))</f>
        <v>11</v>
      </c>
      <c r="AF120" s="301" t="str" cm="1">
        <f t="array" ref="AF120">IF( $X120, "", INDEX(韻母資料表, AE120, AF$5))</f>
        <v>甘</v>
      </c>
      <c r="AG120" s="298"/>
      <c r="AH120" s="301" t="b">
        <f t="array" ref="AH120">IF( $X120, "", IF( INDEX(韻母資料表, AD120, $AH$5) = "入聲", TRUE, FALSE) )</f>
        <v>0</v>
      </c>
      <c r="AI120" s="302">
        <f t="shared" si="44"/>
        <v>1</v>
      </c>
      <c r="AJ120" s="302">
        <f t="shared" si="48"/>
        <v>5</v>
      </c>
      <c r="AK120" s="362" t="str">
        <f t="array" ref="AK120">IF( $X120, "", INDEX(韻母資料表, $AD120, $AK$5))</f>
        <v>o͘</v>
      </c>
      <c r="AL120" s="362" t="str">
        <f t="array" ref="AL120">IF($X120, "", INDEX(白話字韻母八聲調資料表, $AE120, $AJ120))</f>
        <v>ô͘</v>
      </c>
      <c r="AM120" s="298"/>
      <c r="AN120" s="362" t="str" cm="1">
        <f t="array" ref="AN120">IF($W120, "", INDEX(聲母資料表, $AA120, AN$5))</f>
        <v>l</v>
      </c>
      <c r="AO120" s="367" t="str" cm="1">
        <f t="array" ref="AO120">IF($X120, "", INDEX(韻母資料表, $AD120, AO$5))</f>
        <v>oo</v>
      </c>
      <c r="AP120" s="362" t="str" cm="1">
        <f t="array" ref="AP120">IF($X120, "", INDEX(台羅韻母八聲調資料表, $AE120, $F120))</f>
        <v>ôo</v>
      </c>
      <c r="AQ120" s="298"/>
      <c r="AR120" s="302" t="str">
        <f t="array" ref="AR120">IF($W120, "", INDEX(聲母資料表, $AA120, $AR$5))</f>
        <v>l</v>
      </c>
      <c r="AS120" s="303" t="str">
        <f t="array" ref="AS120">IF($X120, "", INDEX(韻母資料表, $AD120, $AS$5))</f>
        <v>oo</v>
      </c>
      <c r="AT120" s="302" t="str">
        <f t="array" ref="AT120">IF($X120, "", INDEX(閩拼韻母八聲調資料表, $AE120, $AJ120))</f>
        <v>òo</v>
      </c>
      <c r="AV120" s="301" t="b">
        <f t="shared" si="46"/>
        <v>0</v>
      </c>
      <c r="AW120" s="301" t="str">
        <f>IF( $AV120, IFERROR( IF(MATCH( $E120, 顎音化聲母!$H$9:$H$37, 0), TRUE, FALSE), FALSE), "")</f>
        <v/>
      </c>
      <c r="AX120" s="301" t="str">
        <f t="array" ref="AX120">IF( AND($AV120, $AW120), INDEX(顎音化聲母資料表, MATCH( $D120 &amp; $E120, 顎音化聲母!$L$5:$L$136, 0), 3), "")</f>
        <v/>
      </c>
      <c r="AY120" s="301">
        <f t="shared" si="45"/>
        <v>8</v>
      </c>
      <c r="AZ120" s="362" t="str">
        <f t="array" ref="AZ120">IF($AY120="", "", IF( $AX120&lt;&gt;"", $AX120,INDEX(聲母資料表, $AY120, $AZ$5)))</f>
        <v>ㄌ</v>
      </c>
      <c r="BA120" s="362" t="str">
        <f t="array" ref="BA120">IF($X120, "", INDEX(方音八音反切資料表, $AE120, $AJ120))</f>
        <v>ㆦˊ</v>
      </c>
    </row>
    <row r="121" spans="2:53">
      <c r="B121" s="307">
        <f t="shared" si="27"/>
        <v>114</v>
      </c>
      <c r="C121" s="404" t="s">
        <v>135</v>
      </c>
      <c r="D121" s="312" t="s">
        <v>79</v>
      </c>
      <c r="E121" s="312" t="s">
        <v>61</v>
      </c>
      <c r="F121" s="296">
        <v>1</v>
      </c>
      <c r="G121" s="418" t="str">
        <f t="shared" si="28"/>
        <v xml:space="preserve">之 (tsi1) </v>
      </c>
      <c r="H121" s="269" t="str" cm="1">
        <f t="array" ref="H121">IF( OR($U121, NOT($V121), $X121), "",  $AF121 &amp; INDEX(中文數值資料表, $AJ121, 2) &amp; $AC121)</f>
        <v>堅一曾</v>
      </c>
      <c r="I121" s="332" t="str">
        <f t="shared" si="29"/>
        <v>tsi</v>
      </c>
      <c r="J121" s="333" t="str">
        <f t="shared" si="30"/>
        <v>tsi</v>
      </c>
      <c r="K121" s="334" t="str">
        <f t="shared" si="31"/>
        <v>zī</v>
      </c>
      <c r="L121" s="335" t="str">
        <f t="shared" si="32"/>
        <v>ㄗㄧ</v>
      </c>
      <c r="M121" s="270" t="str">
        <f t="shared" ca="1" si="33"/>
        <v xml:space="preserve">\ltjruby{之}{tsi}\
</v>
      </c>
      <c r="N121" s="270" t="str">
        <f t="shared" ca="1" si="34"/>
        <v xml:space="preserve">&lt;ruby&gt;之&lt;rt&gt;堅一曾&lt;/rt&gt;&lt;/ruby&gt;
</v>
      </c>
      <c r="O121" s="270" t="str">
        <f t="shared" ca="1" si="35"/>
        <v xml:space="preserve">&lt;ruby&gt;之&lt;rt&gt;tsi&lt;/rt&gt;&lt;/ruby&gt;
</v>
      </c>
      <c r="P121" s="270" t="str">
        <f t="shared" ca="1" si="50"/>
        <v xml:space="preserve">&lt;ruby&gt;之&lt;rt&gt;tsi&lt;/rt&gt;&lt;/ruby&gt;
</v>
      </c>
      <c r="Q121" s="270" t="str">
        <f t="shared" ca="1" si="50"/>
        <v xml:space="preserve">&lt;ruby&gt;之&lt;rt&gt;zī&lt;/rt&gt;&lt;/ruby&gt;
</v>
      </c>
      <c r="R121" s="271" t="str">
        <f t="shared" ca="1" si="36"/>
        <v xml:space="preserve">&lt;ruby&gt;之&lt;rtc&gt;ㄗㄧ&lt;/rtc&gt;&lt;/ruby&gt;
</v>
      </c>
      <c r="S121" s="271" t="str">
        <f t="shared" ca="1" si="37"/>
        <v xml:space="preserve">&lt;ruby&gt;之&lt;rt&gt;tsi&lt;/rt&gt;&lt;rtc&gt;ㄗㄧ&lt;/rtc&gt;&lt;/ruby&gt;
</v>
      </c>
      <c r="T121" s="244"/>
      <c r="U121" s="272" t="b">
        <f t="shared" si="38"/>
        <v>0</v>
      </c>
      <c r="V121" s="272" t="b">
        <f t="shared" si="39"/>
        <v>1</v>
      </c>
      <c r="W121" s="272" t="b">
        <f t="shared" si="47"/>
        <v>0</v>
      </c>
      <c r="X121" s="272" t="b">
        <f t="shared" si="40"/>
        <v>0</v>
      </c>
      <c r="Y121" s="272" t="b">
        <f t="shared" si="41"/>
        <v>0</v>
      </c>
      <c r="Z121" s="298"/>
      <c r="AA121" s="305">
        <f t="shared" si="42"/>
        <v>18</v>
      </c>
      <c r="AB121" s="301" cm="1">
        <f t="array" ref="AB121">IF( $AA121="", "", INDEX(聲母資料表, $AA121, AB$5))</f>
        <v>8</v>
      </c>
      <c r="AC121" s="301" t="str" cm="1">
        <f t="array" ref="AC121">IF( $AA121="", "", INDEX(聲母資料表, $AA121, AC$5))</f>
        <v>曾</v>
      </c>
      <c r="AD121" s="305">
        <f t="shared" si="43"/>
        <v>19</v>
      </c>
      <c r="AE121" s="301" cm="1">
        <f t="array" ref="AE121">IF( $X121, "", INDEX(韻母資料表, AD121, AE$5))</f>
        <v>29</v>
      </c>
      <c r="AF121" s="301" t="str" cm="1">
        <f t="array" ref="AF121">IF( $X121, "", INDEX(韻母資料表, AE121, AF$5))</f>
        <v>堅</v>
      </c>
      <c r="AG121" s="298"/>
      <c r="AH121" s="301" t="b">
        <f t="array" ref="AH121">IF( $X121, "", IF( INDEX(韻母資料表, AD121, $AH$5) = "入聲", TRUE, FALSE) )</f>
        <v>0</v>
      </c>
      <c r="AI121" s="302">
        <f t="shared" si="44"/>
        <v>1</v>
      </c>
      <c r="AJ121" s="302">
        <f t="shared" si="48"/>
        <v>1</v>
      </c>
      <c r="AK121" s="362" t="str">
        <f t="array" ref="AK121">IF( $X121, "", INDEX(韻母資料表, $AD121, $AK$5))</f>
        <v>i</v>
      </c>
      <c r="AL121" s="362" t="str">
        <f t="array" ref="AL121">IF($X121, "", INDEX(白話字韻母八聲調資料表, $AE121, $AJ121))</f>
        <v>i</v>
      </c>
      <c r="AM121" s="298"/>
      <c r="AN121" s="362" t="str" cm="1">
        <f t="array" ref="AN121">IF($W121, "", INDEX(聲母資料表, $AA121, AN$5))</f>
        <v>ts</v>
      </c>
      <c r="AO121" s="367" t="str" cm="1">
        <f t="array" ref="AO121">IF($X121, "", INDEX(韻母資料表, $AD121, AO$5))</f>
        <v>i</v>
      </c>
      <c r="AP121" s="362" t="str" cm="1">
        <f t="array" ref="AP121">IF($X121, "", INDEX(台羅韻母八聲調資料表, $AE121, $F121))</f>
        <v>i</v>
      </c>
      <c r="AQ121" s="298"/>
      <c r="AR121" s="302" t="str">
        <f t="array" ref="AR121">IF($W121, "", INDEX(聲母資料表, $AA121, $AR$5))</f>
        <v>z</v>
      </c>
      <c r="AS121" s="303" t="str">
        <f t="array" ref="AS121">IF($X121, "", INDEX(韻母資料表, $AD121, $AS$5))</f>
        <v>i</v>
      </c>
      <c r="AT121" s="302" t="str">
        <f t="array" ref="AT121">IF($X121, "", INDEX(閩拼韻母八聲調資料表, $AE121, $AJ121))</f>
        <v>ī</v>
      </c>
      <c r="AV121" s="301" t="b">
        <f t="shared" si="46"/>
        <v>0</v>
      </c>
      <c r="AW121" s="301" t="str">
        <f>IF( $AV121, IFERROR( IF(MATCH( $E121, 顎音化聲母!$H$9:$H$37, 0), TRUE, FALSE), FALSE), "")</f>
        <v/>
      </c>
      <c r="AX121" s="301" t="str">
        <f t="array" ref="AX121">IF( AND($AV121, $AW121), INDEX(顎音化聲母資料表, MATCH( $D121 &amp; $E121, 顎音化聲母!$L$5:$L$136, 0), 3), "")</f>
        <v/>
      </c>
      <c r="AY121" s="301">
        <f t="shared" si="45"/>
        <v>18</v>
      </c>
      <c r="AZ121" s="362" t="str">
        <f t="array" ref="AZ121">IF($AY121="", "", IF( $AX121&lt;&gt;"", $AX121,INDEX(聲母資料表, $AY121, $AZ$5)))</f>
        <v>ㄗ</v>
      </c>
      <c r="BA121" s="362" t="str">
        <f t="array" ref="BA121">IF($X121, "", INDEX(方音八音反切資料表, $AE121, $AJ121))</f>
        <v>ㄧ</v>
      </c>
    </row>
    <row r="122" spans="2:53">
      <c r="B122" s="307">
        <f t="shared" si="27"/>
        <v>115</v>
      </c>
      <c r="C122" s="404" t="s">
        <v>177</v>
      </c>
      <c r="D122" s="312" t="s">
        <v>77</v>
      </c>
      <c r="E122" s="312" t="s">
        <v>143</v>
      </c>
      <c r="F122" s="296">
        <v>7</v>
      </c>
      <c r="G122" s="418" t="str">
        <f t="shared" si="28"/>
        <v xml:space="preserve">大 (tai7) </v>
      </c>
      <c r="H122" s="269" t="str" cm="1">
        <f t="array" ref="H122">IF( OR($U122, NOT($V122), $X122), "",  $AF122 &amp; INDEX(中文數值資料表, $AJ122, 2) &amp; $AC122)</f>
        <v>伽七地</v>
      </c>
      <c r="I122" s="332" t="str">
        <f t="shared" si="29"/>
        <v>tāi</v>
      </c>
      <c r="J122" s="333" t="str">
        <f t="shared" si="30"/>
        <v>tāi</v>
      </c>
      <c r="K122" s="334" t="str">
        <f t="shared" si="31"/>
        <v>dāi</v>
      </c>
      <c r="L122" s="335" t="str">
        <f t="shared" si="32"/>
        <v>ㄉㄞ˫</v>
      </c>
      <c r="M122" s="270" t="str">
        <f t="shared" ca="1" si="33"/>
        <v xml:space="preserve">\ltjruby{大}{tāi}\
</v>
      </c>
      <c r="N122" s="270" t="str">
        <f t="shared" ca="1" si="34"/>
        <v xml:space="preserve">&lt;ruby&gt;大&lt;rt&gt;伽七地&lt;/rt&gt;&lt;/ruby&gt;
</v>
      </c>
      <c r="O122" s="270" t="str">
        <f t="shared" ca="1" si="35"/>
        <v xml:space="preserve">&lt;ruby&gt;大&lt;rt&gt;tāi&lt;/rt&gt;&lt;/ruby&gt;
</v>
      </c>
      <c r="P122" s="270" t="str">
        <f t="shared" ca="1" si="50"/>
        <v xml:space="preserve">&lt;ruby&gt;大&lt;rt&gt;tāi&lt;/rt&gt;&lt;/ruby&gt;
</v>
      </c>
      <c r="Q122" s="270" t="str">
        <f t="shared" ca="1" si="50"/>
        <v xml:space="preserve">&lt;ruby&gt;大&lt;rt&gt;dāi&lt;/rt&gt;&lt;/ruby&gt;
</v>
      </c>
      <c r="R122" s="271" t="str">
        <f t="shared" ca="1" si="36"/>
        <v xml:space="preserve">&lt;ruby&gt;大&lt;rtc&gt;ㄉㄞ˫&lt;/rtc&gt;&lt;/ruby&gt;
</v>
      </c>
      <c r="S122" s="271" t="str">
        <f t="shared" ca="1" si="37"/>
        <v xml:space="preserve">&lt;ruby&gt;大&lt;rt&gt;tāi&lt;/rt&gt;&lt;rtc&gt;ㄉㄞ˫&lt;/rtc&gt;&lt;/ruby&gt;
</v>
      </c>
      <c r="T122" s="244"/>
      <c r="U122" s="272" t="b">
        <f t="shared" si="38"/>
        <v>0</v>
      </c>
      <c r="V122" s="272" t="b">
        <f t="shared" si="39"/>
        <v>1</v>
      </c>
      <c r="W122" s="272" t="b">
        <f t="shared" si="47"/>
        <v>0</v>
      </c>
      <c r="X122" s="272" t="b">
        <f t="shared" si="40"/>
        <v>0</v>
      </c>
      <c r="Y122" s="272" t="b">
        <f t="shared" si="41"/>
        <v>0</v>
      </c>
      <c r="Z122" s="298"/>
      <c r="AA122" s="305">
        <f t="shared" si="42"/>
        <v>5</v>
      </c>
      <c r="AB122" s="301" cm="1">
        <f t="array" ref="AB122">IF( $AA122="", "", INDEX(聲母資料表, $AA122, AB$5))</f>
        <v>5</v>
      </c>
      <c r="AC122" s="301" t="str" cm="1">
        <f t="array" ref="AC122">IF( $AA122="", "", INDEX(聲母資料表, $AA122, AC$5))</f>
        <v>地</v>
      </c>
      <c r="AD122" s="305">
        <f t="shared" si="43"/>
        <v>3</v>
      </c>
      <c r="AE122" s="301" cm="1">
        <f t="array" ref="AE122">IF( $X122, "", INDEX(韻母資料表, AD122, AE$5))</f>
        <v>16</v>
      </c>
      <c r="AF122" s="301" t="str" cm="1">
        <f t="array" ref="AF122">IF( $X122, "", INDEX(韻母資料表, AE122, AF$5))</f>
        <v>伽</v>
      </c>
      <c r="AG122" s="298"/>
      <c r="AH122" s="301" t="b">
        <f t="array" ref="AH122">IF( $X122, "", IF( INDEX(韻母資料表, AD122, $AH$5) = "入聲", TRUE, FALSE) )</f>
        <v>0</v>
      </c>
      <c r="AI122" s="302">
        <f t="shared" si="44"/>
        <v>1</v>
      </c>
      <c r="AJ122" s="302">
        <f t="shared" si="48"/>
        <v>7</v>
      </c>
      <c r="AK122" s="362" t="str">
        <f t="array" ref="AK122">IF( $X122, "", INDEX(韻母資料表, $AD122, $AK$5))</f>
        <v>ai</v>
      </c>
      <c r="AL122" s="362" t="str">
        <f t="array" ref="AL122">IF($X122, "", INDEX(白話字韻母八聲調資料表, $AE122, $AJ122))</f>
        <v>āi</v>
      </c>
      <c r="AM122" s="298"/>
      <c r="AN122" s="362" t="str" cm="1">
        <f t="array" ref="AN122">IF($W122, "", INDEX(聲母資料表, $AA122, AN$5))</f>
        <v>t</v>
      </c>
      <c r="AO122" s="367" t="str" cm="1">
        <f t="array" ref="AO122">IF($X122, "", INDEX(韻母資料表, $AD122, AO$5))</f>
        <v>ai</v>
      </c>
      <c r="AP122" s="362" t="str" cm="1">
        <f t="array" ref="AP122">IF($X122, "", INDEX(台羅韻母八聲調資料表, $AE122, $F122))</f>
        <v>āi</v>
      </c>
      <c r="AQ122" s="298"/>
      <c r="AR122" s="302" t="str">
        <f t="array" ref="AR122">IF($W122, "", INDEX(聲母資料表, $AA122, $AR$5))</f>
        <v>d</v>
      </c>
      <c r="AS122" s="303" t="str">
        <f t="array" ref="AS122">IF($X122, "", INDEX(韻母資料表, $AD122, $AS$5))</f>
        <v>ai</v>
      </c>
      <c r="AT122" s="302" t="str">
        <f t="array" ref="AT122">IF($X122, "", INDEX(閩拼韻母八聲調資料表, $AE122, $AJ122))</f>
        <v>āi</v>
      </c>
      <c r="AV122" s="301" t="b">
        <f t="shared" si="46"/>
        <v>0</v>
      </c>
      <c r="AW122" s="301" t="str">
        <f>IF( $AV122, IFERROR( IF(MATCH( $E122, 顎音化聲母!$H$9:$H$37, 0), TRUE, FALSE), FALSE), "")</f>
        <v/>
      </c>
      <c r="AX122" s="301" t="str">
        <f t="array" ref="AX122">IF( AND($AV122, $AW122), INDEX(顎音化聲母資料表, MATCH( $D122 &amp; $E122, 顎音化聲母!$L$5:$L$136, 0), 3), "")</f>
        <v/>
      </c>
      <c r="AY122" s="301">
        <f t="shared" si="45"/>
        <v>5</v>
      </c>
      <c r="AZ122" s="362" t="str">
        <f t="array" ref="AZ122">IF($AY122="", "", IF( $AX122&lt;&gt;"", $AX122,INDEX(聲母資料表, $AY122, $AZ$5)))</f>
        <v>ㄉ</v>
      </c>
      <c r="BA122" s="362" t="str">
        <f t="array" ref="BA122">IF($X122, "", INDEX(方音八音反切資料表, $AE122, $AJ122))</f>
        <v>ㄞ˫</v>
      </c>
    </row>
    <row r="123" spans="2:53">
      <c r="B123" s="307">
        <f t="shared" si="27"/>
        <v>116</v>
      </c>
      <c r="C123" s="404" t="s">
        <v>137</v>
      </c>
      <c r="D123" s="312" t="s">
        <v>60</v>
      </c>
      <c r="E123" s="312" t="s">
        <v>138</v>
      </c>
      <c r="F123" s="296">
        <v>1</v>
      </c>
      <c r="G123" s="418" t="str">
        <f t="shared" si="28"/>
        <v xml:space="preserve">觀 (kuan1) </v>
      </c>
      <c r="H123" s="269" t="str" cm="1">
        <f t="array" ref="H123">IF( OR($U123, NOT($V123), $X123), "",  $AF123 &amp; INDEX(中文數值資料表, $AJ123, 2) &amp; $AC123)</f>
        <v>監一求</v>
      </c>
      <c r="I123" s="332" t="str">
        <f t="shared" si="29"/>
        <v>kuan</v>
      </c>
      <c r="J123" s="333" t="str">
        <f t="shared" si="30"/>
        <v>kuan</v>
      </c>
      <c r="K123" s="334" t="str">
        <f t="shared" si="31"/>
        <v>guān</v>
      </c>
      <c r="L123" s="335" t="str">
        <f t="shared" si="32"/>
        <v>ㄍㄨㄢ</v>
      </c>
      <c r="M123" s="270" t="str">
        <f t="shared" ca="1" si="33"/>
        <v xml:space="preserve">\ltjruby{觀}{kuan}\
</v>
      </c>
      <c r="N123" s="270" t="str">
        <f t="shared" ca="1" si="34"/>
        <v xml:space="preserve">&lt;ruby&gt;觀&lt;rt&gt;監一求&lt;/rt&gt;&lt;/ruby&gt;
</v>
      </c>
      <c r="O123" s="270" t="str">
        <f t="shared" ca="1" si="35"/>
        <v xml:space="preserve">&lt;ruby&gt;觀&lt;rt&gt;kuan&lt;/rt&gt;&lt;/ruby&gt;
</v>
      </c>
      <c r="P123" s="270" t="str">
        <f t="shared" ca="1" si="50"/>
        <v xml:space="preserve">&lt;ruby&gt;觀&lt;rt&gt;kuan&lt;/rt&gt;&lt;/ruby&gt;
</v>
      </c>
      <c r="Q123" s="270" t="str">
        <f t="shared" ca="1" si="50"/>
        <v xml:space="preserve">&lt;ruby&gt;觀&lt;rt&gt;guān&lt;/rt&gt;&lt;/ruby&gt;
</v>
      </c>
      <c r="R123" s="271" t="str">
        <f t="shared" ca="1" si="36"/>
        <v xml:space="preserve">&lt;ruby&gt;觀&lt;rtc&gt;ㄍㄨㄢ&lt;/rtc&gt;&lt;/ruby&gt;
</v>
      </c>
      <c r="S123" s="271" t="str">
        <f t="shared" ca="1" si="37"/>
        <v xml:space="preserve">&lt;ruby&gt;觀&lt;rt&gt;kuan&lt;/rt&gt;&lt;rtc&gt;ㄍㄨㄢ&lt;/rtc&gt;&lt;/ruby&gt;
</v>
      </c>
      <c r="T123" s="244"/>
      <c r="U123" s="272" t="b">
        <f t="shared" si="38"/>
        <v>0</v>
      </c>
      <c r="V123" s="272" t="b">
        <f t="shared" si="39"/>
        <v>1</v>
      </c>
      <c r="W123" s="272" t="b">
        <f t="shared" si="47"/>
        <v>0</v>
      </c>
      <c r="X123" s="272" t="b">
        <f t="shared" si="40"/>
        <v>0</v>
      </c>
      <c r="Y123" s="272" t="b">
        <f t="shared" si="41"/>
        <v>0</v>
      </c>
      <c r="Z123" s="298"/>
      <c r="AA123" s="305">
        <f t="shared" si="42"/>
        <v>9</v>
      </c>
      <c r="AB123" s="301" cm="1">
        <f t="array" ref="AB123">IF( $AA123="", "", INDEX(聲母資料表, $AA123, AB$5))</f>
        <v>3</v>
      </c>
      <c r="AC123" s="301" t="str" cm="1">
        <f t="array" ref="AC123">IF( $AA123="", "", INDEX(聲母資料表, $AA123, AC$5))</f>
        <v>求</v>
      </c>
      <c r="AD123" s="305">
        <f t="shared" si="43"/>
        <v>67</v>
      </c>
      <c r="AE123" s="301" cm="1">
        <f t="array" ref="AE123">IF( $X123, "", INDEX(韻母資料表, AD123, AE$5))</f>
        <v>10</v>
      </c>
      <c r="AF123" s="301" t="str" cm="1">
        <f t="array" ref="AF123">IF( $X123, "", INDEX(韻母資料表, AE123, AF$5))</f>
        <v>監</v>
      </c>
      <c r="AG123" s="298"/>
      <c r="AH123" s="301" t="b">
        <f t="array" ref="AH123">IF( $X123, "", IF( INDEX(韻母資料表, AD123, $AH$5) = "入聲", TRUE, FALSE) )</f>
        <v>0</v>
      </c>
      <c r="AI123" s="302">
        <f t="shared" si="44"/>
        <v>1</v>
      </c>
      <c r="AJ123" s="302">
        <f t="shared" si="48"/>
        <v>1</v>
      </c>
      <c r="AK123" s="362" t="str">
        <f t="array" ref="AK123">IF( $X123, "", INDEX(韻母資料表, $AD123, $AK$5))</f>
        <v>uan</v>
      </c>
      <c r="AL123" s="362" t="str">
        <f t="array" ref="AL123">IF($X123, "", INDEX(白話字韻母八聲調資料表, $AE123, $AJ123))</f>
        <v>uan</v>
      </c>
      <c r="AM123" s="298"/>
      <c r="AN123" s="362" t="str" cm="1">
        <f t="array" ref="AN123">IF($W123, "", INDEX(聲母資料表, $AA123, AN$5))</f>
        <v>k</v>
      </c>
      <c r="AO123" s="367" t="str" cm="1">
        <f t="array" ref="AO123">IF($X123, "", INDEX(韻母資料表, $AD123, AO$5))</f>
        <v>uan</v>
      </c>
      <c r="AP123" s="362" t="str" cm="1">
        <f t="array" ref="AP123">IF($X123, "", INDEX(台羅韻母八聲調資料表, $AE123, $F123))</f>
        <v>uan</v>
      </c>
      <c r="AQ123" s="298"/>
      <c r="AR123" s="302" t="str">
        <f t="array" ref="AR123">IF($W123, "", INDEX(聲母資料表, $AA123, $AR$5))</f>
        <v>g</v>
      </c>
      <c r="AS123" s="303" t="str">
        <f t="array" ref="AS123">IF($X123, "", INDEX(韻母資料表, $AD123, $AS$5))</f>
        <v>uan</v>
      </c>
      <c r="AT123" s="302" t="str">
        <f t="array" ref="AT123">IF($X123, "", INDEX(閩拼韻母八聲調資料表, $AE123, $AJ123))</f>
        <v>uān</v>
      </c>
      <c r="AV123" s="301" t="b">
        <f t="shared" si="46"/>
        <v>0</v>
      </c>
      <c r="AW123" s="301" t="str">
        <f>IF( $AV123, IFERROR( IF(MATCH( $E123, 顎音化聲母!$H$9:$H$37, 0), TRUE, FALSE), FALSE), "")</f>
        <v/>
      </c>
      <c r="AX123" s="301" t="str">
        <f t="array" ref="AX123">IF( AND($AV123, $AW123), INDEX(顎音化聲母資料表, MATCH( $D123 &amp; $E123, 顎音化聲母!$L$5:$L$136, 0), 3), "")</f>
        <v/>
      </c>
      <c r="AY123" s="301">
        <f t="shared" si="45"/>
        <v>9</v>
      </c>
      <c r="AZ123" s="362" t="str">
        <f t="array" ref="AZ123">IF($AY123="", "", IF( $AX123&lt;&gt;"", $AX123,INDEX(聲母資料表, $AY123, $AZ$5)))</f>
        <v>ㄍ</v>
      </c>
      <c r="BA123" s="362" t="str">
        <f t="array" ref="BA123">IF($X123, "", INDEX(方音八音反切資料表, $AE123, $AJ123))</f>
        <v>ㄨㄢ</v>
      </c>
    </row>
    <row r="124" spans="2:53">
      <c r="B124" s="307">
        <f t="shared" si="27"/>
        <v>117</v>
      </c>
      <c r="C124" s="404" t="s">
        <v>178</v>
      </c>
      <c r="D124" s="312" t="s">
        <v>91</v>
      </c>
      <c r="E124" s="312" t="s">
        <v>179</v>
      </c>
      <c r="F124" s="296">
        <v>2</v>
      </c>
      <c r="G124" s="418" t="str">
        <f t="shared" si="28"/>
        <v xml:space="preserve">也 (qia2) </v>
      </c>
      <c r="H124" s="269" t="str" cm="1">
        <f t="array" ref="H124">IF( OR($U124, NOT($V124), $X124), "",  $AF124 &amp; INDEX(中文數值資料表, $AJ124, 2) &amp; $AC124)</f>
        <v>堅二英</v>
      </c>
      <c r="I124" s="332" t="str">
        <f t="shared" si="29"/>
        <v>qiá</v>
      </c>
      <c r="J124" s="333" t="str">
        <f t="shared" si="30"/>
        <v>iá</v>
      </c>
      <c r="K124" s="334" t="str">
        <f t="shared" si="31"/>
        <v>iá</v>
      </c>
      <c r="L124" s="335" t="str">
        <f t="shared" si="32"/>
        <v>0ㄧㄚˋ</v>
      </c>
      <c r="M124" s="270" t="str">
        <f t="shared" ca="1" si="33"/>
        <v xml:space="preserve">\ltjruby{也}{iá}\
</v>
      </c>
      <c r="N124" s="270" t="str">
        <f t="shared" ca="1" si="34"/>
        <v xml:space="preserve">&lt;ruby&gt;也&lt;rt&gt;堅二英&lt;/rt&gt;&lt;/ruby&gt;
</v>
      </c>
      <c r="O124" s="270" t="str">
        <f t="shared" ca="1" si="35"/>
        <v xml:space="preserve">&lt;ruby&gt;也&lt;rt&gt;qiá&lt;/rt&gt;&lt;/ruby&gt;
</v>
      </c>
      <c r="P124" s="270" t="str">
        <f t="shared" ca="1" si="50"/>
        <v xml:space="preserve">&lt;ruby&gt;也&lt;rt&gt;iá&lt;/rt&gt;&lt;/ruby&gt;
</v>
      </c>
      <c r="Q124" s="270" t="str">
        <f t="shared" ca="1" si="50"/>
        <v xml:space="preserve">&lt;ruby&gt;也&lt;rt&gt;iá&lt;/rt&gt;&lt;/ruby&gt;
</v>
      </c>
      <c r="R124" s="271" t="str">
        <f t="shared" ca="1" si="36"/>
        <v xml:space="preserve">&lt;ruby&gt;也&lt;rtc&gt;0ㄧㄚˋ&lt;/rtc&gt;&lt;/ruby&gt;
</v>
      </c>
      <c r="S124" s="271" t="str">
        <f t="shared" ca="1" si="37"/>
        <v xml:space="preserve">&lt;ruby&gt;也&lt;rt&gt;iá&lt;/rt&gt;&lt;rtc&gt;0ㄧㄚˋ&lt;/rtc&gt;&lt;/ruby&gt;
</v>
      </c>
      <c r="T124" s="244"/>
      <c r="U124" s="272" t="b">
        <f t="shared" si="38"/>
        <v>0</v>
      </c>
      <c r="V124" s="272" t="b">
        <f t="shared" si="39"/>
        <v>1</v>
      </c>
      <c r="W124" s="272" t="b">
        <f t="shared" si="47"/>
        <v>0</v>
      </c>
      <c r="X124" s="272" t="b">
        <f t="shared" si="40"/>
        <v>0</v>
      </c>
      <c r="Y124" s="272" t="b">
        <f t="shared" si="41"/>
        <v>0</v>
      </c>
      <c r="Z124" s="298"/>
      <c r="AA124" s="305">
        <f t="shared" si="42"/>
        <v>22</v>
      </c>
      <c r="AB124" s="301" cm="1">
        <f t="array" ref="AB124">IF( $AA124="", "", INDEX(聲母資料表, $AA124, AB$5))</f>
        <v>11</v>
      </c>
      <c r="AC124" s="301" t="str" cm="1">
        <f t="array" ref="AC124">IF( $AA124="", "", INDEX(聲母資料表, $AA124, AC$5))</f>
        <v>英</v>
      </c>
      <c r="AD124" s="305">
        <f t="shared" si="43"/>
        <v>20</v>
      </c>
      <c r="AE124" s="301" cm="1">
        <f t="array" ref="AE124">IF( $X124, "", INDEX(韻母資料表, AD124, AE$5))</f>
        <v>24</v>
      </c>
      <c r="AF124" s="301" t="str" cm="1">
        <f t="array" ref="AF124">IF( $X124, "", INDEX(韻母資料表, AE124, AF$5))</f>
        <v>堅</v>
      </c>
      <c r="AG124" s="298"/>
      <c r="AH124" s="301" t="b">
        <f t="array" ref="AH124">IF( $X124, "", IF( INDEX(韻母資料表, AD124, $AH$5) = "入聲", TRUE, FALSE) )</f>
        <v>0</v>
      </c>
      <c r="AI124" s="302">
        <f t="shared" si="44"/>
        <v>1</v>
      </c>
      <c r="AJ124" s="302">
        <f t="shared" si="48"/>
        <v>2</v>
      </c>
      <c r="AK124" s="362" t="str">
        <f t="array" ref="AK124">IF( $X124, "", INDEX(韻母資料表, $AD124, $AK$5))</f>
        <v>ia</v>
      </c>
      <c r="AL124" s="362" t="str">
        <f t="array" ref="AL124">IF($X124, "", INDEX(白話字韻母八聲調資料表, $AE124, $AJ124))</f>
        <v>iá</v>
      </c>
      <c r="AM124" s="298"/>
      <c r="AN124" s="362" t="str" cm="1">
        <f t="array" ref="AN124">IF($W124, "", INDEX(聲母資料表, $AA124, AN$5))</f>
        <v xml:space="preserve"> </v>
      </c>
      <c r="AO124" s="367" t="str" cm="1">
        <f t="array" ref="AO124">IF($X124, "", INDEX(韻母資料表, $AD124, AO$5))</f>
        <v>ia</v>
      </c>
      <c r="AP124" s="362" t="str" cm="1">
        <f t="array" ref="AP124">IF($X124, "", INDEX(台羅韻母八聲調資料表, $AE124, $F124))</f>
        <v>iá</v>
      </c>
      <c r="AQ124" s="298"/>
      <c r="AR124" s="302" t="str">
        <f t="array" ref="AR124">IF($W124, "", INDEX(聲母資料表, $AA124, $AR$5))</f>
        <v xml:space="preserve"> </v>
      </c>
      <c r="AS124" s="303" t="str">
        <f t="array" ref="AS124">IF($X124, "", INDEX(韻母資料表, $AD124, $AS$5))</f>
        <v>ia</v>
      </c>
      <c r="AT124" s="302" t="str">
        <f t="array" ref="AT124">IF($X124, "", INDEX(閩拼韻母八聲調資料表, $AE124, $AJ124))</f>
        <v>iá</v>
      </c>
      <c r="AV124" s="301" t="b">
        <f t="shared" si="46"/>
        <v>0</v>
      </c>
      <c r="AW124" s="301" t="str">
        <f>IF( $AV124, IFERROR( IF(MATCH( $E124, 顎音化聲母!$H$9:$H$37, 0), TRUE, FALSE), FALSE), "")</f>
        <v/>
      </c>
      <c r="AX124" s="301" t="str">
        <f t="array" ref="AX124">IF( AND($AV124, $AW124), INDEX(顎音化聲母資料表, MATCH( $D124 &amp; $E124, 顎音化聲母!$L$5:$L$136, 0), 3), "")</f>
        <v/>
      </c>
      <c r="AY124" s="301">
        <f t="shared" si="45"/>
        <v>22</v>
      </c>
      <c r="AZ124" s="362">
        <f t="array" ref="AZ124">IF($AY124="", "", IF( $AX124&lt;&gt;"", $AX124,INDEX(聲母資料表, $AY124, $AZ$5)))</f>
        <v>0</v>
      </c>
      <c r="BA124" s="362" t="str">
        <f t="array" ref="BA124">IF($X124, "", INDEX(方音八音反切資料表, $AE124, $AJ124))</f>
        <v>ㄧㄚˋ</v>
      </c>
    </row>
    <row r="125" spans="2:53">
      <c r="B125" s="307">
        <f t="shared" si="27"/>
        <v>118</v>
      </c>
      <c r="C125" s="404" t="s">
        <v>75</v>
      </c>
      <c r="D125" s="312"/>
      <c r="E125" s="312"/>
      <c r="F125" s="296"/>
      <c r="G125" s="418" t="str">
        <f t="shared" si="28"/>
        <v/>
      </c>
      <c r="H125" s="269" t="str" cm="1">
        <f t="array" ref="H125">IF( OR($U125, NOT($V125), $X125), "",  $AF125 &amp; INDEX(中文數值資料表, $AJ125, 2) &amp; $AC125)</f>
        <v/>
      </c>
      <c r="I125" s="332" t="str">
        <f t="shared" si="29"/>
        <v/>
      </c>
      <c r="J125" s="333" t="str">
        <f t="shared" si="30"/>
        <v/>
      </c>
      <c r="K125" s="334" t="str">
        <f t="shared" si="31"/>
        <v/>
      </c>
      <c r="L125" s="335" t="str">
        <f t="shared" si="32"/>
        <v/>
      </c>
      <c r="M125" s="270" t="str">
        <f t="shared" ca="1" si="33"/>
        <v xml:space="preserve">\ltjruby{，}{}\
</v>
      </c>
      <c r="N125" s="270" t="str">
        <f t="shared" ca="1" si="34"/>
        <v xml:space="preserve">，
</v>
      </c>
      <c r="O125" s="270" t="str">
        <f t="shared" ca="1" si="35"/>
        <v xml:space="preserve">，
</v>
      </c>
      <c r="P125" s="270" t="str">
        <f t="shared" ca="1" si="50"/>
        <v xml:space="preserve">，
</v>
      </c>
      <c r="Q125" s="270" t="str">
        <f t="shared" ca="1" si="50"/>
        <v xml:space="preserve">，
</v>
      </c>
      <c r="R125" s="271" t="str">
        <f t="shared" ca="1" si="36"/>
        <v xml:space="preserve">，
</v>
      </c>
      <c r="S125" s="271" t="str">
        <f t="shared" ca="1" si="37"/>
        <v xml:space="preserve">，
</v>
      </c>
      <c r="T125" s="244"/>
      <c r="U125" s="272" t="b">
        <f t="shared" si="38"/>
        <v>1</v>
      </c>
      <c r="V125" s="272" t="b">
        <f t="shared" si="39"/>
        <v>0</v>
      </c>
      <c r="W125" s="272" t="b">
        <f t="shared" si="47"/>
        <v>1</v>
      </c>
      <c r="X125" s="272" t="b">
        <f t="shared" si="40"/>
        <v>1</v>
      </c>
      <c r="Y125" s="272" t="b">
        <f t="shared" si="41"/>
        <v>0</v>
      </c>
      <c r="Z125" s="298"/>
      <c r="AA125" s="305" t="str">
        <f t="shared" si="42"/>
        <v/>
      </c>
      <c r="AB125" s="301" t="str" cm="1">
        <f t="array" ref="AB125">IF( $AA125="", "", INDEX(聲母資料表, $AA125, AB$5))</f>
        <v/>
      </c>
      <c r="AC125" s="301" t="str" cm="1">
        <f t="array" ref="AC125">IF( $AA125="", "", INDEX(聲母資料表, $AA125, AC$5))</f>
        <v/>
      </c>
      <c r="AD125" s="305" t="str">
        <f t="shared" si="43"/>
        <v/>
      </c>
      <c r="AE125" s="301" t="str" cm="1">
        <f t="array" ref="AE125">IF( $X125, "", INDEX(韻母資料表, AD125, AE$5))</f>
        <v/>
      </c>
      <c r="AF125" s="301" t="str" cm="1">
        <f t="array" ref="AF125">IF( $X125, "", INDEX(韻母資料表, AE125, AF$5))</f>
        <v/>
      </c>
      <c r="AG125" s="298"/>
      <c r="AH125" s="301" t="str">
        <f t="array" ref="AH125">IF( $X125, "", IF( INDEX(韻母資料表, AD125, $AH$5) = "入聲", TRUE, FALSE) )</f>
        <v/>
      </c>
      <c r="AI125" s="302" t="str">
        <f t="shared" si="44"/>
        <v/>
      </c>
      <c r="AJ125" s="302" t="str">
        <f t="shared" si="48"/>
        <v/>
      </c>
      <c r="AK125" s="362" t="str">
        <f t="array" ref="AK125">IF( $X125, "", INDEX(韻母資料表, $AD125, $AK$5))</f>
        <v/>
      </c>
      <c r="AL125" s="362" t="str">
        <f t="array" ref="AL125">IF($X125, "", INDEX(白話字韻母八聲調資料表, $AE125, $AJ125))</f>
        <v/>
      </c>
      <c r="AM125" s="298"/>
      <c r="AN125" s="362" t="str" cm="1">
        <f t="array" ref="AN125">IF($W125, "", INDEX(聲母資料表, $AA125, AN$5))</f>
        <v/>
      </c>
      <c r="AO125" s="367" t="str" cm="1">
        <f t="array" ref="AO125">IF($X125, "", INDEX(韻母資料表, $AD125, AO$5))</f>
        <v/>
      </c>
      <c r="AP125" s="362" t="str" cm="1">
        <f t="array" ref="AP125">IF($X125, "", INDEX(台羅韻母八聲調資料表, $AE125, $F125))</f>
        <v/>
      </c>
      <c r="AQ125" s="298"/>
      <c r="AR125" s="302" t="str">
        <f t="array" ref="AR125">IF($W125, "", INDEX(聲母資料表, $AA125, $AR$5))</f>
        <v/>
      </c>
      <c r="AS125" s="303" t="str">
        <f t="array" ref="AS125">IF($X125, "", INDEX(韻母資料表, $AD125, $AS$5))</f>
        <v/>
      </c>
      <c r="AT125" s="302" t="str">
        <f t="array" ref="AT125">IF($X125, "", INDEX(閩拼韻母八聲調資料表, $AE125, $AJ125))</f>
        <v/>
      </c>
      <c r="AV125" s="301" t="b">
        <f t="shared" si="46"/>
        <v>0</v>
      </c>
      <c r="AW125" s="301" t="str">
        <f>IF( $AV125, IFERROR( IF(MATCH( $E125, 顎音化聲母!$H$9:$H$37, 0), TRUE, FALSE), FALSE), "")</f>
        <v/>
      </c>
      <c r="AX125" s="301" t="str">
        <f t="array" ref="AX125">IF( AND($AV125, $AW125), INDEX(顎音化聲母資料表, MATCH( $D125 &amp; $E125, 顎音化聲母!$L$5:$L$136, 0), 3), "")</f>
        <v/>
      </c>
      <c r="AY125" s="301" t="str">
        <f t="shared" si="45"/>
        <v/>
      </c>
      <c r="AZ125" s="362" t="str">
        <f t="array" ref="AZ125">IF($AY125="", "", IF( $AX125&lt;&gt;"", $AX125,INDEX(聲母資料表, $AY125, $AZ$5)))</f>
        <v/>
      </c>
      <c r="BA125" s="362" t="str">
        <f t="array" ref="BA125">IF($X125, "", INDEX(方音八音反切資料表, $AE125, $AJ125))</f>
        <v/>
      </c>
    </row>
    <row r="126" spans="2:53">
      <c r="B126" s="307">
        <f t="shared" si="27"/>
        <v>119</v>
      </c>
      <c r="C126" s="404" t="s">
        <v>180</v>
      </c>
      <c r="D126" s="312" t="s">
        <v>79</v>
      </c>
      <c r="E126" s="312" t="s">
        <v>71</v>
      </c>
      <c r="F126" s="296">
        <v>5</v>
      </c>
      <c r="G126" s="418" t="str">
        <f t="shared" si="28"/>
        <v xml:space="preserve">前 (tsian5) </v>
      </c>
      <c r="H126" s="269" t="str" cm="1">
        <f t="array" ref="H126">IF( OR($U126, NOT($V126), $X126), "",  $AF126 &amp; INDEX(中文數值資料表, $AJ126, 2) &amp; $AC126)</f>
        <v>膠五曾</v>
      </c>
      <c r="I126" s="332" t="str">
        <f t="shared" si="29"/>
        <v>tsiân</v>
      </c>
      <c r="J126" s="333" t="str">
        <f t="shared" si="30"/>
        <v>tsiân</v>
      </c>
      <c r="K126" s="334" t="str">
        <f t="shared" si="31"/>
        <v>ziàn</v>
      </c>
      <c r="L126" s="335" t="str">
        <f t="shared" si="32"/>
        <v>ㄗㄧㄢˊ</v>
      </c>
      <c r="M126" s="270" t="str">
        <f t="shared" ca="1" si="33"/>
        <v xml:space="preserve">\ltjruby{前}{tsiân}\
</v>
      </c>
      <c r="N126" s="270" t="str">
        <f t="shared" ca="1" si="34"/>
        <v xml:space="preserve">&lt;ruby&gt;前&lt;rt&gt;膠五曾&lt;/rt&gt;&lt;/ruby&gt;
</v>
      </c>
      <c r="O126" s="270" t="str">
        <f t="shared" ca="1" si="35"/>
        <v xml:space="preserve">&lt;ruby&gt;前&lt;rt&gt;tsiân&lt;/rt&gt;&lt;/ruby&gt;
</v>
      </c>
      <c r="P126" s="270" t="str">
        <f t="shared" ca="1" si="50"/>
        <v xml:space="preserve">&lt;ruby&gt;前&lt;rt&gt;tsiân&lt;/rt&gt;&lt;/ruby&gt;
</v>
      </c>
      <c r="Q126" s="270" t="str">
        <f t="shared" ca="1" si="50"/>
        <v xml:space="preserve">&lt;ruby&gt;前&lt;rt&gt;ziàn&lt;/rt&gt;&lt;/ruby&gt;
</v>
      </c>
      <c r="R126" s="271" t="str">
        <f t="shared" ca="1" si="36"/>
        <v xml:space="preserve">&lt;ruby&gt;前&lt;rtc&gt;ㄗㄧㄢˊ&lt;/rtc&gt;&lt;/ruby&gt;
</v>
      </c>
      <c r="S126" s="271" t="str">
        <f t="shared" ca="1" si="37"/>
        <v xml:space="preserve">&lt;ruby&gt;前&lt;rt&gt;tsiân&lt;/rt&gt;&lt;rtc&gt;ㄗㄧㄢˊ&lt;/rtc&gt;&lt;/ruby&gt;
</v>
      </c>
      <c r="T126" s="244"/>
      <c r="U126" s="272" t="b">
        <f t="shared" si="38"/>
        <v>0</v>
      </c>
      <c r="V126" s="272" t="b">
        <f t="shared" si="39"/>
        <v>1</v>
      </c>
      <c r="W126" s="272" t="b">
        <f t="shared" si="47"/>
        <v>0</v>
      </c>
      <c r="X126" s="272" t="b">
        <f t="shared" si="40"/>
        <v>0</v>
      </c>
      <c r="Y126" s="272" t="b">
        <f t="shared" si="41"/>
        <v>0</v>
      </c>
      <c r="Z126" s="298"/>
      <c r="AA126" s="305">
        <f t="shared" si="42"/>
        <v>18</v>
      </c>
      <c r="AB126" s="301" cm="1">
        <f t="array" ref="AB126">IF( $AA126="", "", INDEX(聲母資料表, $AA126, AB$5))</f>
        <v>8</v>
      </c>
      <c r="AC126" s="301" t="str" cm="1">
        <f t="array" ref="AC126">IF( $AA126="", "", INDEX(聲母資料表, $AA126, AC$5))</f>
        <v>曾</v>
      </c>
      <c r="AD126" s="305">
        <f t="shared" si="43"/>
        <v>24</v>
      </c>
      <c r="AE126" s="301" cm="1">
        <f t="array" ref="AE126">IF( $X126, "", INDEX(韻母資料表, AD126, AE$5))</f>
        <v>2</v>
      </c>
      <c r="AF126" s="301" t="str" cm="1">
        <f t="array" ref="AF126">IF( $X126, "", INDEX(韻母資料表, AE126, AF$5))</f>
        <v>膠</v>
      </c>
      <c r="AG126" s="298"/>
      <c r="AH126" s="301" t="b">
        <f t="array" ref="AH126">IF( $X126, "", IF( INDEX(韻母資料表, AD126, $AH$5) = "入聲", TRUE, FALSE) )</f>
        <v>0</v>
      </c>
      <c r="AI126" s="302">
        <f t="shared" si="44"/>
        <v>1</v>
      </c>
      <c r="AJ126" s="302">
        <f t="shared" si="48"/>
        <v>5</v>
      </c>
      <c r="AK126" s="362" t="str">
        <f t="array" ref="AK126">IF( $X126, "", INDEX(韻母資料表, $AD126, $AK$5))</f>
        <v>ian</v>
      </c>
      <c r="AL126" s="362" t="str">
        <f t="array" ref="AL126">IF($X126, "", INDEX(白話字韻母八聲調資料表, $AE126, $AJ126))</f>
        <v>iân</v>
      </c>
      <c r="AM126" s="298"/>
      <c r="AN126" s="362" t="str" cm="1">
        <f t="array" ref="AN126">IF($W126, "", INDEX(聲母資料表, $AA126, AN$5))</f>
        <v>ts</v>
      </c>
      <c r="AO126" s="367" t="str" cm="1">
        <f t="array" ref="AO126">IF($X126, "", INDEX(韻母資料表, $AD126, AO$5))</f>
        <v>ian</v>
      </c>
      <c r="AP126" s="362" t="str" cm="1">
        <f t="array" ref="AP126">IF($X126, "", INDEX(台羅韻母八聲調資料表, $AE126, $F126))</f>
        <v>iân</v>
      </c>
      <c r="AQ126" s="298"/>
      <c r="AR126" s="302" t="str">
        <f t="array" ref="AR126">IF($W126, "", INDEX(聲母資料表, $AA126, $AR$5))</f>
        <v>z</v>
      </c>
      <c r="AS126" s="303" t="str">
        <f t="array" ref="AS126">IF($X126, "", INDEX(韻母資料表, $AD126, $AS$5))</f>
        <v>ian</v>
      </c>
      <c r="AT126" s="302" t="str">
        <f t="array" ref="AT126">IF($X126, "", INDEX(閩拼韻母八聲調資料表, $AE126, $AJ126))</f>
        <v>iàn</v>
      </c>
      <c r="AV126" s="301" t="b">
        <f t="shared" si="46"/>
        <v>0</v>
      </c>
      <c r="AW126" s="301" t="str">
        <f>IF( $AV126, IFERROR( IF(MATCH( $E126, 顎音化聲母!$H$9:$H$37, 0), TRUE, FALSE), FALSE), "")</f>
        <v/>
      </c>
      <c r="AX126" s="301" t="str">
        <f t="array" ref="AX126">IF( AND($AV126, $AW126), INDEX(顎音化聲母資料表, MATCH( $D126 &amp; $E126, 顎音化聲母!$L$5:$L$136, 0), 3), "")</f>
        <v/>
      </c>
      <c r="AY126" s="301">
        <f t="shared" si="45"/>
        <v>18</v>
      </c>
      <c r="AZ126" s="362" t="str">
        <f t="array" ref="AZ126">IF($AY126="", "", IF( $AX126&lt;&gt;"", $AX126,INDEX(聲母資料表, $AY126, $AZ$5)))</f>
        <v>ㄗ</v>
      </c>
      <c r="BA126" s="362" t="str">
        <f t="array" ref="BA126">IF($X126, "", INDEX(方音八音反切資料表, $AE126, $AJ126))</f>
        <v>ㄧㄢˊ</v>
      </c>
    </row>
    <row r="127" spans="2:53">
      <c r="B127" s="307">
        <f t="shared" si="27"/>
        <v>120</v>
      </c>
      <c r="C127" s="404" t="s">
        <v>99</v>
      </c>
      <c r="D127" s="312" t="s">
        <v>100</v>
      </c>
      <c r="E127" s="312" t="s">
        <v>101</v>
      </c>
      <c r="F127" s="296">
        <v>5</v>
      </c>
      <c r="G127" s="418" t="str">
        <f t="shared" si="28"/>
        <v xml:space="preserve">人 (jin5) </v>
      </c>
      <c r="H127" s="269" t="str" cm="1">
        <f t="array" ref="H127">IF( OR($U127, NOT($V127), $X127), "",  $AF127 &amp; INDEX(中文數值資料表, $AJ127, 2) &amp; $AC127)</f>
        <v>更五入</v>
      </c>
      <c r="I127" s="332" t="str">
        <f t="shared" si="29"/>
        <v>jîn</v>
      </c>
      <c r="J127" s="333" t="str">
        <f t="shared" si="30"/>
        <v>jîn</v>
      </c>
      <c r="K127" s="334" t="str">
        <f t="shared" si="31"/>
        <v>zzìn</v>
      </c>
      <c r="L127" s="335" t="str">
        <f t="shared" si="32"/>
        <v>ㆢㄧㄣˊ</v>
      </c>
      <c r="M127" s="270" t="str">
        <f t="shared" ca="1" si="33"/>
        <v xml:space="preserve">\ltjruby{人}{jîn}\
</v>
      </c>
      <c r="N127" s="270" t="str">
        <f t="shared" ca="1" si="34"/>
        <v xml:space="preserve">&lt;ruby&gt;人&lt;rt&gt;更五入&lt;/rt&gt;&lt;/ruby&gt;
</v>
      </c>
      <c r="O127" s="270" t="str">
        <f t="shared" ca="1" si="35"/>
        <v xml:space="preserve">&lt;ruby&gt;人&lt;rt&gt;jîn&lt;/rt&gt;&lt;/ruby&gt;
</v>
      </c>
      <c r="P127" s="270" t="str">
        <f t="shared" ca="1" si="50"/>
        <v xml:space="preserve">&lt;ruby&gt;人&lt;rt&gt;jîn&lt;/rt&gt;&lt;/ruby&gt;
</v>
      </c>
      <c r="Q127" s="270" t="str">
        <f t="shared" ca="1" si="50"/>
        <v xml:space="preserve">&lt;ruby&gt;人&lt;rt&gt;zzìn&lt;/rt&gt;&lt;/ruby&gt;
</v>
      </c>
      <c r="R127" s="271" t="str">
        <f t="shared" ca="1" si="36"/>
        <v xml:space="preserve">&lt;ruby&gt;人&lt;rtc&gt;ㆢㄧㄣˊ&lt;/rtc&gt;&lt;/ruby&gt;
</v>
      </c>
      <c r="S127" s="271" t="str">
        <f t="shared" ca="1" si="37"/>
        <v xml:space="preserve">&lt;ruby&gt;人&lt;rt&gt;jîn&lt;/rt&gt;&lt;rtc&gt;ㆢㄧㄣˊ&lt;/rtc&gt;&lt;/ruby&gt;
</v>
      </c>
      <c r="T127" s="244"/>
      <c r="U127" s="272" t="b">
        <f t="shared" si="38"/>
        <v>0</v>
      </c>
      <c r="V127" s="272" t="b">
        <f t="shared" si="39"/>
        <v>1</v>
      </c>
      <c r="W127" s="272" t="b">
        <f t="shared" si="47"/>
        <v>0</v>
      </c>
      <c r="X127" s="272" t="b">
        <f t="shared" si="40"/>
        <v>0</v>
      </c>
      <c r="Y127" s="272" t="b">
        <f t="shared" si="41"/>
        <v>0</v>
      </c>
      <c r="Z127" s="298"/>
      <c r="AA127" s="305">
        <f t="shared" si="42"/>
        <v>19</v>
      </c>
      <c r="AB127" s="301" cm="1">
        <f t="array" ref="AB127">IF( $AA127="", "", INDEX(聲母資料表, $AA127, AB$5))</f>
        <v>9</v>
      </c>
      <c r="AC127" s="301" t="str" cm="1">
        <f t="array" ref="AC127">IF( $AA127="", "", INDEX(聲母資料表, $AA127, AC$5))</f>
        <v>入</v>
      </c>
      <c r="AD127" s="305">
        <f t="shared" si="43"/>
        <v>36</v>
      </c>
      <c r="AE127" s="301" cm="1">
        <f t="array" ref="AE127">IF( $X127, "", INDEX(韻母資料表, AD127, AE$5))</f>
        <v>17</v>
      </c>
      <c r="AF127" s="301" t="str" cm="1">
        <f t="array" ref="AF127">IF( $X127, "", INDEX(韻母資料表, AE127, AF$5))</f>
        <v>更</v>
      </c>
      <c r="AG127" s="298"/>
      <c r="AH127" s="301" t="b">
        <f t="array" ref="AH127">IF( $X127, "", IF( INDEX(韻母資料表, AD127, $AH$5) = "入聲", TRUE, FALSE) )</f>
        <v>0</v>
      </c>
      <c r="AI127" s="302">
        <f t="shared" si="44"/>
        <v>1</v>
      </c>
      <c r="AJ127" s="302">
        <f t="shared" si="48"/>
        <v>5</v>
      </c>
      <c r="AK127" s="362" t="str">
        <f t="array" ref="AK127">IF( $X127, "", INDEX(韻母資料表, $AD127, $AK$5))</f>
        <v>in</v>
      </c>
      <c r="AL127" s="362" t="str">
        <f t="array" ref="AL127">IF($X127, "", INDEX(白話字韻母八聲調資料表, $AE127, $AJ127))</f>
        <v>în</v>
      </c>
      <c r="AM127" s="298"/>
      <c r="AN127" s="362" t="str" cm="1">
        <f t="array" ref="AN127">IF($W127, "", INDEX(聲母資料表, $AA127, AN$5))</f>
        <v>j</v>
      </c>
      <c r="AO127" s="367" t="str" cm="1">
        <f t="array" ref="AO127">IF($X127, "", INDEX(韻母資料表, $AD127, AO$5))</f>
        <v>in</v>
      </c>
      <c r="AP127" s="362" t="str" cm="1">
        <f t="array" ref="AP127">IF($X127, "", INDEX(台羅韻母八聲調資料表, $AE127, $F127))</f>
        <v>în</v>
      </c>
      <c r="AQ127" s="298"/>
      <c r="AR127" s="302" t="str">
        <f t="array" ref="AR127">IF($W127, "", INDEX(聲母資料表, $AA127, $AR$5))</f>
        <v>zz</v>
      </c>
      <c r="AS127" s="303" t="str">
        <f t="array" ref="AS127">IF($X127, "", INDEX(韻母資料表, $AD127, $AS$5))</f>
        <v>in</v>
      </c>
      <c r="AT127" s="302" t="str">
        <f t="array" ref="AT127">IF($X127, "", INDEX(閩拼韻母八聲調資料表, $AE127, $AJ127))</f>
        <v>ìn</v>
      </c>
      <c r="AV127" s="301" t="b">
        <f t="shared" si="46"/>
        <v>1</v>
      </c>
      <c r="AW127" s="301" t="b">
        <f>IF( $AV127, IFERROR( IF(MATCH( $E127, 顎音化聲母!$H$9:$H$37, 0), TRUE, FALSE), FALSE), "")</f>
        <v>1</v>
      </c>
      <c r="AX127" s="301" t="str">
        <f t="array" ref="AX127">IF( AND($AV127, $AW127), INDEX(顎音化聲母資料表, MATCH( $D127 &amp; $E127, 顎音化聲母!$L$5:$L$136, 0), 3), "")</f>
        <v>ㆢ</v>
      </c>
      <c r="AY127" s="301">
        <f t="shared" si="45"/>
        <v>19</v>
      </c>
      <c r="AZ127" s="362" t="str">
        <f t="array" ref="AZ127">IF($AY127="", "", IF( $AX127&lt;&gt;"", $AX127,INDEX(聲母資料表, $AY127, $AZ$5)))</f>
        <v>ㆢ</v>
      </c>
      <c r="BA127" s="362" t="str">
        <f t="array" ref="BA127">IF($X127, "", INDEX(方音八音反切資料表, $AE127, $AJ127))</f>
        <v>ㄧㄣˊ</v>
      </c>
    </row>
    <row r="128" spans="2:53">
      <c r="B128" s="307">
        <f t="shared" si="27"/>
        <v>121</v>
      </c>
      <c r="C128" s="404" t="s">
        <v>135</v>
      </c>
      <c r="D128" s="312" t="s">
        <v>79</v>
      </c>
      <c r="E128" s="312" t="s">
        <v>61</v>
      </c>
      <c r="F128" s="296">
        <v>1</v>
      </c>
      <c r="G128" s="418" t="str">
        <f t="shared" si="28"/>
        <v xml:space="preserve">之 (tsi1) </v>
      </c>
      <c r="H128" s="269" t="str" cm="1">
        <f t="array" ref="H128">IF( OR($U128, NOT($V128), $X128), "",  $AF128 &amp; INDEX(中文數值資料表, $AJ128, 2) &amp; $AC128)</f>
        <v>堅一曾</v>
      </c>
      <c r="I128" s="332" t="str">
        <f t="shared" si="29"/>
        <v>tsi</v>
      </c>
      <c r="J128" s="333" t="str">
        <f t="shared" si="30"/>
        <v>tsi</v>
      </c>
      <c r="K128" s="334" t="str">
        <f t="shared" si="31"/>
        <v>zī</v>
      </c>
      <c r="L128" s="335" t="str">
        <f t="shared" si="32"/>
        <v>ㄗㄧ</v>
      </c>
      <c r="M128" s="270" t="str">
        <f t="shared" ca="1" si="33"/>
        <v xml:space="preserve">\ltjruby{之}{tsi}\
</v>
      </c>
      <c r="N128" s="270" t="str">
        <f t="shared" ca="1" si="34"/>
        <v xml:space="preserve">&lt;ruby&gt;之&lt;rt&gt;堅一曾&lt;/rt&gt;&lt;/ruby&gt;
</v>
      </c>
      <c r="O128" s="270" t="str">
        <f t="shared" ca="1" si="35"/>
        <v xml:space="preserve">&lt;ruby&gt;之&lt;rt&gt;tsi&lt;/rt&gt;&lt;/ruby&gt;
</v>
      </c>
      <c r="P128" s="270" t="str">
        <f t="shared" ref="P128:Q147" ca="1" si="51">IF( $U128, ($C128 &amp; CHAR(10)), IF($C128=CHAR(10), (CHAR(10) &amp; "&lt;/p&gt;" &amp; CHAR(10) &amp; "&lt;p&gt;" &amp; CHAR(10)), "&lt;ruby&gt;" &amp; $C128 &amp; "&lt;rt&gt;" &amp; INDIRECT( ADDRESS(ROW(), COLUMN() - $P$5) ) &amp; "&lt;/rt&gt;&lt;/ruby&gt;" &amp; CHAR(10)))</f>
        <v xml:space="preserve">&lt;ruby&gt;之&lt;rt&gt;tsi&lt;/rt&gt;&lt;/ruby&gt;
</v>
      </c>
      <c r="Q128" s="270" t="str">
        <f t="shared" ca="1" si="51"/>
        <v xml:space="preserve">&lt;ruby&gt;之&lt;rt&gt;zī&lt;/rt&gt;&lt;/ruby&gt;
</v>
      </c>
      <c r="R128" s="271" t="str">
        <f t="shared" ca="1" si="36"/>
        <v xml:space="preserve">&lt;ruby&gt;之&lt;rtc&gt;ㄗㄧ&lt;/rtc&gt;&lt;/ruby&gt;
</v>
      </c>
      <c r="S128" s="271" t="str">
        <f t="shared" ca="1" si="37"/>
        <v xml:space="preserve">&lt;ruby&gt;之&lt;rt&gt;tsi&lt;/rt&gt;&lt;rtc&gt;ㄗㄧ&lt;/rtc&gt;&lt;/ruby&gt;
</v>
      </c>
      <c r="T128" s="244"/>
      <c r="U128" s="272" t="b">
        <f t="shared" si="38"/>
        <v>0</v>
      </c>
      <c r="V128" s="272" t="b">
        <f t="shared" si="39"/>
        <v>1</v>
      </c>
      <c r="W128" s="272" t="b">
        <f t="shared" si="47"/>
        <v>0</v>
      </c>
      <c r="X128" s="272" t="b">
        <f t="shared" si="40"/>
        <v>0</v>
      </c>
      <c r="Y128" s="272" t="b">
        <f t="shared" si="41"/>
        <v>0</v>
      </c>
      <c r="Z128" s="298"/>
      <c r="AA128" s="305">
        <f t="shared" si="42"/>
        <v>18</v>
      </c>
      <c r="AB128" s="301" cm="1">
        <f t="array" ref="AB128">IF( $AA128="", "", INDEX(聲母資料表, $AA128, AB$5))</f>
        <v>8</v>
      </c>
      <c r="AC128" s="301" t="str" cm="1">
        <f t="array" ref="AC128">IF( $AA128="", "", INDEX(聲母資料表, $AA128, AC$5))</f>
        <v>曾</v>
      </c>
      <c r="AD128" s="305">
        <f t="shared" si="43"/>
        <v>19</v>
      </c>
      <c r="AE128" s="301" cm="1">
        <f t="array" ref="AE128">IF( $X128, "", INDEX(韻母資料表, AD128, AE$5))</f>
        <v>29</v>
      </c>
      <c r="AF128" s="301" t="str" cm="1">
        <f t="array" ref="AF128">IF( $X128, "", INDEX(韻母資料表, AE128, AF$5))</f>
        <v>堅</v>
      </c>
      <c r="AG128" s="298"/>
      <c r="AH128" s="301" t="b">
        <f t="array" ref="AH128">IF( $X128, "", IF( INDEX(韻母資料表, AD128, $AH$5) = "入聲", TRUE, FALSE) )</f>
        <v>0</v>
      </c>
      <c r="AI128" s="302">
        <f t="shared" si="44"/>
        <v>1</v>
      </c>
      <c r="AJ128" s="302">
        <f t="shared" si="48"/>
        <v>1</v>
      </c>
      <c r="AK128" s="362" t="str">
        <f t="array" ref="AK128">IF( $X128, "", INDEX(韻母資料表, $AD128, $AK$5))</f>
        <v>i</v>
      </c>
      <c r="AL128" s="362" t="str">
        <f t="array" ref="AL128">IF($X128, "", INDEX(白話字韻母八聲調資料表, $AE128, $AJ128))</f>
        <v>i</v>
      </c>
      <c r="AM128" s="298"/>
      <c r="AN128" s="362" t="str" cm="1">
        <f t="array" ref="AN128">IF($W128, "", INDEX(聲母資料表, $AA128, AN$5))</f>
        <v>ts</v>
      </c>
      <c r="AO128" s="367" t="str" cm="1">
        <f t="array" ref="AO128">IF($X128, "", INDEX(韻母資料表, $AD128, AO$5))</f>
        <v>i</v>
      </c>
      <c r="AP128" s="362" t="str" cm="1">
        <f t="array" ref="AP128">IF($X128, "", INDEX(台羅韻母八聲調資料表, $AE128, $F128))</f>
        <v>i</v>
      </c>
      <c r="AQ128" s="298"/>
      <c r="AR128" s="302" t="str">
        <f t="array" ref="AR128">IF($W128, "", INDEX(聲母資料表, $AA128, $AR$5))</f>
        <v>z</v>
      </c>
      <c r="AS128" s="303" t="str">
        <f t="array" ref="AS128">IF($X128, "", INDEX(韻母資料表, $AD128, $AS$5))</f>
        <v>i</v>
      </c>
      <c r="AT128" s="302" t="str">
        <f t="array" ref="AT128">IF($X128, "", INDEX(閩拼韻母八聲調資料表, $AE128, $AJ128))</f>
        <v>ī</v>
      </c>
      <c r="AV128" s="301" t="b">
        <f t="shared" si="46"/>
        <v>0</v>
      </c>
      <c r="AW128" s="301" t="str">
        <f>IF( $AV128, IFERROR( IF(MATCH( $E128, 顎音化聲母!$H$9:$H$37, 0), TRUE, FALSE), FALSE), "")</f>
        <v/>
      </c>
      <c r="AX128" s="301" t="str">
        <f t="array" ref="AX128">IF( AND($AV128, $AW128), INDEX(顎音化聲母資料表, MATCH( $D128 &amp; $E128, 顎音化聲母!$L$5:$L$136, 0), 3), "")</f>
        <v/>
      </c>
      <c r="AY128" s="301">
        <f t="shared" si="45"/>
        <v>18</v>
      </c>
      <c r="AZ128" s="362" t="str">
        <f t="array" ref="AZ128">IF($AY128="", "", IF( $AX128&lt;&gt;"", $AX128,INDEX(聲母資料表, $AY128, $AZ$5)))</f>
        <v>ㄗ</v>
      </c>
      <c r="BA128" s="362" t="str">
        <f t="array" ref="BA128">IF($X128, "", INDEX(方音八音反切資料表, $AE128, $AJ128))</f>
        <v>ㄧ</v>
      </c>
    </row>
    <row r="129" spans="2:53">
      <c r="B129" s="307">
        <f t="shared" si="27"/>
        <v>122</v>
      </c>
      <c r="C129" s="404" t="s">
        <v>181</v>
      </c>
      <c r="D129" s="312" t="s">
        <v>68</v>
      </c>
      <c r="E129" s="312" t="s">
        <v>182</v>
      </c>
      <c r="F129" s="296">
        <v>8</v>
      </c>
      <c r="G129" s="418" t="str">
        <f t="shared" si="28"/>
        <v xml:space="preserve">述 (sut8) </v>
      </c>
      <c r="H129" s="269" t="str" cm="1">
        <f t="array" ref="H129">IF( OR($U129, NOT($V129), $X129), "",  $AF129 &amp; INDEX(中文數值資料表, $AJ129, 2) &amp; $AC129)</f>
        <v>膠八時</v>
      </c>
      <c r="I129" s="332" t="str">
        <f t="shared" si="29"/>
        <v>su̍t</v>
      </c>
      <c r="J129" s="333" t="str">
        <f t="shared" si="30"/>
        <v>su̍t</v>
      </c>
      <c r="K129" s="334" t="str">
        <f t="shared" si="31"/>
        <v>sút</v>
      </c>
      <c r="L129" s="335" t="str">
        <f t="shared" si="32"/>
        <v>ㄙㄨㆵ˙</v>
      </c>
      <c r="M129" s="270" t="str">
        <f t="shared" ca="1" si="33"/>
        <v xml:space="preserve">\ltjruby{述}{su̍t}\
</v>
      </c>
      <c r="N129" s="270" t="str">
        <f t="shared" ca="1" si="34"/>
        <v xml:space="preserve">&lt;ruby&gt;述&lt;rt&gt;膠八時&lt;/rt&gt;&lt;/ruby&gt;
</v>
      </c>
      <c r="O129" s="270" t="str">
        <f t="shared" ca="1" si="35"/>
        <v xml:space="preserve">&lt;ruby&gt;述&lt;rt&gt;su̍t&lt;/rt&gt;&lt;/ruby&gt;
</v>
      </c>
      <c r="P129" s="270" t="str">
        <f t="shared" ca="1" si="51"/>
        <v xml:space="preserve">&lt;ruby&gt;述&lt;rt&gt;su̍t&lt;/rt&gt;&lt;/ruby&gt;
</v>
      </c>
      <c r="Q129" s="270" t="str">
        <f t="shared" ca="1" si="51"/>
        <v xml:space="preserve">&lt;ruby&gt;述&lt;rt&gt;sút&lt;/rt&gt;&lt;/ruby&gt;
</v>
      </c>
      <c r="R129" s="271" t="str">
        <f t="shared" ca="1" si="36"/>
        <v xml:space="preserve">&lt;ruby&gt;述&lt;rtc&gt;ㄙㄨㆵ˙&lt;/rtc&gt;&lt;/ruby&gt;
</v>
      </c>
      <c r="S129" s="271" t="str">
        <f t="shared" ca="1" si="37"/>
        <v xml:space="preserve">&lt;ruby&gt;述&lt;rt&gt;su̍t&lt;/rt&gt;&lt;rtc&gt;ㄙㄨㆵ˙&lt;/rtc&gt;&lt;/ruby&gt;
</v>
      </c>
      <c r="T129" s="244"/>
      <c r="U129" s="272" t="b">
        <f t="shared" si="38"/>
        <v>0</v>
      </c>
      <c r="V129" s="272" t="b">
        <f t="shared" si="39"/>
        <v>1</v>
      </c>
      <c r="W129" s="272" t="b">
        <f t="shared" si="47"/>
        <v>0</v>
      </c>
      <c r="X129" s="272" t="b">
        <f t="shared" si="40"/>
        <v>0</v>
      </c>
      <c r="Y129" s="272" t="b">
        <f t="shared" si="41"/>
        <v>0</v>
      </c>
      <c r="Z129" s="298"/>
      <c r="AA129" s="305">
        <f t="shared" si="42"/>
        <v>21</v>
      </c>
      <c r="AB129" s="301" cm="1">
        <f t="array" ref="AB129">IF( $AA129="", "", INDEX(聲母資料表, $AA129, AB$5))</f>
        <v>10</v>
      </c>
      <c r="AC129" s="301" t="str" cm="1">
        <f t="array" ref="AC129">IF( $AA129="", "", INDEX(聲母資料表, $AA129, AC$5))</f>
        <v>時</v>
      </c>
      <c r="AD129" s="305">
        <f t="shared" si="43"/>
        <v>75</v>
      </c>
      <c r="AE129" s="301" cm="1">
        <f t="array" ref="AE129">IF( $X129, "", INDEX(韻母資料表, AD129, AE$5))</f>
        <v>1</v>
      </c>
      <c r="AF129" s="301" t="str" cm="1">
        <f t="array" ref="AF129">IF( $X129, "", INDEX(韻母資料表, AE129, AF$5))</f>
        <v>膠</v>
      </c>
      <c r="AG129" s="298"/>
      <c r="AH129" s="301" t="b">
        <f t="array" ref="AH129">IF( $X129, "", IF( INDEX(韻母資料表, AD129, $AH$5) = "入聲", TRUE, FALSE) )</f>
        <v>0</v>
      </c>
      <c r="AI129" s="302">
        <f t="shared" si="44"/>
        <v>1</v>
      </c>
      <c r="AJ129" s="302">
        <f t="shared" si="48"/>
        <v>8</v>
      </c>
      <c r="AK129" s="362" t="str">
        <f t="array" ref="AK129">IF( $X129, "", INDEX(韻母資料表, $AD129, $AK$5))</f>
        <v>ut</v>
      </c>
      <c r="AL129" s="362" t="str">
        <f t="array" ref="AL129">IF($X129, "", INDEX(白話字韻母八聲調資料表, $AE129, $AJ129))</f>
        <v>u̍t</v>
      </c>
      <c r="AM129" s="298"/>
      <c r="AN129" s="362" t="str" cm="1">
        <f t="array" ref="AN129">IF($W129, "", INDEX(聲母資料表, $AA129, AN$5))</f>
        <v>s</v>
      </c>
      <c r="AO129" s="367" t="str" cm="1">
        <f t="array" ref="AO129">IF($X129, "", INDEX(韻母資料表, $AD129, AO$5))</f>
        <v>ut</v>
      </c>
      <c r="AP129" s="362" t="str" cm="1">
        <f t="array" ref="AP129">IF($X129, "", INDEX(台羅韻母八聲調資料表, $AE129, $F129))</f>
        <v>u̍t</v>
      </c>
      <c r="AQ129" s="298"/>
      <c r="AR129" s="302" t="str">
        <f t="array" ref="AR129">IF($W129, "", INDEX(聲母資料表, $AA129, $AR$5))</f>
        <v>s</v>
      </c>
      <c r="AS129" s="303" t="str">
        <f t="array" ref="AS129">IF($X129, "", INDEX(韻母資料表, $AD129, $AS$5))</f>
        <v>ut</v>
      </c>
      <c r="AT129" s="302" t="str">
        <f t="array" ref="AT129">IF($X129, "", INDEX(閩拼韻母八聲調資料表, $AE129, $AJ129))</f>
        <v>út</v>
      </c>
      <c r="AV129" s="301" t="b">
        <f t="shared" si="46"/>
        <v>1</v>
      </c>
      <c r="AW129" s="301" t="b">
        <f>IF( $AV129, IFERROR( IF(MATCH( $E129, 顎音化聲母!$H$9:$H$37, 0), TRUE, FALSE), FALSE), "")</f>
        <v>0</v>
      </c>
      <c r="AX129" s="301" t="str">
        <f t="array" ref="AX129">IF( AND($AV129, $AW129), INDEX(顎音化聲母資料表, MATCH( $D129 &amp; $E129, 顎音化聲母!$L$5:$L$136, 0), 3), "")</f>
        <v/>
      </c>
      <c r="AY129" s="301">
        <f t="shared" si="45"/>
        <v>21</v>
      </c>
      <c r="AZ129" s="362" t="str">
        <f t="array" ref="AZ129">IF($AY129="", "", IF( $AX129&lt;&gt;"", $AX129,INDEX(聲母資料表, $AY129, $AZ$5)))</f>
        <v>ㄙ</v>
      </c>
      <c r="BA129" s="362" t="str">
        <f t="array" ref="BA129">IF($X129, "", INDEX(方音八音反切資料表, $AE129, $AJ129))</f>
        <v>ㄨㆵ˙</v>
      </c>
    </row>
    <row r="130" spans="2:53">
      <c r="B130" s="307">
        <f t="shared" si="27"/>
        <v>123</v>
      </c>
      <c r="C130" s="404" t="s">
        <v>183</v>
      </c>
      <c r="D130" s="312" t="s">
        <v>85</v>
      </c>
      <c r="E130" s="312" t="s">
        <v>61</v>
      </c>
      <c r="F130" s="296">
        <v>7</v>
      </c>
      <c r="G130" s="418" t="str">
        <f t="shared" si="28"/>
        <v xml:space="preserve">備 (pi7) </v>
      </c>
      <c r="H130" s="269" t="str" cm="1">
        <f t="array" ref="H130">IF( OR($U130, NOT($V130), $X130), "",  $AF130 &amp; INDEX(中文數值資料表, $AJ130, 2) &amp; $AC130)</f>
        <v>堅七邊</v>
      </c>
      <c r="I130" s="332" t="str">
        <f t="shared" si="29"/>
        <v>pī</v>
      </c>
      <c r="J130" s="333" t="str">
        <f t="shared" si="30"/>
        <v>pī</v>
      </c>
      <c r="K130" s="334" t="str">
        <f t="shared" si="31"/>
        <v>bī</v>
      </c>
      <c r="L130" s="335" t="str">
        <f t="shared" si="32"/>
        <v>ㄅㄧ˫</v>
      </c>
      <c r="M130" s="270" t="str">
        <f t="shared" ca="1" si="33"/>
        <v xml:space="preserve">\ltjruby{備}{pī}\
</v>
      </c>
      <c r="N130" s="270" t="str">
        <f t="shared" ca="1" si="34"/>
        <v xml:space="preserve">&lt;ruby&gt;備&lt;rt&gt;堅七邊&lt;/rt&gt;&lt;/ruby&gt;
</v>
      </c>
      <c r="O130" s="270" t="str">
        <f t="shared" ca="1" si="35"/>
        <v xml:space="preserve">&lt;ruby&gt;備&lt;rt&gt;pī&lt;/rt&gt;&lt;/ruby&gt;
</v>
      </c>
      <c r="P130" s="270" t="str">
        <f t="shared" ca="1" si="51"/>
        <v xml:space="preserve">&lt;ruby&gt;備&lt;rt&gt;pī&lt;/rt&gt;&lt;/ruby&gt;
</v>
      </c>
      <c r="Q130" s="270" t="str">
        <f t="shared" ca="1" si="51"/>
        <v xml:space="preserve">&lt;ruby&gt;備&lt;rt&gt;bī&lt;/rt&gt;&lt;/ruby&gt;
</v>
      </c>
      <c r="R130" s="271" t="str">
        <f t="shared" ca="1" si="36"/>
        <v xml:space="preserve">&lt;ruby&gt;備&lt;rtc&gt;ㄅㄧ˫&lt;/rtc&gt;&lt;/ruby&gt;
</v>
      </c>
      <c r="S130" s="271" t="str">
        <f t="shared" ca="1" si="37"/>
        <v xml:space="preserve">&lt;ruby&gt;備&lt;rt&gt;pī&lt;/rt&gt;&lt;rtc&gt;ㄅㄧ˫&lt;/rtc&gt;&lt;/ruby&gt;
</v>
      </c>
      <c r="T130" s="244"/>
      <c r="U130" s="272" t="b">
        <f t="shared" si="38"/>
        <v>0</v>
      </c>
      <c r="V130" s="272" t="b">
        <f t="shared" si="39"/>
        <v>1</v>
      </c>
      <c r="W130" s="272" t="b">
        <f t="shared" si="47"/>
        <v>0</v>
      </c>
      <c r="X130" s="272" t="b">
        <f t="shared" si="40"/>
        <v>0</v>
      </c>
      <c r="Y130" s="272" t="b">
        <f t="shared" si="41"/>
        <v>0</v>
      </c>
      <c r="Z130" s="298"/>
      <c r="AA130" s="305">
        <f t="shared" si="42"/>
        <v>1</v>
      </c>
      <c r="AB130" s="301" cm="1">
        <f t="array" ref="AB130">IF( $AA130="", "", INDEX(聲母資料表, $AA130, AB$5))</f>
        <v>2</v>
      </c>
      <c r="AC130" s="301" t="str" cm="1">
        <f t="array" ref="AC130">IF( $AA130="", "", INDEX(聲母資料表, $AA130, AC$5))</f>
        <v>邊</v>
      </c>
      <c r="AD130" s="305">
        <f t="shared" si="43"/>
        <v>19</v>
      </c>
      <c r="AE130" s="301" cm="1">
        <f t="array" ref="AE130">IF( $X130, "", INDEX(韻母資料表, AD130, AE$5))</f>
        <v>29</v>
      </c>
      <c r="AF130" s="301" t="str" cm="1">
        <f t="array" ref="AF130">IF( $X130, "", INDEX(韻母資料表, AE130, AF$5))</f>
        <v>堅</v>
      </c>
      <c r="AG130" s="298"/>
      <c r="AH130" s="301" t="b">
        <f t="array" ref="AH130">IF( $X130, "", IF( INDEX(韻母資料表, AD130, $AH$5) = "入聲", TRUE, FALSE) )</f>
        <v>0</v>
      </c>
      <c r="AI130" s="302">
        <f t="shared" si="44"/>
        <v>1</v>
      </c>
      <c r="AJ130" s="302">
        <f t="shared" si="48"/>
        <v>7</v>
      </c>
      <c r="AK130" s="362" t="str">
        <f t="array" ref="AK130">IF( $X130, "", INDEX(韻母資料表, $AD130, $AK$5))</f>
        <v>i</v>
      </c>
      <c r="AL130" s="362" t="str">
        <f t="array" ref="AL130">IF($X130, "", INDEX(白話字韻母八聲調資料表, $AE130, $AJ130))</f>
        <v>ī</v>
      </c>
      <c r="AM130" s="298"/>
      <c r="AN130" s="362" t="str" cm="1">
        <f t="array" ref="AN130">IF($W130, "", INDEX(聲母資料表, $AA130, AN$5))</f>
        <v>p</v>
      </c>
      <c r="AO130" s="367" t="str" cm="1">
        <f t="array" ref="AO130">IF($X130, "", INDEX(韻母資料表, $AD130, AO$5))</f>
        <v>i</v>
      </c>
      <c r="AP130" s="362" t="str" cm="1">
        <f t="array" ref="AP130">IF($X130, "", INDEX(台羅韻母八聲調資料表, $AE130, $F130))</f>
        <v>ī</v>
      </c>
      <c r="AQ130" s="298"/>
      <c r="AR130" s="302" t="str">
        <f t="array" ref="AR130">IF($W130, "", INDEX(聲母資料表, $AA130, $AR$5))</f>
        <v>b</v>
      </c>
      <c r="AS130" s="303" t="str">
        <f t="array" ref="AS130">IF($X130, "", INDEX(韻母資料表, $AD130, $AS$5))</f>
        <v>i</v>
      </c>
      <c r="AT130" s="302" t="str">
        <f t="array" ref="AT130">IF($X130, "", INDEX(閩拼韻母八聲調資料表, $AE130, $AJ130))</f>
        <v>ī</v>
      </c>
      <c r="AV130" s="301" t="b">
        <f t="shared" si="46"/>
        <v>0</v>
      </c>
      <c r="AW130" s="301" t="str">
        <f>IF( $AV130, IFERROR( IF(MATCH( $E130, 顎音化聲母!$H$9:$H$37, 0), TRUE, FALSE), FALSE), "")</f>
        <v/>
      </c>
      <c r="AX130" s="301" t="str">
        <f t="array" ref="AX130">IF( AND($AV130, $AW130), INDEX(顎音化聲母資料表, MATCH( $D130 &amp; $E130, 顎音化聲母!$L$5:$L$136, 0), 3), "")</f>
        <v/>
      </c>
      <c r="AY130" s="301">
        <f t="shared" si="45"/>
        <v>1</v>
      </c>
      <c r="AZ130" s="362" t="str">
        <f t="array" ref="AZ130">IF($AY130="", "", IF( $AX130&lt;&gt;"", $AX130,INDEX(聲母資料表, $AY130, $AZ$5)))</f>
        <v>ㄅ</v>
      </c>
      <c r="BA130" s="362" t="str">
        <f t="array" ref="BA130">IF($X130, "", INDEX(方音八音反切資料表, $AE130, $AJ130))</f>
        <v>ㄧ˫</v>
      </c>
    </row>
    <row r="131" spans="2:53">
      <c r="B131" s="307">
        <f t="shared" si="27"/>
        <v>124</v>
      </c>
      <c r="C131" s="404" t="s">
        <v>184</v>
      </c>
      <c r="D131" s="312" t="s">
        <v>91</v>
      </c>
      <c r="E131" s="312" t="s">
        <v>61</v>
      </c>
      <c r="F131" s="296">
        <v>3</v>
      </c>
      <c r="G131" s="418" t="str">
        <f t="shared" si="28"/>
        <v xml:space="preserve">矣 (qi3) </v>
      </c>
      <c r="H131" s="269" t="str" cm="1">
        <f t="array" ref="H131">IF( OR($U131, NOT($V131), $X131), "",  $AF131 &amp; INDEX(中文數值資料表, $AJ131, 2) &amp; $AC131)</f>
        <v>堅三英</v>
      </c>
      <c r="I131" s="332" t="str">
        <f t="shared" si="29"/>
        <v>qì</v>
      </c>
      <c r="J131" s="333" t="str">
        <f t="shared" si="30"/>
        <v>ì</v>
      </c>
      <c r="K131" s="334" t="str">
        <f t="shared" si="31"/>
        <v>ǐ</v>
      </c>
      <c r="L131" s="335" t="str">
        <f t="shared" si="32"/>
        <v>0ㄧ˪</v>
      </c>
      <c r="M131" s="270" t="str">
        <f t="shared" ca="1" si="33"/>
        <v xml:space="preserve">\ltjruby{矣}{ì}\
</v>
      </c>
      <c r="N131" s="270" t="str">
        <f t="shared" ca="1" si="34"/>
        <v xml:space="preserve">&lt;ruby&gt;矣&lt;rt&gt;堅三英&lt;/rt&gt;&lt;/ruby&gt;
</v>
      </c>
      <c r="O131" s="270" t="str">
        <f t="shared" ca="1" si="35"/>
        <v xml:space="preserve">&lt;ruby&gt;矣&lt;rt&gt;qì&lt;/rt&gt;&lt;/ruby&gt;
</v>
      </c>
      <c r="P131" s="270" t="str">
        <f t="shared" ca="1" si="51"/>
        <v xml:space="preserve">&lt;ruby&gt;矣&lt;rt&gt;ì&lt;/rt&gt;&lt;/ruby&gt;
</v>
      </c>
      <c r="Q131" s="270" t="str">
        <f t="shared" ca="1" si="51"/>
        <v xml:space="preserve">&lt;ruby&gt;矣&lt;rt&gt;ǐ&lt;/rt&gt;&lt;/ruby&gt;
</v>
      </c>
      <c r="R131" s="271" t="str">
        <f t="shared" ca="1" si="36"/>
        <v xml:space="preserve">&lt;ruby&gt;矣&lt;rtc&gt;0ㄧ˪&lt;/rtc&gt;&lt;/ruby&gt;
</v>
      </c>
      <c r="S131" s="271" t="str">
        <f t="shared" ca="1" si="37"/>
        <v xml:space="preserve">&lt;ruby&gt;矣&lt;rt&gt;ì&lt;/rt&gt;&lt;rtc&gt;0ㄧ˪&lt;/rtc&gt;&lt;/ruby&gt;
</v>
      </c>
      <c r="T131" s="244"/>
      <c r="U131" s="272" t="b">
        <f t="shared" si="38"/>
        <v>0</v>
      </c>
      <c r="V131" s="272" t="b">
        <f t="shared" si="39"/>
        <v>1</v>
      </c>
      <c r="W131" s="272" t="b">
        <f t="shared" si="47"/>
        <v>0</v>
      </c>
      <c r="X131" s="272" t="b">
        <f t="shared" si="40"/>
        <v>0</v>
      </c>
      <c r="Y131" s="272" t="b">
        <f t="shared" si="41"/>
        <v>0</v>
      </c>
      <c r="Z131" s="298"/>
      <c r="AA131" s="305">
        <f t="shared" si="42"/>
        <v>22</v>
      </c>
      <c r="AB131" s="301" cm="1">
        <f t="array" ref="AB131">IF( $AA131="", "", INDEX(聲母資料表, $AA131, AB$5))</f>
        <v>11</v>
      </c>
      <c r="AC131" s="301" t="str" cm="1">
        <f t="array" ref="AC131">IF( $AA131="", "", INDEX(聲母資料表, $AA131, AC$5))</f>
        <v>英</v>
      </c>
      <c r="AD131" s="305">
        <f t="shared" si="43"/>
        <v>19</v>
      </c>
      <c r="AE131" s="301" cm="1">
        <f t="array" ref="AE131">IF( $X131, "", INDEX(韻母資料表, AD131, AE$5))</f>
        <v>29</v>
      </c>
      <c r="AF131" s="301" t="str" cm="1">
        <f t="array" ref="AF131">IF( $X131, "", INDEX(韻母資料表, AE131, AF$5))</f>
        <v>堅</v>
      </c>
      <c r="AG131" s="298"/>
      <c r="AH131" s="301" t="b">
        <f t="array" ref="AH131">IF( $X131, "", IF( INDEX(韻母資料表, AD131, $AH$5) = "入聲", TRUE, FALSE) )</f>
        <v>0</v>
      </c>
      <c r="AI131" s="302">
        <f t="shared" si="44"/>
        <v>1</v>
      </c>
      <c r="AJ131" s="302">
        <f t="shared" si="48"/>
        <v>3</v>
      </c>
      <c r="AK131" s="362" t="str">
        <f t="array" ref="AK131">IF( $X131, "", INDEX(韻母資料表, $AD131, $AK$5))</f>
        <v>i</v>
      </c>
      <c r="AL131" s="362" t="str">
        <f t="array" ref="AL131">IF($X131, "", INDEX(白話字韻母八聲調資料表, $AE131, $AJ131))</f>
        <v>ì</v>
      </c>
      <c r="AM131" s="298"/>
      <c r="AN131" s="362" t="str" cm="1">
        <f t="array" ref="AN131">IF($W131, "", INDEX(聲母資料表, $AA131, AN$5))</f>
        <v xml:space="preserve"> </v>
      </c>
      <c r="AO131" s="367" t="str" cm="1">
        <f t="array" ref="AO131">IF($X131, "", INDEX(韻母資料表, $AD131, AO$5))</f>
        <v>i</v>
      </c>
      <c r="AP131" s="362" t="str" cm="1">
        <f t="array" ref="AP131">IF($X131, "", INDEX(台羅韻母八聲調資料表, $AE131, $F131))</f>
        <v>ì</v>
      </c>
      <c r="AQ131" s="298"/>
      <c r="AR131" s="302" t="str">
        <f t="array" ref="AR131">IF($W131, "", INDEX(聲母資料表, $AA131, $AR$5))</f>
        <v xml:space="preserve"> </v>
      </c>
      <c r="AS131" s="303" t="str">
        <f t="array" ref="AS131">IF($X131, "", INDEX(韻母資料表, $AD131, $AS$5))</f>
        <v>i</v>
      </c>
      <c r="AT131" s="302" t="str">
        <f t="array" ref="AT131">IF($X131, "", INDEX(閩拼韻母八聲調資料表, $AE131, $AJ131))</f>
        <v>ǐ</v>
      </c>
      <c r="AV131" s="301" t="b">
        <f t="shared" si="46"/>
        <v>0</v>
      </c>
      <c r="AW131" s="301" t="str">
        <f>IF( $AV131, IFERROR( IF(MATCH( $E131, 顎音化聲母!$H$9:$H$37, 0), TRUE, FALSE), FALSE), "")</f>
        <v/>
      </c>
      <c r="AX131" s="301" t="str">
        <f t="array" ref="AX131">IF( AND($AV131, $AW131), INDEX(顎音化聲母資料表, MATCH( $D131 &amp; $E131, 顎音化聲母!$L$5:$L$136, 0), 3), "")</f>
        <v/>
      </c>
      <c r="AY131" s="301">
        <f t="shared" si="45"/>
        <v>22</v>
      </c>
      <c r="AZ131" s="362">
        <f t="array" ref="AZ131">IF($AY131="", "", IF( $AX131&lt;&gt;"", $AX131,INDEX(聲母資料表, $AY131, $AZ$5)))</f>
        <v>0</v>
      </c>
      <c r="BA131" s="362" t="str">
        <f t="array" ref="BA131">IF($X131, "", INDEX(方音八音反切資料表, $AE131, $AJ131))</f>
        <v>ㄧ˪</v>
      </c>
    </row>
    <row r="132" spans="2:53">
      <c r="B132" s="307">
        <f t="shared" si="27"/>
        <v>125</v>
      </c>
      <c r="C132" s="404" t="s">
        <v>89</v>
      </c>
      <c r="D132" s="312"/>
      <c r="E132" s="312"/>
      <c r="F132" s="296"/>
      <c r="G132" s="418" t="str">
        <f t="shared" si="28"/>
        <v/>
      </c>
      <c r="H132" s="269" t="str" cm="1">
        <f t="array" ref="H132">IF( OR($U132, NOT($V132), $X132), "",  $AF132 &amp; INDEX(中文數值資料表, $AJ132, 2) &amp; $AC132)</f>
        <v/>
      </c>
      <c r="I132" s="332" t="str">
        <f t="shared" si="29"/>
        <v/>
      </c>
      <c r="J132" s="333" t="str">
        <f t="shared" si="30"/>
        <v/>
      </c>
      <c r="K132" s="334" t="str">
        <f t="shared" si="31"/>
        <v/>
      </c>
      <c r="L132" s="335" t="str">
        <f t="shared" si="32"/>
        <v/>
      </c>
      <c r="M132" s="270" t="str">
        <f t="shared" ca="1" si="33"/>
        <v xml:space="preserve">\ltjruby{。}{}\
</v>
      </c>
      <c r="N132" s="270" t="str">
        <f t="shared" ca="1" si="34"/>
        <v xml:space="preserve">。
</v>
      </c>
      <c r="O132" s="270" t="str">
        <f t="shared" ca="1" si="35"/>
        <v xml:space="preserve">。
</v>
      </c>
      <c r="P132" s="270" t="str">
        <f t="shared" ca="1" si="51"/>
        <v xml:space="preserve">。
</v>
      </c>
      <c r="Q132" s="270" t="str">
        <f t="shared" ca="1" si="51"/>
        <v xml:space="preserve">。
</v>
      </c>
      <c r="R132" s="271" t="str">
        <f t="shared" ca="1" si="36"/>
        <v xml:space="preserve">。
</v>
      </c>
      <c r="S132" s="271" t="str">
        <f t="shared" ca="1" si="37"/>
        <v xml:space="preserve">。
</v>
      </c>
      <c r="T132" s="244"/>
      <c r="U132" s="272" t="b">
        <f t="shared" si="38"/>
        <v>1</v>
      </c>
      <c r="V132" s="272" t="b">
        <f t="shared" si="39"/>
        <v>0</v>
      </c>
      <c r="W132" s="272" t="b">
        <f t="shared" si="47"/>
        <v>1</v>
      </c>
      <c r="X132" s="272" t="b">
        <f t="shared" si="40"/>
        <v>1</v>
      </c>
      <c r="Y132" s="272" t="b">
        <f t="shared" si="41"/>
        <v>0</v>
      </c>
      <c r="Z132" s="298"/>
      <c r="AA132" s="305" t="str">
        <f t="shared" si="42"/>
        <v/>
      </c>
      <c r="AB132" s="301" t="str" cm="1">
        <f t="array" ref="AB132">IF( $AA132="", "", INDEX(聲母資料表, $AA132, AB$5))</f>
        <v/>
      </c>
      <c r="AC132" s="301" t="str" cm="1">
        <f t="array" ref="AC132">IF( $AA132="", "", INDEX(聲母資料表, $AA132, AC$5))</f>
        <v/>
      </c>
      <c r="AD132" s="305" t="str">
        <f t="shared" si="43"/>
        <v/>
      </c>
      <c r="AE132" s="301" t="str" cm="1">
        <f t="array" ref="AE132">IF( $X132, "", INDEX(韻母資料表, AD132, AE$5))</f>
        <v/>
      </c>
      <c r="AF132" s="301" t="str" cm="1">
        <f t="array" ref="AF132">IF( $X132, "", INDEX(韻母資料表, AE132, AF$5))</f>
        <v/>
      </c>
      <c r="AG132" s="298"/>
      <c r="AH132" s="301" t="str">
        <f t="array" ref="AH132">IF( $X132, "", IF( INDEX(韻母資料表, AD132, $AH$5) = "入聲", TRUE, FALSE) )</f>
        <v/>
      </c>
      <c r="AI132" s="302" t="str">
        <f t="shared" si="44"/>
        <v/>
      </c>
      <c r="AJ132" s="302" t="str">
        <f t="shared" si="48"/>
        <v/>
      </c>
      <c r="AK132" s="362" t="str">
        <f t="array" ref="AK132">IF( $X132, "", INDEX(韻母資料表, $AD132, $AK$5))</f>
        <v/>
      </c>
      <c r="AL132" s="362" t="str">
        <f t="array" ref="AL132">IF($X132, "", INDEX(白話字韻母八聲調資料表, $AE132, $AJ132))</f>
        <v/>
      </c>
      <c r="AM132" s="298"/>
      <c r="AN132" s="362" t="str" cm="1">
        <f t="array" ref="AN132">IF($W132, "", INDEX(聲母資料表, $AA132, AN$5))</f>
        <v/>
      </c>
      <c r="AO132" s="367" t="str" cm="1">
        <f t="array" ref="AO132">IF($X132, "", INDEX(韻母資料表, $AD132, AO$5))</f>
        <v/>
      </c>
      <c r="AP132" s="362" t="str" cm="1">
        <f t="array" ref="AP132">IF($X132, "", INDEX(台羅韻母八聲調資料表, $AE132, $F132))</f>
        <v/>
      </c>
      <c r="AQ132" s="298"/>
      <c r="AR132" s="302" t="str">
        <f t="array" ref="AR132">IF($W132, "", INDEX(聲母資料表, $AA132, $AR$5))</f>
        <v/>
      </c>
      <c r="AS132" s="303" t="str">
        <f t="array" ref="AS132">IF($X132, "", INDEX(韻母資料表, $AD132, $AS$5))</f>
        <v/>
      </c>
      <c r="AT132" s="302" t="str">
        <f t="array" ref="AT132">IF($X132, "", INDEX(閩拼韻母八聲調資料表, $AE132, $AJ132))</f>
        <v/>
      </c>
      <c r="AV132" s="301" t="b">
        <f t="shared" si="46"/>
        <v>0</v>
      </c>
      <c r="AW132" s="301" t="str">
        <f>IF( $AV132, IFERROR( IF(MATCH( $E132, 顎音化聲母!$H$9:$H$37, 0), TRUE, FALSE), FALSE), "")</f>
        <v/>
      </c>
      <c r="AX132" s="301" t="str">
        <f t="array" ref="AX132">IF( AND($AV132, $AW132), INDEX(顎音化聲母資料表, MATCH( $D132 &amp; $E132, 顎音化聲母!$L$5:$L$136, 0), 3), "")</f>
        <v/>
      </c>
      <c r="AY132" s="301" t="str">
        <f t="shared" si="45"/>
        <v/>
      </c>
      <c r="AZ132" s="362" t="str">
        <f t="array" ref="AZ132">IF($AY132="", "", IF( $AX132&lt;&gt;"", $AX132,INDEX(聲母資料表, $AY132, $AZ$5)))</f>
        <v/>
      </c>
      <c r="BA132" s="362" t="str">
        <f t="array" ref="BA132">IF($X132, "", INDEX(方音八音反切資料表, $AE132, $AJ132))</f>
        <v/>
      </c>
    </row>
    <row r="133" spans="2:53">
      <c r="B133" s="307">
        <f t="shared" si="27"/>
        <v>126</v>
      </c>
      <c r="C133" s="404" t="s">
        <v>185</v>
      </c>
      <c r="D133" s="312" t="s">
        <v>100</v>
      </c>
      <c r="E133" s="312" t="s">
        <v>71</v>
      </c>
      <c r="F133" s="296">
        <v>5</v>
      </c>
      <c r="G133" s="418" t="str">
        <f t="shared" si="28"/>
        <v xml:space="preserve">然 (jian5) </v>
      </c>
      <c r="H133" s="269" t="str" cm="1">
        <f t="array" ref="H133">IF( OR($U133, NOT($V133), $X133), "",  $AF133 &amp; INDEX(中文數值資料表, $AJ133, 2) &amp; $AC133)</f>
        <v>膠五入</v>
      </c>
      <c r="I133" s="332" t="str">
        <f t="shared" si="29"/>
        <v>jiân</v>
      </c>
      <c r="J133" s="333" t="str">
        <f t="shared" si="30"/>
        <v>jiân</v>
      </c>
      <c r="K133" s="334" t="str">
        <f t="shared" si="31"/>
        <v>zziàn</v>
      </c>
      <c r="L133" s="335" t="str">
        <f t="shared" si="32"/>
        <v>ㆡㄧㄢˊ</v>
      </c>
      <c r="M133" s="270" t="str">
        <f t="shared" ca="1" si="33"/>
        <v xml:space="preserve">\ltjruby{然}{jiân}\
</v>
      </c>
      <c r="N133" s="270" t="str">
        <f t="shared" ca="1" si="34"/>
        <v xml:space="preserve">&lt;ruby&gt;然&lt;rt&gt;膠五入&lt;/rt&gt;&lt;/ruby&gt;
</v>
      </c>
      <c r="O133" s="270" t="str">
        <f t="shared" ca="1" si="35"/>
        <v xml:space="preserve">&lt;ruby&gt;然&lt;rt&gt;jiân&lt;/rt&gt;&lt;/ruby&gt;
</v>
      </c>
      <c r="P133" s="270" t="str">
        <f t="shared" ca="1" si="51"/>
        <v xml:space="preserve">&lt;ruby&gt;然&lt;rt&gt;jiân&lt;/rt&gt;&lt;/ruby&gt;
</v>
      </c>
      <c r="Q133" s="270" t="str">
        <f t="shared" ca="1" si="51"/>
        <v xml:space="preserve">&lt;ruby&gt;然&lt;rt&gt;zziàn&lt;/rt&gt;&lt;/ruby&gt;
</v>
      </c>
      <c r="R133" s="271" t="str">
        <f t="shared" ca="1" si="36"/>
        <v xml:space="preserve">&lt;ruby&gt;然&lt;rtc&gt;ㆡㄧㄢˊ&lt;/rtc&gt;&lt;/ruby&gt;
</v>
      </c>
      <c r="S133" s="271" t="str">
        <f t="shared" ca="1" si="37"/>
        <v xml:space="preserve">&lt;ruby&gt;然&lt;rt&gt;jiân&lt;/rt&gt;&lt;rtc&gt;ㆡㄧㄢˊ&lt;/rtc&gt;&lt;/ruby&gt;
</v>
      </c>
      <c r="T133" s="244"/>
      <c r="U133" s="272" t="b">
        <f t="shared" si="38"/>
        <v>0</v>
      </c>
      <c r="V133" s="272" t="b">
        <f t="shared" si="39"/>
        <v>1</v>
      </c>
      <c r="W133" s="272" t="b">
        <f t="shared" si="47"/>
        <v>0</v>
      </c>
      <c r="X133" s="272" t="b">
        <f t="shared" si="40"/>
        <v>0</v>
      </c>
      <c r="Y133" s="272" t="b">
        <f t="shared" si="41"/>
        <v>0</v>
      </c>
      <c r="Z133" s="298"/>
      <c r="AA133" s="305">
        <f t="shared" si="42"/>
        <v>19</v>
      </c>
      <c r="AB133" s="301" cm="1">
        <f t="array" ref="AB133">IF( $AA133="", "", INDEX(聲母資料表, $AA133, AB$5))</f>
        <v>9</v>
      </c>
      <c r="AC133" s="301" t="str" cm="1">
        <f t="array" ref="AC133">IF( $AA133="", "", INDEX(聲母資料表, $AA133, AC$5))</f>
        <v>入</v>
      </c>
      <c r="AD133" s="305">
        <f t="shared" si="43"/>
        <v>24</v>
      </c>
      <c r="AE133" s="301" cm="1">
        <f t="array" ref="AE133">IF( $X133, "", INDEX(韻母資料表, AD133, AE$5))</f>
        <v>2</v>
      </c>
      <c r="AF133" s="301" t="str" cm="1">
        <f t="array" ref="AF133">IF( $X133, "", INDEX(韻母資料表, AE133, AF$5))</f>
        <v>膠</v>
      </c>
      <c r="AG133" s="298"/>
      <c r="AH133" s="301" t="b">
        <f t="array" ref="AH133">IF( $X133, "", IF( INDEX(韻母資料表, AD133, $AH$5) = "入聲", TRUE, FALSE) )</f>
        <v>0</v>
      </c>
      <c r="AI133" s="302">
        <f t="shared" si="44"/>
        <v>1</v>
      </c>
      <c r="AJ133" s="302">
        <f t="shared" si="48"/>
        <v>5</v>
      </c>
      <c r="AK133" s="362" t="str">
        <f t="array" ref="AK133">IF( $X133, "", INDEX(韻母資料表, $AD133, $AK$5))</f>
        <v>ian</v>
      </c>
      <c r="AL133" s="362" t="str">
        <f t="array" ref="AL133">IF($X133, "", INDEX(白話字韻母八聲調資料表, $AE133, $AJ133))</f>
        <v>iân</v>
      </c>
      <c r="AM133" s="298"/>
      <c r="AN133" s="362" t="str" cm="1">
        <f t="array" ref="AN133">IF($W133, "", INDEX(聲母資料表, $AA133, AN$5))</f>
        <v>j</v>
      </c>
      <c r="AO133" s="367" t="str" cm="1">
        <f t="array" ref="AO133">IF($X133, "", INDEX(韻母資料表, $AD133, AO$5))</f>
        <v>ian</v>
      </c>
      <c r="AP133" s="362" t="str" cm="1">
        <f t="array" ref="AP133">IF($X133, "", INDEX(台羅韻母八聲調資料表, $AE133, $F133))</f>
        <v>iân</v>
      </c>
      <c r="AQ133" s="298"/>
      <c r="AR133" s="302" t="str">
        <f t="array" ref="AR133">IF($W133, "", INDEX(聲母資料表, $AA133, $AR$5))</f>
        <v>zz</v>
      </c>
      <c r="AS133" s="303" t="str">
        <f t="array" ref="AS133">IF($X133, "", INDEX(韻母資料表, $AD133, $AS$5))</f>
        <v>ian</v>
      </c>
      <c r="AT133" s="302" t="str">
        <f t="array" ref="AT133">IF($X133, "", INDEX(閩拼韻母八聲調資料表, $AE133, $AJ133))</f>
        <v>iàn</v>
      </c>
      <c r="AV133" s="301" t="b">
        <f t="shared" si="46"/>
        <v>1</v>
      </c>
      <c r="AW133" s="301" t="b">
        <f>IF( $AV133, IFERROR( IF(MATCH( $E133, 顎音化聲母!$H$9:$H$37, 0), TRUE, FALSE), FALSE), "")</f>
        <v>0</v>
      </c>
      <c r="AX133" s="301" t="str">
        <f t="array" ref="AX133">IF( AND($AV133, $AW133), INDEX(顎音化聲母資料表, MATCH( $D133 &amp; $E133, 顎音化聲母!$L$5:$L$136, 0), 3), "")</f>
        <v/>
      </c>
      <c r="AY133" s="301">
        <f t="shared" si="45"/>
        <v>19</v>
      </c>
      <c r="AZ133" s="362" t="str">
        <f t="array" ref="AZ133">IF($AY133="", "", IF( $AX133&lt;&gt;"", $AX133,INDEX(聲母資料表, $AY133, $AZ$5)))</f>
        <v>ㆡ</v>
      </c>
      <c r="BA133" s="362" t="str">
        <f t="array" ref="BA133">IF($X133, "", INDEX(方音八音反切資料表, $AE133, $AJ133))</f>
        <v>ㄧㄢˊ</v>
      </c>
    </row>
    <row r="134" spans="2:53">
      <c r="B134" s="307">
        <f t="shared" si="27"/>
        <v>127</v>
      </c>
      <c r="C134" s="404" t="s">
        <v>176</v>
      </c>
      <c r="D134" s="312" t="s">
        <v>79</v>
      </c>
      <c r="E134" s="312" t="s">
        <v>66</v>
      </c>
      <c r="F134" s="296">
        <v>4</v>
      </c>
      <c r="G134" s="418" t="str">
        <f t="shared" si="28"/>
        <v xml:space="preserve">則 (tsik4) </v>
      </c>
      <c r="H134" s="269" t="str" cm="1">
        <f t="array" ref="H134">IF( OR($U134, NOT($V134), $X134), "",  $AF134 &amp; INDEX(中文數值資料表, $AJ134, 2) &amp; $AC134)</f>
        <v>監四曾</v>
      </c>
      <c r="I134" s="332" t="str">
        <f t="shared" si="29"/>
        <v>tsik</v>
      </c>
      <c r="J134" s="333" t="str">
        <f t="shared" si="30"/>
        <v>tsik</v>
      </c>
      <c r="K134" s="334" t="str">
        <f t="shared" si="31"/>
        <v>zik</v>
      </c>
      <c r="L134" s="335" t="str">
        <f t="shared" si="32"/>
        <v>ㄗㄧㆻ</v>
      </c>
      <c r="M134" s="270" t="str">
        <f t="shared" ca="1" si="33"/>
        <v xml:space="preserve">\ltjruby{則}{tsik}\
</v>
      </c>
      <c r="N134" s="270" t="str">
        <f t="shared" ca="1" si="34"/>
        <v xml:space="preserve">&lt;ruby&gt;則&lt;rt&gt;監四曾&lt;/rt&gt;&lt;/ruby&gt;
</v>
      </c>
      <c r="O134" s="270" t="str">
        <f t="shared" ca="1" si="35"/>
        <v xml:space="preserve">&lt;ruby&gt;則&lt;rt&gt;tsik&lt;/rt&gt;&lt;/ruby&gt;
</v>
      </c>
      <c r="P134" s="270" t="str">
        <f t="shared" ca="1" si="51"/>
        <v xml:space="preserve">&lt;ruby&gt;則&lt;rt&gt;tsik&lt;/rt&gt;&lt;/ruby&gt;
</v>
      </c>
      <c r="Q134" s="270" t="str">
        <f t="shared" ca="1" si="51"/>
        <v xml:space="preserve">&lt;ruby&gt;則&lt;rt&gt;zik&lt;/rt&gt;&lt;/ruby&gt;
</v>
      </c>
      <c r="R134" s="271" t="str">
        <f t="shared" ca="1" si="36"/>
        <v xml:space="preserve">&lt;ruby&gt;則&lt;rtc&gt;ㄗㄧㆻ&lt;/rtc&gt;&lt;/ruby&gt;
</v>
      </c>
      <c r="S134" s="271" t="str">
        <f t="shared" ca="1" si="37"/>
        <v xml:space="preserve">&lt;ruby&gt;則&lt;rt&gt;tsik&lt;/rt&gt;&lt;rtc&gt;ㄗㄧㆻ&lt;/rtc&gt;&lt;/ruby&gt;
</v>
      </c>
      <c r="T134" s="244"/>
      <c r="U134" s="272" t="b">
        <f t="shared" si="38"/>
        <v>0</v>
      </c>
      <c r="V134" s="272" t="b">
        <f t="shared" si="39"/>
        <v>1</v>
      </c>
      <c r="W134" s="272" t="b">
        <f t="shared" si="47"/>
        <v>0</v>
      </c>
      <c r="X134" s="272" t="b">
        <f t="shared" si="40"/>
        <v>0</v>
      </c>
      <c r="Y134" s="272" t="b">
        <f t="shared" si="41"/>
        <v>0</v>
      </c>
      <c r="Z134" s="298"/>
      <c r="AA134" s="305">
        <f t="shared" si="42"/>
        <v>18</v>
      </c>
      <c r="AB134" s="301" cm="1">
        <f t="array" ref="AB134">IF( $AA134="", "", INDEX(聲母資料表, $AA134, AB$5))</f>
        <v>8</v>
      </c>
      <c r="AC134" s="301" t="str" cm="1">
        <f t="array" ref="AC134">IF( $AA134="", "", INDEX(聲母資料表, $AA134, AC$5))</f>
        <v>曾</v>
      </c>
      <c r="AD134" s="305">
        <f t="shared" si="43"/>
        <v>34</v>
      </c>
      <c r="AE134" s="301" cm="1">
        <f t="array" ref="AE134">IF( $X134, "", INDEX(韻母資料表, AD134, AE$5))</f>
        <v>9</v>
      </c>
      <c r="AF134" s="301" t="str" cm="1">
        <f t="array" ref="AF134">IF( $X134, "", INDEX(韻母資料表, AE134, AF$5))</f>
        <v>監</v>
      </c>
      <c r="AG134" s="298"/>
      <c r="AH134" s="301" t="b">
        <f t="array" ref="AH134">IF( $X134, "", IF( INDEX(韻母資料表, AD134, $AH$5) = "入聲", TRUE, FALSE) )</f>
        <v>0</v>
      </c>
      <c r="AI134" s="302">
        <f t="shared" si="44"/>
        <v>1</v>
      </c>
      <c r="AJ134" s="302">
        <f t="shared" si="48"/>
        <v>4</v>
      </c>
      <c r="AK134" s="362" t="str">
        <f t="array" ref="AK134">IF( $X134, "", INDEX(韻母資料表, $AD134, $AK$5))</f>
        <v>ik</v>
      </c>
      <c r="AL134" s="362" t="str">
        <f t="array" ref="AL134">IF($X134, "", INDEX(白話字韻母八聲調資料表, $AE134, $AJ134))</f>
        <v>ik</v>
      </c>
      <c r="AM134" s="298"/>
      <c r="AN134" s="362" t="str" cm="1">
        <f t="array" ref="AN134">IF($W134, "", INDEX(聲母資料表, $AA134, AN$5))</f>
        <v>ts</v>
      </c>
      <c r="AO134" s="367" t="str" cm="1">
        <f t="array" ref="AO134">IF($X134, "", INDEX(韻母資料表, $AD134, AO$5))</f>
        <v>ik</v>
      </c>
      <c r="AP134" s="362" t="str" cm="1">
        <f t="array" ref="AP134">IF($X134, "", INDEX(台羅韻母八聲調資料表, $AE134, $F134))</f>
        <v>ik</v>
      </c>
      <c r="AQ134" s="298"/>
      <c r="AR134" s="302" t="str">
        <f t="array" ref="AR134">IF($W134, "", INDEX(聲母資料表, $AA134, $AR$5))</f>
        <v>z</v>
      </c>
      <c r="AS134" s="303" t="str">
        <f t="array" ref="AS134">IF($X134, "", INDEX(韻母資料表, $AD134, $AS$5))</f>
        <v>ik</v>
      </c>
      <c r="AT134" s="302" t="str">
        <f t="array" ref="AT134">IF($X134, "", INDEX(閩拼韻母八聲調資料表, $AE134, $AJ134))</f>
        <v>ik</v>
      </c>
      <c r="AV134" s="301" t="b">
        <f t="shared" si="46"/>
        <v>0</v>
      </c>
      <c r="AW134" s="301" t="str">
        <f>IF( $AV134, IFERROR( IF(MATCH( $E134, 顎音化聲母!$H$9:$H$37, 0), TRUE, FALSE), FALSE), "")</f>
        <v/>
      </c>
      <c r="AX134" s="301" t="str">
        <f t="array" ref="AX134">IF( AND($AV134, $AW134), INDEX(顎音化聲母資料表, MATCH( $D134 &amp; $E134, 顎音化聲母!$L$5:$L$136, 0), 3), "")</f>
        <v/>
      </c>
      <c r="AY134" s="301">
        <f t="shared" si="45"/>
        <v>18</v>
      </c>
      <c r="AZ134" s="362" t="str">
        <f t="array" ref="AZ134">IF($AY134="", "", IF( $AX134&lt;&gt;"", $AX134,INDEX(聲母資料表, $AY134, $AZ$5)))</f>
        <v>ㄗ</v>
      </c>
      <c r="BA134" s="362" t="str">
        <f t="array" ref="BA134">IF($X134, "", INDEX(方音八音反切資料表, $AE134, $AJ134))</f>
        <v>ㄧㆻ</v>
      </c>
    </row>
    <row r="135" spans="2:53">
      <c r="B135" s="307">
        <f t="shared" si="27"/>
        <v>128</v>
      </c>
      <c r="C135" s="404" t="s">
        <v>186</v>
      </c>
      <c r="D135" s="312" t="s">
        <v>85</v>
      </c>
      <c r="E135" s="312" t="s">
        <v>132</v>
      </c>
      <c r="F135" s="296">
        <v>4</v>
      </c>
      <c r="G135" s="418" t="str">
        <f t="shared" si="28"/>
        <v xml:space="preserve">北 (pok4) </v>
      </c>
      <c r="H135" s="269" t="str" cm="1">
        <f t="array" ref="H135">IF( OR($U135, NOT($V135), $X135), "",  $AF135 &amp; INDEX(中文數值資料表, $AJ135, 2) &amp; $AC135)</f>
        <v>干四邊</v>
      </c>
      <c r="I135" s="332" t="str">
        <f t="shared" si="29"/>
        <v>pok</v>
      </c>
      <c r="J135" s="333" t="str">
        <f t="shared" si="30"/>
        <v>pok</v>
      </c>
      <c r="K135" s="334" t="str">
        <f t="shared" si="31"/>
        <v>bok</v>
      </c>
      <c r="L135" s="335" t="str">
        <f t="shared" si="32"/>
        <v>ㄅㆦㆻ</v>
      </c>
      <c r="M135" s="270" t="str">
        <f t="shared" ca="1" si="33"/>
        <v xml:space="preserve">\ltjruby{北}{pok}\
</v>
      </c>
      <c r="N135" s="270" t="str">
        <f t="shared" ca="1" si="34"/>
        <v xml:space="preserve">&lt;ruby&gt;北&lt;rt&gt;干四邊&lt;/rt&gt;&lt;/ruby&gt;
</v>
      </c>
      <c r="O135" s="270" t="str">
        <f t="shared" ca="1" si="35"/>
        <v xml:space="preserve">&lt;ruby&gt;北&lt;rt&gt;pok&lt;/rt&gt;&lt;/ruby&gt;
</v>
      </c>
      <c r="P135" s="270" t="str">
        <f t="shared" ca="1" si="51"/>
        <v xml:space="preserve">&lt;ruby&gt;北&lt;rt&gt;pok&lt;/rt&gt;&lt;/ruby&gt;
</v>
      </c>
      <c r="Q135" s="270" t="str">
        <f t="shared" ca="1" si="51"/>
        <v xml:space="preserve">&lt;ruby&gt;北&lt;rt&gt;bok&lt;/rt&gt;&lt;/ruby&gt;
</v>
      </c>
      <c r="R135" s="271" t="str">
        <f t="shared" ca="1" si="36"/>
        <v xml:space="preserve">&lt;ruby&gt;北&lt;rtc&gt;ㄅㆦㆻ&lt;/rtc&gt;&lt;/ruby&gt;
</v>
      </c>
      <c r="S135" s="271" t="str">
        <f t="shared" ca="1" si="37"/>
        <v xml:space="preserve">&lt;ruby&gt;北&lt;rt&gt;pok&lt;/rt&gt;&lt;rtc&gt;ㄅㆦㆻ&lt;/rtc&gt;&lt;/ruby&gt;
</v>
      </c>
      <c r="T135" s="244"/>
      <c r="U135" s="272" t="b">
        <f t="shared" si="38"/>
        <v>0</v>
      </c>
      <c r="V135" s="272" t="b">
        <f t="shared" si="39"/>
        <v>1</v>
      </c>
      <c r="W135" s="272" t="b">
        <f t="shared" si="47"/>
        <v>0</v>
      </c>
      <c r="X135" s="272" t="b">
        <f t="shared" si="40"/>
        <v>0</v>
      </c>
      <c r="Y135" s="272" t="b">
        <f t="shared" si="41"/>
        <v>0</v>
      </c>
      <c r="Z135" s="298"/>
      <c r="AA135" s="305">
        <f t="shared" si="42"/>
        <v>1</v>
      </c>
      <c r="AB135" s="301" cm="1">
        <f t="array" ref="AB135">IF( $AA135="", "", INDEX(聲母資料表, $AA135, AB$5))</f>
        <v>2</v>
      </c>
      <c r="AC135" s="301" t="str" cm="1">
        <f t="array" ref="AC135">IF( $AA135="", "", INDEX(聲母資料表, $AA135, AC$5))</f>
        <v>邊</v>
      </c>
      <c r="AD135" s="305">
        <f t="shared" si="43"/>
        <v>55</v>
      </c>
      <c r="AE135" s="301" cm="1">
        <f t="array" ref="AE135">IF( $X135, "", INDEX(韻母資料表, AD135, AE$5))</f>
        <v>7</v>
      </c>
      <c r="AF135" s="301" t="str" cm="1">
        <f t="array" ref="AF135">IF( $X135, "", INDEX(韻母資料表, AE135, AF$5))</f>
        <v>干</v>
      </c>
      <c r="AG135" s="298"/>
      <c r="AH135" s="301" t="b">
        <f t="array" ref="AH135">IF( $X135, "", IF( INDEX(韻母資料表, AD135, $AH$5) = "入聲", TRUE, FALSE) )</f>
        <v>0</v>
      </c>
      <c r="AI135" s="302">
        <f t="shared" si="44"/>
        <v>1</v>
      </c>
      <c r="AJ135" s="302">
        <f t="shared" si="48"/>
        <v>4</v>
      </c>
      <c r="AK135" s="362" t="str">
        <f t="array" ref="AK135">IF( $X135, "", INDEX(韻母資料表, $AD135, $AK$5))</f>
        <v>ok</v>
      </c>
      <c r="AL135" s="362" t="str">
        <f t="array" ref="AL135">IF($X135, "", INDEX(白話字韻母八聲調資料表, $AE135, $AJ135))</f>
        <v>ok</v>
      </c>
      <c r="AM135" s="298"/>
      <c r="AN135" s="362" t="str" cm="1">
        <f t="array" ref="AN135">IF($W135, "", INDEX(聲母資料表, $AA135, AN$5))</f>
        <v>p</v>
      </c>
      <c r="AO135" s="367" t="str" cm="1">
        <f t="array" ref="AO135">IF($X135, "", INDEX(韻母資料表, $AD135, AO$5))</f>
        <v>ok</v>
      </c>
      <c r="AP135" s="362" t="str" cm="1">
        <f t="array" ref="AP135">IF($X135, "", INDEX(台羅韻母八聲調資料表, $AE135, $F135))</f>
        <v>ok</v>
      </c>
      <c r="AQ135" s="298"/>
      <c r="AR135" s="302" t="str">
        <f t="array" ref="AR135">IF($W135, "", INDEX(聲母資料表, $AA135, $AR$5))</f>
        <v>b</v>
      </c>
      <c r="AS135" s="303" t="str">
        <f t="array" ref="AS135">IF($X135, "", INDEX(韻母資料表, $AD135, $AS$5))</f>
        <v>ok</v>
      </c>
      <c r="AT135" s="302" t="str">
        <f t="array" ref="AT135">IF($X135, "", INDEX(閩拼韻母八聲調資料表, $AE135, $AJ135))</f>
        <v>ok</v>
      </c>
      <c r="AV135" s="301" t="b">
        <f t="shared" si="46"/>
        <v>0</v>
      </c>
      <c r="AW135" s="301" t="str">
        <f>IF( $AV135, IFERROR( IF(MATCH( $E135, 顎音化聲母!$H$9:$H$37, 0), TRUE, FALSE), FALSE), "")</f>
        <v/>
      </c>
      <c r="AX135" s="301" t="str">
        <f t="array" ref="AX135">IF( AND($AV135, $AW135), INDEX(顎音化聲母資料表, MATCH( $D135 &amp; $E135, 顎音化聲母!$L$5:$L$136, 0), 3), "")</f>
        <v/>
      </c>
      <c r="AY135" s="301">
        <f t="shared" si="45"/>
        <v>1</v>
      </c>
      <c r="AZ135" s="362" t="str">
        <f t="array" ref="AZ135">IF($AY135="", "", IF( $AX135&lt;&gt;"", $AX135,INDEX(聲母資料表, $AY135, $AZ$5)))</f>
        <v>ㄅ</v>
      </c>
      <c r="BA135" s="362" t="str">
        <f t="array" ref="BA135">IF($X135, "", INDEX(方音八音反切資料表, $AE135, $AJ135))</f>
        <v>ㆦㆻ</v>
      </c>
    </row>
    <row r="136" spans="2:53">
      <c r="B136" s="307">
        <f t="shared" ref="B136:B199" si="52">ROW() - ROW($7:$7)</f>
        <v>129</v>
      </c>
      <c r="C136" s="404" t="s">
        <v>96</v>
      </c>
      <c r="D136" s="312" t="s">
        <v>97</v>
      </c>
      <c r="E136" s="312" t="s">
        <v>98</v>
      </c>
      <c r="F136" s="296">
        <v>1</v>
      </c>
      <c r="G136" s="418" t="str">
        <f t="shared" ref="G136:G199" si="53" xml:space="preserve"> IF(NOT($V136), "", C136 &amp; " (" &amp; _xlfn.CONCAT(D136:F136) &amp; ") " )</f>
        <v xml:space="preserve">通 (thong1) </v>
      </c>
      <c r="H136" s="269" t="str" cm="1">
        <f t="array" ref="H136">IF( OR($U136, NOT($V136), $X136), "",  $AF136 &amp; INDEX(中文數值資料表, $AJ136, 2) &amp; $AC136)</f>
        <v>干一他</v>
      </c>
      <c r="I136" s="332" t="str">
        <f t="shared" ref="I136:I199" si="54">IF( NOT($U136), TRIM( $D136 &amp; $AL136), "")</f>
        <v>thong</v>
      </c>
      <c r="J136" s="333" t="str">
        <f t="shared" ref="J136:J199" si="55">IF( NOT($U136), TRIM( $AN136 &amp; $AP136 ), "")</f>
        <v>thong</v>
      </c>
      <c r="K136" s="334" t="str">
        <f t="shared" ref="K136:K199" si="56">IF( NOT($U136), TRIM($AR136 &amp; $AT136), "")</f>
        <v>tōng</v>
      </c>
      <c r="L136" s="335" t="str">
        <f t="shared" ref="L136:L199" si="57">IF( NOT($U136), TRIM($AZ136 &amp; $BA136), "")</f>
        <v>ㄊㆲ</v>
      </c>
      <c r="M136" s="270" t="str">
        <f t="shared" ref="M136:M199" ca="1" si="58">IF( $U136, "\ltjruby{" &amp; $C136 &amp; "}{}\" &amp; CHAR(10), IF($C136=CHAR(10), "\vskip 0.5 cm" &amp; CHAR(10), "\ltjruby{" &amp; $C136 &amp; "}{" &amp; INDIRECT( ADDRESS(ROW(), COLUMN() - $G$5) ) &amp; "}\" &amp; CHAR(10)))</f>
        <v xml:space="preserve">\ltjruby{通}{thong}\
</v>
      </c>
      <c r="N136" s="270" t="str">
        <f t="shared" ref="N136:N199" ca="1" si="59">IF( $U136, ($C136 &amp; CHAR(10)), IF($C136=CHAR(10), (CHAR(10) &amp; "&lt;/p&gt;" &amp; CHAR(10) &amp; "&lt;p&gt;" &amp; CHAR(10)), "&lt;ruby&gt;" &amp; $C136 &amp; "&lt;rt&gt;" &amp; INDIRECT( ADDRESS(ROW(), COLUMN() - $P$5) ) &amp; "&lt;/rt&gt;&lt;/ruby&gt;" &amp; CHAR(10))
)</f>
        <v xml:space="preserve">&lt;ruby&gt;通&lt;rt&gt;干一他&lt;/rt&gt;&lt;/ruby&gt;
</v>
      </c>
      <c r="O136" s="270" t="str">
        <f t="shared" ref="O136:O199" ca="1" si="60">IF( $U136, ($C136 &amp; CHAR(10)), IF($C136=CHAR(10), (CHAR(10) &amp; "&lt;/p&gt;" &amp; CHAR(10) &amp; "&lt;p&gt;" &amp; CHAR(10)), "&lt;ruby&gt;" &amp; $C136 &amp; "&lt;rt&gt;" &amp; INDIRECT( ADDRESS(ROW(), COLUMN() - $O$5) ) &amp; "&lt;/rt&gt;&lt;/ruby&gt;" &amp; CHAR(10)))</f>
        <v xml:space="preserve">&lt;ruby&gt;通&lt;rt&gt;thong&lt;/rt&gt;&lt;/ruby&gt;
</v>
      </c>
      <c r="P136" s="270" t="str">
        <f t="shared" ca="1" si="51"/>
        <v xml:space="preserve">&lt;ruby&gt;通&lt;rt&gt;thong&lt;/rt&gt;&lt;/ruby&gt;
</v>
      </c>
      <c r="Q136" s="270" t="str">
        <f t="shared" ca="1" si="51"/>
        <v xml:space="preserve">&lt;ruby&gt;通&lt;rt&gt;tōng&lt;/rt&gt;&lt;/ruby&gt;
</v>
      </c>
      <c r="R136" s="271" t="str">
        <f t="shared" ref="R136:R199" ca="1" si="61">IF( $U136, ($C136 &amp; CHAR(10)), IF($C136=CHAR(10), (CHAR(10) &amp; "&lt;/p&gt;" &amp; CHAR(10) &amp; "&lt;p&gt;" &amp; CHAR(10)), "&lt;ruby&gt;" &amp; $C136 &amp; "&lt;rtc&gt;" &amp; INDIRECT( ADDRESS(ROW(), COLUMN() - $R$5) ) &amp; "&lt;/rtc&gt;&lt;/ruby&gt;" &amp; CHAR(10)))</f>
        <v xml:space="preserve">&lt;ruby&gt;通&lt;rtc&gt;ㄊㆲ&lt;/rtc&gt;&lt;/ruby&gt;
</v>
      </c>
      <c r="S136" s="271" t="str">
        <f t="shared" ref="S136:S199" ca="1" si="62">IF( $U136, ($C136 &amp; CHAR(10)), IF($C136=CHAR(10), (CHAR(10) &amp; "&lt;/p&gt;" &amp; CHAR(10) &amp; "&lt;p&gt;" &amp; CHAR(10)), "&lt;ruby&gt;" &amp; $C136  &amp; "&lt;rt&gt;" &amp; INDIRECT( ADDRESS(ROW(), COLUMN() - $S$4) ) &amp; "&lt;/rt&gt;" &amp; "&lt;rtc&gt;" &amp; INDIRECT( ADDRESS(ROW(), COLUMN() - $S$5) ) &amp; "&lt;/rtc&gt;&lt;/ruby&gt;"&amp; CHAR(10)))</f>
        <v xml:space="preserve">&lt;ruby&gt;通&lt;rt&gt;thong&lt;/rt&gt;&lt;rtc&gt;ㄊㆲ&lt;/rtc&gt;&lt;/ruby&gt;
</v>
      </c>
      <c r="T136" s="244"/>
      <c r="U136" s="272" t="b">
        <f t="shared" ref="U136:U199" si="63">IFERROR( IF( MATCH($C136, 標題符號清單, 0) &gt; 0, TRUE, FALSE), FALSE)</f>
        <v>0</v>
      </c>
      <c r="V136" s="272" t="b">
        <f t="shared" ref="V136:V199" si="64">AND( NOT($U136), $C136&lt;&gt;"", $C136&lt;&gt;CHAR(10) )</f>
        <v>1</v>
      </c>
      <c r="W136" s="272" t="b">
        <f t="shared" si="47"/>
        <v>0</v>
      </c>
      <c r="X136" s="272" t="b">
        <f t="shared" ref="X136:X199" si="65">IF( OR($U136, NOT($V136)), TRUE, IF($E136="", TRUE, FALSE))</f>
        <v>0</v>
      </c>
      <c r="Y136" s="272" t="b">
        <f t="shared" ref="Y136:Y199" si="66">AND($V136, $F136="")</f>
        <v>0</v>
      </c>
      <c r="Z136" s="298"/>
      <c r="AA136" s="305">
        <f t="shared" ref="AA136:AA199" si="67">IF(OR($U136, NOT($V136)), "", IF($D136="", 18, MATCH($D136, 聲母碼, 0)) )</f>
        <v>6</v>
      </c>
      <c r="AB136" s="301" cm="1">
        <f t="array" ref="AB136">IF( $AA136="", "", INDEX(聲母資料表, $AA136, AB$5))</f>
        <v>7</v>
      </c>
      <c r="AC136" s="301" t="str" cm="1">
        <f t="array" ref="AC136">IF( $AA136="", "", INDEX(聲母資料表, $AA136, AC$5))</f>
        <v>他</v>
      </c>
      <c r="AD136" s="305">
        <f t="shared" ref="AD136:AD199" si="68">IF( $X136, "", MATCH(E136, 韻母碼, 0) )</f>
        <v>57</v>
      </c>
      <c r="AE136" s="301" cm="1">
        <f t="array" ref="AE136">IF( $X136, "", INDEX(韻母資料表, AD136, AE$5))</f>
        <v>7</v>
      </c>
      <c r="AF136" s="301" t="str" cm="1">
        <f t="array" ref="AF136">IF( $X136, "", INDEX(韻母資料表, AE136, AF$5))</f>
        <v>干</v>
      </c>
      <c r="AG136" s="298"/>
      <c r="AH136" s="301" t="b">
        <f t="array" ref="AH136">IF( $X136, "", IF( INDEX(韻母資料表, AD136, $AH$5) = "入聲", TRUE, FALSE) )</f>
        <v>0</v>
      </c>
      <c r="AI136" s="302">
        <f t="shared" ref="AI136:AI199" si="69">IF($V136=FALSE, "", IF($AH136=TRUE, 4, 1))</f>
        <v>1</v>
      </c>
      <c r="AJ136" s="302">
        <f t="shared" si="48"/>
        <v>1</v>
      </c>
      <c r="AK136" s="362" t="str">
        <f t="array" ref="AK136">IF( $X136, "", INDEX(韻母資料表, $AD136, $AK$5))</f>
        <v>ong</v>
      </c>
      <c r="AL136" s="362" t="str">
        <f t="array" ref="AL136">IF($X136, "", INDEX(白話字韻母八聲調資料表, $AE136, $AJ136))</f>
        <v>ong</v>
      </c>
      <c r="AM136" s="298"/>
      <c r="AN136" s="362" t="str" cm="1">
        <f t="array" ref="AN136">IF($W136, "", INDEX(聲母資料表, $AA136, AN$5))</f>
        <v>th</v>
      </c>
      <c r="AO136" s="367" t="str" cm="1">
        <f t="array" ref="AO136">IF($X136, "", INDEX(韻母資料表, $AD136, AO$5))</f>
        <v>ong</v>
      </c>
      <c r="AP136" s="362" t="str" cm="1">
        <f t="array" ref="AP136">IF($X136, "", INDEX(台羅韻母八聲調資料表, $AE136, $F136))</f>
        <v>ong</v>
      </c>
      <c r="AQ136" s="298"/>
      <c r="AR136" s="302" t="str">
        <f t="array" ref="AR136">IF($W136, "", INDEX(聲母資料表, $AA136, $AR$5))</f>
        <v>t</v>
      </c>
      <c r="AS136" s="303" t="str">
        <f t="array" ref="AS136">IF($X136, "", INDEX(韻母資料表, $AD136, $AS$5))</f>
        <v>ong</v>
      </c>
      <c r="AT136" s="302" t="str">
        <f t="array" ref="AT136">IF($X136, "", INDEX(閩拼韻母八聲調資料表, $AE136, $AJ136))</f>
        <v>ōng</v>
      </c>
      <c r="AV136" s="301" t="b">
        <f t="shared" si="46"/>
        <v>0</v>
      </c>
      <c r="AW136" s="301" t="str">
        <f>IF( $AV136, IFERROR( IF(MATCH( $E136, 顎音化聲母!$H$9:$H$37, 0), TRUE, FALSE), FALSE), "")</f>
        <v/>
      </c>
      <c r="AX136" s="301" t="str">
        <f t="array" ref="AX136">IF( AND($AV136, $AW136), INDEX(顎音化聲母資料表, MATCH( $D136 &amp; $E136, 顎音化聲母!$L$5:$L$136, 0), 3), "")</f>
        <v/>
      </c>
      <c r="AY136" s="301">
        <f t="shared" ref="AY136:AY199" si="70">IF($W136, "", AA136)</f>
        <v>6</v>
      </c>
      <c r="AZ136" s="362" t="str">
        <f t="array" ref="AZ136">IF($AY136="", "", IF( $AX136&lt;&gt;"", $AX136,INDEX(聲母資料表, $AY136, $AZ$5)))</f>
        <v>ㄊ</v>
      </c>
      <c r="BA136" s="362" t="str">
        <f t="array" ref="BA136">IF($X136, "", INDEX(方音八音反切資料表, $AE136, $AJ136))</f>
        <v>ㆲ</v>
      </c>
    </row>
    <row r="137" spans="2:53">
      <c r="B137" s="307">
        <f t="shared" si="52"/>
        <v>130</v>
      </c>
      <c r="C137" s="404" t="s">
        <v>187</v>
      </c>
      <c r="D137" s="312" t="s">
        <v>94</v>
      </c>
      <c r="E137" s="312" t="s">
        <v>69</v>
      </c>
      <c r="F137" s="296">
        <v>5</v>
      </c>
      <c r="G137" s="418" t="str">
        <f t="shared" si="53"/>
        <v xml:space="preserve">巫 (bu5) </v>
      </c>
      <c r="H137" s="269" t="str" cm="1">
        <f t="array" ref="H137">IF( OR($U137, NOT($V137), $X137), "",  $AF137 &amp; INDEX(中文數值資料表, $AJ137, 2) &amp; $AC137)</f>
        <v>驚五門</v>
      </c>
      <c r="I137" s="332" t="str">
        <f t="shared" si="54"/>
        <v>bû</v>
      </c>
      <c r="J137" s="333" t="str">
        <f t="shared" si="55"/>
        <v>bû</v>
      </c>
      <c r="K137" s="334" t="str">
        <f t="shared" si="56"/>
        <v>bbù</v>
      </c>
      <c r="L137" s="335" t="str">
        <f t="shared" si="57"/>
        <v>ㆠㄨˊ</v>
      </c>
      <c r="M137" s="270" t="str">
        <f t="shared" ca="1" si="58"/>
        <v xml:space="preserve">\ltjruby{巫}{bû}\
</v>
      </c>
      <c r="N137" s="270" t="str">
        <f t="shared" ca="1" si="59"/>
        <v xml:space="preserve">&lt;ruby&gt;巫&lt;rt&gt;驚五門&lt;/rt&gt;&lt;/ruby&gt;
</v>
      </c>
      <c r="O137" s="270" t="str">
        <f t="shared" ca="1" si="60"/>
        <v xml:space="preserve">&lt;ruby&gt;巫&lt;rt&gt;bû&lt;/rt&gt;&lt;/ruby&gt;
</v>
      </c>
      <c r="P137" s="270" t="str">
        <f t="shared" ca="1" si="51"/>
        <v xml:space="preserve">&lt;ruby&gt;巫&lt;rt&gt;bû&lt;/rt&gt;&lt;/ruby&gt;
</v>
      </c>
      <c r="Q137" s="270" t="str">
        <f t="shared" ca="1" si="51"/>
        <v xml:space="preserve">&lt;ruby&gt;巫&lt;rt&gt;bbù&lt;/rt&gt;&lt;/ruby&gt;
</v>
      </c>
      <c r="R137" s="271" t="str">
        <f t="shared" ca="1" si="61"/>
        <v xml:space="preserve">&lt;ruby&gt;巫&lt;rtc&gt;ㆠㄨˊ&lt;/rtc&gt;&lt;/ruby&gt;
</v>
      </c>
      <c r="S137" s="271" t="str">
        <f t="shared" ca="1" si="62"/>
        <v xml:space="preserve">&lt;ruby&gt;巫&lt;rt&gt;bû&lt;/rt&gt;&lt;rtc&gt;ㆠㄨˊ&lt;/rtc&gt;&lt;/ruby&gt;
</v>
      </c>
      <c r="T137" s="244"/>
      <c r="U137" s="272" t="b">
        <f t="shared" si="63"/>
        <v>0</v>
      </c>
      <c r="V137" s="272" t="b">
        <f t="shared" si="64"/>
        <v>1</v>
      </c>
      <c r="W137" s="272" t="b">
        <f t="shared" si="47"/>
        <v>0</v>
      </c>
      <c r="X137" s="272" t="b">
        <f t="shared" si="65"/>
        <v>0</v>
      </c>
      <c r="Y137" s="272" t="b">
        <f t="shared" si="66"/>
        <v>0</v>
      </c>
      <c r="Z137" s="298"/>
      <c r="AA137" s="305">
        <f t="shared" si="67"/>
        <v>2</v>
      </c>
      <c r="AB137" s="301" cm="1">
        <f t="array" ref="AB137">IF( $AA137="", "", INDEX(聲母資料表, $AA137, AB$5))</f>
        <v>12</v>
      </c>
      <c r="AC137" s="301" t="str" cm="1">
        <f t="array" ref="AC137">IF( $AA137="", "", INDEX(聲母資料表, $AA137, AC$5))</f>
        <v>門</v>
      </c>
      <c r="AD137" s="305">
        <f t="shared" si="68"/>
        <v>62</v>
      </c>
      <c r="AE137" s="301" cm="1">
        <f t="array" ref="AE137">IF( $X137, "", INDEX(韻母資料表, AD137, AE$5))</f>
        <v>27</v>
      </c>
      <c r="AF137" s="301" t="str" cm="1">
        <f t="array" ref="AF137">IF( $X137, "", INDEX(韻母資料表, AE137, AF$5))</f>
        <v>驚</v>
      </c>
      <c r="AG137" s="298"/>
      <c r="AH137" s="301" t="b">
        <f t="array" ref="AH137">IF( $X137, "", IF( INDEX(韻母資料表, AD137, $AH$5) = "入聲", TRUE, FALSE) )</f>
        <v>0</v>
      </c>
      <c r="AI137" s="302">
        <f t="shared" si="69"/>
        <v>1</v>
      </c>
      <c r="AJ137" s="302">
        <f t="shared" si="48"/>
        <v>5</v>
      </c>
      <c r="AK137" s="362" t="str">
        <f t="array" ref="AK137">IF( $X137, "", INDEX(韻母資料表, $AD137, $AK$5))</f>
        <v>u</v>
      </c>
      <c r="AL137" s="362" t="str">
        <f t="array" ref="AL137">IF($X137, "", INDEX(白話字韻母八聲調資料表, $AE137, $AJ137))</f>
        <v>û</v>
      </c>
      <c r="AM137" s="298"/>
      <c r="AN137" s="362" t="str" cm="1">
        <f t="array" ref="AN137">IF($W137, "", INDEX(聲母資料表, $AA137, AN$5))</f>
        <v>b</v>
      </c>
      <c r="AO137" s="367" t="str" cm="1">
        <f t="array" ref="AO137">IF($X137, "", INDEX(韻母資料表, $AD137, AO$5))</f>
        <v>u</v>
      </c>
      <c r="AP137" s="362" t="str" cm="1">
        <f t="array" ref="AP137">IF($X137, "", INDEX(台羅韻母八聲調資料表, $AE137, $F137))</f>
        <v>û</v>
      </c>
      <c r="AQ137" s="298"/>
      <c r="AR137" s="302" t="str">
        <f t="array" ref="AR137">IF($W137, "", INDEX(聲母資料表, $AA137, $AR$5))</f>
        <v>bb</v>
      </c>
      <c r="AS137" s="303" t="str">
        <f t="array" ref="AS137">IF($X137, "", INDEX(韻母資料表, $AD137, $AS$5))</f>
        <v>u</v>
      </c>
      <c r="AT137" s="302" t="str">
        <f t="array" ref="AT137">IF($X137, "", INDEX(閩拼韻母八聲調資料表, $AE137, $AJ137))</f>
        <v>ù</v>
      </c>
      <c r="AV137" s="301" t="b">
        <f t="shared" ref="AV137:AV200" si="71">IF( OR($D137="ch", $D137="chh", $D137="j", $D137="s"), TRUE, FALSE)</f>
        <v>0</v>
      </c>
      <c r="AW137" s="301" t="str">
        <f>IF( $AV137, IFERROR( IF(MATCH( $E137, 顎音化聲母!$H$9:$H$37, 0), TRUE, FALSE), FALSE), "")</f>
        <v/>
      </c>
      <c r="AX137" s="301" t="str">
        <f t="array" ref="AX137">IF( AND($AV137, $AW137), INDEX(顎音化聲母資料表, MATCH( $D137 &amp; $E137, 顎音化聲母!$L$5:$L$136, 0), 3), "")</f>
        <v/>
      </c>
      <c r="AY137" s="301">
        <f t="shared" si="70"/>
        <v>2</v>
      </c>
      <c r="AZ137" s="362" t="str">
        <f t="array" ref="AZ137">IF($AY137="", "", IF( $AX137&lt;&gt;"", $AX137,INDEX(聲母資料表, $AY137, $AZ$5)))</f>
        <v>ㆠ</v>
      </c>
      <c r="BA137" s="362" t="str">
        <f t="array" ref="BA137">IF($X137, "", INDEX(方音八音反切資料表, $AE137, $AJ137))</f>
        <v>ㄨˊ</v>
      </c>
    </row>
    <row r="138" spans="2:53">
      <c r="B138" s="307">
        <f t="shared" si="52"/>
        <v>131</v>
      </c>
      <c r="C138" s="404" t="s">
        <v>188</v>
      </c>
      <c r="D138" s="312" t="s">
        <v>60</v>
      </c>
      <c r="E138" s="312" t="s">
        <v>189</v>
      </c>
      <c r="F138" s="296">
        <v>4</v>
      </c>
      <c r="G138" s="418" t="str">
        <f t="shared" si="53"/>
        <v xml:space="preserve">峽 (kiap4) </v>
      </c>
      <c r="H138" s="269" t="str" cm="1">
        <f t="array" ref="H138">IF( OR($U138, NOT($V138), $X138), "",  $AF138 &amp; INDEX(中文數值資料表, $AJ138, 2) &amp; $AC138)</f>
        <v>姜四求</v>
      </c>
      <c r="I138" s="332" t="str">
        <f t="shared" si="54"/>
        <v>kiap</v>
      </c>
      <c r="J138" s="333" t="str">
        <f t="shared" si="55"/>
        <v>kiap</v>
      </c>
      <c r="K138" s="334" t="str">
        <f t="shared" si="56"/>
        <v>giap</v>
      </c>
      <c r="L138" s="335" t="str">
        <f t="shared" si="57"/>
        <v>ㄍㄧㄚㆴ</v>
      </c>
      <c r="M138" s="270" t="str">
        <f t="shared" ca="1" si="58"/>
        <v xml:space="preserve">\ltjruby{峽}{kiap}\
</v>
      </c>
      <c r="N138" s="270" t="str">
        <f t="shared" ca="1" si="59"/>
        <v xml:space="preserve">&lt;ruby&gt;峽&lt;rt&gt;姜四求&lt;/rt&gt;&lt;/ruby&gt;
</v>
      </c>
      <c r="O138" s="270" t="str">
        <f t="shared" ca="1" si="60"/>
        <v xml:space="preserve">&lt;ruby&gt;峽&lt;rt&gt;kiap&lt;/rt&gt;&lt;/ruby&gt;
</v>
      </c>
      <c r="P138" s="270" t="str">
        <f t="shared" ca="1" si="51"/>
        <v xml:space="preserve">&lt;ruby&gt;峽&lt;rt&gt;kiap&lt;/rt&gt;&lt;/ruby&gt;
</v>
      </c>
      <c r="Q138" s="270" t="str">
        <f t="shared" ca="1" si="51"/>
        <v xml:space="preserve">&lt;ruby&gt;峽&lt;rt&gt;giap&lt;/rt&gt;&lt;/ruby&gt;
</v>
      </c>
      <c r="R138" s="271" t="str">
        <f t="shared" ca="1" si="61"/>
        <v xml:space="preserve">&lt;ruby&gt;峽&lt;rtc&gt;ㄍㄧㄚㆴ&lt;/rtc&gt;&lt;/ruby&gt;
</v>
      </c>
      <c r="S138" s="271" t="str">
        <f t="shared" ca="1" si="62"/>
        <v xml:space="preserve">&lt;ruby&gt;峽&lt;rt&gt;kiap&lt;/rt&gt;&lt;rtc&gt;ㄍㄧㄚㆴ&lt;/rtc&gt;&lt;/ruby&gt;
</v>
      </c>
      <c r="T138" s="244"/>
      <c r="U138" s="272" t="b">
        <f t="shared" si="63"/>
        <v>0</v>
      </c>
      <c r="V138" s="272" t="b">
        <f t="shared" si="64"/>
        <v>1</v>
      </c>
      <c r="W138" s="272" t="b">
        <f t="shared" ref="W138:W201" si="72">IF( OR($U138, NOT($V138)), TRUE, IF($D138="", TRUE, FALSE) )</f>
        <v>0</v>
      </c>
      <c r="X138" s="272" t="b">
        <f t="shared" si="65"/>
        <v>0</v>
      </c>
      <c r="Y138" s="272" t="b">
        <f t="shared" si="66"/>
        <v>0</v>
      </c>
      <c r="Z138" s="298"/>
      <c r="AA138" s="305">
        <f t="shared" si="67"/>
        <v>9</v>
      </c>
      <c r="AB138" s="301" cm="1">
        <f t="array" ref="AB138">IF( $AA138="", "", INDEX(聲母資料表, $AA138, AB$5))</f>
        <v>3</v>
      </c>
      <c r="AC138" s="301" t="str" cm="1">
        <f t="array" ref="AC138">IF( $AA138="", "", INDEX(聲母資料表, $AA138, AC$5))</f>
        <v>求</v>
      </c>
      <c r="AD138" s="305">
        <f t="shared" si="68"/>
        <v>28</v>
      </c>
      <c r="AE138" s="301" cm="1">
        <f t="array" ref="AE138">IF( $X138, "", INDEX(韻母資料表, AD138, AE$5))</f>
        <v>22</v>
      </c>
      <c r="AF138" s="301" t="str" cm="1">
        <f t="array" ref="AF138">IF( $X138, "", INDEX(韻母資料表, AE138, AF$5))</f>
        <v>姜</v>
      </c>
      <c r="AG138" s="298"/>
      <c r="AH138" s="301" t="b">
        <f t="array" ref="AH138">IF( $X138, "", IF( INDEX(韻母資料表, AD138, $AH$5) = "入聲", TRUE, FALSE) )</f>
        <v>0</v>
      </c>
      <c r="AI138" s="302">
        <f t="shared" si="69"/>
        <v>1</v>
      </c>
      <c r="AJ138" s="302">
        <f t="shared" si="48"/>
        <v>4</v>
      </c>
      <c r="AK138" s="362" t="str">
        <f t="array" ref="AK138">IF( $X138, "", INDEX(韻母資料表, $AD138, $AK$5))</f>
        <v>iap</v>
      </c>
      <c r="AL138" s="362" t="str">
        <f t="array" ref="AL138">IF($X138, "", INDEX(白話字韻母八聲調資料表, $AE138, $AJ138))</f>
        <v>iap</v>
      </c>
      <c r="AM138" s="298"/>
      <c r="AN138" s="362" t="str" cm="1">
        <f t="array" ref="AN138">IF($W138, "", INDEX(聲母資料表, $AA138, AN$5))</f>
        <v>k</v>
      </c>
      <c r="AO138" s="367" t="str" cm="1">
        <f t="array" ref="AO138">IF($X138, "", INDEX(韻母資料表, $AD138, AO$5))</f>
        <v>iap</v>
      </c>
      <c r="AP138" s="362" t="str" cm="1">
        <f t="array" ref="AP138">IF($X138, "", INDEX(台羅韻母八聲調資料表, $AE138, $F138))</f>
        <v>iap</v>
      </c>
      <c r="AQ138" s="298"/>
      <c r="AR138" s="302" t="str">
        <f t="array" ref="AR138">IF($W138, "", INDEX(聲母資料表, $AA138, $AR$5))</f>
        <v>g</v>
      </c>
      <c r="AS138" s="303" t="str">
        <f t="array" ref="AS138">IF($X138, "", INDEX(韻母資料表, $AD138, $AS$5))</f>
        <v>iap</v>
      </c>
      <c r="AT138" s="302" t="str">
        <f t="array" ref="AT138">IF($X138, "", INDEX(閩拼韻母八聲調資料表, $AE138, $AJ138))</f>
        <v>iap</v>
      </c>
      <c r="AV138" s="301" t="b">
        <f t="shared" si="71"/>
        <v>0</v>
      </c>
      <c r="AW138" s="301" t="str">
        <f>IF( $AV138, IFERROR( IF(MATCH( $E138, 顎音化聲母!$H$9:$H$37, 0), TRUE, FALSE), FALSE), "")</f>
        <v/>
      </c>
      <c r="AX138" s="301" t="str">
        <f t="array" ref="AX138">IF( AND($AV138, $AW138), INDEX(顎音化聲母資料表, MATCH( $D138 &amp; $E138, 顎音化聲母!$L$5:$L$136, 0), 3), "")</f>
        <v/>
      </c>
      <c r="AY138" s="301">
        <f t="shared" si="70"/>
        <v>9</v>
      </c>
      <c r="AZ138" s="362" t="str">
        <f t="array" ref="AZ138">IF($AY138="", "", IF( $AX138&lt;&gt;"", $AX138,INDEX(聲母資料表, $AY138, $AZ$5)))</f>
        <v>ㄍ</v>
      </c>
      <c r="BA138" s="362" t="str">
        <f t="array" ref="BA138">IF($X138, "", INDEX(方音八音反切資料表, $AE138, $AJ138))</f>
        <v>ㄧㄚㆴ</v>
      </c>
    </row>
    <row r="139" spans="2:53">
      <c r="B139" s="307">
        <f t="shared" si="52"/>
        <v>132</v>
      </c>
      <c r="C139" s="404" t="s">
        <v>75</v>
      </c>
      <c r="D139" s="312"/>
      <c r="E139" s="312"/>
      <c r="F139" s="296"/>
      <c r="G139" s="418" t="str">
        <f t="shared" si="53"/>
        <v/>
      </c>
      <c r="H139" s="269" t="str" cm="1">
        <f t="array" ref="H139">IF( OR($U139, NOT($V139), $X139), "",  $AF139 &amp; INDEX(中文數值資料表, $AJ139, 2) &amp; $AC139)</f>
        <v/>
      </c>
      <c r="I139" s="332" t="str">
        <f t="shared" si="54"/>
        <v/>
      </c>
      <c r="J139" s="333" t="str">
        <f t="shared" si="55"/>
        <v/>
      </c>
      <c r="K139" s="334" t="str">
        <f t="shared" si="56"/>
        <v/>
      </c>
      <c r="L139" s="335" t="str">
        <f t="shared" si="57"/>
        <v/>
      </c>
      <c r="M139" s="270" t="str">
        <f t="shared" ca="1" si="58"/>
        <v xml:space="preserve">\ltjruby{，}{}\
</v>
      </c>
      <c r="N139" s="270" t="str">
        <f t="shared" ca="1" si="59"/>
        <v xml:space="preserve">，
</v>
      </c>
      <c r="O139" s="270" t="str">
        <f t="shared" ca="1" si="60"/>
        <v xml:space="preserve">，
</v>
      </c>
      <c r="P139" s="270" t="str">
        <f t="shared" ca="1" si="51"/>
        <v xml:space="preserve">，
</v>
      </c>
      <c r="Q139" s="270" t="str">
        <f t="shared" ca="1" si="51"/>
        <v xml:space="preserve">，
</v>
      </c>
      <c r="R139" s="271" t="str">
        <f t="shared" ca="1" si="61"/>
        <v xml:space="preserve">，
</v>
      </c>
      <c r="S139" s="271" t="str">
        <f t="shared" ca="1" si="62"/>
        <v xml:space="preserve">，
</v>
      </c>
      <c r="T139" s="244"/>
      <c r="U139" s="272" t="b">
        <f t="shared" si="63"/>
        <v>1</v>
      </c>
      <c r="V139" s="272" t="b">
        <f t="shared" si="64"/>
        <v>0</v>
      </c>
      <c r="W139" s="272" t="b">
        <f t="shared" si="72"/>
        <v>1</v>
      </c>
      <c r="X139" s="272" t="b">
        <f t="shared" si="65"/>
        <v>1</v>
      </c>
      <c r="Y139" s="272" t="b">
        <f t="shared" si="66"/>
        <v>0</v>
      </c>
      <c r="Z139" s="298"/>
      <c r="AA139" s="305" t="str">
        <f t="shared" si="67"/>
        <v/>
      </c>
      <c r="AB139" s="301" t="str" cm="1">
        <f t="array" ref="AB139">IF( $AA139="", "", INDEX(聲母資料表, $AA139, AB$5))</f>
        <v/>
      </c>
      <c r="AC139" s="301" t="str" cm="1">
        <f t="array" ref="AC139">IF( $AA139="", "", INDEX(聲母資料表, $AA139, AC$5))</f>
        <v/>
      </c>
      <c r="AD139" s="305" t="str">
        <f t="shared" si="68"/>
        <v/>
      </c>
      <c r="AE139" s="301" t="str" cm="1">
        <f t="array" ref="AE139">IF( $X139, "", INDEX(韻母資料表, AD139, AE$5))</f>
        <v/>
      </c>
      <c r="AF139" s="301" t="str" cm="1">
        <f t="array" ref="AF139">IF( $X139, "", INDEX(韻母資料表, AE139, AF$5))</f>
        <v/>
      </c>
      <c r="AG139" s="298"/>
      <c r="AH139" s="301" t="str">
        <f t="array" ref="AH139">IF( $X139, "", IF( INDEX(韻母資料表, AD139, $AH$5) = "入聲", TRUE, FALSE) )</f>
        <v/>
      </c>
      <c r="AI139" s="302" t="str">
        <f t="shared" si="69"/>
        <v/>
      </c>
      <c r="AJ139" s="302" t="str">
        <f t="shared" si="48"/>
        <v/>
      </c>
      <c r="AK139" s="362" t="str">
        <f t="array" ref="AK139">IF( $X139, "", INDEX(韻母資料表, $AD139, $AK$5))</f>
        <v/>
      </c>
      <c r="AL139" s="362" t="str">
        <f t="array" ref="AL139">IF($X139, "", INDEX(白話字韻母八聲調資料表, $AE139, $AJ139))</f>
        <v/>
      </c>
      <c r="AM139" s="298"/>
      <c r="AN139" s="362" t="str" cm="1">
        <f t="array" ref="AN139">IF($W139, "", INDEX(聲母資料表, $AA139, AN$5))</f>
        <v/>
      </c>
      <c r="AO139" s="367" t="str" cm="1">
        <f t="array" ref="AO139">IF($X139, "", INDEX(韻母資料表, $AD139, AO$5))</f>
        <v/>
      </c>
      <c r="AP139" s="362" t="str" cm="1">
        <f t="array" ref="AP139">IF($X139, "", INDEX(台羅韻母八聲調資料表, $AE139, $F139))</f>
        <v/>
      </c>
      <c r="AQ139" s="298"/>
      <c r="AR139" s="302" t="str">
        <f t="array" ref="AR139">IF($W139, "", INDEX(聲母資料表, $AA139, $AR$5))</f>
        <v/>
      </c>
      <c r="AS139" s="303" t="str">
        <f t="array" ref="AS139">IF($X139, "", INDEX(韻母資料表, $AD139, $AS$5))</f>
        <v/>
      </c>
      <c r="AT139" s="302" t="str">
        <f t="array" ref="AT139">IF($X139, "", INDEX(閩拼韻母八聲調資料表, $AE139, $AJ139))</f>
        <v/>
      </c>
      <c r="AV139" s="301" t="b">
        <f t="shared" si="71"/>
        <v>0</v>
      </c>
      <c r="AW139" s="301" t="str">
        <f>IF( $AV139, IFERROR( IF(MATCH( $E139, 顎音化聲母!$H$9:$H$37, 0), TRUE, FALSE), FALSE), "")</f>
        <v/>
      </c>
      <c r="AX139" s="301" t="str">
        <f t="array" ref="AX139">IF( AND($AV139, $AW139), INDEX(顎音化聲母資料表, MATCH( $D139 &amp; $E139, 顎音化聲母!$L$5:$L$136, 0), 3), "")</f>
        <v/>
      </c>
      <c r="AY139" s="301" t="str">
        <f t="shared" si="70"/>
        <v/>
      </c>
      <c r="AZ139" s="362" t="str">
        <f t="array" ref="AZ139">IF($AY139="", "", IF( $AX139&lt;&gt;"", $AX139,INDEX(聲母資料表, $AY139, $AZ$5)))</f>
        <v/>
      </c>
      <c r="BA139" s="362" t="str">
        <f t="array" ref="BA139">IF($X139, "", INDEX(方音八音反切資料表, $AE139, $AJ139))</f>
        <v/>
      </c>
    </row>
    <row r="140" spans="2:53">
      <c r="B140" s="307">
        <f t="shared" si="52"/>
        <v>133</v>
      </c>
      <c r="C140" s="404" t="s">
        <v>190</v>
      </c>
      <c r="D140" s="312" t="s">
        <v>57</v>
      </c>
      <c r="E140" s="312" t="s">
        <v>150</v>
      </c>
      <c r="F140" s="296">
        <v>5</v>
      </c>
      <c r="G140" s="418" t="str">
        <f t="shared" si="53"/>
        <v xml:space="preserve">南 (lam5) </v>
      </c>
      <c r="H140" s="269" t="str" cm="1">
        <f t="array" ref="H140">IF( OR($U140, NOT($V140), $X140), "",  $AF140 &amp; INDEX(中文數值資料表, $AJ140, 2) &amp; $AC140)</f>
        <v>居五柳</v>
      </c>
      <c r="I140" s="332" t="str">
        <f t="shared" si="54"/>
        <v>lâm</v>
      </c>
      <c r="J140" s="333" t="str">
        <f t="shared" si="55"/>
        <v>lâm</v>
      </c>
      <c r="K140" s="334" t="str">
        <f t="shared" si="56"/>
        <v>làm</v>
      </c>
      <c r="L140" s="335" t="str">
        <f t="shared" si="57"/>
        <v>ㄌㆰˊ</v>
      </c>
      <c r="M140" s="270" t="str">
        <f t="shared" ca="1" si="58"/>
        <v xml:space="preserve">\ltjruby{南}{lâm}\
</v>
      </c>
      <c r="N140" s="270" t="str">
        <f t="shared" ca="1" si="59"/>
        <v xml:space="preserve">&lt;ruby&gt;南&lt;rt&gt;居五柳&lt;/rt&gt;&lt;/ruby&gt;
</v>
      </c>
      <c r="O140" s="270" t="str">
        <f t="shared" ca="1" si="60"/>
        <v xml:space="preserve">&lt;ruby&gt;南&lt;rt&gt;lâm&lt;/rt&gt;&lt;/ruby&gt;
</v>
      </c>
      <c r="P140" s="270" t="str">
        <f t="shared" ca="1" si="51"/>
        <v xml:space="preserve">&lt;ruby&gt;南&lt;rt&gt;lâm&lt;/rt&gt;&lt;/ruby&gt;
</v>
      </c>
      <c r="Q140" s="270" t="str">
        <f t="shared" ca="1" si="51"/>
        <v xml:space="preserve">&lt;ruby&gt;南&lt;rt&gt;làm&lt;/rt&gt;&lt;/ruby&gt;
</v>
      </c>
      <c r="R140" s="271" t="str">
        <f t="shared" ca="1" si="61"/>
        <v xml:space="preserve">&lt;ruby&gt;南&lt;rtc&gt;ㄌㆰˊ&lt;/rtc&gt;&lt;/ruby&gt;
</v>
      </c>
      <c r="S140" s="271" t="str">
        <f t="shared" ca="1" si="62"/>
        <v xml:space="preserve">&lt;ruby&gt;南&lt;rt&gt;lâm&lt;/rt&gt;&lt;rtc&gt;ㄌㆰˊ&lt;/rtc&gt;&lt;/ruby&gt;
</v>
      </c>
      <c r="T140" s="244"/>
      <c r="U140" s="272" t="b">
        <f t="shared" si="63"/>
        <v>0</v>
      </c>
      <c r="V140" s="272" t="b">
        <f t="shared" si="64"/>
        <v>1</v>
      </c>
      <c r="W140" s="272" t="b">
        <f t="shared" si="72"/>
        <v>0</v>
      </c>
      <c r="X140" s="272" t="b">
        <f t="shared" si="65"/>
        <v>0</v>
      </c>
      <c r="Y140" s="272" t="b">
        <f t="shared" si="66"/>
        <v>0</v>
      </c>
      <c r="Z140" s="298"/>
      <c r="AA140" s="305">
        <f t="shared" si="67"/>
        <v>8</v>
      </c>
      <c r="AB140" s="301" cm="1">
        <f t="array" ref="AB140">IF( $AA140="", "", INDEX(聲母資料表, $AA140, AB$5))</f>
        <v>1</v>
      </c>
      <c r="AC140" s="301" t="str" cm="1">
        <f t="array" ref="AC140">IF( $AA140="", "", INDEX(聲母資料表, $AA140, AC$5))</f>
        <v>柳</v>
      </c>
      <c r="AD140" s="305">
        <f t="shared" si="68"/>
        <v>6</v>
      </c>
      <c r="AE140" s="301" cm="1">
        <f t="array" ref="AE140">IF( $X140, "", INDEX(韻母資料表, AD140, AE$5))</f>
        <v>19</v>
      </c>
      <c r="AF140" s="301" t="str" cm="1">
        <f t="array" ref="AF140">IF( $X140, "", INDEX(韻母資料表, AE140, AF$5))</f>
        <v>居</v>
      </c>
      <c r="AG140" s="298"/>
      <c r="AH140" s="301" t="b">
        <f t="array" ref="AH140">IF( $X140, "", IF( INDEX(韻母資料表, AD140, $AH$5) = "入聲", TRUE, FALSE) )</f>
        <v>0</v>
      </c>
      <c r="AI140" s="302">
        <f t="shared" si="69"/>
        <v>1</v>
      </c>
      <c r="AJ140" s="302">
        <f t="shared" si="48"/>
        <v>5</v>
      </c>
      <c r="AK140" s="362" t="str">
        <f t="array" ref="AK140">IF( $X140, "", INDEX(韻母資料表, $AD140, $AK$5))</f>
        <v>am</v>
      </c>
      <c r="AL140" s="362" t="str">
        <f t="array" ref="AL140">IF($X140, "", INDEX(白話字韻母八聲調資料表, $AE140, $AJ140))</f>
        <v>âm</v>
      </c>
      <c r="AM140" s="298"/>
      <c r="AN140" s="362" t="str" cm="1">
        <f t="array" ref="AN140">IF($W140, "", INDEX(聲母資料表, $AA140, AN$5))</f>
        <v>l</v>
      </c>
      <c r="AO140" s="367" t="str" cm="1">
        <f t="array" ref="AO140">IF($X140, "", INDEX(韻母資料表, $AD140, AO$5))</f>
        <v>am</v>
      </c>
      <c r="AP140" s="362" t="str" cm="1">
        <f t="array" ref="AP140">IF($X140, "", INDEX(台羅韻母八聲調資料表, $AE140, $F140))</f>
        <v>âm</v>
      </c>
      <c r="AQ140" s="298"/>
      <c r="AR140" s="302" t="str">
        <f t="array" ref="AR140">IF($W140, "", INDEX(聲母資料表, $AA140, $AR$5))</f>
        <v>l</v>
      </c>
      <c r="AS140" s="303" t="str">
        <f t="array" ref="AS140">IF($X140, "", INDEX(韻母資料表, $AD140, $AS$5))</f>
        <v>am</v>
      </c>
      <c r="AT140" s="302" t="str">
        <f t="array" ref="AT140">IF($X140, "", INDEX(閩拼韻母八聲調資料表, $AE140, $AJ140))</f>
        <v>àm</v>
      </c>
      <c r="AV140" s="301" t="b">
        <f t="shared" si="71"/>
        <v>0</v>
      </c>
      <c r="AW140" s="301" t="str">
        <f>IF( $AV140, IFERROR( IF(MATCH( $E140, 顎音化聲母!$H$9:$H$37, 0), TRUE, FALSE), FALSE), "")</f>
        <v/>
      </c>
      <c r="AX140" s="301" t="str">
        <f t="array" ref="AX140">IF( AND($AV140, $AW140), INDEX(顎音化聲母資料表, MATCH( $D140 &amp; $E140, 顎音化聲母!$L$5:$L$136, 0), 3), "")</f>
        <v/>
      </c>
      <c r="AY140" s="301">
        <f t="shared" si="70"/>
        <v>8</v>
      </c>
      <c r="AZ140" s="362" t="str">
        <f t="array" ref="AZ140">IF($AY140="", "", IF( $AX140&lt;&gt;"", $AX140,INDEX(聲母資料表, $AY140, $AZ$5)))</f>
        <v>ㄌ</v>
      </c>
      <c r="BA140" s="362" t="str">
        <f t="array" ref="BA140">IF($X140, "", INDEX(方音八音反切資料表, $AE140, $AJ140))</f>
        <v>ㆰˊ</v>
      </c>
    </row>
    <row r="141" spans="2:53">
      <c r="B141" s="307">
        <f t="shared" si="52"/>
        <v>134</v>
      </c>
      <c r="C141" s="404" t="s">
        <v>191</v>
      </c>
      <c r="D141" s="312" t="s">
        <v>60</v>
      </c>
      <c r="E141" s="312" t="s">
        <v>66</v>
      </c>
      <c r="F141" s="296">
        <v>8</v>
      </c>
      <c r="G141" s="418" t="str">
        <f t="shared" si="53"/>
        <v xml:space="preserve">極 (kik8) </v>
      </c>
      <c r="H141" s="269" t="str" cm="1">
        <f t="array" ref="H141">IF( OR($U141, NOT($V141), $X141), "",  $AF141 &amp; INDEX(中文數值資料表, $AJ141, 2) &amp; $AC141)</f>
        <v>監八求</v>
      </c>
      <c r="I141" s="332" t="str">
        <f t="shared" si="54"/>
        <v>kik</v>
      </c>
      <c r="J141" s="333" t="str">
        <f t="shared" si="55"/>
        <v>ki̍k</v>
      </c>
      <c r="K141" s="334" t="str">
        <f t="shared" si="56"/>
        <v>gík</v>
      </c>
      <c r="L141" s="335" t="str">
        <f t="shared" si="57"/>
        <v>ㄍㄧㆻ˙</v>
      </c>
      <c r="M141" s="270" t="str">
        <f t="shared" ca="1" si="58"/>
        <v xml:space="preserve">\ltjruby{極}{ki̍k}\
</v>
      </c>
      <c r="N141" s="270" t="str">
        <f t="shared" ca="1" si="59"/>
        <v xml:space="preserve">&lt;ruby&gt;極&lt;rt&gt;監八求&lt;/rt&gt;&lt;/ruby&gt;
</v>
      </c>
      <c r="O141" s="270" t="str">
        <f t="shared" ca="1" si="60"/>
        <v xml:space="preserve">&lt;ruby&gt;極&lt;rt&gt;kik&lt;/rt&gt;&lt;/ruby&gt;
</v>
      </c>
      <c r="P141" s="270" t="str">
        <f t="shared" ca="1" si="51"/>
        <v xml:space="preserve">&lt;ruby&gt;極&lt;rt&gt;ki̍k&lt;/rt&gt;&lt;/ruby&gt;
</v>
      </c>
      <c r="Q141" s="270" t="str">
        <f t="shared" ca="1" si="51"/>
        <v xml:space="preserve">&lt;ruby&gt;極&lt;rt&gt;gík&lt;/rt&gt;&lt;/ruby&gt;
</v>
      </c>
      <c r="R141" s="271" t="str">
        <f t="shared" ca="1" si="61"/>
        <v xml:space="preserve">&lt;ruby&gt;極&lt;rtc&gt;ㄍㄧㆻ˙&lt;/rtc&gt;&lt;/ruby&gt;
</v>
      </c>
      <c r="S141" s="271" t="str">
        <f t="shared" ca="1" si="62"/>
        <v xml:space="preserve">&lt;ruby&gt;極&lt;rt&gt;ki̍k&lt;/rt&gt;&lt;rtc&gt;ㄍㄧㆻ˙&lt;/rtc&gt;&lt;/ruby&gt;
</v>
      </c>
      <c r="T141" s="244"/>
      <c r="U141" s="272" t="b">
        <f t="shared" si="63"/>
        <v>0</v>
      </c>
      <c r="V141" s="272" t="b">
        <f t="shared" si="64"/>
        <v>1</v>
      </c>
      <c r="W141" s="272" t="b">
        <f t="shared" si="72"/>
        <v>0</v>
      </c>
      <c r="X141" s="272" t="b">
        <f t="shared" si="65"/>
        <v>0</v>
      </c>
      <c r="Y141" s="272" t="b">
        <f t="shared" si="66"/>
        <v>0</v>
      </c>
      <c r="Z141" s="298"/>
      <c r="AA141" s="305">
        <f t="shared" si="67"/>
        <v>9</v>
      </c>
      <c r="AB141" s="301" cm="1">
        <f t="array" ref="AB141">IF( $AA141="", "", INDEX(聲母資料表, $AA141, AB$5))</f>
        <v>3</v>
      </c>
      <c r="AC141" s="301" t="str" cm="1">
        <f t="array" ref="AC141">IF( $AA141="", "", INDEX(聲母資料表, $AA141, AC$5))</f>
        <v>求</v>
      </c>
      <c r="AD141" s="305">
        <f t="shared" si="68"/>
        <v>34</v>
      </c>
      <c r="AE141" s="301" cm="1">
        <f t="array" ref="AE141">IF( $X141, "", INDEX(韻母資料表, AD141, AE$5))</f>
        <v>9</v>
      </c>
      <c r="AF141" s="301" t="str" cm="1">
        <f t="array" ref="AF141">IF( $X141, "", INDEX(韻母資料表, AE141, AF$5))</f>
        <v>監</v>
      </c>
      <c r="AG141" s="298"/>
      <c r="AH141" s="301" t="b">
        <f t="array" ref="AH141">IF( $X141, "", IF( INDEX(韻母資料表, AD141, $AH$5) = "入聲", TRUE, FALSE) )</f>
        <v>0</v>
      </c>
      <c r="AI141" s="302">
        <f t="shared" si="69"/>
        <v>1</v>
      </c>
      <c r="AJ141" s="302">
        <f t="shared" si="48"/>
        <v>8</v>
      </c>
      <c r="AK141" s="362" t="str">
        <f t="array" ref="AK141">IF( $X141, "", INDEX(韻母資料表, $AD141, $AK$5))</f>
        <v>ik</v>
      </c>
      <c r="AL141" s="362" t="str">
        <f t="array" ref="AL141">IF($X141, "", INDEX(白話字韻母八聲調資料表, $AE141, $AJ141))</f>
        <v>ik</v>
      </c>
      <c r="AM141" s="298"/>
      <c r="AN141" s="362" t="str" cm="1">
        <f t="array" ref="AN141">IF($W141, "", INDEX(聲母資料表, $AA141, AN$5))</f>
        <v>k</v>
      </c>
      <c r="AO141" s="367" t="str" cm="1">
        <f t="array" ref="AO141">IF($X141, "", INDEX(韻母資料表, $AD141, AO$5))</f>
        <v>ik</v>
      </c>
      <c r="AP141" s="362" t="str" cm="1">
        <f t="array" ref="AP141">IF($X141, "", INDEX(台羅韻母八聲調資料表, $AE141, $F141))</f>
        <v>i̍k</v>
      </c>
      <c r="AQ141" s="298"/>
      <c r="AR141" s="302" t="str">
        <f t="array" ref="AR141">IF($W141, "", INDEX(聲母資料表, $AA141, $AR$5))</f>
        <v>g</v>
      </c>
      <c r="AS141" s="303" t="str">
        <f t="array" ref="AS141">IF($X141, "", INDEX(韻母資料表, $AD141, $AS$5))</f>
        <v>ik</v>
      </c>
      <c r="AT141" s="302" t="str">
        <f t="array" ref="AT141">IF($X141, "", INDEX(閩拼韻母八聲調資料表, $AE141, $AJ141))</f>
        <v>ík</v>
      </c>
      <c r="AV141" s="301" t="b">
        <f t="shared" si="71"/>
        <v>0</v>
      </c>
      <c r="AW141" s="301" t="str">
        <f>IF( $AV141, IFERROR( IF(MATCH( $E141, 顎音化聲母!$H$9:$H$37, 0), TRUE, FALSE), FALSE), "")</f>
        <v/>
      </c>
      <c r="AX141" s="301" t="str">
        <f t="array" ref="AX141">IF( AND($AV141, $AW141), INDEX(顎音化聲母資料表, MATCH( $D141 &amp; $E141, 顎音化聲母!$L$5:$L$136, 0), 3), "")</f>
        <v/>
      </c>
      <c r="AY141" s="301">
        <f t="shared" si="70"/>
        <v>9</v>
      </c>
      <c r="AZ141" s="362" t="str">
        <f t="array" ref="AZ141">IF($AY141="", "", IF( $AX141&lt;&gt;"", $AX141,INDEX(聲母資料表, $AY141, $AZ$5)))</f>
        <v>ㄍ</v>
      </c>
      <c r="BA141" s="362" t="str">
        <f t="array" ref="BA141">IF($X141, "", INDEX(方音八音反切資料表, $AE141, $AJ141))</f>
        <v>ㄧㆻ˙</v>
      </c>
    </row>
    <row r="142" spans="2:53">
      <c r="B142" s="307">
        <f t="shared" si="52"/>
        <v>135</v>
      </c>
      <c r="C142" s="404" t="s">
        <v>192</v>
      </c>
      <c r="D142" s="312" t="s">
        <v>68</v>
      </c>
      <c r="E142" s="312" t="s">
        <v>167</v>
      </c>
      <c r="F142" s="296">
        <v>1</v>
      </c>
      <c r="G142" s="418" t="str">
        <f t="shared" si="53"/>
        <v xml:space="preserve">瀟 (siau1) </v>
      </c>
      <c r="H142" s="269" t="str" cm="1">
        <f t="array" ref="H142">IF( OR($U142, NOT($V142), $X142), "",  $AF142 &amp; INDEX(中文數值資料表, $AJ142, 2) &amp; $AC142)</f>
        <v>干一時</v>
      </c>
      <c r="I142" s="332" t="str">
        <f t="shared" si="54"/>
        <v>siau</v>
      </c>
      <c r="J142" s="333" t="str">
        <f t="shared" si="55"/>
        <v>siau</v>
      </c>
      <c r="K142" s="334" t="str">
        <f t="shared" si="56"/>
        <v>siāo</v>
      </c>
      <c r="L142" s="335" t="str">
        <f t="shared" si="57"/>
        <v>ㄒㄧㄠ</v>
      </c>
      <c r="M142" s="270" t="str">
        <f t="shared" ca="1" si="58"/>
        <v xml:space="preserve">\ltjruby{瀟}{siau}\
</v>
      </c>
      <c r="N142" s="270" t="str">
        <f t="shared" ca="1" si="59"/>
        <v xml:space="preserve">&lt;ruby&gt;瀟&lt;rt&gt;干一時&lt;/rt&gt;&lt;/ruby&gt;
</v>
      </c>
      <c r="O142" s="270" t="str">
        <f t="shared" ca="1" si="60"/>
        <v xml:space="preserve">&lt;ruby&gt;瀟&lt;rt&gt;siau&lt;/rt&gt;&lt;/ruby&gt;
</v>
      </c>
      <c r="P142" s="270" t="str">
        <f t="shared" ca="1" si="51"/>
        <v xml:space="preserve">&lt;ruby&gt;瀟&lt;rt&gt;siau&lt;/rt&gt;&lt;/ruby&gt;
</v>
      </c>
      <c r="Q142" s="270" t="str">
        <f t="shared" ca="1" si="51"/>
        <v xml:space="preserve">&lt;ruby&gt;瀟&lt;rt&gt;siāo&lt;/rt&gt;&lt;/ruby&gt;
</v>
      </c>
      <c r="R142" s="271" t="str">
        <f t="shared" ca="1" si="61"/>
        <v xml:space="preserve">&lt;ruby&gt;瀟&lt;rtc&gt;ㄒㄧㄠ&lt;/rtc&gt;&lt;/ruby&gt;
</v>
      </c>
      <c r="S142" s="271" t="str">
        <f t="shared" ca="1" si="62"/>
        <v xml:space="preserve">&lt;ruby&gt;瀟&lt;rt&gt;siau&lt;/rt&gt;&lt;rtc&gt;ㄒㄧㄠ&lt;/rtc&gt;&lt;/ruby&gt;
</v>
      </c>
      <c r="T142" s="244"/>
      <c r="U142" s="272" t="b">
        <f t="shared" si="63"/>
        <v>0</v>
      </c>
      <c r="V142" s="272" t="b">
        <f t="shared" si="64"/>
        <v>1</v>
      </c>
      <c r="W142" s="272" t="b">
        <f t="shared" si="72"/>
        <v>0</v>
      </c>
      <c r="X142" s="272" t="b">
        <f t="shared" si="65"/>
        <v>0</v>
      </c>
      <c r="Y142" s="272" t="b">
        <f t="shared" si="66"/>
        <v>0</v>
      </c>
      <c r="Z142" s="298"/>
      <c r="AA142" s="305">
        <f t="shared" si="67"/>
        <v>21</v>
      </c>
      <c r="AB142" s="301" cm="1">
        <f t="array" ref="AB142">IF( $AA142="", "", INDEX(聲母資料表, $AA142, AB$5))</f>
        <v>10</v>
      </c>
      <c r="AC142" s="301" t="str" cm="1">
        <f t="array" ref="AC142">IF( $AA142="", "", INDEX(聲母資料表, $AA142, AC$5))</f>
        <v>時</v>
      </c>
      <c r="AD142" s="305">
        <f t="shared" si="68"/>
        <v>30</v>
      </c>
      <c r="AE142" s="301" cm="1">
        <f t="array" ref="AE142">IF( $X142, "", INDEX(韻母資料表, AD142, AE$5))</f>
        <v>12</v>
      </c>
      <c r="AF142" s="301" t="str" cm="1">
        <f t="array" ref="AF142">IF( $X142, "", INDEX(韻母資料表, AE142, AF$5))</f>
        <v>干</v>
      </c>
      <c r="AG142" s="298"/>
      <c r="AH142" s="301" t="b">
        <f t="array" ref="AH142">IF( $X142, "", IF( INDEX(韻母資料表, AD142, $AH$5) = "入聲", TRUE, FALSE) )</f>
        <v>0</v>
      </c>
      <c r="AI142" s="302">
        <f t="shared" si="69"/>
        <v>1</v>
      </c>
      <c r="AJ142" s="302">
        <f t="shared" si="48"/>
        <v>1</v>
      </c>
      <c r="AK142" s="362" t="str">
        <f t="array" ref="AK142">IF( $X142, "", INDEX(韻母資料表, $AD142, $AK$5))</f>
        <v>iau</v>
      </c>
      <c r="AL142" s="362" t="str">
        <f t="array" ref="AL142">IF($X142, "", INDEX(白話字韻母八聲調資料表, $AE142, $AJ142))</f>
        <v>iau</v>
      </c>
      <c r="AM142" s="298"/>
      <c r="AN142" s="362" t="str" cm="1">
        <f t="array" ref="AN142">IF($W142, "", INDEX(聲母資料表, $AA142, AN$5))</f>
        <v>s</v>
      </c>
      <c r="AO142" s="367" t="str" cm="1">
        <f t="array" ref="AO142">IF($X142, "", INDEX(韻母資料表, $AD142, AO$5))</f>
        <v>iau</v>
      </c>
      <c r="AP142" s="362" t="str" cm="1">
        <f t="array" ref="AP142">IF($X142, "", INDEX(台羅韻母八聲調資料表, $AE142, $F142))</f>
        <v>iau</v>
      </c>
      <c r="AQ142" s="298"/>
      <c r="AR142" s="302" t="str">
        <f t="array" ref="AR142">IF($W142, "", INDEX(聲母資料表, $AA142, $AR$5))</f>
        <v>s</v>
      </c>
      <c r="AS142" s="303" t="str">
        <f t="array" ref="AS142">IF($X142, "", INDEX(韻母資料表, $AD142, $AS$5))</f>
        <v>iao</v>
      </c>
      <c r="AT142" s="302" t="str">
        <f t="array" ref="AT142">IF($X142, "", INDEX(閩拼韻母八聲調資料表, $AE142, $AJ142))</f>
        <v>iāo</v>
      </c>
      <c r="AV142" s="301" t="b">
        <f t="shared" si="71"/>
        <v>1</v>
      </c>
      <c r="AW142" s="301" t="b">
        <f>IF( $AV142, IFERROR( IF(MATCH( $E142, 顎音化聲母!$H$9:$H$37, 0), TRUE, FALSE), FALSE), "")</f>
        <v>1</v>
      </c>
      <c r="AX142" s="301" t="str">
        <f t="array" ref="AX142">IF( AND($AV142, $AW142), INDEX(顎音化聲母資料表, MATCH( $D142 &amp; $E142, 顎音化聲母!$L$5:$L$136, 0), 3), "")</f>
        <v>ㄒ</v>
      </c>
      <c r="AY142" s="301">
        <f t="shared" si="70"/>
        <v>21</v>
      </c>
      <c r="AZ142" s="362" t="str">
        <f t="array" ref="AZ142">IF($AY142="", "", IF( $AX142&lt;&gt;"", $AX142,INDEX(聲母資料表, $AY142, $AZ$5)))</f>
        <v>ㄒ</v>
      </c>
      <c r="BA142" s="362" t="str">
        <f t="array" ref="BA142">IF($X142, "", INDEX(方音八音反切資料表, $AE142, $AJ142))</f>
        <v>ㄧㄠ</v>
      </c>
    </row>
    <row r="143" spans="2:53">
      <c r="B143" s="307">
        <f t="shared" si="52"/>
        <v>136</v>
      </c>
      <c r="C143" s="404" t="s">
        <v>193</v>
      </c>
      <c r="D143" s="312" t="s">
        <v>68</v>
      </c>
      <c r="E143" s="312" t="s">
        <v>55</v>
      </c>
      <c r="F143" s="296">
        <v>1</v>
      </c>
      <c r="G143" s="418" t="str">
        <f t="shared" si="53"/>
        <v xml:space="preserve">湘 (siang1) </v>
      </c>
      <c r="H143" s="269" t="str" cm="1">
        <f t="array" ref="H143">IF( OR($U143, NOT($V143), $X143), "",  $AF143 &amp; INDEX(中文數值資料表, $AJ143, 2) &amp; $AC143)</f>
        <v>更一時</v>
      </c>
      <c r="I143" s="332" t="str">
        <f t="shared" si="54"/>
        <v>siang</v>
      </c>
      <c r="J143" s="333" t="str">
        <f t="shared" si="55"/>
        <v>siang</v>
      </c>
      <c r="K143" s="334" t="str">
        <f t="shared" si="56"/>
        <v>siāng</v>
      </c>
      <c r="L143" s="335" t="str">
        <f t="shared" si="57"/>
        <v>ㄒㄧㄤ</v>
      </c>
      <c r="M143" s="270" t="str">
        <f t="shared" ca="1" si="58"/>
        <v xml:space="preserve">\ltjruby{湘}{siang}\
</v>
      </c>
      <c r="N143" s="270" t="str">
        <f t="shared" ca="1" si="59"/>
        <v xml:space="preserve">&lt;ruby&gt;湘&lt;rt&gt;更一時&lt;/rt&gt;&lt;/ruby&gt;
</v>
      </c>
      <c r="O143" s="270" t="str">
        <f t="shared" ca="1" si="60"/>
        <v xml:space="preserve">&lt;ruby&gt;湘&lt;rt&gt;siang&lt;/rt&gt;&lt;/ruby&gt;
</v>
      </c>
      <c r="P143" s="270" t="str">
        <f t="shared" ca="1" si="51"/>
        <v xml:space="preserve">&lt;ruby&gt;湘&lt;rt&gt;siang&lt;/rt&gt;&lt;/ruby&gt;
</v>
      </c>
      <c r="Q143" s="270" t="str">
        <f t="shared" ca="1" si="51"/>
        <v xml:space="preserve">&lt;ruby&gt;湘&lt;rt&gt;siāng&lt;/rt&gt;&lt;/ruby&gt;
</v>
      </c>
      <c r="R143" s="271" t="str">
        <f t="shared" ca="1" si="61"/>
        <v xml:space="preserve">&lt;ruby&gt;湘&lt;rtc&gt;ㄒㄧㄤ&lt;/rtc&gt;&lt;/ruby&gt;
</v>
      </c>
      <c r="S143" s="271" t="str">
        <f t="shared" ca="1" si="62"/>
        <v xml:space="preserve">&lt;ruby&gt;湘&lt;rt&gt;siang&lt;/rt&gt;&lt;rtc&gt;ㄒㄧㄤ&lt;/rtc&gt;&lt;/ruby&gt;
</v>
      </c>
      <c r="T143" s="244"/>
      <c r="U143" s="272" t="b">
        <f t="shared" si="63"/>
        <v>0</v>
      </c>
      <c r="V143" s="272" t="b">
        <f t="shared" si="64"/>
        <v>1</v>
      </c>
      <c r="W143" s="272" t="b">
        <f t="shared" si="72"/>
        <v>0</v>
      </c>
      <c r="X143" s="272" t="b">
        <f t="shared" si="65"/>
        <v>0</v>
      </c>
      <c r="Y143" s="272" t="b">
        <f t="shared" si="66"/>
        <v>0</v>
      </c>
      <c r="Z143" s="298"/>
      <c r="AA143" s="305">
        <f t="shared" si="67"/>
        <v>21</v>
      </c>
      <c r="AB143" s="301" cm="1">
        <f t="array" ref="AB143">IF( $AA143="", "", INDEX(聲母資料表, $AA143, AB$5))</f>
        <v>10</v>
      </c>
      <c r="AC143" s="301" t="str" cm="1">
        <f t="array" ref="AC143">IF( $AA143="", "", INDEX(聲母資料表, $AA143, AC$5))</f>
        <v>時</v>
      </c>
      <c r="AD143" s="305">
        <f t="shared" si="68"/>
        <v>25</v>
      </c>
      <c r="AE143" s="301" cm="1">
        <f t="array" ref="AE143">IF( $X143, "", INDEX(韻母資料表, AD143, AE$5))</f>
        <v>18</v>
      </c>
      <c r="AF143" s="301" t="str" cm="1">
        <f t="array" ref="AF143">IF( $X143, "", INDEX(韻母資料表, AE143, AF$5))</f>
        <v>更</v>
      </c>
      <c r="AG143" s="298"/>
      <c r="AH143" s="301" t="b">
        <f t="array" ref="AH143">IF( $X143, "", IF( INDEX(韻母資料表, AD143, $AH$5) = "入聲", TRUE, FALSE) )</f>
        <v>0</v>
      </c>
      <c r="AI143" s="302">
        <f t="shared" si="69"/>
        <v>1</v>
      </c>
      <c r="AJ143" s="302">
        <f t="shared" si="48"/>
        <v>1</v>
      </c>
      <c r="AK143" s="362" t="str">
        <f t="array" ref="AK143">IF( $X143, "", INDEX(韻母資料表, $AD143, $AK$5))</f>
        <v>iang</v>
      </c>
      <c r="AL143" s="362" t="str">
        <f t="array" ref="AL143">IF($X143, "", INDEX(白話字韻母八聲調資料表, $AE143, $AJ143))</f>
        <v>iang</v>
      </c>
      <c r="AM143" s="298"/>
      <c r="AN143" s="362" t="str" cm="1">
        <f t="array" ref="AN143">IF($W143, "", INDEX(聲母資料表, $AA143, AN$5))</f>
        <v>s</v>
      </c>
      <c r="AO143" s="367" t="str" cm="1">
        <f t="array" ref="AO143">IF($X143, "", INDEX(韻母資料表, $AD143, AO$5))</f>
        <v>iang</v>
      </c>
      <c r="AP143" s="362" t="str" cm="1">
        <f t="array" ref="AP143">IF($X143, "", INDEX(台羅韻母八聲調資料表, $AE143, $F143))</f>
        <v>iang</v>
      </c>
      <c r="AQ143" s="298"/>
      <c r="AR143" s="302" t="str">
        <f t="array" ref="AR143">IF($W143, "", INDEX(聲母資料表, $AA143, $AR$5))</f>
        <v>s</v>
      </c>
      <c r="AS143" s="303" t="str">
        <f t="array" ref="AS143">IF($X143, "", INDEX(韻母資料表, $AD143, $AS$5))</f>
        <v>iang</v>
      </c>
      <c r="AT143" s="302" t="str">
        <f t="array" ref="AT143">IF($X143, "", INDEX(閩拼韻母八聲調資料表, $AE143, $AJ143))</f>
        <v>iāng</v>
      </c>
      <c r="AV143" s="301" t="b">
        <f t="shared" si="71"/>
        <v>1</v>
      </c>
      <c r="AW143" s="301" t="b">
        <f>IF( $AV143, IFERROR( IF(MATCH( $E143, 顎音化聲母!$H$9:$H$37, 0), TRUE, FALSE), FALSE), "")</f>
        <v>1</v>
      </c>
      <c r="AX143" s="301" t="str">
        <f t="array" ref="AX143">IF( AND($AV143, $AW143), INDEX(顎音化聲母資料表, MATCH( $D143 &amp; $E143, 顎音化聲母!$L$5:$L$136, 0), 3), "")</f>
        <v>ㄒ</v>
      </c>
      <c r="AY143" s="301">
        <f t="shared" si="70"/>
        <v>21</v>
      </c>
      <c r="AZ143" s="362" t="str">
        <f t="array" ref="AZ143">IF($AY143="", "", IF( $AX143&lt;&gt;"", $AX143,INDEX(聲母資料表, $AY143, $AZ$5)))</f>
        <v>ㄒ</v>
      </c>
      <c r="BA143" s="362" t="str">
        <f t="array" ref="BA143">IF($X143, "", INDEX(方音八音反切資料表, $AE143, $AJ143))</f>
        <v>ㄧㄤ</v>
      </c>
    </row>
    <row r="144" spans="2:53">
      <c r="B144" s="307">
        <f t="shared" si="52"/>
        <v>137</v>
      </c>
      <c r="C144" s="404" t="s">
        <v>75</v>
      </c>
      <c r="D144" s="312"/>
      <c r="E144" s="312"/>
      <c r="F144" s="296"/>
      <c r="G144" s="418" t="str">
        <f t="shared" si="53"/>
        <v/>
      </c>
      <c r="H144" s="269" t="str" cm="1">
        <f t="array" ref="H144">IF( OR($U144, NOT($V144), $X144), "",  $AF144 &amp; INDEX(中文數值資料表, $AJ144, 2) &amp; $AC144)</f>
        <v/>
      </c>
      <c r="I144" s="332" t="str">
        <f t="shared" si="54"/>
        <v/>
      </c>
      <c r="J144" s="333" t="str">
        <f t="shared" si="55"/>
        <v/>
      </c>
      <c r="K144" s="334" t="str">
        <f t="shared" si="56"/>
        <v/>
      </c>
      <c r="L144" s="335" t="str">
        <f t="shared" si="57"/>
        <v/>
      </c>
      <c r="M144" s="270" t="str">
        <f t="shared" ca="1" si="58"/>
        <v xml:space="preserve">\ltjruby{，}{}\
</v>
      </c>
      <c r="N144" s="270" t="str">
        <f t="shared" ca="1" si="59"/>
        <v xml:space="preserve">，
</v>
      </c>
      <c r="O144" s="270" t="str">
        <f t="shared" ca="1" si="60"/>
        <v xml:space="preserve">，
</v>
      </c>
      <c r="P144" s="270" t="str">
        <f t="shared" ca="1" si="51"/>
        <v xml:space="preserve">，
</v>
      </c>
      <c r="Q144" s="270" t="str">
        <f t="shared" ca="1" si="51"/>
        <v xml:space="preserve">，
</v>
      </c>
      <c r="R144" s="271" t="str">
        <f t="shared" ca="1" si="61"/>
        <v xml:space="preserve">，
</v>
      </c>
      <c r="S144" s="271" t="str">
        <f t="shared" ca="1" si="62"/>
        <v xml:space="preserve">，
</v>
      </c>
      <c r="T144" s="244"/>
      <c r="U144" s="272" t="b">
        <f t="shared" si="63"/>
        <v>1</v>
      </c>
      <c r="V144" s="272" t="b">
        <f t="shared" si="64"/>
        <v>0</v>
      </c>
      <c r="W144" s="272" t="b">
        <f t="shared" si="72"/>
        <v>1</v>
      </c>
      <c r="X144" s="272" t="b">
        <f t="shared" si="65"/>
        <v>1</v>
      </c>
      <c r="Y144" s="272" t="b">
        <f t="shared" si="66"/>
        <v>0</v>
      </c>
      <c r="Z144" s="298"/>
      <c r="AA144" s="305" t="str">
        <f t="shared" si="67"/>
        <v/>
      </c>
      <c r="AB144" s="301" t="str" cm="1">
        <f t="array" ref="AB144">IF( $AA144="", "", INDEX(聲母資料表, $AA144, AB$5))</f>
        <v/>
      </c>
      <c r="AC144" s="301" t="str" cm="1">
        <f t="array" ref="AC144">IF( $AA144="", "", INDEX(聲母資料表, $AA144, AC$5))</f>
        <v/>
      </c>
      <c r="AD144" s="305" t="str">
        <f t="shared" si="68"/>
        <v/>
      </c>
      <c r="AE144" s="301" t="str" cm="1">
        <f t="array" ref="AE144">IF( $X144, "", INDEX(韻母資料表, AD144, AE$5))</f>
        <v/>
      </c>
      <c r="AF144" s="301" t="str" cm="1">
        <f t="array" ref="AF144">IF( $X144, "", INDEX(韻母資料表, AE144, AF$5))</f>
        <v/>
      </c>
      <c r="AG144" s="298"/>
      <c r="AH144" s="301" t="str">
        <f t="array" ref="AH144">IF( $X144, "", IF( INDEX(韻母資料表, AD144, $AH$5) = "入聲", TRUE, FALSE) )</f>
        <v/>
      </c>
      <c r="AI144" s="302" t="str">
        <f t="shared" si="69"/>
        <v/>
      </c>
      <c r="AJ144" s="302" t="str">
        <f t="shared" si="48"/>
        <v/>
      </c>
      <c r="AK144" s="362" t="str">
        <f t="array" ref="AK144">IF( $X144, "", INDEX(韻母資料表, $AD144, $AK$5))</f>
        <v/>
      </c>
      <c r="AL144" s="362" t="str">
        <f t="array" ref="AL144">IF($X144, "", INDEX(白話字韻母八聲調資料表, $AE144, $AJ144))</f>
        <v/>
      </c>
      <c r="AM144" s="298"/>
      <c r="AN144" s="362" t="str" cm="1">
        <f t="array" ref="AN144">IF($W144, "", INDEX(聲母資料表, $AA144, AN$5))</f>
        <v/>
      </c>
      <c r="AO144" s="367" t="str" cm="1">
        <f t="array" ref="AO144">IF($X144, "", INDEX(韻母資料表, $AD144, AO$5))</f>
        <v/>
      </c>
      <c r="AP144" s="362" t="str" cm="1">
        <f t="array" ref="AP144">IF($X144, "", INDEX(台羅韻母八聲調資料表, $AE144, $F144))</f>
        <v/>
      </c>
      <c r="AQ144" s="298"/>
      <c r="AR144" s="302" t="str">
        <f t="array" ref="AR144">IF($W144, "", INDEX(聲母資料表, $AA144, $AR$5))</f>
        <v/>
      </c>
      <c r="AS144" s="303" t="str">
        <f t="array" ref="AS144">IF($X144, "", INDEX(韻母資料表, $AD144, $AS$5))</f>
        <v/>
      </c>
      <c r="AT144" s="302" t="str">
        <f t="array" ref="AT144">IF($X144, "", INDEX(閩拼韻母八聲調資料表, $AE144, $AJ144))</f>
        <v/>
      </c>
      <c r="AV144" s="301" t="b">
        <f t="shared" si="71"/>
        <v>0</v>
      </c>
      <c r="AW144" s="301" t="str">
        <f>IF( $AV144, IFERROR( IF(MATCH( $E144, 顎音化聲母!$H$9:$H$37, 0), TRUE, FALSE), FALSE), "")</f>
        <v/>
      </c>
      <c r="AX144" s="301" t="str">
        <f t="array" ref="AX144">IF( AND($AV144, $AW144), INDEX(顎音化聲母資料表, MATCH( $D144 &amp; $E144, 顎音化聲母!$L$5:$L$136, 0), 3), "")</f>
        <v/>
      </c>
      <c r="AY144" s="301" t="str">
        <f t="shared" si="70"/>
        <v/>
      </c>
      <c r="AZ144" s="362" t="str">
        <f t="array" ref="AZ144">IF($AY144="", "", IF( $AX144&lt;&gt;"", $AX144,INDEX(聲母資料表, $AY144, $AZ$5)))</f>
        <v/>
      </c>
      <c r="BA144" s="362" t="str">
        <f t="array" ref="BA144">IF($X144, "", INDEX(方音八音反切資料表, $AE144, $AJ144))</f>
        <v/>
      </c>
    </row>
    <row r="145" spans="2:53">
      <c r="B145" s="307">
        <f t="shared" si="52"/>
        <v>138</v>
      </c>
      <c r="C145" s="404" t="s">
        <v>194</v>
      </c>
      <c r="D145" s="312" t="s">
        <v>73</v>
      </c>
      <c r="E145" s="312" t="s">
        <v>71</v>
      </c>
      <c r="F145" s="296">
        <v>1</v>
      </c>
      <c r="G145" s="418" t="str">
        <f t="shared" si="53"/>
        <v xml:space="preserve">遷 (tshian1) </v>
      </c>
      <c r="H145" s="269" t="str" cm="1">
        <f t="array" ref="H145">IF( OR($U145, NOT($V145), $X145), "",  $AF145 &amp; INDEX(中文數值資料表, $AJ145, 2) &amp; $AC145)</f>
        <v>膠一出</v>
      </c>
      <c r="I145" s="332" t="str">
        <f t="shared" si="54"/>
        <v>tshian</v>
      </c>
      <c r="J145" s="333" t="str">
        <f t="shared" si="55"/>
        <v>tshian</v>
      </c>
      <c r="K145" s="334" t="str">
        <f t="shared" si="56"/>
        <v>ciān</v>
      </c>
      <c r="L145" s="335" t="str">
        <f t="shared" si="57"/>
        <v>ㄘㄧㄢ</v>
      </c>
      <c r="M145" s="270" t="str">
        <f t="shared" ca="1" si="58"/>
        <v xml:space="preserve">\ltjruby{遷}{tshian}\
</v>
      </c>
      <c r="N145" s="270" t="str">
        <f t="shared" ca="1" si="59"/>
        <v xml:space="preserve">&lt;ruby&gt;遷&lt;rt&gt;膠一出&lt;/rt&gt;&lt;/ruby&gt;
</v>
      </c>
      <c r="O145" s="270" t="str">
        <f t="shared" ca="1" si="60"/>
        <v xml:space="preserve">&lt;ruby&gt;遷&lt;rt&gt;tshian&lt;/rt&gt;&lt;/ruby&gt;
</v>
      </c>
      <c r="P145" s="270" t="str">
        <f t="shared" ca="1" si="51"/>
        <v xml:space="preserve">&lt;ruby&gt;遷&lt;rt&gt;tshian&lt;/rt&gt;&lt;/ruby&gt;
</v>
      </c>
      <c r="Q145" s="270" t="str">
        <f t="shared" ca="1" si="51"/>
        <v xml:space="preserve">&lt;ruby&gt;遷&lt;rt&gt;ciān&lt;/rt&gt;&lt;/ruby&gt;
</v>
      </c>
      <c r="R145" s="271" t="str">
        <f t="shared" ca="1" si="61"/>
        <v xml:space="preserve">&lt;ruby&gt;遷&lt;rtc&gt;ㄘㄧㄢ&lt;/rtc&gt;&lt;/ruby&gt;
</v>
      </c>
      <c r="S145" s="271" t="str">
        <f t="shared" ca="1" si="62"/>
        <v xml:space="preserve">&lt;ruby&gt;遷&lt;rt&gt;tshian&lt;/rt&gt;&lt;rtc&gt;ㄘㄧㄢ&lt;/rtc&gt;&lt;/ruby&gt;
</v>
      </c>
      <c r="T145" s="244"/>
      <c r="U145" s="272" t="b">
        <f t="shared" si="63"/>
        <v>0</v>
      </c>
      <c r="V145" s="272" t="b">
        <f t="shared" si="64"/>
        <v>1</v>
      </c>
      <c r="W145" s="272" t="b">
        <f t="shared" si="72"/>
        <v>0</v>
      </c>
      <c r="X145" s="272" t="b">
        <f t="shared" si="65"/>
        <v>0</v>
      </c>
      <c r="Y145" s="272" t="b">
        <f t="shared" si="66"/>
        <v>0</v>
      </c>
      <c r="Z145" s="298"/>
      <c r="AA145" s="305">
        <f t="shared" si="67"/>
        <v>20</v>
      </c>
      <c r="AB145" s="301" cm="1">
        <f t="array" ref="AB145">IF( $AA145="", "", INDEX(聲母資料表, $AA145, AB$5))</f>
        <v>14</v>
      </c>
      <c r="AC145" s="301" t="str" cm="1">
        <f t="array" ref="AC145">IF( $AA145="", "", INDEX(聲母資料表, $AA145, AC$5))</f>
        <v>出</v>
      </c>
      <c r="AD145" s="305">
        <f t="shared" si="68"/>
        <v>24</v>
      </c>
      <c r="AE145" s="301" cm="1">
        <f t="array" ref="AE145">IF( $X145, "", INDEX(韻母資料表, AD145, AE$5))</f>
        <v>2</v>
      </c>
      <c r="AF145" s="301" t="str" cm="1">
        <f t="array" ref="AF145">IF( $X145, "", INDEX(韻母資料表, AE145, AF$5))</f>
        <v>膠</v>
      </c>
      <c r="AG145" s="298"/>
      <c r="AH145" s="301" t="b">
        <f t="array" ref="AH145">IF( $X145, "", IF( INDEX(韻母資料表, AD145, $AH$5) = "入聲", TRUE, FALSE) )</f>
        <v>0</v>
      </c>
      <c r="AI145" s="302">
        <f t="shared" si="69"/>
        <v>1</v>
      </c>
      <c r="AJ145" s="302">
        <f t="shared" si="48"/>
        <v>1</v>
      </c>
      <c r="AK145" s="362" t="str">
        <f t="array" ref="AK145">IF( $X145, "", INDEX(韻母資料表, $AD145, $AK$5))</f>
        <v>ian</v>
      </c>
      <c r="AL145" s="362" t="str">
        <f t="array" ref="AL145">IF($X145, "", INDEX(白話字韻母八聲調資料表, $AE145, $AJ145))</f>
        <v>ian</v>
      </c>
      <c r="AM145" s="298"/>
      <c r="AN145" s="362" t="str" cm="1">
        <f t="array" ref="AN145">IF($W145, "", INDEX(聲母資料表, $AA145, AN$5))</f>
        <v>tsh</v>
      </c>
      <c r="AO145" s="367" t="str" cm="1">
        <f t="array" ref="AO145">IF($X145, "", INDEX(韻母資料表, $AD145, AO$5))</f>
        <v>ian</v>
      </c>
      <c r="AP145" s="362" t="str" cm="1">
        <f t="array" ref="AP145">IF($X145, "", INDEX(台羅韻母八聲調資料表, $AE145, $F145))</f>
        <v>ian</v>
      </c>
      <c r="AQ145" s="298"/>
      <c r="AR145" s="302" t="str">
        <f t="array" ref="AR145">IF($W145, "", INDEX(聲母資料表, $AA145, $AR$5))</f>
        <v>c</v>
      </c>
      <c r="AS145" s="303" t="str">
        <f t="array" ref="AS145">IF($X145, "", INDEX(韻母資料表, $AD145, $AS$5))</f>
        <v>ian</v>
      </c>
      <c r="AT145" s="302" t="str">
        <f t="array" ref="AT145">IF($X145, "", INDEX(閩拼韻母八聲調資料表, $AE145, $AJ145))</f>
        <v>iān</v>
      </c>
      <c r="AV145" s="301" t="b">
        <f t="shared" si="71"/>
        <v>0</v>
      </c>
      <c r="AW145" s="301" t="str">
        <f>IF( $AV145, IFERROR( IF(MATCH( $E145, 顎音化聲母!$H$9:$H$37, 0), TRUE, FALSE), FALSE), "")</f>
        <v/>
      </c>
      <c r="AX145" s="301" t="str">
        <f t="array" ref="AX145">IF( AND($AV145, $AW145), INDEX(顎音化聲母資料表, MATCH( $D145 &amp; $E145, 顎音化聲母!$L$5:$L$136, 0), 3), "")</f>
        <v/>
      </c>
      <c r="AY145" s="301">
        <f t="shared" si="70"/>
        <v>20</v>
      </c>
      <c r="AZ145" s="362" t="str">
        <f t="array" ref="AZ145">IF($AY145="", "", IF( $AX145&lt;&gt;"", $AX145,INDEX(聲母資料表, $AY145, $AZ$5)))</f>
        <v>ㄘ</v>
      </c>
      <c r="BA145" s="362" t="str">
        <f t="array" ref="BA145">IF($X145, "", INDEX(方音八音反切資料表, $AE145, $AJ145))</f>
        <v>ㄧㄢ</v>
      </c>
    </row>
    <row r="146" spans="2:53">
      <c r="B146" s="307">
        <f t="shared" si="52"/>
        <v>139</v>
      </c>
      <c r="C146" s="404" t="s">
        <v>195</v>
      </c>
      <c r="D146" s="312" t="s">
        <v>63</v>
      </c>
      <c r="E146" s="312" t="s">
        <v>66</v>
      </c>
      <c r="F146" s="296">
        <v>4</v>
      </c>
      <c r="G146" s="418" t="str">
        <f t="shared" si="53"/>
        <v xml:space="preserve">客 (khik4) </v>
      </c>
      <c r="H146" s="269" t="str" cm="1">
        <f t="array" ref="H146">IF( OR($U146, NOT($V146), $X146), "",  $AF146 &amp; INDEX(中文數值資料表, $AJ146, 2) &amp; $AC146)</f>
        <v>監四去</v>
      </c>
      <c r="I146" s="332" t="str">
        <f t="shared" si="54"/>
        <v>khik</v>
      </c>
      <c r="J146" s="333" t="str">
        <f t="shared" si="55"/>
        <v>khik</v>
      </c>
      <c r="K146" s="334" t="str">
        <f t="shared" si="56"/>
        <v>kik</v>
      </c>
      <c r="L146" s="335" t="str">
        <f t="shared" si="57"/>
        <v>ㄎㄧㆻ</v>
      </c>
      <c r="M146" s="270" t="str">
        <f t="shared" ca="1" si="58"/>
        <v xml:space="preserve">\ltjruby{客}{khik}\
</v>
      </c>
      <c r="N146" s="270" t="str">
        <f t="shared" ca="1" si="59"/>
        <v xml:space="preserve">&lt;ruby&gt;客&lt;rt&gt;監四去&lt;/rt&gt;&lt;/ruby&gt;
</v>
      </c>
      <c r="O146" s="270" t="str">
        <f t="shared" ca="1" si="60"/>
        <v xml:space="preserve">&lt;ruby&gt;客&lt;rt&gt;khik&lt;/rt&gt;&lt;/ruby&gt;
</v>
      </c>
      <c r="P146" s="270" t="str">
        <f t="shared" ca="1" si="51"/>
        <v xml:space="preserve">&lt;ruby&gt;客&lt;rt&gt;khik&lt;/rt&gt;&lt;/ruby&gt;
</v>
      </c>
      <c r="Q146" s="270" t="str">
        <f t="shared" ca="1" si="51"/>
        <v xml:space="preserve">&lt;ruby&gt;客&lt;rt&gt;kik&lt;/rt&gt;&lt;/ruby&gt;
</v>
      </c>
      <c r="R146" s="271" t="str">
        <f t="shared" ca="1" si="61"/>
        <v xml:space="preserve">&lt;ruby&gt;客&lt;rtc&gt;ㄎㄧㆻ&lt;/rtc&gt;&lt;/ruby&gt;
</v>
      </c>
      <c r="S146" s="271" t="str">
        <f t="shared" ca="1" si="62"/>
        <v xml:space="preserve">&lt;ruby&gt;客&lt;rt&gt;khik&lt;/rt&gt;&lt;rtc&gt;ㄎㄧㆻ&lt;/rtc&gt;&lt;/ruby&gt;
</v>
      </c>
      <c r="T146" s="244"/>
      <c r="U146" s="272" t="b">
        <f t="shared" si="63"/>
        <v>0</v>
      </c>
      <c r="V146" s="272" t="b">
        <f t="shared" si="64"/>
        <v>1</v>
      </c>
      <c r="W146" s="272" t="b">
        <f t="shared" si="72"/>
        <v>0</v>
      </c>
      <c r="X146" s="272" t="b">
        <f t="shared" si="65"/>
        <v>0</v>
      </c>
      <c r="Y146" s="272" t="b">
        <f t="shared" si="66"/>
        <v>0</v>
      </c>
      <c r="Z146" s="298"/>
      <c r="AA146" s="305">
        <f t="shared" si="67"/>
        <v>11</v>
      </c>
      <c r="AB146" s="301" cm="1">
        <f t="array" ref="AB146">IF( $AA146="", "", INDEX(聲母資料表, $AA146, AB$5))</f>
        <v>4</v>
      </c>
      <c r="AC146" s="301" t="str" cm="1">
        <f t="array" ref="AC146">IF( $AA146="", "", INDEX(聲母資料表, $AA146, AC$5))</f>
        <v>去</v>
      </c>
      <c r="AD146" s="305">
        <f t="shared" si="68"/>
        <v>34</v>
      </c>
      <c r="AE146" s="301" cm="1">
        <f t="array" ref="AE146">IF( $X146, "", INDEX(韻母資料表, AD146, AE$5))</f>
        <v>9</v>
      </c>
      <c r="AF146" s="301" t="str" cm="1">
        <f t="array" ref="AF146">IF( $X146, "", INDEX(韻母資料表, AE146, AF$5))</f>
        <v>監</v>
      </c>
      <c r="AG146" s="298"/>
      <c r="AH146" s="301" t="b">
        <f t="array" ref="AH146">IF( $X146, "", IF( INDEX(韻母資料表, AD146, $AH$5) = "入聲", TRUE, FALSE) )</f>
        <v>0</v>
      </c>
      <c r="AI146" s="302">
        <f t="shared" si="69"/>
        <v>1</v>
      </c>
      <c r="AJ146" s="302">
        <f t="shared" ref="AJ146:AJ209" si="73">IF($U146, "", IF($F146="", $AI146, $F146))</f>
        <v>4</v>
      </c>
      <c r="AK146" s="362" t="str">
        <f t="array" ref="AK146">IF( $X146, "", INDEX(韻母資料表, $AD146, $AK$5))</f>
        <v>ik</v>
      </c>
      <c r="AL146" s="362" t="str">
        <f t="array" ref="AL146">IF($X146, "", INDEX(白話字韻母八聲調資料表, $AE146, $AJ146))</f>
        <v>ik</v>
      </c>
      <c r="AM146" s="298"/>
      <c r="AN146" s="362" t="str" cm="1">
        <f t="array" ref="AN146">IF($W146, "", INDEX(聲母資料表, $AA146, AN$5))</f>
        <v>kh</v>
      </c>
      <c r="AO146" s="367" t="str" cm="1">
        <f t="array" ref="AO146">IF($X146, "", INDEX(韻母資料表, $AD146, AO$5))</f>
        <v>ik</v>
      </c>
      <c r="AP146" s="362" t="str" cm="1">
        <f t="array" ref="AP146">IF($X146, "", INDEX(台羅韻母八聲調資料表, $AE146, $F146))</f>
        <v>ik</v>
      </c>
      <c r="AQ146" s="298"/>
      <c r="AR146" s="302" t="str">
        <f t="array" ref="AR146">IF($W146, "", INDEX(聲母資料表, $AA146, $AR$5))</f>
        <v>k</v>
      </c>
      <c r="AS146" s="303" t="str">
        <f t="array" ref="AS146">IF($X146, "", INDEX(韻母資料表, $AD146, $AS$5))</f>
        <v>ik</v>
      </c>
      <c r="AT146" s="302" t="str">
        <f t="array" ref="AT146">IF($X146, "", INDEX(閩拼韻母八聲調資料表, $AE146, $AJ146))</f>
        <v>ik</v>
      </c>
      <c r="AV146" s="301" t="b">
        <f t="shared" si="71"/>
        <v>0</v>
      </c>
      <c r="AW146" s="301" t="str">
        <f>IF( $AV146, IFERROR( IF(MATCH( $E146, 顎音化聲母!$H$9:$H$37, 0), TRUE, FALSE), FALSE), "")</f>
        <v/>
      </c>
      <c r="AX146" s="301" t="str">
        <f t="array" ref="AX146">IF( AND($AV146, $AW146), INDEX(顎音化聲母資料表, MATCH( $D146 &amp; $E146, 顎音化聲母!$L$5:$L$136, 0), 3), "")</f>
        <v/>
      </c>
      <c r="AY146" s="301">
        <f t="shared" si="70"/>
        <v>11</v>
      </c>
      <c r="AZ146" s="362" t="str">
        <f t="array" ref="AZ146">IF($AY146="", "", IF( $AX146&lt;&gt;"", $AX146,INDEX(聲母資料表, $AY146, $AZ$5)))</f>
        <v>ㄎ</v>
      </c>
      <c r="BA146" s="362" t="str">
        <f t="array" ref="BA146">IF($X146, "", INDEX(方音八音反切資料表, $AE146, $AJ146))</f>
        <v>ㄧㆻ</v>
      </c>
    </row>
    <row r="147" spans="2:53">
      <c r="B147" s="307">
        <f t="shared" si="52"/>
        <v>140</v>
      </c>
      <c r="C147" s="404" t="s">
        <v>196</v>
      </c>
      <c r="D147" s="312" t="s">
        <v>68</v>
      </c>
      <c r="E147" s="312" t="s">
        <v>104</v>
      </c>
      <c r="F147" s="296">
        <v>1</v>
      </c>
      <c r="G147" s="418" t="str">
        <f t="shared" si="53"/>
        <v xml:space="preserve">騷 (so1) </v>
      </c>
      <c r="H147" s="269" t="str" cm="1">
        <f t="array" ref="H147">IF( OR($U147, NOT($V147), $X147), "",  $AF147 &amp; INDEX(中文數值資料表, $AJ147, 2) &amp; $AC147)</f>
        <v>伽一時</v>
      </c>
      <c r="I147" s="332" t="str">
        <f t="shared" si="54"/>
        <v>so</v>
      </c>
      <c r="J147" s="333" t="str">
        <f t="shared" si="55"/>
        <v>so</v>
      </c>
      <c r="K147" s="334" t="str">
        <f t="shared" si="56"/>
        <v>sō</v>
      </c>
      <c r="L147" s="335" t="str">
        <f t="shared" si="57"/>
        <v>ㄙㄜ</v>
      </c>
      <c r="M147" s="270" t="str">
        <f t="shared" ca="1" si="58"/>
        <v xml:space="preserve">\ltjruby{騷}{so}\
</v>
      </c>
      <c r="N147" s="270" t="str">
        <f t="shared" ca="1" si="59"/>
        <v xml:space="preserve">&lt;ruby&gt;騷&lt;rt&gt;伽一時&lt;/rt&gt;&lt;/ruby&gt;
</v>
      </c>
      <c r="O147" s="270" t="str">
        <f t="shared" ca="1" si="60"/>
        <v xml:space="preserve">&lt;ruby&gt;騷&lt;rt&gt;so&lt;/rt&gt;&lt;/ruby&gt;
</v>
      </c>
      <c r="P147" s="270" t="str">
        <f t="shared" ca="1" si="51"/>
        <v xml:space="preserve">&lt;ruby&gt;騷&lt;rt&gt;so&lt;/rt&gt;&lt;/ruby&gt;
</v>
      </c>
      <c r="Q147" s="270" t="str">
        <f t="shared" ca="1" si="51"/>
        <v xml:space="preserve">&lt;ruby&gt;騷&lt;rt&gt;sō&lt;/rt&gt;&lt;/ruby&gt;
</v>
      </c>
      <c r="R147" s="271" t="str">
        <f t="shared" ca="1" si="61"/>
        <v xml:space="preserve">&lt;ruby&gt;騷&lt;rtc&gt;ㄙㄜ&lt;/rtc&gt;&lt;/ruby&gt;
</v>
      </c>
      <c r="S147" s="271" t="str">
        <f t="shared" ca="1" si="62"/>
        <v xml:space="preserve">&lt;ruby&gt;騷&lt;rt&gt;so&lt;/rt&gt;&lt;rtc&gt;ㄙㄜ&lt;/rtc&gt;&lt;/ruby&gt;
</v>
      </c>
      <c r="T147" s="244"/>
      <c r="U147" s="272" t="b">
        <f t="shared" si="63"/>
        <v>0</v>
      </c>
      <c r="V147" s="272" t="b">
        <f t="shared" si="64"/>
        <v>1</v>
      </c>
      <c r="W147" s="272" t="b">
        <f t="shared" si="72"/>
        <v>0</v>
      </c>
      <c r="X147" s="272" t="b">
        <f t="shared" si="65"/>
        <v>0</v>
      </c>
      <c r="Y147" s="272" t="b">
        <f t="shared" si="66"/>
        <v>0</v>
      </c>
      <c r="Z147" s="298"/>
      <c r="AA147" s="305">
        <f t="shared" si="67"/>
        <v>21</v>
      </c>
      <c r="AB147" s="301" cm="1">
        <f t="array" ref="AB147">IF( $AA147="", "", INDEX(聲母資料表, $AA147, AB$5))</f>
        <v>10</v>
      </c>
      <c r="AC147" s="301" t="str" cm="1">
        <f t="array" ref="AC147">IF( $AA147="", "", INDEX(聲母資料表, $AA147, AC$5))</f>
        <v>時</v>
      </c>
      <c r="AD147" s="305">
        <f t="shared" si="68"/>
        <v>53</v>
      </c>
      <c r="AE147" s="301" cm="1">
        <f t="array" ref="AE147">IF( $X147, "", INDEX(韻母資料表, AD147, AE$5))</f>
        <v>15</v>
      </c>
      <c r="AF147" s="301" t="str" cm="1">
        <f t="array" ref="AF147">IF( $X147, "", INDEX(韻母資料表, AE147, AF$5))</f>
        <v>伽</v>
      </c>
      <c r="AG147" s="298"/>
      <c r="AH147" s="301" t="b">
        <f t="array" ref="AH147">IF( $X147, "", IF( INDEX(韻母資料表, AD147, $AH$5) = "入聲", TRUE, FALSE) )</f>
        <v>0</v>
      </c>
      <c r="AI147" s="302">
        <f t="shared" si="69"/>
        <v>1</v>
      </c>
      <c r="AJ147" s="302">
        <f t="shared" si="73"/>
        <v>1</v>
      </c>
      <c r="AK147" s="362" t="str">
        <f t="array" ref="AK147">IF( $X147, "", INDEX(韻母資料表, $AD147, $AK$5))</f>
        <v>o</v>
      </c>
      <c r="AL147" s="362" t="str">
        <f t="array" ref="AL147">IF($X147, "", INDEX(白話字韻母八聲調資料表, $AE147, $AJ147))</f>
        <v>o</v>
      </c>
      <c r="AM147" s="298"/>
      <c r="AN147" s="362" t="str" cm="1">
        <f t="array" ref="AN147">IF($W147, "", INDEX(聲母資料表, $AA147, AN$5))</f>
        <v>s</v>
      </c>
      <c r="AO147" s="367" t="str" cm="1">
        <f t="array" ref="AO147">IF($X147, "", INDEX(韻母資料表, $AD147, AO$5))</f>
        <v>o</v>
      </c>
      <c r="AP147" s="362" t="str" cm="1">
        <f t="array" ref="AP147">IF($X147, "", INDEX(台羅韻母八聲調資料表, $AE147, $F147))</f>
        <v>o</v>
      </c>
      <c r="AQ147" s="298"/>
      <c r="AR147" s="302" t="str">
        <f t="array" ref="AR147">IF($W147, "", INDEX(聲母資料表, $AA147, $AR$5))</f>
        <v>s</v>
      </c>
      <c r="AS147" s="303" t="str">
        <f t="array" ref="AS147">IF($X147, "", INDEX(韻母資料表, $AD147, $AS$5))</f>
        <v>o</v>
      </c>
      <c r="AT147" s="302" t="str">
        <f t="array" ref="AT147">IF($X147, "", INDEX(閩拼韻母八聲調資料表, $AE147, $AJ147))</f>
        <v>ō</v>
      </c>
      <c r="AV147" s="301" t="b">
        <f t="shared" si="71"/>
        <v>1</v>
      </c>
      <c r="AW147" s="301" t="b">
        <f>IF( $AV147, IFERROR( IF(MATCH( $E147, 顎音化聲母!$H$9:$H$37, 0), TRUE, FALSE), FALSE), "")</f>
        <v>0</v>
      </c>
      <c r="AX147" s="301" t="str">
        <f t="array" ref="AX147">IF( AND($AV147, $AW147), INDEX(顎音化聲母資料表, MATCH( $D147 &amp; $E147, 顎音化聲母!$L$5:$L$136, 0), 3), "")</f>
        <v/>
      </c>
      <c r="AY147" s="301">
        <f t="shared" si="70"/>
        <v>21</v>
      </c>
      <c r="AZ147" s="362" t="str">
        <f t="array" ref="AZ147">IF($AY147="", "", IF( $AX147&lt;&gt;"", $AX147,INDEX(聲母資料表, $AY147, $AZ$5)))</f>
        <v>ㄙ</v>
      </c>
      <c r="BA147" s="362" t="str">
        <f t="array" ref="BA147">IF($X147, "", INDEX(方音八音反切資料表, $AE147, $AJ147))</f>
        <v>ㄜ</v>
      </c>
    </row>
    <row r="148" spans="2:53">
      <c r="B148" s="307">
        <f t="shared" si="52"/>
        <v>141</v>
      </c>
      <c r="C148" s="404" t="s">
        <v>99</v>
      </c>
      <c r="D148" s="312" t="s">
        <v>100</v>
      </c>
      <c r="E148" s="312" t="s">
        <v>101</v>
      </c>
      <c r="F148" s="296">
        <v>5</v>
      </c>
      <c r="G148" s="418" t="str">
        <f t="shared" si="53"/>
        <v xml:space="preserve">人 (jin5) </v>
      </c>
      <c r="H148" s="269" t="str" cm="1">
        <f t="array" ref="H148">IF( OR($U148, NOT($V148), $X148), "",  $AF148 &amp; INDEX(中文數值資料表, $AJ148, 2) &amp; $AC148)</f>
        <v>更五入</v>
      </c>
      <c r="I148" s="332" t="str">
        <f t="shared" si="54"/>
        <v>jîn</v>
      </c>
      <c r="J148" s="333" t="str">
        <f t="shared" si="55"/>
        <v>jîn</v>
      </c>
      <c r="K148" s="334" t="str">
        <f t="shared" si="56"/>
        <v>zzìn</v>
      </c>
      <c r="L148" s="335" t="str">
        <f t="shared" si="57"/>
        <v>ㆢㄧㄣˊ</v>
      </c>
      <c r="M148" s="270" t="str">
        <f t="shared" ca="1" si="58"/>
        <v xml:space="preserve">\ltjruby{人}{jîn}\
</v>
      </c>
      <c r="N148" s="270" t="str">
        <f t="shared" ca="1" si="59"/>
        <v xml:space="preserve">&lt;ruby&gt;人&lt;rt&gt;更五入&lt;/rt&gt;&lt;/ruby&gt;
</v>
      </c>
      <c r="O148" s="270" t="str">
        <f t="shared" ca="1" si="60"/>
        <v xml:space="preserve">&lt;ruby&gt;人&lt;rt&gt;jîn&lt;/rt&gt;&lt;/ruby&gt;
</v>
      </c>
      <c r="P148" s="270" t="str">
        <f t="shared" ref="P148:Q167" ca="1" si="74">IF( $U148, ($C148 &amp; CHAR(10)), IF($C148=CHAR(10), (CHAR(10) &amp; "&lt;/p&gt;" &amp; CHAR(10) &amp; "&lt;p&gt;" &amp; CHAR(10)), "&lt;ruby&gt;" &amp; $C148 &amp; "&lt;rt&gt;" &amp; INDIRECT( ADDRESS(ROW(), COLUMN() - $P$5) ) &amp; "&lt;/rt&gt;&lt;/ruby&gt;" &amp; CHAR(10)))</f>
        <v xml:space="preserve">&lt;ruby&gt;人&lt;rt&gt;jîn&lt;/rt&gt;&lt;/ruby&gt;
</v>
      </c>
      <c r="Q148" s="270" t="str">
        <f t="shared" ca="1" si="74"/>
        <v xml:space="preserve">&lt;ruby&gt;人&lt;rt&gt;zzìn&lt;/rt&gt;&lt;/ruby&gt;
</v>
      </c>
      <c r="R148" s="271" t="str">
        <f t="shared" ca="1" si="61"/>
        <v xml:space="preserve">&lt;ruby&gt;人&lt;rtc&gt;ㆢㄧㄣˊ&lt;/rtc&gt;&lt;/ruby&gt;
</v>
      </c>
      <c r="S148" s="271" t="str">
        <f t="shared" ca="1" si="62"/>
        <v xml:space="preserve">&lt;ruby&gt;人&lt;rt&gt;jîn&lt;/rt&gt;&lt;rtc&gt;ㆢㄧㄣˊ&lt;/rtc&gt;&lt;/ruby&gt;
</v>
      </c>
      <c r="T148" s="244"/>
      <c r="U148" s="272" t="b">
        <f t="shared" si="63"/>
        <v>0</v>
      </c>
      <c r="V148" s="272" t="b">
        <f t="shared" si="64"/>
        <v>1</v>
      </c>
      <c r="W148" s="272" t="b">
        <f t="shared" si="72"/>
        <v>0</v>
      </c>
      <c r="X148" s="272" t="b">
        <f t="shared" si="65"/>
        <v>0</v>
      </c>
      <c r="Y148" s="272" t="b">
        <f t="shared" si="66"/>
        <v>0</v>
      </c>
      <c r="Z148" s="298"/>
      <c r="AA148" s="305">
        <f t="shared" si="67"/>
        <v>19</v>
      </c>
      <c r="AB148" s="301" cm="1">
        <f t="array" ref="AB148">IF( $AA148="", "", INDEX(聲母資料表, $AA148, AB$5))</f>
        <v>9</v>
      </c>
      <c r="AC148" s="301" t="str" cm="1">
        <f t="array" ref="AC148">IF( $AA148="", "", INDEX(聲母資料表, $AA148, AC$5))</f>
        <v>入</v>
      </c>
      <c r="AD148" s="305">
        <f t="shared" si="68"/>
        <v>36</v>
      </c>
      <c r="AE148" s="301" cm="1">
        <f t="array" ref="AE148">IF( $X148, "", INDEX(韻母資料表, AD148, AE$5))</f>
        <v>17</v>
      </c>
      <c r="AF148" s="301" t="str" cm="1">
        <f t="array" ref="AF148">IF( $X148, "", INDEX(韻母資料表, AE148, AF$5))</f>
        <v>更</v>
      </c>
      <c r="AG148" s="298"/>
      <c r="AH148" s="301" t="b">
        <f t="array" ref="AH148">IF( $X148, "", IF( INDEX(韻母資料表, AD148, $AH$5) = "入聲", TRUE, FALSE) )</f>
        <v>0</v>
      </c>
      <c r="AI148" s="302">
        <f t="shared" si="69"/>
        <v>1</v>
      </c>
      <c r="AJ148" s="302">
        <f t="shared" si="73"/>
        <v>5</v>
      </c>
      <c r="AK148" s="362" t="str">
        <f t="array" ref="AK148">IF( $X148, "", INDEX(韻母資料表, $AD148, $AK$5))</f>
        <v>in</v>
      </c>
      <c r="AL148" s="362" t="str">
        <f t="array" ref="AL148">IF($X148, "", INDEX(白話字韻母八聲調資料表, $AE148, $AJ148))</f>
        <v>în</v>
      </c>
      <c r="AM148" s="298"/>
      <c r="AN148" s="362" t="str" cm="1">
        <f t="array" ref="AN148">IF($W148, "", INDEX(聲母資料表, $AA148, AN$5))</f>
        <v>j</v>
      </c>
      <c r="AO148" s="367" t="str" cm="1">
        <f t="array" ref="AO148">IF($X148, "", INDEX(韻母資料表, $AD148, AO$5))</f>
        <v>in</v>
      </c>
      <c r="AP148" s="362" t="str" cm="1">
        <f t="array" ref="AP148">IF($X148, "", INDEX(台羅韻母八聲調資料表, $AE148, $F148))</f>
        <v>în</v>
      </c>
      <c r="AQ148" s="298"/>
      <c r="AR148" s="302" t="str">
        <f t="array" ref="AR148">IF($W148, "", INDEX(聲母資料表, $AA148, $AR$5))</f>
        <v>zz</v>
      </c>
      <c r="AS148" s="303" t="str">
        <f t="array" ref="AS148">IF($X148, "", INDEX(韻母資料表, $AD148, $AS$5))</f>
        <v>in</v>
      </c>
      <c r="AT148" s="302" t="str">
        <f t="array" ref="AT148">IF($X148, "", INDEX(閩拼韻母八聲調資料表, $AE148, $AJ148))</f>
        <v>ìn</v>
      </c>
      <c r="AV148" s="301" t="b">
        <f t="shared" si="71"/>
        <v>1</v>
      </c>
      <c r="AW148" s="301" t="b">
        <f>IF( $AV148, IFERROR( IF(MATCH( $E148, 顎音化聲母!$H$9:$H$37, 0), TRUE, FALSE), FALSE), "")</f>
        <v>1</v>
      </c>
      <c r="AX148" s="301" t="str">
        <f t="array" ref="AX148">IF( AND($AV148, $AW148), INDEX(顎音化聲母資料表, MATCH( $D148 &amp; $E148, 顎音化聲母!$L$5:$L$136, 0), 3), "")</f>
        <v>ㆢ</v>
      </c>
      <c r="AY148" s="301">
        <f t="shared" si="70"/>
        <v>19</v>
      </c>
      <c r="AZ148" s="362" t="str">
        <f t="array" ref="AZ148">IF($AY148="", "", IF( $AX148&lt;&gt;"", $AX148,INDEX(聲母資料表, $AY148, $AZ$5)))</f>
        <v>ㆢ</v>
      </c>
      <c r="BA148" s="362" t="str">
        <f t="array" ref="BA148">IF($X148, "", INDEX(方音八音反切資料表, $AE148, $AJ148))</f>
        <v>ㄧㄣˊ</v>
      </c>
    </row>
    <row r="149" spans="2:53">
      <c r="B149" s="307">
        <f t="shared" si="52"/>
        <v>142</v>
      </c>
      <c r="C149" s="404" t="s">
        <v>75</v>
      </c>
      <c r="D149" s="312"/>
      <c r="E149" s="312"/>
      <c r="F149" s="296"/>
      <c r="G149" s="418" t="str">
        <f t="shared" si="53"/>
        <v/>
      </c>
      <c r="H149" s="269" t="str" cm="1">
        <f t="array" ref="H149">IF( OR($U149, NOT($V149), $X149), "",  $AF149 &amp; INDEX(中文數值資料表, $AJ149, 2) &amp; $AC149)</f>
        <v/>
      </c>
      <c r="I149" s="332" t="str">
        <f t="shared" si="54"/>
        <v/>
      </c>
      <c r="J149" s="333" t="str">
        <f t="shared" si="55"/>
        <v/>
      </c>
      <c r="K149" s="334" t="str">
        <f t="shared" si="56"/>
        <v/>
      </c>
      <c r="L149" s="335" t="str">
        <f t="shared" si="57"/>
        <v/>
      </c>
      <c r="M149" s="270" t="str">
        <f t="shared" ca="1" si="58"/>
        <v xml:space="preserve">\ltjruby{，}{}\
</v>
      </c>
      <c r="N149" s="270" t="str">
        <f t="shared" ca="1" si="59"/>
        <v xml:space="preserve">，
</v>
      </c>
      <c r="O149" s="270" t="str">
        <f t="shared" ca="1" si="60"/>
        <v xml:space="preserve">，
</v>
      </c>
      <c r="P149" s="270" t="str">
        <f t="shared" ca="1" si="74"/>
        <v xml:space="preserve">，
</v>
      </c>
      <c r="Q149" s="270" t="str">
        <f t="shared" ca="1" si="74"/>
        <v xml:space="preserve">，
</v>
      </c>
      <c r="R149" s="271" t="str">
        <f t="shared" ca="1" si="61"/>
        <v xml:space="preserve">，
</v>
      </c>
      <c r="S149" s="271" t="str">
        <f t="shared" ca="1" si="62"/>
        <v xml:space="preserve">，
</v>
      </c>
      <c r="T149" s="244"/>
      <c r="U149" s="272" t="b">
        <f t="shared" si="63"/>
        <v>1</v>
      </c>
      <c r="V149" s="272" t="b">
        <f t="shared" si="64"/>
        <v>0</v>
      </c>
      <c r="W149" s="272" t="b">
        <f t="shared" si="72"/>
        <v>1</v>
      </c>
      <c r="X149" s="272" t="b">
        <f t="shared" si="65"/>
        <v>1</v>
      </c>
      <c r="Y149" s="272" t="b">
        <f t="shared" si="66"/>
        <v>0</v>
      </c>
      <c r="Z149" s="298"/>
      <c r="AA149" s="305" t="str">
        <f t="shared" si="67"/>
        <v/>
      </c>
      <c r="AB149" s="301" t="str" cm="1">
        <f t="array" ref="AB149">IF( $AA149="", "", INDEX(聲母資料表, $AA149, AB$5))</f>
        <v/>
      </c>
      <c r="AC149" s="301" t="str" cm="1">
        <f t="array" ref="AC149">IF( $AA149="", "", INDEX(聲母資料表, $AA149, AC$5))</f>
        <v/>
      </c>
      <c r="AD149" s="305" t="str">
        <f t="shared" si="68"/>
        <v/>
      </c>
      <c r="AE149" s="301" t="str" cm="1">
        <f t="array" ref="AE149">IF( $X149, "", INDEX(韻母資料表, AD149, AE$5))</f>
        <v/>
      </c>
      <c r="AF149" s="301" t="str" cm="1">
        <f t="array" ref="AF149">IF( $X149, "", INDEX(韻母資料表, AE149, AF$5))</f>
        <v/>
      </c>
      <c r="AG149" s="298"/>
      <c r="AH149" s="301" t="str">
        <f t="array" ref="AH149">IF( $X149, "", IF( INDEX(韻母資料表, AD149, $AH$5) = "入聲", TRUE, FALSE) )</f>
        <v/>
      </c>
      <c r="AI149" s="302" t="str">
        <f t="shared" si="69"/>
        <v/>
      </c>
      <c r="AJ149" s="302" t="str">
        <f t="shared" si="73"/>
        <v/>
      </c>
      <c r="AK149" s="362" t="str">
        <f t="array" ref="AK149">IF( $X149, "", INDEX(韻母資料表, $AD149, $AK$5))</f>
        <v/>
      </c>
      <c r="AL149" s="362" t="str">
        <f t="array" ref="AL149">IF($X149, "", INDEX(白話字韻母八聲調資料表, $AE149, $AJ149))</f>
        <v/>
      </c>
      <c r="AM149" s="298"/>
      <c r="AN149" s="362" t="str" cm="1">
        <f t="array" ref="AN149">IF($W149, "", INDEX(聲母資料表, $AA149, AN$5))</f>
        <v/>
      </c>
      <c r="AO149" s="367" t="str" cm="1">
        <f t="array" ref="AO149">IF($X149, "", INDEX(韻母資料表, $AD149, AO$5))</f>
        <v/>
      </c>
      <c r="AP149" s="362" t="str" cm="1">
        <f t="array" ref="AP149">IF($X149, "", INDEX(台羅韻母八聲調資料表, $AE149, $F149))</f>
        <v/>
      </c>
      <c r="AQ149" s="298"/>
      <c r="AR149" s="302" t="str">
        <f t="array" ref="AR149">IF($W149, "", INDEX(聲母資料表, $AA149, $AR$5))</f>
        <v/>
      </c>
      <c r="AS149" s="303" t="str">
        <f t="array" ref="AS149">IF($X149, "", INDEX(韻母資料表, $AD149, $AS$5))</f>
        <v/>
      </c>
      <c r="AT149" s="302" t="str">
        <f t="array" ref="AT149">IF($X149, "", INDEX(閩拼韻母八聲調資料表, $AE149, $AJ149))</f>
        <v/>
      </c>
      <c r="AV149" s="301" t="b">
        <f t="shared" si="71"/>
        <v>0</v>
      </c>
      <c r="AW149" s="301" t="str">
        <f>IF( $AV149, IFERROR( IF(MATCH( $E149, 顎音化聲母!$H$9:$H$37, 0), TRUE, FALSE), FALSE), "")</f>
        <v/>
      </c>
      <c r="AX149" s="301" t="str">
        <f t="array" ref="AX149">IF( AND($AV149, $AW149), INDEX(顎音化聲母資料表, MATCH( $D149 &amp; $E149, 顎音化聲母!$L$5:$L$136, 0), 3), "")</f>
        <v/>
      </c>
      <c r="AY149" s="301" t="str">
        <f t="shared" si="70"/>
        <v/>
      </c>
      <c r="AZ149" s="362" t="str">
        <f t="array" ref="AZ149">IF($AY149="", "", IF( $AX149&lt;&gt;"", $AX149,INDEX(聲母資料表, $AY149, $AZ$5)))</f>
        <v/>
      </c>
      <c r="BA149" s="362" t="str">
        <f t="array" ref="BA149">IF($X149, "", INDEX(方音八音反切資料表, $AE149, $AJ149))</f>
        <v/>
      </c>
    </row>
    <row r="150" spans="2:53">
      <c r="B150" s="307">
        <f t="shared" si="52"/>
        <v>143</v>
      </c>
      <c r="C150" s="404" t="s">
        <v>197</v>
      </c>
      <c r="D150" s="312" t="s">
        <v>77</v>
      </c>
      <c r="E150" s="312" t="s">
        <v>104</v>
      </c>
      <c r="F150" s="296">
        <v>1</v>
      </c>
      <c r="G150" s="418" t="str">
        <f t="shared" si="53"/>
        <v xml:space="preserve">多 (to1) </v>
      </c>
      <c r="H150" s="269" t="str" cm="1">
        <f t="array" ref="H150">IF( OR($U150, NOT($V150), $X150), "",  $AF150 &amp; INDEX(中文數值資料表, $AJ150, 2) &amp; $AC150)</f>
        <v>伽一地</v>
      </c>
      <c r="I150" s="332" t="str">
        <f t="shared" si="54"/>
        <v>to</v>
      </c>
      <c r="J150" s="333" t="str">
        <f t="shared" si="55"/>
        <v>to</v>
      </c>
      <c r="K150" s="334" t="str">
        <f t="shared" si="56"/>
        <v>dō</v>
      </c>
      <c r="L150" s="335" t="str">
        <f t="shared" si="57"/>
        <v>ㄉㄜ</v>
      </c>
      <c r="M150" s="270" t="str">
        <f t="shared" ca="1" si="58"/>
        <v xml:space="preserve">\ltjruby{多}{to}\
</v>
      </c>
      <c r="N150" s="270" t="str">
        <f t="shared" ca="1" si="59"/>
        <v xml:space="preserve">&lt;ruby&gt;多&lt;rt&gt;伽一地&lt;/rt&gt;&lt;/ruby&gt;
</v>
      </c>
      <c r="O150" s="270" t="str">
        <f t="shared" ca="1" si="60"/>
        <v xml:space="preserve">&lt;ruby&gt;多&lt;rt&gt;to&lt;/rt&gt;&lt;/ruby&gt;
</v>
      </c>
      <c r="P150" s="270" t="str">
        <f t="shared" ca="1" si="74"/>
        <v xml:space="preserve">&lt;ruby&gt;多&lt;rt&gt;to&lt;/rt&gt;&lt;/ruby&gt;
</v>
      </c>
      <c r="Q150" s="270" t="str">
        <f t="shared" ca="1" si="74"/>
        <v xml:space="preserve">&lt;ruby&gt;多&lt;rt&gt;dō&lt;/rt&gt;&lt;/ruby&gt;
</v>
      </c>
      <c r="R150" s="271" t="str">
        <f t="shared" ca="1" si="61"/>
        <v xml:space="preserve">&lt;ruby&gt;多&lt;rtc&gt;ㄉㄜ&lt;/rtc&gt;&lt;/ruby&gt;
</v>
      </c>
      <c r="S150" s="271" t="str">
        <f t="shared" ca="1" si="62"/>
        <v xml:space="preserve">&lt;ruby&gt;多&lt;rt&gt;to&lt;/rt&gt;&lt;rtc&gt;ㄉㄜ&lt;/rtc&gt;&lt;/ruby&gt;
</v>
      </c>
      <c r="T150" s="244"/>
      <c r="U150" s="272" t="b">
        <f t="shared" si="63"/>
        <v>0</v>
      </c>
      <c r="V150" s="272" t="b">
        <f t="shared" si="64"/>
        <v>1</v>
      </c>
      <c r="W150" s="272" t="b">
        <f t="shared" si="72"/>
        <v>0</v>
      </c>
      <c r="X150" s="272" t="b">
        <f t="shared" si="65"/>
        <v>0</v>
      </c>
      <c r="Y150" s="272" t="b">
        <f t="shared" si="66"/>
        <v>0</v>
      </c>
      <c r="Z150" s="298"/>
      <c r="AA150" s="305">
        <f t="shared" si="67"/>
        <v>5</v>
      </c>
      <c r="AB150" s="301" cm="1">
        <f t="array" ref="AB150">IF( $AA150="", "", INDEX(聲母資料表, $AA150, AB$5))</f>
        <v>5</v>
      </c>
      <c r="AC150" s="301" t="str" cm="1">
        <f t="array" ref="AC150">IF( $AA150="", "", INDEX(聲母資料表, $AA150, AC$5))</f>
        <v>地</v>
      </c>
      <c r="AD150" s="305">
        <f t="shared" si="68"/>
        <v>53</v>
      </c>
      <c r="AE150" s="301" cm="1">
        <f t="array" ref="AE150">IF( $X150, "", INDEX(韻母資料表, AD150, AE$5))</f>
        <v>15</v>
      </c>
      <c r="AF150" s="301" t="str" cm="1">
        <f t="array" ref="AF150">IF( $X150, "", INDEX(韻母資料表, AE150, AF$5))</f>
        <v>伽</v>
      </c>
      <c r="AG150" s="298"/>
      <c r="AH150" s="301" t="b">
        <f t="array" ref="AH150">IF( $X150, "", IF( INDEX(韻母資料表, AD150, $AH$5) = "入聲", TRUE, FALSE) )</f>
        <v>0</v>
      </c>
      <c r="AI150" s="302">
        <f t="shared" si="69"/>
        <v>1</v>
      </c>
      <c r="AJ150" s="302">
        <f t="shared" si="73"/>
        <v>1</v>
      </c>
      <c r="AK150" s="362" t="str">
        <f t="array" ref="AK150">IF( $X150, "", INDEX(韻母資料表, $AD150, $AK$5))</f>
        <v>o</v>
      </c>
      <c r="AL150" s="362" t="str">
        <f t="array" ref="AL150">IF($X150, "", INDEX(白話字韻母八聲調資料表, $AE150, $AJ150))</f>
        <v>o</v>
      </c>
      <c r="AM150" s="298"/>
      <c r="AN150" s="362" t="str" cm="1">
        <f t="array" ref="AN150">IF($W150, "", INDEX(聲母資料表, $AA150, AN$5))</f>
        <v>t</v>
      </c>
      <c r="AO150" s="367" t="str" cm="1">
        <f t="array" ref="AO150">IF($X150, "", INDEX(韻母資料表, $AD150, AO$5))</f>
        <v>o</v>
      </c>
      <c r="AP150" s="362" t="str" cm="1">
        <f t="array" ref="AP150">IF($X150, "", INDEX(台羅韻母八聲調資料表, $AE150, $F150))</f>
        <v>o</v>
      </c>
      <c r="AQ150" s="298"/>
      <c r="AR150" s="302" t="str">
        <f t="array" ref="AR150">IF($W150, "", INDEX(聲母資料表, $AA150, $AR$5))</f>
        <v>d</v>
      </c>
      <c r="AS150" s="303" t="str">
        <f t="array" ref="AS150">IF($X150, "", INDEX(韻母資料表, $AD150, $AS$5))</f>
        <v>o</v>
      </c>
      <c r="AT150" s="302" t="str">
        <f t="array" ref="AT150">IF($X150, "", INDEX(閩拼韻母八聲調資料表, $AE150, $AJ150))</f>
        <v>ō</v>
      </c>
      <c r="AV150" s="301" t="b">
        <f t="shared" si="71"/>
        <v>0</v>
      </c>
      <c r="AW150" s="301" t="str">
        <f>IF( $AV150, IFERROR( IF(MATCH( $E150, 顎音化聲母!$H$9:$H$37, 0), TRUE, FALSE), FALSE), "")</f>
        <v/>
      </c>
      <c r="AX150" s="301" t="str">
        <f t="array" ref="AX150">IF( AND($AV150, $AW150), INDEX(顎音化聲母資料表, MATCH( $D150 &amp; $E150, 顎音化聲母!$L$5:$L$136, 0), 3), "")</f>
        <v/>
      </c>
      <c r="AY150" s="301">
        <f t="shared" si="70"/>
        <v>5</v>
      </c>
      <c r="AZ150" s="362" t="str">
        <f t="array" ref="AZ150">IF($AY150="", "", IF( $AX150&lt;&gt;"", $AX150,INDEX(聲母資料表, $AY150, $AZ$5)))</f>
        <v>ㄉ</v>
      </c>
      <c r="BA150" s="362" t="str">
        <f t="array" ref="BA150">IF($X150, "", INDEX(方音八音反切資料表, $AE150, $AJ150))</f>
        <v>ㄜ</v>
      </c>
    </row>
    <row r="151" spans="2:53">
      <c r="B151" s="307">
        <f t="shared" si="52"/>
        <v>144</v>
      </c>
      <c r="C151" s="404" t="s">
        <v>198</v>
      </c>
      <c r="D151" s="312" t="s">
        <v>103</v>
      </c>
      <c r="E151" s="312" t="s">
        <v>199</v>
      </c>
      <c r="F151" s="296">
        <v>7</v>
      </c>
      <c r="G151" s="418" t="str">
        <f t="shared" si="53"/>
        <v xml:space="preserve">會 (hue7) </v>
      </c>
      <c r="H151" s="269" t="str" cm="1">
        <f t="array" ref="H151">IF( OR($U151, NOT($V151), $X151), "",  $AF151 &amp; INDEX(中文數值資料表, $AJ151, 2) &amp; $AC151)</f>
        <v>姜七喜</v>
      </c>
      <c r="I151" s="332" t="str">
        <f t="shared" si="54"/>
        <v>hue</v>
      </c>
      <c r="J151" s="333" t="str">
        <f t="shared" si="55"/>
        <v>huē</v>
      </c>
      <c r="K151" s="334" t="str">
        <f t="shared" si="56"/>
        <v>huē</v>
      </c>
      <c r="L151" s="335" t="str">
        <f t="shared" si="57"/>
        <v>ㄏㄨㆤ˫</v>
      </c>
      <c r="M151" s="270" t="str">
        <f t="shared" ca="1" si="58"/>
        <v xml:space="preserve">\ltjruby{會}{huē}\
</v>
      </c>
      <c r="N151" s="270" t="str">
        <f t="shared" ca="1" si="59"/>
        <v xml:space="preserve">&lt;ruby&gt;會&lt;rt&gt;姜七喜&lt;/rt&gt;&lt;/ruby&gt;
</v>
      </c>
      <c r="O151" s="270" t="str">
        <f t="shared" ca="1" si="60"/>
        <v xml:space="preserve">&lt;ruby&gt;會&lt;rt&gt;hue&lt;/rt&gt;&lt;/ruby&gt;
</v>
      </c>
      <c r="P151" s="270" t="str">
        <f t="shared" ca="1" si="74"/>
        <v xml:space="preserve">&lt;ruby&gt;會&lt;rt&gt;huē&lt;/rt&gt;&lt;/ruby&gt;
</v>
      </c>
      <c r="Q151" s="270" t="str">
        <f t="shared" ca="1" si="74"/>
        <v xml:space="preserve">&lt;ruby&gt;會&lt;rt&gt;huē&lt;/rt&gt;&lt;/ruby&gt;
</v>
      </c>
      <c r="R151" s="271" t="str">
        <f t="shared" ca="1" si="61"/>
        <v xml:space="preserve">&lt;ruby&gt;會&lt;rtc&gt;ㄏㄨㆤ˫&lt;/rtc&gt;&lt;/ruby&gt;
</v>
      </c>
      <c r="S151" s="271" t="str">
        <f t="shared" ca="1" si="62"/>
        <v xml:space="preserve">&lt;ruby&gt;會&lt;rt&gt;huē&lt;/rt&gt;&lt;rtc&gt;ㄏㄨㆤ˫&lt;/rtc&gt;&lt;/ruby&gt;
</v>
      </c>
      <c r="T151" s="244"/>
      <c r="U151" s="272" t="b">
        <f t="shared" si="63"/>
        <v>0</v>
      </c>
      <c r="V151" s="272" t="b">
        <f t="shared" si="64"/>
        <v>1</v>
      </c>
      <c r="W151" s="272" t="b">
        <f t="shared" si="72"/>
        <v>0</v>
      </c>
      <c r="X151" s="272" t="b">
        <f t="shared" si="65"/>
        <v>0</v>
      </c>
      <c r="Y151" s="272" t="b">
        <f t="shared" si="66"/>
        <v>0</v>
      </c>
      <c r="Z151" s="298"/>
      <c r="AA151" s="305">
        <f t="shared" si="67"/>
        <v>13</v>
      </c>
      <c r="AB151" s="301" cm="1">
        <f t="array" ref="AB151">IF( $AA151="", "", INDEX(聲母資料表, $AA151, AB$5))</f>
        <v>15</v>
      </c>
      <c r="AC151" s="301" t="str" cm="1">
        <f t="array" ref="AC151">IF( $AA151="", "", INDEX(聲母資料表, $AA151, AC$5))</f>
        <v>喜</v>
      </c>
      <c r="AD151" s="305">
        <f t="shared" si="68"/>
        <v>70</v>
      </c>
      <c r="AE151" s="301" cm="1">
        <f t="array" ref="AE151">IF( $X151, "", INDEX(韻母資料表, AD151, AE$5))</f>
        <v>25</v>
      </c>
      <c r="AF151" s="301" t="str" cm="1">
        <f t="array" ref="AF151">IF( $X151, "", INDEX(韻母資料表, AE151, AF$5))</f>
        <v>姜</v>
      </c>
      <c r="AG151" s="298"/>
      <c r="AH151" s="301" t="b">
        <f t="array" ref="AH151">IF( $X151, "", IF( INDEX(韻母資料表, AD151, $AH$5) = "入聲", TRUE, FALSE) )</f>
        <v>0</v>
      </c>
      <c r="AI151" s="302">
        <f t="shared" si="69"/>
        <v>1</v>
      </c>
      <c r="AJ151" s="302">
        <f t="shared" si="73"/>
        <v>7</v>
      </c>
      <c r="AK151" s="362" t="str">
        <f t="array" ref="AK151">IF( $X151, "", INDEX(韻母資料表, $AD151, $AK$5))</f>
        <v>ue</v>
      </c>
      <c r="AL151" s="362" t="str">
        <f t="array" ref="AL151">IF($X151, "", INDEX(白話字韻母八聲調資料表, $AE151, $AJ151))</f>
        <v>ue</v>
      </c>
      <c r="AM151" s="298"/>
      <c r="AN151" s="362" t="str" cm="1">
        <f t="array" ref="AN151">IF($W151, "", INDEX(聲母資料表, $AA151, AN$5))</f>
        <v>h</v>
      </c>
      <c r="AO151" s="367" t="str" cm="1">
        <f t="array" ref="AO151">IF($X151, "", INDEX(韻母資料表, $AD151, AO$5))</f>
        <v>ue</v>
      </c>
      <c r="AP151" s="362" t="str" cm="1">
        <f t="array" ref="AP151">IF($X151, "", INDEX(台羅韻母八聲調資料表, $AE151, $F151))</f>
        <v>uē</v>
      </c>
      <c r="AQ151" s="298"/>
      <c r="AR151" s="302" t="str">
        <f t="array" ref="AR151">IF($W151, "", INDEX(聲母資料表, $AA151, $AR$5))</f>
        <v>h</v>
      </c>
      <c r="AS151" s="303" t="str">
        <f t="array" ref="AS151">IF($X151, "", INDEX(韻母資料表, $AD151, $AS$5))</f>
        <v>ue</v>
      </c>
      <c r="AT151" s="302" t="str">
        <f t="array" ref="AT151">IF($X151, "", INDEX(閩拼韻母八聲調資料表, $AE151, $AJ151))</f>
        <v>uē</v>
      </c>
      <c r="AV151" s="301" t="b">
        <f t="shared" si="71"/>
        <v>0</v>
      </c>
      <c r="AW151" s="301" t="str">
        <f>IF( $AV151, IFERROR( IF(MATCH( $E151, 顎音化聲母!$H$9:$H$37, 0), TRUE, FALSE), FALSE), "")</f>
        <v/>
      </c>
      <c r="AX151" s="301" t="str">
        <f t="array" ref="AX151">IF( AND($AV151, $AW151), INDEX(顎音化聲母資料表, MATCH( $D151 &amp; $E151, 顎音化聲母!$L$5:$L$136, 0), 3), "")</f>
        <v/>
      </c>
      <c r="AY151" s="301">
        <f t="shared" si="70"/>
        <v>13</v>
      </c>
      <c r="AZ151" s="362" t="str">
        <f t="array" ref="AZ151">IF($AY151="", "", IF( $AX151&lt;&gt;"", $AX151,INDEX(聲母資料表, $AY151, $AZ$5)))</f>
        <v>ㄏ</v>
      </c>
      <c r="BA151" s="362" t="str">
        <f t="array" ref="BA151">IF($X151, "", INDEX(方音八音反切資料表, $AE151, $AJ151))</f>
        <v>ㄨㆤ˫</v>
      </c>
    </row>
    <row r="152" spans="2:53">
      <c r="B152" s="307">
        <f t="shared" si="52"/>
        <v>145</v>
      </c>
      <c r="C152" s="404" t="s">
        <v>126</v>
      </c>
      <c r="D152" s="312" t="s">
        <v>91</v>
      </c>
      <c r="E152" s="312" t="s">
        <v>61</v>
      </c>
      <c r="F152" s="296">
        <v>1</v>
      </c>
      <c r="G152" s="418" t="str">
        <f t="shared" si="53"/>
        <v xml:space="preserve">於 (qi1) </v>
      </c>
      <c r="H152" s="269" t="str" cm="1">
        <f t="array" ref="H152">IF( OR($U152, NOT($V152), $X152), "",  $AF152 &amp; INDEX(中文數值資料表, $AJ152, 2) &amp; $AC152)</f>
        <v>堅一英</v>
      </c>
      <c r="I152" s="332" t="str">
        <f t="shared" si="54"/>
        <v>qi</v>
      </c>
      <c r="J152" s="333" t="str">
        <f t="shared" si="55"/>
        <v>i</v>
      </c>
      <c r="K152" s="334" t="str">
        <f t="shared" si="56"/>
        <v>ī</v>
      </c>
      <c r="L152" s="335" t="str">
        <f t="shared" si="57"/>
        <v>0ㄧ</v>
      </c>
      <c r="M152" s="270" t="str">
        <f t="shared" ca="1" si="58"/>
        <v xml:space="preserve">\ltjruby{於}{i}\
</v>
      </c>
      <c r="N152" s="270" t="str">
        <f t="shared" ca="1" si="59"/>
        <v xml:space="preserve">&lt;ruby&gt;於&lt;rt&gt;堅一英&lt;/rt&gt;&lt;/ruby&gt;
</v>
      </c>
      <c r="O152" s="270" t="str">
        <f t="shared" ca="1" si="60"/>
        <v xml:space="preserve">&lt;ruby&gt;於&lt;rt&gt;qi&lt;/rt&gt;&lt;/ruby&gt;
</v>
      </c>
      <c r="P152" s="270" t="str">
        <f t="shared" ca="1" si="74"/>
        <v xml:space="preserve">&lt;ruby&gt;於&lt;rt&gt;i&lt;/rt&gt;&lt;/ruby&gt;
</v>
      </c>
      <c r="Q152" s="270" t="str">
        <f t="shared" ca="1" si="74"/>
        <v xml:space="preserve">&lt;ruby&gt;於&lt;rt&gt;ī&lt;/rt&gt;&lt;/ruby&gt;
</v>
      </c>
      <c r="R152" s="271" t="str">
        <f t="shared" ca="1" si="61"/>
        <v xml:space="preserve">&lt;ruby&gt;於&lt;rtc&gt;0ㄧ&lt;/rtc&gt;&lt;/ruby&gt;
</v>
      </c>
      <c r="S152" s="271" t="str">
        <f t="shared" ca="1" si="62"/>
        <v xml:space="preserve">&lt;ruby&gt;於&lt;rt&gt;i&lt;/rt&gt;&lt;rtc&gt;0ㄧ&lt;/rtc&gt;&lt;/ruby&gt;
</v>
      </c>
      <c r="T152" s="244"/>
      <c r="U152" s="272" t="b">
        <f t="shared" si="63"/>
        <v>0</v>
      </c>
      <c r="V152" s="272" t="b">
        <f t="shared" si="64"/>
        <v>1</v>
      </c>
      <c r="W152" s="272" t="b">
        <f t="shared" si="72"/>
        <v>0</v>
      </c>
      <c r="X152" s="272" t="b">
        <f t="shared" si="65"/>
        <v>0</v>
      </c>
      <c r="Y152" s="272" t="b">
        <f t="shared" si="66"/>
        <v>0</v>
      </c>
      <c r="Z152" s="298"/>
      <c r="AA152" s="305">
        <f t="shared" si="67"/>
        <v>22</v>
      </c>
      <c r="AB152" s="301" cm="1">
        <f t="array" ref="AB152">IF( $AA152="", "", INDEX(聲母資料表, $AA152, AB$5))</f>
        <v>11</v>
      </c>
      <c r="AC152" s="301" t="str" cm="1">
        <f t="array" ref="AC152">IF( $AA152="", "", INDEX(聲母資料表, $AA152, AC$5))</f>
        <v>英</v>
      </c>
      <c r="AD152" s="305">
        <f t="shared" si="68"/>
        <v>19</v>
      </c>
      <c r="AE152" s="301" cm="1">
        <f t="array" ref="AE152">IF( $X152, "", INDEX(韻母資料表, AD152, AE$5))</f>
        <v>29</v>
      </c>
      <c r="AF152" s="301" t="str" cm="1">
        <f t="array" ref="AF152">IF( $X152, "", INDEX(韻母資料表, AE152, AF$5))</f>
        <v>堅</v>
      </c>
      <c r="AG152" s="298"/>
      <c r="AH152" s="301" t="b">
        <f t="array" ref="AH152">IF( $X152, "", IF( INDEX(韻母資料表, AD152, $AH$5) = "入聲", TRUE, FALSE) )</f>
        <v>0</v>
      </c>
      <c r="AI152" s="302">
        <f t="shared" si="69"/>
        <v>1</v>
      </c>
      <c r="AJ152" s="302">
        <f t="shared" si="73"/>
        <v>1</v>
      </c>
      <c r="AK152" s="362" t="str">
        <f t="array" ref="AK152">IF( $X152, "", INDEX(韻母資料表, $AD152, $AK$5))</f>
        <v>i</v>
      </c>
      <c r="AL152" s="362" t="str">
        <f t="array" ref="AL152">IF($X152, "", INDEX(白話字韻母八聲調資料表, $AE152, $AJ152))</f>
        <v>i</v>
      </c>
      <c r="AM152" s="298"/>
      <c r="AN152" s="362" t="str" cm="1">
        <f t="array" ref="AN152">IF($W152, "", INDEX(聲母資料表, $AA152, AN$5))</f>
        <v xml:space="preserve"> </v>
      </c>
      <c r="AO152" s="367" t="str" cm="1">
        <f t="array" ref="AO152">IF($X152, "", INDEX(韻母資料表, $AD152, AO$5))</f>
        <v>i</v>
      </c>
      <c r="AP152" s="362" t="str" cm="1">
        <f t="array" ref="AP152">IF($X152, "", INDEX(台羅韻母八聲調資料表, $AE152, $F152))</f>
        <v>i</v>
      </c>
      <c r="AQ152" s="298"/>
      <c r="AR152" s="302" t="str">
        <f t="array" ref="AR152">IF($W152, "", INDEX(聲母資料表, $AA152, $AR$5))</f>
        <v xml:space="preserve"> </v>
      </c>
      <c r="AS152" s="303" t="str">
        <f t="array" ref="AS152">IF($X152, "", INDEX(韻母資料表, $AD152, $AS$5))</f>
        <v>i</v>
      </c>
      <c r="AT152" s="302" t="str">
        <f t="array" ref="AT152">IF($X152, "", INDEX(閩拼韻母八聲調資料表, $AE152, $AJ152))</f>
        <v>ī</v>
      </c>
      <c r="AV152" s="301" t="b">
        <f t="shared" si="71"/>
        <v>0</v>
      </c>
      <c r="AW152" s="301" t="str">
        <f>IF( $AV152, IFERROR( IF(MATCH( $E152, 顎音化聲母!$H$9:$H$37, 0), TRUE, FALSE), FALSE), "")</f>
        <v/>
      </c>
      <c r="AX152" s="301" t="str">
        <f t="array" ref="AX152">IF( AND($AV152, $AW152), INDEX(顎音化聲母資料表, MATCH( $D152 &amp; $E152, 顎音化聲母!$L$5:$L$136, 0), 3), "")</f>
        <v/>
      </c>
      <c r="AY152" s="301">
        <f t="shared" si="70"/>
        <v>22</v>
      </c>
      <c r="AZ152" s="362">
        <f t="array" ref="AZ152">IF($AY152="", "", IF( $AX152&lt;&gt;"", $AX152,INDEX(聲母資料表, $AY152, $AZ$5)))</f>
        <v>0</v>
      </c>
      <c r="BA152" s="362" t="str">
        <f t="array" ref="BA152">IF($X152, "", INDEX(方音八音反切資料表, $AE152, $AJ152))</f>
        <v>ㄧ</v>
      </c>
    </row>
    <row r="153" spans="2:53">
      <c r="B153" s="307">
        <f t="shared" si="52"/>
        <v>146</v>
      </c>
      <c r="C153" s="404" t="s">
        <v>175</v>
      </c>
      <c r="D153" s="312" t="s">
        <v>73</v>
      </c>
      <c r="E153" s="312" t="s">
        <v>69</v>
      </c>
      <c r="F153" s="296">
        <v>2</v>
      </c>
      <c r="G153" s="418" t="str">
        <f t="shared" si="53"/>
        <v xml:space="preserve">此 (tshu2) </v>
      </c>
      <c r="H153" s="269" t="str" cm="1">
        <f t="array" ref="H153">IF( OR($U153, NOT($V153), $X153), "",  $AF153 &amp; INDEX(中文數值資料表, $AJ153, 2) &amp; $AC153)</f>
        <v>驚二出</v>
      </c>
      <c r="I153" s="332" t="str">
        <f t="shared" si="54"/>
        <v>tshú</v>
      </c>
      <c r="J153" s="333" t="str">
        <f t="shared" si="55"/>
        <v>tshú</v>
      </c>
      <c r="K153" s="334" t="str">
        <f t="shared" si="56"/>
        <v>cú</v>
      </c>
      <c r="L153" s="335" t="str">
        <f t="shared" si="57"/>
        <v>ㄘㄨˋ</v>
      </c>
      <c r="M153" s="270" t="str">
        <f t="shared" ca="1" si="58"/>
        <v xml:space="preserve">\ltjruby{此}{tshú}\
</v>
      </c>
      <c r="N153" s="270" t="str">
        <f t="shared" ca="1" si="59"/>
        <v xml:space="preserve">&lt;ruby&gt;此&lt;rt&gt;驚二出&lt;/rt&gt;&lt;/ruby&gt;
</v>
      </c>
      <c r="O153" s="270" t="str">
        <f t="shared" ca="1" si="60"/>
        <v xml:space="preserve">&lt;ruby&gt;此&lt;rt&gt;tshú&lt;/rt&gt;&lt;/ruby&gt;
</v>
      </c>
      <c r="P153" s="270" t="str">
        <f t="shared" ca="1" si="74"/>
        <v xml:space="preserve">&lt;ruby&gt;此&lt;rt&gt;tshú&lt;/rt&gt;&lt;/ruby&gt;
</v>
      </c>
      <c r="Q153" s="270" t="str">
        <f t="shared" ca="1" si="74"/>
        <v xml:space="preserve">&lt;ruby&gt;此&lt;rt&gt;cú&lt;/rt&gt;&lt;/ruby&gt;
</v>
      </c>
      <c r="R153" s="271" t="str">
        <f t="shared" ca="1" si="61"/>
        <v xml:space="preserve">&lt;ruby&gt;此&lt;rtc&gt;ㄘㄨˋ&lt;/rtc&gt;&lt;/ruby&gt;
</v>
      </c>
      <c r="S153" s="271" t="str">
        <f t="shared" ca="1" si="62"/>
        <v xml:space="preserve">&lt;ruby&gt;此&lt;rt&gt;tshú&lt;/rt&gt;&lt;rtc&gt;ㄘㄨˋ&lt;/rtc&gt;&lt;/ruby&gt;
</v>
      </c>
      <c r="T153" s="244"/>
      <c r="U153" s="272" t="b">
        <f t="shared" si="63"/>
        <v>0</v>
      </c>
      <c r="V153" s="272" t="b">
        <f t="shared" si="64"/>
        <v>1</v>
      </c>
      <c r="W153" s="272" t="b">
        <f t="shared" si="72"/>
        <v>0</v>
      </c>
      <c r="X153" s="272" t="b">
        <f t="shared" si="65"/>
        <v>0</v>
      </c>
      <c r="Y153" s="272" t="b">
        <f t="shared" si="66"/>
        <v>0</v>
      </c>
      <c r="Z153" s="298"/>
      <c r="AA153" s="305">
        <f t="shared" si="67"/>
        <v>20</v>
      </c>
      <c r="AB153" s="301" cm="1">
        <f t="array" ref="AB153">IF( $AA153="", "", INDEX(聲母資料表, $AA153, AB$5))</f>
        <v>14</v>
      </c>
      <c r="AC153" s="301" t="str" cm="1">
        <f t="array" ref="AC153">IF( $AA153="", "", INDEX(聲母資料表, $AA153, AC$5))</f>
        <v>出</v>
      </c>
      <c r="AD153" s="305">
        <f t="shared" si="68"/>
        <v>62</v>
      </c>
      <c r="AE153" s="301" cm="1">
        <f t="array" ref="AE153">IF( $X153, "", INDEX(韻母資料表, AD153, AE$5))</f>
        <v>27</v>
      </c>
      <c r="AF153" s="301" t="str" cm="1">
        <f t="array" ref="AF153">IF( $X153, "", INDEX(韻母資料表, AE153, AF$5))</f>
        <v>驚</v>
      </c>
      <c r="AG153" s="298"/>
      <c r="AH153" s="301" t="b">
        <f t="array" ref="AH153">IF( $X153, "", IF( INDEX(韻母資料表, AD153, $AH$5) = "入聲", TRUE, FALSE) )</f>
        <v>0</v>
      </c>
      <c r="AI153" s="302">
        <f t="shared" si="69"/>
        <v>1</v>
      </c>
      <c r="AJ153" s="302">
        <f t="shared" si="73"/>
        <v>2</v>
      </c>
      <c r="AK153" s="362" t="str">
        <f t="array" ref="AK153">IF( $X153, "", INDEX(韻母資料表, $AD153, $AK$5))</f>
        <v>u</v>
      </c>
      <c r="AL153" s="362" t="str">
        <f t="array" ref="AL153">IF($X153, "", INDEX(白話字韻母八聲調資料表, $AE153, $AJ153))</f>
        <v>ú</v>
      </c>
      <c r="AM153" s="298"/>
      <c r="AN153" s="362" t="str" cm="1">
        <f t="array" ref="AN153">IF($W153, "", INDEX(聲母資料表, $AA153, AN$5))</f>
        <v>tsh</v>
      </c>
      <c r="AO153" s="367" t="str" cm="1">
        <f t="array" ref="AO153">IF($X153, "", INDEX(韻母資料表, $AD153, AO$5))</f>
        <v>u</v>
      </c>
      <c r="AP153" s="362" t="str" cm="1">
        <f t="array" ref="AP153">IF($X153, "", INDEX(台羅韻母八聲調資料表, $AE153, $F153))</f>
        <v>ú</v>
      </c>
      <c r="AQ153" s="298"/>
      <c r="AR153" s="302" t="str">
        <f t="array" ref="AR153">IF($W153, "", INDEX(聲母資料表, $AA153, $AR$5))</f>
        <v>c</v>
      </c>
      <c r="AS153" s="303" t="str">
        <f t="array" ref="AS153">IF($X153, "", INDEX(韻母資料表, $AD153, $AS$5))</f>
        <v>u</v>
      </c>
      <c r="AT153" s="302" t="str">
        <f t="array" ref="AT153">IF($X153, "", INDEX(閩拼韻母八聲調資料表, $AE153, $AJ153))</f>
        <v>ú</v>
      </c>
      <c r="AV153" s="301" t="b">
        <f t="shared" si="71"/>
        <v>0</v>
      </c>
      <c r="AW153" s="301" t="str">
        <f>IF( $AV153, IFERROR( IF(MATCH( $E153, 顎音化聲母!$H$9:$H$37, 0), TRUE, FALSE), FALSE), "")</f>
        <v/>
      </c>
      <c r="AX153" s="301" t="str">
        <f t="array" ref="AX153">IF( AND($AV153, $AW153), INDEX(顎音化聲母資料表, MATCH( $D153 &amp; $E153, 顎音化聲母!$L$5:$L$136, 0), 3), "")</f>
        <v/>
      </c>
      <c r="AY153" s="301">
        <f t="shared" si="70"/>
        <v>20</v>
      </c>
      <c r="AZ153" s="362" t="str">
        <f t="array" ref="AZ153">IF($AY153="", "", IF( $AX153&lt;&gt;"", $AX153,INDEX(聲母資料表, $AY153, $AZ$5)))</f>
        <v>ㄘ</v>
      </c>
      <c r="BA153" s="362" t="str">
        <f t="array" ref="BA153">IF($X153, "", INDEX(方音八音反切資料表, $AE153, $AJ153))</f>
        <v>ㄨˋ</v>
      </c>
    </row>
    <row r="154" spans="2:53">
      <c r="B154" s="307">
        <f t="shared" si="52"/>
        <v>147</v>
      </c>
      <c r="C154" s="404" t="s">
        <v>75</v>
      </c>
      <c r="D154" s="312"/>
      <c r="E154" s="312"/>
      <c r="F154" s="296"/>
      <c r="G154" s="418" t="str">
        <f t="shared" si="53"/>
        <v/>
      </c>
      <c r="H154" s="269" t="str" cm="1">
        <f t="array" ref="H154">IF( OR($U154, NOT($V154), $X154), "",  $AF154 &amp; INDEX(中文數值資料表, $AJ154, 2) &amp; $AC154)</f>
        <v/>
      </c>
      <c r="I154" s="332" t="str">
        <f t="shared" si="54"/>
        <v/>
      </c>
      <c r="J154" s="333" t="str">
        <f t="shared" si="55"/>
        <v/>
      </c>
      <c r="K154" s="334" t="str">
        <f t="shared" si="56"/>
        <v/>
      </c>
      <c r="L154" s="335" t="str">
        <f t="shared" si="57"/>
        <v/>
      </c>
      <c r="M154" s="270" t="str">
        <f t="shared" ca="1" si="58"/>
        <v xml:space="preserve">\ltjruby{，}{}\
</v>
      </c>
      <c r="N154" s="270" t="str">
        <f t="shared" ca="1" si="59"/>
        <v xml:space="preserve">，
</v>
      </c>
      <c r="O154" s="270" t="str">
        <f t="shared" ca="1" si="60"/>
        <v xml:space="preserve">，
</v>
      </c>
      <c r="P154" s="270" t="str">
        <f t="shared" ca="1" si="74"/>
        <v xml:space="preserve">，
</v>
      </c>
      <c r="Q154" s="270" t="str">
        <f t="shared" ca="1" si="74"/>
        <v xml:space="preserve">，
</v>
      </c>
      <c r="R154" s="271" t="str">
        <f t="shared" ca="1" si="61"/>
        <v xml:space="preserve">，
</v>
      </c>
      <c r="S154" s="271" t="str">
        <f t="shared" ca="1" si="62"/>
        <v xml:space="preserve">，
</v>
      </c>
      <c r="T154" s="244"/>
      <c r="U154" s="272" t="b">
        <f t="shared" si="63"/>
        <v>1</v>
      </c>
      <c r="V154" s="272" t="b">
        <f t="shared" si="64"/>
        <v>0</v>
      </c>
      <c r="W154" s="272" t="b">
        <f t="shared" si="72"/>
        <v>1</v>
      </c>
      <c r="X154" s="272" t="b">
        <f t="shared" si="65"/>
        <v>1</v>
      </c>
      <c r="Y154" s="272" t="b">
        <f t="shared" si="66"/>
        <v>0</v>
      </c>
      <c r="Z154" s="298"/>
      <c r="AA154" s="305" t="str">
        <f t="shared" si="67"/>
        <v/>
      </c>
      <c r="AB154" s="301" t="str" cm="1">
        <f t="array" ref="AB154">IF( $AA154="", "", INDEX(聲母資料表, $AA154, AB$5))</f>
        <v/>
      </c>
      <c r="AC154" s="301" t="str" cm="1">
        <f t="array" ref="AC154">IF( $AA154="", "", INDEX(聲母資料表, $AA154, AC$5))</f>
        <v/>
      </c>
      <c r="AD154" s="305" t="str">
        <f t="shared" si="68"/>
        <v/>
      </c>
      <c r="AE154" s="301" t="str" cm="1">
        <f t="array" ref="AE154">IF( $X154, "", INDEX(韻母資料表, AD154, AE$5))</f>
        <v/>
      </c>
      <c r="AF154" s="301" t="str" cm="1">
        <f t="array" ref="AF154">IF( $X154, "", INDEX(韻母資料表, AE154, AF$5))</f>
        <v/>
      </c>
      <c r="AG154" s="298"/>
      <c r="AH154" s="301" t="str">
        <f t="array" ref="AH154">IF( $X154, "", IF( INDEX(韻母資料表, AD154, $AH$5) = "入聲", TRUE, FALSE) )</f>
        <v/>
      </c>
      <c r="AI154" s="302" t="str">
        <f t="shared" si="69"/>
        <v/>
      </c>
      <c r="AJ154" s="302" t="str">
        <f t="shared" si="73"/>
        <v/>
      </c>
      <c r="AK154" s="362" t="str">
        <f t="array" ref="AK154">IF( $X154, "", INDEX(韻母資料表, $AD154, $AK$5))</f>
        <v/>
      </c>
      <c r="AL154" s="362" t="str">
        <f t="array" ref="AL154">IF($X154, "", INDEX(白話字韻母八聲調資料表, $AE154, $AJ154))</f>
        <v/>
      </c>
      <c r="AM154" s="298"/>
      <c r="AN154" s="362" t="str" cm="1">
        <f t="array" ref="AN154">IF($W154, "", INDEX(聲母資料表, $AA154, AN$5))</f>
        <v/>
      </c>
      <c r="AO154" s="367" t="str" cm="1">
        <f t="array" ref="AO154">IF($X154, "", INDEX(韻母資料表, $AD154, AO$5))</f>
        <v/>
      </c>
      <c r="AP154" s="362" t="str" cm="1">
        <f t="array" ref="AP154">IF($X154, "", INDEX(台羅韻母八聲調資料表, $AE154, $F154))</f>
        <v/>
      </c>
      <c r="AQ154" s="298"/>
      <c r="AR154" s="302" t="str">
        <f t="array" ref="AR154">IF($W154, "", INDEX(聲母資料表, $AA154, $AR$5))</f>
        <v/>
      </c>
      <c r="AS154" s="303" t="str">
        <f t="array" ref="AS154">IF($X154, "", INDEX(韻母資料表, $AD154, $AS$5))</f>
        <v/>
      </c>
      <c r="AT154" s="302" t="str">
        <f t="array" ref="AT154">IF($X154, "", INDEX(閩拼韻母八聲調資料表, $AE154, $AJ154))</f>
        <v/>
      </c>
      <c r="AV154" s="301" t="b">
        <f t="shared" si="71"/>
        <v>0</v>
      </c>
      <c r="AW154" s="301" t="str">
        <f>IF( $AV154, IFERROR( IF(MATCH( $E154, 顎音化聲母!$H$9:$H$37, 0), TRUE, FALSE), FALSE), "")</f>
        <v/>
      </c>
      <c r="AX154" s="301" t="str">
        <f t="array" ref="AX154">IF( AND($AV154, $AW154), INDEX(顎音化聲母資料表, MATCH( $D154 &amp; $E154, 顎音化聲母!$L$5:$L$136, 0), 3), "")</f>
        <v/>
      </c>
      <c r="AY154" s="301" t="str">
        <f t="shared" si="70"/>
        <v/>
      </c>
      <c r="AZ154" s="362" t="str">
        <f t="array" ref="AZ154">IF($AY154="", "", IF( $AX154&lt;&gt;"", $AX154,INDEX(聲母資料表, $AY154, $AZ$5)))</f>
        <v/>
      </c>
      <c r="BA154" s="362" t="str">
        <f t="array" ref="BA154">IF($X154, "", INDEX(方音八音反切資料表, $AE154, $AJ154))</f>
        <v/>
      </c>
    </row>
    <row r="155" spans="2:53">
      <c r="B155" s="307">
        <f t="shared" si="52"/>
        <v>148</v>
      </c>
      <c r="C155" s="404" t="s">
        <v>200</v>
      </c>
      <c r="D155" s="312" t="s">
        <v>57</v>
      </c>
      <c r="E155" s="312" t="s">
        <v>150</v>
      </c>
      <c r="F155" s="296">
        <v>2</v>
      </c>
      <c r="G155" s="418" t="str">
        <f t="shared" si="53"/>
        <v xml:space="preserve">覽 (lam2) </v>
      </c>
      <c r="H155" s="269" t="str" cm="1">
        <f t="array" ref="H155">IF( OR($U155, NOT($V155), $X155), "",  $AF155 &amp; INDEX(中文數值資料表, $AJ155, 2) &amp; $AC155)</f>
        <v>居二柳</v>
      </c>
      <c r="I155" s="332" t="str">
        <f t="shared" si="54"/>
        <v>lám</v>
      </c>
      <c r="J155" s="333" t="str">
        <f t="shared" si="55"/>
        <v>lám</v>
      </c>
      <c r="K155" s="334" t="str">
        <f t="shared" si="56"/>
        <v>lám</v>
      </c>
      <c r="L155" s="335" t="str">
        <f t="shared" si="57"/>
        <v>ㄌㆰˋ</v>
      </c>
      <c r="M155" s="270" t="str">
        <f t="shared" ca="1" si="58"/>
        <v xml:space="preserve">\ltjruby{覽}{lám}\
</v>
      </c>
      <c r="N155" s="270" t="str">
        <f t="shared" ca="1" si="59"/>
        <v xml:space="preserve">&lt;ruby&gt;覽&lt;rt&gt;居二柳&lt;/rt&gt;&lt;/ruby&gt;
</v>
      </c>
      <c r="O155" s="270" t="str">
        <f t="shared" ca="1" si="60"/>
        <v xml:space="preserve">&lt;ruby&gt;覽&lt;rt&gt;lám&lt;/rt&gt;&lt;/ruby&gt;
</v>
      </c>
      <c r="P155" s="270" t="str">
        <f t="shared" ca="1" si="74"/>
        <v xml:space="preserve">&lt;ruby&gt;覽&lt;rt&gt;lám&lt;/rt&gt;&lt;/ruby&gt;
</v>
      </c>
      <c r="Q155" s="270" t="str">
        <f t="shared" ca="1" si="74"/>
        <v xml:space="preserve">&lt;ruby&gt;覽&lt;rt&gt;lám&lt;/rt&gt;&lt;/ruby&gt;
</v>
      </c>
      <c r="R155" s="271" t="str">
        <f t="shared" ca="1" si="61"/>
        <v xml:space="preserve">&lt;ruby&gt;覽&lt;rtc&gt;ㄌㆰˋ&lt;/rtc&gt;&lt;/ruby&gt;
</v>
      </c>
      <c r="S155" s="271" t="str">
        <f t="shared" ca="1" si="62"/>
        <v xml:space="preserve">&lt;ruby&gt;覽&lt;rt&gt;lám&lt;/rt&gt;&lt;rtc&gt;ㄌㆰˋ&lt;/rtc&gt;&lt;/ruby&gt;
</v>
      </c>
      <c r="T155" s="244"/>
      <c r="U155" s="272" t="b">
        <f t="shared" si="63"/>
        <v>0</v>
      </c>
      <c r="V155" s="272" t="b">
        <f t="shared" si="64"/>
        <v>1</v>
      </c>
      <c r="W155" s="272" t="b">
        <f t="shared" si="72"/>
        <v>0</v>
      </c>
      <c r="X155" s="272" t="b">
        <f t="shared" si="65"/>
        <v>0</v>
      </c>
      <c r="Y155" s="272" t="b">
        <f t="shared" si="66"/>
        <v>0</v>
      </c>
      <c r="Z155" s="298"/>
      <c r="AA155" s="305">
        <f t="shared" si="67"/>
        <v>8</v>
      </c>
      <c r="AB155" s="301" cm="1">
        <f t="array" ref="AB155">IF( $AA155="", "", INDEX(聲母資料表, $AA155, AB$5))</f>
        <v>1</v>
      </c>
      <c r="AC155" s="301" t="str" cm="1">
        <f t="array" ref="AC155">IF( $AA155="", "", INDEX(聲母資料表, $AA155, AC$5))</f>
        <v>柳</v>
      </c>
      <c r="AD155" s="305">
        <f t="shared" si="68"/>
        <v>6</v>
      </c>
      <c r="AE155" s="301" cm="1">
        <f t="array" ref="AE155">IF( $X155, "", INDEX(韻母資料表, AD155, AE$5))</f>
        <v>19</v>
      </c>
      <c r="AF155" s="301" t="str" cm="1">
        <f t="array" ref="AF155">IF( $X155, "", INDEX(韻母資料表, AE155, AF$5))</f>
        <v>居</v>
      </c>
      <c r="AG155" s="298"/>
      <c r="AH155" s="301" t="b">
        <f t="array" ref="AH155">IF( $X155, "", IF( INDEX(韻母資料表, AD155, $AH$5) = "入聲", TRUE, FALSE) )</f>
        <v>0</v>
      </c>
      <c r="AI155" s="302">
        <f t="shared" si="69"/>
        <v>1</v>
      </c>
      <c r="AJ155" s="302">
        <f t="shared" si="73"/>
        <v>2</v>
      </c>
      <c r="AK155" s="362" t="str">
        <f t="array" ref="AK155">IF( $X155, "", INDEX(韻母資料表, $AD155, $AK$5))</f>
        <v>am</v>
      </c>
      <c r="AL155" s="362" t="str">
        <f t="array" ref="AL155">IF($X155, "", INDEX(白話字韻母八聲調資料表, $AE155, $AJ155))</f>
        <v>ám</v>
      </c>
      <c r="AM155" s="298"/>
      <c r="AN155" s="362" t="str" cm="1">
        <f t="array" ref="AN155">IF($W155, "", INDEX(聲母資料表, $AA155, AN$5))</f>
        <v>l</v>
      </c>
      <c r="AO155" s="367" t="str" cm="1">
        <f t="array" ref="AO155">IF($X155, "", INDEX(韻母資料表, $AD155, AO$5))</f>
        <v>am</v>
      </c>
      <c r="AP155" s="362" t="str" cm="1">
        <f t="array" ref="AP155">IF($X155, "", INDEX(台羅韻母八聲調資料表, $AE155, $F155))</f>
        <v>ám</v>
      </c>
      <c r="AQ155" s="298"/>
      <c r="AR155" s="302" t="str">
        <f t="array" ref="AR155">IF($W155, "", INDEX(聲母資料表, $AA155, $AR$5))</f>
        <v>l</v>
      </c>
      <c r="AS155" s="303" t="str">
        <f t="array" ref="AS155">IF($X155, "", INDEX(韻母資料表, $AD155, $AS$5))</f>
        <v>am</v>
      </c>
      <c r="AT155" s="302" t="str">
        <f t="array" ref="AT155">IF($X155, "", INDEX(閩拼韻母八聲調資料表, $AE155, $AJ155))</f>
        <v>ám</v>
      </c>
      <c r="AV155" s="301" t="b">
        <f t="shared" si="71"/>
        <v>0</v>
      </c>
      <c r="AW155" s="301" t="str">
        <f>IF( $AV155, IFERROR( IF(MATCH( $E155, 顎音化聲母!$H$9:$H$37, 0), TRUE, FALSE), FALSE), "")</f>
        <v/>
      </c>
      <c r="AX155" s="301" t="str">
        <f t="array" ref="AX155">IF( AND($AV155, $AW155), INDEX(顎音化聲母資料表, MATCH( $D155 &amp; $E155, 顎音化聲母!$L$5:$L$136, 0), 3), "")</f>
        <v/>
      </c>
      <c r="AY155" s="301">
        <f t="shared" si="70"/>
        <v>8</v>
      </c>
      <c r="AZ155" s="362" t="str">
        <f t="array" ref="AZ155">IF($AY155="", "", IF( $AX155&lt;&gt;"", $AX155,INDEX(聲母資料表, $AY155, $AZ$5)))</f>
        <v>ㄌ</v>
      </c>
      <c r="BA155" s="362" t="str">
        <f t="array" ref="BA155">IF($X155, "", INDEX(方音八音反切資料表, $AE155, $AJ155))</f>
        <v>ㆰˋ</v>
      </c>
    </row>
    <row r="156" spans="2:53">
      <c r="B156" s="307">
        <f t="shared" si="52"/>
        <v>149</v>
      </c>
      <c r="C156" s="404" t="s">
        <v>201</v>
      </c>
      <c r="D156" s="312" t="s">
        <v>94</v>
      </c>
      <c r="E156" s="312" t="s">
        <v>182</v>
      </c>
      <c r="F156" s="296">
        <v>8</v>
      </c>
      <c r="G156" s="418" t="str">
        <f t="shared" si="53"/>
        <v xml:space="preserve">物 (but8) </v>
      </c>
      <c r="H156" s="269" t="str" cm="1">
        <f t="array" ref="H156">IF( OR($U156, NOT($V156), $X156), "",  $AF156 &amp; INDEX(中文數值資料表, $AJ156, 2) &amp; $AC156)</f>
        <v>膠八門</v>
      </c>
      <c r="I156" s="332" t="str">
        <f t="shared" si="54"/>
        <v>bu̍t</v>
      </c>
      <c r="J156" s="333" t="str">
        <f t="shared" si="55"/>
        <v>bu̍t</v>
      </c>
      <c r="K156" s="334" t="str">
        <f t="shared" si="56"/>
        <v>bbút</v>
      </c>
      <c r="L156" s="335" t="str">
        <f t="shared" si="57"/>
        <v>ㆠㄨㆵ˙</v>
      </c>
      <c r="M156" s="270" t="str">
        <f t="shared" ca="1" si="58"/>
        <v xml:space="preserve">\ltjruby{物}{bu̍t}\
</v>
      </c>
      <c r="N156" s="270" t="str">
        <f t="shared" ca="1" si="59"/>
        <v xml:space="preserve">&lt;ruby&gt;物&lt;rt&gt;膠八門&lt;/rt&gt;&lt;/ruby&gt;
</v>
      </c>
      <c r="O156" s="270" t="str">
        <f t="shared" ca="1" si="60"/>
        <v xml:space="preserve">&lt;ruby&gt;物&lt;rt&gt;bu̍t&lt;/rt&gt;&lt;/ruby&gt;
</v>
      </c>
      <c r="P156" s="270" t="str">
        <f t="shared" ca="1" si="74"/>
        <v xml:space="preserve">&lt;ruby&gt;物&lt;rt&gt;bu̍t&lt;/rt&gt;&lt;/ruby&gt;
</v>
      </c>
      <c r="Q156" s="270" t="str">
        <f t="shared" ca="1" si="74"/>
        <v xml:space="preserve">&lt;ruby&gt;物&lt;rt&gt;bbút&lt;/rt&gt;&lt;/ruby&gt;
</v>
      </c>
      <c r="R156" s="271" t="str">
        <f t="shared" ca="1" si="61"/>
        <v xml:space="preserve">&lt;ruby&gt;物&lt;rtc&gt;ㆠㄨㆵ˙&lt;/rtc&gt;&lt;/ruby&gt;
</v>
      </c>
      <c r="S156" s="271" t="str">
        <f t="shared" ca="1" si="62"/>
        <v xml:space="preserve">&lt;ruby&gt;物&lt;rt&gt;bu̍t&lt;/rt&gt;&lt;rtc&gt;ㆠㄨㆵ˙&lt;/rtc&gt;&lt;/ruby&gt;
</v>
      </c>
      <c r="T156" s="244"/>
      <c r="U156" s="272" t="b">
        <f t="shared" si="63"/>
        <v>0</v>
      </c>
      <c r="V156" s="272" t="b">
        <f t="shared" si="64"/>
        <v>1</v>
      </c>
      <c r="W156" s="272" t="b">
        <f t="shared" si="72"/>
        <v>0</v>
      </c>
      <c r="X156" s="272" t="b">
        <f t="shared" si="65"/>
        <v>0</v>
      </c>
      <c r="Y156" s="272" t="b">
        <f t="shared" si="66"/>
        <v>0</v>
      </c>
      <c r="Z156" s="298"/>
      <c r="AA156" s="305">
        <f t="shared" si="67"/>
        <v>2</v>
      </c>
      <c r="AB156" s="301" cm="1">
        <f t="array" ref="AB156">IF( $AA156="", "", INDEX(聲母資料表, $AA156, AB$5))</f>
        <v>12</v>
      </c>
      <c r="AC156" s="301" t="str" cm="1">
        <f t="array" ref="AC156">IF( $AA156="", "", INDEX(聲母資料表, $AA156, AC$5))</f>
        <v>門</v>
      </c>
      <c r="AD156" s="305">
        <f t="shared" si="68"/>
        <v>75</v>
      </c>
      <c r="AE156" s="301" cm="1">
        <f t="array" ref="AE156">IF( $X156, "", INDEX(韻母資料表, AD156, AE$5))</f>
        <v>1</v>
      </c>
      <c r="AF156" s="301" t="str" cm="1">
        <f t="array" ref="AF156">IF( $X156, "", INDEX(韻母資料表, AE156, AF$5))</f>
        <v>膠</v>
      </c>
      <c r="AG156" s="298"/>
      <c r="AH156" s="301" t="b">
        <f t="array" ref="AH156">IF( $X156, "", IF( INDEX(韻母資料表, AD156, $AH$5) = "入聲", TRUE, FALSE) )</f>
        <v>0</v>
      </c>
      <c r="AI156" s="302">
        <f t="shared" si="69"/>
        <v>1</v>
      </c>
      <c r="AJ156" s="302">
        <f t="shared" si="73"/>
        <v>8</v>
      </c>
      <c r="AK156" s="362" t="str">
        <f t="array" ref="AK156">IF( $X156, "", INDEX(韻母資料表, $AD156, $AK$5))</f>
        <v>ut</v>
      </c>
      <c r="AL156" s="362" t="str">
        <f t="array" ref="AL156">IF($X156, "", INDEX(白話字韻母八聲調資料表, $AE156, $AJ156))</f>
        <v>u̍t</v>
      </c>
      <c r="AM156" s="298"/>
      <c r="AN156" s="362" t="str" cm="1">
        <f t="array" ref="AN156">IF($W156, "", INDEX(聲母資料表, $AA156, AN$5))</f>
        <v>b</v>
      </c>
      <c r="AO156" s="367" t="str" cm="1">
        <f t="array" ref="AO156">IF($X156, "", INDEX(韻母資料表, $AD156, AO$5))</f>
        <v>ut</v>
      </c>
      <c r="AP156" s="362" t="str" cm="1">
        <f t="array" ref="AP156">IF($X156, "", INDEX(台羅韻母八聲調資料表, $AE156, $F156))</f>
        <v>u̍t</v>
      </c>
      <c r="AQ156" s="298"/>
      <c r="AR156" s="302" t="str">
        <f t="array" ref="AR156">IF($W156, "", INDEX(聲母資料表, $AA156, $AR$5))</f>
        <v>bb</v>
      </c>
      <c r="AS156" s="303" t="str">
        <f t="array" ref="AS156">IF($X156, "", INDEX(韻母資料表, $AD156, $AS$5))</f>
        <v>ut</v>
      </c>
      <c r="AT156" s="302" t="str">
        <f t="array" ref="AT156">IF($X156, "", INDEX(閩拼韻母八聲調資料表, $AE156, $AJ156))</f>
        <v>út</v>
      </c>
      <c r="AV156" s="301" t="b">
        <f t="shared" si="71"/>
        <v>0</v>
      </c>
      <c r="AW156" s="301" t="str">
        <f>IF( $AV156, IFERROR( IF(MATCH( $E156, 顎音化聲母!$H$9:$H$37, 0), TRUE, FALSE), FALSE), "")</f>
        <v/>
      </c>
      <c r="AX156" s="301" t="str">
        <f t="array" ref="AX156">IF( AND($AV156, $AW156), INDEX(顎音化聲母資料表, MATCH( $D156 &amp; $E156, 顎音化聲母!$L$5:$L$136, 0), 3), "")</f>
        <v/>
      </c>
      <c r="AY156" s="301">
        <f t="shared" si="70"/>
        <v>2</v>
      </c>
      <c r="AZ156" s="362" t="str">
        <f t="array" ref="AZ156">IF($AY156="", "", IF( $AX156&lt;&gt;"", $AX156,INDEX(聲母資料表, $AY156, $AZ$5)))</f>
        <v>ㆠ</v>
      </c>
      <c r="BA156" s="362" t="str">
        <f t="array" ref="BA156">IF($X156, "", INDEX(方音八音反切資料表, $AE156, $AJ156))</f>
        <v>ㄨㆵ˙</v>
      </c>
    </row>
    <row r="157" spans="2:53">
      <c r="B157" s="307">
        <f t="shared" si="52"/>
        <v>150</v>
      </c>
      <c r="C157" s="404" t="s">
        <v>135</v>
      </c>
      <c r="D157" s="312" t="s">
        <v>79</v>
      </c>
      <c r="E157" s="312" t="s">
        <v>61</v>
      </c>
      <c r="F157" s="296">
        <v>1</v>
      </c>
      <c r="G157" s="418" t="str">
        <f t="shared" si="53"/>
        <v xml:space="preserve">之 (tsi1) </v>
      </c>
      <c r="H157" s="269" t="str" cm="1">
        <f t="array" ref="H157">IF( OR($U157, NOT($V157), $X157), "",  $AF157 &amp; INDEX(中文數值資料表, $AJ157, 2) &amp; $AC157)</f>
        <v>堅一曾</v>
      </c>
      <c r="I157" s="332" t="str">
        <f t="shared" si="54"/>
        <v>tsi</v>
      </c>
      <c r="J157" s="333" t="str">
        <f t="shared" si="55"/>
        <v>tsi</v>
      </c>
      <c r="K157" s="334" t="str">
        <f t="shared" si="56"/>
        <v>zī</v>
      </c>
      <c r="L157" s="335" t="str">
        <f t="shared" si="57"/>
        <v>ㄗㄧ</v>
      </c>
      <c r="M157" s="270" t="str">
        <f t="shared" ca="1" si="58"/>
        <v xml:space="preserve">\ltjruby{之}{tsi}\
</v>
      </c>
      <c r="N157" s="270" t="str">
        <f t="shared" ca="1" si="59"/>
        <v xml:space="preserve">&lt;ruby&gt;之&lt;rt&gt;堅一曾&lt;/rt&gt;&lt;/ruby&gt;
</v>
      </c>
      <c r="O157" s="270" t="str">
        <f t="shared" ca="1" si="60"/>
        <v xml:space="preserve">&lt;ruby&gt;之&lt;rt&gt;tsi&lt;/rt&gt;&lt;/ruby&gt;
</v>
      </c>
      <c r="P157" s="270" t="str">
        <f t="shared" ca="1" si="74"/>
        <v xml:space="preserve">&lt;ruby&gt;之&lt;rt&gt;tsi&lt;/rt&gt;&lt;/ruby&gt;
</v>
      </c>
      <c r="Q157" s="270" t="str">
        <f t="shared" ca="1" si="74"/>
        <v xml:space="preserve">&lt;ruby&gt;之&lt;rt&gt;zī&lt;/rt&gt;&lt;/ruby&gt;
</v>
      </c>
      <c r="R157" s="271" t="str">
        <f t="shared" ca="1" si="61"/>
        <v xml:space="preserve">&lt;ruby&gt;之&lt;rtc&gt;ㄗㄧ&lt;/rtc&gt;&lt;/ruby&gt;
</v>
      </c>
      <c r="S157" s="271" t="str">
        <f t="shared" ca="1" si="62"/>
        <v xml:space="preserve">&lt;ruby&gt;之&lt;rt&gt;tsi&lt;/rt&gt;&lt;rtc&gt;ㄗㄧ&lt;/rtc&gt;&lt;/ruby&gt;
</v>
      </c>
      <c r="T157" s="244"/>
      <c r="U157" s="272" t="b">
        <f t="shared" si="63"/>
        <v>0</v>
      </c>
      <c r="V157" s="272" t="b">
        <f t="shared" si="64"/>
        <v>1</v>
      </c>
      <c r="W157" s="272" t="b">
        <f t="shared" si="72"/>
        <v>0</v>
      </c>
      <c r="X157" s="272" t="b">
        <f t="shared" si="65"/>
        <v>0</v>
      </c>
      <c r="Y157" s="272" t="b">
        <f t="shared" si="66"/>
        <v>0</v>
      </c>
      <c r="Z157" s="298"/>
      <c r="AA157" s="305">
        <f t="shared" si="67"/>
        <v>18</v>
      </c>
      <c r="AB157" s="301" cm="1">
        <f t="array" ref="AB157">IF( $AA157="", "", INDEX(聲母資料表, $AA157, AB$5))</f>
        <v>8</v>
      </c>
      <c r="AC157" s="301" t="str" cm="1">
        <f t="array" ref="AC157">IF( $AA157="", "", INDEX(聲母資料表, $AA157, AC$5))</f>
        <v>曾</v>
      </c>
      <c r="AD157" s="305">
        <f t="shared" si="68"/>
        <v>19</v>
      </c>
      <c r="AE157" s="301" cm="1">
        <f t="array" ref="AE157">IF( $X157, "", INDEX(韻母資料表, AD157, AE$5))</f>
        <v>29</v>
      </c>
      <c r="AF157" s="301" t="str" cm="1">
        <f t="array" ref="AF157">IF( $X157, "", INDEX(韻母資料表, AE157, AF$5))</f>
        <v>堅</v>
      </c>
      <c r="AG157" s="298"/>
      <c r="AH157" s="301" t="b">
        <f t="array" ref="AH157">IF( $X157, "", IF( INDEX(韻母資料表, AD157, $AH$5) = "入聲", TRUE, FALSE) )</f>
        <v>0</v>
      </c>
      <c r="AI157" s="302">
        <f t="shared" si="69"/>
        <v>1</v>
      </c>
      <c r="AJ157" s="302">
        <f t="shared" si="73"/>
        <v>1</v>
      </c>
      <c r="AK157" s="362" t="str">
        <f t="array" ref="AK157">IF( $X157, "", INDEX(韻母資料表, $AD157, $AK$5))</f>
        <v>i</v>
      </c>
      <c r="AL157" s="362" t="str">
        <f t="array" ref="AL157">IF($X157, "", INDEX(白話字韻母八聲調資料表, $AE157, $AJ157))</f>
        <v>i</v>
      </c>
      <c r="AM157" s="298"/>
      <c r="AN157" s="362" t="str" cm="1">
        <f t="array" ref="AN157">IF($W157, "", INDEX(聲母資料表, $AA157, AN$5))</f>
        <v>ts</v>
      </c>
      <c r="AO157" s="367" t="str" cm="1">
        <f t="array" ref="AO157">IF($X157, "", INDEX(韻母資料表, $AD157, AO$5))</f>
        <v>i</v>
      </c>
      <c r="AP157" s="362" t="str" cm="1">
        <f t="array" ref="AP157">IF($X157, "", INDEX(台羅韻母八聲調資料表, $AE157, $F157))</f>
        <v>i</v>
      </c>
      <c r="AQ157" s="298"/>
      <c r="AR157" s="302" t="str">
        <f t="array" ref="AR157">IF($W157, "", INDEX(聲母資料表, $AA157, $AR$5))</f>
        <v>z</v>
      </c>
      <c r="AS157" s="303" t="str">
        <f t="array" ref="AS157">IF($X157, "", INDEX(韻母資料表, $AD157, $AS$5))</f>
        <v>i</v>
      </c>
      <c r="AT157" s="302" t="str">
        <f t="array" ref="AT157">IF($X157, "", INDEX(閩拼韻母八聲調資料表, $AE157, $AJ157))</f>
        <v>ī</v>
      </c>
      <c r="AV157" s="301" t="b">
        <f t="shared" si="71"/>
        <v>0</v>
      </c>
      <c r="AW157" s="301" t="str">
        <f>IF( $AV157, IFERROR( IF(MATCH( $E157, 顎音化聲母!$H$9:$H$37, 0), TRUE, FALSE), FALSE), "")</f>
        <v/>
      </c>
      <c r="AX157" s="301" t="str">
        <f t="array" ref="AX157">IF( AND($AV157, $AW157), INDEX(顎音化聲母資料表, MATCH( $D157 &amp; $E157, 顎音化聲母!$L$5:$L$136, 0), 3), "")</f>
        <v/>
      </c>
      <c r="AY157" s="301">
        <f t="shared" si="70"/>
        <v>18</v>
      </c>
      <c r="AZ157" s="362" t="str">
        <f t="array" ref="AZ157">IF($AY157="", "", IF( $AX157&lt;&gt;"", $AX157,INDEX(聲母資料表, $AY157, $AZ$5)))</f>
        <v>ㄗ</v>
      </c>
      <c r="BA157" s="362" t="str">
        <f t="array" ref="BA157">IF($X157, "", INDEX(方音八音反切資料表, $AE157, $AJ157))</f>
        <v>ㄧ</v>
      </c>
    </row>
    <row r="158" spans="2:53">
      <c r="B158" s="307">
        <f t="shared" si="52"/>
        <v>151</v>
      </c>
      <c r="C158" s="404" t="s">
        <v>202</v>
      </c>
      <c r="D158" s="312" t="s">
        <v>79</v>
      </c>
      <c r="E158" s="312" t="s">
        <v>64</v>
      </c>
      <c r="F158" s="296">
        <v>5</v>
      </c>
      <c r="G158" s="418" t="str">
        <f t="shared" si="53"/>
        <v xml:space="preserve">情 (tsing5) </v>
      </c>
      <c r="H158" s="269" t="str" cm="1">
        <f t="array" ref="H158">IF( OR($U158, NOT($V158), $X158), "",  $AF158 &amp; INDEX(中文數值資料表, $AJ158, 2) &amp; $AC158)</f>
        <v>監五曾</v>
      </c>
      <c r="I158" s="332" t="str">
        <f t="shared" si="54"/>
        <v>tsing</v>
      </c>
      <c r="J158" s="333" t="str">
        <f t="shared" si="55"/>
        <v>tsîng</v>
      </c>
      <c r="K158" s="334" t="str">
        <f t="shared" si="56"/>
        <v>zìng</v>
      </c>
      <c r="L158" s="335" t="str">
        <f t="shared" si="57"/>
        <v>ㄗㄧㄥˊ</v>
      </c>
      <c r="M158" s="270" t="str">
        <f t="shared" ca="1" si="58"/>
        <v xml:space="preserve">\ltjruby{情}{tsîng}\
</v>
      </c>
      <c r="N158" s="270" t="str">
        <f t="shared" ca="1" si="59"/>
        <v xml:space="preserve">&lt;ruby&gt;情&lt;rt&gt;監五曾&lt;/rt&gt;&lt;/ruby&gt;
</v>
      </c>
      <c r="O158" s="270" t="str">
        <f t="shared" ca="1" si="60"/>
        <v xml:space="preserve">&lt;ruby&gt;情&lt;rt&gt;tsing&lt;/rt&gt;&lt;/ruby&gt;
</v>
      </c>
      <c r="P158" s="270" t="str">
        <f t="shared" ca="1" si="74"/>
        <v xml:space="preserve">&lt;ruby&gt;情&lt;rt&gt;tsîng&lt;/rt&gt;&lt;/ruby&gt;
</v>
      </c>
      <c r="Q158" s="270" t="str">
        <f t="shared" ca="1" si="74"/>
        <v xml:space="preserve">&lt;ruby&gt;情&lt;rt&gt;zìng&lt;/rt&gt;&lt;/ruby&gt;
</v>
      </c>
      <c r="R158" s="271" t="str">
        <f t="shared" ca="1" si="61"/>
        <v xml:space="preserve">&lt;ruby&gt;情&lt;rtc&gt;ㄗㄧㄥˊ&lt;/rtc&gt;&lt;/ruby&gt;
</v>
      </c>
      <c r="S158" s="271" t="str">
        <f t="shared" ca="1" si="62"/>
        <v xml:space="preserve">&lt;ruby&gt;情&lt;rt&gt;tsîng&lt;/rt&gt;&lt;rtc&gt;ㄗㄧㄥˊ&lt;/rtc&gt;&lt;/ruby&gt;
</v>
      </c>
      <c r="T158" s="244"/>
      <c r="U158" s="272" t="b">
        <f t="shared" si="63"/>
        <v>0</v>
      </c>
      <c r="V158" s="272" t="b">
        <f t="shared" si="64"/>
        <v>1</v>
      </c>
      <c r="W158" s="272" t="b">
        <f t="shared" si="72"/>
        <v>0</v>
      </c>
      <c r="X158" s="272" t="b">
        <f t="shared" si="65"/>
        <v>0</v>
      </c>
      <c r="Y158" s="272" t="b">
        <f t="shared" si="66"/>
        <v>0</v>
      </c>
      <c r="Z158" s="298"/>
      <c r="AA158" s="305">
        <f t="shared" si="67"/>
        <v>18</v>
      </c>
      <c r="AB158" s="301" cm="1">
        <f t="array" ref="AB158">IF( $AA158="", "", INDEX(聲母資料表, $AA158, AB$5))</f>
        <v>8</v>
      </c>
      <c r="AC158" s="301" t="str" cm="1">
        <f t="array" ref="AC158">IF( $AA158="", "", INDEX(聲母資料表, $AA158, AC$5))</f>
        <v>曾</v>
      </c>
      <c r="AD158" s="305">
        <f t="shared" si="68"/>
        <v>37</v>
      </c>
      <c r="AE158" s="301" cm="1">
        <f t="array" ref="AE158">IF( $X158, "", INDEX(韻母資料表, AD158, AE$5))</f>
        <v>9</v>
      </c>
      <c r="AF158" s="301" t="str" cm="1">
        <f t="array" ref="AF158">IF( $X158, "", INDEX(韻母資料表, AE158, AF$5))</f>
        <v>監</v>
      </c>
      <c r="AG158" s="298"/>
      <c r="AH158" s="301" t="b">
        <f t="array" ref="AH158">IF( $X158, "", IF( INDEX(韻母資料表, AD158, $AH$5) = "入聲", TRUE, FALSE) )</f>
        <v>0</v>
      </c>
      <c r="AI158" s="302">
        <f t="shared" si="69"/>
        <v>1</v>
      </c>
      <c r="AJ158" s="302">
        <f t="shared" si="73"/>
        <v>5</v>
      </c>
      <c r="AK158" s="362" t="str">
        <f t="array" ref="AK158">IF( $X158, "", INDEX(韻母資料表, $AD158, $AK$5))</f>
        <v>ing</v>
      </c>
      <c r="AL158" s="362" t="str">
        <f t="array" ref="AL158">IF($X158, "", INDEX(白話字韻母八聲調資料表, $AE158, $AJ158))</f>
        <v>ing</v>
      </c>
      <c r="AM158" s="298"/>
      <c r="AN158" s="362" t="str" cm="1">
        <f t="array" ref="AN158">IF($W158, "", INDEX(聲母資料表, $AA158, AN$5))</f>
        <v>ts</v>
      </c>
      <c r="AO158" s="367" t="str" cm="1">
        <f t="array" ref="AO158">IF($X158, "", INDEX(韻母資料表, $AD158, AO$5))</f>
        <v>ing</v>
      </c>
      <c r="AP158" s="362" t="str" cm="1">
        <f t="array" ref="AP158">IF($X158, "", INDEX(台羅韻母八聲調資料表, $AE158, $F158))</f>
        <v>îng</v>
      </c>
      <c r="AQ158" s="298"/>
      <c r="AR158" s="302" t="str">
        <f t="array" ref="AR158">IF($W158, "", INDEX(聲母資料表, $AA158, $AR$5))</f>
        <v>z</v>
      </c>
      <c r="AS158" s="303" t="str">
        <f t="array" ref="AS158">IF($X158, "", INDEX(韻母資料表, $AD158, $AS$5))</f>
        <v>ing</v>
      </c>
      <c r="AT158" s="302" t="str">
        <f t="array" ref="AT158">IF($X158, "", INDEX(閩拼韻母八聲調資料表, $AE158, $AJ158))</f>
        <v>ìng</v>
      </c>
      <c r="AV158" s="301" t="b">
        <f t="shared" si="71"/>
        <v>0</v>
      </c>
      <c r="AW158" s="301" t="str">
        <f>IF( $AV158, IFERROR( IF(MATCH( $E158, 顎音化聲母!$H$9:$H$37, 0), TRUE, FALSE), FALSE), "")</f>
        <v/>
      </c>
      <c r="AX158" s="301" t="str">
        <f t="array" ref="AX158">IF( AND($AV158, $AW158), INDEX(顎音化聲母資料表, MATCH( $D158 &amp; $E158, 顎音化聲母!$L$5:$L$136, 0), 3), "")</f>
        <v/>
      </c>
      <c r="AY158" s="301">
        <f t="shared" si="70"/>
        <v>18</v>
      </c>
      <c r="AZ158" s="362" t="str">
        <f t="array" ref="AZ158">IF($AY158="", "", IF( $AX158&lt;&gt;"", $AX158,INDEX(聲母資料表, $AY158, $AZ$5)))</f>
        <v>ㄗ</v>
      </c>
      <c r="BA158" s="362" t="str">
        <f t="array" ref="BA158">IF($X158, "", INDEX(方音八音反切資料表, $AE158, $AJ158))</f>
        <v>ㄧㄥˊ</v>
      </c>
    </row>
    <row r="159" spans="2:53">
      <c r="B159" s="307">
        <f t="shared" si="52"/>
        <v>152</v>
      </c>
      <c r="C159" s="404" t="s">
        <v>75</v>
      </c>
      <c r="D159" s="312"/>
      <c r="E159" s="312"/>
      <c r="F159" s="296"/>
      <c r="G159" s="418" t="str">
        <f t="shared" si="53"/>
        <v/>
      </c>
      <c r="H159" s="269" t="str" cm="1">
        <f t="array" ref="H159">IF( OR($U159, NOT($V159), $X159), "",  $AF159 &amp; INDEX(中文數值資料表, $AJ159, 2) &amp; $AC159)</f>
        <v/>
      </c>
      <c r="I159" s="332" t="str">
        <f t="shared" si="54"/>
        <v/>
      </c>
      <c r="J159" s="333" t="str">
        <f t="shared" si="55"/>
        <v/>
      </c>
      <c r="K159" s="334" t="str">
        <f t="shared" si="56"/>
        <v/>
      </c>
      <c r="L159" s="335" t="str">
        <f t="shared" si="57"/>
        <v/>
      </c>
      <c r="M159" s="270" t="str">
        <f t="shared" ca="1" si="58"/>
        <v xml:space="preserve">\ltjruby{，}{}\
</v>
      </c>
      <c r="N159" s="270" t="str">
        <f t="shared" ca="1" si="59"/>
        <v xml:space="preserve">，
</v>
      </c>
      <c r="O159" s="270" t="str">
        <f t="shared" ca="1" si="60"/>
        <v xml:space="preserve">，
</v>
      </c>
      <c r="P159" s="270" t="str">
        <f t="shared" ca="1" si="74"/>
        <v xml:space="preserve">，
</v>
      </c>
      <c r="Q159" s="270" t="str">
        <f t="shared" ca="1" si="74"/>
        <v xml:space="preserve">，
</v>
      </c>
      <c r="R159" s="271" t="str">
        <f t="shared" ca="1" si="61"/>
        <v xml:space="preserve">，
</v>
      </c>
      <c r="S159" s="271" t="str">
        <f t="shared" ca="1" si="62"/>
        <v xml:space="preserve">，
</v>
      </c>
      <c r="T159" s="244"/>
      <c r="U159" s="272" t="b">
        <f t="shared" si="63"/>
        <v>1</v>
      </c>
      <c r="V159" s="272" t="b">
        <f t="shared" si="64"/>
        <v>0</v>
      </c>
      <c r="W159" s="272" t="b">
        <f t="shared" si="72"/>
        <v>1</v>
      </c>
      <c r="X159" s="272" t="b">
        <f t="shared" si="65"/>
        <v>1</v>
      </c>
      <c r="Y159" s="272" t="b">
        <f t="shared" si="66"/>
        <v>0</v>
      </c>
      <c r="Z159" s="298"/>
      <c r="AA159" s="305" t="str">
        <f t="shared" si="67"/>
        <v/>
      </c>
      <c r="AB159" s="301" t="str" cm="1">
        <f t="array" ref="AB159">IF( $AA159="", "", INDEX(聲母資料表, $AA159, AB$5))</f>
        <v/>
      </c>
      <c r="AC159" s="301" t="str" cm="1">
        <f t="array" ref="AC159">IF( $AA159="", "", INDEX(聲母資料表, $AA159, AC$5))</f>
        <v/>
      </c>
      <c r="AD159" s="305" t="str">
        <f t="shared" si="68"/>
        <v/>
      </c>
      <c r="AE159" s="301" t="str" cm="1">
        <f t="array" ref="AE159">IF( $X159, "", INDEX(韻母資料表, AD159, AE$5))</f>
        <v/>
      </c>
      <c r="AF159" s="301" t="str" cm="1">
        <f t="array" ref="AF159">IF( $X159, "", INDEX(韻母資料表, AE159, AF$5))</f>
        <v/>
      </c>
      <c r="AG159" s="298"/>
      <c r="AH159" s="301" t="str">
        <f t="array" ref="AH159">IF( $X159, "", IF( INDEX(韻母資料表, AD159, $AH$5) = "入聲", TRUE, FALSE) )</f>
        <v/>
      </c>
      <c r="AI159" s="302" t="str">
        <f t="shared" si="69"/>
        <v/>
      </c>
      <c r="AJ159" s="302" t="str">
        <f t="shared" si="73"/>
        <v/>
      </c>
      <c r="AK159" s="362" t="str">
        <f t="array" ref="AK159">IF( $X159, "", INDEX(韻母資料表, $AD159, $AK$5))</f>
        <v/>
      </c>
      <c r="AL159" s="362" t="str">
        <f t="array" ref="AL159">IF($X159, "", INDEX(白話字韻母八聲調資料表, $AE159, $AJ159))</f>
        <v/>
      </c>
      <c r="AM159" s="298"/>
      <c r="AN159" s="362" t="str" cm="1">
        <f t="array" ref="AN159">IF($W159, "", INDEX(聲母資料表, $AA159, AN$5))</f>
        <v/>
      </c>
      <c r="AO159" s="367" t="str" cm="1">
        <f t="array" ref="AO159">IF($X159, "", INDEX(韻母資料表, $AD159, AO$5))</f>
        <v/>
      </c>
      <c r="AP159" s="362" t="str" cm="1">
        <f t="array" ref="AP159">IF($X159, "", INDEX(台羅韻母八聲調資料表, $AE159, $F159))</f>
        <v/>
      </c>
      <c r="AQ159" s="298"/>
      <c r="AR159" s="302" t="str">
        <f t="array" ref="AR159">IF($W159, "", INDEX(聲母資料表, $AA159, $AR$5))</f>
        <v/>
      </c>
      <c r="AS159" s="303" t="str">
        <f t="array" ref="AS159">IF($X159, "", INDEX(韻母資料表, $AD159, $AS$5))</f>
        <v/>
      </c>
      <c r="AT159" s="302" t="str">
        <f t="array" ref="AT159">IF($X159, "", INDEX(閩拼韻母八聲調資料表, $AE159, $AJ159))</f>
        <v/>
      </c>
      <c r="AV159" s="301" t="b">
        <f t="shared" si="71"/>
        <v>0</v>
      </c>
      <c r="AW159" s="301" t="str">
        <f>IF( $AV159, IFERROR( IF(MATCH( $E159, 顎音化聲母!$H$9:$H$37, 0), TRUE, FALSE), FALSE), "")</f>
        <v/>
      </c>
      <c r="AX159" s="301" t="str">
        <f t="array" ref="AX159">IF( AND($AV159, $AW159), INDEX(顎音化聲母資料表, MATCH( $D159 &amp; $E159, 顎音化聲母!$L$5:$L$136, 0), 3), "")</f>
        <v/>
      </c>
      <c r="AY159" s="301" t="str">
        <f t="shared" si="70"/>
        <v/>
      </c>
      <c r="AZ159" s="362" t="str">
        <f t="array" ref="AZ159">IF($AY159="", "", IF( $AX159&lt;&gt;"", $AX159,INDEX(聲母資料表, $AY159, $AZ$5)))</f>
        <v/>
      </c>
      <c r="BA159" s="362" t="str">
        <f t="array" ref="BA159">IF($X159, "", INDEX(方音八音反切資料表, $AE159, $AJ159))</f>
        <v/>
      </c>
    </row>
    <row r="160" spans="2:53">
      <c r="B160" s="307">
        <f t="shared" si="52"/>
        <v>153</v>
      </c>
      <c r="C160" s="404" t="s">
        <v>203</v>
      </c>
      <c r="D160" s="312" t="s">
        <v>77</v>
      </c>
      <c r="E160" s="312" t="s">
        <v>66</v>
      </c>
      <c r="F160" s="296">
        <v>4</v>
      </c>
      <c r="G160" s="418" t="str">
        <f t="shared" si="53"/>
        <v xml:space="preserve">得 (tik4) </v>
      </c>
      <c r="H160" s="269" t="str" cm="1">
        <f t="array" ref="H160">IF( OR($U160, NOT($V160), $X160), "",  $AF160 &amp; INDEX(中文數值資料表, $AJ160, 2) &amp; $AC160)</f>
        <v>監四地</v>
      </c>
      <c r="I160" s="332" t="str">
        <f t="shared" si="54"/>
        <v>tik</v>
      </c>
      <c r="J160" s="333" t="str">
        <f t="shared" si="55"/>
        <v>tik</v>
      </c>
      <c r="K160" s="334" t="str">
        <f t="shared" si="56"/>
        <v>dik</v>
      </c>
      <c r="L160" s="335" t="str">
        <f t="shared" si="57"/>
        <v>ㄉㄧㆻ</v>
      </c>
      <c r="M160" s="270" t="str">
        <f t="shared" ca="1" si="58"/>
        <v xml:space="preserve">\ltjruby{得}{tik}\
</v>
      </c>
      <c r="N160" s="270" t="str">
        <f t="shared" ca="1" si="59"/>
        <v xml:space="preserve">&lt;ruby&gt;得&lt;rt&gt;監四地&lt;/rt&gt;&lt;/ruby&gt;
</v>
      </c>
      <c r="O160" s="270" t="str">
        <f t="shared" ca="1" si="60"/>
        <v xml:space="preserve">&lt;ruby&gt;得&lt;rt&gt;tik&lt;/rt&gt;&lt;/ruby&gt;
</v>
      </c>
      <c r="P160" s="270" t="str">
        <f t="shared" ca="1" si="74"/>
        <v xml:space="preserve">&lt;ruby&gt;得&lt;rt&gt;tik&lt;/rt&gt;&lt;/ruby&gt;
</v>
      </c>
      <c r="Q160" s="270" t="str">
        <f t="shared" ca="1" si="74"/>
        <v xml:space="preserve">&lt;ruby&gt;得&lt;rt&gt;dik&lt;/rt&gt;&lt;/ruby&gt;
</v>
      </c>
      <c r="R160" s="271" t="str">
        <f t="shared" ca="1" si="61"/>
        <v xml:space="preserve">&lt;ruby&gt;得&lt;rtc&gt;ㄉㄧㆻ&lt;/rtc&gt;&lt;/ruby&gt;
</v>
      </c>
      <c r="S160" s="271" t="str">
        <f t="shared" ca="1" si="62"/>
        <v xml:space="preserve">&lt;ruby&gt;得&lt;rt&gt;tik&lt;/rt&gt;&lt;rtc&gt;ㄉㄧㆻ&lt;/rtc&gt;&lt;/ruby&gt;
</v>
      </c>
      <c r="T160" s="244"/>
      <c r="U160" s="272" t="b">
        <f t="shared" si="63"/>
        <v>0</v>
      </c>
      <c r="V160" s="272" t="b">
        <f t="shared" si="64"/>
        <v>1</v>
      </c>
      <c r="W160" s="272" t="b">
        <f t="shared" si="72"/>
        <v>0</v>
      </c>
      <c r="X160" s="272" t="b">
        <f t="shared" si="65"/>
        <v>0</v>
      </c>
      <c r="Y160" s="272" t="b">
        <f t="shared" si="66"/>
        <v>0</v>
      </c>
      <c r="Z160" s="298"/>
      <c r="AA160" s="305">
        <f t="shared" si="67"/>
        <v>5</v>
      </c>
      <c r="AB160" s="301" cm="1">
        <f t="array" ref="AB160">IF( $AA160="", "", INDEX(聲母資料表, $AA160, AB$5))</f>
        <v>5</v>
      </c>
      <c r="AC160" s="301" t="str" cm="1">
        <f t="array" ref="AC160">IF( $AA160="", "", INDEX(聲母資料表, $AA160, AC$5))</f>
        <v>地</v>
      </c>
      <c r="AD160" s="305">
        <f t="shared" si="68"/>
        <v>34</v>
      </c>
      <c r="AE160" s="301" cm="1">
        <f t="array" ref="AE160">IF( $X160, "", INDEX(韻母資料表, AD160, AE$5))</f>
        <v>9</v>
      </c>
      <c r="AF160" s="301" t="str" cm="1">
        <f t="array" ref="AF160">IF( $X160, "", INDEX(韻母資料表, AE160, AF$5))</f>
        <v>監</v>
      </c>
      <c r="AG160" s="298"/>
      <c r="AH160" s="301" t="b">
        <f t="array" ref="AH160">IF( $X160, "", IF( INDEX(韻母資料表, AD160, $AH$5) = "入聲", TRUE, FALSE) )</f>
        <v>0</v>
      </c>
      <c r="AI160" s="302">
        <f t="shared" si="69"/>
        <v>1</v>
      </c>
      <c r="AJ160" s="302">
        <f t="shared" si="73"/>
        <v>4</v>
      </c>
      <c r="AK160" s="362" t="str">
        <f t="array" ref="AK160">IF( $X160, "", INDEX(韻母資料表, $AD160, $AK$5))</f>
        <v>ik</v>
      </c>
      <c r="AL160" s="362" t="str">
        <f t="array" ref="AL160">IF($X160, "", INDEX(白話字韻母八聲調資料表, $AE160, $AJ160))</f>
        <v>ik</v>
      </c>
      <c r="AM160" s="298"/>
      <c r="AN160" s="362" t="str" cm="1">
        <f t="array" ref="AN160">IF($W160, "", INDEX(聲母資料表, $AA160, AN$5))</f>
        <v>t</v>
      </c>
      <c r="AO160" s="367" t="str" cm="1">
        <f t="array" ref="AO160">IF($X160, "", INDEX(韻母資料表, $AD160, AO$5))</f>
        <v>ik</v>
      </c>
      <c r="AP160" s="362" t="str" cm="1">
        <f t="array" ref="AP160">IF($X160, "", INDEX(台羅韻母八聲調資料表, $AE160, $F160))</f>
        <v>ik</v>
      </c>
      <c r="AQ160" s="298"/>
      <c r="AR160" s="302" t="str">
        <f t="array" ref="AR160">IF($W160, "", INDEX(聲母資料表, $AA160, $AR$5))</f>
        <v>d</v>
      </c>
      <c r="AS160" s="303" t="str">
        <f t="array" ref="AS160">IF($X160, "", INDEX(韻母資料表, $AD160, $AS$5))</f>
        <v>ik</v>
      </c>
      <c r="AT160" s="302" t="str">
        <f t="array" ref="AT160">IF($X160, "", INDEX(閩拼韻母八聲調資料表, $AE160, $AJ160))</f>
        <v>ik</v>
      </c>
      <c r="AV160" s="301" t="b">
        <f t="shared" si="71"/>
        <v>0</v>
      </c>
      <c r="AW160" s="301" t="str">
        <f>IF( $AV160, IFERROR( IF(MATCH( $E160, 顎音化聲母!$H$9:$H$37, 0), TRUE, FALSE), FALSE), "")</f>
        <v/>
      </c>
      <c r="AX160" s="301" t="str">
        <f t="array" ref="AX160">IF( AND($AV160, $AW160), INDEX(顎音化聲母資料表, MATCH( $D160 &amp; $E160, 顎音化聲母!$L$5:$L$136, 0), 3), "")</f>
        <v/>
      </c>
      <c r="AY160" s="301">
        <f t="shared" si="70"/>
        <v>5</v>
      </c>
      <c r="AZ160" s="362" t="str">
        <f t="array" ref="AZ160">IF($AY160="", "", IF( $AX160&lt;&gt;"", $AX160,INDEX(聲母資料表, $AY160, $AZ$5)))</f>
        <v>ㄉ</v>
      </c>
      <c r="BA160" s="362" t="str">
        <f t="array" ref="BA160">IF($X160, "", INDEX(方音八音反切資料表, $AE160, $AJ160))</f>
        <v>ㄧㆻ</v>
      </c>
    </row>
    <row r="161" spans="2:53">
      <c r="B161" s="307">
        <f t="shared" si="52"/>
        <v>154</v>
      </c>
      <c r="C161" s="404" t="s">
        <v>161</v>
      </c>
      <c r="D161" s="312" t="s">
        <v>94</v>
      </c>
      <c r="E161" s="312" t="s">
        <v>69</v>
      </c>
      <c r="F161" s="296">
        <v>5</v>
      </c>
      <c r="G161" s="418" t="str">
        <f t="shared" si="53"/>
        <v xml:space="preserve">無 (bu5) </v>
      </c>
      <c r="H161" s="269" t="str" cm="1">
        <f t="array" ref="H161">IF( OR($U161, NOT($V161), $X161), "",  $AF161 &amp; INDEX(中文數值資料表, $AJ161, 2) &amp; $AC161)</f>
        <v>驚五門</v>
      </c>
      <c r="I161" s="332" t="str">
        <f t="shared" si="54"/>
        <v>bû</v>
      </c>
      <c r="J161" s="333" t="str">
        <f t="shared" si="55"/>
        <v>bû</v>
      </c>
      <c r="K161" s="334" t="str">
        <f t="shared" si="56"/>
        <v>bbù</v>
      </c>
      <c r="L161" s="335" t="str">
        <f t="shared" si="57"/>
        <v>ㆠㄨˊ</v>
      </c>
      <c r="M161" s="270" t="str">
        <f t="shared" ca="1" si="58"/>
        <v xml:space="preserve">\ltjruby{無}{bû}\
</v>
      </c>
      <c r="N161" s="270" t="str">
        <f t="shared" ca="1" si="59"/>
        <v xml:space="preserve">&lt;ruby&gt;無&lt;rt&gt;驚五門&lt;/rt&gt;&lt;/ruby&gt;
</v>
      </c>
      <c r="O161" s="270" t="str">
        <f t="shared" ca="1" si="60"/>
        <v xml:space="preserve">&lt;ruby&gt;無&lt;rt&gt;bû&lt;/rt&gt;&lt;/ruby&gt;
</v>
      </c>
      <c r="P161" s="270" t="str">
        <f t="shared" ca="1" si="74"/>
        <v xml:space="preserve">&lt;ruby&gt;無&lt;rt&gt;bû&lt;/rt&gt;&lt;/ruby&gt;
</v>
      </c>
      <c r="Q161" s="270" t="str">
        <f t="shared" ca="1" si="74"/>
        <v xml:space="preserve">&lt;ruby&gt;無&lt;rt&gt;bbù&lt;/rt&gt;&lt;/ruby&gt;
</v>
      </c>
      <c r="R161" s="271" t="str">
        <f t="shared" ca="1" si="61"/>
        <v xml:space="preserve">&lt;ruby&gt;無&lt;rtc&gt;ㆠㄨˊ&lt;/rtc&gt;&lt;/ruby&gt;
</v>
      </c>
      <c r="S161" s="271" t="str">
        <f t="shared" ca="1" si="62"/>
        <v xml:space="preserve">&lt;ruby&gt;無&lt;rt&gt;bû&lt;/rt&gt;&lt;rtc&gt;ㆠㄨˊ&lt;/rtc&gt;&lt;/ruby&gt;
</v>
      </c>
      <c r="T161" s="244"/>
      <c r="U161" s="272" t="b">
        <f t="shared" si="63"/>
        <v>0</v>
      </c>
      <c r="V161" s="272" t="b">
        <f t="shared" si="64"/>
        <v>1</v>
      </c>
      <c r="W161" s="272" t="b">
        <f t="shared" si="72"/>
        <v>0</v>
      </c>
      <c r="X161" s="272" t="b">
        <f t="shared" si="65"/>
        <v>0</v>
      </c>
      <c r="Y161" s="272" t="b">
        <f t="shared" si="66"/>
        <v>0</v>
      </c>
      <c r="Z161" s="298"/>
      <c r="AA161" s="305">
        <f t="shared" si="67"/>
        <v>2</v>
      </c>
      <c r="AB161" s="301" cm="1">
        <f t="array" ref="AB161">IF( $AA161="", "", INDEX(聲母資料表, $AA161, AB$5))</f>
        <v>12</v>
      </c>
      <c r="AC161" s="301" t="str" cm="1">
        <f t="array" ref="AC161">IF( $AA161="", "", INDEX(聲母資料表, $AA161, AC$5))</f>
        <v>門</v>
      </c>
      <c r="AD161" s="305">
        <f t="shared" si="68"/>
        <v>62</v>
      </c>
      <c r="AE161" s="301" cm="1">
        <f t="array" ref="AE161">IF( $X161, "", INDEX(韻母資料表, AD161, AE$5))</f>
        <v>27</v>
      </c>
      <c r="AF161" s="301" t="str" cm="1">
        <f t="array" ref="AF161">IF( $X161, "", INDEX(韻母資料表, AE161, AF$5))</f>
        <v>驚</v>
      </c>
      <c r="AG161" s="298"/>
      <c r="AH161" s="301" t="b">
        <f t="array" ref="AH161">IF( $X161, "", IF( INDEX(韻母資料表, AD161, $AH$5) = "入聲", TRUE, FALSE) )</f>
        <v>0</v>
      </c>
      <c r="AI161" s="302">
        <f t="shared" si="69"/>
        <v>1</v>
      </c>
      <c r="AJ161" s="302">
        <f t="shared" si="73"/>
        <v>5</v>
      </c>
      <c r="AK161" s="362" t="str">
        <f t="array" ref="AK161">IF( $X161, "", INDEX(韻母資料表, $AD161, $AK$5))</f>
        <v>u</v>
      </c>
      <c r="AL161" s="362" t="str">
        <f t="array" ref="AL161">IF($X161, "", INDEX(白話字韻母八聲調資料表, $AE161, $AJ161))</f>
        <v>û</v>
      </c>
      <c r="AM161" s="298"/>
      <c r="AN161" s="362" t="str" cm="1">
        <f t="array" ref="AN161">IF($W161, "", INDEX(聲母資料表, $AA161, AN$5))</f>
        <v>b</v>
      </c>
      <c r="AO161" s="367" t="str" cm="1">
        <f t="array" ref="AO161">IF($X161, "", INDEX(韻母資料表, $AD161, AO$5))</f>
        <v>u</v>
      </c>
      <c r="AP161" s="362" t="str" cm="1">
        <f t="array" ref="AP161">IF($X161, "", INDEX(台羅韻母八聲調資料表, $AE161, $F161))</f>
        <v>û</v>
      </c>
      <c r="AQ161" s="298"/>
      <c r="AR161" s="302" t="str">
        <f t="array" ref="AR161">IF($W161, "", INDEX(聲母資料表, $AA161, $AR$5))</f>
        <v>bb</v>
      </c>
      <c r="AS161" s="303" t="str">
        <f t="array" ref="AS161">IF($X161, "", INDEX(韻母資料表, $AD161, $AS$5))</f>
        <v>u</v>
      </c>
      <c r="AT161" s="302" t="str">
        <f t="array" ref="AT161">IF($X161, "", INDEX(閩拼韻母八聲調資料表, $AE161, $AJ161))</f>
        <v>ù</v>
      </c>
      <c r="AV161" s="301" t="b">
        <f t="shared" si="71"/>
        <v>0</v>
      </c>
      <c r="AW161" s="301" t="str">
        <f>IF( $AV161, IFERROR( IF(MATCH( $E161, 顎音化聲母!$H$9:$H$37, 0), TRUE, FALSE), FALSE), "")</f>
        <v/>
      </c>
      <c r="AX161" s="301" t="str">
        <f t="array" ref="AX161">IF( AND($AV161, $AW161), INDEX(顎音化聲母資料表, MATCH( $D161 &amp; $E161, 顎音化聲母!$L$5:$L$136, 0), 3), "")</f>
        <v/>
      </c>
      <c r="AY161" s="301">
        <f t="shared" si="70"/>
        <v>2</v>
      </c>
      <c r="AZ161" s="362" t="str">
        <f t="array" ref="AZ161">IF($AY161="", "", IF( $AX161&lt;&gt;"", $AX161,INDEX(聲母資料表, $AY161, $AZ$5)))</f>
        <v>ㆠ</v>
      </c>
      <c r="BA161" s="362" t="str">
        <f t="array" ref="BA161">IF($X161, "", INDEX(方音八音反切資料表, $AE161, $AJ161))</f>
        <v>ㄨˊ</v>
      </c>
    </row>
    <row r="162" spans="2:53">
      <c r="B162" s="307">
        <f t="shared" si="52"/>
        <v>155</v>
      </c>
      <c r="C162" s="404" t="s">
        <v>204</v>
      </c>
      <c r="D162" s="312" t="s">
        <v>91</v>
      </c>
      <c r="E162" s="312" t="s">
        <v>61</v>
      </c>
      <c r="F162" s="296">
        <v>7</v>
      </c>
      <c r="G162" s="418" t="str">
        <f t="shared" si="53"/>
        <v xml:space="preserve">異 (qi7) </v>
      </c>
      <c r="H162" s="269" t="str" cm="1">
        <f t="array" ref="H162">IF( OR($U162, NOT($V162), $X162), "",  $AF162 &amp; INDEX(中文數值資料表, $AJ162, 2) &amp; $AC162)</f>
        <v>堅七英</v>
      </c>
      <c r="I162" s="332" t="str">
        <f t="shared" si="54"/>
        <v>qī</v>
      </c>
      <c r="J162" s="333" t="str">
        <f t="shared" si="55"/>
        <v>ī</v>
      </c>
      <c r="K162" s="334" t="str">
        <f t="shared" si="56"/>
        <v>ī</v>
      </c>
      <c r="L162" s="335" t="str">
        <f t="shared" si="57"/>
        <v>0ㄧ˫</v>
      </c>
      <c r="M162" s="270" t="str">
        <f t="shared" ca="1" si="58"/>
        <v xml:space="preserve">\ltjruby{異}{ī}\
</v>
      </c>
      <c r="N162" s="270" t="str">
        <f t="shared" ca="1" si="59"/>
        <v xml:space="preserve">&lt;ruby&gt;異&lt;rt&gt;堅七英&lt;/rt&gt;&lt;/ruby&gt;
</v>
      </c>
      <c r="O162" s="270" t="str">
        <f t="shared" ca="1" si="60"/>
        <v xml:space="preserve">&lt;ruby&gt;異&lt;rt&gt;qī&lt;/rt&gt;&lt;/ruby&gt;
</v>
      </c>
      <c r="P162" s="270" t="str">
        <f t="shared" ca="1" si="74"/>
        <v xml:space="preserve">&lt;ruby&gt;異&lt;rt&gt;ī&lt;/rt&gt;&lt;/ruby&gt;
</v>
      </c>
      <c r="Q162" s="270" t="str">
        <f t="shared" ca="1" si="74"/>
        <v xml:space="preserve">&lt;ruby&gt;異&lt;rt&gt;ī&lt;/rt&gt;&lt;/ruby&gt;
</v>
      </c>
      <c r="R162" s="271" t="str">
        <f t="shared" ca="1" si="61"/>
        <v xml:space="preserve">&lt;ruby&gt;異&lt;rtc&gt;0ㄧ˫&lt;/rtc&gt;&lt;/ruby&gt;
</v>
      </c>
      <c r="S162" s="271" t="str">
        <f t="shared" ca="1" si="62"/>
        <v xml:space="preserve">&lt;ruby&gt;異&lt;rt&gt;ī&lt;/rt&gt;&lt;rtc&gt;0ㄧ˫&lt;/rtc&gt;&lt;/ruby&gt;
</v>
      </c>
      <c r="T162" s="244"/>
      <c r="U162" s="272" t="b">
        <f t="shared" si="63"/>
        <v>0</v>
      </c>
      <c r="V162" s="272" t="b">
        <f t="shared" si="64"/>
        <v>1</v>
      </c>
      <c r="W162" s="272" t="b">
        <f t="shared" si="72"/>
        <v>0</v>
      </c>
      <c r="X162" s="272" t="b">
        <f t="shared" si="65"/>
        <v>0</v>
      </c>
      <c r="Y162" s="272" t="b">
        <f t="shared" si="66"/>
        <v>0</v>
      </c>
      <c r="Z162" s="298"/>
      <c r="AA162" s="305">
        <f t="shared" si="67"/>
        <v>22</v>
      </c>
      <c r="AB162" s="301" cm="1">
        <f t="array" ref="AB162">IF( $AA162="", "", INDEX(聲母資料表, $AA162, AB$5))</f>
        <v>11</v>
      </c>
      <c r="AC162" s="301" t="str" cm="1">
        <f t="array" ref="AC162">IF( $AA162="", "", INDEX(聲母資料表, $AA162, AC$5))</f>
        <v>英</v>
      </c>
      <c r="AD162" s="305">
        <f t="shared" si="68"/>
        <v>19</v>
      </c>
      <c r="AE162" s="301" cm="1">
        <f t="array" ref="AE162">IF( $X162, "", INDEX(韻母資料表, AD162, AE$5))</f>
        <v>29</v>
      </c>
      <c r="AF162" s="301" t="str" cm="1">
        <f t="array" ref="AF162">IF( $X162, "", INDEX(韻母資料表, AE162, AF$5))</f>
        <v>堅</v>
      </c>
      <c r="AG162" s="298"/>
      <c r="AH162" s="301" t="b">
        <f t="array" ref="AH162">IF( $X162, "", IF( INDEX(韻母資料表, AD162, $AH$5) = "入聲", TRUE, FALSE) )</f>
        <v>0</v>
      </c>
      <c r="AI162" s="302">
        <f t="shared" si="69"/>
        <v>1</v>
      </c>
      <c r="AJ162" s="302">
        <f t="shared" si="73"/>
        <v>7</v>
      </c>
      <c r="AK162" s="362" t="str">
        <f t="array" ref="AK162">IF( $X162, "", INDEX(韻母資料表, $AD162, $AK$5))</f>
        <v>i</v>
      </c>
      <c r="AL162" s="362" t="str">
        <f t="array" ref="AL162">IF($X162, "", INDEX(白話字韻母八聲調資料表, $AE162, $AJ162))</f>
        <v>ī</v>
      </c>
      <c r="AM162" s="298"/>
      <c r="AN162" s="362" t="str" cm="1">
        <f t="array" ref="AN162">IF($W162, "", INDEX(聲母資料表, $AA162, AN$5))</f>
        <v xml:space="preserve"> </v>
      </c>
      <c r="AO162" s="367" t="str" cm="1">
        <f t="array" ref="AO162">IF($X162, "", INDEX(韻母資料表, $AD162, AO$5))</f>
        <v>i</v>
      </c>
      <c r="AP162" s="362" t="str" cm="1">
        <f t="array" ref="AP162">IF($X162, "", INDEX(台羅韻母八聲調資料表, $AE162, $F162))</f>
        <v>ī</v>
      </c>
      <c r="AQ162" s="298"/>
      <c r="AR162" s="302" t="str">
        <f t="array" ref="AR162">IF($W162, "", INDEX(聲母資料表, $AA162, $AR$5))</f>
        <v xml:space="preserve"> </v>
      </c>
      <c r="AS162" s="303" t="str">
        <f t="array" ref="AS162">IF($X162, "", INDEX(韻母資料表, $AD162, $AS$5))</f>
        <v>i</v>
      </c>
      <c r="AT162" s="302" t="str">
        <f t="array" ref="AT162">IF($X162, "", INDEX(閩拼韻母八聲調資料表, $AE162, $AJ162))</f>
        <v>ī</v>
      </c>
      <c r="AV162" s="301" t="b">
        <f t="shared" si="71"/>
        <v>0</v>
      </c>
      <c r="AW162" s="301" t="str">
        <f>IF( $AV162, IFERROR( IF(MATCH( $E162, 顎音化聲母!$H$9:$H$37, 0), TRUE, FALSE), FALSE), "")</f>
        <v/>
      </c>
      <c r="AX162" s="301" t="str">
        <f t="array" ref="AX162">IF( AND($AV162, $AW162), INDEX(顎音化聲母資料表, MATCH( $D162 &amp; $E162, 顎音化聲母!$L$5:$L$136, 0), 3), "")</f>
        <v/>
      </c>
      <c r="AY162" s="301">
        <f t="shared" si="70"/>
        <v>22</v>
      </c>
      <c r="AZ162" s="362">
        <f t="array" ref="AZ162">IF($AY162="", "", IF( $AX162&lt;&gt;"", $AX162,INDEX(聲母資料表, $AY162, $AZ$5)))</f>
        <v>0</v>
      </c>
      <c r="BA162" s="362" t="str">
        <f t="array" ref="BA162">IF($X162, "", INDEX(方音八音反切資料表, $AE162, $AJ162))</f>
        <v>ㄧ˫</v>
      </c>
    </row>
    <row r="163" spans="2:53">
      <c r="B163" s="307">
        <f t="shared" si="52"/>
        <v>156</v>
      </c>
      <c r="C163" s="404" t="s">
        <v>205</v>
      </c>
      <c r="D163" s="312" t="s">
        <v>103</v>
      </c>
      <c r="E163" s="312" t="s">
        <v>58</v>
      </c>
      <c r="F163" s="296">
        <v>7</v>
      </c>
      <c r="G163" s="418" t="str">
        <f t="shared" si="53"/>
        <v xml:space="preserve">乎 (hoo7) </v>
      </c>
      <c r="H163" s="269" t="str" cm="1">
        <f t="array" ref="H163">IF( OR($U163, NOT($V163), $X163), "",  $AF163 &amp; INDEX(中文數值資料表, $AJ163, 2) &amp; $AC163)</f>
        <v>甘七喜</v>
      </c>
      <c r="I163" s="332" t="str">
        <f t="shared" si="54"/>
        <v>hō͘</v>
      </c>
      <c r="J163" s="333" t="str">
        <f t="shared" si="55"/>
        <v>hōo</v>
      </c>
      <c r="K163" s="334" t="str">
        <f t="shared" si="56"/>
        <v>hōo</v>
      </c>
      <c r="L163" s="335" t="str">
        <f t="shared" si="57"/>
        <v>ㄏㆦ˫</v>
      </c>
      <c r="M163" s="270" t="str">
        <f t="shared" ca="1" si="58"/>
        <v xml:space="preserve">\ltjruby{乎}{hōo}\
</v>
      </c>
      <c r="N163" s="270" t="str">
        <f t="shared" ca="1" si="59"/>
        <v xml:space="preserve">&lt;ruby&gt;乎&lt;rt&gt;甘七喜&lt;/rt&gt;&lt;/ruby&gt;
</v>
      </c>
      <c r="O163" s="270" t="str">
        <f t="shared" ca="1" si="60"/>
        <v xml:space="preserve">&lt;ruby&gt;乎&lt;rt&gt;hō͘&lt;/rt&gt;&lt;/ruby&gt;
</v>
      </c>
      <c r="P163" s="270" t="str">
        <f t="shared" ca="1" si="74"/>
        <v xml:space="preserve">&lt;ruby&gt;乎&lt;rt&gt;hōo&lt;/rt&gt;&lt;/ruby&gt;
</v>
      </c>
      <c r="Q163" s="270" t="str">
        <f t="shared" ca="1" si="74"/>
        <v xml:space="preserve">&lt;ruby&gt;乎&lt;rt&gt;hōo&lt;/rt&gt;&lt;/ruby&gt;
</v>
      </c>
      <c r="R163" s="271" t="str">
        <f t="shared" ca="1" si="61"/>
        <v xml:space="preserve">&lt;ruby&gt;乎&lt;rtc&gt;ㄏㆦ˫&lt;/rtc&gt;&lt;/ruby&gt;
</v>
      </c>
      <c r="S163" s="271" t="str">
        <f t="shared" ca="1" si="62"/>
        <v xml:space="preserve">&lt;ruby&gt;乎&lt;rt&gt;hōo&lt;/rt&gt;&lt;rtc&gt;ㄏㆦ˫&lt;/rtc&gt;&lt;/ruby&gt;
</v>
      </c>
      <c r="T163" s="244"/>
      <c r="U163" s="272" t="b">
        <f t="shared" si="63"/>
        <v>0</v>
      </c>
      <c r="V163" s="272" t="b">
        <f t="shared" si="64"/>
        <v>1</v>
      </c>
      <c r="W163" s="272" t="b">
        <f t="shared" si="72"/>
        <v>0</v>
      </c>
      <c r="X163" s="272" t="b">
        <f t="shared" si="65"/>
        <v>0</v>
      </c>
      <c r="Y163" s="272" t="b">
        <f t="shared" si="66"/>
        <v>0</v>
      </c>
      <c r="Z163" s="298"/>
      <c r="AA163" s="305">
        <f t="shared" si="67"/>
        <v>13</v>
      </c>
      <c r="AB163" s="301" cm="1">
        <f t="array" ref="AB163">IF( $AA163="", "", INDEX(聲母資料表, $AA163, AB$5))</f>
        <v>15</v>
      </c>
      <c r="AC163" s="301" t="str" cm="1">
        <f t="array" ref="AC163">IF( $AA163="", "", INDEX(聲母資料表, $AA163, AC$5))</f>
        <v>喜</v>
      </c>
      <c r="AD163" s="305">
        <f t="shared" si="68"/>
        <v>59</v>
      </c>
      <c r="AE163" s="301" cm="1">
        <f t="array" ref="AE163">IF( $X163, "", INDEX(韻母資料表, AD163, AE$5))</f>
        <v>11</v>
      </c>
      <c r="AF163" s="301" t="str" cm="1">
        <f t="array" ref="AF163">IF( $X163, "", INDEX(韻母資料表, AE163, AF$5))</f>
        <v>甘</v>
      </c>
      <c r="AG163" s="298"/>
      <c r="AH163" s="301" t="b">
        <f t="array" ref="AH163">IF( $X163, "", IF( INDEX(韻母資料表, AD163, $AH$5) = "入聲", TRUE, FALSE) )</f>
        <v>0</v>
      </c>
      <c r="AI163" s="302">
        <f t="shared" si="69"/>
        <v>1</v>
      </c>
      <c r="AJ163" s="302">
        <f t="shared" si="73"/>
        <v>7</v>
      </c>
      <c r="AK163" s="362" t="str">
        <f t="array" ref="AK163">IF( $X163, "", INDEX(韻母資料表, $AD163, $AK$5))</f>
        <v>o͘</v>
      </c>
      <c r="AL163" s="362" t="str">
        <f t="array" ref="AL163">IF($X163, "", INDEX(白話字韻母八聲調資料表, $AE163, $AJ163))</f>
        <v>ō͘</v>
      </c>
      <c r="AM163" s="298"/>
      <c r="AN163" s="362" t="str" cm="1">
        <f t="array" ref="AN163">IF($W163, "", INDEX(聲母資料表, $AA163, AN$5))</f>
        <v>h</v>
      </c>
      <c r="AO163" s="367" t="str" cm="1">
        <f t="array" ref="AO163">IF($X163, "", INDEX(韻母資料表, $AD163, AO$5))</f>
        <v>oo</v>
      </c>
      <c r="AP163" s="362" t="str" cm="1">
        <f t="array" ref="AP163">IF($X163, "", INDEX(台羅韻母八聲調資料表, $AE163, $F163))</f>
        <v>ōo</v>
      </c>
      <c r="AQ163" s="298"/>
      <c r="AR163" s="302" t="str">
        <f t="array" ref="AR163">IF($W163, "", INDEX(聲母資料表, $AA163, $AR$5))</f>
        <v>h</v>
      </c>
      <c r="AS163" s="303" t="str">
        <f t="array" ref="AS163">IF($X163, "", INDEX(韻母資料表, $AD163, $AS$5))</f>
        <v>oo</v>
      </c>
      <c r="AT163" s="302" t="str">
        <f t="array" ref="AT163">IF($X163, "", INDEX(閩拼韻母八聲調資料表, $AE163, $AJ163))</f>
        <v>ōo</v>
      </c>
      <c r="AV163" s="301" t="b">
        <f t="shared" si="71"/>
        <v>0</v>
      </c>
      <c r="AW163" s="301" t="str">
        <f>IF( $AV163, IFERROR( IF(MATCH( $E163, 顎音化聲母!$H$9:$H$37, 0), TRUE, FALSE), FALSE), "")</f>
        <v/>
      </c>
      <c r="AX163" s="301" t="str">
        <f t="array" ref="AX163">IF( AND($AV163, $AW163), INDEX(顎音化聲母資料表, MATCH( $D163 &amp; $E163, 顎音化聲母!$L$5:$L$136, 0), 3), "")</f>
        <v/>
      </c>
      <c r="AY163" s="301">
        <f t="shared" si="70"/>
        <v>13</v>
      </c>
      <c r="AZ163" s="362" t="str">
        <f t="array" ref="AZ163">IF($AY163="", "", IF( $AX163&lt;&gt;"", $AX163,INDEX(聲母資料表, $AY163, $AZ$5)))</f>
        <v>ㄏ</v>
      </c>
      <c r="BA163" s="362" t="str">
        <f t="array" ref="BA163">IF($X163, "", INDEX(方音八音反切資料表, $AE163, $AJ163))</f>
        <v>ㆦ˫</v>
      </c>
    </row>
    <row r="164" spans="2:53">
      <c r="B164" s="307">
        <f t="shared" si="52"/>
        <v>157</v>
      </c>
      <c r="C164" s="404" t="s">
        <v>206</v>
      </c>
      <c r="D164" s="312"/>
      <c r="E164" s="312"/>
      <c r="F164" s="296"/>
      <c r="G164" s="418" t="str">
        <f t="shared" si="53"/>
        <v/>
      </c>
      <c r="H164" s="269" t="str" cm="1">
        <f t="array" ref="H164">IF( OR($U164, NOT($V164), $X164), "",  $AF164 &amp; INDEX(中文數值資料表, $AJ164, 2) &amp; $AC164)</f>
        <v/>
      </c>
      <c r="I164" s="332" t="str">
        <f t="shared" si="54"/>
        <v/>
      </c>
      <c r="J164" s="333" t="str">
        <f t="shared" si="55"/>
        <v/>
      </c>
      <c r="K164" s="334" t="str">
        <f t="shared" si="56"/>
        <v/>
      </c>
      <c r="L164" s="335" t="str">
        <f t="shared" si="57"/>
        <v/>
      </c>
      <c r="M164" s="270" t="str">
        <f t="shared" ca="1" si="58"/>
        <v xml:space="preserve">\ltjruby{?}{}\
</v>
      </c>
      <c r="N164" s="270" t="str">
        <f t="shared" ca="1" si="59"/>
        <v xml:space="preserve">?
</v>
      </c>
      <c r="O164" s="270" t="str">
        <f t="shared" ca="1" si="60"/>
        <v xml:space="preserve">?
</v>
      </c>
      <c r="P164" s="270" t="str">
        <f t="shared" ca="1" si="74"/>
        <v xml:space="preserve">?
</v>
      </c>
      <c r="Q164" s="270" t="str">
        <f t="shared" ca="1" si="74"/>
        <v xml:space="preserve">?
</v>
      </c>
      <c r="R164" s="271" t="str">
        <f t="shared" ca="1" si="61"/>
        <v xml:space="preserve">?
</v>
      </c>
      <c r="S164" s="271" t="str">
        <f t="shared" ca="1" si="62"/>
        <v xml:space="preserve">?
</v>
      </c>
      <c r="T164" s="244"/>
      <c r="U164" s="272" t="b">
        <f t="shared" si="63"/>
        <v>1</v>
      </c>
      <c r="V164" s="272" t="b">
        <f t="shared" si="64"/>
        <v>0</v>
      </c>
      <c r="W164" s="272" t="b">
        <f t="shared" si="72"/>
        <v>1</v>
      </c>
      <c r="X164" s="272" t="b">
        <f t="shared" si="65"/>
        <v>1</v>
      </c>
      <c r="Y164" s="272" t="b">
        <f t="shared" si="66"/>
        <v>0</v>
      </c>
      <c r="Z164" s="298"/>
      <c r="AA164" s="305" t="str">
        <f t="shared" si="67"/>
        <v/>
      </c>
      <c r="AB164" s="301" t="str" cm="1">
        <f t="array" ref="AB164">IF( $AA164="", "", INDEX(聲母資料表, $AA164, AB$5))</f>
        <v/>
      </c>
      <c r="AC164" s="301" t="str" cm="1">
        <f t="array" ref="AC164">IF( $AA164="", "", INDEX(聲母資料表, $AA164, AC$5))</f>
        <v/>
      </c>
      <c r="AD164" s="305" t="str">
        <f t="shared" si="68"/>
        <v/>
      </c>
      <c r="AE164" s="301" t="str" cm="1">
        <f t="array" ref="AE164">IF( $X164, "", INDEX(韻母資料表, AD164, AE$5))</f>
        <v/>
      </c>
      <c r="AF164" s="301" t="str" cm="1">
        <f t="array" ref="AF164">IF( $X164, "", INDEX(韻母資料表, AE164, AF$5))</f>
        <v/>
      </c>
      <c r="AG164" s="298"/>
      <c r="AH164" s="301" t="str">
        <f t="array" ref="AH164">IF( $X164, "", IF( INDEX(韻母資料表, AD164, $AH$5) = "入聲", TRUE, FALSE) )</f>
        <v/>
      </c>
      <c r="AI164" s="302" t="str">
        <f t="shared" si="69"/>
        <v/>
      </c>
      <c r="AJ164" s="302" t="str">
        <f t="shared" si="73"/>
        <v/>
      </c>
      <c r="AK164" s="362" t="str">
        <f t="array" ref="AK164">IF( $X164, "", INDEX(韻母資料表, $AD164, $AK$5))</f>
        <v/>
      </c>
      <c r="AL164" s="362" t="str">
        <f t="array" ref="AL164">IF($X164, "", INDEX(白話字韻母八聲調資料表, $AE164, $AJ164))</f>
        <v/>
      </c>
      <c r="AM164" s="298"/>
      <c r="AN164" s="362" t="str" cm="1">
        <f t="array" ref="AN164">IF($W164, "", INDEX(聲母資料表, $AA164, AN$5))</f>
        <v/>
      </c>
      <c r="AO164" s="367" t="str" cm="1">
        <f t="array" ref="AO164">IF($X164, "", INDEX(韻母資料表, $AD164, AO$5))</f>
        <v/>
      </c>
      <c r="AP164" s="362" t="str" cm="1">
        <f t="array" ref="AP164">IF($X164, "", INDEX(台羅韻母八聲調資料表, $AE164, $F164))</f>
        <v/>
      </c>
      <c r="AQ164" s="298"/>
      <c r="AR164" s="302" t="str">
        <f t="array" ref="AR164">IF($W164, "", INDEX(聲母資料表, $AA164, $AR$5))</f>
        <v/>
      </c>
      <c r="AS164" s="303" t="str">
        <f t="array" ref="AS164">IF($X164, "", INDEX(韻母資料表, $AD164, $AS$5))</f>
        <v/>
      </c>
      <c r="AT164" s="302" t="str">
        <f t="array" ref="AT164">IF($X164, "", INDEX(閩拼韻母八聲調資料表, $AE164, $AJ164))</f>
        <v/>
      </c>
      <c r="AV164" s="301" t="b">
        <f t="shared" si="71"/>
        <v>0</v>
      </c>
      <c r="AW164" s="301" t="str">
        <f>IF( $AV164, IFERROR( IF(MATCH( $E164, 顎音化聲母!$H$9:$H$37, 0), TRUE, FALSE), FALSE), "")</f>
        <v/>
      </c>
      <c r="AX164" s="301" t="str">
        <f t="array" ref="AX164">IF( AND($AV164, $AW164), INDEX(顎音化聲母資料表, MATCH( $D164 &amp; $E164, 顎音化聲母!$L$5:$L$136, 0), 3), "")</f>
        <v/>
      </c>
      <c r="AY164" s="301" t="str">
        <f t="shared" si="70"/>
        <v/>
      </c>
      <c r="AZ164" s="362" t="str">
        <f t="array" ref="AZ164">IF($AY164="", "", IF( $AX164&lt;&gt;"", $AX164,INDEX(聲母資料表, $AY164, $AZ$5)))</f>
        <v/>
      </c>
      <c r="BA164" s="362" t="str">
        <f t="array" ref="BA164">IF($X164, "", INDEX(方音八音反切資料表, $AE164, $AJ164))</f>
        <v/>
      </c>
    </row>
    <row r="165" spans="2:53" ht="82">
      <c r="B165" s="307">
        <f t="shared" si="52"/>
        <v>158</v>
      </c>
      <c r="C165" s="405" t="s">
        <v>136</v>
      </c>
      <c r="D165" s="312"/>
      <c r="E165" s="312"/>
      <c r="F165" s="296"/>
      <c r="G165" s="418" t="str">
        <f t="shared" si="53"/>
        <v/>
      </c>
      <c r="H165" s="269" t="str" cm="1">
        <f t="array" ref="H165">IF( OR($U165, NOT($V165), $X165), "",  $AF165 &amp; INDEX(中文數值資料表, $AJ165, 2) &amp; $AC165)</f>
        <v/>
      </c>
      <c r="I165" s="332" t="str">
        <f t="shared" si="54"/>
        <v/>
      </c>
      <c r="J165" s="333" t="str">
        <f t="shared" si="55"/>
        <v/>
      </c>
      <c r="K165" s="334" t="str">
        <f t="shared" si="56"/>
        <v/>
      </c>
      <c r="L165" s="335" t="str">
        <f t="shared" si="57"/>
        <v/>
      </c>
      <c r="M165" s="270" t="str">
        <f t="shared" ca="1" si="58"/>
        <v xml:space="preserve">\vskip 0.5 cm
</v>
      </c>
      <c r="N165" s="270" t="str">
        <f t="shared" ca="1" si="59"/>
        <v xml:space="preserve">
&lt;/p&gt;
&lt;p&gt;
</v>
      </c>
      <c r="O165" s="270" t="str">
        <f t="shared" ca="1" si="60"/>
        <v xml:space="preserve">
&lt;/p&gt;
&lt;p&gt;
</v>
      </c>
      <c r="P165" s="270" t="str">
        <f t="shared" ca="1" si="74"/>
        <v xml:space="preserve">
&lt;/p&gt;
&lt;p&gt;
</v>
      </c>
      <c r="Q165" s="270" t="str">
        <f t="shared" ca="1" si="74"/>
        <v xml:space="preserve">
&lt;/p&gt;
&lt;p&gt;
</v>
      </c>
      <c r="R165" s="271" t="str">
        <f t="shared" ca="1" si="61"/>
        <v xml:space="preserve">
&lt;/p&gt;
&lt;p&gt;
</v>
      </c>
      <c r="S165" s="271" t="str">
        <f t="shared" ca="1" si="62"/>
        <v xml:space="preserve">
&lt;/p&gt;
&lt;p&gt;
</v>
      </c>
      <c r="T165" s="244"/>
      <c r="U165" s="272" t="b">
        <f t="shared" si="63"/>
        <v>0</v>
      </c>
      <c r="V165" s="272" t="b">
        <f t="shared" si="64"/>
        <v>0</v>
      </c>
      <c r="W165" s="272" t="b">
        <f t="shared" si="72"/>
        <v>1</v>
      </c>
      <c r="X165" s="272" t="b">
        <f t="shared" si="65"/>
        <v>1</v>
      </c>
      <c r="Y165" s="272" t="b">
        <f t="shared" si="66"/>
        <v>0</v>
      </c>
      <c r="Z165" s="298"/>
      <c r="AA165" s="305" t="str">
        <f t="shared" si="67"/>
        <v/>
      </c>
      <c r="AB165" s="301" t="str" cm="1">
        <f t="array" ref="AB165">IF( $AA165="", "", INDEX(聲母資料表, $AA165, AB$5))</f>
        <v/>
      </c>
      <c r="AC165" s="301" t="str" cm="1">
        <f t="array" ref="AC165">IF( $AA165="", "", INDEX(聲母資料表, $AA165, AC$5))</f>
        <v/>
      </c>
      <c r="AD165" s="305" t="str">
        <f t="shared" si="68"/>
        <v/>
      </c>
      <c r="AE165" s="301" t="str" cm="1">
        <f t="array" ref="AE165">IF( $X165, "", INDEX(韻母資料表, AD165, AE$5))</f>
        <v/>
      </c>
      <c r="AF165" s="301" t="str" cm="1">
        <f t="array" ref="AF165">IF( $X165, "", INDEX(韻母資料表, AE165, AF$5))</f>
        <v/>
      </c>
      <c r="AG165" s="298"/>
      <c r="AH165" s="301" t="str">
        <f t="array" ref="AH165">IF( $X165, "", IF( INDEX(韻母資料表, AD165, $AH$5) = "入聲", TRUE, FALSE) )</f>
        <v/>
      </c>
      <c r="AI165" s="302" t="str">
        <f t="shared" si="69"/>
        <v/>
      </c>
      <c r="AJ165" s="302" t="str">
        <f t="shared" si="73"/>
        <v/>
      </c>
      <c r="AK165" s="362" t="str">
        <f t="array" ref="AK165">IF( $X165, "", INDEX(韻母資料表, $AD165, $AK$5))</f>
        <v/>
      </c>
      <c r="AL165" s="362" t="str">
        <f t="array" ref="AL165">IF($X165, "", INDEX(白話字韻母八聲調資料表, $AE165, $AJ165))</f>
        <v/>
      </c>
      <c r="AM165" s="298"/>
      <c r="AN165" s="362" t="str" cm="1">
        <f t="array" ref="AN165">IF($W165, "", INDEX(聲母資料表, $AA165, AN$5))</f>
        <v/>
      </c>
      <c r="AO165" s="367" t="str" cm="1">
        <f t="array" ref="AO165">IF($X165, "", INDEX(韻母資料表, $AD165, AO$5))</f>
        <v/>
      </c>
      <c r="AP165" s="362" t="str" cm="1">
        <f t="array" ref="AP165">IF($X165, "", INDEX(台羅韻母八聲調資料表, $AE165, $F165))</f>
        <v/>
      </c>
      <c r="AQ165" s="298"/>
      <c r="AR165" s="302" t="str">
        <f t="array" ref="AR165">IF($W165, "", INDEX(聲母資料表, $AA165, $AR$5))</f>
        <v/>
      </c>
      <c r="AS165" s="303" t="str">
        <f t="array" ref="AS165">IF($X165, "", INDEX(韻母資料表, $AD165, $AS$5))</f>
        <v/>
      </c>
      <c r="AT165" s="302" t="str">
        <f t="array" ref="AT165">IF($X165, "", INDEX(閩拼韻母八聲調資料表, $AE165, $AJ165))</f>
        <v/>
      </c>
      <c r="AV165" s="301" t="b">
        <f t="shared" si="71"/>
        <v>0</v>
      </c>
      <c r="AW165" s="301" t="str">
        <f>IF( $AV165, IFERROR( IF(MATCH( $E165, 顎音化聲母!$H$9:$H$37, 0), TRUE, FALSE), FALSE), "")</f>
        <v/>
      </c>
      <c r="AX165" s="301" t="str">
        <f t="array" ref="AX165">IF( AND($AV165, $AW165), INDEX(顎音化聲母資料表, MATCH( $D165 &amp; $E165, 顎音化聲母!$L$5:$L$136, 0), 3), "")</f>
        <v/>
      </c>
      <c r="AY165" s="301" t="str">
        <f t="shared" si="70"/>
        <v/>
      </c>
      <c r="AZ165" s="362" t="str">
        <f t="array" ref="AZ165">IF($AY165="", "", IF( $AX165&lt;&gt;"", $AX165,INDEX(聲母資料表, $AY165, $AZ$5)))</f>
        <v/>
      </c>
      <c r="BA165" s="362" t="str">
        <f t="array" ref="BA165">IF($X165, "", INDEX(方音八音反切資料表, $AE165, $AJ165))</f>
        <v/>
      </c>
    </row>
    <row r="166" spans="2:53">
      <c r="B166" s="307">
        <f t="shared" si="52"/>
        <v>159</v>
      </c>
      <c r="C166" s="404" t="s">
        <v>207</v>
      </c>
      <c r="D166" s="312" t="s">
        <v>100</v>
      </c>
      <c r="E166" s="312" t="s">
        <v>208</v>
      </c>
      <c r="F166" s="296">
        <v>8</v>
      </c>
      <c r="G166" s="418" t="str">
        <f t="shared" si="53"/>
        <v xml:space="preserve">若 (jiak8) </v>
      </c>
      <c r="H166" s="269" t="str" cm="1">
        <f t="array" ref="H166">IF( OR($U166, NOT($V166), $X166), "",  $AF166 &amp; INDEX(中文數值資料表, $AJ166, 2) &amp; $AC166)</f>
        <v>更八入</v>
      </c>
      <c r="I166" s="332" t="str">
        <f t="shared" si="54"/>
        <v>jia̍k</v>
      </c>
      <c r="J166" s="333" t="str">
        <f t="shared" si="55"/>
        <v>jia̍k</v>
      </c>
      <c r="K166" s="334" t="str">
        <f t="shared" si="56"/>
        <v>zziák</v>
      </c>
      <c r="L166" s="335" t="str">
        <f t="shared" si="57"/>
        <v>ㆢㄧㄚㆻ˙</v>
      </c>
      <c r="M166" s="270" t="str">
        <f t="shared" ca="1" si="58"/>
        <v xml:space="preserve">\ltjruby{若}{jia̍k}\
</v>
      </c>
      <c r="N166" s="270" t="str">
        <f t="shared" ca="1" si="59"/>
        <v xml:space="preserve">&lt;ruby&gt;若&lt;rt&gt;更八入&lt;/rt&gt;&lt;/ruby&gt;
</v>
      </c>
      <c r="O166" s="270" t="str">
        <f t="shared" ca="1" si="60"/>
        <v xml:space="preserve">&lt;ruby&gt;若&lt;rt&gt;jia̍k&lt;/rt&gt;&lt;/ruby&gt;
</v>
      </c>
      <c r="P166" s="270" t="str">
        <f t="shared" ca="1" si="74"/>
        <v xml:space="preserve">&lt;ruby&gt;若&lt;rt&gt;jia̍k&lt;/rt&gt;&lt;/ruby&gt;
</v>
      </c>
      <c r="Q166" s="270" t="str">
        <f t="shared" ca="1" si="74"/>
        <v xml:space="preserve">&lt;ruby&gt;若&lt;rt&gt;zziák&lt;/rt&gt;&lt;/ruby&gt;
</v>
      </c>
      <c r="R166" s="271" t="str">
        <f t="shared" ca="1" si="61"/>
        <v xml:space="preserve">&lt;ruby&gt;若&lt;rtc&gt;ㆢㄧㄚㆻ˙&lt;/rtc&gt;&lt;/ruby&gt;
</v>
      </c>
      <c r="S166" s="271" t="str">
        <f t="shared" ca="1" si="62"/>
        <v xml:space="preserve">&lt;ruby&gt;若&lt;rt&gt;jia̍k&lt;/rt&gt;&lt;rtc&gt;ㆢㄧㄚㆻ˙&lt;/rtc&gt;&lt;/ruby&gt;
</v>
      </c>
      <c r="T166" s="244"/>
      <c r="U166" s="272" t="b">
        <f t="shared" si="63"/>
        <v>0</v>
      </c>
      <c r="V166" s="272" t="b">
        <f t="shared" si="64"/>
        <v>1</v>
      </c>
      <c r="W166" s="272" t="b">
        <f t="shared" si="72"/>
        <v>0</v>
      </c>
      <c r="X166" s="272" t="b">
        <f t="shared" si="65"/>
        <v>0</v>
      </c>
      <c r="Y166" s="272" t="b">
        <f t="shared" si="66"/>
        <v>0</v>
      </c>
      <c r="Z166" s="298"/>
      <c r="AA166" s="305">
        <f t="shared" si="67"/>
        <v>19</v>
      </c>
      <c r="AB166" s="301" cm="1">
        <f t="array" ref="AB166">IF( $AA166="", "", INDEX(聲母資料表, $AA166, AB$5))</f>
        <v>9</v>
      </c>
      <c r="AC166" s="301" t="str" cm="1">
        <f t="array" ref="AC166">IF( $AA166="", "", INDEX(聲母資料表, $AA166, AC$5))</f>
        <v>入</v>
      </c>
      <c r="AD166" s="305">
        <f t="shared" si="68"/>
        <v>22</v>
      </c>
      <c r="AE166" s="301" cm="1">
        <f t="array" ref="AE166">IF( $X166, "", INDEX(韻母資料表, AD166, AE$5))</f>
        <v>18</v>
      </c>
      <c r="AF166" s="301" t="str" cm="1">
        <f t="array" ref="AF166">IF( $X166, "", INDEX(韻母資料表, AE166, AF$5))</f>
        <v>更</v>
      </c>
      <c r="AG166" s="298"/>
      <c r="AH166" s="301" t="b">
        <f t="array" ref="AH166">IF( $X166, "", IF( INDEX(韻母資料表, AD166, $AH$5) = "入聲", TRUE, FALSE) )</f>
        <v>0</v>
      </c>
      <c r="AI166" s="302">
        <f t="shared" si="69"/>
        <v>1</v>
      </c>
      <c r="AJ166" s="302">
        <f t="shared" si="73"/>
        <v>8</v>
      </c>
      <c r="AK166" s="362" t="str">
        <f t="array" ref="AK166">IF( $X166, "", INDEX(韻母資料表, $AD166, $AK$5))</f>
        <v>iak</v>
      </c>
      <c r="AL166" s="362" t="str">
        <f t="array" ref="AL166">IF($X166, "", INDEX(白話字韻母八聲調資料表, $AE166, $AJ166))</f>
        <v>ia̍k</v>
      </c>
      <c r="AM166" s="298"/>
      <c r="AN166" s="362" t="str" cm="1">
        <f t="array" ref="AN166">IF($W166, "", INDEX(聲母資料表, $AA166, AN$5))</f>
        <v>j</v>
      </c>
      <c r="AO166" s="367" t="str" cm="1">
        <f t="array" ref="AO166">IF($X166, "", INDEX(韻母資料表, $AD166, AO$5))</f>
        <v>iak</v>
      </c>
      <c r="AP166" s="362" t="str" cm="1">
        <f t="array" ref="AP166">IF($X166, "", INDEX(台羅韻母八聲調資料表, $AE166, $F166))</f>
        <v>ia̍k</v>
      </c>
      <c r="AQ166" s="298"/>
      <c r="AR166" s="302" t="str">
        <f t="array" ref="AR166">IF($W166, "", INDEX(聲母資料表, $AA166, $AR$5))</f>
        <v>zz</v>
      </c>
      <c r="AS166" s="303" t="str">
        <f t="array" ref="AS166">IF($X166, "", INDEX(韻母資料表, $AD166, $AS$5))</f>
        <v>iak</v>
      </c>
      <c r="AT166" s="302" t="str">
        <f t="array" ref="AT166">IF($X166, "", INDEX(閩拼韻母八聲調資料表, $AE166, $AJ166))</f>
        <v>iák</v>
      </c>
      <c r="AV166" s="301" t="b">
        <f t="shared" si="71"/>
        <v>1</v>
      </c>
      <c r="AW166" s="301" t="b">
        <f>IF( $AV166, IFERROR( IF(MATCH( $E166, 顎音化聲母!$H$9:$H$37, 0), TRUE, FALSE), FALSE), "")</f>
        <v>1</v>
      </c>
      <c r="AX166" s="301" t="str">
        <f t="array" ref="AX166">IF( AND($AV166, $AW166), INDEX(顎音化聲母資料表, MATCH( $D166 &amp; $E166, 顎音化聲母!$L$5:$L$136, 0), 3), "")</f>
        <v>ㆢ</v>
      </c>
      <c r="AY166" s="301">
        <f t="shared" si="70"/>
        <v>19</v>
      </c>
      <c r="AZ166" s="362" t="str">
        <f t="array" ref="AZ166">IF($AY166="", "", IF( $AX166&lt;&gt;"", $AX166,INDEX(聲母資料表, $AY166, $AZ$5)))</f>
        <v>ㆢ</v>
      </c>
      <c r="BA166" s="362" t="str">
        <f t="array" ref="BA166">IF($X166, "", INDEX(方音八音反切資料表, $AE166, $AJ166))</f>
        <v>ㄧㄚㆻ˙</v>
      </c>
    </row>
    <row r="167" spans="2:53">
      <c r="B167" s="307">
        <f t="shared" si="52"/>
        <v>160</v>
      </c>
      <c r="C167" s="404" t="s">
        <v>139</v>
      </c>
      <c r="D167" s="312" t="s">
        <v>103</v>
      </c>
      <c r="E167" s="312" t="s">
        <v>69</v>
      </c>
      <c r="F167" s="296">
        <v>1</v>
      </c>
      <c r="G167" s="418" t="str">
        <f t="shared" si="53"/>
        <v xml:space="preserve">夫 (hu1) </v>
      </c>
      <c r="H167" s="269" t="str" cm="1">
        <f t="array" ref="H167">IF( OR($U167, NOT($V167), $X167), "",  $AF167 &amp; INDEX(中文數值資料表, $AJ167, 2) &amp; $AC167)</f>
        <v>驚一喜</v>
      </c>
      <c r="I167" s="332" t="str">
        <f t="shared" si="54"/>
        <v>hu</v>
      </c>
      <c r="J167" s="333" t="str">
        <f t="shared" si="55"/>
        <v>hu</v>
      </c>
      <c r="K167" s="334" t="str">
        <f t="shared" si="56"/>
        <v>hū</v>
      </c>
      <c r="L167" s="335" t="str">
        <f t="shared" si="57"/>
        <v>ㄏㄨ</v>
      </c>
      <c r="M167" s="270" t="str">
        <f t="shared" ca="1" si="58"/>
        <v xml:space="preserve">\ltjruby{夫}{hu}\
</v>
      </c>
      <c r="N167" s="270" t="str">
        <f t="shared" ca="1" si="59"/>
        <v xml:space="preserve">&lt;ruby&gt;夫&lt;rt&gt;驚一喜&lt;/rt&gt;&lt;/ruby&gt;
</v>
      </c>
      <c r="O167" s="270" t="str">
        <f t="shared" ca="1" si="60"/>
        <v xml:space="preserve">&lt;ruby&gt;夫&lt;rt&gt;hu&lt;/rt&gt;&lt;/ruby&gt;
</v>
      </c>
      <c r="P167" s="270" t="str">
        <f t="shared" ca="1" si="74"/>
        <v xml:space="preserve">&lt;ruby&gt;夫&lt;rt&gt;hu&lt;/rt&gt;&lt;/ruby&gt;
</v>
      </c>
      <c r="Q167" s="270" t="str">
        <f t="shared" ca="1" si="74"/>
        <v xml:space="preserve">&lt;ruby&gt;夫&lt;rt&gt;hū&lt;/rt&gt;&lt;/ruby&gt;
</v>
      </c>
      <c r="R167" s="271" t="str">
        <f t="shared" ca="1" si="61"/>
        <v xml:space="preserve">&lt;ruby&gt;夫&lt;rtc&gt;ㄏㄨ&lt;/rtc&gt;&lt;/ruby&gt;
</v>
      </c>
      <c r="S167" s="271" t="str">
        <f t="shared" ca="1" si="62"/>
        <v xml:space="preserve">&lt;ruby&gt;夫&lt;rt&gt;hu&lt;/rt&gt;&lt;rtc&gt;ㄏㄨ&lt;/rtc&gt;&lt;/ruby&gt;
</v>
      </c>
      <c r="T167" s="244"/>
      <c r="U167" s="272" t="b">
        <f t="shared" si="63"/>
        <v>0</v>
      </c>
      <c r="V167" s="272" t="b">
        <f t="shared" si="64"/>
        <v>1</v>
      </c>
      <c r="W167" s="272" t="b">
        <f t="shared" si="72"/>
        <v>0</v>
      </c>
      <c r="X167" s="272" t="b">
        <f t="shared" si="65"/>
        <v>0</v>
      </c>
      <c r="Y167" s="272" t="b">
        <f t="shared" si="66"/>
        <v>0</v>
      </c>
      <c r="Z167" s="298"/>
      <c r="AA167" s="305">
        <f t="shared" si="67"/>
        <v>13</v>
      </c>
      <c r="AB167" s="301" cm="1">
        <f t="array" ref="AB167">IF( $AA167="", "", INDEX(聲母資料表, $AA167, AB$5))</f>
        <v>15</v>
      </c>
      <c r="AC167" s="301" t="str" cm="1">
        <f t="array" ref="AC167">IF( $AA167="", "", INDEX(聲母資料表, $AA167, AC$5))</f>
        <v>喜</v>
      </c>
      <c r="AD167" s="305">
        <f t="shared" si="68"/>
        <v>62</v>
      </c>
      <c r="AE167" s="301" cm="1">
        <f t="array" ref="AE167">IF( $X167, "", INDEX(韻母資料表, AD167, AE$5))</f>
        <v>27</v>
      </c>
      <c r="AF167" s="301" t="str" cm="1">
        <f t="array" ref="AF167">IF( $X167, "", INDEX(韻母資料表, AE167, AF$5))</f>
        <v>驚</v>
      </c>
      <c r="AG167" s="298"/>
      <c r="AH167" s="301" t="b">
        <f t="array" ref="AH167">IF( $X167, "", IF( INDEX(韻母資料表, AD167, $AH$5) = "入聲", TRUE, FALSE) )</f>
        <v>0</v>
      </c>
      <c r="AI167" s="302">
        <f t="shared" si="69"/>
        <v>1</v>
      </c>
      <c r="AJ167" s="302">
        <f t="shared" si="73"/>
        <v>1</v>
      </c>
      <c r="AK167" s="362" t="str">
        <f t="array" ref="AK167">IF( $X167, "", INDEX(韻母資料表, $AD167, $AK$5))</f>
        <v>u</v>
      </c>
      <c r="AL167" s="362" t="str">
        <f t="array" ref="AL167">IF($X167, "", INDEX(白話字韻母八聲調資料表, $AE167, $AJ167))</f>
        <v>u</v>
      </c>
      <c r="AM167" s="298"/>
      <c r="AN167" s="362" t="str" cm="1">
        <f t="array" ref="AN167">IF($W167, "", INDEX(聲母資料表, $AA167, AN$5))</f>
        <v>h</v>
      </c>
      <c r="AO167" s="367" t="str" cm="1">
        <f t="array" ref="AO167">IF($X167, "", INDEX(韻母資料表, $AD167, AO$5))</f>
        <v>u</v>
      </c>
      <c r="AP167" s="362" t="str" cm="1">
        <f t="array" ref="AP167">IF($X167, "", INDEX(台羅韻母八聲調資料表, $AE167, $F167))</f>
        <v>u</v>
      </c>
      <c r="AQ167" s="298"/>
      <c r="AR167" s="302" t="str">
        <f t="array" ref="AR167">IF($W167, "", INDEX(聲母資料表, $AA167, $AR$5))</f>
        <v>h</v>
      </c>
      <c r="AS167" s="303" t="str">
        <f t="array" ref="AS167">IF($X167, "", INDEX(韻母資料表, $AD167, $AS$5))</f>
        <v>u</v>
      </c>
      <c r="AT167" s="302" t="str">
        <f t="array" ref="AT167">IF($X167, "", INDEX(閩拼韻母八聲調資料表, $AE167, $AJ167))</f>
        <v>ū</v>
      </c>
      <c r="AV167" s="301" t="b">
        <f t="shared" si="71"/>
        <v>0</v>
      </c>
      <c r="AW167" s="301" t="str">
        <f>IF( $AV167, IFERROR( IF(MATCH( $E167, 顎音化聲母!$H$9:$H$37, 0), TRUE, FALSE), FALSE), "")</f>
        <v/>
      </c>
      <c r="AX167" s="301" t="str">
        <f t="array" ref="AX167">IF( AND($AV167, $AW167), INDEX(顎音化聲母資料表, MATCH( $D167 &amp; $E167, 顎音化聲母!$L$5:$L$136, 0), 3), "")</f>
        <v/>
      </c>
      <c r="AY167" s="301">
        <f t="shared" si="70"/>
        <v>13</v>
      </c>
      <c r="AZ167" s="362" t="str">
        <f t="array" ref="AZ167">IF($AY167="", "", IF( $AX167&lt;&gt;"", $AX167,INDEX(聲母資料表, $AY167, $AZ$5)))</f>
        <v>ㄏ</v>
      </c>
      <c r="BA167" s="362" t="str">
        <f t="array" ref="BA167">IF($X167, "", INDEX(方音八音反切資料表, $AE167, $AJ167))</f>
        <v>ㄨ</v>
      </c>
    </row>
    <row r="168" spans="2:53">
      <c r="B168" s="307">
        <f t="shared" si="52"/>
        <v>161</v>
      </c>
      <c r="C168" s="404" t="s">
        <v>209</v>
      </c>
      <c r="D168" s="312" t="s">
        <v>91</v>
      </c>
      <c r="E168" s="312" t="s">
        <v>123</v>
      </c>
      <c r="F168" s="296">
        <v>5</v>
      </c>
      <c r="G168" s="418" t="str">
        <f t="shared" si="53"/>
        <v xml:space="preserve">霪 (qim5) </v>
      </c>
      <c r="H168" s="269" t="str" cm="1">
        <f t="array" ref="H168">IF( OR($U168, NOT($V168), $X168), "",  $AF168 &amp; INDEX(中文數值資料表, $AJ168, 2) &amp; $AC168)</f>
        <v>皆五英</v>
      </c>
      <c r="I168" s="332" t="str">
        <f t="shared" si="54"/>
        <v>qîm</v>
      </c>
      <c r="J168" s="333" t="str">
        <f t="shared" si="55"/>
        <v>îm</v>
      </c>
      <c r="K168" s="334" t="str">
        <f t="shared" si="56"/>
        <v>ìm</v>
      </c>
      <c r="L168" s="335" t="str">
        <f t="shared" si="57"/>
        <v>0ㄧㆬˊ</v>
      </c>
      <c r="M168" s="270" t="str">
        <f t="shared" ca="1" si="58"/>
        <v xml:space="preserve">\ltjruby{霪}{îm}\
</v>
      </c>
      <c r="N168" s="270" t="str">
        <f t="shared" ca="1" si="59"/>
        <v xml:space="preserve">&lt;ruby&gt;霪&lt;rt&gt;皆五英&lt;/rt&gt;&lt;/ruby&gt;
</v>
      </c>
      <c r="O168" s="270" t="str">
        <f t="shared" ca="1" si="60"/>
        <v xml:space="preserve">&lt;ruby&gt;霪&lt;rt&gt;qîm&lt;/rt&gt;&lt;/ruby&gt;
</v>
      </c>
      <c r="P168" s="270" t="str">
        <f t="shared" ref="P168:Q187" ca="1" si="75">IF( $U168, ($C168 &amp; CHAR(10)), IF($C168=CHAR(10), (CHAR(10) &amp; "&lt;/p&gt;" &amp; CHAR(10) &amp; "&lt;p&gt;" &amp; CHAR(10)), "&lt;ruby&gt;" &amp; $C168 &amp; "&lt;rt&gt;" &amp; INDIRECT( ADDRESS(ROW(), COLUMN() - $P$5) ) &amp; "&lt;/rt&gt;&lt;/ruby&gt;" &amp; CHAR(10)))</f>
        <v xml:space="preserve">&lt;ruby&gt;霪&lt;rt&gt;îm&lt;/rt&gt;&lt;/ruby&gt;
</v>
      </c>
      <c r="Q168" s="270" t="str">
        <f t="shared" ca="1" si="75"/>
        <v xml:space="preserve">&lt;ruby&gt;霪&lt;rt&gt;ìm&lt;/rt&gt;&lt;/ruby&gt;
</v>
      </c>
      <c r="R168" s="271" t="str">
        <f t="shared" ca="1" si="61"/>
        <v xml:space="preserve">&lt;ruby&gt;霪&lt;rtc&gt;0ㄧㆬˊ&lt;/rtc&gt;&lt;/ruby&gt;
</v>
      </c>
      <c r="S168" s="271" t="str">
        <f t="shared" ca="1" si="62"/>
        <v xml:space="preserve">&lt;ruby&gt;霪&lt;rt&gt;îm&lt;/rt&gt;&lt;rtc&gt;0ㄧㆬˊ&lt;/rtc&gt;&lt;/ruby&gt;
</v>
      </c>
      <c r="T168" s="244"/>
      <c r="U168" s="272" t="b">
        <f t="shared" si="63"/>
        <v>0</v>
      </c>
      <c r="V168" s="272" t="b">
        <f t="shared" si="64"/>
        <v>1</v>
      </c>
      <c r="W168" s="272" t="b">
        <f t="shared" si="72"/>
        <v>0</v>
      </c>
      <c r="X168" s="272" t="b">
        <f t="shared" si="65"/>
        <v>0</v>
      </c>
      <c r="Y168" s="272" t="b">
        <f t="shared" si="66"/>
        <v>0</v>
      </c>
      <c r="Z168" s="298"/>
      <c r="AA168" s="305">
        <f t="shared" si="67"/>
        <v>22</v>
      </c>
      <c r="AB168" s="301" cm="1">
        <f t="array" ref="AB168">IF( $AA168="", "", INDEX(聲母資料表, $AA168, AB$5))</f>
        <v>11</v>
      </c>
      <c r="AC168" s="301" t="str" cm="1">
        <f t="array" ref="AC168">IF( $AA168="", "", INDEX(聲母資料表, $AA168, AC$5))</f>
        <v>英</v>
      </c>
      <c r="AD168" s="305">
        <f t="shared" si="68"/>
        <v>35</v>
      </c>
      <c r="AE168" s="301" cm="1">
        <f t="array" ref="AE168">IF( $X168, "", INDEX(韻母資料表, AD168, AE$5))</f>
        <v>3</v>
      </c>
      <c r="AF168" s="301" t="str" cm="1">
        <f t="array" ref="AF168">IF( $X168, "", INDEX(韻母資料表, AE168, AF$5))</f>
        <v>皆</v>
      </c>
      <c r="AG168" s="298"/>
      <c r="AH168" s="301" t="b">
        <f t="array" ref="AH168">IF( $X168, "", IF( INDEX(韻母資料表, AD168, $AH$5) = "入聲", TRUE, FALSE) )</f>
        <v>0</v>
      </c>
      <c r="AI168" s="302">
        <f t="shared" si="69"/>
        <v>1</v>
      </c>
      <c r="AJ168" s="302">
        <f t="shared" si="73"/>
        <v>5</v>
      </c>
      <c r="AK168" s="362" t="str">
        <f t="array" ref="AK168">IF( $X168, "", INDEX(韻母資料表, $AD168, $AK$5))</f>
        <v>im</v>
      </c>
      <c r="AL168" s="362" t="str">
        <f t="array" ref="AL168">IF($X168, "", INDEX(白話字韻母八聲調資料表, $AE168, $AJ168))</f>
        <v>îm</v>
      </c>
      <c r="AM168" s="298"/>
      <c r="AN168" s="362" t="str" cm="1">
        <f t="array" ref="AN168">IF($W168, "", INDEX(聲母資料表, $AA168, AN$5))</f>
        <v xml:space="preserve"> </v>
      </c>
      <c r="AO168" s="367" t="str" cm="1">
        <f t="array" ref="AO168">IF($X168, "", INDEX(韻母資料表, $AD168, AO$5))</f>
        <v>im</v>
      </c>
      <c r="AP168" s="362" t="str" cm="1">
        <f t="array" ref="AP168">IF($X168, "", INDEX(台羅韻母八聲調資料表, $AE168, $F168))</f>
        <v>îm</v>
      </c>
      <c r="AQ168" s="298"/>
      <c r="AR168" s="302" t="str">
        <f t="array" ref="AR168">IF($W168, "", INDEX(聲母資料表, $AA168, $AR$5))</f>
        <v xml:space="preserve"> </v>
      </c>
      <c r="AS168" s="303" t="str">
        <f t="array" ref="AS168">IF($X168, "", INDEX(韻母資料表, $AD168, $AS$5))</f>
        <v>im</v>
      </c>
      <c r="AT168" s="302" t="str">
        <f t="array" ref="AT168">IF($X168, "", INDEX(閩拼韻母八聲調資料表, $AE168, $AJ168))</f>
        <v>ìm</v>
      </c>
      <c r="AV168" s="301" t="b">
        <f t="shared" si="71"/>
        <v>0</v>
      </c>
      <c r="AW168" s="301" t="str">
        <f>IF( $AV168, IFERROR( IF(MATCH( $E168, 顎音化聲母!$H$9:$H$37, 0), TRUE, FALSE), FALSE), "")</f>
        <v/>
      </c>
      <c r="AX168" s="301" t="str">
        <f t="array" ref="AX168">IF( AND($AV168, $AW168), INDEX(顎音化聲母資料表, MATCH( $D168 &amp; $E168, 顎音化聲母!$L$5:$L$136, 0), 3), "")</f>
        <v/>
      </c>
      <c r="AY168" s="301">
        <f t="shared" si="70"/>
        <v>22</v>
      </c>
      <c r="AZ168" s="362">
        <f t="array" ref="AZ168">IF($AY168="", "", IF( $AX168&lt;&gt;"", $AX168,INDEX(聲母資料表, $AY168, $AZ$5)))</f>
        <v>0</v>
      </c>
      <c r="BA168" s="362" t="str">
        <f t="array" ref="BA168">IF($X168, "", INDEX(方音八音反切資料表, $AE168, $AJ168))</f>
        <v>ㄧㆬˊ</v>
      </c>
    </row>
    <row r="169" spans="2:53">
      <c r="B169" s="307">
        <f t="shared" si="52"/>
        <v>162</v>
      </c>
      <c r="C169" s="404" t="s">
        <v>210</v>
      </c>
      <c r="D169" s="312" t="s">
        <v>91</v>
      </c>
      <c r="E169" s="312" t="s">
        <v>69</v>
      </c>
      <c r="F169" s="296">
        <v>2</v>
      </c>
      <c r="G169" s="418" t="str">
        <f t="shared" si="53"/>
        <v xml:space="preserve">雨 (qu2) </v>
      </c>
      <c r="H169" s="269" t="str" cm="1">
        <f t="array" ref="H169">IF( OR($U169, NOT($V169), $X169), "",  $AF169 &amp; INDEX(中文數值資料表, $AJ169, 2) &amp; $AC169)</f>
        <v>驚二英</v>
      </c>
      <c r="I169" s="332" t="str">
        <f t="shared" si="54"/>
        <v>qú</v>
      </c>
      <c r="J169" s="333" t="str">
        <f t="shared" si="55"/>
        <v>ú</v>
      </c>
      <c r="K169" s="334" t="str">
        <f t="shared" si="56"/>
        <v>ú</v>
      </c>
      <c r="L169" s="335" t="str">
        <f t="shared" si="57"/>
        <v>0ㄨˋ</v>
      </c>
      <c r="M169" s="270" t="str">
        <f t="shared" ca="1" si="58"/>
        <v xml:space="preserve">\ltjruby{雨}{ú}\
</v>
      </c>
      <c r="N169" s="270" t="str">
        <f t="shared" ca="1" si="59"/>
        <v xml:space="preserve">&lt;ruby&gt;雨&lt;rt&gt;驚二英&lt;/rt&gt;&lt;/ruby&gt;
</v>
      </c>
      <c r="O169" s="270" t="str">
        <f t="shared" ca="1" si="60"/>
        <v xml:space="preserve">&lt;ruby&gt;雨&lt;rt&gt;qú&lt;/rt&gt;&lt;/ruby&gt;
</v>
      </c>
      <c r="P169" s="270" t="str">
        <f t="shared" ca="1" si="75"/>
        <v xml:space="preserve">&lt;ruby&gt;雨&lt;rt&gt;ú&lt;/rt&gt;&lt;/ruby&gt;
</v>
      </c>
      <c r="Q169" s="270" t="str">
        <f t="shared" ca="1" si="75"/>
        <v xml:space="preserve">&lt;ruby&gt;雨&lt;rt&gt;ú&lt;/rt&gt;&lt;/ruby&gt;
</v>
      </c>
      <c r="R169" s="271" t="str">
        <f t="shared" ca="1" si="61"/>
        <v xml:space="preserve">&lt;ruby&gt;雨&lt;rtc&gt;0ㄨˋ&lt;/rtc&gt;&lt;/ruby&gt;
</v>
      </c>
      <c r="S169" s="271" t="str">
        <f t="shared" ca="1" si="62"/>
        <v xml:space="preserve">&lt;ruby&gt;雨&lt;rt&gt;ú&lt;/rt&gt;&lt;rtc&gt;0ㄨˋ&lt;/rtc&gt;&lt;/ruby&gt;
</v>
      </c>
      <c r="T169" s="244"/>
      <c r="U169" s="272" t="b">
        <f t="shared" si="63"/>
        <v>0</v>
      </c>
      <c r="V169" s="272" t="b">
        <f t="shared" si="64"/>
        <v>1</v>
      </c>
      <c r="W169" s="272" t="b">
        <f t="shared" si="72"/>
        <v>0</v>
      </c>
      <c r="X169" s="272" t="b">
        <f t="shared" si="65"/>
        <v>0</v>
      </c>
      <c r="Y169" s="272" t="b">
        <f t="shared" si="66"/>
        <v>0</v>
      </c>
      <c r="Z169" s="298"/>
      <c r="AA169" s="305">
        <f t="shared" si="67"/>
        <v>22</v>
      </c>
      <c r="AB169" s="301" cm="1">
        <f t="array" ref="AB169">IF( $AA169="", "", INDEX(聲母資料表, $AA169, AB$5))</f>
        <v>11</v>
      </c>
      <c r="AC169" s="301" t="str" cm="1">
        <f t="array" ref="AC169">IF( $AA169="", "", INDEX(聲母資料表, $AA169, AC$5))</f>
        <v>英</v>
      </c>
      <c r="AD169" s="305">
        <f t="shared" si="68"/>
        <v>62</v>
      </c>
      <c r="AE169" s="301" cm="1">
        <f t="array" ref="AE169">IF( $X169, "", INDEX(韻母資料表, AD169, AE$5))</f>
        <v>27</v>
      </c>
      <c r="AF169" s="301" t="str" cm="1">
        <f t="array" ref="AF169">IF( $X169, "", INDEX(韻母資料表, AE169, AF$5))</f>
        <v>驚</v>
      </c>
      <c r="AG169" s="298"/>
      <c r="AH169" s="301" t="b">
        <f t="array" ref="AH169">IF( $X169, "", IF( INDEX(韻母資料表, AD169, $AH$5) = "入聲", TRUE, FALSE) )</f>
        <v>0</v>
      </c>
      <c r="AI169" s="302">
        <f t="shared" si="69"/>
        <v>1</v>
      </c>
      <c r="AJ169" s="302">
        <f t="shared" si="73"/>
        <v>2</v>
      </c>
      <c r="AK169" s="362" t="str">
        <f t="array" ref="AK169">IF( $X169, "", INDEX(韻母資料表, $AD169, $AK$5))</f>
        <v>u</v>
      </c>
      <c r="AL169" s="362" t="str">
        <f t="array" ref="AL169">IF($X169, "", INDEX(白話字韻母八聲調資料表, $AE169, $AJ169))</f>
        <v>ú</v>
      </c>
      <c r="AM169" s="298"/>
      <c r="AN169" s="362" t="str" cm="1">
        <f t="array" ref="AN169">IF($W169, "", INDEX(聲母資料表, $AA169, AN$5))</f>
        <v xml:space="preserve"> </v>
      </c>
      <c r="AO169" s="367" t="str" cm="1">
        <f t="array" ref="AO169">IF($X169, "", INDEX(韻母資料表, $AD169, AO$5))</f>
        <v>u</v>
      </c>
      <c r="AP169" s="362" t="str" cm="1">
        <f t="array" ref="AP169">IF($X169, "", INDEX(台羅韻母八聲調資料表, $AE169, $F169))</f>
        <v>ú</v>
      </c>
      <c r="AQ169" s="298"/>
      <c r="AR169" s="302" t="str">
        <f t="array" ref="AR169">IF($W169, "", INDEX(聲母資料表, $AA169, $AR$5))</f>
        <v xml:space="preserve"> </v>
      </c>
      <c r="AS169" s="303" t="str">
        <f t="array" ref="AS169">IF($X169, "", INDEX(韻母資料表, $AD169, $AS$5))</f>
        <v>u</v>
      </c>
      <c r="AT169" s="302" t="str">
        <f t="array" ref="AT169">IF($X169, "", INDEX(閩拼韻母八聲調資料表, $AE169, $AJ169))</f>
        <v>ú</v>
      </c>
      <c r="AV169" s="301" t="b">
        <f t="shared" si="71"/>
        <v>0</v>
      </c>
      <c r="AW169" s="301" t="str">
        <f>IF( $AV169, IFERROR( IF(MATCH( $E169, 顎音化聲母!$H$9:$H$37, 0), TRUE, FALSE), FALSE), "")</f>
        <v/>
      </c>
      <c r="AX169" s="301" t="str">
        <f t="array" ref="AX169">IF( AND($AV169, $AW169), INDEX(顎音化聲母資料表, MATCH( $D169 &amp; $E169, 顎音化聲母!$L$5:$L$136, 0), 3), "")</f>
        <v/>
      </c>
      <c r="AY169" s="301">
        <f t="shared" si="70"/>
        <v>22</v>
      </c>
      <c r="AZ169" s="362">
        <f t="array" ref="AZ169">IF($AY169="", "", IF( $AX169&lt;&gt;"", $AX169,INDEX(聲母資料表, $AY169, $AZ$5)))</f>
        <v>0</v>
      </c>
      <c r="BA169" s="362" t="str">
        <f t="array" ref="BA169">IF($X169, "", INDEX(方音八音反切資料表, $AE169, $AJ169))</f>
        <v>ㄨˋ</v>
      </c>
    </row>
    <row r="170" spans="2:53">
      <c r="B170" s="307">
        <f t="shared" si="52"/>
        <v>163</v>
      </c>
      <c r="C170" s="404" t="s">
        <v>211</v>
      </c>
      <c r="D170" s="312" t="s">
        <v>103</v>
      </c>
      <c r="E170" s="312" t="s">
        <v>107</v>
      </c>
      <c r="F170" s="296">
        <v>1</v>
      </c>
      <c r="G170" s="418" t="str">
        <f t="shared" si="53"/>
        <v xml:space="preserve">霏 (hui1) </v>
      </c>
      <c r="H170" s="269" t="str" cm="1">
        <f t="array" ref="H170">IF( OR($U170, NOT($V170), $X170), "",  $AF170 &amp; INDEX(中文數值資料表, $AJ170, 2) &amp; $AC170)</f>
        <v>閒一喜</v>
      </c>
      <c r="I170" s="332" t="str">
        <f t="shared" si="54"/>
        <v>hui</v>
      </c>
      <c r="J170" s="333" t="str">
        <f t="shared" si="55"/>
        <v>hui</v>
      </c>
      <c r="K170" s="334" t="str">
        <f t="shared" si="56"/>
        <v>hūi</v>
      </c>
      <c r="L170" s="335" t="str">
        <f t="shared" si="57"/>
        <v>ㄏㄨㄧ</v>
      </c>
      <c r="M170" s="270" t="str">
        <f t="shared" ca="1" si="58"/>
        <v xml:space="preserve">\ltjruby{霏}{hui}\
</v>
      </c>
      <c r="N170" s="270" t="str">
        <f t="shared" ca="1" si="59"/>
        <v xml:space="preserve">&lt;ruby&gt;霏&lt;rt&gt;閒一喜&lt;/rt&gt;&lt;/ruby&gt;
</v>
      </c>
      <c r="O170" s="270" t="str">
        <f t="shared" ca="1" si="60"/>
        <v xml:space="preserve">&lt;ruby&gt;霏&lt;rt&gt;hui&lt;/rt&gt;&lt;/ruby&gt;
</v>
      </c>
      <c r="P170" s="270" t="str">
        <f t="shared" ca="1" si="75"/>
        <v xml:space="preserve">&lt;ruby&gt;霏&lt;rt&gt;hui&lt;/rt&gt;&lt;/ruby&gt;
</v>
      </c>
      <c r="Q170" s="270" t="str">
        <f t="shared" ca="1" si="75"/>
        <v xml:space="preserve">&lt;ruby&gt;霏&lt;rt&gt;hūi&lt;/rt&gt;&lt;/ruby&gt;
</v>
      </c>
      <c r="R170" s="271" t="str">
        <f t="shared" ca="1" si="61"/>
        <v xml:space="preserve">&lt;ruby&gt;霏&lt;rtc&gt;ㄏㄨㄧ&lt;/rtc&gt;&lt;/ruby&gt;
</v>
      </c>
      <c r="S170" s="271" t="str">
        <f t="shared" ca="1" si="62"/>
        <v xml:space="preserve">&lt;ruby&gt;霏&lt;rt&gt;hui&lt;/rt&gt;&lt;rtc&gt;ㄏㄨㄧ&lt;/rtc&gt;&lt;/ruby&gt;
</v>
      </c>
      <c r="T170" s="244"/>
      <c r="U170" s="272" t="b">
        <f t="shared" si="63"/>
        <v>0</v>
      </c>
      <c r="V170" s="272" t="b">
        <f t="shared" si="64"/>
        <v>1</v>
      </c>
      <c r="W170" s="272" t="b">
        <f t="shared" si="72"/>
        <v>0</v>
      </c>
      <c r="X170" s="272" t="b">
        <f t="shared" si="65"/>
        <v>0</v>
      </c>
      <c r="Y170" s="272" t="b">
        <f t="shared" si="66"/>
        <v>0</v>
      </c>
      <c r="Z170" s="298"/>
      <c r="AA170" s="305">
        <f t="shared" si="67"/>
        <v>13</v>
      </c>
      <c r="AB170" s="301" cm="1">
        <f t="array" ref="AB170">IF( $AA170="", "", INDEX(聲母資料表, $AA170, AB$5))</f>
        <v>15</v>
      </c>
      <c r="AC170" s="301" t="str" cm="1">
        <f t="array" ref="AC170">IF( $AA170="", "", INDEX(聲母資料表, $AA170, AC$5))</f>
        <v>喜</v>
      </c>
      <c r="AD170" s="305">
        <f t="shared" si="68"/>
        <v>73</v>
      </c>
      <c r="AE170" s="301" cm="1">
        <f t="array" ref="AE170">IF( $X170, "", INDEX(韻母資料表, AD170, AE$5))</f>
        <v>4</v>
      </c>
      <c r="AF170" s="301" t="str" cm="1">
        <f t="array" ref="AF170">IF( $X170, "", INDEX(韻母資料表, AE170, AF$5))</f>
        <v>閒</v>
      </c>
      <c r="AG170" s="298"/>
      <c r="AH170" s="301" t="b">
        <f t="array" ref="AH170">IF( $X170, "", IF( INDEX(韻母資料表, AD170, $AH$5) = "入聲", TRUE, FALSE) )</f>
        <v>0</v>
      </c>
      <c r="AI170" s="302">
        <f t="shared" si="69"/>
        <v>1</v>
      </c>
      <c r="AJ170" s="302">
        <f t="shared" si="73"/>
        <v>1</v>
      </c>
      <c r="AK170" s="362" t="str">
        <f t="array" ref="AK170">IF( $X170, "", INDEX(韻母資料表, $AD170, $AK$5))</f>
        <v>ui</v>
      </c>
      <c r="AL170" s="362" t="str">
        <f t="array" ref="AL170">IF($X170, "", INDEX(白話字韻母八聲調資料表, $AE170, $AJ170))</f>
        <v>ui</v>
      </c>
      <c r="AM170" s="298"/>
      <c r="AN170" s="362" t="str" cm="1">
        <f t="array" ref="AN170">IF($W170, "", INDEX(聲母資料表, $AA170, AN$5))</f>
        <v>h</v>
      </c>
      <c r="AO170" s="367" t="str" cm="1">
        <f t="array" ref="AO170">IF($X170, "", INDEX(韻母資料表, $AD170, AO$5))</f>
        <v>ui</v>
      </c>
      <c r="AP170" s="362" t="str" cm="1">
        <f t="array" ref="AP170">IF($X170, "", INDEX(台羅韻母八聲調資料表, $AE170, $F170))</f>
        <v>ui</v>
      </c>
      <c r="AQ170" s="298"/>
      <c r="AR170" s="302" t="str">
        <f t="array" ref="AR170">IF($W170, "", INDEX(聲母資料表, $AA170, $AR$5))</f>
        <v>h</v>
      </c>
      <c r="AS170" s="303" t="str">
        <f t="array" ref="AS170">IF($X170, "", INDEX(韻母資料表, $AD170, $AS$5))</f>
        <v>ui</v>
      </c>
      <c r="AT170" s="302" t="str">
        <f t="array" ref="AT170">IF($X170, "", INDEX(閩拼韻母八聲調資料表, $AE170, $AJ170))</f>
        <v>ūi</v>
      </c>
      <c r="AV170" s="301" t="b">
        <f t="shared" si="71"/>
        <v>0</v>
      </c>
      <c r="AW170" s="301" t="str">
        <f>IF( $AV170, IFERROR( IF(MATCH( $E170, 顎音化聲母!$H$9:$H$37, 0), TRUE, FALSE), FALSE), "")</f>
        <v/>
      </c>
      <c r="AX170" s="301" t="str">
        <f t="array" ref="AX170">IF( AND($AV170, $AW170), INDEX(顎音化聲母資料表, MATCH( $D170 &amp; $E170, 顎音化聲母!$L$5:$L$136, 0), 3), "")</f>
        <v/>
      </c>
      <c r="AY170" s="301">
        <f t="shared" si="70"/>
        <v>13</v>
      </c>
      <c r="AZ170" s="362" t="str">
        <f t="array" ref="AZ170">IF($AY170="", "", IF( $AX170&lt;&gt;"", $AX170,INDEX(聲母資料表, $AY170, $AZ$5)))</f>
        <v>ㄏ</v>
      </c>
      <c r="BA170" s="362" t="str">
        <f t="array" ref="BA170">IF($X170, "", INDEX(方音八音反切資料表, $AE170, $AJ170))</f>
        <v>ㄨㄧ</v>
      </c>
    </row>
    <row r="171" spans="2:53">
      <c r="B171" s="307">
        <f t="shared" si="52"/>
        <v>164</v>
      </c>
      <c r="C171" s="404" t="s">
        <v>211</v>
      </c>
      <c r="D171" s="312" t="s">
        <v>103</v>
      </c>
      <c r="E171" s="312" t="s">
        <v>107</v>
      </c>
      <c r="F171" s="296">
        <v>1</v>
      </c>
      <c r="G171" s="418" t="str">
        <f t="shared" si="53"/>
        <v xml:space="preserve">霏 (hui1) </v>
      </c>
      <c r="H171" s="269" t="str" cm="1">
        <f t="array" ref="H171">IF( OR($U171, NOT($V171), $X171), "",  $AF171 &amp; INDEX(中文數值資料表, $AJ171, 2) &amp; $AC171)</f>
        <v>閒一喜</v>
      </c>
      <c r="I171" s="332" t="str">
        <f t="shared" si="54"/>
        <v>hui</v>
      </c>
      <c r="J171" s="333" t="str">
        <f t="shared" si="55"/>
        <v>hui</v>
      </c>
      <c r="K171" s="334" t="str">
        <f t="shared" si="56"/>
        <v>hūi</v>
      </c>
      <c r="L171" s="335" t="str">
        <f t="shared" si="57"/>
        <v>ㄏㄨㄧ</v>
      </c>
      <c r="M171" s="270" t="str">
        <f t="shared" ca="1" si="58"/>
        <v xml:space="preserve">\ltjruby{霏}{hui}\
</v>
      </c>
      <c r="N171" s="270" t="str">
        <f t="shared" ca="1" si="59"/>
        <v xml:space="preserve">&lt;ruby&gt;霏&lt;rt&gt;閒一喜&lt;/rt&gt;&lt;/ruby&gt;
</v>
      </c>
      <c r="O171" s="270" t="str">
        <f t="shared" ca="1" si="60"/>
        <v xml:space="preserve">&lt;ruby&gt;霏&lt;rt&gt;hui&lt;/rt&gt;&lt;/ruby&gt;
</v>
      </c>
      <c r="P171" s="270" t="str">
        <f t="shared" ca="1" si="75"/>
        <v xml:space="preserve">&lt;ruby&gt;霏&lt;rt&gt;hui&lt;/rt&gt;&lt;/ruby&gt;
</v>
      </c>
      <c r="Q171" s="270" t="str">
        <f t="shared" ca="1" si="75"/>
        <v xml:space="preserve">&lt;ruby&gt;霏&lt;rt&gt;hūi&lt;/rt&gt;&lt;/ruby&gt;
</v>
      </c>
      <c r="R171" s="271" t="str">
        <f t="shared" ca="1" si="61"/>
        <v xml:space="preserve">&lt;ruby&gt;霏&lt;rtc&gt;ㄏㄨㄧ&lt;/rtc&gt;&lt;/ruby&gt;
</v>
      </c>
      <c r="S171" s="271" t="str">
        <f t="shared" ca="1" si="62"/>
        <v xml:space="preserve">&lt;ruby&gt;霏&lt;rt&gt;hui&lt;/rt&gt;&lt;rtc&gt;ㄏㄨㄧ&lt;/rtc&gt;&lt;/ruby&gt;
</v>
      </c>
      <c r="T171" s="244"/>
      <c r="U171" s="272" t="b">
        <f t="shared" si="63"/>
        <v>0</v>
      </c>
      <c r="V171" s="272" t="b">
        <f t="shared" si="64"/>
        <v>1</v>
      </c>
      <c r="W171" s="272" t="b">
        <f t="shared" si="72"/>
        <v>0</v>
      </c>
      <c r="X171" s="272" t="b">
        <f t="shared" si="65"/>
        <v>0</v>
      </c>
      <c r="Y171" s="272" t="b">
        <f t="shared" si="66"/>
        <v>0</v>
      </c>
      <c r="Z171" s="298"/>
      <c r="AA171" s="305">
        <f t="shared" si="67"/>
        <v>13</v>
      </c>
      <c r="AB171" s="301" cm="1">
        <f t="array" ref="AB171">IF( $AA171="", "", INDEX(聲母資料表, $AA171, AB$5))</f>
        <v>15</v>
      </c>
      <c r="AC171" s="301" t="str" cm="1">
        <f t="array" ref="AC171">IF( $AA171="", "", INDEX(聲母資料表, $AA171, AC$5))</f>
        <v>喜</v>
      </c>
      <c r="AD171" s="305">
        <f t="shared" si="68"/>
        <v>73</v>
      </c>
      <c r="AE171" s="301" cm="1">
        <f t="array" ref="AE171">IF( $X171, "", INDEX(韻母資料表, AD171, AE$5))</f>
        <v>4</v>
      </c>
      <c r="AF171" s="301" t="str" cm="1">
        <f t="array" ref="AF171">IF( $X171, "", INDEX(韻母資料表, AE171, AF$5))</f>
        <v>閒</v>
      </c>
      <c r="AG171" s="298"/>
      <c r="AH171" s="301" t="b">
        <f t="array" ref="AH171">IF( $X171, "", IF( INDEX(韻母資料表, AD171, $AH$5) = "入聲", TRUE, FALSE) )</f>
        <v>0</v>
      </c>
      <c r="AI171" s="302">
        <f t="shared" si="69"/>
        <v>1</v>
      </c>
      <c r="AJ171" s="302">
        <f t="shared" si="73"/>
        <v>1</v>
      </c>
      <c r="AK171" s="362" t="str">
        <f t="array" ref="AK171">IF( $X171, "", INDEX(韻母資料表, $AD171, $AK$5))</f>
        <v>ui</v>
      </c>
      <c r="AL171" s="362" t="str">
        <f t="array" ref="AL171">IF($X171, "", INDEX(白話字韻母八聲調資料表, $AE171, $AJ171))</f>
        <v>ui</v>
      </c>
      <c r="AM171" s="298"/>
      <c r="AN171" s="362" t="str" cm="1">
        <f t="array" ref="AN171">IF($W171, "", INDEX(聲母資料表, $AA171, AN$5))</f>
        <v>h</v>
      </c>
      <c r="AO171" s="367" t="str" cm="1">
        <f t="array" ref="AO171">IF($X171, "", INDEX(韻母資料表, $AD171, AO$5))</f>
        <v>ui</v>
      </c>
      <c r="AP171" s="362" t="str" cm="1">
        <f t="array" ref="AP171">IF($X171, "", INDEX(台羅韻母八聲調資料表, $AE171, $F171))</f>
        <v>ui</v>
      </c>
      <c r="AQ171" s="298"/>
      <c r="AR171" s="302" t="str">
        <f t="array" ref="AR171">IF($W171, "", INDEX(聲母資料表, $AA171, $AR$5))</f>
        <v>h</v>
      </c>
      <c r="AS171" s="303" t="str">
        <f t="array" ref="AS171">IF($X171, "", INDEX(韻母資料表, $AD171, $AS$5))</f>
        <v>ui</v>
      </c>
      <c r="AT171" s="302" t="str">
        <f t="array" ref="AT171">IF($X171, "", INDEX(閩拼韻母八聲調資料表, $AE171, $AJ171))</f>
        <v>ūi</v>
      </c>
      <c r="AV171" s="301" t="b">
        <f t="shared" si="71"/>
        <v>0</v>
      </c>
      <c r="AW171" s="301" t="str">
        <f>IF( $AV171, IFERROR( IF(MATCH( $E171, 顎音化聲母!$H$9:$H$37, 0), TRUE, FALSE), FALSE), "")</f>
        <v/>
      </c>
      <c r="AX171" s="301" t="str">
        <f t="array" ref="AX171">IF( AND($AV171, $AW171), INDEX(顎音化聲母資料表, MATCH( $D171 &amp; $E171, 顎音化聲母!$L$5:$L$136, 0), 3), "")</f>
        <v/>
      </c>
      <c r="AY171" s="301">
        <f t="shared" si="70"/>
        <v>13</v>
      </c>
      <c r="AZ171" s="362" t="str">
        <f t="array" ref="AZ171">IF($AY171="", "", IF( $AX171&lt;&gt;"", $AX171,INDEX(聲母資料表, $AY171, $AZ$5)))</f>
        <v>ㄏ</v>
      </c>
      <c r="BA171" s="362" t="str">
        <f t="array" ref="BA171">IF($X171, "", INDEX(方音八音反切資料表, $AE171, $AJ171))</f>
        <v>ㄨㄧ</v>
      </c>
    </row>
    <row r="172" spans="2:53">
      <c r="B172" s="307">
        <f t="shared" si="52"/>
        <v>165</v>
      </c>
      <c r="C172" s="404" t="s">
        <v>75</v>
      </c>
      <c r="D172" s="312"/>
      <c r="E172" s="312"/>
      <c r="F172" s="296"/>
      <c r="G172" s="418" t="str">
        <f t="shared" si="53"/>
        <v/>
      </c>
      <c r="H172" s="269" t="str" cm="1">
        <f t="array" ref="H172">IF( OR($U172, NOT($V172), $X172), "",  $AF172 &amp; INDEX(中文數值資料表, $AJ172, 2) &amp; $AC172)</f>
        <v/>
      </c>
      <c r="I172" s="332" t="str">
        <f t="shared" si="54"/>
        <v/>
      </c>
      <c r="J172" s="333" t="str">
        <f t="shared" si="55"/>
        <v/>
      </c>
      <c r="K172" s="334" t="str">
        <f t="shared" si="56"/>
        <v/>
      </c>
      <c r="L172" s="335" t="str">
        <f t="shared" si="57"/>
        <v/>
      </c>
      <c r="M172" s="270" t="str">
        <f t="shared" ca="1" si="58"/>
        <v xml:space="preserve">\ltjruby{，}{}\
</v>
      </c>
      <c r="N172" s="270" t="str">
        <f t="shared" ca="1" si="59"/>
        <v xml:space="preserve">，
</v>
      </c>
      <c r="O172" s="270" t="str">
        <f t="shared" ca="1" si="60"/>
        <v xml:space="preserve">，
</v>
      </c>
      <c r="P172" s="270" t="str">
        <f t="shared" ca="1" si="75"/>
        <v xml:space="preserve">，
</v>
      </c>
      <c r="Q172" s="270" t="str">
        <f t="shared" ca="1" si="75"/>
        <v xml:space="preserve">，
</v>
      </c>
      <c r="R172" s="271" t="str">
        <f t="shared" ca="1" si="61"/>
        <v xml:space="preserve">，
</v>
      </c>
      <c r="S172" s="271" t="str">
        <f t="shared" ca="1" si="62"/>
        <v xml:space="preserve">，
</v>
      </c>
      <c r="T172" s="244"/>
      <c r="U172" s="272" t="b">
        <f t="shared" si="63"/>
        <v>1</v>
      </c>
      <c r="V172" s="272" t="b">
        <f t="shared" si="64"/>
        <v>0</v>
      </c>
      <c r="W172" s="272" t="b">
        <f t="shared" si="72"/>
        <v>1</v>
      </c>
      <c r="X172" s="272" t="b">
        <f t="shared" si="65"/>
        <v>1</v>
      </c>
      <c r="Y172" s="272" t="b">
        <f t="shared" si="66"/>
        <v>0</v>
      </c>
      <c r="Z172" s="298"/>
      <c r="AA172" s="305" t="str">
        <f t="shared" si="67"/>
        <v/>
      </c>
      <c r="AB172" s="301" t="str" cm="1">
        <f t="array" ref="AB172">IF( $AA172="", "", INDEX(聲母資料表, $AA172, AB$5))</f>
        <v/>
      </c>
      <c r="AC172" s="301" t="str" cm="1">
        <f t="array" ref="AC172">IF( $AA172="", "", INDEX(聲母資料表, $AA172, AC$5))</f>
        <v/>
      </c>
      <c r="AD172" s="305" t="str">
        <f t="shared" si="68"/>
        <v/>
      </c>
      <c r="AE172" s="301" t="str" cm="1">
        <f t="array" ref="AE172">IF( $X172, "", INDEX(韻母資料表, AD172, AE$5))</f>
        <v/>
      </c>
      <c r="AF172" s="301" t="str" cm="1">
        <f t="array" ref="AF172">IF( $X172, "", INDEX(韻母資料表, AE172, AF$5))</f>
        <v/>
      </c>
      <c r="AG172" s="298"/>
      <c r="AH172" s="301" t="str">
        <f t="array" ref="AH172">IF( $X172, "", IF( INDEX(韻母資料表, AD172, $AH$5) = "入聲", TRUE, FALSE) )</f>
        <v/>
      </c>
      <c r="AI172" s="302" t="str">
        <f t="shared" si="69"/>
        <v/>
      </c>
      <c r="AJ172" s="302" t="str">
        <f t="shared" si="73"/>
        <v/>
      </c>
      <c r="AK172" s="362" t="str">
        <f t="array" ref="AK172">IF( $X172, "", INDEX(韻母資料表, $AD172, $AK$5))</f>
        <v/>
      </c>
      <c r="AL172" s="362" t="str">
        <f t="array" ref="AL172">IF($X172, "", INDEX(白話字韻母八聲調資料表, $AE172, $AJ172))</f>
        <v/>
      </c>
      <c r="AM172" s="298"/>
      <c r="AN172" s="362" t="str" cm="1">
        <f t="array" ref="AN172">IF($W172, "", INDEX(聲母資料表, $AA172, AN$5))</f>
        <v/>
      </c>
      <c r="AO172" s="367" t="str" cm="1">
        <f t="array" ref="AO172">IF($X172, "", INDEX(韻母資料表, $AD172, AO$5))</f>
        <v/>
      </c>
      <c r="AP172" s="362" t="str" cm="1">
        <f t="array" ref="AP172">IF($X172, "", INDEX(台羅韻母八聲調資料表, $AE172, $F172))</f>
        <v/>
      </c>
      <c r="AQ172" s="298"/>
      <c r="AR172" s="302" t="str">
        <f t="array" ref="AR172">IF($W172, "", INDEX(聲母資料表, $AA172, $AR$5))</f>
        <v/>
      </c>
      <c r="AS172" s="303" t="str">
        <f t="array" ref="AS172">IF($X172, "", INDEX(韻母資料表, $AD172, $AS$5))</f>
        <v/>
      </c>
      <c r="AT172" s="302" t="str">
        <f t="array" ref="AT172">IF($X172, "", INDEX(閩拼韻母八聲調資料表, $AE172, $AJ172))</f>
        <v/>
      </c>
      <c r="AV172" s="301" t="b">
        <f t="shared" si="71"/>
        <v>0</v>
      </c>
      <c r="AW172" s="301" t="str">
        <f>IF( $AV172, IFERROR( IF(MATCH( $E172, 顎音化聲母!$H$9:$H$37, 0), TRUE, FALSE), FALSE), "")</f>
        <v/>
      </c>
      <c r="AX172" s="301" t="str">
        <f t="array" ref="AX172">IF( AND($AV172, $AW172), INDEX(顎音化聲母資料表, MATCH( $D172 &amp; $E172, 顎音化聲母!$L$5:$L$136, 0), 3), "")</f>
        <v/>
      </c>
      <c r="AY172" s="301" t="str">
        <f t="shared" si="70"/>
        <v/>
      </c>
      <c r="AZ172" s="362" t="str">
        <f t="array" ref="AZ172">IF($AY172="", "", IF( $AX172&lt;&gt;"", $AX172,INDEX(聲母資料表, $AY172, $AZ$5)))</f>
        <v/>
      </c>
      <c r="BA172" s="362" t="str">
        <f t="array" ref="BA172">IF($X172, "", INDEX(方音八音反切資料表, $AE172, $AJ172))</f>
        <v/>
      </c>
    </row>
    <row r="173" spans="2:53">
      <c r="B173" s="307">
        <f t="shared" si="52"/>
        <v>166</v>
      </c>
      <c r="C173" s="404" t="s">
        <v>212</v>
      </c>
      <c r="D173" s="312" t="s">
        <v>57</v>
      </c>
      <c r="E173" s="312" t="s">
        <v>71</v>
      </c>
      <c r="F173" s="296">
        <v>5</v>
      </c>
      <c r="G173" s="418" t="str">
        <f t="shared" si="53"/>
        <v xml:space="preserve">連 (lian5) </v>
      </c>
      <c r="H173" s="269" t="str" cm="1">
        <f t="array" ref="H173">IF( OR($U173, NOT($V173), $X173), "",  $AF173 &amp; INDEX(中文數值資料表, $AJ173, 2) &amp; $AC173)</f>
        <v>膠五柳</v>
      </c>
      <c r="I173" s="332" t="str">
        <f t="shared" si="54"/>
        <v>liân</v>
      </c>
      <c r="J173" s="333" t="str">
        <f t="shared" si="55"/>
        <v>liân</v>
      </c>
      <c r="K173" s="334" t="str">
        <f t="shared" si="56"/>
        <v>liàn</v>
      </c>
      <c r="L173" s="335" t="str">
        <f t="shared" si="57"/>
        <v>ㄌㄧㄢˊ</v>
      </c>
      <c r="M173" s="270" t="str">
        <f t="shared" ca="1" si="58"/>
        <v xml:space="preserve">\ltjruby{連}{liân}\
</v>
      </c>
      <c r="N173" s="270" t="str">
        <f t="shared" ca="1" si="59"/>
        <v xml:space="preserve">&lt;ruby&gt;連&lt;rt&gt;膠五柳&lt;/rt&gt;&lt;/ruby&gt;
</v>
      </c>
      <c r="O173" s="270" t="str">
        <f t="shared" ca="1" si="60"/>
        <v xml:space="preserve">&lt;ruby&gt;連&lt;rt&gt;liân&lt;/rt&gt;&lt;/ruby&gt;
</v>
      </c>
      <c r="P173" s="270" t="str">
        <f t="shared" ca="1" si="75"/>
        <v xml:space="preserve">&lt;ruby&gt;連&lt;rt&gt;liân&lt;/rt&gt;&lt;/ruby&gt;
</v>
      </c>
      <c r="Q173" s="270" t="str">
        <f t="shared" ca="1" si="75"/>
        <v xml:space="preserve">&lt;ruby&gt;連&lt;rt&gt;liàn&lt;/rt&gt;&lt;/ruby&gt;
</v>
      </c>
      <c r="R173" s="271" t="str">
        <f t="shared" ca="1" si="61"/>
        <v xml:space="preserve">&lt;ruby&gt;連&lt;rtc&gt;ㄌㄧㄢˊ&lt;/rtc&gt;&lt;/ruby&gt;
</v>
      </c>
      <c r="S173" s="271" t="str">
        <f t="shared" ca="1" si="62"/>
        <v xml:space="preserve">&lt;ruby&gt;連&lt;rt&gt;liân&lt;/rt&gt;&lt;rtc&gt;ㄌㄧㄢˊ&lt;/rtc&gt;&lt;/ruby&gt;
</v>
      </c>
      <c r="T173" s="244"/>
      <c r="U173" s="272" t="b">
        <f t="shared" si="63"/>
        <v>0</v>
      </c>
      <c r="V173" s="272" t="b">
        <f t="shared" si="64"/>
        <v>1</v>
      </c>
      <c r="W173" s="272" t="b">
        <f t="shared" si="72"/>
        <v>0</v>
      </c>
      <c r="X173" s="272" t="b">
        <f t="shared" si="65"/>
        <v>0</v>
      </c>
      <c r="Y173" s="272" t="b">
        <f t="shared" si="66"/>
        <v>0</v>
      </c>
      <c r="Z173" s="298"/>
      <c r="AA173" s="305">
        <f t="shared" si="67"/>
        <v>8</v>
      </c>
      <c r="AB173" s="301" cm="1">
        <f t="array" ref="AB173">IF( $AA173="", "", INDEX(聲母資料表, $AA173, AB$5))</f>
        <v>1</v>
      </c>
      <c r="AC173" s="301" t="str" cm="1">
        <f t="array" ref="AC173">IF( $AA173="", "", INDEX(聲母資料表, $AA173, AC$5))</f>
        <v>柳</v>
      </c>
      <c r="AD173" s="305">
        <f t="shared" si="68"/>
        <v>24</v>
      </c>
      <c r="AE173" s="301" cm="1">
        <f t="array" ref="AE173">IF( $X173, "", INDEX(韻母資料表, AD173, AE$5))</f>
        <v>2</v>
      </c>
      <c r="AF173" s="301" t="str" cm="1">
        <f t="array" ref="AF173">IF( $X173, "", INDEX(韻母資料表, AE173, AF$5))</f>
        <v>膠</v>
      </c>
      <c r="AG173" s="298"/>
      <c r="AH173" s="301" t="b">
        <f t="array" ref="AH173">IF( $X173, "", IF( INDEX(韻母資料表, AD173, $AH$5) = "入聲", TRUE, FALSE) )</f>
        <v>0</v>
      </c>
      <c r="AI173" s="302">
        <f t="shared" si="69"/>
        <v>1</v>
      </c>
      <c r="AJ173" s="302">
        <f t="shared" si="73"/>
        <v>5</v>
      </c>
      <c r="AK173" s="362" t="str">
        <f t="array" ref="AK173">IF( $X173, "", INDEX(韻母資料表, $AD173, $AK$5))</f>
        <v>ian</v>
      </c>
      <c r="AL173" s="362" t="str">
        <f t="array" ref="AL173">IF($X173, "", INDEX(白話字韻母八聲調資料表, $AE173, $AJ173))</f>
        <v>iân</v>
      </c>
      <c r="AM173" s="298"/>
      <c r="AN173" s="362" t="str" cm="1">
        <f t="array" ref="AN173">IF($W173, "", INDEX(聲母資料表, $AA173, AN$5))</f>
        <v>l</v>
      </c>
      <c r="AO173" s="367" t="str" cm="1">
        <f t="array" ref="AO173">IF($X173, "", INDEX(韻母資料表, $AD173, AO$5))</f>
        <v>ian</v>
      </c>
      <c r="AP173" s="362" t="str" cm="1">
        <f t="array" ref="AP173">IF($X173, "", INDEX(台羅韻母八聲調資料表, $AE173, $F173))</f>
        <v>iân</v>
      </c>
      <c r="AQ173" s="298"/>
      <c r="AR173" s="302" t="str">
        <f t="array" ref="AR173">IF($W173, "", INDEX(聲母資料表, $AA173, $AR$5))</f>
        <v>l</v>
      </c>
      <c r="AS173" s="303" t="str">
        <f t="array" ref="AS173">IF($X173, "", INDEX(韻母資料表, $AD173, $AS$5))</f>
        <v>ian</v>
      </c>
      <c r="AT173" s="302" t="str">
        <f t="array" ref="AT173">IF($X173, "", INDEX(閩拼韻母八聲調資料表, $AE173, $AJ173))</f>
        <v>iàn</v>
      </c>
      <c r="AV173" s="301" t="b">
        <f t="shared" si="71"/>
        <v>0</v>
      </c>
      <c r="AW173" s="301" t="str">
        <f>IF( $AV173, IFERROR( IF(MATCH( $E173, 顎音化聲母!$H$9:$H$37, 0), TRUE, FALSE), FALSE), "")</f>
        <v/>
      </c>
      <c r="AX173" s="301" t="str">
        <f t="array" ref="AX173">IF( AND($AV173, $AW173), INDEX(顎音化聲母資料表, MATCH( $D173 &amp; $E173, 顎音化聲母!$L$5:$L$136, 0), 3), "")</f>
        <v/>
      </c>
      <c r="AY173" s="301">
        <f t="shared" si="70"/>
        <v>8</v>
      </c>
      <c r="AZ173" s="362" t="str">
        <f t="array" ref="AZ173">IF($AY173="", "", IF( $AX173&lt;&gt;"", $AX173,INDEX(聲母資料表, $AY173, $AZ$5)))</f>
        <v>ㄌ</v>
      </c>
      <c r="BA173" s="362" t="str">
        <f t="array" ref="BA173">IF($X173, "", INDEX(方音八音反切資料表, $AE173, $AJ173))</f>
        <v>ㄧㄢˊ</v>
      </c>
    </row>
    <row r="174" spans="2:53">
      <c r="B174" s="307">
        <f t="shared" si="52"/>
        <v>167</v>
      </c>
      <c r="C174" s="404" t="s">
        <v>213</v>
      </c>
      <c r="D174" s="312" t="s">
        <v>51</v>
      </c>
      <c r="E174" s="312" t="s">
        <v>92</v>
      </c>
      <c r="F174" s="296">
        <v>8</v>
      </c>
      <c r="G174" s="418" t="str">
        <f t="shared" si="53"/>
        <v xml:space="preserve">月 (guat8) </v>
      </c>
      <c r="H174" s="269" t="str" cm="1">
        <f t="array" ref="H174">IF( OR($U174, NOT($V174), $X174), "",  $AF174 &amp; INDEX(中文數值資料表, $AJ174, 2) &amp; $AC174)</f>
        <v>監八語</v>
      </c>
      <c r="I174" s="332" t="str">
        <f t="shared" si="54"/>
        <v>gua̍t</v>
      </c>
      <c r="J174" s="333" t="str">
        <f t="shared" si="55"/>
        <v>gua̍t</v>
      </c>
      <c r="K174" s="334" t="str">
        <f t="shared" si="56"/>
        <v>gguát</v>
      </c>
      <c r="L174" s="335" t="str">
        <f t="shared" si="57"/>
        <v>ㆣㄨㄚㆵ˙</v>
      </c>
      <c r="M174" s="270" t="str">
        <f t="shared" ca="1" si="58"/>
        <v xml:space="preserve">\ltjruby{月}{gua̍t}\
</v>
      </c>
      <c r="N174" s="270" t="str">
        <f t="shared" ca="1" si="59"/>
        <v xml:space="preserve">&lt;ruby&gt;月&lt;rt&gt;監八語&lt;/rt&gt;&lt;/ruby&gt;
</v>
      </c>
      <c r="O174" s="270" t="str">
        <f t="shared" ca="1" si="60"/>
        <v xml:space="preserve">&lt;ruby&gt;月&lt;rt&gt;gua̍t&lt;/rt&gt;&lt;/ruby&gt;
</v>
      </c>
      <c r="P174" s="270" t="str">
        <f t="shared" ca="1" si="75"/>
        <v xml:space="preserve">&lt;ruby&gt;月&lt;rt&gt;gua̍t&lt;/rt&gt;&lt;/ruby&gt;
</v>
      </c>
      <c r="Q174" s="270" t="str">
        <f t="shared" ca="1" si="75"/>
        <v xml:space="preserve">&lt;ruby&gt;月&lt;rt&gt;gguát&lt;/rt&gt;&lt;/ruby&gt;
</v>
      </c>
      <c r="R174" s="271" t="str">
        <f t="shared" ca="1" si="61"/>
        <v xml:space="preserve">&lt;ruby&gt;月&lt;rtc&gt;ㆣㄨㄚㆵ˙&lt;/rtc&gt;&lt;/ruby&gt;
</v>
      </c>
      <c r="S174" s="271" t="str">
        <f t="shared" ca="1" si="62"/>
        <v xml:space="preserve">&lt;ruby&gt;月&lt;rt&gt;gua̍t&lt;/rt&gt;&lt;rtc&gt;ㆣㄨㄚㆵ˙&lt;/rtc&gt;&lt;/ruby&gt;
</v>
      </c>
      <c r="T174" s="244"/>
      <c r="U174" s="272" t="b">
        <f t="shared" si="63"/>
        <v>0</v>
      </c>
      <c r="V174" s="272" t="b">
        <f t="shared" si="64"/>
        <v>1</v>
      </c>
      <c r="W174" s="272" t="b">
        <f t="shared" si="72"/>
        <v>0</v>
      </c>
      <c r="X174" s="272" t="b">
        <f t="shared" si="65"/>
        <v>0</v>
      </c>
      <c r="Y174" s="272" t="b">
        <f t="shared" si="66"/>
        <v>0</v>
      </c>
      <c r="Z174" s="298"/>
      <c r="AA174" s="305">
        <f t="shared" si="67"/>
        <v>10</v>
      </c>
      <c r="AB174" s="301" cm="1">
        <f t="array" ref="AB174">IF( $AA174="", "", INDEX(聲母資料表, $AA174, AB$5))</f>
        <v>13</v>
      </c>
      <c r="AC174" s="301" t="str" cm="1">
        <f t="array" ref="AC174">IF( $AA174="", "", INDEX(聲母資料表, $AA174, AC$5))</f>
        <v>語</v>
      </c>
      <c r="AD174" s="305">
        <f t="shared" si="68"/>
        <v>69</v>
      </c>
      <c r="AE174" s="301" cm="1">
        <f t="array" ref="AE174">IF( $X174, "", INDEX(韻母資料表, AD174, AE$5))</f>
        <v>10</v>
      </c>
      <c r="AF174" s="301" t="str" cm="1">
        <f t="array" ref="AF174">IF( $X174, "", INDEX(韻母資料表, AE174, AF$5))</f>
        <v>監</v>
      </c>
      <c r="AG174" s="298"/>
      <c r="AH174" s="301" t="b">
        <f t="array" ref="AH174">IF( $X174, "", IF( INDEX(韻母資料表, AD174, $AH$5) = "入聲", TRUE, FALSE) )</f>
        <v>0</v>
      </c>
      <c r="AI174" s="302">
        <f t="shared" si="69"/>
        <v>1</v>
      </c>
      <c r="AJ174" s="302">
        <f t="shared" si="73"/>
        <v>8</v>
      </c>
      <c r="AK174" s="362" t="str">
        <f t="array" ref="AK174">IF( $X174, "", INDEX(韻母資料表, $AD174, $AK$5))</f>
        <v>uat</v>
      </c>
      <c r="AL174" s="362" t="str">
        <f t="array" ref="AL174">IF($X174, "", INDEX(白話字韻母八聲調資料表, $AE174, $AJ174))</f>
        <v>ua̍t</v>
      </c>
      <c r="AM174" s="298"/>
      <c r="AN174" s="362" t="str" cm="1">
        <f t="array" ref="AN174">IF($W174, "", INDEX(聲母資料表, $AA174, AN$5))</f>
        <v>g</v>
      </c>
      <c r="AO174" s="367" t="str" cm="1">
        <f t="array" ref="AO174">IF($X174, "", INDEX(韻母資料表, $AD174, AO$5))</f>
        <v>uat</v>
      </c>
      <c r="AP174" s="362" t="str" cm="1">
        <f t="array" ref="AP174">IF($X174, "", INDEX(台羅韻母八聲調資料表, $AE174, $F174))</f>
        <v>ua̍t</v>
      </c>
      <c r="AQ174" s="298"/>
      <c r="AR174" s="302" t="str">
        <f t="array" ref="AR174">IF($W174, "", INDEX(聲母資料表, $AA174, $AR$5))</f>
        <v>gg</v>
      </c>
      <c r="AS174" s="303" t="str">
        <f t="array" ref="AS174">IF($X174, "", INDEX(韻母資料表, $AD174, $AS$5))</f>
        <v>uat</v>
      </c>
      <c r="AT174" s="302" t="str">
        <f t="array" ref="AT174">IF($X174, "", INDEX(閩拼韻母八聲調資料表, $AE174, $AJ174))</f>
        <v>uát</v>
      </c>
      <c r="AV174" s="301" t="b">
        <f t="shared" si="71"/>
        <v>0</v>
      </c>
      <c r="AW174" s="301" t="str">
        <f>IF( $AV174, IFERROR( IF(MATCH( $E174, 顎音化聲母!$H$9:$H$37, 0), TRUE, FALSE), FALSE), "")</f>
        <v/>
      </c>
      <c r="AX174" s="301" t="str">
        <f t="array" ref="AX174">IF( AND($AV174, $AW174), INDEX(顎音化聲母資料表, MATCH( $D174 &amp; $E174, 顎音化聲母!$L$5:$L$136, 0), 3), "")</f>
        <v/>
      </c>
      <c r="AY174" s="301">
        <f t="shared" si="70"/>
        <v>10</v>
      </c>
      <c r="AZ174" s="362" t="str">
        <f t="array" ref="AZ174">IF($AY174="", "", IF( $AX174&lt;&gt;"", $AX174,INDEX(聲母資料表, $AY174, $AZ$5)))</f>
        <v>ㆣ</v>
      </c>
      <c r="BA174" s="362" t="str">
        <f t="array" ref="BA174">IF($X174, "", INDEX(方音八音反切資料表, $AE174, $AJ174))</f>
        <v>ㄨㄚㆵ˙</v>
      </c>
    </row>
    <row r="175" spans="2:53">
      <c r="B175" s="307">
        <f t="shared" si="52"/>
        <v>168</v>
      </c>
      <c r="C175" s="404" t="s">
        <v>214</v>
      </c>
      <c r="D175" s="312" t="s">
        <v>85</v>
      </c>
      <c r="E175" s="312" t="s">
        <v>182</v>
      </c>
      <c r="F175" s="296">
        <v>4</v>
      </c>
      <c r="G175" s="418" t="str">
        <f t="shared" si="53"/>
        <v xml:space="preserve">不 (put4) </v>
      </c>
      <c r="H175" s="269" t="str" cm="1">
        <f t="array" ref="H175">IF( OR($U175, NOT($V175), $X175), "",  $AF175 &amp; INDEX(中文數值資料表, $AJ175, 2) &amp; $AC175)</f>
        <v>膠四邊</v>
      </c>
      <c r="I175" s="332" t="str">
        <f t="shared" si="54"/>
        <v>put</v>
      </c>
      <c r="J175" s="333" t="str">
        <f t="shared" si="55"/>
        <v>put</v>
      </c>
      <c r="K175" s="334" t="str">
        <f t="shared" si="56"/>
        <v>but</v>
      </c>
      <c r="L175" s="335" t="str">
        <f t="shared" si="57"/>
        <v>ㄅㄨㆵ</v>
      </c>
      <c r="M175" s="270" t="str">
        <f t="shared" ca="1" si="58"/>
        <v xml:space="preserve">\ltjruby{不}{put}\
</v>
      </c>
      <c r="N175" s="270" t="str">
        <f t="shared" ca="1" si="59"/>
        <v xml:space="preserve">&lt;ruby&gt;不&lt;rt&gt;膠四邊&lt;/rt&gt;&lt;/ruby&gt;
</v>
      </c>
      <c r="O175" s="270" t="str">
        <f t="shared" ca="1" si="60"/>
        <v xml:space="preserve">&lt;ruby&gt;不&lt;rt&gt;put&lt;/rt&gt;&lt;/ruby&gt;
</v>
      </c>
      <c r="P175" s="270" t="str">
        <f t="shared" ca="1" si="75"/>
        <v xml:space="preserve">&lt;ruby&gt;不&lt;rt&gt;put&lt;/rt&gt;&lt;/ruby&gt;
</v>
      </c>
      <c r="Q175" s="270" t="str">
        <f t="shared" ca="1" si="75"/>
        <v xml:space="preserve">&lt;ruby&gt;不&lt;rt&gt;but&lt;/rt&gt;&lt;/ruby&gt;
</v>
      </c>
      <c r="R175" s="271" t="str">
        <f t="shared" ca="1" si="61"/>
        <v xml:space="preserve">&lt;ruby&gt;不&lt;rtc&gt;ㄅㄨㆵ&lt;/rtc&gt;&lt;/ruby&gt;
</v>
      </c>
      <c r="S175" s="271" t="str">
        <f t="shared" ca="1" si="62"/>
        <v xml:space="preserve">&lt;ruby&gt;不&lt;rt&gt;put&lt;/rt&gt;&lt;rtc&gt;ㄅㄨㆵ&lt;/rtc&gt;&lt;/ruby&gt;
</v>
      </c>
      <c r="T175" s="244"/>
      <c r="U175" s="272" t="b">
        <f t="shared" si="63"/>
        <v>0</v>
      </c>
      <c r="V175" s="272" t="b">
        <f t="shared" si="64"/>
        <v>1</v>
      </c>
      <c r="W175" s="272" t="b">
        <f t="shared" si="72"/>
        <v>0</v>
      </c>
      <c r="X175" s="272" t="b">
        <f t="shared" si="65"/>
        <v>0</v>
      </c>
      <c r="Y175" s="272" t="b">
        <f t="shared" si="66"/>
        <v>0</v>
      </c>
      <c r="Z175" s="298"/>
      <c r="AA175" s="305">
        <f t="shared" si="67"/>
        <v>1</v>
      </c>
      <c r="AB175" s="301" cm="1">
        <f t="array" ref="AB175">IF( $AA175="", "", INDEX(聲母資料表, $AA175, AB$5))</f>
        <v>2</v>
      </c>
      <c r="AC175" s="301" t="str" cm="1">
        <f t="array" ref="AC175">IF( $AA175="", "", INDEX(聲母資料表, $AA175, AC$5))</f>
        <v>邊</v>
      </c>
      <c r="AD175" s="305">
        <f t="shared" si="68"/>
        <v>75</v>
      </c>
      <c r="AE175" s="301" cm="1">
        <f t="array" ref="AE175">IF( $X175, "", INDEX(韻母資料表, AD175, AE$5))</f>
        <v>1</v>
      </c>
      <c r="AF175" s="301" t="str" cm="1">
        <f t="array" ref="AF175">IF( $X175, "", INDEX(韻母資料表, AE175, AF$5))</f>
        <v>膠</v>
      </c>
      <c r="AG175" s="298"/>
      <c r="AH175" s="301" t="b">
        <f t="array" ref="AH175">IF( $X175, "", IF( INDEX(韻母資料表, AD175, $AH$5) = "入聲", TRUE, FALSE) )</f>
        <v>0</v>
      </c>
      <c r="AI175" s="302">
        <f t="shared" si="69"/>
        <v>1</v>
      </c>
      <c r="AJ175" s="302">
        <f t="shared" si="73"/>
        <v>4</v>
      </c>
      <c r="AK175" s="362" t="str">
        <f t="array" ref="AK175">IF( $X175, "", INDEX(韻母資料表, $AD175, $AK$5))</f>
        <v>ut</v>
      </c>
      <c r="AL175" s="362" t="str">
        <f t="array" ref="AL175">IF($X175, "", INDEX(白話字韻母八聲調資料表, $AE175, $AJ175))</f>
        <v>ut</v>
      </c>
      <c r="AM175" s="298"/>
      <c r="AN175" s="362" t="str" cm="1">
        <f t="array" ref="AN175">IF($W175, "", INDEX(聲母資料表, $AA175, AN$5))</f>
        <v>p</v>
      </c>
      <c r="AO175" s="367" t="str" cm="1">
        <f t="array" ref="AO175">IF($X175, "", INDEX(韻母資料表, $AD175, AO$5))</f>
        <v>ut</v>
      </c>
      <c r="AP175" s="362" t="str" cm="1">
        <f t="array" ref="AP175">IF($X175, "", INDEX(台羅韻母八聲調資料表, $AE175, $F175))</f>
        <v>ut</v>
      </c>
      <c r="AQ175" s="298"/>
      <c r="AR175" s="302" t="str">
        <f t="array" ref="AR175">IF($W175, "", INDEX(聲母資料表, $AA175, $AR$5))</f>
        <v>b</v>
      </c>
      <c r="AS175" s="303" t="str">
        <f t="array" ref="AS175">IF($X175, "", INDEX(韻母資料表, $AD175, $AS$5))</f>
        <v>ut</v>
      </c>
      <c r="AT175" s="302" t="str">
        <f t="array" ref="AT175">IF($X175, "", INDEX(閩拼韻母八聲調資料表, $AE175, $AJ175))</f>
        <v>ut</v>
      </c>
      <c r="AV175" s="301" t="b">
        <f t="shared" si="71"/>
        <v>0</v>
      </c>
      <c r="AW175" s="301" t="str">
        <f>IF( $AV175, IFERROR( IF(MATCH( $E175, 顎音化聲母!$H$9:$H$37, 0), TRUE, FALSE), FALSE), "")</f>
        <v/>
      </c>
      <c r="AX175" s="301" t="str">
        <f t="array" ref="AX175">IF( AND($AV175, $AW175), INDEX(顎音化聲母資料表, MATCH( $D175 &amp; $E175, 顎音化聲母!$L$5:$L$136, 0), 3), "")</f>
        <v/>
      </c>
      <c r="AY175" s="301">
        <f t="shared" si="70"/>
        <v>1</v>
      </c>
      <c r="AZ175" s="362" t="str">
        <f t="array" ref="AZ175">IF($AY175="", "", IF( $AX175&lt;&gt;"", $AX175,INDEX(聲母資料表, $AY175, $AZ$5)))</f>
        <v>ㄅ</v>
      </c>
      <c r="BA175" s="362" t="str">
        <f t="array" ref="BA175">IF($X175, "", INDEX(方音八音反切資料表, $AE175, $AJ175))</f>
        <v>ㄨㆵ</v>
      </c>
    </row>
    <row r="176" spans="2:53">
      <c r="B176" s="307">
        <f t="shared" si="52"/>
        <v>169</v>
      </c>
      <c r="C176" s="404" t="s">
        <v>215</v>
      </c>
      <c r="D176" s="312" t="s">
        <v>63</v>
      </c>
      <c r="E176" s="312" t="s">
        <v>143</v>
      </c>
      <c r="F176" s="296">
        <v>1</v>
      </c>
      <c r="G176" s="418" t="str">
        <f t="shared" si="53"/>
        <v xml:space="preserve">開 (khai1) </v>
      </c>
      <c r="H176" s="269" t="str" cm="1">
        <f t="array" ref="H176">IF( OR($U176, NOT($V176), $X176), "",  $AF176 &amp; INDEX(中文數值資料表, $AJ176, 2) &amp; $AC176)</f>
        <v>伽一去</v>
      </c>
      <c r="I176" s="332" t="str">
        <f t="shared" si="54"/>
        <v>khai</v>
      </c>
      <c r="J176" s="333" t="str">
        <f t="shared" si="55"/>
        <v>khai</v>
      </c>
      <c r="K176" s="334" t="str">
        <f t="shared" si="56"/>
        <v>kāi</v>
      </c>
      <c r="L176" s="335" t="str">
        <f t="shared" si="57"/>
        <v>ㄎㄞ</v>
      </c>
      <c r="M176" s="270" t="str">
        <f t="shared" ca="1" si="58"/>
        <v xml:space="preserve">\ltjruby{開}{khai}\
</v>
      </c>
      <c r="N176" s="270" t="str">
        <f t="shared" ca="1" si="59"/>
        <v xml:space="preserve">&lt;ruby&gt;開&lt;rt&gt;伽一去&lt;/rt&gt;&lt;/ruby&gt;
</v>
      </c>
      <c r="O176" s="270" t="str">
        <f t="shared" ca="1" si="60"/>
        <v xml:space="preserve">&lt;ruby&gt;開&lt;rt&gt;khai&lt;/rt&gt;&lt;/ruby&gt;
</v>
      </c>
      <c r="P176" s="270" t="str">
        <f t="shared" ca="1" si="75"/>
        <v xml:space="preserve">&lt;ruby&gt;開&lt;rt&gt;khai&lt;/rt&gt;&lt;/ruby&gt;
</v>
      </c>
      <c r="Q176" s="270" t="str">
        <f t="shared" ca="1" si="75"/>
        <v xml:space="preserve">&lt;ruby&gt;開&lt;rt&gt;kāi&lt;/rt&gt;&lt;/ruby&gt;
</v>
      </c>
      <c r="R176" s="271" t="str">
        <f t="shared" ca="1" si="61"/>
        <v xml:space="preserve">&lt;ruby&gt;開&lt;rtc&gt;ㄎㄞ&lt;/rtc&gt;&lt;/ruby&gt;
</v>
      </c>
      <c r="S176" s="271" t="str">
        <f t="shared" ca="1" si="62"/>
        <v xml:space="preserve">&lt;ruby&gt;開&lt;rt&gt;khai&lt;/rt&gt;&lt;rtc&gt;ㄎㄞ&lt;/rtc&gt;&lt;/ruby&gt;
</v>
      </c>
      <c r="T176" s="244"/>
      <c r="U176" s="272" t="b">
        <f t="shared" si="63"/>
        <v>0</v>
      </c>
      <c r="V176" s="272" t="b">
        <f t="shared" si="64"/>
        <v>1</v>
      </c>
      <c r="W176" s="272" t="b">
        <f t="shared" si="72"/>
        <v>0</v>
      </c>
      <c r="X176" s="272" t="b">
        <f t="shared" si="65"/>
        <v>0</v>
      </c>
      <c r="Y176" s="272" t="b">
        <f t="shared" si="66"/>
        <v>0</v>
      </c>
      <c r="Z176" s="298"/>
      <c r="AA176" s="305">
        <f t="shared" si="67"/>
        <v>11</v>
      </c>
      <c r="AB176" s="301" cm="1">
        <f t="array" ref="AB176">IF( $AA176="", "", INDEX(聲母資料表, $AA176, AB$5))</f>
        <v>4</v>
      </c>
      <c r="AC176" s="301" t="str" cm="1">
        <f t="array" ref="AC176">IF( $AA176="", "", INDEX(聲母資料表, $AA176, AC$5))</f>
        <v>去</v>
      </c>
      <c r="AD176" s="305">
        <f t="shared" si="68"/>
        <v>3</v>
      </c>
      <c r="AE176" s="301" cm="1">
        <f t="array" ref="AE176">IF( $X176, "", INDEX(韻母資料表, AD176, AE$5))</f>
        <v>16</v>
      </c>
      <c r="AF176" s="301" t="str" cm="1">
        <f t="array" ref="AF176">IF( $X176, "", INDEX(韻母資料表, AE176, AF$5))</f>
        <v>伽</v>
      </c>
      <c r="AG176" s="298"/>
      <c r="AH176" s="301" t="b">
        <f t="array" ref="AH176">IF( $X176, "", IF( INDEX(韻母資料表, AD176, $AH$5) = "入聲", TRUE, FALSE) )</f>
        <v>0</v>
      </c>
      <c r="AI176" s="302">
        <f t="shared" si="69"/>
        <v>1</v>
      </c>
      <c r="AJ176" s="302">
        <f t="shared" si="73"/>
        <v>1</v>
      </c>
      <c r="AK176" s="362" t="str">
        <f t="array" ref="AK176">IF( $X176, "", INDEX(韻母資料表, $AD176, $AK$5))</f>
        <v>ai</v>
      </c>
      <c r="AL176" s="362" t="str">
        <f t="array" ref="AL176">IF($X176, "", INDEX(白話字韻母八聲調資料表, $AE176, $AJ176))</f>
        <v>ai</v>
      </c>
      <c r="AM176" s="298"/>
      <c r="AN176" s="362" t="str" cm="1">
        <f t="array" ref="AN176">IF($W176, "", INDEX(聲母資料表, $AA176, AN$5))</f>
        <v>kh</v>
      </c>
      <c r="AO176" s="367" t="str" cm="1">
        <f t="array" ref="AO176">IF($X176, "", INDEX(韻母資料表, $AD176, AO$5))</f>
        <v>ai</v>
      </c>
      <c r="AP176" s="362" t="str" cm="1">
        <f t="array" ref="AP176">IF($X176, "", INDEX(台羅韻母八聲調資料表, $AE176, $F176))</f>
        <v>ai</v>
      </c>
      <c r="AQ176" s="298"/>
      <c r="AR176" s="302" t="str">
        <f t="array" ref="AR176">IF($W176, "", INDEX(聲母資料表, $AA176, $AR$5))</f>
        <v>k</v>
      </c>
      <c r="AS176" s="303" t="str">
        <f t="array" ref="AS176">IF($X176, "", INDEX(韻母資料表, $AD176, $AS$5))</f>
        <v>ai</v>
      </c>
      <c r="AT176" s="302" t="str">
        <f t="array" ref="AT176">IF($X176, "", INDEX(閩拼韻母八聲調資料表, $AE176, $AJ176))</f>
        <v>āi</v>
      </c>
      <c r="AV176" s="301" t="b">
        <f t="shared" si="71"/>
        <v>0</v>
      </c>
      <c r="AW176" s="301" t="str">
        <f>IF( $AV176, IFERROR( IF(MATCH( $E176, 顎音化聲母!$H$9:$H$37, 0), TRUE, FALSE), FALSE), "")</f>
        <v/>
      </c>
      <c r="AX176" s="301" t="str">
        <f t="array" ref="AX176">IF( AND($AV176, $AW176), INDEX(顎音化聲母資料表, MATCH( $D176 &amp; $E176, 顎音化聲母!$L$5:$L$136, 0), 3), "")</f>
        <v/>
      </c>
      <c r="AY176" s="301">
        <f t="shared" si="70"/>
        <v>11</v>
      </c>
      <c r="AZ176" s="362" t="str">
        <f t="array" ref="AZ176">IF($AY176="", "", IF( $AX176&lt;&gt;"", $AX176,INDEX(聲母資料表, $AY176, $AZ$5)))</f>
        <v>ㄎ</v>
      </c>
      <c r="BA176" s="362" t="str">
        <f t="array" ref="BA176">IF($X176, "", INDEX(方音八音反切資料表, $AE176, $AJ176))</f>
        <v>ㄞ</v>
      </c>
    </row>
    <row r="177" spans="2:53">
      <c r="B177" s="307">
        <f t="shared" si="52"/>
        <v>170</v>
      </c>
      <c r="C177" s="404" t="s">
        <v>75</v>
      </c>
      <c r="D177" s="312"/>
      <c r="E177" s="312"/>
      <c r="F177" s="296"/>
      <c r="G177" s="418" t="str">
        <f t="shared" si="53"/>
        <v/>
      </c>
      <c r="H177" s="269" t="str" cm="1">
        <f t="array" ref="H177">IF( OR($U177, NOT($V177), $X177), "",  $AF177 &amp; INDEX(中文數值資料表, $AJ177, 2) &amp; $AC177)</f>
        <v/>
      </c>
      <c r="I177" s="332" t="str">
        <f t="shared" si="54"/>
        <v/>
      </c>
      <c r="J177" s="333" t="str">
        <f t="shared" si="55"/>
        <v/>
      </c>
      <c r="K177" s="334" t="str">
        <f t="shared" si="56"/>
        <v/>
      </c>
      <c r="L177" s="335" t="str">
        <f t="shared" si="57"/>
        <v/>
      </c>
      <c r="M177" s="270" t="str">
        <f t="shared" ca="1" si="58"/>
        <v xml:space="preserve">\ltjruby{，}{}\
</v>
      </c>
      <c r="N177" s="270" t="str">
        <f t="shared" ca="1" si="59"/>
        <v xml:space="preserve">，
</v>
      </c>
      <c r="O177" s="270" t="str">
        <f t="shared" ca="1" si="60"/>
        <v xml:space="preserve">，
</v>
      </c>
      <c r="P177" s="270" t="str">
        <f t="shared" ca="1" si="75"/>
        <v xml:space="preserve">，
</v>
      </c>
      <c r="Q177" s="270" t="str">
        <f t="shared" ca="1" si="75"/>
        <v xml:space="preserve">，
</v>
      </c>
      <c r="R177" s="271" t="str">
        <f t="shared" ca="1" si="61"/>
        <v xml:space="preserve">，
</v>
      </c>
      <c r="S177" s="271" t="str">
        <f t="shared" ca="1" si="62"/>
        <v xml:space="preserve">，
</v>
      </c>
      <c r="T177" s="244"/>
      <c r="U177" s="272" t="b">
        <f t="shared" si="63"/>
        <v>1</v>
      </c>
      <c r="V177" s="272" t="b">
        <f t="shared" si="64"/>
        <v>0</v>
      </c>
      <c r="W177" s="272" t="b">
        <f t="shared" si="72"/>
        <v>1</v>
      </c>
      <c r="X177" s="272" t="b">
        <f t="shared" si="65"/>
        <v>1</v>
      </c>
      <c r="Y177" s="272" t="b">
        <f t="shared" si="66"/>
        <v>0</v>
      </c>
      <c r="Z177" s="298"/>
      <c r="AA177" s="305" t="str">
        <f t="shared" si="67"/>
        <v/>
      </c>
      <c r="AB177" s="301" t="str" cm="1">
        <f t="array" ref="AB177">IF( $AA177="", "", INDEX(聲母資料表, $AA177, AB$5))</f>
        <v/>
      </c>
      <c r="AC177" s="301" t="str" cm="1">
        <f t="array" ref="AC177">IF( $AA177="", "", INDEX(聲母資料表, $AA177, AC$5))</f>
        <v/>
      </c>
      <c r="AD177" s="305" t="str">
        <f t="shared" si="68"/>
        <v/>
      </c>
      <c r="AE177" s="301" t="str" cm="1">
        <f t="array" ref="AE177">IF( $X177, "", INDEX(韻母資料表, AD177, AE$5))</f>
        <v/>
      </c>
      <c r="AF177" s="301" t="str" cm="1">
        <f t="array" ref="AF177">IF( $X177, "", INDEX(韻母資料表, AE177, AF$5))</f>
        <v/>
      </c>
      <c r="AG177" s="298"/>
      <c r="AH177" s="301" t="str">
        <f t="array" ref="AH177">IF( $X177, "", IF( INDEX(韻母資料表, AD177, $AH$5) = "入聲", TRUE, FALSE) )</f>
        <v/>
      </c>
      <c r="AI177" s="302" t="str">
        <f t="shared" si="69"/>
        <v/>
      </c>
      <c r="AJ177" s="302" t="str">
        <f t="shared" si="73"/>
        <v/>
      </c>
      <c r="AK177" s="362" t="str">
        <f t="array" ref="AK177">IF( $X177, "", INDEX(韻母資料表, $AD177, $AK$5))</f>
        <v/>
      </c>
      <c r="AL177" s="362" t="str">
        <f t="array" ref="AL177">IF($X177, "", INDEX(白話字韻母八聲調資料表, $AE177, $AJ177))</f>
        <v/>
      </c>
      <c r="AM177" s="298"/>
      <c r="AN177" s="362" t="str" cm="1">
        <f t="array" ref="AN177">IF($W177, "", INDEX(聲母資料表, $AA177, AN$5))</f>
        <v/>
      </c>
      <c r="AO177" s="367" t="str" cm="1">
        <f t="array" ref="AO177">IF($X177, "", INDEX(韻母資料表, $AD177, AO$5))</f>
        <v/>
      </c>
      <c r="AP177" s="362" t="str" cm="1">
        <f t="array" ref="AP177">IF($X177, "", INDEX(台羅韻母八聲調資料表, $AE177, $F177))</f>
        <v/>
      </c>
      <c r="AQ177" s="298"/>
      <c r="AR177" s="302" t="str">
        <f t="array" ref="AR177">IF($W177, "", INDEX(聲母資料表, $AA177, $AR$5))</f>
        <v/>
      </c>
      <c r="AS177" s="303" t="str">
        <f t="array" ref="AS177">IF($X177, "", INDEX(韻母資料表, $AD177, $AS$5))</f>
        <v/>
      </c>
      <c r="AT177" s="302" t="str">
        <f t="array" ref="AT177">IF($X177, "", INDEX(閩拼韻母八聲調資料表, $AE177, $AJ177))</f>
        <v/>
      </c>
      <c r="AV177" s="301" t="b">
        <f t="shared" si="71"/>
        <v>0</v>
      </c>
      <c r="AW177" s="301" t="str">
        <f>IF( $AV177, IFERROR( IF(MATCH( $E177, 顎音化聲母!$H$9:$H$37, 0), TRUE, FALSE), FALSE), "")</f>
        <v/>
      </c>
      <c r="AX177" s="301" t="str">
        <f t="array" ref="AX177">IF( AND($AV177, $AW177), INDEX(顎音化聲母資料表, MATCH( $D177 &amp; $E177, 顎音化聲母!$L$5:$L$136, 0), 3), "")</f>
        <v/>
      </c>
      <c r="AY177" s="301" t="str">
        <f t="shared" si="70"/>
        <v/>
      </c>
      <c r="AZ177" s="362" t="str">
        <f t="array" ref="AZ177">IF($AY177="", "", IF( $AX177&lt;&gt;"", $AX177,INDEX(聲母資料表, $AY177, $AZ$5)))</f>
        <v/>
      </c>
      <c r="BA177" s="362" t="str">
        <f t="array" ref="BA177">IF($X177, "", INDEX(方音八音反切資料表, $AE177, $AJ177))</f>
        <v/>
      </c>
    </row>
    <row r="178" spans="2:53">
      <c r="B178" s="307">
        <f t="shared" si="52"/>
        <v>171</v>
      </c>
      <c r="C178" s="404" t="s">
        <v>170</v>
      </c>
      <c r="D178" s="312" t="s">
        <v>91</v>
      </c>
      <c r="E178" s="312" t="s">
        <v>123</v>
      </c>
      <c r="F178" s="296">
        <v>1</v>
      </c>
      <c r="G178" s="418" t="str">
        <f t="shared" si="53"/>
        <v xml:space="preserve">陰 (qim1) </v>
      </c>
      <c r="H178" s="269" t="str" cm="1">
        <f t="array" ref="H178">IF( OR($U178, NOT($V178), $X178), "",  $AF178 &amp; INDEX(中文數值資料表, $AJ178, 2) &amp; $AC178)</f>
        <v>皆一英</v>
      </c>
      <c r="I178" s="332" t="str">
        <f t="shared" si="54"/>
        <v>qim</v>
      </c>
      <c r="J178" s="333" t="str">
        <f t="shared" si="55"/>
        <v>im</v>
      </c>
      <c r="K178" s="334" t="str">
        <f t="shared" si="56"/>
        <v>īm</v>
      </c>
      <c r="L178" s="335" t="str">
        <f t="shared" si="57"/>
        <v>0ㄧㆬ</v>
      </c>
      <c r="M178" s="270" t="str">
        <f t="shared" ca="1" si="58"/>
        <v xml:space="preserve">\ltjruby{陰}{im}\
</v>
      </c>
      <c r="N178" s="270" t="str">
        <f t="shared" ca="1" si="59"/>
        <v xml:space="preserve">&lt;ruby&gt;陰&lt;rt&gt;皆一英&lt;/rt&gt;&lt;/ruby&gt;
</v>
      </c>
      <c r="O178" s="270" t="str">
        <f t="shared" ca="1" si="60"/>
        <v xml:space="preserve">&lt;ruby&gt;陰&lt;rt&gt;qim&lt;/rt&gt;&lt;/ruby&gt;
</v>
      </c>
      <c r="P178" s="270" t="str">
        <f t="shared" ca="1" si="75"/>
        <v xml:space="preserve">&lt;ruby&gt;陰&lt;rt&gt;im&lt;/rt&gt;&lt;/ruby&gt;
</v>
      </c>
      <c r="Q178" s="270" t="str">
        <f t="shared" ca="1" si="75"/>
        <v xml:space="preserve">&lt;ruby&gt;陰&lt;rt&gt;īm&lt;/rt&gt;&lt;/ruby&gt;
</v>
      </c>
      <c r="R178" s="271" t="str">
        <f t="shared" ca="1" si="61"/>
        <v xml:space="preserve">&lt;ruby&gt;陰&lt;rtc&gt;0ㄧㆬ&lt;/rtc&gt;&lt;/ruby&gt;
</v>
      </c>
      <c r="S178" s="271" t="str">
        <f t="shared" ca="1" si="62"/>
        <v xml:space="preserve">&lt;ruby&gt;陰&lt;rt&gt;im&lt;/rt&gt;&lt;rtc&gt;0ㄧㆬ&lt;/rtc&gt;&lt;/ruby&gt;
</v>
      </c>
      <c r="T178" s="244"/>
      <c r="U178" s="272" t="b">
        <f t="shared" si="63"/>
        <v>0</v>
      </c>
      <c r="V178" s="272" t="b">
        <f t="shared" si="64"/>
        <v>1</v>
      </c>
      <c r="W178" s="272" t="b">
        <f t="shared" si="72"/>
        <v>0</v>
      </c>
      <c r="X178" s="272" t="b">
        <f t="shared" si="65"/>
        <v>0</v>
      </c>
      <c r="Y178" s="272" t="b">
        <f t="shared" si="66"/>
        <v>0</v>
      </c>
      <c r="Z178" s="298"/>
      <c r="AA178" s="305">
        <f t="shared" si="67"/>
        <v>22</v>
      </c>
      <c r="AB178" s="301" cm="1">
        <f t="array" ref="AB178">IF( $AA178="", "", INDEX(聲母資料表, $AA178, AB$5))</f>
        <v>11</v>
      </c>
      <c r="AC178" s="301" t="str" cm="1">
        <f t="array" ref="AC178">IF( $AA178="", "", INDEX(聲母資料表, $AA178, AC$5))</f>
        <v>英</v>
      </c>
      <c r="AD178" s="305">
        <f t="shared" si="68"/>
        <v>35</v>
      </c>
      <c r="AE178" s="301" cm="1">
        <f t="array" ref="AE178">IF( $X178, "", INDEX(韻母資料表, AD178, AE$5))</f>
        <v>3</v>
      </c>
      <c r="AF178" s="301" t="str" cm="1">
        <f t="array" ref="AF178">IF( $X178, "", INDEX(韻母資料表, AE178, AF$5))</f>
        <v>皆</v>
      </c>
      <c r="AG178" s="298"/>
      <c r="AH178" s="301" t="b">
        <f t="array" ref="AH178">IF( $X178, "", IF( INDEX(韻母資料表, AD178, $AH$5) = "入聲", TRUE, FALSE) )</f>
        <v>0</v>
      </c>
      <c r="AI178" s="302">
        <f t="shared" si="69"/>
        <v>1</v>
      </c>
      <c r="AJ178" s="302">
        <f t="shared" si="73"/>
        <v>1</v>
      </c>
      <c r="AK178" s="362" t="str">
        <f t="array" ref="AK178">IF( $X178, "", INDEX(韻母資料表, $AD178, $AK$5))</f>
        <v>im</v>
      </c>
      <c r="AL178" s="362" t="str">
        <f t="array" ref="AL178">IF($X178, "", INDEX(白話字韻母八聲調資料表, $AE178, $AJ178))</f>
        <v>im</v>
      </c>
      <c r="AM178" s="298"/>
      <c r="AN178" s="362" t="str" cm="1">
        <f t="array" ref="AN178">IF($W178, "", INDEX(聲母資料表, $AA178, AN$5))</f>
        <v xml:space="preserve"> </v>
      </c>
      <c r="AO178" s="367" t="str" cm="1">
        <f t="array" ref="AO178">IF($X178, "", INDEX(韻母資料表, $AD178, AO$5))</f>
        <v>im</v>
      </c>
      <c r="AP178" s="362" t="str" cm="1">
        <f t="array" ref="AP178">IF($X178, "", INDEX(台羅韻母八聲調資料表, $AE178, $F178))</f>
        <v>im</v>
      </c>
      <c r="AQ178" s="298"/>
      <c r="AR178" s="302" t="str">
        <f t="array" ref="AR178">IF($W178, "", INDEX(聲母資料表, $AA178, $AR$5))</f>
        <v xml:space="preserve"> </v>
      </c>
      <c r="AS178" s="303" t="str">
        <f t="array" ref="AS178">IF($X178, "", INDEX(韻母資料表, $AD178, $AS$5))</f>
        <v>im</v>
      </c>
      <c r="AT178" s="302" t="str">
        <f t="array" ref="AT178">IF($X178, "", INDEX(閩拼韻母八聲調資料表, $AE178, $AJ178))</f>
        <v>īm</v>
      </c>
      <c r="AV178" s="301" t="b">
        <f t="shared" si="71"/>
        <v>0</v>
      </c>
      <c r="AW178" s="301" t="str">
        <f>IF( $AV178, IFERROR( IF(MATCH( $E178, 顎音化聲母!$H$9:$H$37, 0), TRUE, FALSE), FALSE), "")</f>
        <v/>
      </c>
      <c r="AX178" s="301" t="str">
        <f t="array" ref="AX178">IF( AND($AV178, $AW178), INDEX(顎音化聲母資料表, MATCH( $D178 &amp; $E178, 顎音化聲母!$L$5:$L$136, 0), 3), "")</f>
        <v/>
      </c>
      <c r="AY178" s="301">
        <f t="shared" si="70"/>
        <v>22</v>
      </c>
      <c r="AZ178" s="362">
        <f t="array" ref="AZ178">IF($AY178="", "", IF( $AX178&lt;&gt;"", $AX178,INDEX(聲母資料表, $AY178, $AZ$5)))</f>
        <v>0</v>
      </c>
      <c r="BA178" s="362" t="str">
        <f t="array" ref="BA178">IF($X178, "", INDEX(方音八音反切資料表, $AE178, $AJ178))</f>
        <v>ㄧㆬ</v>
      </c>
    </row>
    <row r="179" spans="2:53">
      <c r="B179" s="307">
        <f t="shared" si="52"/>
        <v>172</v>
      </c>
      <c r="C179" s="404" t="s">
        <v>216</v>
      </c>
      <c r="D179" s="312" t="s">
        <v>103</v>
      </c>
      <c r="E179" s="312" t="s">
        <v>98</v>
      </c>
      <c r="F179" s="296">
        <v>1</v>
      </c>
      <c r="G179" s="418" t="str">
        <f t="shared" si="53"/>
        <v xml:space="preserve">風 (hong1) </v>
      </c>
      <c r="H179" s="269" t="str" cm="1">
        <f t="array" ref="H179">IF( OR($U179, NOT($V179), $X179), "",  $AF179 &amp; INDEX(中文數值資料表, $AJ179, 2) &amp; $AC179)</f>
        <v>干一喜</v>
      </c>
      <c r="I179" s="332" t="str">
        <f t="shared" si="54"/>
        <v>hong</v>
      </c>
      <c r="J179" s="333" t="str">
        <f t="shared" si="55"/>
        <v>hong</v>
      </c>
      <c r="K179" s="334" t="str">
        <f t="shared" si="56"/>
        <v>hōng</v>
      </c>
      <c r="L179" s="335" t="str">
        <f t="shared" si="57"/>
        <v>ㄏㆲ</v>
      </c>
      <c r="M179" s="270" t="str">
        <f t="shared" ca="1" si="58"/>
        <v xml:space="preserve">\ltjruby{風}{hong}\
</v>
      </c>
      <c r="N179" s="270" t="str">
        <f t="shared" ca="1" si="59"/>
        <v xml:space="preserve">&lt;ruby&gt;風&lt;rt&gt;干一喜&lt;/rt&gt;&lt;/ruby&gt;
</v>
      </c>
      <c r="O179" s="270" t="str">
        <f t="shared" ca="1" si="60"/>
        <v xml:space="preserve">&lt;ruby&gt;風&lt;rt&gt;hong&lt;/rt&gt;&lt;/ruby&gt;
</v>
      </c>
      <c r="P179" s="270" t="str">
        <f t="shared" ca="1" si="75"/>
        <v xml:space="preserve">&lt;ruby&gt;風&lt;rt&gt;hong&lt;/rt&gt;&lt;/ruby&gt;
</v>
      </c>
      <c r="Q179" s="270" t="str">
        <f t="shared" ca="1" si="75"/>
        <v xml:space="preserve">&lt;ruby&gt;風&lt;rt&gt;hōng&lt;/rt&gt;&lt;/ruby&gt;
</v>
      </c>
      <c r="R179" s="271" t="str">
        <f t="shared" ca="1" si="61"/>
        <v xml:space="preserve">&lt;ruby&gt;風&lt;rtc&gt;ㄏㆲ&lt;/rtc&gt;&lt;/ruby&gt;
</v>
      </c>
      <c r="S179" s="271" t="str">
        <f t="shared" ca="1" si="62"/>
        <v xml:space="preserve">&lt;ruby&gt;風&lt;rt&gt;hong&lt;/rt&gt;&lt;rtc&gt;ㄏㆲ&lt;/rtc&gt;&lt;/ruby&gt;
</v>
      </c>
      <c r="T179" s="244"/>
      <c r="U179" s="272" t="b">
        <f t="shared" si="63"/>
        <v>0</v>
      </c>
      <c r="V179" s="272" t="b">
        <f t="shared" si="64"/>
        <v>1</v>
      </c>
      <c r="W179" s="272" t="b">
        <f t="shared" si="72"/>
        <v>0</v>
      </c>
      <c r="X179" s="272" t="b">
        <f t="shared" si="65"/>
        <v>0</v>
      </c>
      <c r="Y179" s="272" t="b">
        <f t="shared" si="66"/>
        <v>0</v>
      </c>
      <c r="Z179" s="298"/>
      <c r="AA179" s="305">
        <f t="shared" si="67"/>
        <v>13</v>
      </c>
      <c r="AB179" s="301" cm="1">
        <f t="array" ref="AB179">IF( $AA179="", "", INDEX(聲母資料表, $AA179, AB$5))</f>
        <v>15</v>
      </c>
      <c r="AC179" s="301" t="str" cm="1">
        <f t="array" ref="AC179">IF( $AA179="", "", INDEX(聲母資料表, $AA179, AC$5))</f>
        <v>喜</v>
      </c>
      <c r="AD179" s="305">
        <f t="shared" si="68"/>
        <v>57</v>
      </c>
      <c r="AE179" s="301" cm="1">
        <f t="array" ref="AE179">IF( $X179, "", INDEX(韻母資料表, AD179, AE$5))</f>
        <v>7</v>
      </c>
      <c r="AF179" s="301" t="str" cm="1">
        <f t="array" ref="AF179">IF( $X179, "", INDEX(韻母資料表, AE179, AF$5))</f>
        <v>干</v>
      </c>
      <c r="AG179" s="298"/>
      <c r="AH179" s="301" t="b">
        <f t="array" ref="AH179">IF( $X179, "", IF( INDEX(韻母資料表, AD179, $AH$5) = "入聲", TRUE, FALSE) )</f>
        <v>0</v>
      </c>
      <c r="AI179" s="302">
        <f t="shared" si="69"/>
        <v>1</v>
      </c>
      <c r="AJ179" s="302">
        <f t="shared" si="73"/>
        <v>1</v>
      </c>
      <c r="AK179" s="362" t="str">
        <f t="array" ref="AK179">IF( $X179, "", INDEX(韻母資料表, $AD179, $AK$5))</f>
        <v>ong</v>
      </c>
      <c r="AL179" s="362" t="str">
        <f t="array" ref="AL179">IF($X179, "", INDEX(白話字韻母八聲調資料表, $AE179, $AJ179))</f>
        <v>ong</v>
      </c>
      <c r="AM179" s="298"/>
      <c r="AN179" s="362" t="str" cm="1">
        <f t="array" ref="AN179">IF($W179, "", INDEX(聲母資料表, $AA179, AN$5))</f>
        <v>h</v>
      </c>
      <c r="AO179" s="367" t="str" cm="1">
        <f t="array" ref="AO179">IF($X179, "", INDEX(韻母資料表, $AD179, AO$5))</f>
        <v>ong</v>
      </c>
      <c r="AP179" s="362" t="str" cm="1">
        <f t="array" ref="AP179">IF($X179, "", INDEX(台羅韻母八聲調資料表, $AE179, $F179))</f>
        <v>ong</v>
      </c>
      <c r="AQ179" s="298"/>
      <c r="AR179" s="302" t="str">
        <f t="array" ref="AR179">IF($W179, "", INDEX(聲母資料表, $AA179, $AR$5))</f>
        <v>h</v>
      </c>
      <c r="AS179" s="303" t="str">
        <f t="array" ref="AS179">IF($X179, "", INDEX(韻母資料表, $AD179, $AS$5))</f>
        <v>ong</v>
      </c>
      <c r="AT179" s="302" t="str">
        <f t="array" ref="AT179">IF($X179, "", INDEX(閩拼韻母八聲調資料表, $AE179, $AJ179))</f>
        <v>ōng</v>
      </c>
      <c r="AV179" s="301" t="b">
        <f t="shared" si="71"/>
        <v>0</v>
      </c>
      <c r="AW179" s="301" t="str">
        <f>IF( $AV179, IFERROR( IF(MATCH( $E179, 顎音化聲母!$H$9:$H$37, 0), TRUE, FALSE), FALSE), "")</f>
        <v/>
      </c>
      <c r="AX179" s="301" t="str">
        <f t="array" ref="AX179">IF( AND($AV179, $AW179), INDEX(顎音化聲母資料表, MATCH( $D179 &amp; $E179, 顎音化聲母!$L$5:$L$136, 0), 3), "")</f>
        <v/>
      </c>
      <c r="AY179" s="301">
        <f t="shared" si="70"/>
        <v>13</v>
      </c>
      <c r="AZ179" s="362" t="str">
        <f t="array" ref="AZ179">IF($AY179="", "", IF( $AX179&lt;&gt;"", $AX179,INDEX(聲母資料表, $AY179, $AZ$5)))</f>
        <v>ㄏ</v>
      </c>
      <c r="BA179" s="362" t="str">
        <f t="array" ref="BA179">IF($X179, "", INDEX(方音八音反切資料表, $AE179, $AJ179))</f>
        <v>ㆲ</v>
      </c>
    </row>
    <row r="180" spans="2:53">
      <c r="B180" s="307">
        <f t="shared" si="52"/>
        <v>173</v>
      </c>
      <c r="C180" s="404" t="s">
        <v>217</v>
      </c>
      <c r="D180" s="312" t="s">
        <v>57</v>
      </c>
      <c r="E180" s="312" t="s">
        <v>218</v>
      </c>
      <c r="F180" s="296">
        <v>7</v>
      </c>
      <c r="G180" s="418" t="str">
        <f t="shared" si="53"/>
        <v xml:space="preserve">怒 (lonn7) </v>
      </c>
      <c r="H180" s="269" t="str" cm="1">
        <f t="array" ref="H180">IF( OR($U180, NOT($V180), $X180), "",  $AF180 &amp; INDEX(中文數值資料表, $AJ180, 2) &amp; $AC180)</f>
        <v>姆七柳</v>
      </c>
      <c r="I180" s="332" t="str">
        <f t="shared" si="54"/>
        <v>lōⁿ</v>
      </c>
      <c r="J180" s="333" t="str">
        <f t="shared" si="55"/>
        <v>lōnn</v>
      </c>
      <c r="K180" s="334" t="str">
        <f t="shared" si="56"/>
        <v>lnōo</v>
      </c>
      <c r="L180" s="335" t="str">
        <f t="shared" si="57"/>
        <v>ㄌㆧ˫</v>
      </c>
      <c r="M180" s="270" t="str">
        <f t="shared" ca="1" si="58"/>
        <v xml:space="preserve">\ltjruby{怒}{lōnn}\
</v>
      </c>
      <c r="N180" s="270" t="str">
        <f t="shared" ca="1" si="59"/>
        <v xml:space="preserve">&lt;ruby&gt;怒&lt;rt&gt;姆七柳&lt;/rt&gt;&lt;/ruby&gt;
</v>
      </c>
      <c r="O180" s="270" t="str">
        <f t="shared" ca="1" si="60"/>
        <v xml:space="preserve">&lt;ruby&gt;怒&lt;rt&gt;lōⁿ&lt;/rt&gt;&lt;/ruby&gt;
</v>
      </c>
      <c r="P180" s="270" t="str">
        <f t="shared" ca="1" si="75"/>
        <v xml:space="preserve">&lt;ruby&gt;怒&lt;rt&gt;lōnn&lt;/rt&gt;&lt;/ruby&gt;
</v>
      </c>
      <c r="Q180" s="270" t="str">
        <f t="shared" ca="1" si="75"/>
        <v xml:space="preserve">&lt;ruby&gt;怒&lt;rt&gt;lnōo&lt;/rt&gt;&lt;/ruby&gt;
</v>
      </c>
      <c r="R180" s="271" t="str">
        <f t="shared" ca="1" si="61"/>
        <v xml:space="preserve">&lt;ruby&gt;怒&lt;rtc&gt;ㄌㆧ˫&lt;/rtc&gt;&lt;/ruby&gt;
</v>
      </c>
      <c r="S180" s="271" t="str">
        <f t="shared" ca="1" si="62"/>
        <v xml:space="preserve">&lt;ruby&gt;怒&lt;rt&gt;lōnn&lt;/rt&gt;&lt;rtc&gt;ㄌㆧ˫&lt;/rtc&gt;&lt;/ruby&gt;
</v>
      </c>
      <c r="T180" s="244"/>
      <c r="U180" s="272" t="b">
        <f t="shared" si="63"/>
        <v>0</v>
      </c>
      <c r="V180" s="272" t="b">
        <f t="shared" si="64"/>
        <v>1</v>
      </c>
      <c r="W180" s="272" t="b">
        <f t="shared" si="72"/>
        <v>0</v>
      </c>
      <c r="X180" s="272" t="b">
        <f t="shared" si="65"/>
        <v>0</v>
      </c>
      <c r="Y180" s="272" t="b">
        <f t="shared" si="66"/>
        <v>0</v>
      </c>
      <c r="Z180" s="298"/>
      <c r="AA180" s="305">
        <f t="shared" si="67"/>
        <v>8</v>
      </c>
      <c r="AB180" s="301" cm="1">
        <f t="array" ref="AB180">IF( $AA180="", "", INDEX(聲母資料表, $AA180, AB$5))</f>
        <v>1</v>
      </c>
      <c r="AC180" s="301" t="str" cm="1">
        <f t="array" ref="AC180">IF( $AA180="", "", INDEX(聲母資料表, $AA180, AC$5))</f>
        <v>柳</v>
      </c>
      <c r="AD180" s="305">
        <f t="shared" si="68"/>
        <v>58</v>
      </c>
      <c r="AE180" s="301" cm="1">
        <f t="array" ref="AE180">IF( $X180, "", INDEX(韻母資料表, AD180, AE$5))</f>
        <v>49</v>
      </c>
      <c r="AF180" s="301" t="str" cm="1">
        <f t="array" ref="AF180">IF( $X180, "", INDEX(韻母資料表, AE180, AF$5))</f>
        <v>姆</v>
      </c>
      <c r="AG180" s="298"/>
      <c r="AH180" s="301" t="b">
        <f t="array" ref="AH180">IF( $X180, "", IF( INDEX(韻母資料表, AD180, $AH$5) = "入聲", TRUE, FALSE) )</f>
        <v>0</v>
      </c>
      <c r="AI180" s="302">
        <f t="shared" si="69"/>
        <v>1</v>
      </c>
      <c r="AJ180" s="302">
        <f t="shared" si="73"/>
        <v>7</v>
      </c>
      <c r="AK180" s="362" t="str">
        <f t="array" ref="AK180">IF( $X180, "", INDEX(韻母資料表, $AD180, $AK$5))</f>
        <v>oⁿ</v>
      </c>
      <c r="AL180" s="362" t="str">
        <f t="array" ref="AL180">IF($X180, "", INDEX(白話字韻母八聲調資料表, $AE180, $AJ180))</f>
        <v>ōⁿ</v>
      </c>
      <c r="AM180" s="298"/>
      <c r="AN180" s="362" t="str" cm="1">
        <f t="array" ref="AN180">IF($W180, "", INDEX(聲母資料表, $AA180, AN$5))</f>
        <v>l</v>
      </c>
      <c r="AO180" s="367" t="str" cm="1">
        <f t="array" ref="AO180">IF($X180, "", INDEX(韻母資料表, $AD180, AO$5))</f>
        <v>onn</v>
      </c>
      <c r="AP180" s="362" t="str" cm="1">
        <f t="array" ref="AP180">IF($X180, "", INDEX(台羅韻母八聲調資料表, $AE180, $F180))</f>
        <v>ōnn</v>
      </c>
      <c r="AQ180" s="298"/>
      <c r="AR180" s="302" t="str">
        <f t="array" ref="AR180">IF($W180, "", INDEX(聲母資料表, $AA180, $AR$5))</f>
        <v>l</v>
      </c>
      <c r="AS180" s="303" t="str">
        <f t="array" ref="AS180">IF($X180, "", INDEX(韻母資料表, $AD180, $AS$5))</f>
        <v>noo</v>
      </c>
      <c r="AT180" s="302" t="str">
        <f t="array" ref="AT180">IF($X180, "", INDEX(閩拼韻母八聲調資料表, $AE180, $AJ180))</f>
        <v>nōo</v>
      </c>
      <c r="AV180" s="301" t="b">
        <f t="shared" si="71"/>
        <v>0</v>
      </c>
      <c r="AW180" s="301" t="str">
        <f>IF( $AV180, IFERROR( IF(MATCH( $E180, 顎音化聲母!$H$9:$H$37, 0), TRUE, FALSE), FALSE), "")</f>
        <v/>
      </c>
      <c r="AX180" s="301" t="str">
        <f t="array" ref="AX180">IF( AND($AV180, $AW180), INDEX(顎音化聲母資料表, MATCH( $D180 &amp; $E180, 顎音化聲母!$L$5:$L$136, 0), 3), "")</f>
        <v/>
      </c>
      <c r="AY180" s="301">
        <f t="shared" si="70"/>
        <v>8</v>
      </c>
      <c r="AZ180" s="362" t="str">
        <f t="array" ref="AZ180">IF($AY180="", "", IF( $AX180&lt;&gt;"", $AX180,INDEX(聲母資料表, $AY180, $AZ$5)))</f>
        <v>ㄌ</v>
      </c>
      <c r="BA180" s="362" t="str">
        <f t="array" ref="BA180">IF($X180, "", INDEX(方音八音反切資料表, $AE180, $AJ180))</f>
        <v>ㆧ˫</v>
      </c>
    </row>
    <row r="181" spans="2:53">
      <c r="B181" s="307">
        <f t="shared" si="52"/>
        <v>174</v>
      </c>
      <c r="C181" s="404" t="s">
        <v>219</v>
      </c>
      <c r="D181" s="312" t="s">
        <v>103</v>
      </c>
      <c r="E181" s="312" t="s">
        <v>104</v>
      </c>
      <c r="F181" s="296">
        <v>5</v>
      </c>
      <c r="G181" s="418" t="str">
        <f t="shared" si="53"/>
        <v xml:space="preserve">號 (ho5) </v>
      </c>
      <c r="H181" s="269" t="str" cm="1">
        <f t="array" ref="H181">IF( OR($U181, NOT($V181), $X181), "",  $AF181 &amp; INDEX(中文數值資料表, $AJ181, 2) &amp; $AC181)</f>
        <v>伽五喜</v>
      </c>
      <c r="I181" s="332" t="str">
        <f t="shared" si="54"/>
        <v>hô</v>
      </c>
      <c r="J181" s="333" t="str">
        <f t="shared" si="55"/>
        <v>hô</v>
      </c>
      <c r="K181" s="334" t="str">
        <f t="shared" si="56"/>
        <v>hò</v>
      </c>
      <c r="L181" s="335" t="str">
        <f t="shared" si="57"/>
        <v>ㄏㄜˊ</v>
      </c>
      <c r="M181" s="270" t="str">
        <f t="shared" ca="1" si="58"/>
        <v xml:space="preserve">\ltjruby{號}{hô}\
</v>
      </c>
      <c r="N181" s="270" t="str">
        <f t="shared" ca="1" si="59"/>
        <v xml:space="preserve">&lt;ruby&gt;號&lt;rt&gt;伽五喜&lt;/rt&gt;&lt;/ruby&gt;
</v>
      </c>
      <c r="O181" s="270" t="str">
        <f t="shared" ca="1" si="60"/>
        <v xml:space="preserve">&lt;ruby&gt;號&lt;rt&gt;hô&lt;/rt&gt;&lt;/ruby&gt;
</v>
      </c>
      <c r="P181" s="270" t="str">
        <f t="shared" ca="1" si="75"/>
        <v xml:space="preserve">&lt;ruby&gt;號&lt;rt&gt;hô&lt;/rt&gt;&lt;/ruby&gt;
</v>
      </c>
      <c r="Q181" s="270" t="str">
        <f t="shared" ca="1" si="75"/>
        <v xml:space="preserve">&lt;ruby&gt;號&lt;rt&gt;hò&lt;/rt&gt;&lt;/ruby&gt;
</v>
      </c>
      <c r="R181" s="271" t="str">
        <f t="shared" ca="1" si="61"/>
        <v xml:space="preserve">&lt;ruby&gt;號&lt;rtc&gt;ㄏㄜˊ&lt;/rtc&gt;&lt;/ruby&gt;
</v>
      </c>
      <c r="S181" s="271" t="str">
        <f t="shared" ca="1" si="62"/>
        <v xml:space="preserve">&lt;ruby&gt;號&lt;rt&gt;hô&lt;/rt&gt;&lt;rtc&gt;ㄏㄜˊ&lt;/rtc&gt;&lt;/ruby&gt;
</v>
      </c>
      <c r="T181" s="244"/>
      <c r="U181" s="272" t="b">
        <f t="shared" si="63"/>
        <v>0</v>
      </c>
      <c r="V181" s="272" t="b">
        <f t="shared" si="64"/>
        <v>1</v>
      </c>
      <c r="W181" s="272" t="b">
        <f t="shared" si="72"/>
        <v>0</v>
      </c>
      <c r="X181" s="272" t="b">
        <f t="shared" si="65"/>
        <v>0</v>
      </c>
      <c r="Y181" s="272" t="b">
        <f t="shared" si="66"/>
        <v>0</v>
      </c>
      <c r="Z181" s="298"/>
      <c r="AA181" s="305">
        <f t="shared" si="67"/>
        <v>13</v>
      </c>
      <c r="AB181" s="301" cm="1">
        <f t="array" ref="AB181">IF( $AA181="", "", INDEX(聲母資料表, $AA181, AB$5))</f>
        <v>15</v>
      </c>
      <c r="AC181" s="301" t="str" cm="1">
        <f t="array" ref="AC181">IF( $AA181="", "", INDEX(聲母資料表, $AA181, AC$5))</f>
        <v>喜</v>
      </c>
      <c r="AD181" s="305">
        <f t="shared" si="68"/>
        <v>53</v>
      </c>
      <c r="AE181" s="301" cm="1">
        <f t="array" ref="AE181">IF( $X181, "", INDEX(韻母資料表, AD181, AE$5))</f>
        <v>15</v>
      </c>
      <c r="AF181" s="301" t="str" cm="1">
        <f t="array" ref="AF181">IF( $X181, "", INDEX(韻母資料表, AE181, AF$5))</f>
        <v>伽</v>
      </c>
      <c r="AG181" s="298"/>
      <c r="AH181" s="301" t="b">
        <f t="array" ref="AH181">IF( $X181, "", IF( INDEX(韻母資料表, AD181, $AH$5) = "入聲", TRUE, FALSE) )</f>
        <v>0</v>
      </c>
      <c r="AI181" s="302">
        <f t="shared" si="69"/>
        <v>1</v>
      </c>
      <c r="AJ181" s="302">
        <f t="shared" si="73"/>
        <v>5</v>
      </c>
      <c r="AK181" s="362" t="str">
        <f t="array" ref="AK181">IF( $X181, "", INDEX(韻母資料表, $AD181, $AK$5))</f>
        <v>o</v>
      </c>
      <c r="AL181" s="362" t="str">
        <f t="array" ref="AL181">IF($X181, "", INDEX(白話字韻母八聲調資料表, $AE181, $AJ181))</f>
        <v>ô</v>
      </c>
      <c r="AM181" s="298"/>
      <c r="AN181" s="362" t="str" cm="1">
        <f t="array" ref="AN181">IF($W181, "", INDEX(聲母資料表, $AA181, AN$5))</f>
        <v>h</v>
      </c>
      <c r="AO181" s="367" t="str" cm="1">
        <f t="array" ref="AO181">IF($X181, "", INDEX(韻母資料表, $AD181, AO$5))</f>
        <v>o</v>
      </c>
      <c r="AP181" s="362" t="str" cm="1">
        <f t="array" ref="AP181">IF($X181, "", INDEX(台羅韻母八聲調資料表, $AE181, $F181))</f>
        <v>ô</v>
      </c>
      <c r="AQ181" s="298"/>
      <c r="AR181" s="302" t="str">
        <f t="array" ref="AR181">IF($W181, "", INDEX(聲母資料表, $AA181, $AR$5))</f>
        <v>h</v>
      </c>
      <c r="AS181" s="303" t="str">
        <f t="array" ref="AS181">IF($X181, "", INDEX(韻母資料表, $AD181, $AS$5))</f>
        <v>o</v>
      </c>
      <c r="AT181" s="302" t="str">
        <f t="array" ref="AT181">IF($X181, "", INDEX(閩拼韻母八聲調資料表, $AE181, $AJ181))</f>
        <v>ò</v>
      </c>
      <c r="AV181" s="301" t="b">
        <f t="shared" si="71"/>
        <v>0</v>
      </c>
      <c r="AW181" s="301" t="str">
        <f>IF( $AV181, IFERROR( IF(MATCH( $E181, 顎音化聲母!$H$9:$H$37, 0), TRUE, FALSE), FALSE), "")</f>
        <v/>
      </c>
      <c r="AX181" s="301" t="str">
        <f t="array" ref="AX181">IF( AND($AV181, $AW181), INDEX(顎音化聲母資料表, MATCH( $D181 &amp; $E181, 顎音化聲母!$L$5:$L$136, 0), 3), "")</f>
        <v/>
      </c>
      <c r="AY181" s="301">
        <f t="shared" si="70"/>
        <v>13</v>
      </c>
      <c r="AZ181" s="362" t="str">
        <f t="array" ref="AZ181">IF($AY181="", "", IF( $AX181&lt;&gt;"", $AX181,INDEX(聲母資料表, $AY181, $AZ$5)))</f>
        <v>ㄏ</v>
      </c>
      <c r="BA181" s="362" t="str">
        <f t="array" ref="BA181">IF($X181, "", INDEX(方音八音反切資料表, $AE181, $AJ181))</f>
        <v>ㄜˊ</v>
      </c>
    </row>
    <row r="182" spans="2:53">
      <c r="B182" s="307">
        <f t="shared" si="52"/>
        <v>175</v>
      </c>
      <c r="C182" s="404" t="s">
        <v>75</v>
      </c>
      <c r="D182" s="312"/>
      <c r="E182" s="312"/>
      <c r="F182" s="296"/>
      <c r="G182" s="418" t="str">
        <f t="shared" si="53"/>
        <v/>
      </c>
      <c r="H182" s="269" t="str" cm="1">
        <f t="array" ref="H182">IF( OR($U182, NOT($V182), $X182), "",  $AF182 &amp; INDEX(中文數值資料表, $AJ182, 2) &amp; $AC182)</f>
        <v/>
      </c>
      <c r="I182" s="332" t="str">
        <f t="shared" si="54"/>
        <v/>
      </c>
      <c r="J182" s="333" t="str">
        <f t="shared" si="55"/>
        <v/>
      </c>
      <c r="K182" s="334" t="str">
        <f t="shared" si="56"/>
        <v/>
      </c>
      <c r="L182" s="335" t="str">
        <f t="shared" si="57"/>
        <v/>
      </c>
      <c r="M182" s="270" t="str">
        <f t="shared" ca="1" si="58"/>
        <v xml:space="preserve">\ltjruby{，}{}\
</v>
      </c>
      <c r="N182" s="270" t="str">
        <f t="shared" ca="1" si="59"/>
        <v xml:space="preserve">，
</v>
      </c>
      <c r="O182" s="270" t="str">
        <f t="shared" ca="1" si="60"/>
        <v xml:space="preserve">，
</v>
      </c>
      <c r="P182" s="270" t="str">
        <f t="shared" ca="1" si="75"/>
        <v xml:space="preserve">，
</v>
      </c>
      <c r="Q182" s="270" t="str">
        <f t="shared" ca="1" si="75"/>
        <v xml:space="preserve">，
</v>
      </c>
      <c r="R182" s="271" t="str">
        <f t="shared" ca="1" si="61"/>
        <v xml:space="preserve">，
</v>
      </c>
      <c r="S182" s="271" t="str">
        <f t="shared" ca="1" si="62"/>
        <v xml:space="preserve">，
</v>
      </c>
      <c r="T182" s="244"/>
      <c r="U182" s="272" t="b">
        <f t="shared" si="63"/>
        <v>1</v>
      </c>
      <c r="V182" s="272" t="b">
        <f t="shared" si="64"/>
        <v>0</v>
      </c>
      <c r="W182" s="272" t="b">
        <f t="shared" si="72"/>
        <v>1</v>
      </c>
      <c r="X182" s="272" t="b">
        <f t="shared" si="65"/>
        <v>1</v>
      </c>
      <c r="Y182" s="272" t="b">
        <f t="shared" si="66"/>
        <v>0</v>
      </c>
      <c r="Z182" s="298"/>
      <c r="AA182" s="305" t="str">
        <f t="shared" si="67"/>
        <v/>
      </c>
      <c r="AB182" s="301" t="str" cm="1">
        <f t="array" ref="AB182">IF( $AA182="", "", INDEX(聲母資料表, $AA182, AB$5))</f>
        <v/>
      </c>
      <c r="AC182" s="301" t="str" cm="1">
        <f t="array" ref="AC182">IF( $AA182="", "", INDEX(聲母資料表, $AA182, AC$5))</f>
        <v/>
      </c>
      <c r="AD182" s="305" t="str">
        <f t="shared" si="68"/>
        <v/>
      </c>
      <c r="AE182" s="301" t="str" cm="1">
        <f t="array" ref="AE182">IF( $X182, "", INDEX(韻母資料表, AD182, AE$5))</f>
        <v/>
      </c>
      <c r="AF182" s="301" t="str" cm="1">
        <f t="array" ref="AF182">IF( $X182, "", INDEX(韻母資料表, AE182, AF$5))</f>
        <v/>
      </c>
      <c r="AG182" s="298"/>
      <c r="AH182" s="301" t="str">
        <f t="array" ref="AH182">IF( $X182, "", IF( INDEX(韻母資料表, AD182, $AH$5) = "入聲", TRUE, FALSE) )</f>
        <v/>
      </c>
      <c r="AI182" s="302" t="str">
        <f t="shared" si="69"/>
        <v/>
      </c>
      <c r="AJ182" s="302" t="str">
        <f t="shared" si="73"/>
        <v/>
      </c>
      <c r="AK182" s="362" t="str">
        <f t="array" ref="AK182">IF( $X182, "", INDEX(韻母資料表, $AD182, $AK$5))</f>
        <v/>
      </c>
      <c r="AL182" s="362" t="str">
        <f t="array" ref="AL182">IF($X182, "", INDEX(白話字韻母八聲調資料表, $AE182, $AJ182))</f>
        <v/>
      </c>
      <c r="AM182" s="298"/>
      <c r="AN182" s="362" t="str" cm="1">
        <f t="array" ref="AN182">IF($W182, "", INDEX(聲母資料表, $AA182, AN$5))</f>
        <v/>
      </c>
      <c r="AO182" s="367" t="str" cm="1">
        <f t="array" ref="AO182">IF($X182, "", INDEX(韻母資料表, $AD182, AO$5))</f>
        <v/>
      </c>
      <c r="AP182" s="362" t="str" cm="1">
        <f t="array" ref="AP182">IF($X182, "", INDEX(台羅韻母八聲調資料表, $AE182, $F182))</f>
        <v/>
      </c>
      <c r="AQ182" s="298"/>
      <c r="AR182" s="302" t="str">
        <f t="array" ref="AR182">IF($W182, "", INDEX(聲母資料表, $AA182, $AR$5))</f>
        <v/>
      </c>
      <c r="AS182" s="303" t="str">
        <f t="array" ref="AS182">IF($X182, "", INDEX(韻母資料表, $AD182, $AS$5))</f>
        <v/>
      </c>
      <c r="AT182" s="302" t="str">
        <f t="array" ref="AT182">IF($X182, "", INDEX(閩拼韻母八聲調資料表, $AE182, $AJ182))</f>
        <v/>
      </c>
      <c r="AV182" s="301" t="b">
        <f t="shared" si="71"/>
        <v>0</v>
      </c>
      <c r="AW182" s="301" t="str">
        <f>IF( $AV182, IFERROR( IF(MATCH( $E182, 顎音化聲母!$H$9:$H$37, 0), TRUE, FALSE), FALSE), "")</f>
        <v/>
      </c>
      <c r="AX182" s="301" t="str">
        <f t="array" ref="AX182">IF( AND($AV182, $AW182), INDEX(顎音化聲母資料表, MATCH( $D182 &amp; $E182, 顎音化聲母!$L$5:$L$136, 0), 3), "")</f>
        <v/>
      </c>
      <c r="AY182" s="301" t="str">
        <f t="shared" si="70"/>
        <v/>
      </c>
      <c r="AZ182" s="362" t="str">
        <f t="array" ref="AZ182">IF($AY182="", "", IF( $AX182&lt;&gt;"", $AX182,INDEX(聲母資料表, $AY182, $AZ$5)))</f>
        <v/>
      </c>
      <c r="BA182" s="362" t="str">
        <f t="array" ref="BA182">IF($X182, "", INDEX(方音八音反切資料表, $AE182, $AJ182))</f>
        <v/>
      </c>
    </row>
    <row r="183" spans="2:53">
      <c r="B183" s="307">
        <f t="shared" si="52"/>
        <v>176</v>
      </c>
      <c r="C183" s="404" t="s">
        <v>220</v>
      </c>
      <c r="D183" s="312" t="s">
        <v>79</v>
      </c>
      <c r="E183" s="312" t="s">
        <v>132</v>
      </c>
      <c r="F183" s="296">
        <v>8</v>
      </c>
      <c r="G183" s="418" t="str">
        <f t="shared" si="53"/>
        <v xml:space="preserve">濁 (tsok8) </v>
      </c>
      <c r="H183" s="269" t="str" cm="1">
        <f t="array" ref="H183">IF( OR($U183, NOT($V183), $X183), "",  $AF183 &amp; INDEX(中文數值資料表, $AJ183, 2) &amp; $AC183)</f>
        <v>干八曾</v>
      </c>
      <c r="I183" s="332" t="str">
        <f t="shared" si="54"/>
        <v>tso̍k</v>
      </c>
      <c r="J183" s="333" t="str">
        <f t="shared" si="55"/>
        <v>tso̍k</v>
      </c>
      <c r="K183" s="334" t="str">
        <f t="shared" si="56"/>
        <v>zók</v>
      </c>
      <c r="L183" s="335" t="str">
        <f t="shared" si="57"/>
        <v>ㄗㆦㆻ˙</v>
      </c>
      <c r="M183" s="270" t="str">
        <f t="shared" ca="1" si="58"/>
        <v xml:space="preserve">\ltjruby{濁}{tso̍k}\
</v>
      </c>
      <c r="N183" s="270" t="str">
        <f t="shared" ca="1" si="59"/>
        <v xml:space="preserve">&lt;ruby&gt;濁&lt;rt&gt;干八曾&lt;/rt&gt;&lt;/ruby&gt;
</v>
      </c>
      <c r="O183" s="270" t="str">
        <f t="shared" ca="1" si="60"/>
        <v xml:space="preserve">&lt;ruby&gt;濁&lt;rt&gt;tso̍k&lt;/rt&gt;&lt;/ruby&gt;
</v>
      </c>
      <c r="P183" s="270" t="str">
        <f t="shared" ca="1" si="75"/>
        <v xml:space="preserve">&lt;ruby&gt;濁&lt;rt&gt;tso̍k&lt;/rt&gt;&lt;/ruby&gt;
</v>
      </c>
      <c r="Q183" s="270" t="str">
        <f t="shared" ca="1" si="75"/>
        <v xml:space="preserve">&lt;ruby&gt;濁&lt;rt&gt;zók&lt;/rt&gt;&lt;/ruby&gt;
</v>
      </c>
      <c r="R183" s="271" t="str">
        <f t="shared" ca="1" si="61"/>
        <v xml:space="preserve">&lt;ruby&gt;濁&lt;rtc&gt;ㄗㆦㆻ˙&lt;/rtc&gt;&lt;/ruby&gt;
</v>
      </c>
      <c r="S183" s="271" t="str">
        <f t="shared" ca="1" si="62"/>
        <v xml:space="preserve">&lt;ruby&gt;濁&lt;rt&gt;tso̍k&lt;/rt&gt;&lt;rtc&gt;ㄗㆦㆻ˙&lt;/rtc&gt;&lt;/ruby&gt;
</v>
      </c>
      <c r="T183" s="244"/>
      <c r="U183" s="272" t="b">
        <f t="shared" si="63"/>
        <v>0</v>
      </c>
      <c r="V183" s="272" t="b">
        <f t="shared" si="64"/>
        <v>1</v>
      </c>
      <c r="W183" s="272" t="b">
        <f t="shared" si="72"/>
        <v>0</v>
      </c>
      <c r="X183" s="272" t="b">
        <f t="shared" si="65"/>
        <v>0</v>
      </c>
      <c r="Y183" s="272" t="b">
        <f t="shared" si="66"/>
        <v>0</v>
      </c>
      <c r="Z183" s="298"/>
      <c r="AA183" s="305">
        <f t="shared" si="67"/>
        <v>18</v>
      </c>
      <c r="AB183" s="301" cm="1">
        <f t="array" ref="AB183">IF( $AA183="", "", INDEX(聲母資料表, $AA183, AB$5))</f>
        <v>8</v>
      </c>
      <c r="AC183" s="301" t="str" cm="1">
        <f t="array" ref="AC183">IF( $AA183="", "", INDEX(聲母資料表, $AA183, AC$5))</f>
        <v>曾</v>
      </c>
      <c r="AD183" s="305">
        <f t="shared" si="68"/>
        <v>55</v>
      </c>
      <c r="AE183" s="301" cm="1">
        <f t="array" ref="AE183">IF( $X183, "", INDEX(韻母資料表, AD183, AE$5))</f>
        <v>7</v>
      </c>
      <c r="AF183" s="301" t="str" cm="1">
        <f t="array" ref="AF183">IF( $X183, "", INDEX(韻母資料表, AE183, AF$5))</f>
        <v>干</v>
      </c>
      <c r="AG183" s="298"/>
      <c r="AH183" s="301" t="b">
        <f t="array" ref="AH183">IF( $X183, "", IF( INDEX(韻母資料表, AD183, $AH$5) = "入聲", TRUE, FALSE) )</f>
        <v>0</v>
      </c>
      <c r="AI183" s="302">
        <f t="shared" si="69"/>
        <v>1</v>
      </c>
      <c r="AJ183" s="302">
        <f t="shared" si="73"/>
        <v>8</v>
      </c>
      <c r="AK183" s="362" t="str">
        <f t="array" ref="AK183">IF( $X183, "", INDEX(韻母資料表, $AD183, $AK$5))</f>
        <v>ok</v>
      </c>
      <c r="AL183" s="362" t="str">
        <f t="array" ref="AL183">IF($X183, "", INDEX(白話字韻母八聲調資料表, $AE183, $AJ183))</f>
        <v>o̍k</v>
      </c>
      <c r="AM183" s="298"/>
      <c r="AN183" s="362" t="str" cm="1">
        <f t="array" ref="AN183">IF($W183, "", INDEX(聲母資料表, $AA183, AN$5))</f>
        <v>ts</v>
      </c>
      <c r="AO183" s="367" t="str" cm="1">
        <f t="array" ref="AO183">IF($X183, "", INDEX(韻母資料表, $AD183, AO$5))</f>
        <v>ok</v>
      </c>
      <c r="AP183" s="362" t="str" cm="1">
        <f t="array" ref="AP183">IF($X183, "", INDEX(台羅韻母八聲調資料表, $AE183, $F183))</f>
        <v>o̍k</v>
      </c>
      <c r="AQ183" s="298"/>
      <c r="AR183" s="302" t="str">
        <f t="array" ref="AR183">IF($W183, "", INDEX(聲母資料表, $AA183, $AR$5))</f>
        <v>z</v>
      </c>
      <c r="AS183" s="303" t="str">
        <f t="array" ref="AS183">IF($X183, "", INDEX(韻母資料表, $AD183, $AS$5))</f>
        <v>ok</v>
      </c>
      <c r="AT183" s="302" t="str">
        <f t="array" ref="AT183">IF($X183, "", INDEX(閩拼韻母八聲調資料表, $AE183, $AJ183))</f>
        <v>ók</v>
      </c>
      <c r="AV183" s="301" t="b">
        <f t="shared" si="71"/>
        <v>0</v>
      </c>
      <c r="AW183" s="301" t="str">
        <f>IF( $AV183, IFERROR( IF(MATCH( $E183, 顎音化聲母!$H$9:$H$37, 0), TRUE, FALSE), FALSE), "")</f>
        <v/>
      </c>
      <c r="AX183" s="301" t="str">
        <f t="array" ref="AX183">IF( AND($AV183, $AW183), INDEX(顎音化聲母資料表, MATCH( $D183 &amp; $E183, 顎音化聲母!$L$5:$L$136, 0), 3), "")</f>
        <v/>
      </c>
      <c r="AY183" s="301">
        <f t="shared" si="70"/>
        <v>18</v>
      </c>
      <c r="AZ183" s="362" t="str">
        <f t="array" ref="AZ183">IF($AY183="", "", IF( $AX183&lt;&gt;"", $AX183,INDEX(聲母資料表, $AY183, $AZ$5)))</f>
        <v>ㄗ</v>
      </c>
      <c r="BA183" s="362" t="str">
        <f t="array" ref="BA183">IF($X183, "", INDEX(方音八音反切資料表, $AE183, $AJ183))</f>
        <v>ㆦㆻ˙</v>
      </c>
    </row>
    <row r="184" spans="2:53">
      <c r="B184" s="307">
        <f t="shared" si="52"/>
        <v>177</v>
      </c>
      <c r="C184" s="404" t="s">
        <v>221</v>
      </c>
      <c r="D184" s="312" t="s">
        <v>57</v>
      </c>
      <c r="E184" s="312" t="s">
        <v>98</v>
      </c>
      <c r="F184" s="296">
        <v>5</v>
      </c>
      <c r="G184" s="418" t="str">
        <f t="shared" si="53"/>
        <v xml:space="preserve">浪 (long5) </v>
      </c>
      <c r="H184" s="269" t="str" cm="1">
        <f t="array" ref="H184">IF( OR($U184, NOT($V184), $X184), "",  $AF184 &amp; INDEX(中文數值資料表, $AJ184, 2) &amp; $AC184)</f>
        <v>干五柳</v>
      </c>
      <c r="I184" s="332" t="str">
        <f t="shared" si="54"/>
        <v>lông</v>
      </c>
      <c r="J184" s="333" t="str">
        <f t="shared" si="55"/>
        <v>lông</v>
      </c>
      <c r="K184" s="334" t="str">
        <f t="shared" si="56"/>
        <v>lòng</v>
      </c>
      <c r="L184" s="335" t="str">
        <f t="shared" si="57"/>
        <v>ㄌㆲˊ</v>
      </c>
      <c r="M184" s="270" t="str">
        <f t="shared" ca="1" si="58"/>
        <v xml:space="preserve">\ltjruby{浪}{lông}\
</v>
      </c>
      <c r="N184" s="270" t="str">
        <f t="shared" ca="1" si="59"/>
        <v xml:space="preserve">&lt;ruby&gt;浪&lt;rt&gt;干五柳&lt;/rt&gt;&lt;/ruby&gt;
</v>
      </c>
      <c r="O184" s="270" t="str">
        <f t="shared" ca="1" si="60"/>
        <v xml:space="preserve">&lt;ruby&gt;浪&lt;rt&gt;lông&lt;/rt&gt;&lt;/ruby&gt;
</v>
      </c>
      <c r="P184" s="270" t="str">
        <f t="shared" ca="1" si="75"/>
        <v xml:space="preserve">&lt;ruby&gt;浪&lt;rt&gt;lông&lt;/rt&gt;&lt;/ruby&gt;
</v>
      </c>
      <c r="Q184" s="270" t="str">
        <f t="shared" ca="1" si="75"/>
        <v xml:space="preserve">&lt;ruby&gt;浪&lt;rt&gt;lòng&lt;/rt&gt;&lt;/ruby&gt;
</v>
      </c>
      <c r="R184" s="271" t="str">
        <f t="shared" ca="1" si="61"/>
        <v xml:space="preserve">&lt;ruby&gt;浪&lt;rtc&gt;ㄌㆲˊ&lt;/rtc&gt;&lt;/ruby&gt;
</v>
      </c>
      <c r="S184" s="271" t="str">
        <f t="shared" ca="1" si="62"/>
        <v xml:space="preserve">&lt;ruby&gt;浪&lt;rt&gt;lông&lt;/rt&gt;&lt;rtc&gt;ㄌㆲˊ&lt;/rtc&gt;&lt;/ruby&gt;
</v>
      </c>
      <c r="T184" s="244"/>
      <c r="U184" s="272" t="b">
        <f t="shared" si="63"/>
        <v>0</v>
      </c>
      <c r="V184" s="272" t="b">
        <f t="shared" si="64"/>
        <v>1</v>
      </c>
      <c r="W184" s="272" t="b">
        <f t="shared" si="72"/>
        <v>0</v>
      </c>
      <c r="X184" s="272" t="b">
        <f t="shared" si="65"/>
        <v>0</v>
      </c>
      <c r="Y184" s="272" t="b">
        <f t="shared" si="66"/>
        <v>0</v>
      </c>
      <c r="Z184" s="298"/>
      <c r="AA184" s="305">
        <f t="shared" si="67"/>
        <v>8</v>
      </c>
      <c r="AB184" s="301" cm="1">
        <f t="array" ref="AB184">IF( $AA184="", "", INDEX(聲母資料表, $AA184, AB$5))</f>
        <v>1</v>
      </c>
      <c r="AC184" s="301" t="str" cm="1">
        <f t="array" ref="AC184">IF( $AA184="", "", INDEX(聲母資料表, $AA184, AC$5))</f>
        <v>柳</v>
      </c>
      <c r="AD184" s="305">
        <f t="shared" si="68"/>
        <v>57</v>
      </c>
      <c r="AE184" s="301" cm="1">
        <f t="array" ref="AE184">IF( $X184, "", INDEX(韻母資料表, AD184, AE$5))</f>
        <v>7</v>
      </c>
      <c r="AF184" s="301" t="str" cm="1">
        <f t="array" ref="AF184">IF( $X184, "", INDEX(韻母資料表, AE184, AF$5))</f>
        <v>干</v>
      </c>
      <c r="AG184" s="298"/>
      <c r="AH184" s="301" t="b">
        <f t="array" ref="AH184">IF( $X184, "", IF( INDEX(韻母資料表, AD184, $AH$5) = "入聲", TRUE, FALSE) )</f>
        <v>0</v>
      </c>
      <c r="AI184" s="302">
        <f t="shared" si="69"/>
        <v>1</v>
      </c>
      <c r="AJ184" s="302">
        <f t="shared" si="73"/>
        <v>5</v>
      </c>
      <c r="AK184" s="362" t="str">
        <f t="array" ref="AK184">IF( $X184, "", INDEX(韻母資料表, $AD184, $AK$5))</f>
        <v>ong</v>
      </c>
      <c r="AL184" s="362" t="str">
        <f t="array" ref="AL184">IF($X184, "", INDEX(白話字韻母八聲調資料表, $AE184, $AJ184))</f>
        <v>ông</v>
      </c>
      <c r="AM184" s="298"/>
      <c r="AN184" s="362" t="str" cm="1">
        <f t="array" ref="AN184">IF($W184, "", INDEX(聲母資料表, $AA184, AN$5))</f>
        <v>l</v>
      </c>
      <c r="AO184" s="367" t="str" cm="1">
        <f t="array" ref="AO184">IF($X184, "", INDEX(韻母資料表, $AD184, AO$5))</f>
        <v>ong</v>
      </c>
      <c r="AP184" s="362" t="str" cm="1">
        <f t="array" ref="AP184">IF($X184, "", INDEX(台羅韻母八聲調資料表, $AE184, $F184))</f>
        <v>ông</v>
      </c>
      <c r="AQ184" s="298"/>
      <c r="AR184" s="302" t="str">
        <f t="array" ref="AR184">IF($W184, "", INDEX(聲母資料表, $AA184, $AR$5))</f>
        <v>l</v>
      </c>
      <c r="AS184" s="303" t="str">
        <f t="array" ref="AS184">IF($X184, "", INDEX(韻母資料表, $AD184, $AS$5))</f>
        <v>ong</v>
      </c>
      <c r="AT184" s="302" t="str">
        <f t="array" ref="AT184">IF($X184, "", INDEX(閩拼韻母八聲調資料表, $AE184, $AJ184))</f>
        <v>òng</v>
      </c>
      <c r="AV184" s="301" t="b">
        <f t="shared" si="71"/>
        <v>0</v>
      </c>
      <c r="AW184" s="301" t="str">
        <f>IF( $AV184, IFERROR( IF(MATCH( $E184, 顎音化聲母!$H$9:$H$37, 0), TRUE, FALSE), FALSE), "")</f>
        <v/>
      </c>
      <c r="AX184" s="301" t="str">
        <f t="array" ref="AX184">IF( AND($AV184, $AW184), INDEX(顎音化聲母資料表, MATCH( $D184 &amp; $E184, 顎音化聲母!$L$5:$L$136, 0), 3), "")</f>
        <v/>
      </c>
      <c r="AY184" s="301">
        <f t="shared" si="70"/>
        <v>8</v>
      </c>
      <c r="AZ184" s="362" t="str">
        <f t="array" ref="AZ184">IF($AY184="", "", IF( $AX184&lt;&gt;"", $AX184,INDEX(聲母資料表, $AY184, $AZ$5)))</f>
        <v>ㄌ</v>
      </c>
      <c r="BA184" s="362" t="str">
        <f t="array" ref="BA184">IF($X184, "", INDEX(方音八音反切資料表, $AE184, $AJ184))</f>
        <v>ㆲˊ</v>
      </c>
    </row>
    <row r="185" spans="2:53">
      <c r="B185" s="307">
        <f t="shared" si="52"/>
        <v>178</v>
      </c>
      <c r="C185" s="404" t="s">
        <v>222</v>
      </c>
      <c r="D185" s="312" t="s">
        <v>85</v>
      </c>
      <c r="E185" s="312" t="s">
        <v>143</v>
      </c>
      <c r="F185" s="296">
        <v>5</v>
      </c>
      <c r="G185" s="418" t="str">
        <f t="shared" si="53"/>
        <v xml:space="preserve">排 (pai5) </v>
      </c>
      <c r="H185" s="269" t="str" cm="1">
        <f t="array" ref="H185">IF( OR($U185, NOT($V185), $X185), "",  $AF185 &amp; INDEX(中文數值資料表, $AJ185, 2) &amp; $AC185)</f>
        <v>伽五邊</v>
      </c>
      <c r="I185" s="332" t="str">
        <f t="shared" si="54"/>
        <v>pâi</v>
      </c>
      <c r="J185" s="333" t="str">
        <f t="shared" si="55"/>
        <v>pâi</v>
      </c>
      <c r="K185" s="334" t="str">
        <f t="shared" si="56"/>
        <v>bài</v>
      </c>
      <c r="L185" s="335" t="str">
        <f t="shared" si="57"/>
        <v>ㄅㄞˊ</v>
      </c>
      <c r="M185" s="270" t="str">
        <f t="shared" ca="1" si="58"/>
        <v xml:space="preserve">\ltjruby{排}{pâi}\
</v>
      </c>
      <c r="N185" s="270" t="str">
        <f t="shared" ca="1" si="59"/>
        <v xml:space="preserve">&lt;ruby&gt;排&lt;rt&gt;伽五邊&lt;/rt&gt;&lt;/ruby&gt;
</v>
      </c>
      <c r="O185" s="270" t="str">
        <f t="shared" ca="1" si="60"/>
        <v xml:space="preserve">&lt;ruby&gt;排&lt;rt&gt;pâi&lt;/rt&gt;&lt;/ruby&gt;
</v>
      </c>
      <c r="P185" s="270" t="str">
        <f t="shared" ca="1" si="75"/>
        <v xml:space="preserve">&lt;ruby&gt;排&lt;rt&gt;pâi&lt;/rt&gt;&lt;/ruby&gt;
</v>
      </c>
      <c r="Q185" s="270" t="str">
        <f t="shared" ca="1" si="75"/>
        <v xml:space="preserve">&lt;ruby&gt;排&lt;rt&gt;bài&lt;/rt&gt;&lt;/ruby&gt;
</v>
      </c>
      <c r="R185" s="271" t="str">
        <f t="shared" ca="1" si="61"/>
        <v xml:space="preserve">&lt;ruby&gt;排&lt;rtc&gt;ㄅㄞˊ&lt;/rtc&gt;&lt;/ruby&gt;
</v>
      </c>
      <c r="S185" s="271" t="str">
        <f t="shared" ca="1" si="62"/>
        <v xml:space="preserve">&lt;ruby&gt;排&lt;rt&gt;pâi&lt;/rt&gt;&lt;rtc&gt;ㄅㄞˊ&lt;/rtc&gt;&lt;/ruby&gt;
</v>
      </c>
      <c r="T185" s="244"/>
      <c r="U185" s="272" t="b">
        <f t="shared" si="63"/>
        <v>0</v>
      </c>
      <c r="V185" s="272" t="b">
        <f t="shared" si="64"/>
        <v>1</v>
      </c>
      <c r="W185" s="272" t="b">
        <f t="shared" si="72"/>
        <v>0</v>
      </c>
      <c r="X185" s="272" t="b">
        <f t="shared" si="65"/>
        <v>0</v>
      </c>
      <c r="Y185" s="272" t="b">
        <f t="shared" si="66"/>
        <v>0</v>
      </c>
      <c r="Z185" s="298"/>
      <c r="AA185" s="305">
        <f t="shared" si="67"/>
        <v>1</v>
      </c>
      <c r="AB185" s="301" cm="1">
        <f t="array" ref="AB185">IF( $AA185="", "", INDEX(聲母資料表, $AA185, AB$5))</f>
        <v>2</v>
      </c>
      <c r="AC185" s="301" t="str" cm="1">
        <f t="array" ref="AC185">IF( $AA185="", "", INDEX(聲母資料表, $AA185, AC$5))</f>
        <v>邊</v>
      </c>
      <c r="AD185" s="305">
        <f t="shared" si="68"/>
        <v>3</v>
      </c>
      <c r="AE185" s="301" cm="1">
        <f t="array" ref="AE185">IF( $X185, "", INDEX(韻母資料表, AD185, AE$5))</f>
        <v>16</v>
      </c>
      <c r="AF185" s="301" t="str" cm="1">
        <f t="array" ref="AF185">IF( $X185, "", INDEX(韻母資料表, AE185, AF$5))</f>
        <v>伽</v>
      </c>
      <c r="AG185" s="298"/>
      <c r="AH185" s="301" t="b">
        <f t="array" ref="AH185">IF( $X185, "", IF( INDEX(韻母資料表, AD185, $AH$5) = "入聲", TRUE, FALSE) )</f>
        <v>0</v>
      </c>
      <c r="AI185" s="302">
        <f t="shared" si="69"/>
        <v>1</v>
      </c>
      <c r="AJ185" s="302">
        <f t="shared" si="73"/>
        <v>5</v>
      </c>
      <c r="AK185" s="362" t="str">
        <f t="array" ref="AK185">IF( $X185, "", INDEX(韻母資料表, $AD185, $AK$5))</f>
        <v>ai</v>
      </c>
      <c r="AL185" s="362" t="str">
        <f t="array" ref="AL185">IF($X185, "", INDEX(白話字韻母八聲調資料表, $AE185, $AJ185))</f>
        <v>âi</v>
      </c>
      <c r="AM185" s="298"/>
      <c r="AN185" s="362" t="str" cm="1">
        <f t="array" ref="AN185">IF($W185, "", INDEX(聲母資料表, $AA185, AN$5))</f>
        <v>p</v>
      </c>
      <c r="AO185" s="367" t="str" cm="1">
        <f t="array" ref="AO185">IF($X185, "", INDEX(韻母資料表, $AD185, AO$5))</f>
        <v>ai</v>
      </c>
      <c r="AP185" s="362" t="str" cm="1">
        <f t="array" ref="AP185">IF($X185, "", INDEX(台羅韻母八聲調資料表, $AE185, $F185))</f>
        <v>âi</v>
      </c>
      <c r="AQ185" s="298"/>
      <c r="AR185" s="302" t="str">
        <f t="array" ref="AR185">IF($W185, "", INDEX(聲母資料表, $AA185, $AR$5))</f>
        <v>b</v>
      </c>
      <c r="AS185" s="303" t="str">
        <f t="array" ref="AS185">IF($X185, "", INDEX(韻母資料表, $AD185, $AS$5))</f>
        <v>ai</v>
      </c>
      <c r="AT185" s="302" t="str">
        <f t="array" ref="AT185">IF($X185, "", INDEX(閩拼韻母八聲調資料表, $AE185, $AJ185))</f>
        <v>ài</v>
      </c>
      <c r="AV185" s="301" t="b">
        <f t="shared" si="71"/>
        <v>0</v>
      </c>
      <c r="AW185" s="301" t="str">
        <f>IF( $AV185, IFERROR( IF(MATCH( $E185, 顎音化聲母!$H$9:$H$37, 0), TRUE, FALSE), FALSE), "")</f>
        <v/>
      </c>
      <c r="AX185" s="301" t="str">
        <f t="array" ref="AX185">IF( AND($AV185, $AW185), INDEX(顎音化聲母資料表, MATCH( $D185 &amp; $E185, 顎音化聲母!$L$5:$L$136, 0), 3), "")</f>
        <v/>
      </c>
      <c r="AY185" s="301">
        <f t="shared" si="70"/>
        <v>1</v>
      </c>
      <c r="AZ185" s="362" t="str">
        <f t="array" ref="AZ185">IF($AY185="", "", IF( $AX185&lt;&gt;"", $AX185,INDEX(聲母資料表, $AY185, $AZ$5)))</f>
        <v>ㄅ</v>
      </c>
      <c r="BA185" s="362" t="str">
        <f t="array" ref="BA185">IF($X185, "", INDEX(方音八音反切資料表, $AE185, $AJ185))</f>
        <v>ㄞˊ</v>
      </c>
    </row>
    <row r="186" spans="2:53">
      <c r="B186" s="307">
        <f t="shared" si="52"/>
        <v>179</v>
      </c>
      <c r="C186" s="404" t="s">
        <v>223</v>
      </c>
      <c r="D186" s="312" t="s">
        <v>63</v>
      </c>
      <c r="E186" s="312" t="s">
        <v>98</v>
      </c>
      <c r="F186" s="296">
        <v>1</v>
      </c>
      <c r="G186" s="418" t="str">
        <f t="shared" si="53"/>
        <v xml:space="preserve">空 (khong1) </v>
      </c>
      <c r="H186" s="269" t="str" cm="1">
        <f t="array" ref="H186">IF( OR($U186, NOT($V186), $X186), "",  $AF186 &amp; INDEX(中文數值資料表, $AJ186, 2) &amp; $AC186)</f>
        <v>干一去</v>
      </c>
      <c r="I186" s="332" t="str">
        <f t="shared" si="54"/>
        <v>khong</v>
      </c>
      <c r="J186" s="333" t="str">
        <f t="shared" si="55"/>
        <v>khong</v>
      </c>
      <c r="K186" s="334" t="str">
        <f t="shared" si="56"/>
        <v>kōng</v>
      </c>
      <c r="L186" s="335" t="str">
        <f t="shared" si="57"/>
        <v>ㄎㆲ</v>
      </c>
      <c r="M186" s="270" t="str">
        <f t="shared" ca="1" si="58"/>
        <v xml:space="preserve">\ltjruby{空}{khong}\
</v>
      </c>
      <c r="N186" s="270" t="str">
        <f t="shared" ca="1" si="59"/>
        <v xml:space="preserve">&lt;ruby&gt;空&lt;rt&gt;干一去&lt;/rt&gt;&lt;/ruby&gt;
</v>
      </c>
      <c r="O186" s="270" t="str">
        <f t="shared" ca="1" si="60"/>
        <v xml:space="preserve">&lt;ruby&gt;空&lt;rt&gt;khong&lt;/rt&gt;&lt;/ruby&gt;
</v>
      </c>
      <c r="P186" s="270" t="str">
        <f t="shared" ca="1" si="75"/>
        <v xml:space="preserve">&lt;ruby&gt;空&lt;rt&gt;khong&lt;/rt&gt;&lt;/ruby&gt;
</v>
      </c>
      <c r="Q186" s="270" t="str">
        <f t="shared" ca="1" si="75"/>
        <v xml:space="preserve">&lt;ruby&gt;空&lt;rt&gt;kōng&lt;/rt&gt;&lt;/ruby&gt;
</v>
      </c>
      <c r="R186" s="271" t="str">
        <f t="shared" ca="1" si="61"/>
        <v xml:space="preserve">&lt;ruby&gt;空&lt;rtc&gt;ㄎㆲ&lt;/rtc&gt;&lt;/ruby&gt;
</v>
      </c>
      <c r="S186" s="271" t="str">
        <f t="shared" ca="1" si="62"/>
        <v xml:space="preserve">&lt;ruby&gt;空&lt;rt&gt;khong&lt;/rt&gt;&lt;rtc&gt;ㄎㆲ&lt;/rtc&gt;&lt;/ruby&gt;
</v>
      </c>
      <c r="T186" s="244"/>
      <c r="U186" s="272" t="b">
        <f t="shared" si="63"/>
        <v>0</v>
      </c>
      <c r="V186" s="272" t="b">
        <f t="shared" si="64"/>
        <v>1</v>
      </c>
      <c r="W186" s="272" t="b">
        <f t="shared" si="72"/>
        <v>0</v>
      </c>
      <c r="X186" s="272" t="b">
        <f t="shared" si="65"/>
        <v>0</v>
      </c>
      <c r="Y186" s="272" t="b">
        <f t="shared" si="66"/>
        <v>0</v>
      </c>
      <c r="Z186" s="298"/>
      <c r="AA186" s="305">
        <f t="shared" si="67"/>
        <v>11</v>
      </c>
      <c r="AB186" s="301" cm="1">
        <f t="array" ref="AB186">IF( $AA186="", "", INDEX(聲母資料表, $AA186, AB$5))</f>
        <v>4</v>
      </c>
      <c r="AC186" s="301" t="str" cm="1">
        <f t="array" ref="AC186">IF( $AA186="", "", INDEX(聲母資料表, $AA186, AC$5))</f>
        <v>去</v>
      </c>
      <c r="AD186" s="305">
        <f t="shared" si="68"/>
        <v>57</v>
      </c>
      <c r="AE186" s="301" cm="1">
        <f t="array" ref="AE186">IF( $X186, "", INDEX(韻母資料表, AD186, AE$5))</f>
        <v>7</v>
      </c>
      <c r="AF186" s="301" t="str" cm="1">
        <f t="array" ref="AF186">IF( $X186, "", INDEX(韻母資料表, AE186, AF$5))</f>
        <v>干</v>
      </c>
      <c r="AG186" s="298"/>
      <c r="AH186" s="301" t="b">
        <f t="array" ref="AH186">IF( $X186, "", IF( INDEX(韻母資料表, AD186, $AH$5) = "入聲", TRUE, FALSE) )</f>
        <v>0</v>
      </c>
      <c r="AI186" s="302">
        <f t="shared" si="69"/>
        <v>1</v>
      </c>
      <c r="AJ186" s="302">
        <f t="shared" si="73"/>
        <v>1</v>
      </c>
      <c r="AK186" s="362" t="str">
        <f t="array" ref="AK186">IF( $X186, "", INDEX(韻母資料表, $AD186, $AK$5))</f>
        <v>ong</v>
      </c>
      <c r="AL186" s="362" t="str">
        <f t="array" ref="AL186">IF($X186, "", INDEX(白話字韻母八聲調資料表, $AE186, $AJ186))</f>
        <v>ong</v>
      </c>
      <c r="AM186" s="298"/>
      <c r="AN186" s="362" t="str" cm="1">
        <f t="array" ref="AN186">IF($W186, "", INDEX(聲母資料表, $AA186, AN$5))</f>
        <v>kh</v>
      </c>
      <c r="AO186" s="367" t="str" cm="1">
        <f t="array" ref="AO186">IF($X186, "", INDEX(韻母資料表, $AD186, AO$5))</f>
        <v>ong</v>
      </c>
      <c r="AP186" s="362" t="str" cm="1">
        <f t="array" ref="AP186">IF($X186, "", INDEX(台羅韻母八聲調資料表, $AE186, $F186))</f>
        <v>ong</v>
      </c>
      <c r="AQ186" s="298"/>
      <c r="AR186" s="302" t="str">
        <f t="array" ref="AR186">IF($W186, "", INDEX(聲母資料表, $AA186, $AR$5))</f>
        <v>k</v>
      </c>
      <c r="AS186" s="303" t="str">
        <f t="array" ref="AS186">IF($X186, "", INDEX(韻母資料表, $AD186, $AS$5))</f>
        <v>ong</v>
      </c>
      <c r="AT186" s="302" t="str">
        <f t="array" ref="AT186">IF($X186, "", INDEX(閩拼韻母八聲調資料表, $AE186, $AJ186))</f>
        <v>ōng</v>
      </c>
      <c r="AV186" s="301" t="b">
        <f t="shared" si="71"/>
        <v>0</v>
      </c>
      <c r="AW186" s="301" t="str">
        <f>IF( $AV186, IFERROR( IF(MATCH( $E186, 顎音化聲母!$H$9:$H$37, 0), TRUE, FALSE), FALSE), "")</f>
        <v/>
      </c>
      <c r="AX186" s="301" t="str">
        <f t="array" ref="AX186">IF( AND($AV186, $AW186), INDEX(顎音化聲母資料表, MATCH( $D186 &amp; $E186, 顎音化聲母!$L$5:$L$136, 0), 3), "")</f>
        <v/>
      </c>
      <c r="AY186" s="301">
        <f t="shared" si="70"/>
        <v>11</v>
      </c>
      <c r="AZ186" s="362" t="str">
        <f t="array" ref="AZ186">IF($AY186="", "", IF( $AX186&lt;&gt;"", $AX186,INDEX(聲母資料表, $AY186, $AZ$5)))</f>
        <v>ㄎ</v>
      </c>
      <c r="BA186" s="362" t="str">
        <f t="array" ref="BA186">IF($X186, "", INDEX(方音八音反切資料表, $AE186, $AJ186))</f>
        <v>ㆲ</v>
      </c>
    </row>
    <row r="187" spans="2:53">
      <c r="B187" s="307">
        <f t="shared" si="52"/>
        <v>180</v>
      </c>
      <c r="C187" s="404" t="s">
        <v>165</v>
      </c>
      <c r="D187" s="312"/>
      <c r="E187" s="312"/>
      <c r="F187" s="296"/>
      <c r="G187" s="418" t="str">
        <f t="shared" si="53"/>
        <v/>
      </c>
      <c r="H187" s="269" t="str" cm="1">
        <f t="array" ref="H187">IF( OR($U187, NOT($V187), $X187), "",  $AF187 &amp; INDEX(中文數值資料表, $AJ187, 2) &amp; $AC187)</f>
        <v/>
      </c>
      <c r="I187" s="332" t="str">
        <f t="shared" si="54"/>
        <v/>
      </c>
      <c r="J187" s="333" t="str">
        <f t="shared" si="55"/>
        <v/>
      </c>
      <c r="K187" s="334" t="str">
        <f t="shared" si="56"/>
        <v/>
      </c>
      <c r="L187" s="335" t="str">
        <f t="shared" si="57"/>
        <v/>
      </c>
      <c r="M187" s="270" t="str">
        <f t="shared" ca="1" si="58"/>
        <v xml:space="preserve">\ltjruby{；}{}\
</v>
      </c>
      <c r="N187" s="270" t="str">
        <f t="shared" ca="1" si="59"/>
        <v xml:space="preserve">；
</v>
      </c>
      <c r="O187" s="270" t="str">
        <f t="shared" ca="1" si="60"/>
        <v xml:space="preserve">；
</v>
      </c>
      <c r="P187" s="270" t="str">
        <f t="shared" ca="1" si="75"/>
        <v xml:space="preserve">；
</v>
      </c>
      <c r="Q187" s="270" t="str">
        <f t="shared" ca="1" si="75"/>
        <v xml:space="preserve">；
</v>
      </c>
      <c r="R187" s="271" t="str">
        <f t="shared" ca="1" si="61"/>
        <v xml:space="preserve">；
</v>
      </c>
      <c r="S187" s="271" t="str">
        <f t="shared" ca="1" si="62"/>
        <v xml:space="preserve">；
</v>
      </c>
      <c r="T187" s="244"/>
      <c r="U187" s="272" t="b">
        <f t="shared" si="63"/>
        <v>1</v>
      </c>
      <c r="V187" s="272" t="b">
        <f t="shared" si="64"/>
        <v>0</v>
      </c>
      <c r="W187" s="272" t="b">
        <f t="shared" si="72"/>
        <v>1</v>
      </c>
      <c r="X187" s="272" t="b">
        <f t="shared" si="65"/>
        <v>1</v>
      </c>
      <c r="Y187" s="272" t="b">
        <f t="shared" si="66"/>
        <v>0</v>
      </c>
      <c r="Z187" s="298"/>
      <c r="AA187" s="305" t="str">
        <f t="shared" si="67"/>
        <v/>
      </c>
      <c r="AB187" s="301" t="str" cm="1">
        <f t="array" ref="AB187">IF( $AA187="", "", INDEX(聲母資料表, $AA187, AB$5))</f>
        <v/>
      </c>
      <c r="AC187" s="301" t="str" cm="1">
        <f t="array" ref="AC187">IF( $AA187="", "", INDEX(聲母資料表, $AA187, AC$5))</f>
        <v/>
      </c>
      <c r="AD187" s="305" t="str">
        <f t="shared" si="68"/>
        <v/>
      </c>
      <c r="AE187" s="301" t="str" cm="1">
        <f t="array" ref="AE187">IF( $X187, "", INDEX(韻母資料表, AD187, AE$5))</f>
        <v/>
      </c>
      <c r="AF187" s="301" t="str" cm="1">
        <f t="array" ref="AF187">IF( $X187, "", INDEX(韻母資料表, AE187, AF$5))</f>
        <v/>
      </c>
      <c r="AG187" s="298"/>
      <c r="AH187" s="301" t="str">
        <f t="array" ref="AH187">IF( $X187, "", IF( INDEX(韻母資料表, AD187, $AH$5) = "入聲", TRUE, FALSE) )</f>
        <v/>
      </c>
      <c r="AI187" s="302" t="str">
        <f t="shared" si="69"/>
        <v/>
      </c>
      <c r="AJ187" s="302" t="str">
        <f t="shared" si="73"/>
        <v/>
      </c>
      <c r="AK187" s="362" t="str">
        <f t="array" ref="AK187">IF( $X187, "", INDEX(韻母資料表, $AD187, $AK$5))</f>
        <v/>
      </c>
      <c r="AL187" s="362" t="str">
        <f t="array" ref="AL187">IF($X187, "", INDEX(白話字韻母八聲調資料表, $AE187, $AJ187))</f>
        <v/>
      </c>
      <c r="AM187" s="298"/>
      <c r="AN187" s="362" t="str" cm="1">
        <f t="array" ref="AN187">IF($W187, "", INDEX(聲母資料表, $AA187, AN$5))</f>
        <v/>
      </c>
      <c r="AO187" s="367" t="str" cm="1">
        <f t="array" ref="AO187">IF($X187, "", INDEX(韻母資料表, $AD187, AO$5))</f>
        <v/>
      </c>
      <c r="AP187" s="362" t="str" cm="1">
        <f t="array" ref="AP187">IF($X187, "", INDEX(台羅韻母八聲調資料表, $AE187, $F187))</f>
        <v/>
      </c>
      <c r="AQ187" s="298"/>
      <c r="AR187" s="302" t="str">
        <f t="array" ref="AR187">IF($W187, "", INDEX(聲母資料表, $AA187, $AR$5))</f>
        <v/>
      </c>
      <c r="AS187" s="303" t="str">
        <f t="array" ref="AS187">IF($X187, "", INDEX(韻母資料表, $AD187, $AS$5))</f>
        <v/>
      </c>
      <c r="AT187" s="302" t="str">
        <f t="array" ref="AT187">IF($X187, "", INDEX(閩拼韻母八聲調資料表, $AE187, $AJ187))</f>
        <v/>
      </c>
      <c r="AV187" s="301" t="b">
        <f t="shared" si="71"/>
        <v>0</v>
      </c>
      <c r="AW187" s="301" t="str">
        <f>IF( $AV187, IFERROR( IF(MATCH( $E187, 顎音化聲母!$H$9:$H$37, 0), TRUE, FALSE), FALSE), "")</f>
        <v/>
      </c>
      <c r="AX187" s="301" t="str">
        <f t="array" ref="AX187">IF( AND($AV187, $AW187), INDEX(顎音化聲母資料表, MATCH( $D187 &amp; $E187, 顎音化聲母!$L$5:$L$136, 0), 3), "")</f>
        <v/>
      </c>
      <c r="AY187" s="301" t="str">
        <f t="shared" si="70"/>
        <v/>
      </c>
      <c r="AZ187" s="362" t="str">
        <f t="array" ref="AZ187">IF($AY187="", "", IF( $AX187&lt;&gt;"", $AX187,INDEX(聲母資料表, $AY187, $AZ$5)))</f>
        <v/>
      </c>
      <c r="BA187" s="362" t="str">
        <f t="array" ref="BA187">IF($X187, "", INDEX(方音八音反切資料表, $AE187, $AJ187))</f>
        <v/>
      </c>
    </row>
    <row r="188" spans="2:53">
      <c r="B188" s="307">
        <f t="shared" si="52"/>
        <v>181</v>
      </c>
      <c r="C188" s="404" t="s">
        <v>224</v>
      </c>
      <c r="D188" s="312" t="s">
        <v>100</v>
      </c>
      <c r="E188" s="312" t="s">
        <v>147</v>
      </c>
      <c r="F188" s="296">
        <v>8</v>
      </c>
      <c r="G188" s="418" t="str">
        <f t="shared" si="53"/>
        <v xml:space="preserve">日 (jit8) </v>
      </c>
      <c r="H188" s="269" t="str" cm="1">
        <f t="array" ref="H188">IF( OR($U188, NOT($V188), $X188), "",  $AF188 &amp; INDEX(中文數值資料表, $AJ188, 2) &amp; $AC188)</f>
        <v>更八入</v>
      </c>
      <c r="I188" s="332" t="str">
        <f t="shared" si="54"/>
        <v>ji̍t</v>
      </c>
      <c r="J188" s="333" t="str">
        <f t="shared" si="55"/>
        <v>ji̍t</v>
      </c>
      <c r="K188" s="334" t="str">
        <f t="shared" si="56"/>
        <v>zzít</v>
      </c>
      <c r="L188" s="335" t="str">
        <f t="shared" si="57"/>
        <v>ㆢㄧㆵ˙</v>
      </c>
      <c r="M188" s="270" t="str">
        <f t="shared" ca="1" si="58"/>
        <v xml:space="preserve">\ltjruby{日}{ji̍t}\
</v>
      </c>
      <c r="N188" s="270" t="str">
        <f t="shared" ca="1" si="59"/>
        <v xml:space="preserve">&lt;ruby&gt;日&lt;rt&gt;更八入&lt;/rt&gt;&lt;/ruby&gt;
</v>
      </c>
      <c r="O188" s="270" t="str">
        <f t="shared" ca="1" si="60"/>
        <v xml:space="preserve">&lt;ruby&gt;日&lt;rt&gt;ji̍t&lt;/rt&gt;&lt;/ruby&gt;
</v>
      </c>
      <c r="P188" s="270" t="str">
        <f t="shared" ref="P188:Q207" ca="1" si="76">IF( $U188, ($C188 &amp; CHAR(10)), IF($C188=CHAR(10), (CHAR(10) &amp; "&lt;/p&gt;" &amp; CHAR(10) &amp; "&lt;p&gt;" &amp; CHAR(10)), "&lt;ruby&gt;" &amp; $C188 &amp; "&lt;rt&gt;" &amp; INDIRECT( ADDRESS(ROW(), COLUMN() - $P$5) ) &amp; "&lt;/rt&gt;&lt;/ruby&gt;" &amp; CHAR(10)))</f>
        <v xml:space="preserve">&lt;ruby&gt;日&lt;rt&gt;ji̍t&lt;/rt&gt;&lt;/ruby&gt;
</v>
      </c>
      <c r="Q188" s="270" t="str">
        <f t="shared" ca="1" si="76"/>
        <v xml:space="preserve">&lt;ruby&gt;日&lt;rt&gt;zzít&lt;/rt&gt;&lt;/ruby&gt;
</v>
      </c>
      <c r="R188" s="271" t="str">
        <f t="shared" ca="1" si="61"/>
        <v xml:space="preserve">&lt;ruby&gt;日&lt;rtc&gt;ㆢㄧㆵ˙&lt;/rtc&gt;&lt;/ruby&gt;
</v>
      </c>
      <c r="S188" s="271" t="str">
        <f t="shared" ca="1" si="62"/>
        <v xml:space="preserve">&lt;ruby&gt;日&lt;rt&gt;ji̍t&lt;/rt&gt;&lt;rtc&gt;ㆢㄧㆵ˙&lt;/rtc&gt;&lt;/ruby&gt;
</v>
      </c>
      <c r="T188" s="244"/>
      <c r="U188" s="272" t="b">
        <f t="shared" si="63"/>
        <v>0</v>
      </c>
      <c r="V188" s="272" t="b">
        <f t="shared" si="64"/>
        <v>1</v>
      </c>
      <c r="W188" s="272" t="b">
        <f t="shared" si="72"/>
        <v>0</v>
      </c>
      <c r="X188" s="272" t="b">
        <f t="shared" si="65"/>
        <v>0</v>
      </c>
      <c r="Y188" s="272" t="b">
        <f t="shared" si="66"/>
        <v>0</v>
      </c>
      <c r="Z188" s="298"/>
      <c r="AA188" s="305">
        <f t="shared" si="67"/>
        <v>19</v>
      </c>
      <c r="AB188" s="301" cm="1">
        <f t="array" ref="AB188">IF( $AA188="", "", INDEX(聲母資料表, $AA188, AB$5))</f>
        <v>9</v>
      </c>
      <c r="AC188" s="301" t="str" cm="1">
        <f t="array" ref="AC188">IF( $AA188="", "", INDEX(聲母資料表, $AA188, AC$5))</f>
        <v>入</v>
      </c>
      <c r="AD188" s="305">
        <f t="shared" si="68"/>
        <v>45</v>
      </c>
      <c r="AE188" s="301" cm="1">
        <f t="array" ref="AE188">IF( $X188, "", INDEX(韻母資料表, AD188, AE$5))</f>
        <v>17</v>
      </c>
      <c r="AF188" s="301" t="str" cm="1">
        <f t="array" ref="AF188">IF( $X188, "", INDEX(韻母資料表, AE188, AF$5))</f>
        <v>更</v>
      </c>
      <c r="AG188" s="298"/>
      <c r="AH188" s="301" t="b">
        <f t="array" ref="AH188">IF( $X188, "", IF( INDEX(韻母資料表, AD188, $AH$5) = "入聲", TRUE, FALSE) )</f>
        <v>0</v>
      </c>
      <c r="AI188" s="302">
        <f t="shared" si="69"/>
        <v>1</v>
      </c>
      <c r="AJ188" s="302">
        <f t="shared" si="73"/>
        <v>8</v>
      </c>
      <c r="AK188" s="362" t="str">
        <f t="array" ref="AK188">IF( $X188, "", INDEX(韻母資料表, $AD188, $AK$5))</f>
        <v>it</v>
      </c>
      <c r="AL188" s="362" t="str">
        <f t="array" ref="AL188">IF($X188, "", INDEX(白話字韻母八聲調資料表, $AE188, $AJ188))</f>
        <v>i̍t</v>
      </c>
      <c r="AM188" s="298"/>
      <c r="AN188" s="362" t="str" cm="1">
        <f t="array" ref="AN188">IF($W188, "", INDEX(聲母資料表, $AA188, AN$5))</f>
        <v>j</v>
      </c>
      <c r="AO188" s="367" t="str" cm="1">
        <f t="array" ref="AO188">IF($X188, "", INDEX(韻母資料表, $AD188, AO$5))</f>
        <v>it</v>
      </c>
      <c r="AP188" s="362" t="str" cm="1">
        <f t="array" ref="AP188">IF($X188, "", INDEX(台羅韻母八聲調資料表, $AE188, $F188))</f>
        <v>i̍t</v>
      </c>
      <c r="AQ188" s="298"/>
      <c r="AR188" s="302" t="str">
        <f t="array" ref="AR188">IF($W188, "", INDEX(聲母資料表, $AA188, $AR$5))</f>
        <v>zz</v>
      </c>
      <c r="AS188" s="303" t="str">
        <f t="array" ref="AS188">IF($X188, "", INDEX(韻母資料表, $AD188, $AS$5))</f>
        <v>it</v>
      </c>
      <c r="AT188" s="302" t="str">
        <f t="array" ref="AT188">IF($X188, "", INDEX(閩拼韻母八聲調資料表, $AE188, $AJ188))</f>
        <v>ít</v>
      </c>
      <c r="AV188" s="301" t="b">
        <f t="shared" si="71"/>
        <v>1</v>
      </c>
      <c r="AW188" s="301" t="b">
        <f>IF( $AV188, IFERROR( IF(MATCH( $E188, 顎音化聲母!$H$9:$H$37, 0), TRUE, FALSE), FALSE), "")</f>
        <v>1</v>
      </c>
      <c r="AX188" s="301" t="str">
        <f t="array" ref="AX188">IF( AND($AV188, $AW188), INDEX(顎音化聲母資料表, MATCH( $D188 &amp; $E188, 顎音化聲母!$L$5:$L$136, 0), 3), "")</f>
        <v>ㆢ</v>
      </c>
      <c r="AY188" s="301">
        <f t="shared" si="70"/>
        <v>19</v>
      </c>
      <c r="AZ188" s="362" t="str">
        <f t="array" ref="AZ188">IF($AY188="", "", IF( $AX188&lt;&gt;"", $AX188,INDEX(聲母資料表, $AY188, $AZ$5)))</f>
        <v>ㆢ</v>
      </c>
      <c r="BA188" s="362" t="str">
        <f t="array" ref="BA188">IF($X188, "", INDEX(方音八音反切資料表, $AE188, $AJ188))</f>
        <v>ㄧㆵ˙</v>
      </c>
    </row>
    <row r="189" spans="2:53">
      <c r="B189" s="307">
        <f t="shared" si="52"/>
        <v>182</v>
      </c>
      <c r="C189" s="404" t="s">
        <v>225</v>
      </c>
      <c r="D189" s="312" t="s">
        <v>68</v>
      </c>
      <c r="E189" s="312" t="s">
        <v>64</v>
      </c>
      <c r="F189" s="296">
        <v>1</v>
      </c>
      <c r="G189" s="418" t="str">
        <f t="shared" si="53"/>
        <v xml:space="preserve">星 (sing1) </v>
      </c>
      <c r="H189" s="269" t="str" cm="1">
        <f t="array" ref="H189">IF( OR($U189, NOT($V189), $X189), "",  $AF189 &amp; INDEX(中文數值資料表, $AJ189, 2) &amp; $AC189)</f>
        <v>監一時</v>
      </c>
      <c r="I189" s="332" t="str">
        <f t="shared" si="54"/>
        <v>sing</v>
      </c>
      <c r="J189" s="333" t="str">
        <f t="shared" si="55"/>
        <v>sing</v>
      </c>
      <c r="K189" s="334" t="str">
        <f t="shared" si="56"/>
        <v>sīng</v>
      </c>
      <c r="L189" s="335" t="str">
        <f t="shared" si="57"/>
        <v>ㄙㄧㄥ</v>
      </c>
      <c r="M189" s="270" t="str">
        <f t="shared" ca="1" si="58"/>
        <v xml:space="preserve">\ltjruby{星}{sing}\
</v>
      </c>
      <c r="N189" s="270" t="str">
        <f t="shared" ca="1" si="59"/>
        <v xml:space="preserve">&lt;ruby&gt;星&lt;rt&gt;監一時&lt;/rt&gt;&lt;/ruby&gt;
</v>
      </c>
      <c r="O189" s="270" t="str">
        <f t="shared" ca="1" si="60"/>
        <v xml:space="preserve">&lt;ruby&gt;星&lt;rt&gt;sing&lt;/rt&gt;&lt;/ruby&gt;
</v>
      </c>
      <c r="P189" s="270" t="str">
        <f t="shared" ca="1" si="76"/>
        <v xml:space="preserve">&lt;ruby&gt;星&lt;rt&gt;sing&lt;/rt&gt;&lt;/ruby&gt;
</v>
      </c>
      <c r="Q189" s="270" t="str">
        <f t="shared" ca="1" si="76"/>
        <v xml:space="preserve">&lt;ruby&gt;星&lt;rt&gt;sīng&lt;/rt&gt;&lt;/ruby&gt;
</v>
      </c>
      <c r="R189" s="271" t="str">
        <f t="shared" ca="1" si="61"/>
        <v xml:space="preserve">&lt;ruby&gt;星&lt;rtc&gt;ㄙㄧㄥ&lt;/rtc&gt;&lt;/ruby&gt;
</v>
      </c>
      <c r="S189" s="271" t="str">
        <f t="shared" ca="1" si="62"/>
        <v xml:space="preserve">&lt;ruby&gt;星&lt;rt&gt;sing&lt;/rt&gt;&lt;rtc&gt;ㄙㄧㄥ&lt;/rtc&gt;&lt;/ruby&gt;
</v>
      </c>
      <c r="T189" s="244"/>
      <c r="U189" s="272" t="b">
        <f t="shared" si="63"/>
        <v>0</v>
      </c>
      <c r="V189" s="272" t="b">
        <f t="shared" si="64"/>
        <v>1</v>
      </c>
      <c r="W189" s="272" t="b">
        <f t="shared" si="72"/>
        <v>0</v>
      </c>
      <c r="X189" s="272" t="b">
        <f t="shared" si="65"/>
        <v>0</v>
      </c>
      <c r="Y189" s="272" t="b">
        <f t="shared" si="66"/>
        <v>0</v>
      </c>
      <c r="Z189" s="298"/>
      <c r="AA189" s="305">
        <f t="shared" si="67"/>
        <v>21</v>
      </c>
      <c r="AB189" s="301" cm="1">
        <f t="array" ref="AB189">IF( $AA189="", "", INDEX(聲母資料表, $AA189, AB$5))</f>
        <v>10</v>
      </c>
      <c r="AC189" s="301" t="str" cm="1">
        <f t="array" ref="AC189">IF( $AA189="", "", INDEX(聲母資料表, $AA189, AC$5))</f>
        <v>時</v>
      </c>
      <c r="AD189" s="305">
        <f t="shared" si="68"/>
        <v>37</v>
      </c>
      <c r="AE189" s="301" cm="1">
        <f t="array" ref="AE189">IF( $X189, "", INDEX(韻母資料表, AD189, AE$5))</f>
        <v>9</v>
      </c>
      <c r="AF189" s="301" t="str" cm="1">
        <f t="array" ref="AF189">IF( $X189, "", INDEX(韻母資料表, AE189, AF$5))</f>
        <v>監</v>
      </c>
      <c r="AG189" s="298"/>
      <c r="AH189" s="301" t="b">
        <f t="array" ref="AH189">IF( $X189, "", IF( INDEX(韻母資料表, AD189, $AH$5) = "入聲", TRUE, FALSE) )</f>
        <v>0</v>
      </c>
      <c r="AI189" s="302">
        <f t="shared" si="69"/>
        <v>1</v>
      </c>
      <c r="AJ189" s="302">
        <f t="shared" si="73"/>
        <v>1</v>
      </c>
      <c r="AK189" s="362" t="str">
        <f t="array" ref="AK189">IF( $X189, "", INDEX(韻母資料表, $AD189, $AK$5))</f>
        <v>ing</v>
      </c>
      <c r="AL189" s="362" t="str">
        <f t="array" ref="AL189">IF($X189, "", INDEX(白話字韻母八聲調資料表, $AE189, $AJ189))</f>
        <v>ing</v>
      </c>
      <c r="AM189" s="298"/>
      <c r="AN189" s="362" t="str" cm="1">
        <f t="array" ref="AN189">IF($W189, "", INDEX(聲母資料表, $AA189, AN$5))</f>
        <v>s</v>
      </c>
      <c r="AO189" s="367" t="str" cm="1">
        <f t="array" ref="AO189">IF($X189, "", INDEX(韻母資料表, $AD189, AO$5))</f>
        <v>ing</v>
      </c>
      <c r="AP189" s="362" t="str" cm="1">
        <f t="array" ref="AP189">IF($X189, "", INDEX(台羅韻母八聲調資料表, $AE189, $F189))</f>
        <v>ing</v>
      </c>
      <c r="AQ189" s="298"/>
      <c r="AR189" s="302" t="str">
        <f t="array" ref="AR189">IF($W189, "", INDEX(聲母資料表, $AA189, $AR$5))</f>
        <v>s</v>
      </c>
      <c r="AS189" s="303" t="str">
        <f t="array" ref="AS189">IF($X189, "", INDEX(韻母資料表, $AD189, $AS$5))</f>
        <v>ing</v>
      </c>
      <c r="AT189" s="302" t="str">
        <f t="array" ref="AT189">IF($X189, "", INDEX(閩拼韻母八聲調資料表, $AE189, $AJ189))</f>
        <v>īng</v>
      </c>
      <c r="AV189" s="301" t="b">
        <f t="shared" si="71"/>
        <v>1</v>
      </c>
      <c r="AW189" s="301" t="b">
        <f>IF( $AV189, IFERROR( IF(MATCH( $E189, 顎音化聲母!$H$9:$H$37, 0), TRUE, FALSE), FALSE), "")</f>
        <v>0</v>
      </c>
      <c r="AX189" s="301" t="str">
        <f t="array" ref="AX189">IF( AND($AV189, $AW189), INDEX(顎音化聲母資料表, MATCH( $D189 &amp; $E189, 顎音化聲母!$L$5:$L$136, 0), 3), "")</f>
        <v/>
      </c>
      <c r="AY189" s="301">
        <f t="shared" si="70"/>
        <v>21</v>
      </c>
      <c r="AZ189" s="362" t="str">
        <f t="array" ref="AZ189">IF($AY189="", "", IF( $AX189&lt;&gt;"", $AX189,INDEX(聲母資料表, $AY189, $AZ$5)))</f>
        <v>ㄙ</v>
      </c>
      <c r="BA189" s="362" t="str">
        <f t="array" ref="BA189">IF($X189, "", INDEX(方音八音反切資料表, $AE189, $AJ189))</f>
        <v>ㄧㄥ</v>
      </c>
    </row>
    <row r="190" spans="2:53">
      <c r="B190" s="307">
        <f t="shared" si="52"/>
        <v>183</v>
      </c>
      <c r="C190" s="404" t="s">
        <v>226</v>
      </c>
      <c r="D190" s="312" t="s">
        <v>91</v>
      </c>
      <c r="E190" s="312" t="s">
        <v>101</v>
      </c>
      <c r="F190" s="296">
        <v>2</v>
      </c>
      <c r="G190" s="418" t="str">
        <f t="shared" si="53"/>
        <v xml:space="preserve">隱 (qin2) </v>
      </c>
      <c r="H190" s="269" t="str" cm="1">
        <f t="array" ref="H190">IF( OR($U190, NOT($V190), $X190), "",  $AF190 &amp; INDEX(中文數值資料表, $AJ190, 2) &amp; $AC190)</f>
        <v>更二英</v>
      </c>
      <c r="I190" s="332" t="str">
        <f t="shared" si="54"/>
        <v>qín</v>
      </c>
      <c r="J190" s="333" t="str">
        <f t="shared" si="55"/>
        <v>ín</v>
      </c>
      <c r="K190" s="334" t="str">
        <f t="shared" si="56"/>
        <v>ín</v>
      </c>
      <c r="L190" s="335" t="str">
        <f t="shared" si="57"/>
        <v>0ㄧㄣˋ</v>
      </c>
      <c r="M190" s="270" t="str">
        <f t="shared" ca="1" si="58"/>
        <v xml:space="preserve">\ltjruby{隱}{ín}\
</v>
      </c>
      <c r="N190" s="270" t="str">
        <f t="shared" ca="1" si="59"/>
        <v xml:space="preserve">&lt;ruby&gt;隱&lt;rt&gt;更二英&lt;/rt&gt;&lt;/ruby&gt;
</v>
      </c>
      <c r="O190" s="270" t="str">
        <f t="shared" ca="1" si="60"/>
        <v xml:space="preserve">&lt;ruby&gt;隱&lt;rt&gt;qín&lt;/rt&gt;&lt;/ruby&gt;
</v>
      </c>
      <c r="P190" s="270" t="str">
        <f t="shared" ca="1" si="76"/>
        <v xml:space="preserve">&lt;ruby&gt;隱&lt;rt&gt;ín&lt;/rt&gt;&lt;/ruby&gt;
</v>
      </c>
      <c r="Q190" s="270" t="str">
        <f t="shared" ca="1" si="76"/>
        <v xml:space="preserve">&lt;ruby&gt;隱&lt;rt&gt;ín&lt;/rt&gt;&lt;/ruby&gt;
</v>
      </c>
      <c r="R190" s="271" t="str">
        <f t="shared" ca="1" si="61"/>
        <v xml:space="preserve">&lt;ruby&gt;隱&lt;rtc&gt;0ㄧㄣˋ&lt;/rtc&gt;&lt;/ruby&gt;
</v>
      </c>
      <c r="S190" s="271" t="str">
        <f t="shared" ca="1" si="62"/>
        <v xml:space="preserve">&lt;ruby&gt;隱&lt;rt&gt;ín&lt;/rt&gt;&lt;rtc&gt;0ㄧㄣˋ&lt;/rtc&gt;&lt;/ruby&gt;
</v>
      </c>
      <c r="T190" s="244"/>
      <c r="U190" s="272" t="b">
        <f t="shared" si="63"/>
        <v>0</v>
      </c>
      <c r="V190" s="272" t="b">
        <f t="shared" si="64"/>
        <v>1</v>
      </c>
      <c r="W190" s="272" t="b">
        <f t="shared" si="72"/>
        <v>0</v>
      </c>
      <c r="X190" s="272" t="b">
        <f t="shared" si="65"/>
        <v>0</v>
      </c>
      <c r="Y190" s="272" t="b">
        <f t="shared" si="66"/>
        <v>0</v>
      </c>
      <c r="Z190" s="298"/>
      <c r="AA190" s="305">
        <f t="shared" si="67"/>
        <v>22</v>
      </c>
      <c r="AB190" s="301" cm="1">
        <f t="array" ref="AB190">IF( $AA190="", "", INDEX(聲母資料表, $AA190, AB$5))</f>
        <v>11</v>
      </c>
      <c r="AC190" s="301" t="str" cm="1">
        <f t="array" ref="AC190">IF( $AA190="", "", INDEX(聲母資料表, $AA190, AC$5))</f>
        <v>英</v>
      </c>
      <c r="AD190" s="305">
        <f t="shared" si="68"/>
        <v>36</v>
      </c>
      <c r="AE190" s="301" cm="1">
        <f t="array" ref="AE190">IF( $X190, "", INDEX(韻母資料表, AD190, AE$5))</f>
        <v>17</v>
      </c>
      <c r="AF190" s="301" t="str" cm="1">
        <f t="array" ref="AF190">IF( $X190, "", INDEX(韻母資料表, AE190, AF$5))</f>
        <v>更</v>
      </c>
      <c r="AG190" s="298"/>
      <c r="AH190" s="301" t="b">
        <f t="array" ref="AH190">IF( $X190, "", IF( INDEX(韻母資料表, AD190, $AH$5) = "入聲", TRUE, FALSE) )</f>
        <v>0</v>
      </c>
      <c r="AI190" s="302">
        <f t="shared" si="69"/>
        <v>1</v>
      </c>
      <c r="AJ190" s="302">
        <f t="shared" si="73"/>
        <v>2</v>
      </c>
      <c r="AK190" s="362" t="str">
        <f t="array" ref="AK190">IF( $X190, "", INDEX(韻母資料表, $AD190, $AK$5))</f>
        <v>in</v>
      </c>
      <c r="AL190" s="362" t="str">
        <f t="array" ref="AL190">IF($X190, "", INDEX(白話字韻母八聲調資料表, $AE190, $AJ190))</f>
        <v>ín</v>
      </c>
      <c r="AM190" s="298"/>
      <c r="AN190" s="362" t="str" cm="1">
        <f t="array" ref="AN190">IF($W190, "", INDEX(聲母資料表, $AA190, AN$5))</f>
        <v xml:space="preserve"> </v>
      </c>
      <c r="AO190" s="367" t="str" cm="1">
        <f t="array" ref="AO190">IF($X190, "", INDEX(韻母資料表, $AD190, AO$5))</f>
        <v>in</v>
      </c>
      <c r="AP190" s="362" t="str" cm="1">
        <f t="array" ref="AP190">IF($X190, "", INDEX(台羅韻母八聲調資料表, $AE190, $F190))</f>
        <v>ín</v>
      </c>
      <c r="AQ190" s="298"/>
      <c r="AR190" s="302" t="str">
        <f t="array" ref="AR190">IF($W190, "", INDEX(聲母資料表, $AA190, $AR$5))</f>
        <v xml:space="preserve"> </v>
      </c>
      <c r="AS190" s="303" t="str">
        <f t="array" ref="AS190">IF($X190, "", INDEX(韻母資料表, $AD190, $AS$5))</f>
        <v>in</v>
      </c>
      <c r="AT190" s="302" t="str">
        <f t="array" ref="AT190">IF($X190, "", INDEX(閩拼韻母八聲調資料表, $AE190, $AJ190))</f>
        <v>ín</v>
      </c>
      <c r="AV190" s="301" t="b">
        <f t="shared" si="71"/>
        <v>0</v>
      </c>
      <c r="AW190" s="301" t="str">
        <f>IF( $AV190, IFERROR( IF(MATCH( $E190, 顎音化聲母!$H$9:$H$37, 0), TRUE, FALSE), FALSE), "")</f>
        <v/>
      </c>
      <c r="AX190" s="301" t="str">
        <f t="array" ref="AX190">IF( AND($AV190, $AW190), INDEX(顎音化聲母資料表, MATCH( $D190 &amp; $E190, 顎音化聲母!$L$5:$L$136, 0), 3), "")</f>
        <v/>
      </c>
      <c r="AY190" s="301">
        <f t="shared" si="70"/>
        <v>22</v>
      </c>
      <c r="AZ190" s="362">
        <f t="array" ref="AZ190">IF($AY190="", "", IF( $AX190&lt;&gt;"", $AX190,INDEX(聲母資料表, $AY190, $AZ$5)))</f>
        <v>0</v>
      </c>
      <c r="BA190" s="362" t="str">
        <f t="array" ref="BA190">IF($X190, "", INDEX(方音八音反切資料表, $AE190, $AJ190))</f>
        <v>ㄧㄣˋ</v>
      </c>
    </row>
    <row r="191" spans="2:53">
      <c r="B191" s="307">
        <f t="shared" si="52"/>
        <v>184</v>
      </c>
      <c r="C191" s="404" t="s">
        <v>227</v>
      </c>
      <c r="D191" s="312" t="s">
        <v>91</v>
      </c>
      <c r="E191" s="312" t="s">
        <v>167</v>
      </c>
      <c r="F191" s="296">
        <v>7</v>
      </c>
      <c r="G191" s="418" t="str">
        <f t="shared" si="53"/>
        <v xml:space="preserve">曜 (qiau7) </v>
      </c>
      <c r="H191" s="269" t="str" cm="1">
        <f t="array" ref="H191">IF( OR($U191, NOT($V191), $X191), "",  $AF191 &amp; INDEX(中文數值資料表, $AJ191, 2) &amp; $AC191)</f>
        <v>干七英</v>
      </c>
      <c r="I191" s="332" t="str">
        <f t="shared" si="54"/>
        <v>qiāu</v>
      </c>
      <c r="J191" s="333" t="str">
        <f t="shared" si="55"/>
        <v>iāu</v>
      </c>
      <c r="K191" s="334" t="str">
        <f t="shared" si="56"/>
        <v>iāo</v>
      </c>
      <c r="L191" s="335" t="str">
        <f t="shared" si="57"/>
        <v>0ㄧㄠ˫</v>
      </c>
      <c r="M191" s="270" t="str">
        <f t="shared" ca="1" si="58"/>
        <v xml:space="preserve">\ltjruby{曜}{iāu}\
</v>
      </c>
      <c r="N191" s="270" t="str">
        <f t="shared" ca="1" si="59"/>
        <v xml:space="preserve">&lt;ruby&gt;曜&lt;rt&gt;干七英&lt;/rt&gt;&lt;/ruby&gt;
</v>
      </c>
      <c r="O191" s="270" t="str">
        <f t="shared" ca="1" si="60"/>
        <v xml:space="preserve">&lt;ruby&gt;曜&lt;rt&gt;qiāu&lt;/rt&gt;&lt;/ruby&gt;
</v>
      </c>
      <c r="P191" s="270" t="str">
        <f t="shared" ca="1" si="76"/>
        <v xml:space="preserve">&lt;ruby&gt;曜&lt;rt&gt;iāu&lt;/rt&gt;&lt;/ruby&gt;
</v>
      </c>
      <c r="Q191" s="270" t="str">
        <f t="shared" ca="1" si="76"/>
        <v xml:space="preserve">&lt;ruby&gt;曜&lt;rt&gt;iāo&lt;/rt&gt;&lt;/ruby&gt;
</v>
      </c>
      <c r="R191" s="271" t="str">
        <f t="shared" ca="1" si="61"/>
        <v xml:space="preserve">&lt;ruby&gt;曜&lt;rtc&gt;0ㄧㄠ˫&lt;/rtc&gt;&lt;/ruby&gt;
</v>
      </c>
      <c r="S191" s="271" t="str">
        <f t="shared" ca="1" si="62"/>
        <v xml:space="preserve">&lt;ruby&gt;曜&lt;rt&gt;iāu&lt;/rt&gt;&lt;rtc&gt;0ㄧㄠ˫&lt;/rtc&gt;&lt;/ruby&gt;
</v>
      </c>
      <c r="T191" s="244"/>
      <c r="U191" s="272" t="b">
        <f t="shared" si="63"/>
        <v>0</v>
      </c>
      <c r="V191" s="272" t="b">
        <f t="shared" si="64"/>
        <v>1</v>
      </c>
      <c r="W191" s="272" t="b">
        <f t="shared" si="72"/>
        <v>0</v>
      </c>
      <c r="X191" s="272" t="b">
        <f t="shared" si="65"/>
        <v>0</v>
      </c>
      <c r="Y191" s="272" t="b">
        <f t="shared" si="66"/>
        <v>0</v>
      </c>
      <c r="Z191" s="298"/>
      <c r="AA191" s="305">
        <f t="shared" si="67"/>
        <v>22</v>
      </c>
      <c r="AB191" s="301" cm="1">
        <f t="array" ref="AB191">IF( $AA191="", "", INDEX(聲母資料表, $AA191, AB$5))</f>
        <v>11</v>
      </c>
      <c r="AC191" s="301" t="str" cm="1">
        <f t="array" ref="AC191">IF( $AA191="", "", INDEX(聲母資料表, $AA191, AC$5))</f>
        <v>英</v>
      </c>
      <c r="AD191" s="305">
        <f t="shared" si="68"/>
        <v>30</v>
      </c>
      <c r="AE191" s="301" cm="1">
        <f t="array" ref="AE191">IF( $X191, "", INDEX(韻母資料表, AD191, AE$5))</f>
        <v>12</v>
      </c>
      <c r="AF191" s="301" t="str" cm="1">
        <f t="array" ref="AF191">IF( $X191, "", INDEX(韻母資料表, AE191, AF$5))</f>
        <v>干</v>
      </c>
      <c r="AG191" s="298"/>
      <c r="AH191" s="301" t="b">
        <f t="array" ref="AH191">IF( $X191, "", IF( INDEX(韻母資料表, AD191, $AH$5) = "入聲", TRUE, FALSE) )</f>
        <v>0</v>
      </c>
      <c r="AI191" s="302">
        <f t="shared" si="69"/>
        <v>1</v>
      </c>
      <c r="AJ191" s="302">
        <f t="shared" si="73"/>
        <v>7</v>
      </c>
      <c r="AK191" s="362" t="str">
        <f t="array" ref="AK191">IF( $X191, "", INDEX(韻母資料表, $AD191, $AK$5))</f>
        <v>iau</v>
      </c>
      <c r="AL191" s="362" t="str">
        <f t="array" ref="AL191">IF($X191, "", INDEX(白話字韻母八聲調資料表, $AE191, $AJ191))</f>
        <v>iāu</v>
      </c>
      <c r="AM191" s="298"/>
      <c r="AN191" s="362" t="str" cm="1">
        <f t="array" ref="AN191">IF($W191, "", INDEX(聲母資料表, $AA191, AN$5))</f>
        <v xml:space="preserve"> </v>
      </c>
      <c r="AO191" s="367" t="str" cm="1">
        <f t="array" ref="AO191">IF($X191, "", INDEX(韻母資料表, $AD191, AO$5))</f>
        <v>iau</v>
      </c>
      <c r="AP191" s="362" t="str" cm="1">
        <f t="array" ref="AP191">IF($X191, "", INDEX(台羅韻母八聲調資料表, $AE191, $F191))</f>
        <v>iāu</v>
      </c>
      <c r="AQ191" s="298"/>
      <c r="AR191" s="302" t="str">
        <f t="array" ref="AR191">IF($W191, "", INDEX(聲母資料表, $AA191, $AR$5))</f>
        <v xml:space="preserve"> </v>
      </c>
      <c r="AS191" s="303" t="str">
        <f t="array" ref="AS191">IF($X191, "", INDEX(韻母資料表, $AD191, $AS$5))</f>
        <v>iao</v>
      </c>
      <c r="AT191" s="302" t="str">
        <f t="array" ref="AT191">IF($X191, "", INDEX(閩拼韻母八聲調資料表, $AE191, $AJ191))</f>
        <v>iāo</v>
      </c>
      <c r="AV191" s="301" t="b">
        <f t="shared" si="71"/>
        <v>0</v>
      </c>
      <c r="AW191" s="301" t="str">
        <f>IF( $AV191, IFERROR( IF(MATCH( $E191, 顎音化聲母!$H$9:$H$37, 0), TRUE, FALSE), FALSE), "")</f>
        <v/>
      </c>
      <c r="AX191" s="301" t="str">
        <f t="array" ref="AX191">IF( AND($AV191, $AW191), INDEX(顎音化聲母資料表, MATCH( $D191 &amp; $E191, 顎音化聲母!$L$5:$L$136, 0), 3), "")</f>
        <v/>
      </c>
      <c r="AY191" s="301">
        <f t="shared" si="70"/>
        <v>22</v>
      </c>
      <c r="AZ191" s="362">
        <f t="array" ref="AZ191">IF($AY191="", "", IF( $AX191&lt;&gt;"", $AX191,INDEX(聲母資料表, $AY191, $AZ$5)))</f>
        <v>0</v>
      </c>
      <c r="BA191" s="362" t="str">
        <f t="array" ref="BA191">IF($X191, "", INDEX(方音八音反切資料表, $AE191, $AJ191))</f>
        <v>ㄧㄠ˫</v>
      </c>
    </row>
    <row r="192" spans="2:53">
      <c r="B192" s="307">
        <f t="shared" si="52"/>
        <v>185</v>
      </c>
      <c r="C192" s="404" t="s">
        <v>75</v>
      </c>
      <c r="D192" s="312"/>
      <c r="E192" s="312"/>
      <c r="F192" s="296"/>
      <c r="G192" s="418" t="str">
        <f t="shared" si="53"/>
        <v/>
      </c>
      <c r="H192" s="269" t="str" cm="1">
        <f t="array" ref="H192">IF( OR($U192, NOT($V192), $X192), "",  $AF192 &amp; INDEX(中文數值資料表, $AJ192, 2) &amp; $AC192)</f>
        <v/>
      </c>
      <c r="I192" s="332" t="str">
        <f t="shared" si="54"/>
        <v/>
      </c>
      <c r="J192" s="333" t="str">
        <f t="shared" si="55"/>
        <v/>
      </c>
      <c r="K192" s="334" t="str">
        <f t="shared" si="56"/>
        <v/>
      </c>
      <c r="L192" s="335" t="str">
        <f t="shared" si="57"/>
        <v/>
      </c>
      <c r="M192" s="270" t="str">
        <f t="shared" ca="1" si="58"/>
        <v xml:space="preserve">\ltjruby{，}{}\
</v>
      </c>
      <c r="N192" s="270" t="str">
        <f t="shared" ca="1" si="59"/>
        <v xml:space="preserve">，
</v>
      </c>
      <c r="O192" s="270" t="str">
        <f t="shared" ca="1" si="60"/>
        <v xml:space="preserve">，
</v>
      </c>
      <c r="P192" s="270" t="str">
        <f t="shared" ca="1" si="76"/>
        <v xml:space="preserve">，
</v>
      </c>
      <c r="Q192" s="270" t="str">
        <f t="shared" ca="1" si="76"/>
        <v xml:space="preserve">，
</v>
      </c>
      <c r="R192" s="271" t="str">
        <f t="shared" ca="1" si="61"/>
        <v xml:space="preserve">，
</v>
      </c>
      <c r="S192" s="271" t="str">
        <f t="shared" ca="1" si="62"/>
        <v xml:space="preserve">，
</v>
      </c>
      <c r="T192" s="244"/>
      <c r="U192" s="272" t="b">
        <f t="shared" si="63"/>
        <v>1</v>
      </c>
      <c r="V192" s="272" t="b">
        <f t="shared" si="64"/>
        <v>0</v>
      </c>
      <c r="W192" s="272" t="b">
        <f t="shared" si="72"/>
        <v>1</v>
      </c>
      <c r="X192" s="272" t="b">
        <f t="shared" si="65"/>
        <v>1</v>
      </c>
      <c r="Y192" s="272" t="b">
        <f t="shared" si="66"/>
        <v>0</v>
      </c>
      <c r="Z192" s="298"/>
      <c r="AA192" s="305" t="str">
        <f t="shared" si="67"/>
        <v/>
      </c>
      <c r="AB192" s="301" t="str" cm="1">
        <f t="array" ref="AB192">IF( $AA192="", "", INDEX(聲母資料表, $AA192, AB$5))</f>
        <v/>
      </c>
      <c r="AC192" s="301" t="str" cm="1">
        <f t="array" ref="AC192">IF( $AA192="", "", INDEX(聲母資料表, $AA192, AC$5))</f>
        <v/>
      </c>
      <c r="AD192" s="305" t="str">
        <f t="shared" si="68"/>
        <v/>
      </c>
      <c r="AE192" s="301" t="str" cm="1">
        <f t="array" ref="AE192">IF( $X192, "", INDEX(韻母資料表, AD192, AE$5))</f>
        <v/>
      </c>
      <c r="AF192" s="301" t="str" cm="1">
        <f t="array" ref="AF192">IF( $X192, "", INDEX(韻母資料表, AE192, AF$5))</f>
        <v/>
      </c>
      <c r="AG192" s="298"/>
      <c r="AH192" s="301" t="str">
        <f t="array" ref="AH192">IF( $X192, "", IF( INDEX(韻母資料表, AD192, $AH$5) = "入聲", TRUE, FALSE) )</f>
        <v/>
      </c>
      <c r="AI192" s="302" t="str">
        <f t="shared" si="69"/>
        <v/>
      </c>
      <c r="AJ192" s="302" t="str">
        <f t="shared" si="73"/>
        <v/>
      </c>
      <c r="AK192" s="362" t="str">
        <f t="array" ref="AK192">IF( $X192, "", INDEX(韻母資料表, $AD192, $AK$5))</f>
        <v/>
      </c>
      <c r="AL192" s="362" t="str">
        <f t="array" ref="AL192">IF($X192, "", INDEX(白話字韻母八聲調資料表, $AE192, $AJ192))</f>
        <v/>
      </c>
      <c r="AM192" s="298"/>
      <c r="AN192" s="362" t="str" cm="1">
        <f t="array" ref="AN192">IF($W192, "", INDEX(聲母資料表, $AA192, AN$5))</f>
        <v/>
      </c>
      <c r="AO192" s="367" t="str" cm="1">
        <f t="array" ref="AO192">IF($X192, "", INDEX(韻母資料表, $AD192, AO$5))</f>
        <v/>
      </c>
      <c r="AP192" s="362" t="str" cm="1">
        <f t="array" ref="AP192">IF($X192, "", INDEX(台羅韻母八聲調資料表, $AE192, $F192))</f>
        <v/>
      </c>
      <c r="AQ192" s="298"/>
      <c r="AR192" s="302" t="str">
        <f t="array" ref="AR192">IF($W192, "", INDEX(聲母資料表, $AA192, $AR$5))</f>
        <v/>
      </c>
      <c r="AS192" s="303" t="str">
        <f t="array" ref="AS192">IF($X192, "", INDEX(韻母資料表, $AD192, $AS$5))</f>
        <v/>
      </c>
      <c r="AT192" s="302" t="str">
        <f t="array" ref="AT192">IF($X192, "", INDEX(閩拼韻母八聲調資料表, $AE192, $AJ192))</f>
        <v/>
      </c>
      <c r="AV192" s="301" t="b">
        <f t="shared" si="71"/>
        <v>0</v>
      </c>
      <c r="AW192" s="301" t="str">
        <f>IF( $AV192, IFERROR( IF(MATCH( $E192, 顎音化聲母!$H$9:$H$37, 0), TRUE, FALSE), FALSE), "")</f>
        <v/>
      </c>
      <c r="AX192" s="301" t="str">
        <f t="array" ref="AX192">IF( AND($AV192, $AW192), INDEX(顎音化聲母資料表, MATCH( $D192 &amp; $E192, 顎音化聲母!$L$5:$L$136, 0), 3), "")</f>
        <v/>
      </c>
      <c r="AY192" s="301" t="str">
        <f t="shared" si="70"/>
        <v/>
      </c>
      <c r="AZ192" s="362" t="str">
        <f t="array" ref="AZ192">IF($AY192="", "", IF( $AX192&lt;&gt;"", $AX192,INDEX(聲母資料表, $AY192, $AZ$5)))</f>
        <v/>
      </c>
      <c r="BA192" s="362" t="str">
        <f t="array" ref="BA192">IF($X192, "", INDEX(方音八音反切資料表, $AE192, $AJ192))</f>
        <v/>
      </c>
    </row>
    <row r="193" spans="2:53">
      <c r="B193" s="307">
        <f t="shared" si="52"/>
        <v>186</v>
      </c>
      <c r="C193" s="404" t="s">
        <v>152</v>
      </c>
      <c r="D193" s="312" t="s">
        <v>68</v>
      </c>
      <c r="E193" s="312" t="s">
        <v>153</v>
      </c>
      <c r="F193" s="296">
        <v>1</v>
      </c>
      <c r="G193" s="418" t="str">
        <f t="shared" si="53"/>
        <v xml:space="preserve">山 (san1) </v>
      </c>
      <c r="H193" s="269" t="str" cm="1">
        <f t="array" ref="H193">IF( OR($U193, NOT($V193), $X193), "",  $AF193 &amp; INDEX(中文數值資料表, $AJ193, 2) &amp; $AC193)</f>
        <v>甘一時</v>
      </c>
      <c r="I193" s="332" t="str">
        <f t="shared" si="54"/>
        <v>san</v>
      </c>
      <c r="J193" s="333" t="str">
        <f t="shared" si="55"/>
        <v>san</v>
      </c>
      <c r="K193" s="334" t="str">
        <f t="shared" si="56"/>
        <v>sān</v>
      </c>
      <c r="L193" s="335" t="str">
        <f t="shared" si="57"/>
        <v>ㄙㄢ</v>
      </c>
      <c r="M193" s="270" t="str">
        <f t="shared" ca="1" si="58"/>
        <v xml:space="preserve">\ltjruby{山}{san}\
</v>
      </c>
      <c r="N193" s="270" t="str">
        <f t="shared" ca="1" si="59"/>
        <v xml:space="preserve">&lt;ruby&gt;山&lt;rt&gt;甘一時&lt;/rt&gt;&lt;/ruby&gt;
</v>
      </c>
      <c r="O193" s="270" t="str">
        <f t="shared" ca="1" si="60"/>
        <v xml:space="preserve">&lt;ruby&gt;山&lt;rt&gt;san&lt;/rt&gt;&lt;/ruby&gt;
</v>
      </c>
      <c r="P193" s="270" t="str">
        <f t="shared" ca="1" si="76"/>
        <v xml:space="preserve">&lt;ruby&gt;山&lt;rt&gt;san&lt;/rt&gt;&lt;/ruby&gt;
</v>
      </c>
      <c r="Q193" s="270" t="str">
        <f t="shared" ca="1" si="76"/>
        <v xml:space="preserve">&lt;ruby&gt;山&lt;rt&gt;sān&lt;/rt&gt;&lt;/ruby&gt;
</v>
      </c>
      <c r="R193" s="271" t="str">
        <f t="shared" ca="1" si="61"/>
        <v xml:space="preserve">&lt;ruby&gt;山&lt;rtc&gt;ㄙㄢ&lt;/rtc&gt;&lt;/ruby&gt;
</v>
      </c>
      <c r="S193" s="271" t="str">
        <f t="shared" ca="1" si="62"/>
        <v xml:space="preserve">&lt;ruby&gt;山&lt;rt&gt;san&lt;/rt&gt;&lt;rtc&gt;ㄙㄢ&lt;/rtc&gt;&lt;/ruby&gt;
</v>
      </c>
      <c r="T193" s="244"/>
      <c r="U193" s="272" t="b">
        <f t="shared" si="63"/>
        <v>0</v>
      </c>
      <c r="V193" s="272" t="b">
        <f t="shared" si="64"/>
        <v>1</v>
      </c>
      <c r="W193" s="272" t="b">
        <f t="shared" si="72"/>
        <v>0</v>
      </c>
      <c r="X193" s="272" t="b">
        <f t="shared" si="65"/>
        <v>0</v>
      </c>
      <c r="Y193" s="272" t="b">
        <f t="shared" si="66"/>
        <v>0</v>
      </c>
      <c r="Z193" s="298"/>
      <c r="AA193" s="305">
        <f t="shared" si="67"/>
        <v>21</v>
      </c>
      <c r="AB193" s="301" cm="1">
        <f t="array" ref="AB193">IF( $AA193="", "", INDEX(聲母資料表, $AA193, AB$5))</f>
        <v>10</v>
      </c>
      <c r="AC193" s="301" t="str" cm="1">
        <f t="array" ref="AC193">IF( $AA193="", "", INDEX(聲母資料表, $AA193, AC$5))</f>
        <v>時</v>
      </c>
      <c r="AD193" s="305">
        <f t="shared" si="68"/>
        <v>7</v>
      </c>
      <c r="AE193" s="301" cm="1">
        <f t="array" ref="AE193">IF( $X193, "", INDEX(韻母資料表, AD193, AE$5))</f>
        <v>6</v>
      </c>
      <c r="AF193" s="301" t="str" cm="1">
        <f t="array" ref="AF193">IF( $X193, "", INDEX(韻母資料表, AE193, AF$5))</f>
        <v>甘</v>
      </c>
      <c r="AG193" s="298"/>
      <c r="AH193" s="301" t="b">
        <f t="array" ref="AH193">IF( $X193, "", IF( INDEX(韻母資料表, AD193, $AH$5) = "入聲", TRUE, FALSE) )</f>
        <v>0</v>
      </c>
      <c r="AI193" s="302">
        <f t="shared" si="69"/>
        <v>1</v>
      </c>
      <c r="AJ193" s="302">
        <f t="shared" si="73"/>
        <v>1</v>
      </c>
      <c r="AK193" s="362" t="str">
        <f t="array" ref="AK193">IF( $X193, "", INDEX(韻母資料表, $AD193, $AK$5))</f>
        <v>an</v>
      </c>
      <c r="AL193" s="362" t="str">
        <f t="array" ref="AL193">IF($X193, "", INDEX(白話字韻母八聲調資料表, $AE193, $AJ193))</f>
        <v>an</v>
      </c>
      <c r="AM193" s="298"/>
      <c r="AN193" s="362" t="str" cm="1">
        <f t="array" ref="AN193">IF($W193, "", INDEX(聲母資料表, $AA193, AN$5))</f>
        <v>s</v>
      </c>
      <c r="AO193" s="367" t="str" cm="1">
        <f t="array" ref="AO193">IF($X193, "", INDEX(韻母資料表, $AD193, AO$5))</f>
        <v>an</v>
      </c>
      <c r="AP193" s="362" t="str" cm="1">
        <f t="array" ref="AP193">IF($X193, "", INDEX(台羅韻母八聲調資料表, $AE193, $F193))</f>
        <v>an</v>
      </c>
      <c r="AQ193" s="298"/>
      <c r="AR193" s="302" t="str">
        <f t="array" ref="AR193">IF($W193, "", INDEX(聲母資料表, $AA193, $AR$5))</f>
        <v>s</v>
      </c>
      <c r="AS193" s="303" t="str">
        <f t="array" ref="AS193">IF($X193, "", INDEX(韻母資料表, $AD193, $AS$5))</f>
        <v>an</v>
      </c>
      <c r="AT193" s="302" t="str">
        <f t="array" ref="AT193">IF($X193, "", INDEX(閩拼韻母八聲調資料表, $AE193, $AJ193))</f>
        <v>ān</v>
      </c>
      <c r="AV193" s="301" t="b">
        <f t="shared" si="71"/>
        <v>1</v>
      </c>
      <c r="AW193" s="301" t="b">
        <f>IF( $AV193, IFERROR( IF(MATCH( $E193, 顎音化聲母!$H$9:$H$37, 0), TRUE, FALSE), FALSE), "")</f>
        <v>0</v>
      </c>
      <c r="AX193" s="301" t="str">
        <f t="array" ref="AX193">IF( AND($AV193, $AW193), INDEX(顎音化聲母資料表, MATCH( $D193 &amp; $E193, 顎音化聲母!$L$5:$L$136, 0), 3), "")</f>
        <v/>
      </c>
      <c r="AY193" s="301">
        <f t="shared" si="70"/>
        <v>21</v>
      </c>
      <c r="AZ193" s="362" t="str">
        <f t="array" ref="AZ193">IF($AY193="", "", IF( $AX193&lt;&gt;"", $AX193,INDEX(聲母資料表, $AY193, $AZ$5)))</f>
        <v>ㄙ</v>
      </c>
      <c r="BA193" s="362" t="str">
        <f t="array" ref="BA193">IF($X193, "", INDEX(方音八音反切資料表, $AE193, $AJ193))</f>
        <v>ㄢ</v>
      </c>
    </row>
    <row r="194" spans="2:53">
      <c r="B194" s="307">
        <f t="shared" si="52"/>
        <v>187</v>
      </c>
      <c r="C194" s="404" t="s">
        <v>228</v>
      </c>
      <c r="D194" s="312" t="s">
        <v>51</v>
      </c>
      <c r="E194" s="312" t="s">
        <v>52</v>
      </c>
      <c r="F194" s="296">
        <v>8</v>
      </c>
      <c r="G194" s="418" t="str">
        <f t="shared" si="53"/>
        <v xml:space="preserve">嶽 (gak8) </v>
      </c>
      <c r="H194" s="269" t="str" cm="1">
        <f t="array" ref="H194">IF( OR($U194, NOT($V194), $X194), "",  $AF194 &amp; INDEX(中文數值資料表, $AJ194, 2) &amp; $AC194)</f>
        <v>迦八語</v>
      </c>
      <c r="I194" s="332" t="str">
        <f t="shared" si="54"/>
        <v>ga̍k</v>
      </c>
      <c r="J194" s="333" t="str">
        <f t="shared" si="55"/>
        <v>ga̍k</v>
      </c>
      <c r="K194" s="334" t="str">
        <f t="shared" si="56"/>
        <v>ggák</v>
      </c>
      <c r="L194" s="335" t="str">
        <f t="shared" si="57"/>
        <v>ㆣㄚㆻ˙</v>
      </c>
      <c r="M194" s="270" t="str">
        <f t="shared" ca="1" si="58"/>
        <v xml:space="preserve">\ltjruby{嶽}{ga̍k}\
</v>
      </c>
      <c r="N194" s="270" t="str">
        <f t="shared" ca="1" si="59"/>
        <v xml:space="preserve">&lt;ruby&gt;嶽&lt;rt&gt;迦八語&lt;/rt&gt;&lt;/ruby&gt;
</v>
      </c>
      <c r="O194" s="270" t="str">
        <f t="shared" ca="1" si="60"/>
        <v xml:space="preserve">&lt;ruby&gt;嶽&lt;rt&gt;ga̍k&lt;/rt&gt;&lt;/ruby&gt;
</v>
      </c>
      <c r="P194" s="270" t="str">
        <f t="shared" ca="1" si="76"/>
        <v xml:space="preserve">&lt;ruby&gt;嶽&lt;rt&gt;ga̍k&lt;/rt&gt;&lt;/ruby&gt;
</v>
      </c>
      <c r="Q194" s="270" t="str">
        <f t="shared" ca="1" si="76"/>
        <v xml:space="preserve">&lt;ruby&gt;嶽&lt;rt&gt;ggák&lt;/rt&gt;&lt;/ruby&gt;
</v>
      </c>
      <c r="R194" s="271" t="str">
        <f t="shared" ca="1" si="61"/>
        <v xml:space="preserve">&lt;ruby&gt;嶽&lt;rtc&gt;ㆣㄚㆻ˙&lt;/rtc&gt;&lt;/ruby&gt;
</v>
      </c>
      <c r="S194" s="271" t="str">
        <f t="shared" ca="1" si="62"/>
        <v xml:space="preserve">&lt;ruby&gt;嶽&lt;rt&gt;ga̍k&lt;/rt&gt;&lt;rtc&gt;ㆣㄚㆻ˙&lt;/rtc&gt;&lt;/ruby&gt;
</v>
      </c>
      <c r="T194" s="244"/>
      <c r="U194" s="272" t="b">
        <f t="shared" si="63"/>
        <v>0</v>
      </c>
      <c r="V194" s="272" t="b">
        <f t="shared" si="64"/>
        <v>1</v>
      </c>
      <c r="W194" s="272" t="b">
        <f t="shared" si="72"/>
        <v>0</v>
      </c>
      <c r="X194" s="272" t="b">
        <f t="shared" si="65"/>
        <v>0</v>
      </c>
      <c r="Y194" s="272" t="b">
        <f t="shared" si="66"/>
        <v>0</v>
      </c>
      <c r="Z194" s="298"/>
      <c r="AA194" s="305">
        <f t="shared" si="67"/>
        <v>10</v>
      </c>
      <c r="AB194" s="301" cm="1">
        <f t="array" ref="AB194">IF( $AA194="", "", INDEX(聲母資料表, $AA194, AB$5))</f>
        <v>13</v>
      </c>
      <c r="AC194" s="301" t="str" cm="1">
        <f t="array" ref="AC194">IF( $AA194="", "", INDEX(聲母資料表, $AA194, AC$5))</f>
        <v>語</v>
      </c>
      <c r="AD194" s="305">
        <f t="shared" si="68"/>
        <v>5</v>
      </c>
      <c r="AE194" s="301" cm="1">
        <f t="array" ref="AE194">IF( $X194, "", INDEX(韻母資料表, AD194, AE$5))</f>
        <v>21</v>
      </c>
      <c r="AF194" s="301" t="str" cm="1">
        <f t="array" ref="AF194">IF( $X194, "", INDEX(韻母資料表, AE194, AF$5))</f>
        <v>迦</v>
      </c>
      <c r="AG194" s="298"/>
      <c r="AH194" s="301" t="b">
        <f t="array" ref="AH194">IF( $X194, "", IF( INDEX(韻母資料表, AD194, $AH$5) = "入聲", TRUE, FALSE) )</f>
        <v>0</v>
      </c>
      <c r="AI194" s="302">
        <f t="shared" si="69"/>
        <v>1</v>
      </c>
      <c r="AJ194" s="302">
        <f t="shared" si="73"/>
        <v>8</v>
      </c>
      <c r="AK194" s="362" t="str">
        <f t="array" ref="AK194">IF( $X194, "", INDEX(韻母資料表, $AD194, $AK$5))</f>
        <v>ak</v>
      </c>
      <c r="AL194" s="362" t="str">
        <f t="array" ref="AL194">IF($X194, "", INDEX(白話字韻母八聲調資料表, $AE194, $AJ194))</f>
        <v>a̍k</v>
      </c>
      <c r="AM194" s="298"/>
      <c r="AN194" s="362" t="str" cm="1">
        <f t="array" ref="AN194">IF($W194, "", INDEX(聲母資料表, $AA194, AN$5))</f>
        <v>g</v>
      </c>
      <c r="AO194" s="367" t="str" cm="1">
        <f t="array" ref="AO194">IF($X194, "", INDEX(韻母資料表, $AD194, AO$5))</f>
        <v>ak</v>
      </c>
      <c r="AP194" s="362" t="str" cm="1">
        <f t="array" ref="AP194">IF($X194, "", INDEX(台羅韻母八聲調資料表, $AE194, $F194))</f>
        <v>a̍k</v>
      </c>
      <c r="AQ194" s="298"/>
      <c r="AR194" s="302" t="str">
        <f t="array" ref="AR194">IF($W194, "", INDEX(聲母資料表, $AA194, $AR$5))</f>
        <v>gg</v>
      </c>
      <c r="AS194" s="303" t="str">
        <f t="array" ref="AS194">IF($X194, "", INDEX(韻母資料表, $AD194, $AS$5))</f>
        <v>ak</v>
      </c>
      <c r="AT194" s="302" t="str">
        <f t="array" ref="AT194">IF($X194, "", INDEX(閩拼韻母八聲調資料表, $AE194, $AJ194))</f>
        <v>ák</v>
      </c>
      <c r="AV194" s="301" t="b">
        <f t="shared" si="71"/>
        <v>0</v>
      </c>
      <c r="AW194" s="301" t="str">
        <f>IF( $AV194, IFERROR( IF(MATCH( $E194, 顎音化聲母!$H$9:$H$37, 0), TRUE, FALSE), FALSE), "")</f>
        <v/>
      </c>
      <c r="AX194" s="301" t="str">
        <f t="array" ref="AX194">IF( AND($AV194, $AW194), INDEX(顎音化聲母資料表, MATCH( $D194 &amp; $E194, 顎音化聲母!$L$5:$L$136, 0), 3), "")</f>
        <v/>
      </c>
      <c r="AY194" s="301">
        <f t="shared" si="70"/>
        <v>10</v>
      </c>
      <c r="AZ194" s="362" t="str">
        <f t="array" ref="AZ194">IF($AY194="", "", IF( $AX194&lt;&gt;"", $AX194,INDEX(聲母資料表, $AY194, $AZ$5)))</f>
        <v>ㆣ</v>
      </c>
      <c r="BA194" s="362" t="str">
        <f t="array" ref="BA194">IF($X194, "", INDEX(方音八音反切資料表, $AE194, $AJ194))</f>
        <v>ㄚㆻ˙</v>
      </c>
    </row>
    <row r="195" spans="2:53">
      <c r="B195" s="307">
        <f t="shared" si="52"/>
        <v>188</v>
      </c>
      <c r="C195" s="404" t="s">
        <v>229</v>
      </c>
      <c r="D195" s="312" t="s">
        <v>79</v>
      </c>
      <c r="E195" s="312" t="s">
        <v>230</v>
      </c>
      <c r="F195" s="296">
        <v>5</v>
      </c>
      <c r="G195" s="418" t="str">
        <f t="shared" si="53"/>
        <v xml:space="preserve">潛 (tsiam5) </v>
      </c>
      <c r="H195" s="269" t="str" cm="1">
        <f t="array" ref="H195">IF( OR($U195, NOT($V195), $X195), "",  $AF195 &amp; INDEX(中文數值資料表, $AJ195, 2) &amp; $AC195)</f>
        <v>姜五曾</v>
      </c>
      <c r="I195" s="332" t="str">
        <f t="shared" si="54"/>
        <v>tsiâm</v>
      </c>
      <c r="J195" s="333" t="str">
        <f t="shared" si="55"/>
        <v>tsiâm</v>
      </c>
      <c r="K195" s="334" t="str">
        <f t="shared" si="56"/>
        <v>ziàm</v>
      </c>
      <c r="L195" s="335" t="str">
        <f t="shared" si="57"/>
        <v>ㄗㄧㆰˊ</v>
      </c>
      <c r="M195" s="270" t="str">
        <f t="shared" ca="1" si="58"/>
        <v xml:space="preserve">\ltjruby{潛}{tsiâm}\
</v>
      </c>
      <c r="N195" s="270" t="str">
        <f t="shared" ca="1" si="59"/>
        <v xml:space="preserve">&lt;ruby&gt;潛&lt;rt&gt;姜五曾&lt;/rt&gt;&lt;/ruby&gt;
</v>
      </c>
      <c r="O195" s="270" t="str">
        <f t="shared" ca="1" si="60"/>
        <v xml:space="preserve">&lt;ruby&gt;潛&lt;rt&gt;tsiâm&lt;/rt&gt;&lt;/ruby&gt;
</v>
      </c>
      <c r="P195" s="270" t="str">
        <f t="shared" ca="1" si="76"/>
        <v xml:space="preserve">&lt;ruby&gt;潛&lt;rt&gt;tsiâm&lt;/rt&gt;&lt;/ruby&gt;
</v>
      </c>
      <c r="Q195" s="270" t="str">
        <f t="shared" ca="1" si="76"/>
        <v xml:space="preserve">&lt;ruby&gt;潛&lt;rt&gt;ziàm&lt;/rt&gt;&lt;/ruby&gt;
</v>
      </c>
      <c r="R195" s="271" t="str">
        <f t="shared" ca="1" si="61"/>
        <v xml:space="preserve">&lt;ruby&gt;潛&lt;rtc&gt;ㄗㄧㆰˊ&lt;/rtc&gt;&lt;/ruby&gt;
</v>
      </c>
      <c r="S195" s="271" t="str">
        <f t="shared" ca="1" si="62"/>
        <v xml:space="preserve">&lt;ruby&gt;潛&lt;rt&gt;tsiâm&lt;/rt&gt;&lt;rtc&gt;ㄗㄧㆰˊ&lt;/rtc&gt;&lt;/ruby&gt;
</v>
      </c>
      <c r="T195" s="244"/>
      <c r="U195" s="272" t="b">
        <f t="shared" si="63"/>
        <v>0</v>
      </c>
      <c r="V195" s="272" t="b">
        <f t="shared" si="64"/>
        <v>1</v>
      </c>
      <c r="W195" s="272" t="b">
        <f t="shared" si="72"/>
        <v>0</v>
      </c>
      <c r="X195" s="272" t="b">
        <f t="shared" si="65"/>
        <v>0</v>
      </c>
      <c r="Y195" s="272" t="b">
        <f t="shared" si="66"/>
        <v>0</v>
      </c>
      <c r="Z195" s="298"/>
      <c r="AA195" s="305">
        <f t="shared" si="67"/>
        <v>18</v>
      </c>
      <c r="AB195" s="301" cm="1">
        <f t="array" ref="AB195">IF( $AA195="", "", INDEX(聲母資料表, $AA195, AB$5))</f>
        <v>8</v>
      </c>
      <c r="AC195" s="301" t="str" cm="1">
        <f t="array" ref="AC195">IF( $AA195="", "", INDEX(聲母資料表, $AA195, AC$5))</f>
        <v>曾</v>
      </c>
      <c r="AD195" s="305">
        <f t="shared" si="68"/>
        <v>23</v>
      </c>
      <c r="AE195" s="301" cm="1">
        <f t="array" ref="AE195">IF( $X195, "", INDEX(韻母資料表, AD195, AE$5))</f>
        <v>22</v>
      </c>
      <c r="AF195" s="301" t="str" cm="1">
        <f t="array" ref="AF195">IF( $X195, "", INDEX(韻母資料表, AE195, AF$5))</f>
        <v>姜</v>
      </c>
      <c r="AG195" s="298"/>
      <c r="AH195" s="301" t="b">
        <f t="array" ref="AH195">IF( $X195, "", IF( INDEX(韻母資料表, AD195, $AH$5) = "入聲", TRUE, FALSE) )</f>
        <v>0</v>
      </c>
      <c r="AI195" s="302">
        <f t="shared" si="69"/>
        <v>1</v>
      </c>
      <c r="AJ195" s="302">
        <f t="shared" si="73"/>
        <v>5</v>
      </c>
      <c r="AK195" s="362" t="str">
        <f t="array" ref="AK195">IF( $X195, "", INDEX(韻母資料表, $AD195, $AK$5))</f>
        <v>iam</v>
      </c>
      <c r="AL195" s="362" t="str">
        <f t="array" ref="AL195">IF($X195, "", INDEX(白話字韻母八聲調資料表, $AE195, $AJ195))</f>
        <v>iâm</v>
      </c>
      <c r="AM195" s="298"/>
      <c r="AN195" s="362" t="str" cm="1">
        <f t="array" ref="AN195">IF($W195, "", INDEX(聲母資料表, $AA195, AN$5))</f>
        <v>ts</v>
      </c>
      <c r="AO195" s="367" t="str" cm="1">
        <f t="array" ref="AO195">IF($X195, "", INDEX(韻母資料表, $AD195, AO$5))</f>
        <v>iam</v>
      </c>
      <c r="AP195" s="362" t="str" cm="1">
        <f t="array" ref="AP195">IF($X195, "", INDEX(台羅韻母八聲調資料表, $AE195, $F195))</f>
        <v>iâm</v>
      </c>
      <c r="AQ195" s="298"/>
      <c r="AR195" s="302" t="str">
        <f t="array" ref="AR195">IF($W195, "", INDEX(聲母資料表, $AA195, $AR$5))</f>
        <v>z</v>
      </c>
      <c r="AS195" s="303" t="str">
        <f t="array" ref="AS195">IF($X195, "", INDEX(韻母資料表, $AD195, $AS$5))</f>
        <v>iam</v>
      </c>
      <c r="AT195" s="302" t="str">
        <f t="array" ref="AT195">IF($X195, "", INDEX(閩拼韻母八聲調資料表, $AE195, $AJ195))</f>
        <v>iàm</v>
      </c>
      <c r="AV195" s="301" t="b">
        <f t="shared" si="71"/>
        <v>0</v>
      </c>
      <c r="AW195" s="301" t="str">
        <f>IF( $AV195, IFERROR( IF(MATCH( $E195, 顎音化聲母!$H$9:$H$37, 0), TRUE, FALSE), FALSE), "")</f>
        <v/>
      </c>
      <c r="AX195" s="301" t="str">
        <f t="array" ref="AX195">IF( AND($AV195, $AW195), INDEX(顎音化聲母資料表, MATCH( $D195 &amp; $E195, 顎音化聲母!$L$5:$L$136, 0), 3), "")</f>
        <v/>
      </c>
      <c r="AY195" s="301">
        <f t="shared" si="70"/>
        <v>18</v>
      </c>
      <c r="AZ195" s="362" t="str">
        <f t="array" ref="AZ195">IF($AY195="", "", IF( $AX195&lt;&gt;"", $AX195,INDEX(聲母資料表, $AY195, $AZ$5)))</f>
        <v>ㄗ</v>
      </c>
      <c r="BA195" s="362" t="str">
        <f t="array" ref="BA195">IF($X195, "", INDEX(方音八音反切資料表, $AE195, $AJ195))</f>
        <v>ㄧㆰˊ</v>
      </c>
    </row>
    <row r="196" spans="2:53">
      <c r="B196" s="307">
        <f t="shared" si="52"/>
        <v>189</v>
      </c>
      <c r="C196" s="404" t="s">
        <v>231</v>
      </c>
      <c r="D196" s="312" t="s">
        <v>103</v>
      </c>
      <c r="E196" s="312" t="s">
        <v>64</v>
      </c>
      <c r="F196" s="296">
        <v>5</v>
      </c>
      <c r="G196" s="418" t="str">
        <f t="shared" si="53"/>
        <v xml:space="preserve">形 (hing5) </v>
      </c>
      <c r="H196" s="269" t="str" cm="1">
        <f t="array" ref="H196">IF( OR($U196, NOT($V196), $X196), "",  $AF196 &amp; INDEX(中文數值資料表, $AJ196, 2) &amp; $AC196)</f>
        <v>監五喜</v>
      </c>
      <c r="I196" s="332" t="str">
        <f t="shared" si="54"/>
        <v>hing</v>
      </c>
      <c r="J196" s="333" t="str">
        <f t="shared" si="55"/>
        <v>hîng</v>
      </c>
      <c r="K196" s="334" t="str">
        <f t="shared" si="56"/>
        <v>hìng</v>
      </c>
      <c r="L196" s="335" t="str">
        <f t="shared" si="57"/>
        <v>ㄏㄧㄥˊ</v>
      </c>
      <c r="M196" s="270" t="str">
        <f t="shared" ca="1" si="58"/>
        <v xml:space="preserve">\ltjruby{形}{hîng}\
</v>
      </c>
      <c r="N196" s="270" t="str">
        <f t="shared" ca="1" si="59"/>
        <v xml:space="preserve">&lt;ruby&gt;形&lt;rt&gt;監五喜&lt;/rt&gt;&lt;/ruby&gt;
</v>
      </c>
      <c r="O196" s="270" t="str">
        <f t="shared" ca="1" si="60"/>
        <v xml:space="preserve">&lt;ruby&gt;形&lt;rt&gt;hing&lt;/rt&gt;&lt;/ruby&gt;
</v>
      </c>
      <c r="P196" s="270" t="str">
        <f t="shared" ca="1" si="76"/>
        <v xml:space="preserve">&lt;ruby&gt;形&lt;rt&gt;hîng&lt;/rt&gt;&lt;/ruby&gt;
</v>
      </c>
      <c r="Q196" s="270" t="str">
        <f t="shared" ca="1" si="76"/>
        <v xml:space="preserve">&lt;ruby&gt;形&lt;rt&gt;hìng&lt;/rt&gt;&lt;/ruby&gt;
</v>
      </c>
      <c r="R196" s="271" t="str">
        <f t="shared" ca="1" si="61"/>
        <v xml:space="preserve">&lt;ruby&gt;形&lt;rtc&gt;ㄏㄧㄥˊ&lt;/rtc&gt;&lt;/ruby&gt;
</v>
      </c>
      <c r="S196" s="271" t="str">
        <f t="shared" ca="1" si="62"/>
        <v xml:space="preserve">&lt;ruby&gt;形&lt;rt&gt;hîng&lt;/rt&gt;&lt;rtc&gt;ㄏㄧㄥˊ&lt;/rtc&gt;&lt;/ruby&gt;
</v>
      </c>
      <c r="T196" s="244"/>
      <c r="U196" s="272" t="b">
        <f t="shared" si="63"/>
        <v>0</v>
      </c>
      <c r="V196" s="272" t="b">
        <f t="shared" si="64"/>
        <v>1</v>
      </c>
      <c r="W196" s="272" t="b">
        <f t="shared" si="72"/>
        <v>0</v>
      </c>
      <c r="X196" s="272" t="b">
        <f t="shared" si="65"/>
        <v>0</v>
      </c>
      <c r="Y196" s="272" t="b">
        <f t="shared" si="66"/>
        <v>0</v>
      </c>
      <c r="Z196" s="298"/>
      <c r="AA196" s="305">
        <f t="shared" si="67"/>
        <v>13</v>
      </c>
      <c r="AB196" s="301" cm="1">
        <f t="array" ref="AB196">IF( $AA196="", "", INDEX(聲母資料表, $AA196, AB$5))</f>
        <v>15</v>
      </c>
      <c r="AC196" s="301" t="str" cm="1">
        <f t="array" ref="AC196">IF( $AA196="", "", INDEX(聲母資料表, $AA196, AC$5))</f>
        <v>喜</v>
      </c>
      <c r="AD196" s="305">
        <f t="shared" si="68"/>
        <v>37</v>
      </c>
      <c r="AE196" s="301" cm="1">
        <f t="array" ref="AE196">IF( $X196, "", INDEX(韻母資料表, AD196, AE$5))</f>
        <v>9</v>
      </c>
      <c r="AF196" s="301" t="str" cm="1">
        <f t="array" ref="AF196">IF( $X196, "", INDEX(韻母資料表, AE196, AF$5))</f>
        <v>監</v>
      </c>
      <c r="AG196" s="298"/>
      <c r="AH196" s="301" t="b">
        <f t="array" ref="AH196">IF( $X196, "", IF( INDEX(韻母資料表, AD196, $AH$5) = "入聲", TRUE, FALSE) )</f>
        <v>0</v>
      </c>
      <c r="AI196" s="302">
        <f t="shared" si="69"/>
        <v>1</v>
      </c>
      <c r="AJ196" s="302">
        <f t="shared" si="73"/>
        <v>5</v>
      </c>
      <c r="AK196" s="362" t="str">
        <f t="array" ref="AK196">IF( $X196, "", INDEX(韻母資料表, $AD196, $AK$5))</f>
        <v>ing</v>
      </c>
      <c r="AL196" s="362" t="str">
        <f t="array" ref="AL196">IF($X196, "", INDEX(白話字韻母八聲調資料表, $AE196, $AJ196))</f>
        <v>ing</v>
      </c>
      <c r="AM196" s="298"/>
      <c r="AN196" s="362" t="str" cm="1">
        <f t="array" ref="AN196">IF($W196, "", INDEX(聲母資料表, $AA196, AN$5))</f>
        <v>h</v>
      </c>
      <c r="AO196" s="367" t="str" cm="1">
        <f t="array" ref="AO196">IF($X196, "", INDEX(韻母資料表, $AD196, AO$5))</f>
        <v>ing</v>
      </c>
      <c r="AP196" s="362" t="str" cm="1">
        <f t="array" ref="AP196">IF($X196, "", INDEX(台羅韻母八聲調資料表, $AE196, $F196))</f>
        <v>îng</v>
      </c>
      <c r="AQ196" s="298"/>
      <c r="AR196" s="302" t="str">
        <f t="array" ref="AR196">IF($W196, "", INDEX(聲母資料表, $AA196, $AR$5))</f>
        <v>h</v>
      </c>
      <c r="AS196" s="303" t="str">
        <f t="array" ref="AS196">IF($X196, "", INDEX(韻母資料表, $AD196, $AS$5))</f>
        <v>ing</v>
      </c>
      <c r="AT196" s="302" t="str">
        <f t="array" ref="AT196">IF($X196, "", INDEX(閩拼韻母八聲調資料表, $AE196, $AJ196))</f>
        <v>ìng</v>
      </c>
      <c r="AV196" s="301" t="b">
        <f t="shared" si="71"/>
        <v>0</v>
      </c>
      <c r="AW196" s="301" t="str">
        <f>IF( $AV196, IFERROR( IF(MATCH( $E196, 顎音化聲母!$H$9:$H$37, 0), TRUE, FALSE), FALSE), "")</f>
        <v/>
      </c>
      <c r="AX196" s="301" t="str">
        <f t="array" ref="AX196">IF( AND($AV196, $AW196), INDEX(顎音化聲母資料表, MATCH( $D196 &amp; $E196, 顎音化聲母!$L$5:$L$136, 0), 3), "")</f>
        <v/>
      </c>
      <c r="AY196" s="301">
        <f t="shared" si="70"/>
        <v>13</v>
      </c>
      <c r="AZ196" s="362" t="str">
        <f t="array" ref="AZ196">IF($AY196="", "", IF( $AX196&lt;&gt;"", $AX196,INDEX(聲母資料表, $AY196, $AZ$5)))</f>
        <v>ㄏ</v>
      </c>
      <c r="BA196" s="362" t="str">
        <f t="array" ref="BA196">IF($X196, "", INDEX(方音八音反切資料表, $AE196, $AJ196))</f>
        <v>ㄧㄥˊ</v>
      </c>
    </row>
    <row r="197" spans="2:53">
      <c r="B197" s="307">
        <f t="shared" si="52"/>
        <v>190</v>
      </c>
      <c r="C197" s="404" t="s">
        <v>165</v>
      </c>
      <c r="D197" s="312"/>
      <c r="E197" s="312"/>
      <c r="F197" s="296"/>
      <c r="G197" s="418" t="str">
        <f t="shared" si="53"/>
        <v/>
      </c>
      <c r="H197" s="269" t="str" cm="1">
        <f t="array" ref="H197">IF( OR($U197, NOT($V197), $X197), "",  $AF197 &amp; INDEX(中文數值資料表, $AJ197, 2) &amp; $AC197)</f>
        <v/>
      </c>
      <c r="I197" s="332" t="str">
        <f t="shared" si="54"/>
        <v/>
      </c>
      <c r="J197" s="333" t="str">
        <f t="shared" si="55"/>
        <v/>
      </c>
      <c r="K197" s="334" t="str">
        <f t="shared" si="56"/>
        <v/>
      </c>
      <c r="L197" s="335" t="str">
        <f t="shared" si="57"/>
        <v/>
      </c>
      <c r="M197" s="270" t="str">
        <f t="shared" ca="1" si="58"/>
        <v xml:space="preserve">\ltjruby{；}{}\
</v>
      </c>
      <c r="N197" s="270" t="str">
        <f t="shared" ca="1" si="59"/>
        <v xml:space="preserve">；
</v>
      </c>
      <c r="O197" s="270" t="str">
        <f t="shared" ca="1" si="60"/>
        <v xml:space="preserve">；
</v>
      </c>
      <c r="P197" s="270" t="str">
        <f t="shared" ca="1" si="76"/>
        <v xml:space="preserve">；
</v>
      </c>
      <c r="Q197" s="270" t="str">
        <f t="shared" ca="1" si="76"/>
        <v xml:space="preserve">；
</v>
      </c>
      <c r="R197" s="271" t="str">
        <f t="shared" ca="1" si="61"/>
        <v xml:space="preserve">；
</v>
      </c>
      <c r="S197" s="271" t="str">
        <f t="shared" ca="1" si="62"/>
        <v xml:space="preserve">；
</v>
      </c>
      <c r="T197" s="244"/>
      <c r="U197" s="272" t="b">
        <f t="shared" si="63"/>
        <v>1</v>
      </c>
      <c r="V197" s="272" t="b">
        <f t="shared" si="64"/>
        <v>0</v>
      </c>
      <c r="W197" s="272" t="b">
        <f t="shared" si="72"/>
        <v>1</v>
      </c>
      <c r="X197" s="272" t="b">
        <f t="shared" si="65"/>
        <v>1</v>
      </c>
      <c r="Y197" s="272" t="b">
        <f t="shared" si="66"/>
        <v>0</v>
      </c>
      <c r="Z197" s="298"/>
      <c r="AA197" s="305" t="str">
        <f t="shared" si="67"/>
        <v/>
      </c>
      <c r="AB197" s="301" t="str" cm="1">
        <f t="array" ref="AB197">IF( $AA197="", "", INDEX(聲母資料表, $AA197, AB$5))</f>
        <v/>
      </c>
      <c r="AC197" s="301" t="str" cm="1">
        <f t="array" ref="AC197">IF( $AA197="", "", INDEX(聲母資料表, $AA197, AC$5))</f>
        <v/>
      </c>
      <c r="AD197" s="305" t="str">
        <f t="shared" si="68"/>
        <v/>
      </c>
      <c r="AE197" s="301" t="str" cm="1">
        <f t="array" ref="AE197">IF( $X197, "", INDEX(韻母資料表, AD197, AE$5))</f>
        <v/>
      </c>
      <c r="AF197" s="301" t="str" cm="1">
        <f t="array" ref="AF197">IF( $X197, "", INDEX(韻母資料表, AE197, AF$5))</f>
        <v/>
      </c>
      <c r="AG197" s="298"/>
      <c r="AH197" s="301" t="str">
        <f t="array" ref="AH197">IF( $X197, "", IF( INDEX(韻母資料表, AD197, $AH$5) = "入聲", TRUE, FALSE) )</f>
        <v/>
      </c>
      <c r="AI197" s="302" t="str">
        <f t="shared" si="69"/>
        <v/>
      </c>
      <c r="AJ197" s="302" t="str">
        <f t="shared" si="73"/>
        <v/>
      </c>
      <c r="AK197" s="362" t="str">
        <f t="array" ref="AK197">IF( $X197, "", INDEX(韻母資料表, $AD197, $AK$5))</f>
        <v/>
      </c>
      <c r="AL197" s="362" t="str">
        <f t="array" ref="AL197">IF($X197, "", INDEX(白話字韻母八聲調資料表, $AE197, $AJ197))</f>
        <v/>
      </c>
      <c r="AM197" s="298"/>
      <c r="AN197" s="362" t="str" cm="1">
        <f t="array" ref="AN197">IF($W197, "", INDEX(聲母資料表, $AA197, AN$5))</f>
        <v/>
      </c>
      <c r="AO197" s="367" t="str" cm="1">
        <f t="array" ref="AO197">IF($X197, "", INDEX(韻母資料表, $AD197, AO$5))</f>
        <v/>
      </c>
      <c r="AP197" s="362" t="str" cm="1">
        <f t="array" ref="AP197">IF($X197, "", INDEX(台羅韻母八聲調資料表, $AE197, $F197))</f>
        <v/>
      </c>
      <c r="AQ197" s="298"/>
      <c r="AR197" s="302" t="str">
        <f t="array" ref="AR197">IF($W197, "", INDEX(聲母資料表, $AA197, $AR$5))</f>
        <v/>
      </c>
      <c r="AS197" s="303" t="str">
        <f t="array" ref="AS197">IF($X197, "", INDEX(韻母資料表, $AD197, $AS$5))</f>
        <v/>
      </c>
      <c r="AT197" s="302" t="str">
        <f t="array" ref="AT197">IF($X197, "", INDEX(閩拼韻母八聲調資料表, $AE197, $AJ197))</f>
        <v/>
      </c>
      <c r="AV197" s="301" t="b">
        <f t="shared" si="71"/>
        <v>0</v>
      </c>
      <c r="AW197" s="301" t="str">
        <f>IF( $AV197, IFERROR( IF(MATCH( $E197, 顎音化聲母!$H$9:$H$37, 0), TRUE, FALSE), FALSE), "")</f>
        <v/>
      </c>
      <c r="AX197" s="301" t="str">
        <f t="array" ref="AX197">IF( AND($AV197, $AW197), INDEX(顎音化聲母資料表, MATCH( $D197 &amp; $E197, 顎音化聲母!$L$5:$L$136, 0), 3), "")</f>
        <v/>
      </c>
      <c r="AY197" s="301" t="str">
        <f t="shared" si="70"/>
        <v/>
      </c>
      <c r="AZ197" s="362" t="str">
        <f t="array" ref="AZ197">IF($AY197="", "", IF( $AX197&lt;&gt;"", $AX197,INDEX(聲母資料表, $AY197, $AZ$5)))</f>
        <v/>
      </c>
      <c r="BA197" s="362" t="str">
        <f t="array" ref="BA197">IF($X197, "", INDEX(方音八音反切資料表, $AE197, $AJ197))</f>
        <v/>
      </c>
    </row>
    <row r="198" spans="2:53">
      <c r="B198" s="307">
        <f t="shared" si="52"/>
        <v>191</v>
      </c>
      <c r="C198" s="404" t="s">
        <v>232</v>
      </c>
      <c r="D198" s="312" t="s">
        <v>68</v>
      </c>
      <c r="E198" s="312" t="s">
        <v>55</v>
      </c>
      <c r="F198" s="296">
        <v>1</v>
      </c>
      <c r="G198" s="418" t="str">
        <f t="shared" si="53"/>
        <v xml:space="preserve">商 (siang1) </v>
      </c>
      <c r="H198" s="269" t="str" cm="1">
        <f t="array" ref="H198">IF( OR($U198, NOT($V198), $X198), "",  $AF198 &amp; INDEX(中文數值資料表, $AJ198, 2) &amp; $AC198)</f>
        <v>更一時</v>
      </c>
      <c r="I198" s="332" t="str">
        <f t="shared" si="54"/>
        <v>siang</v>
      </c>
      <c r="J198" s="333" t="str">
        <f t="shared" si="55"/>
        <v>siang</v>
      </c>
      <c r="K198" s="334" t="str">
        <f t="shared" si="56"/>
        <v>siāng</v>
      </c>
      <c r="L198" s="335" t="str">
        <f t="shared" si="57"/>
        <v>ㄒㄧㄤ</v>
      </c>
      <c r="M198" s="270" t="str">
        <f t="shared" ca="1" si="58"/>
        <v xml:space="preserve">\ltjruby{商}{siang}\
</v>
      </c>
      <c r="N198" s="270" t="str">
        <f t="shared" ca="1" si="59"/>
        <v xml:space="preserve">&lt;ruby&gt;商&lt;rt&gt;更一時&lt;/rt&gt;&lt;/ruby&gt;
</v>
      </c>
      <c r="O198" s="270" t="str">
        <f t="shared" ca="1" si="60"/>
        <v xml:space="preserve">&lt;ruby&gt;商&lt;rt&gt;siang&lt;/rt&gt;&lt;/ruby&gt;
</v>
      </c>
      <c r="P198" s="270" t="str">
        <f t="shared" ca="1" si="76"/>
        <v xml:space="preserve">&lt;ruby&gt;商&lt;rt&gt;siang&lt;/rt&gt;&lt;/ruby&gt;
</v>
      </c>
      <c r="Q198" s="270" t="str">
        <f t="shared" ca="1" si="76"/>
        <v xml:space="preserve">&lt;ruby&gt;商&lt;rt&gt;siāng&lt;/rt&gt;&lt;/ruby&gt;
</v>
      </c>
      <c r="R198" s="271" t="str">
        <f t="shared" ca="1" si="61"/>
        <v xml:space="preserve">&lt;ruby&gt;商&lt;rtc&gt;ㄒㄧㄤ&lt;/rtc&gt;&lt;/ruby&gt;
</v>
      </c>
      <c r="S198" s="271" t="str">
        <f t="shared" ca="1" si="62"/>
        <v xml:space="preserve">&lt;ruby&gt;商&lt;rt&gt;siang&lt;/rt&gt;&lt;rtc&gt;ㄒㄧㄤ&lt;/rtc&gt;&lt;/ruby&gt;
</v>
      </c>
      <c r="T198" s="244"/>
      <c r="U198" s="272" t="b">
        <f t="shared" si="63"/>
        <v>0</v>
      </c>
      <c r="V198" s="272" t="b">
        <f t="shared" si="64"/>
        <v>1</v>
      </c>
      <c r="W198" s="272" t="b">
        <f t="shared" si="72"/>
        <v>0</v>
      </c>
      <c r="X198" s="272" t="b">
        <f t="shared" si="65"/>
        <v>0</v>
      </c>
      <c r="Y198" s="272" t="b">
        <f t="shared" si="66"/>
        <v>0</v>
      </c>
      <c r="Z198" s="298"/>
      <c r="AA198" s="305">
        <f t="shared" si="67"/>
        <v>21</v>
      </c>
      <c r="AB198" s="301" cm="1">
        <f t="array" ref="AB198">IF( $AA198="", "", INDEX(聲母資料表, $AA198, AB$5))</f>
        <v>10</v>
      </c>
      <c r="AC198" s="301" t="str" cm="1">
        <f t="array" ref="AC198">IF( $AA198="", "", INDEX(聲母資料表, $AA198, AC$5))</f>
        <v>時</v>
      </c>
      <c r="AD198" s="305">
        <f t="shared" si="68"/>
        <v>25</v>
      </c>
      <c r="AE198" s="301" cm="1">
        <f t="array" ref="AE198">IF( $X198, "", INDEX(韻母資料表, AD198, AE$5))</f>
        <v>18</v>
      </c>
      <c r="AF198" s="301" t="str" cm="1">
        <f t="array" ref="AF198">IF( $X198, "", INDEX(韻母資料表, AE198, AF$5))</f>
        <v>更</v>
      </c>
      <c r="AG198" s="298"/>
      <c r="AH198" s="301" t="b">
        <f t="array" ref="AH198">IF( $X198, "", IF( INDEX(韻母資料表, AD198, $AH$5) = "入聲", TRUE, FALSE) )</f>
        <v>0</v>
      </c>
      <c r="AI198" s="302">
        <f t="shared" si="69"/>
        <v>1</v>
      </c>
      <c r="AJ198" s="302">
        <f t="shared" si="73"/>
        <v>1</v>
      </c>
      <c r="AK198" s="362" t="str">
        <f t="array" ref="AK198">IF( $X198, "", INDEX(韻母資料表, $AD198, $AK$5))</f>
        <v>iang</v>
      </c>
      <c r="AL198" s="362" t="str">
        <f t="array" ref="AL198">IF($X198, "", INDEX(白話字韻母八聲調資料表, $AE198, $AJ198))</f>
        <v>iang</v>
      </c>
      <c r="AM198" s="298"/>
      <c r="AN198" s="362" t="str" cm="1">
        <f t="array" ref="AN198">IF($W198, "", INDEX(聲母資料表, $AA198, AN$5))</f>
        <v>s</v>
      </c>
      <c r="AO198" s="367" t="str" cm="1">
        <f t="array" ref="AO198">IF($X198, "", INDEX(韻母資料表, $AD198, AO$5))</f>
        <v>iang</v>
      </c>
      <c r="AP198" s="362" t="str" cm="1">
        <f t="array" ref="AP198">IF($X198, "", INDEX(台羅韻母八聲調資料表, $AE198, $F198))</f>
        <v>iang</v>
      </c>
      <c r="AQ198" s="298"/>
      <c r="AR198" s="302" t="str">
        <f t="array" ref="AR198">IF($W198, "", INDEX(聲母資料表, $AA198, $AR$5))</f>
        <v>s</v>
      </c>
      <c r="AS198" s="303" t="str">
        <f t="array" ref="AS198">IF($X198, "", INDEX(韻母資料表, $AD198, $AS$5))</f>
        <v>iang</v>
      </c>
      <c r="AT198" s="302" t="str">
        <f t="array" ref="AT198">IF($X198, "", INDEX(閩拼韻母八聲調資料表, $AE198, $AJ198))</f>
        <v>iāng</v>
      </c>
      <c r="AV198" s="301" t="b">
        <f t="shared" si="71"/>
        <v>1</v>
      </c>
      <c r="AW198" s="301" t="b">
        <f>IF( $AV198, IFERROR( IF(MATCH( $E198, 顎音化聲母!$H$9:$H$37, 0), TRUE, FALSE), FALSE), "")</f>
        <v>1</v>
      </c>
      <c r="AX198" s="301" t="str">
        <f t="array" ref="AX198">IF( AND($AV198, $AW198), INDEX(顎音化聲母資料表, MATCH( $D198 &amp; $E198, 顎音化聲母!$L$5:$L$136, 0), 3), "")</f>
        <v>ㄒ</v>
      </c>
      <c r="AY198" s="301">
        <f t="shared" si="70"/>
        <v>21</v>
      </c>
      <c r="AZ198" s="362" t="str">
        <f t="array" ref="AZ198">IF($AY198="", "", IF( $AX198&lt;&gt;"", $AX198,INDEX(聲母資料表, $AY198, $AZ$5)))</f>
        <v>ㄒ</v>
      </c>
      <c r="BA198" s="362" t="str">
        <f t="array" ref="BA198">IF($X198, "", INDEX(方音八音反切資料表, $AE198, $AJ198))</f>
        <v>ㄧㄤ</v>
      </c>
    </row>
    <row r="199" spans="2:53">
      <c r="B199" s="307">
        <f t="shared" si="52"/>
        <v>192</v>
      </c>
      <c r="C199" s="404" t="s">
        <v>233</v>
      </c>
      <c r="D199" s="312" t="s">
        <v>57</v>
      </c>
      <c r="E199" s="312" t="s">
        <v>61</v>
      </c>
      <c r="F199" s="296">
        <v>2</v>
      </c>
      <c r="G199" s="418" t="str">
        <f t="shared" si="53"/>
        <v xml:space="preserve">旅 (li2) </v>
      </c>
      <c r="H199" s="269" t="str" cm="1">
        <f t="array" ref="H199">IF( OR($U199, NOT($V199), $X199), "",  $AF199 &amp; INDEX(中文數值資料表, $AJ199, 2) &amp; $AC199)</f>
        <v>堅二柳</v>
      </c>
      <c r="I199" s="332" t="str">
        <f t="shared" si="54"/>
        <v>lí</v>
      </c>
      <c r="J199" s="333" t="str">
        <f t="shared" si="55"/>
        <v>lí</v>
      </c>
      <c r="K199" s="334" t="str">
        <f t="shared" si="56"/>
        <v>lí</v>
      </c>
      <c r="L199" s="335" t="str">
        <f t="shared" si="57"/>
        <v>ㄌㄧˋ</v>
      </c>
      <c r="M199" s="270" t="str">
        <f t="shared" ca="1" si="58"/>
        <v xml:space="preserve">\ltjruby{旅}{lí}\
</v>
      </c>
      <c r="N199" s="270" t="str">
        <f t="shared" ca="1" si="59"/>
        <v xml:space="preserve">&lt;ruby&gt;旅&lt;rt&gt;堅二柳&lt;/rt&gt;&lt;/ruby&gt;
</v>
      </c>
      <c r="O199" s="270" t="str">
        <f t="shared" ca="1" si="60"/>
        <v xml:space="preserve">&lt;ruby&gt;旅&lt;rt&gt;lí&lt;/rt&gt;&lt;/ruby&gt;
</v>
      </c>
      <c r="P199" s="270" t="str">
        <f t="shared" ca="1" si="76"/>
        <v xml:space="preserve">&lt;ruby&gt;旅&lt;rt&gt;lí&lt;/rt&gt;&lt;/ruby&gt;
</v>
      </c>
      <c r="Q199" s="270" t="str">
        <f t="shared" ca="1" si="76"/>
        <v xml:space="preserve">&lt;ruby&gt;旅&lt;rt&gt;lí&lt;/rt&gt;&lt;/ruby&gt;
</v>
      </c>
      <c r="R199" s="271" t="str">
        <f t="shared" ca="1" si="61"/>
        <v xml:space="preserve">&lt;ruby&gt;旅&lt;rtc&gt;ㄌㄧˋ&lt;/rtc&gt;&lt;/ruby&gt;
</v>
      </c>
      <c r="S199" s="271" t="str">
        <f t="shared" ca="1" si="62"/>
        <v xml:space="preserve">&lt;ruby&gt;旅&lt;rt&gt;lí&lt;/rt&gt;&lt;rtc&gt;ㄌㄧˋ&lt;/rtc&gt;&lt;/ruby&gt;
</v>
      </c>
      <c r="T199" s="244"/>
      <c r="U199" s="272" t="b">
        <f t="shared" si="63"/>
        <v>0</v>
      </c>
      <c r="V199" s="272" t="b">
        <f t="shared" si="64"/>
        <v>1</v>
      </c>
      <c r="W199" s="272" t="b">
        <f t="shared" si="72"/>
        <v>0</v>
      </c>
      <c r="X199" s="272" t="b">
        <f t="shared" si="65"/>
        <v>0</v>
      </c>
      <c r="Y199" s="272" t="b">
        <f t="shared" si="66"/>
        <v>0</v>
      </c>
      <c r="Z199" s="298"/>
      <c r="AA199" s="305">
        <f t="shared" si="67"/>
        <v>8</v>
      </c>
      <c r="AB199" s="301" cm="1">
        <f t="array" ref="AB199">IF( $AA199="", "", INDEX(聲母資料表, $AA199, AB$5))</f>
        <v>1</v>
      </c>
      <c r="AC199" s="301" t="str" cm="1">
        <f t="array" ref="AC199">IF( $AA199="", "", INDEX(聲母資料表, $AA199, AC$5))</f>
        <v>柳</v>
      </c>
      <c r="AD199" s="305">
        <f t="shared" si="68"/>
        <v>19</v>
      </c>
      <c r="AE199" s="301" cm="1">
        <f t="array" ref="AE199">IF( $X199, "", INDEX(韻母資料表, AD199, AE$5))</f>
        <v>29</v>
      </c>
      <c r="AF199" s="301" t="str" cm="1">
        <f t="array" ref="AF199">IF( $X199, "", INDEX(韻母資料表, AE199, AF$5))</f>
        <v>堅</v>
      </c>
      <c r="AG199" s="298"/>
      <c r="AH199" s="301" t="b">
        <f t="array" ref="AH199">IF( $X199, "", IF( INDEX(韻母資料表, AD199, $AH$5) = "入聲", TRUE, FALSE) )</f>
        <v>0</v>
      </c>
      <c r="AI199" s="302">
        <f t="shared" si="69"/>
        <v>1</v>
      </c>
      <c r="AJ199" s="302">
        <f t="shared" si="73"/>
        <v>2</v>
      </c>
      <c r="AK199" s="362" t="str">
        <f t="array" ref="AK199">IF( $X199, "", INDEX(韻母資料表, $AD199, $AK$5))</f>
        <v>i</v>
      </c>
      <c r="AL199" s="362" t="str">
        <f t="array" ref="AL199">IF($X199, "", INDEX(白話字韻母八聲調資料表, $AE199, $AJ199))</f>
        <v>í</v>
      </c>
      <c r="AM199" s="298"/>
      <c r="AN199" s="362" t="str" cm="1">
        <f t="array" ref="AN199">IF($W199, "", INDEX(聲母資料表, $AA199, AN$5))</f>
        <v>l</v>
      </c>
      <c r="AO199" s="367" t="str" cm="1">
        <f t="array" ref="AO199">IF($X199, "", INDEX(韻母資料表, $AD199, AO$5))</f>
        <v>i</v>
      </c>
      <c r="AP199" s="362" t="str" cm="1">
        <f t="array" ref="AP199">IF($X199, "", INDEX(台羅韻母八聲調資料表, $AE199, $F199))</f>
        <v>í</v>
      </c>
      <c r="AQ199" s="298"/>
      <c r="AR199" s="302" t="str">
        <f t="array" ref="AR199">IF($W199, "", INDEX(聲母資料表, $AA199, $AR$5))</f>
        <v>l</v>
      </c>
      <c r="AS199" s="303" t="str">
        <f t="array" ref="AS199">IF($X199, "", INDEX(韻母資料表, $AD199, $AS$5))</f>
        <v>i</v>
      </c>
      <c r="AT199" s="302" t="str">
        <f t="array" ref="AT199">IF($X199, "", INDEX(閩拼韻母八聲調資料表, $AE199, $AJ199))</f>
        <v>í</v>
      </c>
      <c r="AV199" s="301" t="b">
        <f t="shared" si="71"/>
        <v>0</v>
      </c>
      <c r="AW199" s="301" t="str">
        <f>IF( $AV199, IFERROR( IF(MATCH( $E199, 顎音化聲母!$H$9:$H$37, 0), TRUE, FALSE), FALSE), "")</f>
        <v/>
      </c>
      <c r="AX199" s="301" t="str">
        <f t="array" ref="AX199">IF( AND($AV199, $AW199), INDEX(顎音化聲母資料表, MATCH( $D199 &amp; $E199, 顎音化聲母!$L$5:$L$136, 0), 3), "")</f>
        <v/>
      </c>
      <c r="AY199" s="301">
        <f t="shared" si="70"/>
        <v>8</v>
      </c>
      <c r="AZ199" s="362" t="str">
        <f t="array" ref="AZ199">IF($AY199="", "", IF( $AX199&lt;&gt;"", $AX199,INDEX(聲母資料表, $AY199, $AZ$5)))</f>
        <v>ㄌ</v>
      </c>
      <c r="BA199" s="362" t="str">
        <f t="array" ref="BA199">IF($X199, "", INDEX(方音八音反切資料表, $AE199, $AJ199))</f>
        <v>ㄧˋ</v>
      </c>
    </row>
    <row r="200" spans="2:53">
      <c r="B200" s="307">
        <f t="shared" ref="B200:B263" si="77">ROW() - ROW($7:$7)</f>
        <v>193</v>
      </c>
      <c r="C200" s="404" t="s">
        <v>214</v>
      </c>
      <c r="D200" s="312" t="s">
        <v>85</v>
      </c>
      <c r="E200" s="312" t="s">
        <v>182</v>
      </c>
      <c r="F200" s="296">
        <v>4</v>
      </c>
      <c r="G200" s="418" t="str">
        <f t="shared" ref="G200:G263" si="78" xml:space="preserve"> IF(NOT($V200), "", C200 &amp; " (" &amp; _xlfn.CONCAT(D200:F200) &amp; ") " )</f>
        <v xml:space="preserve">不 (put4) </v>
      </c>
      <c r="H200" s="269" t="str" cm="1">
        <f t="array" ref="H200">IF( OR($U200, NOT($V200), $X200), "",  $AF200 &amp; INDEX(中文數值資料表, $AJ200, 2) &amp; $AC200)</f>
        <v>膠四邊</v>
      </c>
      <c r="I200" s="332" t="str">
        <f t="shared" ref="I200:I263" si="79">IF( NOT($U200), TRIM( $D200 &amp; $AL200), "")</f>
        <v>put</v>
      </c>
      <c r="J200" s="333" t="str">
        <f t="shared" ref="J200:J263" si="80">IF( NOT($U200), TRIM( $AN200 &amp; $AP200 ), "")</f>
        <v>put</v>
      </c>
      <c r="K200" s="334" t="str">
        <f t="shared" ref="K200:K263" si="81">IF( NOT($U200), TRIM($AR200 &amp; $AT200), "")</f>
        <v>but</v>
      </c>
      <c r="L200" s="335" t="str">
        <f t="shared" ref="L200:L263" si="82">IF( NOT($U200), TRIM($AZ200 &amp; $BA200), "")</f>
        <v>ㄅㄨㆵ</v>
      </c>
      <c r="M200" s="270" t="str">
        <f t="shared" ref="M200:M263" ca="1" si="83">IF( $U200, "\ltjruby{" &amp; $C200 &amp; "}{}\" &amp; CHAR(10), IF($C200=CHAR(10), "\vskip 0.5 cm" &amp; CHAR(10), "\ltjruby{" &amp; $C200 &amp; "}{" &amp; INDIRECT( ADDRESS(ROW(), COLUMN() - $G$5) ) &amp; "}\" &amp; CHAR(10)))</f>
        <v xml:space="preserve">\ltjruby{不}{put}\
</v>
      </c>
      <c r="N200" s="270" t="str">
        <f t="shared" ref="N200:N263" ca="1" si="84">IF( $U200, ($C200 &amp; CHAR(10)), IF($C200=CHAR(10), (CHAR(10) &amp; "&lt;/p&gt;" &amp; CHAR(10) &amp; "&lt;p&gt;" &amp; CHAR(10)), "&lt;ruby&gt;" &amp; $C200 &amp; "&lt;rt&gt;" &amp; INDIRECT( ADDRESS(ROW(), COLUMN() - $P$5) ) &amp; "&lt;/rt&gt;&lt;/ruby&gt;" &amp; CHAR(10))
)</f>
        <v xml:space="preserve">&lt;ruby&gt;不&lt;rt&gt;膠四邊&lt;/rt&gt;&lt;/ruby&gt;
</v>
      </c>
      <c r="O200" s="270" t="str">
        <f t="shared" ref="O200:O263" ca="1" si="85">IF( $U200, ($C200 &amp; CHAR(10)), IF($C200=CHAR(10), (CHAR(10) &amp; "&lt;/p&gt;" &amp; CHAR(10) &amp; "&lt;p&gt;" &amp; CHAR(10)), "&lt;ruby&gt;" &amp; $C200 &amp; "&lt;rt&gt;" &amp; INDIRECT( ADDRESS(ROW(), COLUMN() - $O$5) ) &amp; "&lt;/rt&gt;&lt;/ruby&gt;" &amp; CHAR(10)))</f>
        <v xml:space="preserve">&lt;ruby&gt;不&lt;rt&gt;put&lt;/rt&gt;&lt;/ruby&gt;
</v>
      </c>
      <c r="P200" s="270" t="str">
        <f t="shared" ca="1" si="76"/>
        <v xml:space="preserve">&lt;ruby&gt;不&lt;rt&gt;put&lt;/rt&gt;&lt;/ruby&gt;
</v>
      </c>
      <c r="Q200" s="270" t="str">
        <f t="shared" ca="1" si="76"/>
        <v xml:space="preserve">&lt;ruby&gt;不&lt;rt&gt;but&lt;/rt&gt;&lt;/ruby&gt;
</v>
      </c>
      <c r="R200" s="271" t="str">
        <f t="shared" ref="R200:R263" ca="1" si="86">IF( $U200, ($C200 &amp; CHAR(10)), IF($C200=CHAR(10), (CHAR(10) &amp; "&lt;/p&gt;" &amp; CHAR(10) &amp; "&lt;p&gt;" &amp; CHAR(10)), "&lt;ruby&gt;" &amp; $C200 &amp; "&lt;rtc&gt;" &amp; INDIRECT( ADDRESS(ROW(), COLUMN() - $R$5) ) &amp; "&lt;/rtc&gt;&lt;/ruby&gt;" &amp; CHAR(10)))</f>
        <v xml:space="preserve">&lt;ruby&gt;不&lt;rtc&gt;ㄅㄨㆵ&lt;/rtc&gt;&lt;/ruby&gt;
</v>
      </c>
      <c r="S200" s="271" t="str">
        <f t="shared" ref="S200:S263" ca="1" si="87">IF( $U200, ($C200 &amp; CHAR(10)), IF($C200=CHAR(10), (CHAR(10) &amp; "&lt;/p&gt;" &amp; CHAR(10) &amp; "&lt;p&gt;" &amp; CHAR(10)), "&lt;ruby&gt;" &amp; $C200  &amp; "&lt;rt&gt;" &amp; INDIRECT( ADDRESS(ROW(), COLUMN() - $S$4) ) &amp; "&lt;/rt&gt;" &amp; "&lt;rtc&gt;" &amp; INDIRECT( ADDRESS(ROW(), COLUMN() - $S$5) ) &amp; "&lt;/rtc&gt;&lt;/ruby&gt;"&amp; CHAR(10)))</f>
        <v xml:space="preserve">&lt;ruby&gt;不&lt;rt&gt;put&lt;/rt&gt;&lt;rtc&gt;ㄅㄨㆵ&lt;/rtc&gt;&lt;/ruby&gt;
</v>
      </c>
      <c r="T200" s="244"/>
      <c r="U200" s="272" t="b">
        <f t="shared" ref="U200:U263" si="88">IFERROR( IF( MATCH($C200, 標題符號清單, 0) &gt; 0, TRUE, FALSE), FALSE)</f>
        <v>0</v>
      </c>
      <c r="V200" s="272" t="b">
        <f t="shared" ref="V200:V263" si="89">AND( NOT($U200), $C200&lt;&gt;"", $C200&lt;&gt;CHAR(10) )</f>
        <v>1</v>
      </c>
      <c r="W200" s="272" t="b">
        <f t="shared" si="72"/>
        <v>0</v>
      </c>
      <c r="X200" s="272" t="b">
        <f t="shared" ref="X200:X263" si="90">IF( OR($U200, NOT($V200)), TRUE, IF($E200="", TRUE, FALSE))</f>
        <v>0</v>
      </c>
      <c r="Y200" s="272" t="b">
        <f t="shared" ref="Y200:Y263" si="91">AND($V200, $F200="")</f>
        <v>0</v>
      </c>
      <c r="Z200" s="298"/>
      <c r="AA200" s="305">
        <f t="shared" ref="AA200:AA263" si="92">IF(OR($U200, NOT($V200)), "", IF($D200="", 18, MATCH($D200, 聲母碼, 0)) )</f>
        <v>1</v>
      </c>
      <c r="AB200" s="301" cm="1">
        <f t="array" ref="AB200">IF( $AA200="", "", INDEX(聲母資料表, $AA200, AB$5))</f>
        <v>2</v>
      </c>
      <c r="AC200" s="301" t="str" cm="1">
        <f t="array" ref="AC200">IF( $AA200="", "", INDEX(聲母資料表, $AA200, AC$5))</f>
        <v>邊</v>
      </c>
      <c r="AD200" s="305">
        <f t="shared" ref="AD200:AD263" si="93">IF( $X200, "", MATCH(E200, 韻母碼, 0) )</f>
        <v>75</v>
      </c>
      <c r="AE200" s="301" cm="1">
        <f t="array" ref="AE200">IF( $X200, "", INDEX(韻母資料表, AD200, AE$5))</f>
        <v>1</v>
      </c>
      <c r="AF200" s="301" t="str" cm="1">
        <f t="array" ref="AF200">IF( $X200, "", INDEX(韻母資料表, AE200, AF$5))</f>
        <v>膠</v>
      </c>
      <c r="AG200" s="298"/>
      <c r="AH200" s="301" t="b">
        <f t="array" ref="AH200">IF( $X200, "", IF( INDEX(韻母資料表, AD200, $AH$5) = "入聲", TRUE, FALSE) )</f>
        <v>0</v>
      </c>
      <c r="AI200" s="302">
        <f t="shared" ref="AI200:AI263" si="94">IF($V200=FALSE, "", IF($AH200=TRUE, 4, 1))</f>
        <v>1</v>
      </c>
      <c r="AJ200" s="302">
        <f t="shared" si="73"/>
        <v>4</v>
      </c>
      <c r="AK200" s="362" t="str">
        <f t="array" ref="AK200">IF( $X200, "", INDEX(韻母資料表, $AD200, $AK$5))</f>
        <v>ut</v>
      </c>
      <c r="AL200" s="362" t="str">
        <f t="array" ref="AL200">IF($X200, "", INDEX(白話字韻母八聲調資料表, $AE200, $AJ200))</f>
        <v>ut</v>
      </c>
      <c r="AM200" s="298"/>
      <c r="AN200" s="362" t="str" cm="1">
        <f t="array" ref="AN200">IF($W200, "", INDEX(聲母資料表, $AA200, AN$5))</f>
        <v>p</v>
      </c>
      <c r="AO200" s="367" t="str" cm="1">
        <f t="array" ref="AO200">IF($X200, "", INDEX(韻母資料表, $AD200, AO$5))</f>
        <v>ut</v>
      </c>
      <c r="AP200" s="362" t="str" cm="1">
        <f t="array" ref="AP200">IF($X200, "", INDEX(台羅韻母八聲調資料表, $AE200, $F200))</f>
        <v>ut</v>
      </c>
      <c r="AQ200" s="298"/>
      <c r="AR200" s="302" t="str">
        <f t="array" ref="AR200">IF($W200, "", INDEX(聲母資料表, $AA200, $AR$5))</f>
        <v>b</v>
      </c>
      <c r="AS200" s="303" t="str">
        <f t="array" ref="AS200">IF($X200, "", INDEX(韻母資料表, $AD200, $AS$5))</f>
        <v>ut</v>
      </c>
      <c r="AT200" s="302" t="str">
        <f t="array" ref="AT200">IF($X200, "", INDEX(閩拼韻母八聲調資料表, $AE200, $AJ200))</f>
        <v>ut</v>
      </c>
      <c r="AV200" s="301" t="b">
        <f t="shared" si="71"/>
        <v>0</v>
      </c>
      <c r="AW200" s="301" t="str">
        <f>IF( $AV200, IFERROR( IF(MATCH( $E200, 顎音化聲母!$H$9:$H$37, 0), TRUE, FALSE), FALSE), "")</f>
        <v/>
      </c>
      <c r="AX200" s="301" t="str">
        <f t="array" ref="AX200">IF( AND($AV200, $AW200), INDEX(顎音化聲母資料表, MATCH( $D200 &amp; $E200, 顎音化聲母!$L$5:$L$136, 0), 3), "")</f>
        <v/>
      </c>
      <c r="AY200" s="301">
        <f t="shared" ref="AY200:AY263" si="95">IF($W200, "", AA200)</f>
        <v>1</v>
      </c>
      <c r="AZ200" s="362" t="str">
        <f t="array" ref="AZ200">IF($AY200="", "", IF( $AX200&lt;&gt;"", $AX200,INDEX(聲母資料表, $AY200, $AZ$5)))</f>
        <v>ㄅ</v>
      </c>
      <c r="BA200" s="362" t="str">
        <f t="array" ref="BA200">IF($X200, "", INDEX(方音八音反切資料表, $AE200, $AJ200))</f>
        <v>ㄨㆵ</v>
      </c>
    </row>
    <row r="201" spans="2:53">
      <c r="B201" s="307">
        <f t="shared" si="77"/>
        <v>194</v>
      </c>
      <c r="C201" s="404" t="s">
        <v>234</v>
      </c>
      <c r="D201" s="312" t="s">
        <v>103</v>
      </c>
      <c r="E201" s="312" t="s">
        <v>64</v>
      </c>
      <c r="F201" s="296">
        <v>5</v>
      </c>
      <c r="G201" s="418" t="str">
        <f t="shared" si="78"/>
        <v xml:space="preserve">行 (hing5) </v>
      </c>
      <c r="H201" s="269" t="str" cm="1">
        <f t="array" ref="H201">IF( OR($U201, NOT($V201), $X201), "",  $AF201 &amp; INDEX(中文數值資料表, $AJ201, 2) &amp; $AC201)</f>
        <v>監五喜</v>
      </c>
      <c r="I201" s="332" t="str">
        <f t="shared" si="79"/>
        <v>hing</v>
      </c>
      <c r="J201" s="333" t="str">
        <f t="shared" si="80"/>
        <v>hîng</v>
      </c>
      <c r="K201" s="334" t="str">
        <f t="shared" si="81"/>
        <v>hìng</v>
      </c>
      <c r="L201" s="335" t="str">
        <f t="shared" si="82"/>
        <v>ㄏㄧㄥˊ</v>
      </c>
      <c r="M201" s="270" t="str">
        <f t="shared" ca="1" si="83"/>
        <v xml:space="preserve">\ltjruby{行}{hîng}\
</v>
      </c>
      <c r="N201" s="270" t="str">
        <f t="shared" ca="1" si="84"/>
        <v xml:space="preserve">&lt;ruby&gt;行&lt;rt&gt;監五喜&lt;/rt&gt;&lt;/ruby&gt;
</v>
      </c>
      <c r="O201" s="270" t="str">
        <f t="shared" ca="1" si="85"/>
        <v xml:space="preserve">&lt;ruby&gt;行&lt;rt&gt;hing&lt;/rt&gt;&lt;/ruby&gt;
</v>
      </c>
      <c r="P201" s="270" t="str">
        <f t="shared" ca="1" si="76"/>
        <v xml:space="preserve">&lt;ruby&gt;行&lt;rt&gt;hîng&lt;/rt&gt;&lt;/ruby&gt;
</v>
      </c>
      <c r="Q201" s="270" t="str">
        <f t="shared" ca="1" si="76"/>
        <v xml:space="preserve">&lt;ruby&gt;行&lt;rt&gt;hìng&lt;/rt&gt;&lt;/ruby&gt;
</v>
      </c>
      <c r="R201" s="271" t="str">
        <f t="shared" ca="1" si="86"/>
        <v xml:space="preserve">&lt;ruby&gt;行&lt;rtc&gt;ㄏㄧㄥˊ&lt;/rtc&gt;&lt;/ruby&gt;
</v>
      </c>
      <c r="S201" s="271" t="str">
        <f t="shared" ca="1" si="87"/>
        <v xml:space="preserve">&lt;ruby&gt;行&lt;rt&gt;hîng&lt;/rt&gt;&lt;rtc&gt;ㄏㄧㄥˊ&lt;/rtc&gt;&lt;/ruby&gt;
</v>
      </c>
      <c r="T201" s="244"/>
      <c r="U201" s="272" t="b">
        <f t="shared" si="88"/>
        <v>0</v>
      </c>
      <c r="V201" s="272" t="b">
        <f t="shared" si="89"/>
        <v>1</v>
      </c>
      <c r="W201" s="272" t="b">
        <f t="shared" si="72"/>
        <v>0</v>
      </c>
      <c r="X201" s="272" t="b">
        <f t="shared" si="90"/>
        <v>0</v>
      </c>
      <c r="Y201" s="272" t="b">
        <f t="shared" si="91"/>
        <v>0</v>
      </c>
      <c r="Z201" s="298"/>
      <c r="AA201" s="305">
        <f t="shared" si="92"/>
        <v>13</v>
      </c>
      <c r="AB201" s="301" cm="1">
        <f t="array" ref="AB201">IF( $AA201="", "", INDEX(聲母資料表, $AA201, AB$5))</f>
        <v>15</v>
      </c>
      <c r="AC201" s="301" t="str" cm="1">
        <f t="array" ref="AC201">IF( $AA201="", "", INDEX(聲母資料表, $AA201, AC$5))</f>
        <v>喜</v>
      </c>
      <c r="AD201" s="305">
        <f t="shared" si="93"/>
        <v>37</v>
      </c>
      <c r="AE201" s="301" cm="1">
        <f t="array" ref="AE201">IF( $X201, "", INDEX(韻母資料表, AD201, AE$5))</f>
        <v>9</v>
      </c>
      <c r="AF201" s="301" t="str" cm="1">
        <f t="array" ref="AF201">IF( $X201, "", INDEX(韻母資料表, AE201, AF$5))</f>
        <v>監</v>
      </c>
      <c r="AG201" s="298"/>
      <c r="AH201" s="301" t="b">
        <f t="array" ref="AH201">IF( $X201, "", IF( INDEX(韻母資料表, AD201, $AH$5) = "入聲", TRUE, FALSE) )</f>
        <v>0</v>
      </c>
      <c r="AI201" s="302">
        <f t="shared" si="94"/>
        <v>1</v>
      </c>
      <c r="AJ201" s="302">
        <f t="shared" si="73"/>
        <v>5</v>
      </c>
      <c r="AK201" s="362" t="str">
        <f t="array" ref="AK201">IF( $X201, "", INDEX(韻母資料表, $AD201, $AK$5))</f>
        <v>ing</v>
      </c>
      <c r="AL201" s="362" t="str">
        <f t="array" ref="AL201">IF($X201, "", INDEX(白話字韻母八聲調資料表, $AE201, $AJ201))</f>
        <v>ing</v>
      </c>
      <c r="AM201" s="298"/>
      <c r="AN201" s="362" t="str" cm="1">
        <f t="array" ref="AN201">IF($W201, "", INDEX(聲母資料表, $AA201, AN$5))</f>
        <v>h</v>
      </c>
      <c r="AO201" s="367" t="str" cm="1">
        <f t="array" ref="AO201">IF($X201, "", INDEX(韻母資料表, $AD201, AO$5))</f>
        <v>ing</v>
      </c>
      <c r="AP201" s="362" t="str" cm="1">
        <f t="array" ref="AP201">IF($X201, "", INDEX(台羅韻母八聲調資料表, $AE201, $F201))</f>
        <v>îng</v>
      </c>
      <c r="AQ201" s="298"/>
      <c r="AR201" s="302" t="str">
        <f t="array" ref="AR201">IF($W201, "", INDEX(聲母資料表, $AA201, $AR$5))</f>
        <v>h</v>
      </c>
      <c r="AS201" s="303" t="str">
        <f t="array" ref="AS201">IF($X201, "", INDEX(韻母資料表, $AD201, $AS$5))</f>
        <v>ing</v>
      </c>
      <c r="AT201" s="302" t="str">
        <f t="array" ref="AT201">IF($X201, "", INDEX(閩拼韻母八聲調資料表, $AE201, $AJ201))</f>
        <v>ìng</v>
      </c>
      <c r="AV201" s="301" t="b">
        <f t="shared" ref="AV201:AV264" si="96">IF( OR($D201="ch", $D201="chh", $D201="j", $D201="s"), TRUE, FALSE)</f>
        <v>0</v>
      </c>
      <c r="AW201" s="301" t="str">
        <f>IF( $AV201, IFERROR( IF(MATCH( $E201, 顎音化聲母!$H$9:$H$37, 0), TRUE, FALSE), FALSE), "")</f>
        <v/>
      </c>
      <c r="AX201" s="301" t="str">
        <f t="array" ref="AX201">IF( AND($AV201, $AW201), INDEX(顎音化聲母資料表, MATCH( $D201 &amp; $E201, 顎音化聲母!$L$5:$L$136, 0), 3), "")</f>
        <v/>
      </c>
      <c r="AY201" s="301">
        <f t="shared" si="95"/>
        <v>13</v>
      </c>
      <c r="AZ201" s="362" t="str">
        <f t="array" ref="AZ201">IF($AY201="", "", IF( $AX201&lt;&gt;"", $AX201,INDEX(聲母資料表, $AY201, $AZ$5)))</f>
        <v>ㄏ</v>
      </c>
      <c r="BA201" s="362" t="str">
        <f t="array" ref="BA201">IF($X201, "", INDEX(方音八音反切資料表, $AE201, $AJ201))</f>
        <v>ㄧㄥˊ</v>
      </c>
    </row>
    <row r="202" spans="2:53">
      <c r="B202" s="307">
        <f t="shared" si="77"/>
        <v>195</v>
      </c>
      <c r="C202" s="404" t="s">
        <v>75</v>
      </c>
      <c r="D202" s="312"/>
      <c r="E202" s="312"/>
      <c r="F202" s="296"/>
      <c r="G202" s="418" t="str">
        <f t="shared" si="78"/>
        <v/>
      </c>
      <c r="H202" s="269" t="str" cm="1">
        <f t="array" ref="H202">IF( OR($U202, NOT($V202), $X202), "",  $AF202 &amp; INDEX(中文數值資料表, $AJ202, 2) &amp; $AC202)</f>
        <v/>
      </c>
      <c r="I202" s="332" t="str">
        <f t="shared" si="79"/>
        <v/>
      </c>
      <c r="J202" s="333" t="str">
        <f t="shared" si="80"/>
        <v/>
      </c>
      <c r="K202" s="334" t="str">
        <f t="shared" si="81"/>
        <v/>
      </c>
      <c r="L202" s="335" t="str">
        <f t="shared" si="82"/>
        <v/>
      </c>
      <c r="M202" s="270" t="str">
        <f t="shared" ca="1" si="83"/>
        <v xml:space="preserve">\ltjruby{，}{}\
</v>
      </c>
      <c r="N202" s="270" t="str">
        <f t="shared" ca="1" si="84"/>
        <v xml:space="preserve">，
</v>
      </c>
      <c r="O202" s="270" t="str">
        <f t="shared" ca="1" si="85"/>
        <v xml:space="preserve">，
</v>
      </c>
      <c r="P202" s="270" t="str">
        <f t="shared" ca="1" si="76"/>
        <v xml:space="preserve">，
</v>
      </c>
      <c r="Q202" s="270" t="str">
        <f t="shared" ca="1" si="76"/>
        <v xml:space="preserve">，
</v>
      </c>
      <c r="R202" s="271" t="str">
        <f t="shared" ca="1" si="86"/>
        <v xml:space="preserve">，
</v>
      </c>
      <c r="S202" s="271" t="str">
        <f t="shared" ca="1" si="87"/>
        <v xml:space="preserve">，
</v>
      </c>
      <c r="T202" s="244"/>
      <c r="U202" s="272" t="b">
        <f t="shared" si="88"/>
        <v>1</v>
      </c>
      <c r="V202" s="272" t="b">
        <f t="shared" si="89"/>
        <v>0</v>
      </c>
      <c r="W202" s="272" t="b">
        <f t="shared" ref="W202:W265" si="97">IF( OR($U202, NOT($V202)), TRUE, IF($D202="", TRUE, FALSE) )</f>
        <v>1</v>
      </c>
      <c r="X202" s="272" t="b">
        <f t="shared" si="90"/>
        <v>1</v>
      </c>
      <c r="Y202" s="272" t="b">
        <f t="shared" si="91"/>
        <v>0</v>
      </c>
      <c r="Z202" s="298"/>
      <c r="AA202" s="305" t="str">
        <f t="shared" si="92"/>
        <v/>
      </c>
      <c r="AB202" s="301" t="str" cm="1">
        <f t="array" ref="AB202">IF( $AA202="", "", INDEX(聲母資料表, $AA202, AB$5))</f>
        <v/>
      </c>
      <c r="AC202" s="301" t="str" cm="1">
        <f t="array" ref="AC202">IF( $AA202="", "", INDEX(聲母資料表, $AA202, AC$5))</f>
        <v/>
      </c>
      <c r="AD202" s="305" t="str">
        <f t="shared" si="93"/>
        <v/>
      </c>
      <c r="AE202" s="301" t="str" cm="1">
        <f t="array" ref="AE202">IF( $X202, "", INDEX(韻母資料表, AD202, AE$5))</f>
        <v/>
      </c>
      <c r="AF202" s="301" t="str" cm="1">
        <f t="array" ref="AF202">IF( $X202, "", INDEX(韻母資料表, AE202, AF$5))</f>
        <v/>
      </c>
      <c r="AG202" s="298"/>
      <c r="AH202" s="301" t="str">
        <f t="array" ref="AH202">IF( $X202, "", IF( INDEX(韻母資料表, AD202, $AH$5) = "入聲", TRUE, FALSE) )</f>
        <v/>
      </c>
      <c r="AI202" s="302" t="str">
        <f t="shared" si="94"/>
        <v/>
      </c>
      <c r="AJ202" s="302" t="str">
        <f t="shared" si="73"/>
        <v/>
      </c>
      <c r="AK202" s="362" t="str">
        <f t="array" ref="AK202">IF( $X202, "", INDEX(韻母資料表, $AD202, $AK$5))</f>
        <v/>
      </c>
      <c r="AL202" s="362" t="str">
        <f t="array" ref="AL202">IF($X202, "", INDEX(白話字韻母八聲調資料表, $AE202, $AJ202))</f>
        <v/>
      </c>
      <c r="AM202" s="298"/>
      <c r="AN202" s="362" t="str" cm="1">
        <f t="array" ref="AN202">IF($W202, "", INDEX(聲母資料表, $AA202, AN$5))</f>
        <v/>
      </c>
      <c r="AO202" s="367" t="str" cm="1">
        <f t="array" ref="AO202">IF($X202, "", INDEX(韻母資料表, $AD202, AO$5))</f>
        <v/>
      </c>
      <c r="AP202" s="362" t="str" cm="1">
        <f t="array" ref="AP202">IF($X202, "", INDEX(台羅韻母八聲調資料表, $AE202, $F202))</f>
        <v/>
      </c>
      <c r="AQ202" s="298"/>
      <c r="AR202" s="302" t="str">
        <f t="array" ref="AR202">IF($W202, "", INDEX(聲母資料表, $AA202, $AR$5))</f>
        <v/>
      </c>
      <c r="AS202" s="303" t="str">
        <f t="array" ref="AS202">IF($X202, "", INDEX(韻母資料表, $AD202, $AS$5))</f>
        <v/>
      </c>
      <c r="AT202" s="302" t="str">
        <f t="array" ref="AT202">IF($X202, "", INDEX(閩拼韻母八聲調資料表, $AE202, $AJ202))</f>
        <v/>
      </c>
      <c r="AV202" s="301" t="b">
        <f t="shared" si="96"/>
        <v>0</v>
      </c>
      <c r="AW202" s="301" t="str">
        <f>IF( $AV202, IFERROR( IF(MATCH( $E202, 顎音化聲母!$H$9:$H$37, 0), TRUE, FALSE), FALSE), "")</f>
        <v/>
      </c>
      <c r="AX202" s="301" t="str">
        <f t="array" ref="AX202">IF( AND($AV202, $AW202), INDEX(顎音化聲母資料表, MATCH( $D202 &amp; $E202, 顎音化聲母!$L$5:$L$136, 0), 3), "")</f>
        <v/>
      </c>
      <c r="AY202" s="301" t="str">
        <f t="shared" si="95"/>
        <v/>
      </c>
      <c r="AZ202" s="362" t="str">
        <f t="array" ref="AZ202">IF($AY202="", "", IF( $AX202&lt;&gt;"", $AX202,INDEX(聲母資料表, $AY202, $AZ$5)))</f>
        <v/>
      </c>
      <c r="BA202" s="362" t="str">
        <f t="array" ref="BA202">IF($X202, "", INDEX(方音八音反切資料表, $AE202, $AJ202))</f>
        <v/>
      </c>
    </row>
    <row r="203" spans="2:53">
      <c r="B203" s="307">
        <f t="shared" si="77"/>
        <v>196</v>
      </c>
      <c r="C203" s="404" t="s">
        <v>235</v>
      </c>
      <c r="D203" s="312" t="s">
        <v>73</v>
      </c>
      <c r="E203" s="312" t="s">
        <v>55</v>
      </c>
      <c r="F203" s="296">
        <v>5</v>
      </c>
      <c r="G203" s="418" t="str">
        <f t="shared" si="78"/>
        <v xml:space="preserve">檣 (tshiang5) </v>
      </c>
      <c r="H203" s="269" t="str" cm="1">
        <f t="array" ref="H203">IF( OR($U203, NOT($V203), $X203), "",  $AF203 &amp; INDEX(中文數值資料表, $AJ203, 2) &amp; $AC203)</f>
        <v>更五出</v>
      </c>
      <c r="I203" s="332" t="str">
        <f t="shared" si="79"/>
        <v>tshiâng</v>
      </c>
      <c r="J203" s="333" t="str">
        <f t="shared" si="80"/>
        <v>tshiâng</v>
      </c>
      <c r="K203" s="334" t="str">
        <f t="shared" si="81"/>
        <v>ciàng</v>
      </c>
      <c r="L203" s="335" t="str">
        <f t="shared" si="82"/>
        <v>ㄘㄧㄤˊ</v>
      </c>
      <c r="M203" s="270" t="str">
        <f t="shared" ca="1" si="83"/>
        <v xml:space="preserve">\ltjruby{檣}{tshiâng}\
</v>
      </c>
      <c r="N203" s="270" t="str">
        <f t="shared" ca="1" si="84"/>
        <v xml:space="preserve">&lt;ruby&gt;檣&lt;rt&gt;更五出&lt;/rt&gt;&lt;/ruby&gt;
</v>
      </c>
      <c r="O203" s="270" t="str">
        <f t="shared" ca="1" si="85"/>
        <v xml:space="preserve">&lt;ruby&gt;檣&lt;rt&gt;tshiâng&lt;/rt&gt;&lt;/ruby&gt;
</v>
      </c>
      <c r="P203" s="270" t="str">
        <f t="shared" ca="1" si="76"/>
        <v xml:space="preserve">&lt;ruby&gt;檣&lt;rt&gt;tshiâng&lt;/rt&gt;&lt;/ruby&gt;
</v>
      </c>
      <c r="Q203" s="270" t="str">
        <f t="shared" ca="1" si="76"/>
        <v xml:space="preserve">&lt;ruby&gt;檣&lt;rt&gt;ciàng&lt;/rt&gt;&lt;/ruby&gt;
</v>
      </c>
      <c r="R203" s="271" t="str">
        <f t="shared" ca="1" si="86"/>
        <v xml:space="preserve">&lt;ruby&gt;檣&lt;rtc&gt;ㄘㄧㄤˊ&lt;/rtc&gt;&lt;/ruby&gt;
</v>
      </c>
      <c r="S203" s="271" t="str">
        <f t="shared" ca="1" si="87"/>
        <v xml:space="preserve">&lt;ruby&gt;檣&lt;rt&gt;tshiâng&lt;/rt&gt;&lt;rtc&gt;ㄘㄧㄤˊ&lt;/rtc&gt;&lt;/ruby&gt;
</v>
      </c>
      <c r="T203" s="244"/>
      <c r="U203" s="272" t="b">
        <f t="shared" si="88"/>
        <v>0</v>
      </c>
      <c r="V203" s="272" t="b">
        <f t="shared" si="89"/>
        <v>1</v>
      </c>
      <c r="W203" s="272" t="b">
        <f t="shared" si="97"/>
        <v>0</v>
      </c>
      <c r="X203" s="272" t="b">
        <f t="shared" si="90"/>
        <v>0</v>
      </c>
      <c r="Y203" s="272" t="b">
        <f t="shared" si="91"/>
        <v>0</v>
      </c>
      <c r="Z203" s="298"/>
      <c r="AA203" s="305">
        <f t="shared" si="92"/>
        <v>20</v>
      </c>
      <c r="AB203" s="301" cm="1">
        <f t="array" ref="AB203">IF( $AA203="", "", INDEX(聲母資料表, $AA203, AB$5))</f>
        <v>14</v>
      </c>
      <c r="AC203" s="301" t="str" cm="1">
        <f t="array" ref="AC203">IF( $AA203="", "", INDEX(聲母資料表, $AA203, AC$5))</f>
        <v>出</v>
      </c>
      <c r="AD203" s="305">
        <f t="shared" si="93"/>
        <v>25</v>
      </c>
      <c r="AE203" s="301" cm="1">
        <f t="array" ref="AE203">IF( $X203, "", INDEX(韻母資料表, AD203, AE$5))</f>
        <v>18</v>
      </c>
      <c r="AF203" s="301" t="str" cm="1">
        <f t="array" ref="AF203">IF( $X203, "", INDEX(韻母資料表, AE203, AF$5))</f>
        <v>更</v>
      </c>
      <c r="AG203" s="298"/>
      <c r="AH203" s="301" t="b">
        <f t="array" ref="AH203">IF( $X203, "", IF( INDEX(韻母資料表, AD203, $AH$5) = "入聲", TRUE, FALSE) )</f>
        <v>0</v>
      </c>
      <c r="AI203" s="302">
        <f t="shared" si="94"/>
        <v>1</v>
      </c>
      <c r="AJ203" s="302">
        <f t="shared" si="73"/>
        <v>5</v>
      </c>
      <c r="AK203" s="362" t="str">
        <f t="array" ref="AK203">IF( $X203, "", INDEX(韻母資料表, $AD203, $AK$5))</f>
        <v>iang</v>
      </c>
      <c r="AL203" s="362" t="str">
        <f t="array" ref="AL203">IF($X203, "", INDEX(白話字韻母八聲調資料表, $AE203, $AJ203))</f>
        <v>iâng</v>
      </c>
      <c r="AM203" s="298"/>
      <c r="AN203" s="362" t="str" cm="1">
        <f t="array" ref="AN203">IF($W203, "", INDEX(聲母資料表, $AA203, AN$5))</f>
        <v>tsh</v>
      </c>
      <c r="AO203" s="367" t="str" cm="1">
        <f t="array" ref="AO203">IF($X203, "", INDEX(韻母資料表, $AD203, AO$5))</f>
        <v>iang</v>
      </c>
      <c r="AP203" s="362" t="str" cm="1">
        <f t="array" ref="AP203">IF($X203, "", INDEX(台羅韻母八聲調資料表, $AE203, $F203))</f>
        <v>iâng</v>
      </c>
      <c r="AQ203" s="298"/>
      <c r="AR203" s="302" t="str">
        <f t="array" ref="AR203">IF($W203, "", INDEX(聲母資料表, $AA203, $AR$5))</f>
        <v>c</v>
      </c>
      <c r="AS203" s="303" t="str">
        <f t="array" ref="AS203">IF($X203, "", INDEX(韻母資料表, $AD203, $AS$5))</f>
        <v>iang</v>
      </c>
      <c r="AT203" s="302" t="str">
        <f t="array" ref="AT203">IF($X203, "", INDEX(閩拼韻母八聲調資料表, $AE203, $AJ203))</f>
        <v>iàng</v>
      </c>
      <c r="AV203" s="301" t="b">
        <f t="shared" si="96"/>
        <v>0</v>
      </c>
      <c r="AW203" s="301" t="str">
        <f>IF( $AV203, IFERROR( IF(MATCH( $E203, 顎音化聲母!$H$9:$H$37, 0), TRUE, FALSE), FALSE), "")</f>
        <v/>
      </c>
      <c r="AX203" s="301" t="str">
        <f t="array" ref="AX203">IF( AND($AV203, $AW203), INDEX(顎音化聲母資料表, MATCH( $D203 &amp; $E203, 顎音化聲母!$L$5:$L$136, 0), 3), "")</f>
        <v/>
      </c>
      <c r="AY203" s="301">
        <f t="shared" si="95"/>
        <v>20</v>
      </c>
      <c r="AZ203" s="362" t="str">
        <f t="array" ref="AZ203">IF($AY203="", "", IF( $AX203&lt;&gt;"", $AX203,INDEX(聲母資料表, $AY203, $AZ$5)))</f>
        <v>ㄘ</v>
      </c>
      <c r="BA203" s="362" t="str">
        <f t="array" ref="BA203">IF($X203, "", INDEX(方音八音反切資料表, $AE203, $AJ203))</f>
        <v>ㄧㄤˊ</v>
      </c>
    </row>
    <row r="204" spans="2:53">
      <c r="B204" s="307">
        <f t="shared" si="77"/>
        <v>197</v>
      </c>
      <c r="C204" s="404" t="s">
        <v>236</v>
      </c>
      <c r="D204" s="312" t="s">
        <v>63</v>
      </c>
      <c r="E204" s="312" t="s">
        <v>64</v>
      </c>
      <c r="F204" s="296">
        <v>1</v>
      </c>
      <c r="G204" s="418" t="str">
        <f t="shared" si="78"/>
        <v xml:space="preserve">傾 (khing1) </v>
      </c>
      <c r="H204" s="269" t="str" cm="1">
        <f t="array" ref="H204">IF( OR($U204, NOT($V204), $X204), "",  $AF204 &amp; INDEX(中文數值資料表, $AJ204, 2) &amp; $AC204)</f>
        <v>監一去</v>
      </c>
      <c r="I204" s="332" t="str">
        <f t="shared" si="79"/>
        <v>khing</v>
      </c>
      <c r="J204" s="333" t="str">
        <f t="shared" si="80"/>
        <v>khing</v>
      </c>
      <c r="K204" s="334" t="str">
        <f t="shared" si="81"/>
        <v>kīng</v>
      </c>
      <c r="L204" s="335" t="str">
        <f t="shared" si="82"/>
        <v>ㄎㄧㄥ</v>
      </c>
      <c r="M204" s="270" t="str">
        <f t="shared" ca="1" si="83"/>
        <v xml:space="preserve">\ltjruby{傾}{khing}\
</v>
      </c>
      <c r="N204" s="270" t="str">
        <f t="shared" ca="1" si="84"/>
        <v xml:space="preserve">&lt;ruby&gt;傾&lt;rt&gt;監一去&lt;/rt&gt;&lt;/ruby&gt;
</v>
      </c>
      <c r="O204" s="270" t="str">
        <f t="shared" ca="1" si="85"/>
        <v xml:space="preserve">&lt;ruby&gt;傾&lt;rt&gt;khing&lt;/rt&gt;&lt;/ruby&gt;
</v>
      </c>
      <c r="P204" s="270" t="str">
        <f t="shared" ca="1" si="76"/>
        <v xml:space="preserve">&lt;ruby&gt;傾&lt;rt&gt;khing&lt;/rt&gt;&lt;/ruby&gt;
</v>
      </c>
      <c r="Q204" s="270" t="str">
        <f t="shared" ca="1" si="76"/>
        <v xml:space="preserve">&lt;ruby&gt;傾&lt;rt&gt;kīng&lt;/rt&gt;&lt;/ruby&gt;
</v>
      </c>
      <c r="R204" s="271" t="str">
        <f t="shared" ca="1" si="86"/>
        <v xml:space="preserve">&lt;ruby&gt;傾&lt;rtc&gt;ㄎㄧㄥ&lt;/rtc&gt;&lt;/ruby&gt;
</v>
      </c>
      <c r="S204" s="271" t="str">
        <f t="shared" ca="1" si="87"/>
        <v xml:space="preserve">&lt;ruby&gt;傾&lt;rt&gt;khing&lt;/rt&gt;&lt;rtc&gt;ㄎㄧㄥ&lt;/rtc&gt;&lt;/ruby&gt;
</v>
      </c>
      <c r="T204" s="244"/>
      <c r="U204" s="272" t="b">
        <f t="shared" si="88"/>
        <v>0</v>
      </c>
      <c r="V204" s="272" t="b">
        <f t="shared" si="89"/>
        <v>1</v>
      </c>
      <c r="W204" s="272" t="b">
        <f t="shared" si="97"/>
        <v>0</v>
      </c>
      <c r="X204" s="272" t="b">
        <f t="shared" si="90"/>
        <v>0</v>
      </c>
      <c r="Y204" s="272" t="b">
        <f t="shared" si="91"/>
        <v>0</v>
      </c>
      <c r="Z204" s="298"/>
      <c r="AA204" s="305">
        <f t="shared" si="92"/>
        <v>11</v>
      </c>
      <c r="AB204" s="301" cm="1">
        <f t="array" ref="AB204">IF( $AA204="", "", INDEX(聲母資料表, $AA204, AB$5))</f>
        <v>4</v>
      </c>
      <c r="AC204" s="301" t="str" cm="1">
        <f t="array" ref="AC204">IF( $AA204="", "", INDEX(聲母資料表, $AA204, AC$5))</f>
        <v>去</v>
      </c>
      <c r="AD204" s="305">
        <f t="shared" si="93"/>
        <v>37</v>
      </c>
      <c r="AE204" s="301" cm="1">
        <f t="array" ref="AE204">IF( $X204, "", INDEX(韻母資料表, AD204, AE$5))</f>
        <v>9</v>
      </c>
      <c r="AF204" s="301" t="str" cm="1">
        <f t="array" ref="AF204">IF( $X204, "", INDEX(韻母資料表, AE204, AF$5))</f>
        <v>監</v>
      </c>
      <c r="AG204" s="298"/>
      <c r="AH204" s="301" t="b">
        <f t="array" ref="AH204">IF( $X204, "", IF( INDEX(韻母資料表, AD204, $AH$5) = "入聲", TRUE, FALSE) )</f>
        <v>0</v>
      </c>
      <c r="AI204" s="302">
        <f t="shared" si="94"/>
        <v>1</v>
      </c>
      <c r="AJ204" s="302">
        <f t="shared" si="73"/>
        <v>1</v>
      </c>
      <c r="AK204" s="362" t="str">
        <f t="array" ref="AK204">IF( $X204, "", INDEX(韻母資料表, $AD204, $AK$5))</f>
        <v>ing</v>
      </c>
      <c r="AL204" s="362" t="str">
        <f t="array" ref="AL204">IF($X204, "", INDEX(白話字韻母八聲調資料表, $AE204, $AJ204))</f>
        <v>ing</v>
      </c>
      <c r="AM204" s="298"/>
      <c r="AN204" s="362" t="str" cm="1">
        <f t="array" ref="AN204">IF($W204, "", INDEX(聲母資料表, $AA204, AN$5))</f>
        <v>kh</v>
      </c>
      <c r="AO204" s="367" t="str" cm="1">
        <f t="array" ref="AO204">IF($X204, "", INDEX(韻母資料表, $AD204, AO$5))</f>
        <v>ing</v>
      </c>
      <c r="AP204" s="362" t="str" cm="1">
        <f t="array" ref="AP204">IF($X204, "", INDEX(台羅韻母八聲調資料表, $AE204, $F204))</f>
        <v>ing</v>
      </c>
      <c r="AQ204" s="298"/>
      <c r="AR204" s="302" t="str">
        <f t="array" ref="AR204">IF($W204, "", INDEX(聲母資料表, $AA204, $AR$5))</f>
        <v>k</v>
      </c>
      <c r="AS204" s="303" t="str">
        <f t="array" ref="AS204">IF($X204, "", INDEX(韻母資料表, $AD204, $AS$5))</f>
        <v>ing</v>
      </c>
      <c r="AT204" s="302" t="str">
        <f t="array" ref="AT204">IF($X204, "", INDEX(閩拼韻母八聲調資料表, $AE204, $AJ204))</f>
        <v>īng</v>
      </c>
      <c r="AV204" s="301" t="b">
        <f t="shared" si="96"/>
        <v>0</v>
      </c>
      <c r="AW204" s="301" t="str">
        <f>IF( $AV204, IFERROR( IF(MATCH( $E204, 顎音化聲母!$H$9:$H$37, 0), TRUE, FALSE), FALSE), "")</f>
        <v/>
      </c>
      <c r="AX204" s="301" t="str">
        <f t="array" ref="AX204">IF( AND($AV204, $AW204), INDEX(顎音化聲母資料表, MATCH( $D204 &amp; $E204, 顎音化聲母!$L$5:$L$136, 0), 3), "")</f>
        <v/>
      </c>
      <c r="AY204" s="301">
        <f t="shared" si="95"/>
        <v>11</v>
      </c>
      <c r="AZ204" s="362" t="str">
        <f t="array" ref="AZ204">IF($AY204="", "", IF( $AX204&lt;&gt;"", $AX204,INDEX(聲母資料表, $AY204, $AZ$5)))</f>
        <v>ㄎ</v>
      </c>
      <c r="BA204" s="362" t="str">
        <f t="array" ref="BA204">IF($X204, "", INDEX(方音八音反切資料表, $AE204, $AJ204))</f>
        <v>ㄧㄥ</v>
      </c>
    </row>
    <row r="205" spans="2:53">
      <c r="B205" s="307">
        <f t="shared" si="77"/>
        <v>198</v>
      </c>
      <c r="C205" s="404" t="s">
        <v>237</v>
      </c>
      <c r="D205" s="312" t="s">
        <v>73</v>
      </c>
      <c r="E205" s="312" t="s">
        <v>238</v>
      </c>
      <c r="F205" s="296">
        <v>4</v>
      </c>
      <c r="G205" s="418" t="str">
        <f t="shared" si="78"/>
        <v xml:space="preserve">楫 (tship4) </v>
      </c>
      <c r="H205" s="269" t="str" cm="1">
        <f t="array" ref="H205">IF( OR($U205, NOT($V205), $X205), "",  $AF205 &amp; INDEX(中文數值資料表, $AJ205, 2) &amp; $AC205)</f>
        <v>皆四出</v>
      </c>
      <c r="I205" s="332" t="str">
        <f t="shared" si="79"/>
        <v>tship</v>
      </c>
      <c r="J205" s="333" t="str">
        <f t="shared" si="80"/>
        <v>tship</v>
      </c>
      <c r="K205" s="334" t="str">
        <f t="shared" si="81"/>
        <v>cip</v>
      </c>
      <c r="L205" s="335" t="str">
        <f t="shared" si="82"/>
        <v>ㄘ一ㆴ</v>
      </c>
      <c r="M205" s="270" t="str">
        <f t="shared" ca="1" si="83"/>
        <v xml:space="preserve">\ltjruby{楫}{tship}\
</v>
      </c>
      <c r="N205" s="270" t="str">
        <f t="shared" ca="1" si="84"/>
        <v xml:space="preserve">&lt;ruby&gt;楫&lt;rt&gt;皆四出&lt;/rt&gt;&lt;/ruby&gt;
</v>
      </c>
      <c r="O205" s="270" t="str">
        <f t="shared" ca="1" si="85"/>
        <v xml:space="preserve">&lt;ruby&gt;楫&lt;rt&gt;tship&lt;/rt&gt;&lt;/ruby&gt;
</v>
      </c>
      <c r="P205" s="270" t="str">
        <f t="shared" ca="1" si="76"/>
        <v xml:space="preserve">&lt;ruby&gt;楫&lt;rt&gt;tship&lt;/rt&gt;&lt;/ruby&gt;
</v>
      </c>
      <c r="Q205" s="270" t="str">
        <f t="shared" ca="1" si="76"/>
        <v xml:space="preserve">&lt;ruby&gt;楫&lt;rt&gt;cip&lt;/rt&gt;&lt;/ruby&gt;
</v>
      </c>
      <c r="R205" s="271" t="str">
        <f t="shared" ca="1" si="86"/>
        <v xml:space="preserve">&lt;ruby&gt;楫&lt;rtc&gt;ㄘ一ㆴ&lt;/rtc&gt;&lt;/ruby&gt;
</v>
      </c>
      <c r="S205" s="271" t="str">
        <f t="shared" ca="1" si="87"/>
        <v xml:space="preserve">&lt;ruby&gt;楫&lt;rt&gt;tship&lt;/rt&gt;&lt;rtc&gt;ㄘ一ㆴ&lt;/rtc&gt;&lt;/ruby&gt;
</v>
      </c>
      <c r="T205" s="244"/>
      <c r="U205" s="272" t="b">
        <f t="shared" si="88"/>
        <v>0</v>
      </c>
      <c r="V205" s="272" t="b">
        <f t="shared" si="89"/>
        <v>1</v>
      </c>
      <c r="W205" s="272" t="b">
        <f t="shared" si="97"/>
        <v>0</v>
      </c>
      <c r="X205" s="272" t="b">
        <f t="shared" si="90"/>
        <v>0</v>
      </c>
      <c r="Y205" s="272" t="b">
        <f t="shared" si="91"/>
        <v>0</v>
      </c>
      <c r="Z205" s="298"/>
      <c r="AA205" s="305">
        <f t="shared" si="92"/>
        <v>20</v>
      </c>
      <c r="AB205" s="301" cm="1">
        <f t="array" ref="AB205">IF( $AA205="", "", INDEX(聲母資料表, $AA205, AB$5))</f>
        <v>14</v>
      </c>
      <c r="AC205" s="301" t="str" cm="1">
        <f t="array" ref="AC205">IF( $AA205="", "", INDEX(聲母資料表, $AA205, AC$5))</f>
        <v>出</v>
      </c>
      <c r="AD205" s="305">
        <f t="shared" si="93"/>
        <v>44</v>
      </c>
      <c r="AE205" s="301" cm="1">
        <f t="array" ref="AE205">IF( $X205, "", INDEX(韻母資料表, AD205, AE$5))</f>
        <v>3</v>
      </c>
      <c r="AF205" s="301" t="str" cm="1">
        <f t="array" ref="AF205">IF( $X205, "", INDEX(韻母資料表, AE205, AF$5))</f>
        <v>皆</v>
      </c>
      <c r="AG205" s="298"/>
      <c r="AH205" s="301" t="b">
        <f t="array" ref="AH205">IF( $X205, "", IF( INDEX(韻母資料表, AD205, $AH$5) = "入聲", TRUE, FALSE) )</f>
        <v>0</v>
      </c>
      <c r="AI205" s="302">
        <f t="shared" si="94"/>
        <v>1</v>
      </c>
      <c r="AJ205" s="302">
        <f t="shared" si="73"/>
        <v>4</v>
      </c>
      <c r="AK205" s="362" t="str">
        <f t="array" ref="AK205">IF( $X205, "", INDEX(韻母資料表, $AD205, $AK$5))</f>
        <v>ip</v>
      </c>
      <c r="AL205" s="362" t="str">
        <f t="array" ref="AL205">IF($X205, "", INDEX(白話字韻母八聲調資料表, $AE205, $AJ205))</f>
        <v>ip</v>
      </c>
      <c r="AM205" s="298"/>
      <c r="AN205" s="362" t="str" cm="1">
        <f t="array" ref="AN205">IF($W205, "", INDEX(聲母資料表, $AA205, AN$5))</f>
        <v>tsh</v>
      </c>
      <c r="AO205" s="367" t="str" cm="1">
        <f t="array" ref="AO205">IF($X205, "", INDEX(韻母資料表, $AD205, AO$5))</f>
        <v>ip</v>
      </c>
      <c r="AP205" s="362" t="str" cm="1">
        <f t="array" ref="AP205">IF($X205, "", INDEX(台羅韻母八聲調資料表, $AE205, $F205))</f>
        <v>ip</v>
      </c>
      <c r="AQ205" s="298"/>
      <c r="AR205" s="302" t="str">
        <f t="array" ref="AR205">IF($W205, "", INDEX(聲母資料表, $AA205, $AR$5))</f>
        <v>c</v>
      </c>
      <c r="AS205" s="303" t="str">
        <f t="array" ref="AS205">IF($X205, "", INDEX(韻母資料表, $AD205, $AS$5))</f>
        <v>ip</v>
      </c>
      <c r="AT205" s="302" t="str">
        <f t="array" ref="AT205">IF($X205, "", INDEX(閩拼韻母八聲調資料表, $AE205, $AJ205))</f>
        <v>ip</v>
      </c>
      <c r="AV205" s="301" t="b">
        <f t="shared" si="96"/>
        <v>0</v>
      </c>
      <c r="AW205" s="301" t="str">
        <f>IF( $AV205, IFERROR( IF(MATCH( $E205, 顎音化聲母!$H$9:$H$37, 0), TRUE, FALSE), FALSE), "")</f>
        <v/>
      </c>
      <c r="AX205" s="301" t="str">
        <f t="array" ref="AX205">IF( AND($AV205, $AW205), INDEX(顎音化聲母資料表, MATCH( $D205 &amp; $E205, 顎音化聲母!$L$5:$L$136, 0), 3), "")</f>
        <v/>
      </c>
      <c r="AY205" s="301">
        <f t="shared" si="95"/>
        <v>20</v>
      </c>
      <c r="AZ205" s="362" t="str">
        <f t="array" ref="AZ205">IF($AY205="", "", IF( $AX205&lt;&gt;"", $AX205,INDEX(聲母資料表, $AY205, $AZ$5)))</f>
        <v>ㄘ</v>
      </c>
      <c r="BA205" s="362" t="str">
        <f t="array" ref="BA205">IF($X205, "", INDEX(方音八音反切資料表, $AE205, $AJ205))</f>
        <v>一ㆴ</v>
      </c>
    </row>
    <row r="206" spans="2:53">
      <c r="B206" s="307">
        <f t="shared" si="77"/>
        <v>199</v>
      </c>
      <c r="C206" s="404" t="s">
        <v>239</v>
      </c>
      <c r="D206" s="312" t="s">
        <v>79</v>
      </c>
      <c r="E206" s="312" t="s">
        <v>199</v>
      </c>
      <c r="F206" s="296">
        <v>5</v>
      </c>
      <c r="G206" s="418" t="str">
        <f t="shared" si="78"/>
        <v xml:space="preserve">摧 (tsue5) </v>
      </c>
      <c r="H206" s="269" t="str" cm="1">
        <f t="array" ref="H206">IF( OR($U206, NOT($V206), $X206), "",  $AF206 &amp; INDEX(中文數值資料表, $AJ206, 2) &amp; $AC206)</f>
        <v>姜五曾</v>
      </c>
      <c r="I206" s="332" t="str">
        <f t="shared" si="79"/>
        <v>tsue</v>
      </c>
      <c r="J206" s="333" t="str">
        <f t="shared" si="80"/>
        <v>tsuê</v>
      </c>
      <c r="K206" s="334" t="str">
        <f t="shared" si="81"/>
        <v>zuè</v>
      </c>
      <c r="L206" s="335" t="str">
        <f t="shared" si="82"/>
        <v>ㄗㄨㆤˊ</v>
      </c>
      <c r="M206" s="270" t="str">
        <f t="shared" ca="1" si="83"/>
        <v xml:space="preserve">\ltjruby{摧}{tsuê}\
</v>
      </c>
      <c r="N206" s="270" t="str">
        <f t="shared" ca="1" si="84"/>
        <v xml:space="preserve">&lt;ruby&gt;摧&lt;rt&gt;姜五曾&lt;/rt&gt;&lt;/ruby&gt;
</v>
      </c>
      <c r="O206" s="270" t="str">
        <f t="shared" ca="1" si="85"/>
        <v xml:space="preserve">&lt;ruby&gt;摧&lt;rt&gt;tsue&lt;/rt&gt;&lt;/ruby&gt;
</v>
      </c>
      <c r="P206" s="270" t="str">
        <f t="shared" ca="1" si="76"/>
        <v xml:space="preserve">&lt;ruby&gt;摧&lt;rt&gt;tsuê&lt;/rt&gt;&lt;/ruby&gt;
</v>
      </c>
      <c r="Q206" s="270" t="str">
        <f t="shared" ca="1" si="76"/>
        <v xml:space="preserve">&lt;ruby&gt;摧&lt;rt&gt;zuè&lt;/rt&gt;&lt;/ruby&gt;
</v>
      </c>
      <c r="R206" s="271" t="str">
        <f t="shared" ca="1" si="86"/>
        <v xml:space="preserve">&lt;ruby&gt;摧&lt;rtc&gt;ㄗㄨㆤˊ&lt;/rtc&gt;&lt;/ruby&gt;
</v>
      </c>
      <c r="S206" s="271" t="str">
        <f t="shared" ca="1" si="87"/>
        <v xml:space="preserve">&lt;ruby&gt;摧&lt;rt&gt;tsuê&lt;/rt&gt;&lt;rtc&gt;ㄗㄨㆤˊ&lt;/rtc&gt;&lt;/ruby&gt;
</v>
      </c>
      <c r="T206" s="244"/>
      <c r="U206" s="272" t="b">
        <f t="shared" si="88"/>
        <v>0</v>
      </c>
      <c r="V206" s="272" t="b">
        <f t="shared" si="89"/>
        <v>1</v>
      </c>
      <c r="W206" s="272" t="b">
        <f t="shared" si="97"/>
        <v>0</v>
      </c>
      <c r="X206" s="272" t="b">
        <f t="shared" si="90"/>
        <v>0</v>
      </c>
      <c r="Y206" s="272" t="b">
        <f t="shared" si="91"/>
        <v>0</v>
      </c>
      <c r="Z206" s="298"/>
      <c r="AA206" s="305">
        <f t="shared" si="92"/>
        <v>18</v>
      </c>
      <c r="AB206" s="301" cm="1">
        <f t="array" ref="AB206">IF( $AA206="", "", INDEX(聲母資料表, $AA206, AB$5))</f>
        <v>8</v>
      </c>
      <c r="AC206" s="301" t="str" cm="1">
        <f t="array" ref="AC206">IF( $AA206="", "", INDEX(聲母資料表, $AA206, AC$5))</f>
        <v>曾</v>
      </c>
      <c r="AD206" s="305">
        <f t="shared" si="93"/>
        <v>70</v>
      </c>
      <c r="AE206" s="301" cm="1">
        <f t="array" ref="AE206">IF( $X206, "", INDEX(韻母資料表, AD206, AE$5))</f>
        <v>25</v>
      </c>
      <c r="AF206" s="301" t="str" cm="1">
        <f t="array" ref="AF206">IF( $X206, "", INDEX(韻母資料表, AE206, AF$5))</f>
        <v>姜</v>
      </c>
      <c r="AG206" s="298"/>
      <c r="AH206" s="301" t="b">
        <f t="array" ref="AH206">IF( $X206, "", IF( INDEX(韻母資料表, AD206, $AH$5) = "入聲", TRUE, FALSE) )</f>
        <v>0</v>
      </c>
      <c r="AI206" s="302">
        <f t="shared" si="94"/>
        <v>1</v>
      </c>
      <c r="AJ206" s="302">
        <f t="shared" si="73"/>
        <v>5</v>
      </c>
      <c r="AK206" s="362" t="str">
        <f t="array" ref="AK206">IF( $X206, "", INDEX(韻母資料表, $AD206, $AK$5))</f>
        <v>ue</v>
      </c>
      <c r="AL206" s="362" t="str">
        <f t="array" ref="AL206">IF($X206, "", INDEX(白話字韻母八聲調資料表, $AE206, $AJ206))</f>
        <v>ue</v>
      </c>
      <c r="AM206" s="298"/>
      <c r="AN206" s="362" t="str" cm="1">
        <f t="array" ref="AN206">IF($W206, "", INDEX(聲母資料表, $AA206, AN$5))</f>
        <v>ts</v>
      </c>
      <c r="AO206" s="367" t="str" cm="1">
        <f t="array" ref="AO206">IF($X206, "", INDEX(韻母資料表, $AD206, AO$5))</f>
        <v>ue</v>
      </c>
      <c r="AP206" s="362" t="str" cm="1">
        <f t="array" ref="AP206">IF($X206, "", INDEX(台羅韻母八聲調資料表, $AE206, $F206))</f>
        <v>uê</v>
      </c>
      <c r="AQ206" s="298"/>
      <c r="AR206" s="302" t="str">
        <f t="array" ref="AR206">IF($W206, "", INDEX(聲母資料表, $AA206, $AR$5))</f>
        <v>z</v>
      </c>
      <c r="AS206" s="303" t="str">
        <f t="array" ref="AS206">IF($X206, "", INDEX(韻母資料表, $AD206, $AS$5))</f>
        <v>ue</v>
      </c>
      <c r="AT206" s="302" t="str">
        <f t="array" ref="AT206">IF($X206, "", INDEX(閩拼韻母八聲調資料表, $AE206, $AJ206))</f>
        <v>uè</v>
      </c>
      <c r="AV206" s="301" t="b">
        <f t="shared" si="96"/>
        <v>0</v>
      </c>
      <c r="AW206" s="301" t="str">
        <f>IF( $AV206, IFERROR( IF(MATCH( $E206, 顎音化聲母!$H$9:$H$37, 0), TRUE, FALSE), FALSE), "")</f>
        <v/>
      </c>
      <c r="AX206" s="301" t="str">
        <f t="array" ref="AX206">IF( AND($AV206, $AW206), INDEX(顎音化聲母資料表, MATCH( $D206 &amp; $E206, 顎音化聲母!$L$5:$L$136, 0), 3), "")</f>
        <v/>
      </c>
      <c r="AY206" s="301">
        <f t="shared" si="95"/>
        <v>18</v>
      </c>
      <c r="AZ206" s="362" t="str">
        <f t="array" ref="AZ206">IF($AY206="", "", IF( $AX206&lt;&gt;"", $AX206,INDEX(聲母資料表, $AY206, $AZ$5)))</f>
        <v>ㄗ</v>
      </c>
      <c r="BA206" s="362" t="str">
        <f t="array" ref="BA206">IF($X206, "", INDEX(方音八音反切資料表, $AE206, $AJ206))</f>
        <v>ㄨㆤˊ</v>
      </c>
    </row>
    <row r="207" spans="2:53">
      <c r="B207" s="307">
        <f t="shared" si="77"/>
        <v>200</v>
      </c>
      <c r="C207" s="404" t="s">
        <v>165</v>
      </c>
      <c r="D207" s="312"/>
      <c r="E207" s="312"/>
      <c r="F207" s="296"/>
      <c r="G207" s="418" t="str">
        <f t="shared" si="78"/>
        <v/>
      </c>
      <c r="H207" s="269" t="str" cm="1">
        <f t="array" ref="H207">IF( OR($U207, NOT($V207), $X207), "",  $AF207 &amp; INDEX(中文數值資料表, $AJ207, 2) &amp; $AC207)</f>
        <v/>
      </c>
      <c r="I207" s="332" t="str">
        <f t="shared" si="79"/>
        <v/>
      </c>
      <c r="J207" s="333" t="str">
        <f t="shared" si="80"/>
        <v/>
      </c>
      <c r="K207" s="334" t="str">
        <f t="shared" si="81"/>
        <v/>
      </c>
      <c r="L207" s="335" t="str">
        <f t="shared" si="82"/>
        <v/>
      </c>
      <c r="M207" s="270" t="str">
        <f t="shared" ca="1" si="83"/>
        <v xml:space="preserve">\ltjruby{；}{}\
</v>
      </c>
      <c r="N207" s="270" t="str">
        <f t="shared" ca="1" si="84"/>
        <v xml:space="preserve">；
</v>
      </c>
      <c r="O207" s="270" t="str">
        <f t="shared" ca="1" si="85"/>
        <v xml:space="preserve">；
</v>
      </c>
      <c r="P207" s="270" t="str">
        <f t="shared" ca="1" si="76"/>
        <v xml:space="preserve">；
</v>
      </c>
      <c r="Q207" s="270" t="str">
        <f t="shared" ca="1" si="76"/>
        <v xml:space="preserve">；
</v>
      </c>
      <c r="R207" s="271" t="str">
        <f t="shared" ca="1" si="86"/>
        <v xml:space="preserve">；
</v>
      </c>
      <c r="S207" s="271" t="str">
        <f t="shared" ca="1" si="87"/>
        <v xml:space="preserve">；
</v>
      </c>
      <c r="T207" s="244"/>
      <c r="U207" s="272" t="b">
        <f t="shared" si="88"/>
        <v>1</v>
      </c>
      <c r="V207" s="272" t="b">
        <f t="shared" si="89"/>
        <v>0</v>
      </c>
      <c r="W207" s="272" t="b">
        <f t="shared" si="97"/>
        <v>1</v>
      </c>
      <c r="X207" s="272" t="b">
        <f t="shared" si="90"/>
        <v>1</v>
      </c>
      <c r="Y207" s="272" t="b">
        <f t="shared" si="91"/>
        <v>0</v>
      </c>
      <c r="Z207" s="298"/>
      <c r="AA207" s="305" t="str">
        <f t="shared" si="92"/>
        <v/>
      </c>
      <c r="AB207" s="301" t="str" cm="1">
        <f t="array" ref="AB207">IF( $AA207="", "", INDEX(聲母資料表, $AA207, AB$5))</f>
        <v/>
      </c>
      <c r="AC207" s="301" t="str" cm="1">
        <f t="array" ref="AC207">IF( $AA207="", "", INDEX(聲母資料表, $AA207, AC$5))</f>
        <v/>
      </c>
      <c r="AD207" s="305" t="str">
        <f t="shared" si="93"/>
        <v/>
      </c>
      <c r="AE207" s="301" t="str" cm="1">
        <f t="array" ref="AE207">IF( $X207, "", INDEX(韻母資料表, AD207, AE$5))</f>
        <v/>
      </c>
      <c r="AF207" s="301" t="str" cm="1">
        <f t="array" ref="AF207">IF( $X207, "", INDEX(韻母資料表, AE207, AF$5))</f>
        <v/>
      </c>
      <c r="AG207" s="298"/>
      <c r="AH207" s="301" t="str">
        <f t="array" ref="AH207">IF( $X207, "", IF( INDEX(韻母資料表, AD207, $AH$5) = "入聲", TRUE, FALSE) )</f>
        <v/>
      </c>
      <c r="AI207" s="302" t="str">
        <f t="shared" si="94"/>
        <v/>
      </c>
      <c r="AJ207" s="302" t="str">
        <f t="shared" si="73"/>
        <v/>
      </c>
      <c r="AK207" s="362" t="str">
        <f t="array" ref="AK207">IF( $X207, "", INDEX(韻母資料表, $AD207, $AK$5))</f>
        <v/>
      </c>
      <c r="AL207" s="362" t="str">
        <f t="array" ref="AL207">IF($X207, "", INDEX(白話字韻母八聲調資料表, $AE207, $AJ207))</f>
        <v/>
      </c>
      <c r="AM207" s="298"/>
      <c r="AN207" s="362" t="str" cm="1">
        <f t="array" ref="AN207">IF($W207, "", INDEX(聲母資料表, $AA207, AN$5))</f>
        <v/>
      </c>
      <c r="AO207" s="367" t="str" cm="1">
        <f t="array" ref="AO207">IF($X207, "", INDEX(韻母資料表, $AD207, AO$5))</f>
        <v/>
      </c>
      <c r="AP207" s="362" t="str" cm="1">
        <f t="array" ref="AP207">IF($X207, "", INDEX(台羅韻母八聲調資料表, $AE207, $F207))</f>
        <v/>
      </c>
      <c r="AQ207" s="298"/>
      <c r="AR207" s="302" t="str">
        <f t="array" ref="AR207">IF($W207, "", INDEX(聲母資料表, $AA207, $AR$5))</f>
        <v/>
      </c>
      <c r="AS207" s="303" t="str">
        <f t="array" ref="AS207">IF($X207, "", INDEX(韻母資料表, $AD207, $AS$5))</f>
        <v/>
      </c>
      <c r="AT207" s="302" t="str">
        <f t="array" ref="AT207">IF($X207, "", INDEX(閩拼韻母八聲調資料表, $AE207, $AJ207))</f>
        <v/>
      </c>
      <c r="AV207" s="301" t="b">
        <f t="shared" si="96"/>
        <v>0</v>
      </c>
      <c r="AW207" s="301" t="str">
        <f>IF( $AV207, IFERROR( IF(MATCH( $E207, 顎音化聲母!$H$9:$H$37, 0), TRUE, FALSE), FALSE), "")</f>
        <v/>
      </c>
      <c r="AX207" s="301" t="str">
        <f t="array" ref="AX207">IF( AND($AV207, $AW207), INDEX(顎音化聲母資料表, MATCH( $D207 &amp; $E207, 顎音化聲母!$L$5:$L$136, 0), 3), "")</f>
        <v/>
      </c>
      <c r="AY207" s="301" t="str">
        <f t="shared" si="95"/>
        <v/>
      </c>
      <c r="AZ207" s="362" t="str">
        <f t="array" ref="AZ207">IF($AY207="", "", IF( $AX207&lt;&gt;"", $AX207,INDEX(聲母資料表, $AY207, $AZ$5)))</f>
        <v/>
      </c>
      <c r="BA207" s="362" t="str">
        <f t="array" ref="BA207">IF($X207, "", INDEX(方音八音反切資料表, $AE207, $AJ207))</f>
        <v/>
      </c>
    </row>
    <row r="208" spans="2:53">
      <c r="B208" s="307">
        <f t="shared" si="77"/>
        <v>201</v>
      </c>
      <c r="C208" s="404" t="s">
        <v>240</v>
      </c>
      <c r="D208" s="312" t="s">
        <v>85</v>
      </c>
      <c r="E208" s="312" t="s">
        <v>132</v>
      </c>
      <c r="F208" s="296">
        <v>8</v>
      </c>
      <c r="G208" s="418" t="str">
        <f t="shared" si="78"/>
        <v xml:space="preserve">薄 (pok8) </v>
      </c>
      <c r="H208" s="269" t="str" cm="1">
        <f t="array" ref="H208">IF( OR($U208, NOT($V208), $X208), "",  $AF208 &amp; INDEX(中文數值資料表, $AJ208, 2) &amp; $AC208)</f>
        <v>干八邊</v>
      </c>
      <c r="I208" s="332" t="str">
        <f t="shared" si="79"/>
        <v>po̍k</v>
      </c>
      <c r="J208" s="333" t="str">
        <f t="shared" si="80"/>
        <v>po̍k</v>
      </c>
      <c r="K208" s="334" t="str">
        <f t="shared" si="81"/>
        <v>bók</v>
      </c>
      <c r="L208" s="335" t="str">
        <f t="shared" si="82"/>
        <v>ㄅㆦㆻ˙</v>
      </c>
      <c r="M208" s="270" t="str">
        <f t="shared" ca="1" si="83"/>
        <v xml:space="preserve">\ltjruby{薄}{po̍k}\
</v>
      </c>
      <c r="N208" s="270" t="str">
        <f t="shared" ca="1" si="84"/>
        <v xml:space="preserve">&lt;ruby&gt;薄&lt;rt&gt;干八邊&lt;/rt&gt;&lt;/ruby&gt;
</v>
      </c>
      <c r="O208" s="270" t="str">
        <f t="shared" ca="1" si="85"/>
        <v xml:space="preserve">&lt;ruby&gt;薄&lt;rt&gt;po̍k&lt;/rt&gt;&lt;/ruby&gt;
</v>
      </c>
      <c r="P208" s="270" t="str">
        <f t="shared" ref="P208:Q227" ca="1" si="98">IF( $U208, ($C208 &amp; CHAR(10)), IF($C208=CHAR(10), (CHAR(10) &amp; "&lt;/p&gt;" &amp; CHAR(10) &amp; "&lt;p&gt;" &amp; CHAR(10)), "&lt;ruby&gt;" &amp; $C208 &amp; "&lt;rt&gt;" &amp; INDIRECT( ADDRESS(ROW(), COLUMN() - $P$5) ) &amp; "&lt;/rt&gt;&lt;/ruby&gt;" &amp; CHAR(10)))</f>
        <v xml:space="preserve">&lt;ruby&gt;薄&lt;rt&gt;po̍k&lt;/rt&gt;&lt;/ruby&gt;
</v>
      </c>
      <c r="Q208" s="270" t="str">
        <f t="shared" ca="1" si="98"/>
        <v xml:space="preserve">&lt;ruby&gt;薄&lt;rt&gt;bók&lt;/rt&gt;&lt;/ruby&gt;
</v>
      </c>
      <c r="R208" s="271" t="str">
        <f t="shared" ca="1" si="86"/>
        <v xml:space="preserve">&lt;ruby&gt;薄&lt;rtc&gt;ㄅㆦㆻ˙&lt;/rtc&gt;&lt;/ruby&gt;
</v>
      </c>
      <c r="S208" s="271" t="str">
        <f t="shared" ca="1" si="87"/>
        <v xml:space="preserve">&lt;ruby&gt;薄&lt;rt&gt;po̍k&lt;/rt&gt;&lt;rtc&gt;ㄅㆦㆻ˙&lt;/rtc&gt;&lt;/ruby&gt;
</v>
      </c>
      <c r="T208" s="244"/>
      <c r="U208" s="272" t="b">
        <f t="shared" si="88"/>
        <v>0</v>
      </c>
      <c r="V208" s="272" t="b">
        <f t="shared" si="89"/>
        <v>1</v>
      </c>
      <c r="W208" s="272" t="b">
        <f t="shared" si="97"/>
        <v>0</v>
      </c>
      <c r="X208" s="272" t="b">
        <f t="shared" si="90"/>
        <v>0</v>
      </c>
      <c r="Y208" s="272" t="b">
        <f t="shared" si="91"/>
        <v>0</v>
      </c>
      <c r="Z208" s="298"/>
      <c r="AA208" s="305">
        <f t="shared" si="92"/>
        <v>1</v>
      </c>
      <c r="AB208" s="301" cm="1">
        <f t="array" ref="AB208">IF( $AA208="", "", INDEX(聲母資料表, $AA208, AB$5))</f>
        <v>2</v>
      </c>
      <c r="AC208" s="301" t="str" cm="1">
        <f t="array" ref="AC208">IF( $AA208="", "", INDEX(聲母資料表, $AA208, AC$5))</f>
        <v>邊</v>
      </c>
      <c r="AD208" s="305">
        <f t="shared" si="93"/>
        <v>55</v>
      </c>
      <c r="AE208" s="301" cm="1">
        <f t="array" ref="AE208">IF( $X208, "", INDEX(韻母資料表, AD208, AE$5))</f>
        <v>7</v>
      </c>
      <c r="AF208" s="301" t="str" cm="1">
        <f t="array" ref="AF208">IF( $X208, "", INDEX(韻母資料表, AE208, AF$5))</f>
        <v>干</v>
      </c>
      <c r="AG208" s="298"/>
      <c r="AH208" s="301" t="b">
        <f t="array" ref="AH208">IF( $X208, "", IF( INDEX(韻母資料表, AD208, $AH$5) = "入聲", TRUE, FALSE) )</f>
        <v>0</v>
      </c>
      <c r="AI208" s="302">
        <f t="shared" si="94"/>
        <v>1</v>
      </c>
      <c r="AJ208" s="302">
        <f t="shared" si="73"/>
        <v>8</v>
      </c>
      <c r="AK208" s="362" t="str">
        <f t="array" ref="AK208">IF( $X208, "", INDEX(韻母資料表, $AD208, $AK$5))</f>
        <v>ok</v>
      </c>
      <c r="AL208" s="362" t="str">
        <f t="array" ref="AL208">IF($X208, "", INDEX(白話字韻母八聲調資料表, $AE208, $AJ208))</f>
        <v>o̍k</v>
      </c>
      <c r="AM208" s="298"/>
      <c r="AN208" s="362" t="str" cm="1">
        <f t="array" ref="AN208">IF($W208, "", INDEX(聲母資料表, $AA208, AN$5))</f>
        <v>p</v>
      </c>
      <c r="AO208" s="367" t="str" cm="1">
        <f t="array" ref="AO208">IF($X208, "", INDEX(韻母資料表, $AD208, AO$5))</f>
        <v>ok</v>
      </c>
      <c r="AP208" s="362" t="str" cm="1">
        <f t="array" ref="AP208">IF($X208, "", INDEX(台羅韻母八聲調資料表, $AE208, $F208))</f>
        <v>o̍k</v>
      </c>
      <c r="AQ208" s="298"/>
      <c r="AR208" s="302" t="str">
        <f t="array" ref="AR208">IF($W208, "", INDEX(聲母資料表, $AA208, $AR$5))</f>
        <v>b</v>
      </c>
      <c r="AS208" s="303" t="str">
        <f t="array" ref="AS208">IF($X208, "", INDEX(韻母資料表, $AD208, $AS$5))</f>
        <v>ok</v>
      </c>
      <c r="AT208" s="302" t="str">
        <f t="array" ref="AT208">IF($X208, "", INDEX(閩拼韻母八聲調資料表, $AE208, $AJ208))</f>
        <v>ók</v>
      </c>
      <c r="AV208" s="301" t="b">
        <f t="shared" si="96"/>
        <v>0</v>
      </c>
      <c r="AW208" s="301" t="str">
        <f>IF( $AV208, IFERROR( IF(MATCH( $E208, 顎音化聲母!$H$9:$H$37, 0), TRUE, FALSE), FALSE), "")</f>
        <v/>
      </c>
      <c r="AX208" s="301" t="str">
        <f t="array" ref="AX208">IF( AND($AV208, $AW208), INDEX(顎音化聲母資料表, MATCH( $D208 &amp; $E208, 顎音化聲母!$L$5:$L$136, 0), 3), "")</f>
        <v/>
      </c>
      <c r="AY208" s="301">
        <f t="shared" si="95"/>
        <v>1</v>
      </c>
      <c r="AZ208" s="362" t="str">
        <f t="array" ref="AZ208">IF($AY208="", "", IF( $AX208&lt;&gt;"", $AX208,INDEX(聲母資料表, $AY208, $AZ$5)))</f>
        <v>ㄅ</v>
      </c>
      <c r="BA208" s="362" t="str">
        <f t="array" ref="BA208">IF($X208, "", INDEX(方音八音反切資料表, $AE208, $AJ208))</f>
        <v>ㆦㆻ˙</v>
      </c>
    </row>
    <row r="209" spans="2:53">
      <c r="B209" s="307">
        <f t="shared" si="77"/>
        <v>202</v>
      </c>
      <c r="C209" s="404" t="s">
        <v>241</v>
      </c>
      <c r="D209" s="312" t="s">
        <v>94</v>
      </c>
      <c r="E209" s="312" t="s">
        <v>58</v>
      </c>
      <c r="F209" s="296">
        <v>7</v>
      </c>
      <c r="G209" s="418" t="str">
        <f t="shared" si="78"/>
        <v xml:space="preserve">暮 (boo7) </v>
      </c>
      <c r="H209" s="269" t="str" cm="1">
        <f t="array" ref="H209">IF( OR($U209, NOT($V209), $X209), "",  $AF209 &amp; INDEX(中文數值資料表, $AJ209, 2) &amp; $AC209)</f>
        <v>甘七門</v>
      </c>
      <c r="I209" s="332" t="str">
        <f t="shared" si="79"/>
        <v>bō͘</v>
      </c>
      <c r="J209" s="333" t="str">
        <f t="shared" si="80"/>
        <v>bōo</v>
      </c>
      <c r="K209" s="334" t="str">
        <f t="shared" si="81"/>
        <v>bbōo</v>
      </c>
      <c r="L209" s="335" t="str">
        <f t="shared" si="82"/>
        <v>ㆠㆦ˫</v>
      </c>
      <c r="M209" s="270" t="str">
        <f t="shared" ca="1" si="83"/>
        <v xml:space="preserve">\ltjruby{暮}{bōo}\
</v>
      </c>
      <c r="N209" s="270" t="str">
        <f t="shared" ca="1" si="84"/>
        <v xml:space="preserve">&lt;ruby&gt;暮&lt;rt&gt;甘七門&lt;/rt&gt;&lt;/ruby&gt;
</v>
      </c>
      <c r="O209" s="270" t="str">
        <f t="shared" ca="1" si="85"/>
        <v xml:space="preserve">&lt;ruby&gt;暮&lt;rt&gt;bō͘&lt;/rt&gt;&lt;/ruby&gt;
</v>
      </c>
      <c r="P209" s="270" t="str">
        <f t="shared" ca="1" si="98"/>
        <v xml:space="preserve">&lt;ruby&gt;暮&lt;rt&gt;bōo&lt;/rt&gt;&lt;/ruby&gt;
</v>
      </c>
      <c r="Q209" s="270" t="str">
        <f t="shared" ca="1" si="98"/>
        <v xml:space="preserve">&lt;ruby&gt;暮&lt;rt&gt;bbōo&lt;/rt&gt;&lt;/ruby&gt;
</v>
      </c>
      <c r="R209" s="271" t="str">
        <f t="shared" ca="1" si="86"/>
        <v xml:space="preserve">&lt;ruby&gt;暮&lt;rtc&gt;ㆠㆦ˫&lt;/rtc&gt;&lt;/ruby&gt;
</v>
      </c>
      <c r="S209" s="271" t="str">
        <f t="shared" ca="1" si="87"/>
        <v xml:space="preserve">&lt;ruby&gt;暮&lt;rt&gt;bōo&lt;/rt&gt;&lt;rtc&gt;ㆠㆦ˫&lt;/rtc&gt;&lt;/ruby&gt;
</v>
      </c>
      <c r="T209" s="244"/>
      <c r="U209" s="272" t="b">
        <f t="shared" si="88"/>
        <v>0</v>
      </c>
      <c r="V209" s="272" t="b">
        <f t="shared" si="89"/>
        <v>1</v>
      </c>
      <c r="W209" s="272" t="b">
        <f t="shared" si="97"/>
        <v>0</v>
      </c>
      <c r="X209" s="272" t="b">
        <f t="shared" si="90"/>
        <v>0</v>
      </c>
      <c r="Y209" s="272" t="b">
        <f t="shared" si="91"/>
        <v>0</v>
      </c>
      <c r="Z209" s="298"/>
      <c r="AA209" s="305">
        <f t="shared" si="92"/>
        <v>2</v>
      </c>
      <c r="AB209" s="301" cm="1">
        <f t="array" ref="AB209">IF( $AA209="", "", INDEX(聲母資料表, $AA209, AB$5))</f>
        <v>12</v>
      </c>
      <c r="AC209" s="301" t="str" cm="1">
        <f t="array" ref="AC209">IF( $AA209="", "", INDEX(聲母資料表, $AA209, AC$5))</f>
        <v>門</v>
      </c>
      <c r="AD209" s="305">
        <f t="shared" si="93"/>
        <v>59</v>
      </c>
      <c r="AE209" s="301" cm="1">
        <f t="array" ref="AE209">IF( $X209, "", INDEX(韻母資料表, AD209, AE$5))</f>
        <v>11</v>
      </c>
      <c r="AF209" s="301" t="str" cm="1">
        <f t="array" ref="AF209">IF( $X209, "", INDEX(韻母資料表, AE209, AF$5))</f>
        <v>甘</v>
      </c>
      <c r="AG209" s="298"/>
      <c r="AH209" s="301" t="b">
        <f t="array" ref="AH209">IF( $X209, "", IF( INDEX(韻母資料表, AD209, $AH$5) = "入聲", TRUE, FALSE) )</f>
        <v>0</v>
      </c>
      <c r="AI209" s="302">
        <f t="shared" si="94"/>
        <v>1</v>
      </c>
      <c r="AJ209" s="302">
        <f t="shared" si="73"/>
        <v>7</v>
      </c>
      <c r="AK209" s="362" t="str">
        <f t="array" ref="AK209">IF( $X209, "", INDEX(韻母資料表, $AD209, $AK$5))</f>
        <v>o͘</v>
      </c>
      <c r="AL209" s="362" t="str">
        <f t="array" ref="AL209">IF($X209, "", INDEX(白話字韻母八聲調資料表, $AE209, $AJ209))</f>
        <v>ō͘</v>
      </c>
      <c r="AM209" s="298"/>
      <c r="AN209" s="362" t="str" cm="1">
        <f t="array" ref="AN209">IF($W209, "", INDEX(聲母資料表, $AA209, AN$5))</f>
        <v>b</v>
      </c>
      <c r="AO209" s="367" t="str" cm="1">
        <f t="array" ref="AO209">IF($X209, "", INDEX(韻母資料表, $AD209, AO$5))</f>
        <v>oo</v>
      </c>
      <c r="AP209" s="362" t="str" cm="1">
        <f t="array" ref="AP209">IF($X209, "", INDEX(台羅韻母八聲調資料表, $AE209, $F209))</f>
        <v>ōo</v>
      </c>
      <c r="AQ209" s="298"/>
      <c r="AR209" s="302" t="str">
        <f t="array" ref="AR209">IF($W209, "", INDEX(聲母資料表, $AA209, $AR$5))</f>
        <v>bb</v>
      </c>
      <c r="AS209" s="303" t="str">
        <f t="array" ref="AS209">IF($X209, "", INDEX(韻母資料表, $AD209, $AS$5))</f>
        <v>oo</v>
      </c>
      <c r="AT209" s="302" t="str">
        <f t="array" ref="AT209">IF($X209, "", INDEX(閩拼韻母八聲調資料表, $AE209, $AJ209))</f>
        <v>ōo</v>
      </c>
      <c r="AV209" s="301" t="b">
        <f t="shared" si="96"/>
        <v>0</v>
      </c>
      <c r="AW209" s="301" t="str">
        <f>IF( $AV209, IFERROR( IF(MATCH( $E209, 顎音化聲母!$H$9:$H$37, 0), TRUE, FALSE), FALSE), "")</f>
        <v/>
      </c>
      <c r="AX209" s="301" t="str">
        <f t="array" ref="AX209">IF( AND($AV209, $AW209), INDEX(顎音化聲母資料表, MATCH( $D209 &amp; $E209, 顎音化聲母!$L$5:$L$136, 0), 3), "")</f>
        <v/>
      </c>
      <c r="AY209" s="301">
        <f t="shared" si="95"/>
        <v>2</v>
      </c>
      <c r="AZ209" s="362" t="str">
        <f t="array" ref="AZ209">IF($AY209="", "", IF( $AX209&lt;&gt;"", $AX209,INDEX(聲母資料表, $AY209, $AZ$5)))</f>
        <v>ㆠ</v>
      </c>
      <c r="BA209" s="362" t="str">
        <f t="array" ref="BA209">IF($X209, "", INDEX(方音八音反切資料表, $AE209, $AJ209))</f>
        <v>ㆦ˫</v>
      </c>
    </row>
    <row r="210" spans="2:53">
      <c r="B210" s="307">
        <f t="shared" si="77"/>
        <v>203</v>
      </c>
      <c r="C210" s="404" t="s">
        <v>242</v>
      </c>
      <c r="D210" s="312" t="s">
        <v>94</v>
      </c>
      <c r="E210" s="312" t="s">
        <v>64</v>
      </c>
      <c r="F210" s="296">
        <v>5</v>
      </c>
      <c r="G210" s="418" t="str">
        <f t="shared" si="78"/>
        <v xml:space="preserve">冥 (bing5) </v>
      </c>
      <c r="H210" s="269" t="str" cm="1">
        <f t="array" ref="H210">IF( OR($U210, NOT($V210), $X210), "",  $AF210 &amp; INDEX(中文數值資料表, $AJ210, 2) &amp; $AC210)</f>
        <v>監五門</v>
      </c>
      <c r="I210" s="332" t="str">
        <f t="shared" si="79"/>
        <v>bing</v>
      </c>
      <c r="J210" s="333" t="str">
        <f t="shared" si="80"/>
        <v>bîng</v>
      </c>
      <c r="K210" s="334" t="str">
        <f t="shared" si="81"/>
        <v>bbìng</v>
      </c>
      <c r="L210" s="335" t="str">
        <f t="shared" si="82"/>
        <v>ㆠㄧㄥˊ</v>
      </c>
      <c r="M210" s="270" t="str">
        <f t="shared" ca="1" si="83"/>
        <v xml:space="preserve">\ltjruby{冥}{bîng}\
</v>
      </c>
      <c r="N210" s="270" t="str">
        <f t="shared" ca="1" si="84"/>
        <v xml:space="preserve">&lt;ruby&gt;冥&lt;rt&gt;監五門&lt;/rt&gt;&lt;/ruby&gt;
</v>
      </c>
      <c r="O210" s="270" t="str">
        <f t="shared" ca="1" si="85"/>
        <v xml:space="preserve">&lt;ruby&gt;冥&lt;rt&gt;bing&lt;/rt&gt;&lt;/ruby&gt;
</v>
      </c>
      <c r="P210" s="270" t="str">
        <f t="shared" ca="1" si="98"/>
        <v xml:space="preserve">&lt;ruby&gt;冥&lt;rt&gt;bîng&lt;/rt&gt;&lt;/ruby&gt;
</v>
      </c>
      <c r="Q210" s="270" t="str">
        <f t="shared" ca="1" si="98"/>
        <v xml:space="preserve">&lt;ruby&gt;冥&lt;rt&gt;bbìng&lt;/rt&gt;&lt;/ruby&gt;
</v>
      </c>
      <c r="R210" s="271" t="str">
        <f t="shared" ca="1" si="86"/>
        <v xml:space="preserve">&lt;ruby&gt;冥&lt;rtc&gt;ㆠㄧㄥˊ&lt;/rtc&gt;&lt;/ruby&gt;
</v>
      </c>
      <c r="S210" s="271" t="str">
        <f t="shared" ca="1" si="87"/>
        <v xml:space="preserve">&lt;ruby&gt;冥&lt;rt&gt;bîng&lt;/rt&gt;&lt;rtc&gt;ㆠㄧㄥˊ&lt;/rtc&gt;&lt;/ruby&gt;
</v>
      </c>
      <c r="T210" s="244"/>
      <c r="U210" s="272" t="b">
        <f t="shared" si="88"/>
        <v>0</v>
      </c>
      <c r="V210" s="272" t="b">
        <f t="shared" si="89"/>
        <v>1</v>
      </c>
      <c r="W210" s="272" t="b">
        <f t="shared" si="97"/>
        <v>0</v>
      </c>
      <c r="X210" s="272" t="b">
        <f t="shared" si="90"/>
        <v>0</v>
      </c>
      <c r="Y210" s="272" t="b">
        <f t="shared" si="91"/>
        <v>0</v>
      </c>
      <c r="Z210" s="298"/>
      <c r="AA210" s="305">
        <f t="shared" si="92"/>
        <v>2</v>
      </c>
      <c r="AB210" s="301" cm="1">
        <f t="array" ref="AB210">IF( $AA210="", "", INDEX(聲母資料表, $AA210, AB$5))</f>
        <v>12</v>
      </c>
      <c r="AC210" s="301" t="str" cm="1">
        <f t="array" ref="AC210">IF( $AA210="", "", INDEX(聲母資料表, $AA210, AC$5))</f>
        <v>門</v>
      </c>
      <c r="AD210" s="305">
        <f t="shared" si="93"/>
        <v>37</v>
      </c>
      <c r="AE210" s="301" cm="1">
        <f t="array" ref="AE210">IF( $X210, "", INDEX(韻母資料表, AD210, AE$5))</f>
        <v>9</v>
      </c>
      <c r="AF210" s="301" t="str" cm="1">
        <f t="array" ref="AF210">IF( $X210, "", INDEX(韻母資料表, AE210, AF$5))</f>
        <v>監</v>
      </c>
      <c r="AG210" s="298"/>
      <c r="AH210" s="301" t="b">
        <f t="array" ref="AH210">IF( $X210, "", IF( INDEX(韻母資料表, AD210, $AH$5) = "入聲", TRUE, FALSE) )</f>
        <v>0</v>
      </c>
      <c r="AI210" s="302">
        <f t="shared" si="94"/>
        <v>1</v>
      </c>
      <c r="AJ210" s="302">
        <f t="shared" ref="AJ210:AJ273" si="99">IF($U210, "", IF($F210="", $AI210, $F210))</f>
        <v>5</v>
      </c>
      <c r="AK210" s="362" t="str">
        <f t="array" ref="AK210">IF( $X210, "", INDEX(韻母資料表, $AD210, $AK$5))</f>
        <v>ing</v>
      </c>
      <c r="AL210" s="362" t="str">
        <f t="array" ref="AL210">IF($X210, "", INDEX(白話字韻母八聲調資料表, $AE210, $AJ210))</f>
        <v>ing</v>
      </c>
      <c r="AM210" s="298"/>
      <c r="AN210" s="362" t="str" cm="1">
        <f t="array" ref="AN210">IF($W210, "", INDEX(聲母資料表, $AA210, AN$5))</f>
        <v>b</v>
      </c>
      <c r="AO210" s="367" t="str" cm="1">
        <f t="array" ref="AO210">IF($X210, "", INDEX(韻母資料表, $AD210, AO$5))</f>
        <v>ing</v>
      </c>
      <c r="AP210" s="362" t="str" cm="1">
        <f t="array" ref="AP210">IF($X210, "", INDEX(台羅韻母八聲調資料表, $AE210, $F210))</f>
        <v>îng</v>
      </c>
      <c r="AQ210" s="298"/>
      <c r="AR210" s="302" t="str">
        <f t="array" ref="AR210">IF($W210, "", INDEX(聲母資料表, $AA210, $AR$5))</f>
        <v>bb</v>
      </c>
      <c r="AS210" s="303" t="str">
        <f t="array" ref="AS210">IF($X210, "", INDEX(韻母資料表, $AD210, $AS$5))</f>
        <v>ing</v>
      </c>
      <c r="AT210" s="302" t="str">
        <f t="array" ref="AT210">IF($X210, "", INDEX(閩拼韻母八聲調資料表, $AE210, $AJ210))</f>
        <v>ìng</v>
      </c>
      <c r="AV210" s="301" t="b">
        <f t="shared" si="96"/>
        <v>0</v>
      </c>
      <c r="AW210" s="301" t="str">
        <f>IF( $AV210, IFERROR( IF(MATCH( $E210, 顎音化聲母!$H$9:$H$37, 0), TRUE, FALSE), FALSE), "")</f>
        <v/>
      </c>
      <c r="AX210" s="301" t="str">
        <f t="array" ref="AX210">IF( AND($AV210, $AW210), INDEX(顎音化聲母資料表, MATCH( $D210 &amp; $E210, 顎音化聲母!$L$5:$L$136, 0), 3), "")</f>
        <v/>
      </c>
      <c r="AY210" s="301">
        <f t="shared" si="95"/>
        <v>2</v>
      </c>
      <c r="AZ210" s="362" t="str">
        <f t="array" ref="AZ210">IF($AY210="", "", IF( $AX210&lt;&gt;"", $AX210,INDEX(聲母資料表, $AY210, $AZ$5)))</f>
        <v>ㆠ</v>
      </c>
      <c r="BA210" s="362" t="str">
        <f t="array" ref="BA210">IF($X210, "", INDEX(方音八音反切資料表, $AE210, $AJ210))</f>
        <v>ㄧㄥˊ</v>
      </c>
    </row>
    <row r="211" spans="2:53">
      <c r="B211" s="307">
        <f t="shared" si="77"/>
        <v>204</v>
      </c>
      <c r="C211" s="404" t="s">
        <v>242</v>
      </c>
      <c r="D211" s="312" t="s">
        <v>94</v>
      </c>
      <c r="E211" s="312" t="s">
        <v>64</v>
      </c>
      <c r="F211" s="296">
        <v>5</v>
      </c>
      <c r="G211" s="418" t="str">
        <f t="shared" si="78"/>
        <v xml:space="preserve">冥 (bing5) </v>
      </c>
      <c r="H211" s="269" t="str" cm="1">
        <f t="array" ref="H211">IF( OR($U211, NOT($V211), $X211), "",  $AF211 &amp; INDEX(中文數值資料表, $AJ211, 2) &amp; $AC211)</f>
        <v>監五門</v>
      </c>
      <c r="I211" s="332" t="str">
        <f t="shared" si="79"/>
        <v>bing</v>
      </c>
      <c r="J211" s="333" t="str">
        <f t="shared" si="80"/>
        <v>bîng</v>
      </c>
      <c r="K211" s="334" t="str">
        <f t="shared" si="81"/>
        <v>bbìng</v>
      </c>
      <c r="L211" s="335" t="str">
        <f t="shared" si="82"/>
        <v>ㆠㄧㄥˊ</v>
      </c>
      <c r="M211" s="270" t="str">
        <f t="shared" ca="1" si="83"/>
        <v xml:space="preserve">\ltjruby{冥}{bîng}\
</v>
      </c>
      <c r="N211" s="270" t="str">
        <f t="shared" ca="1" si="84"/>
        <v xml:space="preserve">&lt;ruby&gt;冥&lt;rt&gt;監五門&lt;/rt&gt;&lt;/ruby&gt;
</v>
      </c>
      <c r="O211" s="270" t="str">
        <f t="shared" ca="1" si="85"/>
        <v xml:space="preserve">&lt;ruby&gt;冥&lt;rt&gt;bing&lt;/rt&gt;&lt;/ruby&gt;
</v>
      </c>
      <c r="P211" s="270" t="str">
        <f t="shared" ca="1" si="98"/>
        <v xml:space="preserve">&lt;ruby&gt;冥&lt;rt&gt;bîng&lt;/rt&gt;&lt;/ruby&gt;
</v>
      </c>
      <c r="Q211" s="270" t="str">
        <f t="shared" ca="1" si="98"/>
        <v xml:space="preserve">&lt;ruby&gt;冥&lt;rt&gt;bbìng&lt;/rt&gt;&lt;/ruby&gt;
</v>
      </c>
      <c r="R211" s="271" t="str">
        <f t="shared" ca="1" si="86"/>
        <v xml:space="preserve">&lt;ruby&gt;冥&lt;rtc&gt;ㆠㄧㄥˊ&lt;/rtc&gt;&lt;/ruby&gt;
</v>
      </c>
      <c r="S211" s="271" t="str">
        <f t="shared" ca="1" si="87"/>
        <v xml:space="preserve">&lt;ruby&gt;冥&lt;rt&gt;bîng&lt;/rt&gt;&lt;rtc&gt;ㆠㄧㄥˊ&lt;/rtc&gt;&lt;/ruby&gt;
</v>
      </c>
      <c r="T211" s="244"/>
      <c r="U211" s="272" t="b">
        <f t="shared" si="88"/>
        <v>0</v>
      </c>
      <c r="V211" s="272" t="b">
        <f t="shared" si="89"/>
        <v>1</v>
      </c>
      <c r="W211" s="272" t="b">
        <f t="shared" si="97"/>
        <v>0</v>
      </c>
      <c r="X211" s="272" t="b">
        <f t="shared" si="90"/>
        <v>0</v>
      </c>
      <c r="Y211" s="272" t="b">
        <f t="shared" si="91"/>
        <v>0</v>
      </c>
      <c r="Z211" s="298"/>
      <c r="AA211" s="305">
        <f t="shared" si="92"/>
        <v>2</v>
      </c>
      <c r="AB211" s="301" cm="1">
        <f t="array" ref="AB211">IF( $AA211="", "", INDEX(聲母資料表, $AA211, AB$5))</f>
        <v>12</v>
      </c>
      <c r="AC211" s="301" t="str" cm="1">
        <f t="array" ref="AC211">IF( $AA211="", "", INDEX(聲母資料表, $AA211, AC$5))</f>
        <v>門</v>
      </c>
      <c r="AD211" s="305">
        <f t="shared" si="93"/>
        <v>37</v>
      </c>
      <c r="AE211" s="301" cm="1">
        <f t="array" ref="AE211">IF( $X211, "", INDEX(韻母資料表, AD211, AE$5))</f>
        <v>9</v>
      </c>
      <c r="AF211" s="301" t="str" cm="1">
        <f t="array" ref="AF211">IF( $X211, "", INDEX(韻母資料表, AE211, AF$5))</f>
        <v>監</v>
      </c>
      <c r="AG211" s="298"/>
      <c r="AH211" s="301" t="b">
        <f t="array" ref="AH211">IF( $X211, "", IF( INDEX(韻母資料表, AD211, $AH$5) = "入聲", TRUE, FALSE) )</f>
        <v>0</v>
      </c>
      <c r="AI211" s="302">
        <f t="shared" si="94"/>
        <v>1</v>
      </c>
      <c r="AJ211" s="302">
        <f t="shared" si="99"/>
        <v>5</v>
      </c>
      <c r="AK211" s="362" t="str">
        <f t="array" ref="AK211">IF( $X211, "", INDEX(韻母資料表, $AD211, $AK$5))</f>
        <v>ing</v>
      </c>
      <c r="AL211" s="362" t="str">
        <f t="array" ref="AL211">IF($X211, "", INDEX(白話字韻母八聲調資料表, $AE211, $AJ211))</f>
        <v>ing</v>
      </c>
      <c r="AM211" s="298"/>
      <c r="AN211" s="362" t="str" cm="1">
        <f t="array" ref="AN211">IF($W211, "", INDEX(聲母資料表, $AA211, AN$5))</f>
        <v>b</v>
      </c>
      <c r="AO211" s="367" t="str" cm="1">
        <f t="array" ref="AO211">IF($X211, "", INDEX(韻母資料表, $AD211, AO$5))</f>
        <v>ing</v>
      </c>
      <c r="AP211" s="362" t="str" cm="1">
        <f t="array" ref="AP211">IF($X211, "", INDEX(台羅韻母八聲調資料表, $AE211, $F211))</f>
        <v>îng</v>
      </c>
      <c r="AQ211" s="298"/>
      <c r="AR211" s="302" t="str">
        <f t="array" ref="AR211">IF($W211, "", INDEX(聲母資料表, $AA211, $AR$5))</f>
        <v>bb</v>
      </c>
      <c r="AS211" s="303" t="str">
        <f t="array" ref="AS211">IF($X211, "", INDEX(韻母資料表, $AD211, $AS$5))</f>
        <v>ing</v>
      </c>
      <c r="AT211" s="302" t="str">
        <f t="array" ref="AT211">IF($X211, "", INDEX(閩拼韻母八聲調資料表, $AE211, $AJ211))</f>
        <v>ìng</v>
      </c>
      <c r="AV211" s="301" t="b">
        <f t="shared" si="96"/>
        <v>0</v>
      </c>
      <c r="AW211" s="301" t="str">
        <f>IF( $AV211, IFERROR( IF(MATCH( $E211, 顎音化聲母!$H$9:$H$37, 0), TRUE, FALSE), FALSE), "")</f>
        <v/>
      </c>
      <c r="AX211" s="301" t="str">
        <f t="array" ref="AX211">IF( AND($AV211, $AW211), INDEX(顎音化聲母資料表, MATCH( $D211 &amp; $E211, 顎音化聲母!$L$5:$L$136, 0), 3), "")</f>
        <v/>
      </c>
      <c r="AY211" s="301">
        <f t="shared" si="95"/>
        <v>2</v>
      </c>
      <c r="AZ211" s="362" t="str">
        <f t="array" ref="AZ211">IF($AY211="", "", IF( $AX211&lt;&gt;"", $AX211,INDEX(聲母資料表, $AY211, $AZ$5)))</f>
        <v>ㆠ</v>
      </c>
      <c r="BA211" s="362" t="str">
        <f t="array" ref="BA211">IF($X211, "", INDEX(方音八音反切資料表, $AE211, $AJ211))</f>
        <v>ㄧㄥˊ</v>
      </c>
    </row>
    <row r="212" spans="2:53">
      <c r="B212" s="307">
        <f t="shared" si="77"/>
        <v>205</v>
      </c>
      <c r="C212" s="404" t="s">
        <v>75</v>
      </c>
      <c r="D212" s="312"/>
      <c r="E212" s="312"/>
      <c r="F212" s="296"/>
      <c r="G212" s="418" t="str">
        <f t="shared" si="78"/>
        <v/>
      </c>
      <c r="H212" s="269" t="str" cm="1">
        <f t="array" ref="H212">IF( OR($U212, NOT($V212), $X212), "",  $AF212 &amp; INDEX(中文數值資料表, $AJ212, 2) &amp; $AC212)</f>
        <v/>
      </c>
      <c r="I212" s="332" t="str">
        <f t="shared" si="79"/>
        <v/>
      </c>
      <c r="J212" s="333" t="str">
        <f t="shared" si="80"/>
        <v/>
      </c>
      <c r="K212" s="334" t="str">
        <f t="shared" si="81"/>
        <v/>
      </c>
      <c r="L212" s="335" t="str">
        <f t="shared" si="82"/>
        <v/>
      </c>
      <c r="M212" s="270" t="str">
        <f t="shared" ca="1" si="83"/>
        <v xml:space="preserve">\ltjruby{，}{}\
</v>
      </c>
      <c r="N212" s="270" t="str">
        <f t="shared" ca="1" si="84"/>
        <v xml:space="preserve">，
</v>
      </c>
      <c r="O212" s="270" t="str">
        <f t="shared" ca="1" si="85"/>
        <v xml:space="preserve">，
</v>
      </c>
      <c r="P212" s="270" t="str">
        <f t="shared" ca="1" si="98"/>
        <v xml:space="preserve">，
</v>
      </c>
      <c r="Q212" s="270" t="str">
        <f t="shared" ca="1" si="98"/>
        <v xml:space="preserve">，
</v>
      </c>
      <c r="R212" s="271" t="str">
        <f t="shared" ca="1" si="86"/>
        <v xml:space="preserve">，
</v>
      </c>
      <c r="S212" s="271" t="str">
        <f t="shared" ca="1" si="87"/>
        <v xml:space="preserve">，
</v>
      </c>
      <c r="T212" s="244"/>
      <c r="U212" s="272" t="b">
        <f t="shared" si="88"/>
        <v>1</v>
      </c>
      <c r="V212" s="272" t="b">
        <f t="shared" si="89"/>
        <v>0</v>
      </c>
      <c r="W212" s="272" t="b">
        <f t="shared" si="97"/>
        <v>1</v>
      </c>
      <c r="X212" s="272" t="b">
        <f t="shared" si="90"/>
        <v>1</v>
      </c>
      <c r="Y212" s="272" t="b">
        <f t="shared" si="91"/>
        <v>0</v>
      </c>
      <c r="Z212" s="298"/>
      <c r="AA212" s="305" t="str">
        <f t="shared" si="92"/>
        <v/>
      </c>
      <c r="AB212" s="301" t="str" cm="1">
        <f t="array" ref="AB212">IF( $AA212="", "", INDEX(聲母資料表, $AA212, AB$5))</f>
        <v/>
      </c>
      <c r="AC212" s="301" t="str" cm="1">
        <f t="array" ref="AC212">IF( $AA212="", "", INDEX(聲母資料表, $AA212, AC$5))</f>
        <v/>
      </c>
      <c r="AD212" s="305" t="str">
        <f t="shared" si="93"/>
        <v/>
      </c>
      <c r="AE212" s="301" t="str" cm="1">
        <f t="array" ref="AE212">IF( $X212, "", INDEX(韻母資料表, AD212, AE$5))</f>
        <v/>
      </c>
      <c r="AF212" s="301" t="str" cm="1">
        <f t="array" ref="AF212">IF( $X212, "", INDEX(韻母資料表, AE212, AF$5))</f>
        <v/>
      </c>
      <c r="AG212" s="298"/>
      <c r="AH212" s="301" t="str">
        <f t="array" ref="AH212">IF( $X212, "", IF( INDEX(韻母資料表, AD212, $AH$5) = "入聲", TRUE, FALSE) )</f>
        <v/>
      </c>
      <c r="AI212" s="302" t="str">
        <f t="shared" si="94"/>
        <v/>
      </c>
      <c r="AJ212" s="302" t="str">
        <f t="shared" si="99"/>
        <v/>
      </c>
      <c r="AK212" s="362" t="str">
        <f t="array" ref="AK212">IF( $X212, "", INDEX(韻母資料表, $AD212, $AK$5))</f>
        <v/>
      </c>
      <c r="AL212" s="362" t="str">
        <f t="array" ref="AL212">IF($X212, "", INDEX(白話字韻母八聲調資料表, $AE212, $AJ212))</f>
        <v/>
      </c>
      <c r="AM212" s="298"/>
      <c r="AN212" s="362" t="str" cm="1">
        <f t="array" ref="AN212">IF($W212, "", INDEX(聲母資料表, $AA212, AN$5))</f>
        <v/>
      </c>
      <c r="AO212" s="367" t="str" cm="1">
        <f t="array" ref="AO212">IF($X212, "", INDEX(韻母資料表, $AD212, AO$5))</f>
        <v/>
      </c>
      <c r="AP212" s="362" t="str" cm="1">
        <f t="array" ref="AP212">IF($X212, "", INDEX(台羅韻母八聲調資料表, $AE212, $F212))</f>
        <v/>
      </c>
      <c r="AQ212" s="298"/>
      <c r="AR212" s="302" t="str">
        <f t="array" ref="AR212">IF($W212, "", INDEX(聲母資料表, $AA212, $AR$5))</f>
        <v/>
      </c>
      <c r="AS212" s="303" t="str">
        <f t="array" ref="AS212">IF($X212, "", INDEX(韻母資料表, $AD212, $AS$5))</f>
        <v/>
      </c>
      <c r="AT212" s="302" t="str">
        <f t="array" ref="AT212">IF($X212, "", INDEX(閩拼韻母八聲調資料表, $AE212, $AJ212))</f>
        <v/>
      </c>
      <c r="AV212" s="301" t="b">
        <f t="shared" si="96"/>
        <v>0</v>
      </c>
      <c r="AW212" s="301" t="str">
        <f>IF( $AV212, IFERROR( IF(MATCH( $E212, 顎音化聲母!$H$9:$H$37, 0), TRUE, FALSE), FALSE), "")</f>
        <v/>
      </c>
      <c r="AX212" s="301" t="str">
        <f t="array" ref="AX212">IF( AND($AV212, $AW212), INDEX(顎音化聲母資料表, MATCH( $D212 &amp; $E212, 顎音化聲母!$L$5:$L$136, 0), 3), "")</f>
        <v/>
      </c>
      <c r="AY212" s="301" t="str">
        <f t="shared" si="95"/>
        <v/>
      </c>
      <c r="AZ212" s="362" t="str">
        <f t="array" ref="AZ212">IF($AY212="", "", IF( $AX212&lt;&gt;"", $AX212,INDEX(聲母資料表, $AY212, $AZ$5)))</f>
        <v/>
      </c>
      <c r="BA212" s="362" t="str">
        <f t="array" ref="BA212">IF($X212, "", INDEX(方音八音反切資料表, $AE212, $AJ212))</f>
        <v/>
      </c>
    </row>
    <row r="213" spans="2:53">
      <c r="B213" s="307">
        <f t="shared" si="77"/>
        <v>206</v>
      </c>
      <c r="C213" s="404" t="s">
        <v>243</v>
      </c>
      <c r="D213" s="312" t="s">
        <v>103</v>
      </c>
      <c r="E213" s="312" t="s">
        <v>58</v>
      </c>
      <c r="F213" s="296">
        <v>2</v>
      </c>
      <c r="G213" s="418" t="str">
        <f t="shared" si="78"/>
        <v xml:space="preserve">虎 (hoo2) </v>
      </c>
      <c r="H213" s="269" t="str" cm="1">
        <f t="array" ref="H213">IF( OR($U213, NOT($V213), $X213), "",  $AF213 &amp; INDEX(中文數值資料表, $AJ213, 2) &amp; $AC213)</f>
        <v>甘二喜</v>
      </c>
      <c r="I213" s="332" t="str">
        <f t="shared" si="79"/>
        <v>hó͘</v>
      </c>
      <c r="J213" s="333" t="str">
        <f t="shared" si="80"/>
        <v>hóo</v>
      </c>
      <c r="K213" s="334" t="str">
        <f t="shared" si="81"/>
        <v>hóo</v>
      </c>
      <c r="L213" s="335" t="str">
        <f t="shared" si="82"/>
        <v>ㄏㆦˋ</v>
      </c>
      <c r="M213" s="270" t="str">
        <f t="shared" ca="1" si="83"/>
        <v xml:space="preserve">\ltjruby{虎}{hóo}\
</v>
      </c>
      <c r="N213" s="270" t="str">
        <f t="shared" ca="1" si="84"/>
        <v xml:space="preserve">&lt;ruby&gt;虎&lt;rt&gt;甘二喜&lt;/rt&gt;&lt;/ruby&gt;
</v>
      </c>
      <c r="O213" s="270" t="str">
        <f t="shared" ca="1" si="85"/>
        <v xml:space="preserve">&lt;ruby&gt;虎&lt;rt&gt;hó͘&lt;/rt&gt;&lt;/ruby&gt;
</v>
      </c>
      <c r="P213" s="270" t="str">
        <f t="shared" ca="1" si="98"/>
        <v xml:space="preserve">&lt;ruby&gt;虎&lt;rt&gt;hóo&lt;/rt&gt;&lt;/ruby&gt;
</v>
      </c>
      <c r="Q213" s="270" t="str">
        <f t="shared" ca="1" si="98"/>
        <v xml:space="preserve">&lt;ruby&gt;虎&lt;rt&gt;hóo&lt;/rt&gt;&lt;/ruby&gt;
</v>
      </c>
      <c r="R213" s="271" t="str">
        <f t="shared" ca="1" si="86"/>
        <v xml:space="preserve">&lt;ruby&gt;虎&lt;rtc&gt;ㄏㆦˋ&lt;/rtc&gt;&lt;/ruby&gt;
</v>
      </c>
      <c r="S213" s="271" t="str">
        <f t="shared" ca="1" si="87"/>
        <v xml:space="preserve">&lt;ruby&gt;虎&lt;rt&gt;hóo&lt;/rt&gt;&lt;rtc&gt;ㄏㆦˋ&lt;/rtc&gt;&lt;/ruby&gt;
</v>
      </c>
      <c r="T213" s="244"/>
      <c r="U213" s="272" t="b">
        <f t="shared" si="88"/>
        <v>0</v>
      </c>
      <c r="V213" s="272" t="b">
        <f t="shared" si="89"/>
        <v>1</v>
      </c>
      <c r="W213" s="272" t="b">
        <f t="shared" si="97"/>
        <v>0</v>
      </c>
      <c r="X213" s="272" t="b">
        <f t="shared" si="90"/>
        <v>0</v>
      </c>
      <c r="Y213" s="272" t="b">
        <f t="shared" si="91"/>
        <v>0</v>
      </c>
      <c r="Z213" s="298"/>
      <c r="AA213" s="305">
        <f t="shared" si="92"/>
        <v>13</v>
      </c>
      <c r="AB213" s="301" cm="1">
        <f t="array" ref="AB213">IF( $AA213="", "", INDEX(聲母資料表, $AA213, AB$5))</f>
        <v>15</v>
      </c>
      <c r="AC213" s="301" t="str" cm="1">
        <f t="array" ref="AC213">IF( $AA213="", "", INDEX(聲母資料表, $AA213, AC$5))</f>
        <v>喜</v>
      </c>
      <c r="AD213" s="305">
        <f t="shared" si="93"/>
        <v>59</v>
      </c>
      <c r="AE213" s="301" cm="1">
        <f t="array" ref="AE213">IF( $X213, "", INDEX(韻母資料表, AD213, AE$5))</f>
        <v>11</v>
      </c>
      <c r="AF213" s="301" t="str" cm="1">
        <f t="array" ref="AF213">IF( $X213, "", INDEX(韻母資料表, AE213, AF$5))</f>
        <v>甘</v>
      </c>
      <c r="AG213" s="298"/>
      <c r="AH213" s="301" t="b">
        <f t="array" ref="AH213">IF( $X213, "", IF( INDEX(韻母資料表, AD213, $AH$5) = "入聲", TRUE, FALSE) )</f>
        <v>0</v>
      </c>
      <c r="AI213" s="302">
        <f t="shared" si="94"/>
        <v>1</v>
      </c>
      <c r="AJ213" s="302">
        <f t="shared" si="99"/>
        <v>2</v>
      </c>
      <c r="AK213" s="362" t="str">
        <f t="array" ref="AK213">IF( $X213, "", INDEX(韻母資料表, $AD213, $AK$5))</f>
        <v>o͘</v>
      </c>
      <c r="AL213" s="362" t="str">
        <f t="array" ref="AL213">IF($X213, "", INDEX(白話字韻母八聲調資料表, $AE213, $AJ213))</f>
        <v>ó͘</v>
      </c>
      <c r="AM213" s="298"/>
      <c r="AN213" s="362" t="str" cm="1">
        <f t="array" ref="AN213">IF($W213, "", INDEX(聲母資料表, $AA213, AN$5))</f>
        <v>h</v>
      </c>
      <c r="AO213" s="367" t="str" cm="1">
        <f t="array" ref="AO213">IF($X213, "", INDEX(韻母資料表, $AD213, AO$5))</f>
        <v>oo</v>
      </c>
      <c r="AP213" s="362" t="str" cm="1">
        <f t="array" ref="AP213">IF($X213, "", INDEX(台羅韻母八聲調資料表, $AE213, $F213))</f>
        <v>óo</v>
      </c>
      <c r="AQ213" s="298"/>
      <c r="AR213" s="302" t="str">
        <f t="array" ref="AR213">IF($W213, "", INDEX(聲母資料表, $AA213, $AR$5))</f>
        <v>h</v>
      </c>
      <c r="AS213" s="303" t="str">
        <f t="array" ref="AS213">IF($X213, "", INDEX(韻母資料表, $AD213, $AS$5))</f>
        <v>oo</v>
      </c>
      <c r="AT213" s="302" t="str">
        <f t="array" ref="AT213">IF($X213, "", INDEX(閩拼韻母八聲調資料表, $AE213, $AJ213))</f>
        <v>óo</v>
      </c>
      <c r="AV213" s="301" t="b">
        <f t="shared" si="96"/>
        <v>0</v>
      </c>
      <c r="AW213" s="301" t="str">
        <f>IF( $AV213, IFERROR( IF(MATCH( $E213, 顎音化聲母!$H$9:$H$37, 0), TRUE, FALSE), FALSE), "")</f>
        <v/>
      </c>
      <c r="AX213" s="301" t="str">
        <f t="array" ref="AX213">IF( AND($AV213, $AW213), INDEX(顎音化聲母資料表, MATCH( $D213 &amp; $E213, 顎音化聲母!$L$5:$L$136, 0), 3), "")</f>
        <v/>
      </c>
      <c r="AY213" s="301">
        <f t="shared" si="95"/>
        <v>13</v>
      </c>
      <c r="AZ213" s="362" t="str">
        <f t="array" ref="AZ213">IF($AY213="", "", IF( $AX213&lt;&gt;"", $AX213,INDEX(聲母資料表, $AY213, $AZ$5)))</f>
        <v>ㄏ</v>
      </c>
      <c r="BA213" s="362" t="str">
        <f t="array" ref="BA213">IF($X213, "", INDEX(方音八音反切資料表, $AE213, $AJ213))</f>
        <v>ㆦˋ</v>
      </c>
    </row>
    <row r="214" spans="2:53">
      <c r="B214" s="307">
        <f t="shared" si="77"/>
        <v>207</v>
      </c>
      <c r="C214" s="404" t="s">
        <v>244</v>
      </c>
      <c r="D214" s="312" t="s">
        <v>73</v>
      </c>
      <c r="E214" s="312" t="s">
        <v>167</v>
      </c>
      <c r="F214" s="296">
        <v>3</v>
      </c>
      <c r="G214" s="418" t="str">
        <f t="shared" si="78"/>
        <v xml:space="preserve">嘯 (tshiau3) </v>
      </c>
      <c r="H214" s="269" t="str" cm="1">
        <f t="array" ref="H214">IF( OR($U214, NOT($V214), $X214), "",  $AF214 &amp; INDEX(中文數值資料表, $AJ214, 2) &amp; $AC214)</f>
        <v>干三出</v>
      </c>
      <c r="I214" s="332" t="str">
        <f t="shared" si="79"/>
        <v>tshiàu</v>
      </c>
      <c r="J214" s="333" t="str">
        <f t="shared" si="80"/>
        <v>tshiàu</v>
      </c>
      <c r="K214" s="334" t="str">
        <f t="shared" si="81"/>
        <v>ciǎo</v>
      </c>
      <c r="L214" s="335" t="str">
        <f t="shared" si="82"/>
        <v>ㄘㄧㄠ˪</v>
      </c>
      <c r="M214" s="270" t="str">
        <f t="shared" ca="1" si="83"/>
        <v xml:space="preserve">\ltjruby{嘯}{tshiàu}\
</v>
      </c>
      <c r="N214" s="270" t="str">
        <f t="shared" ca="1" si="84"/>
        <v xml:space="preserve">&lt;ruby&gt;嘯&lt;rt&gt;干三出&lt;/rt&gt;&lt;/ruby&gt;
</v>
      </c>
      <c r="O214" s="270" t="str">
        <f t="shared" ca="1" si="85"/>
        <v xml:space="preserve">&lt;ruby&gt;嘯&lt;rt&gt;tshiàu&lt;/rt&gt;&lt;/ruby&gt;
</v>
      </c>
      <c r="P214" s="270" t="str">
        <f t="shared" ca="1" si="98"/>
        <v xml:space="preserve">&lt;ruby&gt;嘯&lt;rt&gt;tshiàu&lt;/rt&gt;&lt;/ruby&gt;
</v>
      </c>
      <c r="Q214" s="270" t="str">
        <f t="shared" ca="1" si="98"/>
        <v xml:space="preserve">&lt;ruby&gt;嘯&lt;rt&gt;ciǎo&lt;/rt&gt;&lt;/ruby&gt;
</v>
      </c>
      <c r="R214" s="271" t="str">
        <f t="shared" ca="1" si="86"/>
        <v xml:space="preserve">&lt;ruby&gt;嘯&lt;rtc&gt;ㄘㄧㄠ˪&lt;/rtc&gt;&lt;/ruby&gt;
</v>
      </c>
      <c r="S214" s="271" t="str">
        <f t="shared" ca="1" si="87"/>
        <v xml:space="preserve">&lt;ruby&gt;嘯&lt;rt&gt;tshiàu&lt;/rt&gt;&lt;rtc&gt;ㄘㄧㄠ˪&lt;/rtc&gt;&lt;/ruby&gt;
</v>
      </c>
      <c r="T214" s="244"/>
      <c r="U214" s="272" t="b">
        <f t="shared" si="88"/>
        <v>0</v>
      </c>
      <c r="V214" s="272" t="b">
        <f t="shared" si="89"/>
        <v>1</v>
      </c>
      <c r="W214" s="272" t="b">
        <f t="shared" si="97"/>
        <v>0</v>
      </c>
      <c r="X214" s="272" t="b">
        <f t="shared" si="90"/>
        <v>0</v>
      </c>
      <c r="Y214" s="272" t="b">
        <f t="shared" si="91"/>
        <v>0</v>
      </c>
      <c r="Z214" s="298"/>
      <c r="AA214" s="305">
        <f t="shared" si="92"/>
        <v>20</v>
      </c>
      <c r="AB214" s="301" cm="1">
        <f t="array" ref="AB214">IF( $AA214="", "", INDEX(聲母資料表, $AA214, AB$5))</f>
        <v>14</v>
      </c>
      <c r="AC214" s="301" t="str" cm="1">
        <f t="array" ref="AC214">IF( $AA214="", "", INDEX(聲母資料表, $AA214, AC$5))</f>
        <v>出</v>
      </c>
      <c r="AD214" s="305">
        <f t="shared" si="93"/>
        <v>30</v>
      </c>
      <c r="AE214" s="301" cm="1">
        <f t="array" ref="AE214">IF( $X214, "", INDEX(韻母資料表, AD214, AE$5))</f>
        <v>12</v>
      </c>
      <c r="AF214" s="301" t="str" cm="1">
        <f t="array" ref="AF214">IF( $X214, "", INDEX(韻母資料表, AE214, AF$5))</f>
        <v>干</v>
      </c>
      <c r="AG214" s="298"/>
      <c r="AH214" s="301" t="b">
        <f t="array" ref="AH214">IF( $X214, "", IF( INDEX(韻母資料表, AD214, $AH$5) = "入聲", TRUE, FALSE) )</f>
        <v>0</v>
      </c>
      <c r="AI214" s="302">
        <f t="shared" si="94"/>
        <v>1</v>
      </c>
      <c r="AJ214" s="302">
        <f t="shared" si="99"/>
        <v>3</v>
      </c>
      <c r="AK214" s="362" t="str">
        <f t="array" ref="AK214">IF( $X214, "", INDEX(韻母資料表, $AD214, $AK$5))</f>
        <v>iau</v>
      </c>
      <c r="AL214" s="362" t="str">
        <f t="array" ref="AL214">IF($X214, "", INDEX(白話字韻母八聲調資料表, $AE214, $AJ214))</f>
        <v>iàu</v>
      </c>
      <c r="AM214" s="298"/>
      <c r="AN214" s="362" t="str" cm="1">
        <f t="array" ref="AN214">IF($W214, "", INDEX(聲母資料表, $AA214, AN$5))</f>
        <v>tsh</v>
      </c>
      <c r="AO214" s="367" t="str" cm="1">
        <f t="array" ref="AO214">IF($X214, "", INDEX(韻母資料表, $AD214, AO$5))</f>
        <v>iau</v>
      </c>
      <c r="AP214" s="362" t="str" cm="1">
        <f t="array" ref="AP214">IF($X214, "", INDEX(台羅韻母八聲調資料表, $AE214, $F214))</f>
        <v>iàu</v>
      </c>
      <c r="AQ214" s="298"/>
      <c r="AR214" s="302" t="str">
        <f t="array" ref="AR214">IF($W214, "", INDEX(聲母資料表, $AA214, $AR$5))</f>
        <v>c</v>
      </c>
      <c r="AS214" s="303" t="str">
        <f t="array" ref="AS214">IF($X214, "", INDEX(韻母資料表, $AD214, $AS$5))</f>
        <v>iao</v>
      </c>
      <c r="AT214" s="302" t="str">
        <f t="array" ref="AT214">IF($X214, "", INDEX(閩拼韻母八聲調資料表, $AE214, $AJ214))</f>
        <v>iǎo</v>
      </c>
      <c r="AV214" s="301" t="b">
        <f t="shared" si="96"/>
        <v>0</v>
      </c>
      <c r="AW214" s="301" t="str">
        <f>IF( $AV214, IFERROR( IF(MATCH( $E214, 顎音化聲母!$H$9:$H$37, 0), TRUE, FALSE), FALSE), "")</f>
        <v/>
      </c>
      <c r="AX214" s="301" t="str">
        <f t="array" ref="AX214">IF( AND($AV214, $AW214), INDEX(顎音化聲母資料表, MATCH( $D214 &amp; $E214, 顎音化聲母!$L$5:$L$136, 0), 3), "")</f>
        <v/>
      </c>
      <c r="AY214" s="301">
        <f t="shared" si="95"/>
        <v>20</v>
      </c>
      <c r="AZ214" s="362" t="str">
        <f t="array" ref="AZ214">IF($AY214="", "", IF( $AX214&lt;&gt;"", $AX214,INDEX(聲母資料表, $AY214, $AZ$5)))</f>
        <v>ㄘ</v>
      </c>
      <c r="BA214" s="362" t="str">
        <f t="array" ref="BA214">IF($X214, "", INDEX(方音八音反切資料表, $AE214, $AJ214))</f>
        <v>ㄧㄠ˪</v>
      </c>
    </row>
    <row r="215" spans="2:53">
      <c r="B215" s="307">
        <f t="shared" si="77"/>
        <v>208</v>
      </c>
      <c r="C215" s="404" t="s">
        <v>245</v>
      </c>
      <c r="D215" s="312" t="s">
        <v>91</v>
      </c>
      <c r="E215" s="312" t="s">
        <v>138</v>
      </c>
      <c r="F215" s="296">
        <v>5</v>
      </c>
      <c r="G215" s="418" t="str">
        <f t="shared" si="78"/>
        <v xml:space="preserve">猿 (quan5) </v>
      </c>
      <c r="H215" s="269" t="str" cm="1">
        <f t="array" ref="H215">IF( OR($U215, NOT($V215), $X215), "",  $AF215 &amp; INDEX(中文數值資料表, $AJ215, 2) &amp; $AC215)</f>
        <v>監五英</v>
      </c>
      <c r="I215" s="332" t="str">
        <f t="shared" si="79"/>
        <v>quân</v>
      </c>
      <c r="J215" s="333" t="str">
        <f t="shared" si="80"/>
        <v>uân</v>
      </c>
      <c r="K215" s="334" t="str">
        <f t="shared" si="81"/>
        <v>uàn</v>
      </c>
      <c r="L215" s="335" t="str">
        <f t="shared" si="82"/>
        <v>0ㄨㄢˊ</v>
      </c>
      <c r="M215" s="270" t="str">
        <f t="shared" ca="1" si="83"/>
        <v xml:space="preserve">\ltjruby{猿}{uân}\
</v>
      </c>
      <c r="N215" s="270" t="str">
        <f t="shared" ca="1" si="84"/>
        <v xml:space="preserve">&lt;ruby&gt;猿&lt;rt&gt;監五英&lt;/rt&gt;&lt;/ruby&gt;
</v>
      </c>
      <c r="O215" s="270" t="str">
        <f t="shared" ca="1" si="85"/>
        <v xml:space="preserve">&lt;ruby&gt;猿&lt;rt&gt;quân&lt;/rt&gt;&lt;/ruby&gt;
</v>
      </c>
      <c r="P215" s="270" t="str">
        <f t="shared" ca="1" si="98"/>
        <v xml:space="preserve">&lt;ruby&gt;猿&lt;rt&gt;uân&lt;/rt&gt;&lt;/ruby&gt;
</v>
      </c>
      <c r="Q215" s="270" t="str">
        <f t="shared" ca="1" si="98"/>
        <v xml:space="preserve">&lt;ruby&gt;猿&lt;rt&gt;uàn&lt;/rt&gt;&lt;/ruby&gt;
</v>
      </c>
      <c r="R215" s="271" t="str">
        <f t="shared" ca="1" si="86"/>
        <v xml:space="preserve">&lt;ruby&gt;猿&lt;rtc&gt;0ㄨㄢˊ&lt;/rtc&gt;&lt;/ruby&gt;
</v>
      </c>
      <c r="S215" s="271" t="str">
        <f t="shared" ca="1" si="87"/>
        <v xml:space="preserve">&lt;ruby&gt;猿&lt;rt&gt;uân&lt;/rt&gt;&lt;rtc&gt;0ㄨㄢˊ&lt;/rtc&gt;&lt;/ruby&gt;
</v>
      </c>
      <c r="T215" s="244"/>
      <c r="U215" s="272" t="b">
        <f t="shared" si="88"/>
        <v>0</v>
      </c>
      <c r="V215" s="272" t="b">
        <f t="shared" si="89"/>
        <v>1</v>
      </c>
      <c r="W215" s="272" t="b">
        <f t="shared" si="97"/>
        <v>0</v>
      </c>
      <c r="X215" s="272" t="b">
        <f t="shared" si="90"/>
        <v>0</v>
      </c>
      <c r="Y215" s="272" t="b">
        <f t="shared" si="91"/>
        <v>0</v>
      </c>
      <c r="Z215" s="298"/>
      <c r="AA215" s="305">
        <f t="shared" si="92"/>
        <v>22</v>
      </c>
      <c r="AB215" s="301" cm="1">
        <f t="array" ref="AB215">IF( $AA215="", "", INDEX(聲母資料表, $AA215, AB$5))</f>
        <v>11</v>
      </c>
      <c r="AC215" s="301" t="str" cm="1">
        <f t="array" ref="AC215">IF( $AA215="", "", INDEX(聲母資料表, $AA215, AC$5))</f>
        <v>英</v>
      </c>
      <c r="AD215" s="305">
        <f t="shared" si="93"/>
        <v>67</v>
      </c>
      <c r="AE215" s="301" cm="1">
        <f t="array" ref="AE215">IF( $X215, "", INDEX(韻母資料表, AD215, AE$5))</f>
        <v>10</v>
      </c>
      <c r="AF215" s="301" t="str" cm="1">
        <f t="array" ref="AF215">IF( $X215, "", INDEX(韻母資料表, AE215, AF$5))</f>
        <v>監</v>
      </c>
      <c r="AG215" s="298"/>
      <c r="AH215" s="301" t="b">
        <f t="array" ref="AH215">IF( $X215, "", IF( INDEX(韻母資料表, AD215, $AH$5) = "入聲", TRUE, FALSE) )</f>
        <v>0</v>
      </c>
      <c r="AI215" s="302">
        <f t="shared" si="94"/>
        <v>1</v>
      </c>
      <c r="AJ215" s="302">
        <f t="shared" si="99"/>
        <v>5</v>
      </c>
      <c r="AK215" s="362" t="str">
        <f t="array" ref="AK215">IF( $X215, "", INDEX(韻母資料表, $AD215, $AK$5))</f>
        <v>uan</v>
      </c>
      <c r="AL215" s="362" t="str">
        <f t="array" ref="AL215">IF($X215, "", INDEX(白話字韻母八聲調資料表, $AE215, $AJ215))</f>
        <v>uân</v>
      </c>
      <c r="AM215" s="298"/>
      <c r="AN215" s="362" t="str" cm="1">
        <f t="array" ref="AN215">IF($W215, "", INDEX(聲母資料表, $AA215, AN$5))</f>
        <v xml:space="preserve"> </v>
      </c>
      <c r="AO215" s="367" t="str" cm="1">
        <f t="array" ref="AO215">IF($X215, "", INDEX(韻母資料表, $AD215, AO$5))</f>
        <v>uan</v>
      </c>
      <c r="AP215" s="362" t="str" cm="1">
        <f t="array" ref="AP215">IF($X215, "", INDEX(台羅韻母八聲調資料表, $AE215, $F215))</f>
        <v>uân</v>
      </c>
      <c r="AQ215" s="298"/>
      <c r="AR215" s="302" t="str">
        <f t="array" ref="AR215">IF($W215, "", INDEX(聲母資料表, $AA215, $AR$5))</f>
        <v xml:space="preserve"> </v>
      </c>
      <c r="AS215" s="303" t="str">
        <f t="array" ref="AS215">IF($X215, "", INDEX(韻母資料表, $AD215, $AS$5))</f>
        <v>uan</v>
      </c>
      <c r="AT215" s="302" t="str">
        <f t="array" ref="AT215">IF($X215, "", INDEX(閩拼韻母八聲調資料表, $AE215, $AJ215))</f>
        <v>uàn</v>
      </c>
      <c r="AV215" s="301" t="b">
        <f t="shared" si="96"/>
        <v>0</v>
      </c>
      <c r="AW215" s="301" t="str">
        <f>IF( $AV215, IFERROR( IF(MATCH( $E215, 顎音化聲母!$H$9:$H$37, 0), TRUE, FALSE), FALSE), "")</f>
        <v/>
      </c>
      <c r="AX215" s="301" t="str">
        <f t="array" ref="AX215">IF( AND($AV215, $AW215), INDEX(顎音化聲母資料表, MATCH( $D215 &amp; $E215, 顎音化聲母!$L$5:$L$136, 0), 3), "")</f>
        <v/>
      </c>
      <c r="AY215" s="301">
        <f t="shared" si="95"/>
        <v>22</v>
      </c>
      <c r="AZ215" s="362">
        <f t="array" ref="AZ215">IF($AY215="", "", IF( $AX215&lt;&gt;"", $AX215,INDEX(聲母資料表, $AY215, $AZ$5)))</f>
        <v>0</v>
      </c>
      <c r="BA215" s="362" t="str">
        <f t="array" ref="BA215">IF($X215, "", INDEX(方音八音反切資料表, $AE215, $AJ215))</f>
        <v>ㄨㄢˊ</v>
      </c>
    </row>
    <row r="216" spans="2:53">
      <c r="B216" s="307">
        <f t="shared" si="77"/>
        <v>209</v>
      </c>
      <c r="C216" s="404" t="s">
        <v>246</v>
      </c>
      <c r="D216" s="312" t="s">
        <v>97</v>
      </c>
      <c r="E216" s="312" t="s">
        <v>163</v>
      </c>
      <c r="F216" s="296">
        <v>5</v>
      </c>
      <c r="G216" s="418" t="str">
        <f t="shared" si="78"/>
        <v xml:space="preserve">啼 (thei5) </v>
      </c>
      <c r="H216" s="269" t="e" cm="1">
        <f t="array" ref="H216">IF( OR($U216, NOT($V216), $X216), "",  $AF216 &amp; INDEX(中文數值資料表, $AJ216, 2) &amp; $AC216)</f>
        <v>#N/A</v>
      </c>
      <c r="I216" s="332" t="e">
        <f t="shared" si="79"/>
        <v>#N/A</v>
      </c>
      <c r="J216" s="333" t="e">
        <f t="shared" si="80"/>
        <v>#N/A</v>
      </c>
      <c r="K216" s="334" t="e">
        <f t="shared" si="81"/>
        <v>#N/A</v>
      </c>
      <c r="L216" s="335" t="e">
        <f t="shared" si="82"/>
        <v>#N/A</v>
      </c>
      <c r="M216" s="270" t="e">
        <f t="shared" ca="1" si="83"/>
        <v>#N/A</v>
      </c>
      <c r="N216" s="270" t="e">
        <f t="shared" ca="1" si="84"/>
        <v>#N/A</v>
      </c>
      <c r="O216" s="270" t="e">
        <f t="shared" ca="1" si="85"/>
        <v>#N/A</v>
      </c>
      <c r="P216" s="270" t="e">
        <f t="shared" ca="1" si="98"/>
        <v>#N/A</v>
      </c>
      <c r="Q216" s="270" t="e">
        <f t="shared" ca="1" si="98"/>
        <v>#N/A</v>
      </c>
      <c r="R216" s="271" t="e">
        <f t="shared" ca="1" si="86"/>
        <v>#N/A</v>
      </c>
      <c r="S216" s="271" t="e">
        <f t="shared" ca="1" si="87"/>
        <v>#N/A</v>
      </c>
      <c r="T216" s="244"/>
      <c r="U216" s="272" t="b">
        <f t="shared" si="88"/>
        <v>0</v>
      </c>
      <c r="V216" s="272" t="b">
        <f t="shared" si="89"/>
        <v>1</v>
      </c>
      <c r="W216" s="272" t="b">
        <f t="shared" si="97"/>
        <v>0</v>
      </c>
      <c r="X216" s="272" t="b">
        <f t="shared" si="90"/>
        <v>0</v>
      </c>
      <c r="Y216" s="272" t="b">
        <f t="shared" si="91"/>
        <v>0</v>
      </c>
      <c r="Z216" s="298"/>
      <c r="AA216" s="305">
        <f t="shared" si="92"/>
        <v>6</v>
      </c>
      <c r="AB216" s="301" cm="1">
        <f t="array" ref="AB216">IF( $AA216="", "", INDEX(聲母資料表, $AA216, AB$5))</f>
        <v>7</v>
      </c>
      <c r="AC216" s="301" t="str" cm="1">
        <f t="array" ref="AC216">IF( $AA216="", "", INDEX(聲母資料表, $AA216, AC$5))</f>
        <v>他</v>
      </c>
      <c r="AD216" s="305" t="e">
        <f t="shared" si="93"/>
        <v>#N/A</v>
      </c>
      <c r="AE216" s="301" t="e" cm="1">
        <f t="array" ref="AE216">IF( $X216, "", INDEX(韻母資料表, AD216, AE$5))</f>
        <v>#N/A</v>
      </c>
      <c r="AF216" s="301" t="e" cm="1">
        <f t="array" ref="AF216">IF( $X216, "", INDEX(韻母資料表, AE216, AF$5))</f>
        <v>#N/A</v>
      </c>
      <c r="AG216" s="298"/>
      <c r="AH216" s="301" t="e">
        <f t="array" ref="AH216">IF( $X216, "", IF( INDEX(韻母資料表, AD216, $AH$5) = "入聲", TRUE, FALSE) )</f>
        <v>#N/A</v>
      </c>
      <c r="AI216" s="302" t="e">
        <f t="shared" si="94"/>
        <v>#N/A</v>
      </c>
      <c r="AJ216" s="302">
        <f t="shared" si="99"/>
        <v>5</v>
      </c>
      <c r="AK216" s="362" t="e">
        <f t="array" ref="AK216">IF( $X216, "", INDEX(韻母資料表, $AD216, $AK$5))</f>
        <v>#N/A</v>
      </c>
      <c r="AL216" s="362" t="e">
        <f t="array" ref="AL216">IF($X216, "", INDEX(白話字韻母八聲調資料表, $AE216, $AJ216))</f>
        <v>#N/A</v>
      </c>
      <c r="AM216" s="298"/>
      <c r="AN216" s="362" t="str" cm="1">
        <f t="array" ref="AN216">IF($W216, "", INDEX(聲母資料表, $AA216, AN$5))</f>
        <v>th</v>
      </c>
      <c r="AO216" s="367" t="e" cm="1">
        <f t="array" ref="AO216">IF($X216, "", INDEX(韻母資料表, $AD216, AO$5))</f>
        <v>#N/A</v>
      </c>
      <c r="AP216" s="362" t="e" cm="1">
        <f t="array" ref="AP216">IF($X216, "", INDEX(台羅韻母八聲調資料表, $AE216, $F216))</f>
        <v>#N/A</v>
      </c>
      <c r="AQ216" s="298"/>
      <c r="AR216" s="302" t="str">
        <f t="array" ref="AR216">IF($W216, "", INDEX(聲母資料表, $AA216, $AR$5))</f>
        <v>t</v>
      </c>
      <c r="AS216" s="303" t="e">
        <f t="array" ref="AS216">IF($X216, "", INDEX(韻母資料表, $AD216, $AS$5))</f>
        <v>#N/A</v>
      </c>
      <c r="AT216" s="302" t="e">
        <f t="array" ref="AT216">IF($X216, "", INDEX(閩拼韻母八聲調資料表, $AE216, $AJ216))</f>
        <v>#N/A</v>
      </c>
      <c r="AV216" s="301" t="b">
        <f t="shared" si="96"/>
        <v>0</v>
      </c>
      <c r="AW216" s="301" t="str">
        <f>IF( $AV216, IFERROR( IF(MATCH( $E216, 顎音化聲母!$H$9:$H$37, 0), TRUE, FALSE), FALSE), "")</f>
        <v/>
      </c>
      <c r="AX216" s="301" t="str">
        <f t="array" ref="AX216">IF( AND($AV216, $AW216), INDEX(顎音化聲母資料表, MATCH( $D216 &amp; $E216, 顎音化聲母!$L$5:$L$136, 0), 3), "")</f>
        <v/>
      </c>
      <c r="AY216" s="301">
        <f t="shared" si="95"/>
        <v>6</v>
      </c>
      <c r="AZ216" s="362" t="str">
        <f t="array" ref="AZ216">IF($AY216="", "", IF( $AX216&lt;&gt;"", $AX216,INDEX(聲母資料表, $AY216, $AZ$5)))</f>
        <v>ㄊ</v>
      </c>
      <c r="BA216" s="362" t="e">
        <f t="array" ref="BA216">IF($X216, "", INDEX(方音八音反切資料表, $AE216, $AJ216))</f>
        <v>#N/A</v>
      </c>
    </row>
    <row r="217" spans="2:53">
      <c r="B217" s="307">
        <f t="shared" si="77"/>
        <v>210</v>
      </c>
      <c r="C217" s="404" t="s">
        <v>89</v>
      </c>
      <c r="D217" s="312"/>
      <c r="E217" s="312"/>
      <c r="F217" s="296"/>
      <c r="G217" s="418" t="str">
        <f t="shared" si="78"/>
        <v/>
      </c>
      <c r="H217" s="269" t="str" cm="1">
        <f t="array" ref="H217">IF( OR($U217, NOT($V217), $X217), "",  $AF217 &amp; INDEX(中文數值資料表, $AJ217, 2) &amp; $AC217)</f>
        <v/>
      </c>
      <c r="I217" s="332" t="str">
        <f t="shared" si="79"/>
        <v/>
      </c>
      <c r="J217" s="333" t="str">
        <f t="shared" si="80"/>
        <v/>
      </c>
      <c r="K217" s="334" t="str">
        <f t="shared" si="81"/>
        <v/>
      </c>
      <c r="L217" s="335" t="str">
        <f t="shared" si="82"/>
        <v/>
      </c>
      <c r="M217" s="270" t="str">
        <f t="shared" ca="1" si="83"/>
        <v xml:space="preserve">\ltjruby{。}{}\
</v>
      </c>
      <c r="N217" s="270" t="str">
        <f t="shared" ca="1" si="84"/>
        <v xml:space="preserve">。
</v>
      </c>
      <c r="O217" s="270" t="str">
        <f t="shared" ca="1" si="85"/>
        <v xml:space="preserve">。
</v>
      </c>
      <c r="P217" s="270" t="str">
        <f t="shared" ca="1" si="98"/>
        <v xml:space="preserve">。
</v>
      </c>
      <c r="Q217" s="270" t="str">
        <f t="shared" ca="1" si="98"/>
        <v xml:space="preserve">。
</v>
      </c>
      <c r="R217" s="271" t="str">
        <f t="shared" ca="1" si="86"/>
        <v xml:space="preserve">。
</v>
      </c>
      <c r="S217" s="271" t="str">
        <f t="shared" ca="1" si="87"/>
        <v xml:space="preserve">。
</v>
      </c>
      <c r="T217" s="244"/>
      <c r="U217" s="272" t="b">
        <f t="shared" si="88"/>
        <v>1</v>
      </c>
      <c r="V217" s="272" t="b">
        <f t="shared" si="89"/>
        <v>0</v>
      </c>
      <c r="W217" s="272" t="b">
        <f t="shared" si="97"/>
        <v>1</v>
      </c>
      <c r="X217" s="272" t="b">
        <f t="shared" si="90"/>
        <v>1</v>
      </c>
      <c r="Y217" s="272" t="b">
        <f t="shared" si="91"/>
        <v>0</v>
      </c>
      <c r="Z217" s="298"/>
      <c r="AA217" s="305" t="str">
        <f t="shared" si="92"/>
        <v/>
      </c>
      <c r="AB217" s="301" t="str" cm="1">
        <f t="array" ref="AB217">IF( $AA217="", "", INDEX(聲母資料表, $AA217, AB$5))</f>
        <v/>
      </c>
      <c r="AC217" s="301" t="str" cm="1">
        <f t="array" ref="AC217">IF( $AA217="", "", INDEX(聲母資料表, $AA217, AC$5))</f>
        <v/>
      </c>
      <c r="AD217" s="305" t="str">
        <f t="shared" si="93"/>
        <v/>
      </c>
      <c r="AE217" s="301" t="str" cm="1">
        <f t="array" ref="AE217">IF( $X217, "", INDEX(韻母資料表, AD217, AE$5))</f>
        <v/>
      </c>
      <c r="AF217" s="301" t="str" cm="1">
        <f t="array" ref="AF217">IF( $X217, "", INDEX(韻母資料表, AE217, AF$5))</f>
        <v/>
      </c>
      <c r="AG217" s="298"/>
      <c r="AH217" s="301" t="str">
        <f t="array" ref="AH217">IF( $X217, "", IF( INDEX(韻母資料表, AD217, $AH$5) = "入聲", TRUE, FALSE) )</f>
        <v/>
      </c>
      <c r="AI217" s="302" t="str">
        <f t="shared" si="94"/>
        <v/>
      </c>
      <c r="AJ217" s="302" t="str">
        <f t="shared" si="99"/>
        <v/>
      </c>
      <c r="AK217" s="362" t="str">
        <f t="array" ref="AK217">IF( $X217, "", INDEX(韻母資料表, $AD217, $AK$5))</f>
        <v/>
      </c>
      <c r="AL217" s="362" t="str">
        <f t="array" ref="AL217">IF($X217, "", INDEX(白話字韻母八聲調資料表, $AE217, $AJ217))</f>
        <v/>
      </c>
      <c r="AM217" s="298"/>
      <c r="AN217" s="362" t="str" cm="1">
        <f t="array" ref="AN217">IF($W217, "", INDEX(聲母資料表, $AA217, AN$5))</f>
        <v/>
      </c>
      <c r="AO217" s="367" t="str" cm="1">
        <f t="array" ref="AO217">IF($X217, "", INDEX(韻母資料表, $AD217, AO$5))</f>
        <v/>
      </c>
      <c r="AP217" s="362" t="str" cm="1">
        <f t="array" ref="AP217">IF($X217, "", INDEX(台羅韻母八聲調資料表, $AE217, $F217))</f>
        <v/>
      </c>
      <c r="AQ217" s="298"/>
      <c r="AR217" s="302" t="str">
        <f t="array" ref="AR217">IF($W217, "", INDEX(聲母資料表, $AA217, $AR$5))</f>
        <v/>
      </c>
      <c r="AS217" s="303" t="str">
        <f t="array" ref="AS217">IF($X217, "", INDEX(韻母資料表, $AD217, $AS$5))</f>
        <v/>
      </c>
      <c r="AT217" s="302" t="str">
        <f t="array" ref="AT217">IF($X217, "", INDEX(閩拼韻母八聲調資料表, $AE217, $AJ217))</f>
        <v/>
      </c>
      <c r="AV217" s="301" t="b">
        <f t="shared" si="96"/>
        <v>0</v>
      </c>
      <c r="AW217" s="301" t="str">
        <f>IF( $AV217, IFERROR( IF(MATCH( $E217, 顎音化聲母!$H$9:$H$37, 0), TRUE, FALSE), FALSE), "")</f>
        <v/>
      </c>
      <c r="AX217" s="301" t="str">
        <f t="array" ref="AX217">IF( AND($AV217, $AW217), INDEX(顎音化聲母資料表, MATCH( $D217 &amp; $E217, 顎音化聲母!$L$5:$L$136, 0), 3), "")</f>
        <v/>
      </c>
      <c r="AY217" s="301" t="str">
        <f t="shared" si="95"/>
        <v/>
      </c>
      <c r="AZ217" s="362" t="str">
        <f t="array" ref="AZ217">IF($AY217="", "", IF( $AX217&lt;&gt;"", $AX217,INDEX(聲母資料表, $AY217, $AZ$5)))</f>
        <v/>
      </c>
      <c r="BA217" s="362" t="str">
        <f t="array" ref="BA217">IF($X217, "", INDEX(方音八音反切資料表, $AE217, $AJ217))</f>
        <v/>
      </c>
    </row>
    <row r="218" spans="2:53">
      <c r="B218" s="307">
        <f t="shared" si="77"/>
        <v>211</v>
      </c>
      <c r="C218" s="404" t="s">
        <v>247</v>
      </c>
      <c r="D218" s="312" t="s">
        <v>77</v>
      </c>
      <c r="E218" s="312" t="s">
        <v>64</v>
      </c>
      <c r="F218" s="296">
        <v>1</v>
      </c>
      <c r="G218" s="418" t="str">
        <f t="shared" si="78"/>
        <v xml:space="preserve">登 (ting1) </v>
      </c>
      <c r="H218" s="269" t="str" cm="1">
        <f t="array" ref="H218">IF( OR($U218, NOT($V218), $X218), "",  $AF218 &amp; INDEX(中文數值資料表, $AJ218, 2) &amp; $AC218)</f>
        <v>監一地</v>
      </c>
      <c r="I218" s="332" t="str">
        <f t="shared" si="79"/>
        <v>ting</v>
      </c>
      <c r="J218" s="333" t="str">
        <f t="shared" si="80"/>
        <v>ting</v>
      </c>
      <c r="K218" s="334" t="str">
        <f t="shared" si="81"/>
        <v>dīng</v>
      </c>
      <c r="L218" s="335" t="str">
        <f t="shared" si="82"/>
        <v>ㄉㄧㄥ</v>
      </c>
      <c r="M218" s="270" t="str">
        <f t="shared" ca="1" si="83"/>
        <v xml:space="preserve">\ltjruby{登}{ting}\
</v>
      </c>
      <c r="N218" s="270" t="str">
        <f t="shared" ca="1" si="84"/>
        <v xml:space="preserve">&lt;ruby&gt;登&lt;rt&gt;監一地&lt;/rt&gt;&lt;/ruby&gt;
</v>
      </c>
      <c r="O218" s="270" t="str">
        <f t="shared" ca="1" si="85"/>
        <v xml:space="preserve">&lt;ruby&gt;登&lt;rt&gt;ting&lt;/rt&gt;&lt;/ruby&gt;
</v>
      </c>
      <c r="P218" s="270" t="str">
        <f t="shared" ca="1" si="98"/>
        <v xml:space="preserve">&lt;ruby&gt;登&lt;rt&gt;ting&lt;/rt&gt;&lt;/ruby&gt;
</v>
      </c>
      <c r="Q218" s="270" t="str">
        <f t="shared" ca="1" si="98"/>
        <v xml:space="preserve">&lt;ruby&gt;登&lt;rt&gt;dīng&lt;/rt&gt;&lt;/ruby&gt;
</v>
      </c>
      <c r="R218" s="271" t="str">
        <f t="shared" ca="1" si="86"/>
        <v xml:space="preserve">&lt;ruby&gt;登&lt;rtc&gt;ㄉㄧㄥ&lt;/rtc&gt;&lt;/ruby&gt;
</v>
      </c>
      <c r="S218" s="271" t="str">
        <f t="shared" ca="1" si="87"/>
        <v xml:space="preserve">&lt;ruby&gt;登&lt;rt&gt;ting&lt;/rt&gt;&lt;rtc&gt;ㄉㄧㄥ&lt;/rtc&gt;&lt;/ruby&gt;
</v>
      </c>
      <c r="T218" s="244"/>
      <c r="U218" s="272" t="b">
        <f t="shared" si="88"/>
        <v>0</v>
      </c>
      <c r="V218" s="272" t="b">
        <f t="shared" si="89"/>
        <v>1</v>
      </c>
      <c r="W218" s="272" t="b">
        <f t="shared" si="97"/>
        <v>0</v>
      </c>
      <c r="X218" s="272" t="b">
        <f t="shared" si="90"/>
        <v>0</v>
      </c>
      <c r="Y218" s="272" t="b">
        <f t="shared" si="91"/>
        <v>0</v>
      </c>
      <c r="Z218" s="298"/>
      <c r="AA218" s="305">
        <f t="shared" si="92"/>
        <v>5</v>
      </c>
      <c r="AB218" s="301" cm="1">
        <f t="array" ref="AB218">IF( $AA218="", "", INDEX(聲母資料表, $AA218, AB$5))</f>
        <v>5</v>
      </c>
      <c r="AC218" s="301" t="str" cm="1">
        <f t="array" ref="AC218">IF( $AA218="", "", INDEX(聲母資料表, $AA218, AC$5))</f>
        <v>地</v>
      </c>
      <c r="AD218" s="305">
        <f t="shared" si="93"/>
        <v>37</v>
      </c>
      <c r="AE218" s="301" cm="1">
        <f t="array" ref="AE218">IF( $X218, "", INDEX(韻母資料表, AD218, AE$5))</f>
        <v>9</v>
      </c>
      <c r="AF218" s="301" t="str" cm="1">
        <f t="array" ref="AF218">IF( $X218, "", INDEX(韻母資料表, AE218, AF$5))</f>
        <v>監</v>
      </c>
      <c r="AG218" s="298"/>
      <c r="AH218" s="301" t="b">
        <f t="array" ref="AH218">IF( $X218, "", IF( INDEX(韻母資料表, AD218, $AH$5) = "入聲", TRUE, FALSE) )</f>
        <v>0</v>
      </c>
      <c r="AI218" s="302">
        <f t="shared" si="94"/>
        <v>1</v>
      </c>
      <c r="AJ218" s="302">
        <f t="shared" si="99"/>
        <v>1</v>
      </c>
      <c r="AK218" s="362" t="str">
        <f t="array" ref="AK218">IF( $X218, "", INDEX(韻母資料表, $AD218, $AK$5))</f>
        <v>ing</v>
      </c>
      <c r="AL218" s="362" t="str">
        <f t="array" ref="AL218">IF($X218, "", INDEX(白話字韻母八聲調資料表, $AE218, $AJ218))</f>
        <v>ing</v>
      </c>
      <c r="AM218" s="298"/>
      <c r="AN218" s="362" t="str" cm="1">
        <f t="array" ref="AN218">IF($W218, "", INDEX(聲母資料表, $AA218, AN$5))</f>
        <v>t</v>
      </c>
      <c r="AO218" s="367" t="str" cm="1">
        <f t="array" ref="AO218">IF($X218, "", INDEX(韻母資料表, $AD218, AO$5))</f>
        <v>ing</v>
      </c>
      <c r="AP218" s="362" t="str" cm="1">
        <f t="array" ref="AP218">IF($X218, "", INDEX(台羅韻母八聲調資料表, $AE218, $F218))</f>
        <v>ing</v>
      </c>
      <c r="AQ218" s="298"/>
      <c r="AR218" s="302" t="str">
        <f t="array" ref="AR218">IF($W218, "", INDEX(聲母資料表, $AA218, $AR$5))</f>
        <v>d</v>
      </c>
      <c r="AS218" s="303" t="str">
        <f t="array" ref="AS218">IF($X218, "", INDEX(韻母資料表, $AD218, $AS$5))</f>
        <v>ing</v>
      </c>
      <c r="AT218" s="302" t="str">
        <f t="array" ref="AT218">IF($X218, "", INDEX(閩拼韻母八聲調資料表, $AE218, $AJ218))</f>
        <v>īng</v>
      </c>
      <c r="AV218" s="301" t="b">
        <f t="shared" si="96"/>
        <v>0</v>
      </c>
      <c r="AW218" s="301" t="str">
        <f>IF( $AV218, IFERROR( IF(MATCH( $E218, 顎音化聲母!$H$9:$H$37, 0), TRUE, FALSE), FALSE), "")</f>
        <v/>
      </c>
      <c r="AX218" s="301" t="str">
        <f t="array" ref="AX218">IF( AND($AV218, $AW218), INDEX(顎音化聲母資料表, MATCH( $D218 &amp; $E218, 顎音化聲母!$L$5:$L$136, 0), 3), "")</f>
        <v/>
      </c>
      <c r="AY218" s="301">
        <f t="shared" si="95"/>
        <v>5</v>
      </c>
      <c r="AZ218" s="362" t="str">
        <f t="array" ref="AZ218">IF($AY218="", "", IF( $AX218&lt;&gt;"", $AX218,INDEX(聲母資料表, $AY218, $AZ$5)))</f>
        <v>ㄉ</v>
      </c>
      <c r="BA218" s="362" t="str">
        <f t="array" ref="BA218">IF($X218, "", INDEX(方音八音反切資料表, $AE218, $AJ218))</f>
        <v>ㄧㄥ</v>
      </c>
    </row>
    <row r="219" spans="2:53">
      <c r="B219" s="307">
        <f t="shared" si="77"/>
        <v>212</v>
      </c>
      <c r="C219" s="404" t="s">
        <v>248</v>
      </c>
      <c r="D219" s="312" t="s">
        <v>68</v>
      </c>
      <c r="E219" s="312" t="s">
        <v>69</v>
      </c>
      <c r="F219" s="296">
        <v>1</v>
      </c>
      <c r="G219" s="418" t="str">
        <f t="shared" si="78"/>
        <v xml:space="preserve">斯 (su1) </v>
      </c>
      <c r="H219" s="269" t="str" cm="1">
        <f t="array" ref="H219">IF( OR($U219, NOT($V219), $X219), "",  $AF219 &amp; INDEX(中文數值資料表, $AJ219, 2) &amp; $AC219)</f>
        <v>驚一時</v>
      </c>
      <c r="I219" s="332" t="str">
        <f t="shared" si="79"/>
        <v>su</v>
      </c>
      <c r="J219" s="333" t="str">
        <f t="shared" si="80"/>
        <v>su</v>
      </c>
      <c r="K219" s="334" t="str">
        <f t="shared" si="81"/>
        <v>sū</v>
      </c>
      <c r="L219" s="335" t="str">
        <f t="shared" si="82"/>
        <v>ㄙㄨ</v>
      </c>
      <c r="M219" s="270" t="str">
        <f t="shared" ca="1" si="83"/>
        <v xml:space="preserve">\ltjruby{斯}{su}\
</v>
      </c>
      <c r="N219" s="270" t="str">
        <f t="shared" ca="1" si="84"/>
        <v xml:space="preserve">&lt;ruby&gt;斯&lt;rt&gt;驚一時&lt;/rt&gt;&lt;/ruby&gt;
</v>
      </c>
      <c r="O219" s="270" t="str">
        <f t="shared" ca="1" si="85"/>
        <v xml:space="preserve">&lt;ruby&gt;斯&lt;rt&gt;su&lt;/rt&gt;&lt;/ruby&gt;
</v>
      </c>
      <c r="P219" s="270" t="str">
        <f t="shared" ca="1" si="98"/>
        <v xml:space="preserve">&lt;ruby&gt;斯&lt;rt&gt;su&lt;/rt&gt;&lt;/ruby&gt;
</v>
      </c>
      <c r="Q219" s="270" t="str">
        <f t="shared" ca="1" si="98"/>
        <v xml:space="preserve">&lt;ruby&gt;斯&lt;rt&gt;sū&lt;/rt&gt;&lt;/ruby&gt;
</v>
      </c>
      <c r="R219" s="271" t="str">
        <f t="shared" ca="1" si="86"/>
        <v xml:space="preserve">&lt;ruby&gt;斯&lt;rtc&gt;ㄙㄨ&lt;/rtc&gt;&lt;/ruby&gt;
</v>
      </c>
      <c r="S219" s="271" t="str">
        <f t="shared" ca="1" si="87"/>
        <v xml:space="preserve">&lt;ruby&gt;斯&lt;rt&gt;su&lt;/rt&gt;&lt;rtc&gt;ㄙㄨ&lt;/rtc&gt;&lt;/ruby&gt;
</v>
      </c>
      <c r="T219" s="244"/>
      <c r="U219" s="272" t="b">
        <f t="shared" si="88"/>
        <v>0</v>
      </c>
      <c r="V219" s="272" t="b">
        <f t="shared" si="89"/>
        <v>1</v>
      </c>
      <c r="W219" s="272" t="b">
        <f t="shared" si="97"/>
        <v>0</v>
      </c>
      <c r="X219" s="272" t="b">
        <f t="shared" si="90"/>
        <v>0</v>
      </c>
      <c r="Y219" s="272" t="b">
        <f t="shared" si="91"/>
        <v>0</v>
      </c>
      <c r="Z219" s="298"/>
      <c r="AA219" s="305">
        <f t="shared" si="92"/>
        <v>21</v>
      </c>
      <c r="AB219" s="301" cm="1">
        <f t="array" ref="AB219">IF( $AA219="", "", INDEX(聲母資料表, $AA219, AB$5))</f>
        <v>10</v>
      </c>
      <c r="AC219" s="301" t="str" cm="1">
        <f t="array" ref="AC219">IF( $AA219="", "", INDEX(聲母資料表, $AA219, AC$5))</f>
        <v>時</v>
      </c>
      <c r="AD219" s="305">
        <f t="shared" si="93"/>
        <v>62</v>
      </c>
      <c r="AE219" s="301" cm="1">
        <f t="array" ref="AE219">IF( $X219, "", INDEX(韻母資料表, AD219, AE$5))</f>
        <v>27</v>
      </c>
      <c r="AF219" s="301" t="str" cm="1">
        <f t="array" ref="AF219">IF( $X219, "", INDEX(韻母資料表, AE219, AF$5))</f>
        <v>驚</v>
      </c>
      <c r="AG219" s="298"/>
      <c r="AH219" s="301" t="b">
        <f t="array" ref="AH219">IF( $X219, "", IF( INDEX(韻母資料表, AD219, $AH$5) = "入聲", TRUE, FALSE) )</f>
        <v>0</v>
      </c>
      <c r="AI219" s="302">
        <f t="shared" si="94"/>
        <v>1</v>
      </c>
      <c r="AJ219" s="302">
        <f t="shared" si="99"/>
        <v>1</v>
      </c>
      <c r="AK219" s="362" t="str">
        <f t="array" ref="AK219">IF( $X219, "", INDEX(韻母資料表, $AD219, $AK$5))</f>
        <v>u</v>
      </c>
      <c r="AL219" s="362" t="str">
        <f t="array" ref="AL219">IF($X219, "", INDEX(白話字韻母八聲調資料表, $AE219, $AJ219))</f>
        <v>u</v>
      </c>
      <c r="AM219" s="298"/>
      <c r="AN219" s="362" t="str" cm="1">
        <f t="array" ref="AN219">IF($W219, "", INDEX(聲母資料表, $AA219, AN$5))</f>
        <v>s</v>
      </c>
      <c r="AO219" s="367" t="str" cm="1">
        <f t="array" ref="AO219">IF($X219, "", INDEX(韻母資料表, $AD219, AO$5))</f>
        <v>u</v>
      </c>
      <c r="AP219" s="362" t="str" cm="1">
        <f t="array" ref="AP219">IF($X219, "", INDEX(台羅韻母八聲調資料表, $AE219, $F219))</f>
        <v>u</v>
      </c>
      <c r="AQ219" s="298"/>
      <c r="AR219" s="302" t="str">
        <f t="array" ref="AR219">IF($W219, "", INDEX(聲母資料表, $AA219, $AR$5))</f>
        <v>s</v>
      </c>
      <c r="AS219" s="303" t="str">
        <f t="array" ref="AS219">IF($X219, "", INDEX(韻母資料表, $AD219, $AS$5))</f>
        <v>u</v>
      </c>
      <c r="AT219" s="302" t="str">
        <f t="array" ref="AT219">IF($X219, "", INDEX(閩拼韻母八聲調資料表, $AE219, $AJ219))</f>
        <v>ū</v>
      </c>
      <c r="AV219" s="301" t="b">
        <f t="shared" si="96"/>
        <v>1</v>
      </c>
      <c r="AW219" s="301" t="b">
        <f>IF( $AV219, IFERROR( IF(MATCH( $E219, 顎音化聲母!$H$9:$H$37, 0), TRUE, FALSE), FALSE), "")</f>
        <v>0</v>
      </c>
      <c r="AX219" s="301" t="str">
        <f t="array" ref="AX219">IF( AND($AV219, $AW219), INDEX(顎音化聲母資料表, MATCH( $D219 &amp; $E219, 顎音化聲母!$L$5:$L$136, 0), 3), "")</f>
        <v/>
      </c>
      <c r="AY219" s="301">
        <f t="shared" si="95"/>
        <v>21</v>
      </c>
      <c r="AZ219" s="362" t="str">
        <f t="array" ref="AZ219">IF($AY219="", "", IF( $AX219&lt;&gt;"", $AX219,INDEX(聲母資料表, $AY219, $AZ$5)))</f>
        <v>ㄙ</v>
      </c>
      <c r="BA219" s="362" t="str">
        <f t="array" ref="BA219">IF($X219, "", INDEX(方音八音反切資料表, $AE219, $AJ219))</f>
        <v>ㄨ</v>
      </c>
    </row>
    <row r="220" spans="2:53">
      <c r="B220" s="307">
        <f t="shared" si="77"/>
        <v>213</v>
      </c>
      <c r="C220" s="404" t="s">
        <v>56</v>
      </c>
      <c r="D220" s="312" t="s">
        <v>57</v>
      </c>
      <c r="E220" s="312" t="s">
        <v>58</v>
      </c>
      <c r="F220" s="296">
        <v>5</v>
      </c>
      <c r="G220" s="418" t="str">
        <f t="shared" si="78"/>
        <v xml:space="preserve">樓 (loo5) </v>
      </c>
      <c r="H220" s="269" t="str" cm="1">
        <f t="array" ref="H220">IF( OR($U220, NOT($V220), $X220), "",  $AF220 &amp; INDEX(中文數值資料表, $AJ220, 2) &amp; $AC220)</f>
        <v>甘五柳</v>
      </c>
      <c r="I220" s="332" t="str">
        <f t="shared" si="79"/>
        <v>lô͘</v>
      </c>
      <c r="J220" s="333" t="str">
        <f t="shared" si="80"/>
        <v>lôo</v>
      </c>
      <c r="K220" s="334" t="str">
        <f t="shared" si="81"/>
        <v>lòo</v>
      </c>
      <c r="L220" s="335" t="str">
        <f t="shared" si="82"/>
        <v>ㄌㆦˊ</v>
      </c>
      <c r="M220" s="270" t="str">
        <f t="shared" ca="1" si="83"/>
        <v xml:space="preserve">\ltjruby{樓}{lôo}\
</v>
      </c>
      <c r="N220" s="270" t="str">
        <f t="shared" ca="1" si="84"/>
        <v xml:space="preserve">&lt;ruby&gt;樓&lt;rt&gt;甘五柳&lt;/rt&gt;&lt;/ruby&gt;
</v>
      </c>
      <c r="O220" s="270" t="str">
        <f t="shared" ca="1" si="85"/>
        <v xml:space="preserve">&lt;ruby&gt;樓&lt;rt&gt;lô͘&lt;/rt&gt;&lt;/ruby&gt;
</v>
      </c>
      <c r="P220" s="270" t="str">
        <f t="shared" ca="1" si="98"/>
        <v xml:space="preserve">&lt;ruby&gt;樓&lt;rt&gt;lôo&lt;/rt&gt;&lt;/ruby&gt;
</v>
      </c>
      <c r="Q220" s="270" t="str">
        <f t="shared" ca="1" si="98"/>
        <v xml:space="preserve">&lt;ruby&gt;樓&lt;rt&gt;lòo&lt;/rt&gt;&lt;/ruby&gt;
</v>
      </c>
      <c r="R220" s="271" t="str">
        <f t="shared" ca="1" si="86"/>
        <v xml:space="preserve">&lt;ruby&gt;樓&lt;rtc&gt;ㄌㆦˊ&lt;/rtc&gt;&lt;/ruby&gt;
</v>
      </c>
      <c r="S220" s="271" t="str">
        <f t="shared" ca="1" si="87"/>
        <v xml:space="preserve">&lt;ruby&gt;樓&lt;rt&gt;lôo&lt;/rt&gt;&lt;rtc&gt;ㄌㆦˊ&lt;/rtc&gt;&lt;/ruby&gt;
</v>
      </c>
      <c r="T220" s="244"/>
      <c r="U220" s="272" t="b">
        <f t="shared" si="88"/>
        <v>0</v>
      </c>
      <c r="V220" s="272" t="b">
        <f t="shared" si="89"/>
        <v>1</v>
      </c>
      <c r="W220" s="272" t="b">
        <f t="shared" si="97"/>
        <v>0</v>
      </c>
      <c r="X220" s="272" t="b">
        <f t="shared" si="90"/>
        <v>0</v>
      </c>
      <c r="Y220" s="272" t="b">
        <f t="shared" si="91"/>
        <v>0</v>
      </c>
      <c r="Z220" s="298"/>
      <c r="AA220" s="305">
        <f t="shared" si="92"/>
        <v>8</v>
      </c>
      <c r="AB220" s="301" cm="1">
        <f t="array" ref="AB220">IF( $AA220="", "", INDEX(聲母資料表, $AA220, AB$5))</f>
        <v>1</v>
      </c>
      <c r="AC220" s="301" t="str" cm="1">
        <f t="array" ref="AC220">IF( $AA220="", "", INDEX(聲母資料表, $AA220, AC$5))</f>
        <v>柳</v>
      </c>
      <c r="AD220" s="305">
        <f t="shared" si="93"/>
        <v>59</v>
      </c>
      <c r="AE220" s="301" cm="1">
        <f t="array" ref="AE220">IF( $X220, "", INDEX(韻母資料表, AD220, AE$5))</f>
        <v>11</v>
      </c>
      <c r="AF220" s="301" t="str" cm="1">
        <f t="array" ref="AF220">IF( $X220, "", INDEX(韻母資料表, AE220, AF$5))</f>
        <v>甘</v>
      </c>
      <c r="AG220" s="298"/>
      <c r="AH220" s="301" t="b">
        <f t="array" ref="AH220">IF( $X220, "", IF( INDEX(韻母資料表, AD220, $AH$5) = "入聲", TRUE, FALSE) )</f>
        <v>0</v>
      </c>
      <c r="AI220" s="302">
        <f t="shared" si="94"/>
        <v>1</v>
      </c>
      <c r="AJ220" s="302">
        <f t="shared" si="99"/>
        <v>5</v>
      </c>
      <c r="AK220" s="362" t="str">
        <f t="array" ref="AK220">IF( $X220, "", INDEX(韻母資料表, $AD220, $AK$5))</f>
        <v>o͘</v>
      </c>
      <c r="AL220" s="362" t="str">
        <f t="array" ref="AL220">IF($X220, "", INDEX(白話字韻母八聲調資料表, $AE220, $AJ220))</f>
        <v>ô͘</v>
      </c>
      <c r="AM220" s="298"/>
      <c r="AN220" s="362" t="str" cm="1">
        <f t="array" ref="AN220">IF($W220, "", INDEX(聲母資料表, $AA220, AN$5))</f>
        <v>l</v>
      </c>
      <c r="AO220" s="367" t="str" cm="1">
        <f t="array" ref="AO220">IF($X220, "", INDEX(韻母資料表, $AD220, AO$5))</f>
        <v>oo</v>
      </c>
      <c r="AP220" s="362" t="str" cm="1">
        <f t="array" ref="AP220">IF($X220, "", INDEX(台羅韻母八聲調資料表, $AE220, $F220))</f>
        <v>ôo</v>
      </c>
      <c r="AQ220" s="298"/>
      <c r="AR220" s="302" t="str">
        <f t="array" ref="AR220">IF($W220, "", INDEX(聲母資料表, $AA220, $AR$5))</f>
        <v>l</v>
      </c>
      <c r="AS220" s="303" t="str">
        <f t="array" ref="AS220">IF($X220, "", INDEX(韻母資料表, $AD220, $AS$5))</f>
        <v>oo</v>
      </c>
      <c r="AT220" s="302" t="str">
        <f t="array" ref="AT220">IF($X220, "", INDEX(閩拼韻母八聲調資料表, $AE220, $AJ220))</f>
        <v>òo</v>
      </c>
      <c r="AV220" s="301" t="b">
        <f t="shared" si="96"/>
        <v>0</v>
      </c>
      <c r="AW220" s="301" t="str">
        <f>IF( $AV220, IFERROR( IF(MATCH( $E220, 顎音化聲母!$H$9:$H$37, 0), TRUE, FALSE), FALSE), "")</f>
        <v/>
      </c>
      <c r="AX220" s="301" t="str">
        <f t="array" ref="AX220">IF( AND($AV220, $AW220), INDEX(顎音化聲母資料表, MATCH( $D220 &amp; $E220, 顎音化聲母!$L$5:$L$136, 0), 3), "")</f>
        <v/>
      </c>
      <c r="AY220" s="301">
        <f t="shared" si="95"/>
        <v>8</v>
      </c>
      <c r="AZ220" s="362" t="str">
        <f t="array" ref="AZ220">IF($AY220="", "", IF( $AX220&lt;&gt;"", $AX220,INDEX(聲母資料表, $AY220, $AZ$5)))</f>
        <v>ㄌ</v>
      </c>
      <c r="BA220" s="362" t="str">
        <f t="array" ref="BA220">IF($X220, "", INDEX(方音八音反切資料表, $AE220, $AJ220))</f>
        <v>ㆦˊ</v>
      </c>
    </row>
    <row r="221" spans="2:53">
      <c r="B221" s="307">
        <f t="shared" si="77"/>
        <v>214</v>
      </c>
      <c r="C221" s="404" t="s">
        <v>178</v>
      </c>
      <c r="D221" s="312" t="s">
        <v>91</v>
      </c>
      <c r="E221" s="312" t="s">
        <v>179</v>
      </c>
      <c r="F221" s="296">
        <v>2</v>
      </c>
      <c r="G221" s="418" t="str">
        <f t="shared" si="78"/>
        <v xml:space="preserve">也 (qia2) </v>
      </c>
      <c r="H221" s="269" t="str" cm="1">
        <f t="array" ref="H221">IF( OR($U221, NOT($V221), $X221), "",  $AF221 &amp; INDEX(中文數值資料表, $AJ221, 2) &amp; $AC221)</f>
        <v>堅二英</v>
      </c>
      <c r="I221" s="332" t="str">
        <f t="shared" si="79"/>
        <v>qiá</v>
      </c>
      <c r="J221" s="333" t="str">
        <f t="shared" si="80"/>
        <v>iá</v>
      </c>
      <c r="K221" s="334" t="str">
        <f t="shared" si="81"/>
        <v>iá</v>
      </c>
      <c r="L221" s="335" t="str">
        <f t="shared" si="82"/>
        <v>0ㄧㄚˋ</v>
      </c>
      <c r="M221" s="270" t="str">
        <f t="shared" ca="1" si="83"/>
        <v xml:space="preserve">\ltjruby{也}{iá}\
</v>
      </c>
      <c r="N221" s="270" t="str">
        <f t="shared" ca="1" si="84"/>
        <v xml:space="preserve">&lt;ruby&gt;也&lt;rt&gt;堅二英&lt;/rt&gt;&lt;/ruby&gt;
</v>
      </c>
      <c r="O221" s="270" t="str">
        <f t="shared" ca="1" si="85"/>
        <v xml:space="preserve">&lt;ruby&gt;也&lt;rt&gt;qiá&lt;/rt&gt;&lt;/ruby&gt;
</v>
      </c>
      <c r="P221" s="270" t="str">
        <f t="shared" ca="1" si="98"/>
        <v xml:space="preserve">&lt;ruby&gt;也&lt;rt&gt;iá&lt;/rt&gt;&lt;/ruby&gt;
</v>
      </c>
      <c r="Q221" s="270" t="str">
        <f t="shared" ca="1" si="98"/>
        <v xml:space="preserve">&lt;ruby&gt;也&lt;rt&gt;iá&lt;/rt&gt;&lt;/ruby&gt;
</v>
      </c>
      <c r="R221" s="271" t="str">
        <f t="shared" ca="1" si="86"/>
        <v xml:space="preserve">&lt;ruby&gt;也&lt;rtc&gt;0ㄧㄚˋ&lt;/rtc&gt;&lt;/ruby&gt;
</v>
      </c>
      <c r="S221" s="271" t="str">
        <f t="shared" ca="1" si="87"/>
        <v xml:space="preserve">&lt;ruby&gt;也&lt;rt&gt;iá&lt;/rt&gt;&lt;rtc&gt;0ㄧㄚˋ&lt;/rtc&gt;&lt;/ruby&gt;
</v>
      </c>
      <c r="T221" s="244"/>
      <c r="U221" s="272" t="b">
        <f t="shared" si="88"/>
        <v>0</v>
      </c>
      <c r="V221" s="272" t="b">
        <f t="shared" si="89"/>
        <v>1</v>
      </c>
      <c r="W221" s="272" t="b">
        <f t="shared" si="97"/>
        <v>0</v>
      </c>
      <c r="X221" s="272" t="b">
        <f t="shared" si="90"/>
        <v>0</v>
      </c>
      <c r="Y221" s="272" t="b">
        <f t="shared" si="91"/>
        <v>0</v>
      </c>
      <c r="Z221" s="298"/>
      <c r="AA221" s="305">
        <f t="shared" si="92"/>
        <v>22</v>
      </c>
      <c r="AB221" s="301" cm="1">
        <f t="array" ref="AB221">IF( $AA221="", "", INDEX(聲母資料表, $AA221, AB$5))</f>
        <v>11</v>
      </c>
      <c r="AC221" s="301" t="str" cm="1">
        <f t="array" ref="AC221">IF( $AA221="", "", INDEX(聲母資料表, $AA221, AC$5))</f>
        <v>英</v>
      </c>
      <c r="AD221" s="305">
        <f t="shared" si="93"/>
        <v>20</v>
      </c>
      <c r="AE221" s="301" cm="1">
        <f t="array" ref="AE221">IF( $X221, "", INDEX(韻母資料表, AD221, AE$5))</f>
        <v>24</v>
      </c>
      <c r="AF221" s="301" t="str" cm="1">
        <f t="array" ref="AF221">IF( $X221, "", INDEX(韻母資料表, AE221, AF$5))</f>
        <v>堅</v>
      </c>
      <c r="AG221" s="298"/>
      <c r="AH221" s="301" t="b">
        <f t="array" ref="AH221">IF( $X221, "", IF( INDEX(韻母資料表, AD221, $AH$5) = "入聲", TRUE, FALSE) )</f>
        <v>0</v>
      </c>
      <c r="AI221" s="302">
        <f t="shared" si="94"/>
        <v>1</v>
      </c>
      <c r="AJ221" s="302">
        <f t="shared" si="99"/>
        <v>2</v>
      </c>
      <c r="AK221" s="362" t="str">
        <f t="array" ref="AK221">IF( $X221, "", INDEX(韻母資料表, $AD221, $AK$5))</f>
        <v>ia</v>
      </c>
      <c r="AL221" s="362" t="str">
        <f t="array" ref="AL221">IF($X221, "", INDEX(白話字韻母八聲調資料表, $AE221, $AJ221))</f>
        <v>iá</v>
      </c>
      <c r="AM221" s="298"/>
      <c r="AN221" s="362" t="str" cm="1">
        <f t="array" ref="AN221">IF($W221, "", INDEX(聲母資料表, $AA221, AN$5))</f>
        <v xml:space="preserve"> </v>
      </c>
      <c r="AO221" s="367" t="str" cm="1">
        <f t="array" ref="AO221">IF($X221, "", INDEX(韻母資料表, $AD221, AO$5))</f>
        <v>ia</v>
      </c>
      <c r="AP221" s="362" t="str" cm="1">
        <f t="array" ref="AP221">IF($X221, "", INDEX(台羅韻母八聲調資料表, $AE221, $F221))</f>
        <v>iá</v>
      </c>
      <c r="AQ221" s="298"/>
      <c r="AR221" s="302" t="str">
        <f t="array" ref="AR221">IF($W221, "", INDEX(聲母資料表, $AA221, $AR$5))</f>
        <v xml:space="preserve"> </v>
      </c>
      <c r="AS221" s="303" t="str">
        <f t="array" ref="AS221">IF($X221, "", INDEX(韻母資料表, $AD221, $AS$5))</f>
        <v>ia</v>
      </c>
      <c r="AT221" s="302" t="str">
        <f t="array" ref="AT221">IF($X221, "", INDEX(閩拼韻母八聲調資料表, $AE221, $AJ221))</f>
        <v>iá</v>
      </c>
      <c r="AV221" s="301" t="b">
        <f t="shared" si="96"/>
        <v>0</v>
      </c>
      <c r="AW221" s="301" t="str">
        <f>IF( $AV221, IFERROR( IF(MATCH( $E221, 顎音化聲母!$H$9:$H$37, 0), TRUE, FALSE), FALSE), "")</f>
        <v/>
      </c>
      <c r="AX221" s="301" t="str">
        <f t="array" ref="AX221">IF( AND($AV221, $AW221), INDEX(顎音化聲母資料表, MATCH( $D221 &amp; $E221, 顎音化聲母!$L$5:$L$136, 0), 3), "")</f>
        <v/>
      </c>
      <c r="AY221" s="301">
        <f t="shared" si="95"/>
        <v>22</v>
      </c>
      <c r="AZ221" s="362">
        <f t="array" ref="AZ221">IF($AY221="", "", IF( $AX221&lt;&gt;"", $AX221,INDEX(聲母資料表, $AY221, $AZ$5)))</f>
        <v>0</v>
      </c>
      <c r="BA221" s="362" t="str">
        <f t="array" ref="BA221">IF($X221, "", INDEX(方音八音反切資料表, $AE221, $AJ221))</f>
        <v>ㄧㄚˋ</v>
      </c>
    </row>
    <row r="222" spans="2:53">
      <c r="B222" s="307">
        <f t="shared" si="77"/>
        <v>215</v>
      </c>
      <c r="C222" s="404" t="s">
        <v>75</v>
      </c>
      <c r="D222" s="312"/>
      <c r="E222" s="312"/>
      <c r="F222" s="296"/>
      <c r="G222" s="418" t="str">
        <f t="shared" si="78"/>
        <v/>
      </c>
      <c r="H222" s="269" t="str" cm="1">
        <f t="array" ref="H222">IF( OR($U222, NOT($V222), $X222), "",  $AF222 &amp; INDEX(中文數值資料表, $AJ222, 2) &amp; $AC222)</f>
        <v/>
      </c>
      <c r="I222" s="332" t="str">
        <f t="shared" si="79"/>
        <v/>
      </c>
      <c r="J222" s="333" t="str">
        <f t="shared" si="80"/>
        <v/>
      </c>
      <c r="K222" s="334" t="str">
        <f t="shared" si="81"/>
        <v/>
      </c>
      <c r="L222" s="335" t="str">
        <f t="shared" si="82"/>
        <v/>
      </c>
      <c r="M222" s="270" t="str">
        <f t="shared" ca="1" si="83"/>
        <v xml:space="preserve">\ltjruby{，}{}\
</v>
      </c>
      <c r="N222" s="270" t="str">
        <f t="shared" ca="1" si="84"/>
        <v xml:space="preserve">，
</v>
      </c>
      <c r="O222" s="270" t="str">
        <f t="shared" ca="1" si="85"/>
        <v xml:space="preserve">，
</v>
      </c>
      <c r="P222" s="270" t="str">
        <f t="shared" ca="1" si="98"/>
        <v xml:space="preserve">，
</v>
      </c>
      <c r="Q222" s="270" t="str">
        <f t="shared" ca="1" si="98"/>
        <v xml:space="preserve">，
</v>
      </c>
      <c r="R222" s="271" t="str">
        <f t="shared" ca="1" si="86"/>
        <v xml:space="preserve">，
</v>
      </c>
      <c r="S222" s="271" t="str">
        <f t="shared" ca="1" si="87"/>
        <v xml:space="preserve">，
</v>
      </c>
      <c r="T222" s="244"/>
      <c r="U222" s="272" t="b">
        <f t="shared" si="88"/>
        <v>1</v>
      </c>
      <c r="V222" s="272" t="b">
        <f t="shared" si="89"/>
        <v>0</v>
      </c>
      <c r="W222" s="272" t="b">
        <f t="shared" si="97"/>
        <v>1</v>
      </c>
      <c r="X222" s="272" t="b">
        <f t="shared" si="90"/>
        <v>1</v>
      </c>
      <c r="Y222" s="272" t="b">
        <f t="shared" si="91"/>
        <v>0</v>
      </c>
      <c r="Z222" s="298"/>
      <c r="AA222" s="305" t="str">
        <f t="shared" si="92"/>
        <v/>
      </c>
      <c r="AB222" s="301" t="str" cm="1">
        <f t="array" ref="AB222">IF( $AA222="", "", INDEX(聲母資料表, $AA222, AB$5))</f>
        <v/>
      </c>
      <c r="AC222" s="301" t="str" cm="1">
        <f t="array" ref="AC222">IF( $AA222="", "", INDEX(聲母資料表, $AA222, AC$5))</f>
        <v/>
      </c>
      <c r="AD222" s="305" t="str">
        <f t="shared" si="93"/>
        <v/>
      </c>
      <c r="AE222" s="301" t="str" cm="1">
        <f t="array" ref="AE222">IF( $X222, "", INDEX(韻母資料表, AD222, AE$5))</f>
        <v/>
      </c>
      <c r="AF222" s="301" t="str" cm="1">
        <f t="array" ref="AF222">IF( $X222, "", INDEX(韻母資料表, AE222, AF$5))</f>
        <v/>
      </c>
      <c r="AG222" s="298"/>
      <c r="AH222" s="301" t="str">
        <f t="array" ref="AH222">IF( $X222, "", IF( INDEX(韻母資料表, AD222, $AH$5) = "入聲", TRUE, FALSE) )</f>
        <v/>
      </c>
      <c r="AI222" s="302" t="str">
        <f t="shared" si="94"/>
        <v/>
      </c>
      <c r="AJ222" s="302" t="str">
        <f t="shared" si="99"/>
        <v/>
      </c>
      <c r="AK222" s="362" t="str">
        <f t="array" ref="AK222">IF( $X222, "", INDEX(韻母資料表, $AD222, $AK$5))</f>
        <v/>
      </c>
      <c r="AL222" s="362" t="str">
        <f t="array" ref="AL222">IF($X222, "", INDEX(白話字韻母八聲調資料表, $AE222, $AJ222))</f>
        <v/>
      </c>
      <c r="AM222" s="298"/>
      <c r="AN222" s="362" t="str" cm="1">
        <f t="array" ref="AN222">IF($W222, "", INDEX(聲母資料表, $AA222, AN$5))</f>
        <v/>
      </c>
      <c r="AO222" s="367" t="str" cm="1">
        <f t="array" ref="AO222">IF($X222, "", INDEX(韻母資料表, $AD222, AO$5))</f>
        <v/>
      </c>
      <c r="AP222" s="362" t="str" cm="1">
        <f t="array" ref="AP222">IF($X222, "", INDEX(台羅韻母八聲調資料表, $AE222, $F222))</f>
        <v/>
      </c>
      <c r="AQ222" s="298"/>
      <c r="AR222" s="302" t="str">
        <f t="array" ref="AR222">IF($W222, "", INDEX(聲母資料表, $AA222, $AR$5))</f>
        <v/>
      </c>
      <c r="AS222" s="303" t="str">
        <f t="array" ref="AS222">IF($X222, "", INDEX(韻母資料表, $AD222, $AS$5))</f>
        <v/>
      </c>
      <c r="AT222" s="302" t="str">
        <f t="array" ref="AT222">IF($X222, "", INDEX(閩拼韻母八聲調資料表, $AE222, $AJ222))</f>
        <v/>
      </c>
      <c r="AV222" s="301" t="b">
        <f t="shared" si="96"/>
        <v>0</v>
      </c>
      <c r="AW222" s="301" t="str">
        <f>IF( $AV222, IFERROR( IF(MATCH( $E222, 顎音化聲母!$H$9:$H$37, 0), TRUE, FALSE), FALSE), "")</f>
        <v/>
      </c>
      <c r="AX222" s="301" t="str">
        <f t="array" ref="AX222">IF( AND($AV222, $AW222), INDEX(顎音化聲母資料表, MATCH( $D222 &amp; $E222, 顎音化聲母!$L$5:$L$136, 0), 3), "")</f>
        <v/>
      </c>
      <c r="AY222" s="301" t="str">
        <f t="shared" si="95"/>
        <v/>
      </c>
      <c r="AZ222" s="362" t="str">
        <f t="array" ref="AZ222">IF($AY222="", "", IF( $AX222&lt;&gt;"", $AX222,INDEX(聲母資料表, $AY222, $AZ$5)))</f>
        <v/>
      </c>
      <c r="BA222" s="362" t="str">
        <f t="array" ref="BA222">IF($X222, "", INDEX(方音八音反切資料表, $AE222, $AJ222))</f>
        <v/>
      </c>
    </row>
    <row r="223" spans="2:53">
      <c r="B223" s="307">
        <f t="shared" si="77"/>
        <v>216</v>
      </c>
      <c r="C223" s="404" t="s">
        <v>176</v>
      </c>
      <c r="D223" s="312" t="s">
        <v>79</v>
      </c>
      <c r="E223" s="312" t="s">
        <v>66</v>
      </c>
      <c r="F223" s="296">
        <v>4</v>
      </c>
      <c r="G223" s="418" t="str">
        <f t="shared" si="78"/>
        <v xml:space="preserve">則 (tsik4) </v>
      </c>
      <c r="H223" s="269" t="str" cm="1">
        <f t="array" ref="H223">IF( OR($U223, NOT($V223), $X223), "",  $AF223 &amp; INDEX(中文數值資料表, $AJ223, 2) &amp; $AC223)</f>
        <v>監四曾</v>
      </c>
      <c r="I223" s="332" t="str">
        <f t="shared" si="79"/>
        <v>tsik</v>
      </c>
      <c r="J223" s="333" t="str">
        <f t="shared" si="80"/>
        <v>tsik</v>
      </c>
      <c r="K223" s="334" t="str">
        <f t="shared" si="81"/>
        <v>zik</v>
      </c>
      <c r="L223" s="335" t="str">
        <f t="shared" si="82"/>
        <v>ㄗㄧㆻ</v>
      </c>
      <c r="M223" s="270" t="str">
        <f t="shared" ca="1" si="83"/>
        <v xml:space="preserve">\ltjruby{則}{tsik}\
</v>
      </c>
      <c r="N223" s="270" t="str">
        <f t="shared" ca="1" si="84"/>
        <v xml:space="preserve">&lt;ruby&gt;則&lt;rt&gt;監四曾&lt;/rt&gt;&lt;/ruby&gt;
</v>
      </c>
      <c r="O223" s="270" t="str">
        <f t="shared" ca="1" si="85"/>
        <v xml:space="preserve">&lt;ruby&gt;則&lt;rt&gt;tsik&lt;/rt&gt;&lt;/ruby&gt;
</v>
      </c>
      <c r="P223" s="270" t="str">
        <f t="shared" ca="1" si="98"/>
        <v xml:space="preserve">&lt;ruby&gt;則&lt;rt&gt;tsik&lt;/rt&gt;&lt;/ruby&gt;
</v>
      </c>
      <c r="Q223" s="270" t="str">
        <f t="shared" ca="1" si="98"/>
        <v xml:space="preserve">&lt;ruby&gt;則&lt;rt&gt;zik&lt;/rt&gt;&lt;/ruby&gt;
</v>
      </c>
      <c r="R223" s="271" t="str">
        <f t="shared" ca="1" si="86"/>
        <v xml:space="preserve">&lt;ruby&gt;則&lt;rtc&gt;ㄗㄧㆻ&lt;/rtc&gt;&lt;/ruby&gt;
</v>
      </c>
      <c r="S223" s="271" t="str">
        <f t="shared" ca="1" si="87"/>
        <v xml:space="preserve">&lt;ruby&gt;則&lt;rt&gt;tsik&lt;/rt&gt;&lt;rtc&gt;ㄗㄧㆻ&lt;/rtc&gt;&lt;/ruby&gt;
</v>
      </c>
      <c r="T223" s="244"/>
      <c r="U223" s="272" t="b">
        <f t="shared" si="88"/>
        <v>0</v>
      </c>
      <c r="V223" s="272" t="b">
        <f t="shared" si="89"/>
        <v>1</v>
      </c>
      <c r="W223" s="272" t="b">
        <f t="shared" si="97"/>
        <v>0</v>
      </c>
      <c r="X223" s="272" t="b">
        <f t="shared" si="90"/>
        <v>0</v>
      </c>
      <c r="Y223" s="272" t="b">
        <f t="shared" si="91"/>
        <v>0</v>
      </c>
      <c r="Z223" s="298"/>
      <c r="AA223" s="305">
        <f t="shared" si="92"/>
        <v>18</v>
      </c>
      <c r="AB223" s="301" cm="1">
        <f t="array" ref="AB223">IF( $AA223="", "", INDEX(聲母資料表, $AA223, AB$5))</f>
        <v>8</v>
      </c>
      <c r="AC223" s="301" t="str" cm="1">
        <f t="array" ref="AC223">IF( $AA223="", "", INDEX(聲母資料表, $AA223, AC$5))</f>
        <v>曾</v>
      </c>
      <c r="AD223" s="305">
        <f t="shared" si="93"/>
        <v>34</v>
      </c>
      <c r="AE223" s="301" cm="1">
        <f t="array" ref="AE223">IF( $X223, "", INDEX(韻母資料表, AD223, AE$5))</f>
        <v>9</v>
      </c>
      <c r="AF223" s="301" t="str" cm="1">
        <f t="array" ref="AF223">IF( $X223, "", INDEX(韻母資料表, AE223, AF$5))</f>
        <v>監</v>
      </c>
      <c r="AG223" s="298"/>
      <c r="AH223" s="301" t="b">
        <f t="array" ref="AH223">IF( $X223, "", IF( INDEX(韻母資料表, AD223, $AH$5) = "入聲", TRUE, FALSE) )</f>
        <v>0</v>
      </c>
      <c r="AI223" s="302">
        <f t="shared" si="94"/>
        <v>1</v>
      </c>
      <c r="AJ223" s="302">
        <f t="shared" si="99"/>
        <v>4</v>
      </c>
      <c r="AK223" s="362" t="str">
        <f t="array" ref="AK223">IF( $X223, "", INDEX(韻母資料表, $AD223, $AK$5))</f>
        <v>ik</v>
      </c>
      <c r="AL223" s="362" t="str">
        <f t="array" ref="AL223">IF($X223, "", INDEX(白話字韻母八聲調資料表, $AE223, $AJ223))</f>
        <v>ik</v>
      </c>
      <c r="AM223" s="298"/>
      <c r="AN223" s="362" t="str" cm="1">
        <f t="array" ref="AN223">IF($W223, "", INDEX(聲母資料表, $AA223, AN$5))</f>
        <v>ts</v>
      </c>
      <c r="AO223" s="367" t="str" cm="1">
        <f t="array" ref="AO223">IF($X223, "", INDEX(韻母資料表, $AD223, AO$5))</f>
        <v>ik</v>
      </c>
      <c r="AP223" s="362" t="str" cm="1">
        <f t="array" ref="AP223">IF($X223, "", INDEX(台羅韻母八聲調資料表, $AE223, $F223))</f>
        <v>ik</v>
      </c>
      <c r="AQ223" s="298"/>
      <c r="AR223" s="302" t="str">
        <f t="array" ref="AR223">IF($W223, "", INDEX(聲母資料表, $AA223, $AR$5))</f>
        <v>z</v>
      </c>
      <c r="AS223" s="303" t="str">
        <f t="array" ref="AS223">IF($X223, "", INDEX(韻母資料表, $AD223, $AS$5))</f>
        <v>ik</v>
      </c>
      <c r="AT223" s="302" t="str">
        <f t="array" ref="AT223">IF($X223, "", INDEX(閩拼韻母八聲調資料表, $AE223, $AJ223))</f>
        <v>ik</v>
      </c>
      <c r="AV223" s="301" t="b">
        <f t="shared" si="96"/>
        <v>0</v>
      </c>
      <c r="AW223" s="301" t="str">
        <f>IF( $AV223, IFERROR( IF(MATCH( $E223, 顎音化聲母!$H$9:$H$37, 0), TRUE, FALSE), FALSE), "")</f>
        <v/>
      </c>
      <c r="AX223" s="301" t="str">
        <f t="array" ref="AX223">IF( AND($AV223, $AW223), INDEX(顎音化聲母資料表, MATCH( $D223 &amp; $E223, 顎音化聲母!$L$5:$L$136, 0), 3), "")</f>
        <v/>
      </c>
      <c r="AY223" s="301">
        <f t="shared" si="95"/>
        <v>18</v>
      </c>
      <c r="AZ223" s="362" t="str">
        <f t="array" ref="AZ223">IF($AY223="", "", IF( $AX223&lt;&gt;"", $AX223,INDEX(聲母資料表, $AY223, $AZ$5)))</f>
        <v>ㄗ</v>
      </c>
      <c r="BA223" s="362" t="str">
        <f t="array" ref="BA223">IF($X223, "", INDEX(方音八音反切資料表, $AE223, $AJ223))</f>
        <v>ㄧㆻ</v>
      </c>
    </row>
    <row r="224" spans="2:53">
      <c r="B224" s="307">
        <f t="shared" si="77"/>
        <v>217</v>
      </c>
      <c r="C224" s="404" t="s">
        <v>249</v>
      </c>
      <c r="D224" s="312" t="s">
        <v>91</v>
      </c>
      <c r="E224" s="312" t="s">
        <v>83</v>
      </c>
      <c r="F224" s="296">
        <v>2</v>
      </c>
      <c r="G224" s="418" t="str">
        <f t="shared" si="78"/>
        <v xml:space="preserve">有 (qiu2) </v>
      </c>
      <c r="H224" s="269" t="str" cm="1">
        <f t="array" ref="H224">IF( OR($U224, NOT($V224), $X224), "",  $AF224 &amp; INDEX(中文數值資料表, $AJ224, 2) &amp; $AC224)</f>
        <v>嬌二英</v>
      </c>
      <c r="I224" s="332" t="str">
        <f t="shared" si="79"/>
        <v>qiú</v>
      </c>
      <c r="J224" s="333" t="str">
        <f t="shared" si="80"/>
        <v>iú</v>
      </c>
      <c r="K224" s="334" t="str">
        <f t="shared" si="81"/>
        <v>iú</v>
      </c>
      <c r="L224" s="335" t="str">
        <f t="shared" si="82"/>
        <v>0ㄧㄨˋ</v>
      </c>
      <c r="M224" s="270" t="str">
        <f t="shared" ca="1" si="83"/>
        <v xml:space="preserve">\ltjruby{有}{iú}\
</v>
      </c>
      <c r="N224" s="270" t="str">
        <f t="shared" ca="1" si="84"/>
        <v xml:space="preserve">&lt;ruby&gt;有&lt;rt&gt;嬌二英&lt;/rt&gt;&lt;/ruby&gt;
</v>
      </c>
      <c r="O224" s="270" t="str">
        <f t="shared" ca="1" si="85"/>
        <v xml:space="preserve">&lt;ruby&gt;有&lt;rt&gt;qiú&lt;/rt&gt;&lt;/ruby&gt;
</v>
      </c>
      <c r="P224" s="270" t="str">
        <f t="shared" ca="1" si="98"/>
        <v xml:space="preserve">&lt;ruby&gt;有&lt;rt&gt;iú&lt;/rt&gt;&lt;/ruby&gt;
</v>
      </c>
      <c r="Q224" s="270" t="str">
        <f t="shared" ca="1" si="98"/>
        <v xml:space="preserve">&lt;ruby&gt;有&lt;rt&gt;iú&lt;/rt&gt;&lt;/ruby&gt;
</v>
      </c>
      <c r="R224" s="271" t="str">
        <f t="shared" ca="1" si="86"/>
        <v xml:space="preserve">&lt;ruby&gt;有&lt;rtc&gt;0ㄧㄨˋ&lt;/rtc&gt;&lt;/ruby&gt;
</v>
      </c>
      <c r="S224" s="271" t="str">
        <f t="shared" ca="1" si="87"/>
        <v xml:space="preserve">&lt;ruby&gt;有&lt;rt&gt;iú&lt;/rt&gt;&lt;rtc&gt;0ㄧㄨˋ&lt;/rtc&gt;&lt;/ruby&gt;
</v>
      </c>
      <c r="T224" s="244"/>
      <c r="U224" s="272" t="b">
        <f t="shared" si="88"/>
        <v>0</v>
      </c>
      <c r="V224" s="272" t="b">
        <f t="shared" si="89"/>
        <v>1</v>
      </c>
      <c r="W224" s="272" t="b">
        <f t="shared" si="97"/>
        <v>0</v>
      </c>
      <c r="X224" s="272" t="b">
        <f t="shared" si="90"/>
        <v>0</v>
      </c>
      <c r="Y224" s="272" t="b">
        <f t="shared" si="91"/>
        <v>0</v>
      </c>
      <c r="Z224" s="298"/>
      <c r="AA224" s="305">
        <f t="shared" si="92"/>
        <v>22</v>
      </c>
      <c r="AB224" s="301" cm="1">
        <f t="array" ref="AB224">IF( $AA224="", "", INDEX(聲母資料表, $AA224, AB$5))</f>
        <v>11</v>
      </c>
      <c r="AC224" s="301" t="str" cm="1">
        <f t="array" ref="AC224">IF( $AA224="", "", INDEX(聲母資料表, $AA224, AC$5))</f>
        <v>英</v>
      </c>
      <c r="AD224" s="305">
        <f t="shared" si="93"/>
        <v>46</v>
      </c>
      <c r="AE224" s="301" cm="1">
        <f t="array" ref="AE224">IF( $X224, "", INDEX(韻母資料表, AD224, AE$5))</f>
        <v>30</v>
      </c>
      <c r="AF224" s="301" t="str" cm="1">
        <f t="array" ref="AF224">IF( $X224, "", INDEX(韻母資料表, AE224, AF$5))</f>
        <v>嬌</v>
      </c>
      <c r="AG224" s="298"/>
      <c r="AH224" s="301" t="b">
        <f t="array" ref="AH224">IF( $X224, "", IF( INDEX(韻母資料表, AD224, $AH$5) = "入聲", TRUE, FALSE) )</f>
        <v>0</v>
      </c>
      <c r="AI224" s="302">
        <f t="shared" si="94"/>
        <v>1</v>
      </c>
      <c r="AJ224" s="302">
        <f t="shared" si="99"/>
        <v>2</v>
      </c>
      <c r="AK224" s="362" t="str">
        <f t="array" ref="AK224">IF( $X224, "", INDEX(韻母資料表, $AD224, $AK$5))</f>
        <v>iu</v>
      </c>
      <c r="AL224" s="362" t="str">
        <f t="array" ref="AL224">IF($X224, "", INDEX(白話字韻母八聲調資料表, $AE224, $AJ224))</f>
        <v>iú</v>
      </c>
      <c r="AM224" s="298"/>
      <c r="AN224" s="362" t="str" cm="1">
        <f t="array" ref="AN224">IF($W224, "", INDEX(聲母資料表, $AA224, AN$5))</f>
        <v xml:space="preserve"> </v>
      </c>
      <c r="AO224" s="367" t="str" cm="1">
        <f t="array" ref="AO224">IF($X224, "", INDEX(韻母資料表, $AD224, AO$5))</f>
        <v>iu</v>
      </c>
      <c r="AP224" s="362" t="str" cm="1">
        <f t="array" ref="AP224">IF($X224, "", INDEX(台羅韻母八聲調資料表, $AE224, $F224))</f>
        <v>iú</v>
      </c>
      <c r="AQ224" s="298"/>
      <c r="AR224" s="302" t="str">
        <f t="array" ref="AR224">IF($W224, "", INDEX(聲母資料表, $AA224, $AR$5))</f>
        <v xml:space="preserve"> </v>
      </c>
      <c r="AS224" s="303" t="str">
        <f t="array" ref="AS224">IF($X224, "", INDEX(韻母資料表, $AD224, $AS$5))</f>
        <v>iu</v>
      </c>
      <c r="AT224" s="302" t="str">
        <f t="array" ref="AT224">IF($X224, "", INDEX(閩拼韻母八聲調資料表, $AE224, $AJ224))</f>
        <v>iú</v>
      </c>
      <c r="AV224" s="301" t="b">
        <f t="shared" si="96"/>
        <v>0</v>
      </c>
      <c r="AW224" s="301" t="str">
        <f>IF( $AV224, IFERROR( IF(MATCH( $E224, 顎音化聲母!$H$9:$H$37, 0), TRUE, FALSE), FALSE), "")</f>
        <v/>
      </c>
      <c r="AX224" s="301" t="str">
        <f t="array" ref="AX224">IF( AND($AV224, $AW224), INDEX(顎音化聲母資料表, MATCH( $D224 &amp; $E224, 顎音化聲母!$L$5:$L$136, 0), 3), "")</f>
        <v/>
      </c>
      <c r="AY224" s="301">
        <f t="shared" si="95"/>
        <v>22</v>
      </c>
      <c r="AZ224" s="362">
        <f t="array" ref="AZ224">IF($AY224="", "", IF( $AX224&lt;&gt;"", $AX224,INDEX(聲母資料表, $AY224, $AZ$5)))</f>
        <v>0</v>
      </c>
      <c r="BA224" s="362" t="str">
        <f t="array" ref="BA224">IF($X224, "", INDEX(方音八音反切資料表, $AE224, $AJ224))</f>
        <v>ㄧㄨˋ</v>
      </c>
    </row>
    <row r="225" spans="2:53">
      <c r="B225" s="307">
        <f t="shared" si="77"/>
        <v>218</v>
      </c>
      <c r="C225" s="404" t="s">
        <v>250</v>
      </c>
      <c r="D225" s="312" t="s">
        <v>63</v>
      </c>
      <c r="E225" s="312" t="s">
        <v>61</v>
      </c>
      <c r="F225" s="296">
        <v>3</v>
      </c>
      <c r="G225" s="418" t="str">
        <f t="shared" si="78"/>
        <v xml:space="preserve">去 (khi3) </v>
      </c>
      <c r="H225" s="269" t="str" cm="1">
        <f t="array" ref="H225">IF( OR($U225, NOT($V225), $X225), "",  $AF225 &amp; INDEX(中文數值資料表, $AJ225, 2) &amp; $AC225)</f>
        <v>堅三去</v>
      </c>
      <c r="I225" s="332" t="str">
        <f t="shared" si="79"/>
        <v>khì</v>
      </c>
      <c r="J225" s="333" t="str">
        <f t="shared" si="80"/>
        <v>khì</v>
      </c>
      <c r="K225" s="334" t="str">
        <f t="shared" si="81"/>
        <v>kǐ</v>
      </c>
      <c r="L225" s="335" t="str">
        <f t="shared" si="82"/>
        <v>ㄎㄧ˪</v>
      </c>
      <c r="M225" s="270" t="str">
        <f t="shared" ca="1" si="83"/>
        <v xml:space="preserve">\ltjruby{去}{khì}\
</v>
      </c>
      <c r="N225" s="270" t="str">
        <f t="shared" ca="1" si="84"/>
        <v xml:space="preserve">&lt;ruby&gt;去&lt;rt&gt;堅三去&lt;/rt&gt;&lt;/ruby&gt;
</v>
      </c>
      <c r="O225" s="270" t="str">
        <f t="shared" ca="1" si="85"/>
        <v xml:space="preserve">&lt;ruby&gt;去&lt;rt&gt;khì&lt;/rt&gt;&lt;/ruby&gt;
</v>
      </c>
      <c r="P225" s="270" t="str">
        <f t="shared" ca="1" si="98"/>
        <v xml:space="preserve">&lt;ruby&gt;去&lt;rt&gt;khì&lt;/rt&gt;&lt;/ruby&gt;
</v>
      </c>
      <c r="Q225" s="270" t="str">
        <f t="shared" ca="1" si="98"/>
        <v xml:space="preserve">&lt;ruby&gt;去&lt;rt&gt;kǐ&lt;/rt&gt;&lt;/ruby&gt;
</v>
      </c>
      <c r="R225" s="271" t="str">
        <f t="shared" ca="1" si="86"/>
        <v xml:space="preserve">&lt;ruby&gt;去&lt;rtc&gt;ㄎㄧ˪&lt;/rtc&gt;&lt;/ruby&gt;
</v>
      </c>
      <c r="S225" s="271" t="str">
        <f t="shared" ca="1" si="87"/>
        <v xml:space="preserve">&lt;ruby&gt;去&lt;rt&gt;khì&lt;/rt&gt;&lt;rtc&gt;ㄎㄧ˪&lt;/rtc&gt;&lt;/ruby&gt;
</v>
      </c>
      <c r="T225" s="244"/>
      <c r="U225" s="272" t="b">
        <f t="shared" si="88"/>
        <v>0</v>
      </c>
      <c r="V225" s="272" t="b">
        <f t="shared" si="89"/>
        <v>1</v>
      </c>
      <c r="W225" s="272" t="b">
        <f t="shared" si="97"/>
        <v>0</v>
      </c>
      <c r="X225" s="272" t="b">
        <f t="shared" si="90"/>
        <v>0</v>
      </c>
      <c r="Y225" s="272" t="b">
        <f t="shared" si="91"/>
        <v>0</v>
      </c>
      <c r="Z225" s="298"/>
      <c r="AA225" s="305">
        <f t="shared" si="92"/>
        <v>11</v>
      </c>
      <c r="AB225" s="301" cm="1">
        <f t="array" ref="AB225">IF( $AA225="", "", INDEX(聲母資料表, $AA225, AB$5))</f>
        <v>4</v>
      </c>
      <c r="AC225" s="301" t="str" cm="1">
        <f t="array" ref="AC225">IF( $AA225="", "", INDEX(聲母資料表, $AA225, AC$5))</f>
        <v>去</v>
      </c>
      <c r="AD225" s="305">
        <f t="shared" si="93"/>
        <v>19</v>
      </c>
      <c r="AE225" s="301" cm="1">
        <f t="array" ref="AE225">IF( $X225, "", INDEX(韻母資料表, AD225, AE$5))</f>
        <v>29</v>
      </c>
      <c r="AF225" s="301" t="str" cm="1">
        <f t="array" ref="AF225">IF( $X225, "", INDEX(韻母資料表, AE225, AF$5))</f>
        <v>堅</v>
      </c>
      <c r="AG225" s="298"/>
      <c r="AH225" s="301" t="b">
        <f t="array" ref="AH225">IF( $X225, "", IF( INDEX(韻母資料表, AD225, $AH$5) = "入聲", TRUE, FALSE) )</f>
        <v>0</v>
      </c>
      <c r="AI225" s="302">
        <f t="shared" si="94"/>
        <v>1</v>
      </c>
      <c r="AJ225" s="302">
        <f t="shared" si="99"/>
        <v>3</v>
      </c>
      <c r="AK225" s="362" t="str">
        <f t="array" ref="AK225">IF( $X225, "", INDEX(韻母資料表, $AD225, $AK$5))</f>
        <v>i</v>
      </c>
      <c r="AL225" s="362" t="str">
        <f t="array" ref="AL225">IF($X225, "", INDEX(白話字韻母八聲調資料表, $AE225, $AJ225))</f>
        <v>ì</v>
      </c>
      <c r="AM225" s="298"/>
      <c r="AN225" s="362" t="str" cm="1">
        <f t="array" ref="AN225">IF($W225, "", INDEX(聲母資料表, $AA225, AN$5))</f>
        <v>kh</v>
      </c>
      <c r="AO225" s="367" t="str" cm="1">
        <f t="array" ref="AO225">IF($X225, "", INDEX(韻母資料表, $AD225, AO$5))</f>
        <v>i</v>
      </c>
      <c r="AP225" s="362" t="str" cm="1">
        <f t="array" ref="AP225">IF($X225, "", INDEX(台羅韻母八聲調資料表, $AE225, $F225))</f>
        <v>ì</v>
      </c>
      <c r="AQ225" s="298"/>
      <c r="AR225" s="302" t="str">
        <f t="array" ref="AR225">IF($W225, "", INDEX(聲母資料表, $AA225, $AR$5))</f>
        <v>k</v>
      </c>
      <c r="AS225" s="303" t="str">
        <f t="array" ref="AS225">IF($X225, "", INDEX(韻母資料表, $AD225, $AS$5))</f>
        <v>i</v>
      </c>
      <c r="AT225" s="302" t="str">
        <f t="array" ref="AT225">IF($X225, "", INDEX(閩拼韻母八聲調資料表, $AE225, $AJ225))</f>
        <v>ǐ</v>
      </c>
      <c r="AV225" s="301" t="b">
        <f t="shared" si="96"/>
        <v>0</v>
      </c>
      <c r="AW225" s="301" t="str">
        <f>IF( $AV225, IFERROR( IF(MATCH( $E225, 顎音化聲母!$H$9:$H$37, 0), TRUE, FALSE), FALSE), "")</f>
        <v/>
      </c>
      <c r="AX225" s="301" t="str">
        <f t="array" ref="AX225">IF( AND($AV225, $AW225), INDEX(顎音化聲母資料表, MATCH( $D225 &amp; $E225, 顎音化聲母!$L$5:$L$136, 0), 3), "")</f>
        <v/>
      </c>
      <c r="AY225" s="301">
        <f t="shared" si="95"/>
        <v>11</v>
      </c>
      <c r="AZ225" s="362" t="str">
        <f t="array" ref="AZ225">IF($AY225="", "", IF( $AX225&lt;&gt;"", $AX225,INDEX(聲母資料表, $AY225, $AZ$5)))</f>
        <v>ㄎ</v>
      </c>
      <c r="BA225" s="362" t="str">
        <f t="array" ref="BA225">IF($X225, "", INDEX(方音八音反切資料表, $AE225, $AJ225))</f>
        <v>ㄧ˪</v>
      </c>
    </row>
    <row r="226" spans="2:53">
      <c r="B226" s="307">
        <f t="shared" si="77"/>
        <v>219</v>
      </c>
      <c r="C226" s="404" t="s">
        <v>251</v>
      </c>
      <c r="D226" s="312" t="s">
        <v>60</v>
      </c>
      <c r="E226" s="312" t="s">
        <v>132</v>
      </c>
      <c r="F226" s="296">
        <v>4</v>
      </c>
      <c r="G226" s="418" t="str">
        <f t="shared" si="78"/>
        <v xml:space="preserve">國 (kok4) </v>
      </c>
      <c r="H226" s="269" t="str" cm="1">
        <f t="array" ref="H226">IF( OR($U226, NOT($V226), $X226), "",  $AF226 &amp; INDEX(中文數值資料表, $AJ226, 2) &amp; $AC226)</f>
        <v>干四求</v>
      </c>
      <c r="I226" s="332" t="str">
        <f t="shared" si="79"/>
        <v>kok</v>
      </c>
      <c r="J226" s="333" t="str">
        <f t="shared" si="80"/>
        <v>kok</v>
      </c>
      <c r="K226" s="334" t="str">
        <f t="shared" si="81"/>
        <v>gok</v>
      </c>
      <c r="L226" s="335" t="str">
        <f t="shared" si="82"/>
        <v>ㄍㆦㆻ</v>
      </c>
      <c r="M226" s="270" t="str">
        <f t="shared" ca="1" si="83"/>
        <v xml:space="preserve">\ltjruby{國}{kok}\
</v>
      </c>
      <c r="N226" s="270" t="str">
        <f t="shared" ca="1" si="84"/>
        <v xml:space="preserve">&lt;ruby&gt;國&lt;rt&gt;干四求&lt;/rt&gt;&lt;/ruby&gt;
</v>
      </c>
      <c r="O226" s="270" t="str">
        <f t="shared" ca="1" si="85"/>
        <v xml:space="preserve">&lt;ruby&gt;國&lt;rt&gt;kok&lt;/rt&gt;&lt;/ruby&gt;
</v>
      </c>
      <c r="P226" s="270" t="str">
        <f t="shared" ca="1" si="98"/>
        <v xml:space="preserve">&lt;ruby&gt;國&lt;rt&gt;kok&lt;/rt&gt;&lt;/ruby&gt;
</v>
      </c>
      <c r="Q226" s="270" t="str">
        <f t="shared" ca="1" si="98"/>
        <v xml:space="preserve">&lt;ruby&gt;國&lt;rt&gt;gok&lt;/rt&gt;&lt;/ruby&gt;
</v>
      </c>
      <c r="R226" s="271" t="str">
        <f t="shared" ca="1" si="86"/>
        <v xml:space="preserve">&lt;ruby&gt;國&lt;rtc&gt;ㄍㆦㆻ&lt;/rtc&gt;&lt;/ruby&gt;
</v>
      </c>
      <c r="S226" s="271" t="str">
        <f t="shared" ca="1" si="87"/>
        <v xml:space="preserve">&lt;ruby&gt;國&lt;rt&gt;kok&lt;/rt&gt;&lt;rtc&gt;ㄍㆦㆻ&lt;/rtc&gt;&lt;/ruby&gt;
</v>
      </c>
      <c r="T226" s="244"/>
      <c r="U226" s="272" t="b">
        <f t="shared" si="88"/>
        <v>0</v>
      </c>
      <c r="V226" s="272" t="b">
        <f t="shared" si="89"/>
        <v>1</v>
      </c>
      <c r="W226" s="272" t="b">
        <f t="shared" si="97"/>
        <v>0</v>
      </c>
      <c r="X226" s="272" t="b">
        <f t="shared" si="90"/>
        <v>0</v>
      </c>
      <c r="Y226" s="272" t="b">
        <f t="shared" si="91"/>
        <v>0</v>
      </c>
      <c r="Z226" s="298"/>
      <c r="AA226" s="305">
        <f t="shared" si="92"/>
        <v>9</v>
      </c>
      <c r="AB226" s="301" cm="1">
        <f t="array" ref="AB226">IF( $AA226="", "", INDEX(聲母資料表, $AA226, AB$5))</f>
        <v>3</v>
      </c>
      <c r="AC226" s="301" t="str" cm="1">
        <f t="array" ref="AC226">IF( $AA226="", "", INDEX(聲母資料表, $AA226, AC$5))</f>
        <v>求</v>
      </c>
      <c r="AD226" s="305">
        <f t="shared" si="93"/>
        <v>55</v>
      </c>
      <c r="AE226" s="301" cm="1">
        <f t="array" ref="AE226">IF( $X226, "", INDEX(韻母資料表, AD226, AE$5))</f>
        <v>7</v>
      </c>
      <c r="AF226" s="301" t="str" cm="1">
        <f t="array" ref="AF226">IF( $X226, "", INDEX(韻母資料表, AE226, AF$5))</f>
        <v>干</v>
      </c>
      <c r="AG226" s="298"/>
      <c r="AH226" s="301" t="b">
        <f t="array" ref="AH226">IF( $X226, "", IF( INDEX(韻母資料表, AD226, $AH$5) = "入聲", TRUE, FALSE) )</f>
        <v>0</v>
      </c>
      <c r="AI226" s="302">
        <f t="shared" si="94"/>
        <v>1</v>
      </c>
      <c r="AJ226" s="302">
        <f t="shared" si="99"/>
        <v>4</v>
      </c>
      <c r="AK226" s="362" t="str">
        <f t="array" ref="AK226">IF( $X226, "", INDEX(韻母資料表, $AD226, $AK$5))</f>
        <v>ok</v>
      </c>
      <c r="AL226" s="362" t="str">
        <f t="array" ref="AL226">IF($X226, "", INDEX(白話字韻母八聲調資料表, $AE226, $AJ226))</f>
        <v>ok</v>
      </c>
      <c r="AM226" s="298"/>
      <c r="AN226" s="362" t="str" cm="1">
        <f t="array" ref="AN226">IF($W226, "", INDEX(聲母資料表, $AA226, AN$5))</f>
        <v>k</v>
      </c>
      <c r="AO226" s="367" t="str" cm="1">
        <f t="array" ref="AO226">IF($X226, "", INDEX(韻母資料表, $AD226, AO$5))</f>
        <v>ok</v>
      </c>
      <c r="AP226" s="362" t="str" cm="1">
        <f t="array" ref="AP226">IF($X226, "", INDEX(台羅韻母八聲調資料表, $AE226, $F226))</f>
        <v>ok</v>
      </c>
      <c r="AQ226" s="298"/>
      <c r="AR226" s="302" t="str">
        <f t="array" ref="AR226">IF($W226, "", INDEX(聲母資料表, $AA226, $AR$5))</f>
        <v>g</v>
      </c>
      <c r="AS226" s="303" t="str">
        <f t="array" ref="AS226">IF($X226, "", INDEX(韻母資料表, $AD226, $AS$5))</f>
        <v>ok</v>
      </c>
      <c r="AT226" s="302" t="str">
        <f t="array" ref="AT226">IF($X226, "", INDEX(閩拼韻母八聲調資料表, $AE226, $AJ226))</f>
        <v>ok</v>
      </c>
      <c r="AV226" s="301" t="b">
        <f t="shared" si="96"/>
        <v>0</v>
      </c>
      <c r="AW226" s="301" t="str">
        <f>IF( $AV226, IFERROR( IF(MATCH( $E226, 顎音化聲母!$H$9:$H$37, 0), TRUE, FALSE), FALSE), "")</f>
        <v/>
      </c>
      <c r="AX226" s="301" t="str">
        <f t="array" ref="AX226">IF( AND($AV226, $AW226), INDEX(顎音化聲母資料表, MATCH( $D226 &amp; $E226, 顎音化聲母!$L$5:$L$136, 0), 3), "")</f>
        <v/>
      </c>
      <c r="AY226" s="301">
        <f t="shared" si="95"/>
        <v>9</v>
      </c>
      <c r="AZ226" s="362" t="str">
        <f t="array" ref="AZ226">IF($AY226="", "", IF( $AX226&lt;&gt;"", $AX226,INDEX(聲母資料表, $AY226, $AZ$5)))</f>
        <v>ㄍ</v>
      </c>
      <c r="BA226" s="362" t="str">
        <f t="array" ref="BA226">IF($X226, "", INDEX(方音八音反切資料表, $AE226, $AJ226))</f>
        <v>ㆦㆻ</v>
      </c>
    </row>
    <row r="227" spans="2:53">
      <c r="B227" s="307">
        <f t="shared" si="77"/>
        <v>220</v>
      </c>
      <c r="C227" s="404" t="s">
        <v>252</v>
      </c>
      <c r="D227" s="312" t="s">
        <v>103</v>
      </c>
      <c r="E227" s="312" t="s">
        <v>253</v>
      </c>
      <c r="F227" s="296">
        <v>5</v>
      </c>
      <c r="G227" s="418" t="str">
        <f t="shared" si="78"/>
        <v xml:space="preserve">懷 (huai5) </v>
      </c>
      <c r="H227" s="269" t="str" cm="1">
        <f t="array" ref="H227">IF( OR($U227, NOT($V227), $X227), "",  $AF227 &amp; INDEX(中文數值資料表, $AJ227, 2) &amp; $AC227)</f>
        <v>江五喜</v>
      </c>
      <c r="I227" s="332" t="str">
        <f t="shared" si="79"/>
        <v>huâi</v>
      </c>
      <c r="J227" s="333" t="str">
        <f t="shared" si="80"/>
        <v>huâi</v>
      </c>
      <c r="K227" s="334" t="str">
        <f t="shared" si="81"/>
        <v>huài</v>
      </c>
      <c r="L227" s="335" t="str">
        <f t="shared" si="82"/>
        <v>ㄏㄨㄞˊ</v>
      </c>
      <c r="M227" s="270" t="str">
        <f t="shared" ca="1" si="83"/>
        <v xml:space="preserve">\ltjruby{懷}{huâi}\
</v>
      </c>
      <c r="N227" s="270" t="str">
        <f t="shared" ca="1" si="84"/>
        <v xml:space="preserve">&lt;ruby&gt;懷&lt;rt&gt;江五喜&lt;/rt&gt;&lt;/ruby&gt;
</v>
      </c>
      <c r="O227" s="270" t="str">
        <f t="shared" ca="1" si="85"/>
        <v xml:space="preserve">&lt;ruby&gt;懷&lt;rt&gt;huâi&lt;/rt&gt;&lt;/ruby&gt;
</v>
      </c>
      <c r="P227" s="270" t="str">
        <f t="shared" ca="1" si="98"/>
        <v xml:space="preserve">&lt;ruby&gt;懷&lt;rt&gt;huâi&lt;/rt&gt;&lt;/ruby&gt;
</v>
      </c>
      <c r="Q227" s="270" t="str">
        <f t="shared" ca="1" si="98"/>
        <v xml:space="preserve">&lt;ruby&gt;懷&lt;rt&gt;huài&lt;/rt&gt;&lt;/ruby&gt;
</v>
      </c>
      <c r="R227" s="271" t="str">
        <f t="shared" ca="1" si="86"/>
        <v xml:space="preserve">&lt;ruby&gt;懷&lt;rtc&gt;ㄏㄨㄞˊ&lt;/rtc&gt;&lt;/ruby&gt;
</v>
      </c>
      <c r="S227" s="271" t="str">
        <f t="shared" ca="1" si="87"/>
        <v xml:space="preserve">&lt;ruby&gt;懷&lt;rt&gt;huâi&lt;/rt&gt;&lt;rtc&gt;ㄏㄨㄞˊ&lt;/rtc&gt;&lt;/ruby&gt;
</v>
      </c>
      <c r="T227" s="244"/>
      <c r="U227" s="272" t="b">
        <f t="shared" si="88"/>
        <v>0</v>
      </c>
      <c r="V227" s="272" t="b">
        <f t="shared" si="89"/>
        <v>1</v>
      </c>
      <c r="W227" s="272" t="b">
        <f t="shared" si="97"/>
        <v>0</v>
      </c>
      <c r="X227" s="272" t="b">
        <f t="shared" si="90"/>
        <v>0</v>
      </c>
      <c r="Y227" s="272" t="b">
        <f t="shared" si="91"/>
        <v>0</v>
      </c>
      <c r="Z227" s="298"/>
      <c r="AA227" s="305">
        <f t="shared" si="92"/>
        <v>13</v>
      </c>
      <c r="AB227" s="301" cm="1">
        <f t="array" ref="AB227">IF( $AA227="", "", INDEX(聲母資料表, $AA227, AB$5))</f>
        <v>15</v>
      </c>
      <c r="AC227" s="301" t="str" cm="1">
        <f t="array" ref="AC227">IF( $AA227="", "", INDEX(聲母資料表, $AA227, AC$5))</f>
        <v>喜</v>
      </c>
      <c r="AD227" s="305">
        <f t="shared" si="93"/>
        <v>65</v>
      </c>
      <c r="AE227" s="301" cm="1">
        <f t="array" ref="AE227">IF( $X227, "", INDEX(韻母資料表, AD227, AE$5))</f>
        <v>8</v>
      </c>
      <c r="AF227" s="301" t="str" cm="1">
        <f t="array" ref="AF227">IF( $X227, "", INDEX(韻母資料表, AE227, AF$5))</f>
        <v>江</v>
      </c>
      <c r="AG227" s="298"/>
      <c r="AH227" s="301" t="b">
        <f t="array" ref="AH227">IF( $X227, "", IF( INDEX(韻母資料表, AD227, $AH$5) = "入聲", TRUE, FALSE) )</f>
        <v>0</v>
      </c>
      <c r="AI227" s="302">
        <f t="shared" si="94"/>
        <v>1</v>
      </c>
      <c r="AJ227" s="302">
        <f t="shared" si="99"/>
        <v>5</v>
      </c>
      <c r="AK227" s="362" t="str">
        <f t="array" ref="AK227">IF( $X227, "", INDEX(韻母資料表, $AD227, $AK$5))</f>
        <v>uai</v>
      </c>
      <c r="AL227" s="362" t="str">
        <f t="array" ref="AL227">IF($X227, "", INDEX(白話字韻母八聲調資料表, $AE227, $AJ227))</f>
        <v>uâi</v>
      </c>
      <c r="AM227" s="298"/>
      <c r="AN227" s="362" t="str" cm="1">
        <f t="array" ref="AN227">IF($W227, "", INDEX(聲母資料表, $AA227, AN$5))</f>
        <v>h</v>
      </c>
      <c r="AO227" s="367" t="str" cm="1">
        <f t="array" ref="AO227">IF($X227, "", INDEX(韻母資料表, $AD227, AO$5))</f>
        <v>uai</v>
      </c>
      <c r="AP227" s="362" t="str" cm="1">
        <f t="array" ref="AP227">IF($X227, "", INDEX(台羅韻母八聲調資料表, $AE227, $F227))</f>
        <v>uâi</v>
      </c>
      <c r="AQ227" s="298"/>
      <c r="AR227" s="302" t="str">
        <f t="array" ref="AR227">IF($W227, "", INDEX(聲母資料表, $AA227, $AR$5))</f>
        <v>h</v>
      </c>
      <c r="AS227" s="303" t="str">
        <f t="array" ref="AS227">IF($X227, "", INDEX(韻母資料表, $AD227, $AS$5))</f>
        <v>uai</v>
      </c>
      <c r="AT227" s="302" t="str">
        <f t="array" ref="AT227">IF($X227, "", INDEX(閩拼韻母八聲調資料表, $AE227, $AJ227))</f>
        <v>uài</v>
      </c>
      <c r="AV227" s="301" t="b">
        <f t="shared" si="96"/>
        <v>0</v>
      </c>
      <c r="AW227" s="301" t="str">
        <f>IF( $AV227, IFERROR( IF(MATCH( $E227, 顎音化聲母!$H$9:$H$37, 0), TRUE, FALSE), FALSE), "")</f>
        <v/>
      </c>
      <c r="AX227" s="301" t="str">
        <f t="array" ref="AX227">IF( AND($AV227, $AW227), INDEX(顎音化聲母資料表, MATCH( $D227 &amp; $E227, 顎音化聲母!$L$5:$L$136, 0), 3), "")</f>
        <v/>
      </c>
      <c r="AY227" s="301">
        <f t="shared" si="95"/>
        <v>13</v>
      </c>
      <c r="AZ227" s="362" t="str">
        <f t="array" ref="AZ227">IF($AY227="", "", IF( $AX227&lt;&gt;"", $AX227,INDEX(聲母資料表, $AY227, $AZ$5)))</f>
        <v>ㄏ</v>
      </c>
      <c r="BA227" s="362" t="str">
        <f t="array" ref="BA227">IF($X227, "", INDEX(方音八音反切資料表, $AE227, $AJ227))</f>
        <v>ㄨㄞˊ</v>
      </c>
    </row>
    <row r="228" spans="2:53">
      <c r="B228" s="307">
        <f t="shared" si="77"/>
        <v>221</v>
      </c>
      <c r="C228" s="404" t="s">
        <v>254</v>
      </c>
      <c r="D228" s="312" t="s">
        <v>103</v>
      </c>
      <c r="E228" s="312" t="s">
        <v>55</v>
      </c>
      <c r="F228" s="296">
        <v>1</v>
      </c>
      <c r="G228" s="418" t="str">
        <f t="shared" si="78"/>
        <v xml:space="preserve">鄉 (hiang1) </v>
      </c>
      <c r="H228" s="269" t="str" cm="1">
        <f t="array" ref="H228">IF( OR($U228, NOT($V228), $X228), "",  $AF228 &amp; INDEX(中文數值資料表, $AJ228, 2) &amp; $AC228)</f>
        <v>更一喜</v>
      </c>
      <c r="I228" s="332" t="str">
        <f t="shared" si="79"/>
        <v>hiang</v>
      </c>
      <c r="J228" s="333" t="str">
        <f t="shared" si="80"/>
        <v>hiang</v>
      </c>
      <c r="K228" s="334" t="str">
        <f t="shared" si="81"/>
        <v>hiāng</v>
      </c>
      <c r="L228" s="335" t="str">
        <f t="shared" si="82"/>
        <v>ㄏㄧㄤ</v>
      </c>
      <c r="M228" s="270" t="str">
        <f t="shared" ca="1" si="83"/>
        <v xml:space="preserve">\ltjruby{鄉}{hiang}\
</v>
      </c>
      <c r="N228" s="270" t="str">
        <f t="shared" ca="1" si="84"/>
        <v xml:space="preserve">&lt;ruby&gt;鄉&lt;rt&gt;更一喜&lt;/rt&gt;&lt;/ruby&gt;
</v>
      </c>
      <c r="O228" s="270" t="str">
        <f t="shared" ca="1" si="85"/>
        <v xml:space="preserve">&lt;ruby&gt;鄉&lt;rt&gt;hiang&lt;/rt&gt;&lt;/ruby&gt;
</v>
      </c>
      <c r="P228" s="270" t="str">
        <f t="shared" ref="P228:Q247" ca="1" si="100">IF( $U228, ($C228 &amp; CHAR(10)), IF($C228=CHAR(10), (CHAR(10) &amp; "&lt;/p&gt;" &amp; CHAR(10) &amp; "&lt;p&gt;" &amp; CHAR(10)), "&lt;ruby&gt;" &amp; $C228 &amp; "&lt;rt&gt;" &amp; INDIRECT( ADDRESS(ROW(), COLUMN() - $P$5) ) &amp; "&lt;/rt&gt;&lt;/ruby&gt;" &amp; CHAR(10)))</f>
        <v xml:space="preserve">&lt;ruby&gt;鄉&lt;rt&gt;hiang&lt;/rt&gt;&lt;/ruby&gt;
</v>
      </c>
      <c r="Q228" s="270" t="str">
        <f t="shared" ca="1" si="100"/>
        <v xml:space="preserve">&lt;ruby&gt;鄉&lt;rt&gt;hiāng&lt;/rt&gt;&lt;/ruby&gt;
</v>
      </c>
      <c r="R228" s="271" t="str">
        <f t="shared" ca="1" si="86"/>
        <v xml:space="preserve">&lt;ruby&gt;鄉&lt;rtc&gt;ㄏㄧㄤ&lt;/rtc&gt;&lt;/ruby&gt;
</v>
      </c>
      <c r="S228" s="271" t="str">
        <f t="shared" ca="1" si="87"/>
        <v xml:space="preserve">&lt;ruby&gt;鄉&lt;rt&gt;hiang&lt;/rt&gt;&lt;rtc&gt;ㄏㄧㄤ&lt;/rtc&gt;&lt;/ruby&gt;
</v>
      </c>
      <c r="T228" s="244"/>
      <c r="U228" s="272" t="b">
        <f t="shared" si="88"/>
        <v>0</v>
      </c>
      <c r="V228" s="272" t="b">
        <f t="shared" si="89"/>
        <v>1</v>
      </c>
      <c r="W228" s="272" t="b">
        <f t="shared" si="97"/>
        <v>0</v>
      </c>
      <c r="X228" s="272" t="b">
        <f t="shared" si="90"/>
        <v>0</v>
      </c>
      <c r="Y228" s="272" t="b">
        <f t="shared" si="91"/>
        <v>0</v>
      </c>
      <c r="Z228" s="298"/>
      <c r="AA228" s="305">
        <f t="shared" si="92"/>
        <v>13</v>
      </c>
      <c r="AB228" s="301" cm="1">
        <f t="array" ref="AB228">IF( $AA228="", "", INDEX(聲母資料表, $AA228, AB$5))</f>
        <v>15</v>
      </c>
      <c r="AC228" s="301" t="str" cm="1">
        <f t="array" ref="AC228">IF( $AA228="", "", INDEX(聲母資料表, $AA228, AC$5))</f>
        <v>喜</v>
      </c>
      <c r="AD228" s="305">
        <f t="shared" si="93"/>
        <v>25</v>
      </c>
      <c r="AE228" s="301" cm="1">
        <f t="array" ref="AE228">IF( $X228, "", INDEX(韻母資料表, AD228, AE$5))</f>
        <v>18</v>
      </c>
      <c r="AF228" s="301" t="str" cm="1">
        <f t="array" ref="AF228">IF( $X228, "", INDEX(韻母資料表, AE228, AF$5))</f>
        <v>更</v>
      </c>
      <c r="AG228" s="298"/>
      <c r="AH228" s="301" t="b">
        <f t="array" ref="AH228">IF( $X228, "", IF( INDEX(韻母資料表, AD228, $AH$5) = "入聲", TRUE, FALSE) )</f>
        <v>0</v>
      </c>
      <c r="AI228" s="302">
        <f t="shared" si="94"/>
        <v>1</v>
      </c>
      <c r="AJ228" s="302">
        <f t="shared" si="99"/>
        <v>1</v>
      </c>
      <c r="AK228" s="362" t="str">
        <f t="array" ref="AK228">IF( $X228, "", INDEX(韻母資料表, $AD228, $AK$5))</f>
        <v>iang</v>
      </c>
      <c r="AL228" s="362" t="str">
        <f t="array" ref="AL228">IF($X228, "", INDEX(白話字韻母八聲調資料表, $AE228, $AJ228))</f>
        <v>iang</v>
      </c>
      <c r="AM228" s="298"/>
      <c r="AN228" s="362" t="str" cm="1">
        <f t="array" ref="AN228">IF($W228, "", INDEX(聲母資料表, $AA228, AN$5))</f>
        <v>h</v>
      </c>
      <c r="AO228" s="367" t="str" cm="1">
        <f t="array" ref="AO228">IF($X228, "", INDEX(韻母資料表, $AD228, AO$5))</f>
        <v>iang</v>
      </c>
      <c r="AP228" s="362" t="str" cm="1">
        <f t="array" ref="AP228">IF($X228, "", INDEX(台羅韻母八聲調資料表, $AE228, $F228))</f>
        <v>iang</v>
      </c>
      <c r="AQ228" s="298"/>
      <c r="AR228" s="302" t="str">
        <f t="array" ref="AR228">IF($W228, "", INDEX(聲母資料表, $AA228, $AR$5))</f>
        <v>h</v>
      </c>
      <c r="AS228" s="303" t="str">
        <f t="array" ref="AS228">IF($X228, "", INDEX(韻母資料表, $AD228, $AS$5))</f>
        <v>iang</v>
      </c>
      <c r="AT228" s="302" t="str">
        <f t="array" ref="AT228">IF($X228, "", INDEX(閩拼韻母八聲調資料表, $AE228, $AJ228))</f>
        <v>iāng</v>
      </c>
      <c r="AV228" s="301" t="b">
        <f t="shared" si="96"/>
        <v>0</v>
      </c>
      <c r="AW228" s="301" t="str">
        <f>IF( $AV228, IFERROR( IF(MATCH( $E228, 顎音化聲母!$H$9:$H$37, 0), TRUE, FALSE), FALSE), "")</f>
        <v/>
      </c>
      <c r="AX228" s="301" t="str">
        <f t="array" ref="AX228">IF( AND($AV228, $AW228), INDEX(顎音化聲母資料表, MATCH( $D228 &amp; $E228, 顎音化聲母!$L$5:$L$136, 0), 3), "")</f>
        <v/>
      </c>
      <c r="AY228" s="301">
        <f t="shared" si="95"/>
        <v>13</v>
      </c>
      <c r="AZ228" s="362" t="str">
        <f t="array" ref="AZ228">IF($AY228="", "", IF( $AX228&lt;&gt;"", $AX228,INDEX(聲母資料表, $AY228, $AZ$5)))</f>
        <v>ㄏ</v>
      </c>
      <c r="BA228" s="362" t="str">
        <f t="array" ref="BA228">IF($X228, "", INDEX(方音八音反切資料表, $AE228, $AJ228))</f>
        <v>ㄧㄤ</v>
      </c>
    </row>
    <row r="229" spans="2:53">
      <c r="B229" s="307">
        <f t="shared" si="77"/>
        <v>222</v>
      </c>
      <c r="C229" s="404" t="s">
        <v>75</v>
      </c>
      <c r="D229" s="312"/>
      <c r="E229" s="312"/>
      <c r="F229" s="296"/>
      <c r="G229" s="418" t="str">
        <f t="shared" si="78"/>
        <v/>
      </c>
      <c r="H229" s="269" t="str" cm="1">
        <f t="array" ref="H229">IF( OR($U229, NOT($V229), $X229), "",  $AF229 &amp; INDEX(中文數值資料表, $AJ229, 2) &amp; $AC229)</f>
        <v/>
      </c>
      <c r="I229" s="332" t="str">
        <f t="shared" si="79"/>
        <v/>
      </c>
      <c r="J229" s="333" t="str">
        <f t="shared" si="80"/>
        <v/>
      </c>
      <c r="K229" s="334" t="str">
        <f t="shared" si="81"/>
        <v/>
      </c>
      <c r="L229" s="335" t="str">
        <f t="shared" si="82"/>
        <v/>
      </c>
      <c r="M229" s="270" t="str">
        <f t="shared" ca="1" si="83"/>
        <v xml:space="preserve">\ltjruby{，}{}\
</v>
      </c>
      <c r="N229" s="270" t="str">
        <f t="shared" ca="1" si="84"/>
        <v xml:space="preserve">，
</v>
      </c>
      <c r="O229" s="270" t="str">
        <f t="shared" ca="1" si="85"/>
        <v xml:space="preserve">，
</v>
      </c>
      <c r="P229" s="270" t="str">
        <f t="shared" ca="1" si="100"/>
        <v xml:space="preserve">，
</v>
      </c>
      <c r="Q229" s="270" t="str">
        <f t="shared" ca="1" si="100"/>
        <v xml:space="preserve">，
</v>
      </c>
      <c r="R229" s="271" t="str">
        <f t="shared" ca="1" si="86"/>
        <v xml:space="preserve">，
</v>
      </c>
      <c r="S229" s="271" t="str">
        <f t="shared" ca="1" si="87"/>
        <v xml:space="preserve">，
</v>
      </c>
      <c r="T229" s="244"/>
      <c r="U229" s="272" t="b">
        <f t="shared" si="88"/>
        <v>1</v>
      </c>
      <c r="V229" s="272" t="b">
        <f t="shared" si="89"/>
        <v>0</v>
      </c>
      <c r="W229" s="272" t="b">
        <f t="shared" si="97"/>
        <v>1</v>
      </c>
      <c r="X229" s="272" t="b">
        <f t="shared" si="90"/>
        <v>1</v>
      </c>
      <c r="Y229" s="272" t="b">
        <f t="shared" si="91"/>
        <v>0</v>
      </c>
      <c r="Z229" s="298"/>
      <c r="AA229" s="305" t="str">
        <f t="shared" si="92"/>
        <v/>
      </c>
      <c r="AB229" s="301" t="str" cm="1">
        <f t="array" ref="AB229">IF( $AA229="", "", INDEX(聲母資料表, $AA229, AB$5))</f>
        <v/>
      </c>
      <c r="AC229" s="301" t="str" cm="1">
        <f t="array" ref="AC229">IF( $AA229="", "", INDEX(聲母資料表, $AA229, AC$5))</f>
        <v/>
      </c>
      <c r="AD229" s="305" t="str">
        <f t="shared" si="93"/>
        <v/>
      </c>
      <c r="AE229" s="301" t="str" cm="1">
        <f t="array" ref="AE229">IF( $X229, "", INDEX(韻母資料表, AD229, AE$5))</f>
        <v/>
      </c>
      <c r="AF229" s="301" t="str" cm="1">
        <f t="array" ref="AF229">IF( $X229, "", INDEX(韻母資料表, AE229, AF$5))</f>
        <v/>
      </c>
      <c r="AG229" s="298"/>
      <c r="AH229" s="301" t="str">
        <f t="array" ref="AH229">IF( $X229, "", IF( INDEX(韻母資料表, AD229, $AH$5) = "入聲", TRUE, FALSE) )</f>
        <v/>
      </c>
      <c r="AI229" s="302" t="str">
        <f t="shared" si="94"/>
        <v/>
      </c>
      <c r="AJ229" s="302" t="str">
        <f t="shared" si="99"/>
        <v/>
      </c>
      <c r="AK229" s="362" t="str">
        <f t="array" ref="AK229">IF( $X229, "", INDEX(韻母資料表, $AD229, $AK$5))</f>
        <v/>
      </c>
      <c r="AL229" s="362" t="str">
        <f t="array" ref="AL229">IF($X229, "", INDEX(白話字韻母八聲調資料表, $AE229, $AJ229))</f>
        <v/>
      </c>
      <c r="AM229" s="298"/>
      <c r="AN229" s="362" t="str" cm="1">
        <f t="array" ref="AN229">IF($W229, "", INDEX(聲母資料表, $AA229, AN$5))</f>
        <v/>
      </c>
      <c r="AO229" s="367" t="str" cm="1">
        <f t="array" ref="AO229">IF($X229, "", INDEX(韻母資料表, $AD229, AO$5))</f>
        <v/>
      </c>
      <c r="AP229" s="362" t="str" cm="1">
        <f t="array" ref="AP229">IF($X229, "", INDEX(台羅韻母八聲調資料表, $AE229, $F229))</f>
        <v/>
      </c>
      <c r="AQ229" s="298"/>
      <c r="AR229" s="302" t="str">
        <f t="array" ref="AR229">IF($W229, "", INDEX(聲母資料表, $AA229, $AR$5))</f>
        <v/>
      </c>
      <c r="AS229" s="303" t="str">
        <f t="array" ref="AS229">IF($X229, "", INDEX(韻母資料表, $AD229, $AS$5))</f>
        <v/>
      </c>
      <c r="AT229" s="302" t="str">
        <f t="array" ref="AT229">IF($X229, "", INDEX(閩拼韻母八聲調資料表, $AE229, $AJ229))</f>
        <v/>
      </c>
      <c r="AV229" s="301" t="b">
        <f t="shared" si="96"/>
        <v>0</v>
      </c>
      <c r="AW229" s="301" t="str">
        <f>IF( $AV229, IFERROR( IF(MATCH( $E229, 顎音化聲母!$H$9:$H$37, 0), TRUE, FALSE), FALSE), "")</f>
        <v/>
      </c>
      <c r="AX229" s="301" t="str">
        <f t="array" ref="AX229">IF( AND($AV229, $AW229), INDEX(顎音化聲母資料表, MATCH( $D229 &amp; $E229, 顎音化聲母!$L$5:$L$136, 0), 3), "")</f>
        <v/>
      </c>
      <c r="AY229" s="301" t="str">
        <f t="shared" si="95"/>
        <v/>
      </c>
      <c r="AZ229" s="362" t="str">
        <f t="array" ref="AZ229">IF($AY229="", "", IF( $AX229&lt;&gt;"", $AX229,INDEX(聲母資料表, $AY229, $AZ$5)))</f>
        <v/>
      </c>
      <c r="BA229" s="362" t="str">
        <f t="array" ref="BA229">IF($X229, "", INDEX(方音八音反切資料表, $AE229, $AJ229))</f>
        <v/>
      </c>
    </row>
    <row r="230" spans="2:53">
      <c r="B230" s="307">
        <f t="shared" si="77"/>
        <v>223</v>
      </c>
      <c r="C230" s="404" t="s">
        <v>255</v>
      </c>
      <c r="D230" s="312" t="s">
        <v>91</v>
      </c>
      <c r="E230" s="312" t="s">
        <v>83</v>
      </c>
      <c r="F230" s="296">
        <v>1</v>
      </c>
      <c r="G230" s="418" t="str">
        <f t="shared" si="78"/>
        <v xml:space="preserve">憂 (qiu1) </v>
      </c>
      <c r="H230" s="269" t="str" cm="1">
        <f t="array" ref="H230">IF( OR($U230, NOT($V230), $X230), "",  $AF230 &amp; INDEX(中文數值資料表, $AJ230, 2) &amp; $AC230)</f>
        <v>嬌一英</v>
      </c>
      <c r="I230" s="332" t="str">
        <f t="shared" si="79"/>
        <v>qiu</v>
      </c>
      <c r="J230" s="333" t="str">
        <f t="shared" si="80"/>
        <v>iu</v>
      </c>
      <c r="K230" s="334" t="str">
        <f t="shared" si="81"/>
        <v>iū</v>
      </c>
      <c r="L230" s="335" t="str">
        <f t="shared" si="82"/>
        <v>0ㄧㄨ</v>
      </c>
      <c r="M230" s="270" t="str">
        <f t="shared" ca="1" si="83"/>
        <v xml:space="preserve">\ltjruby{憂}{iu}\
</v>
      </c>
      <c r="N230" s="270" t="str">
        <f t="shared" ca="1" si="84"/>
        <v xml:space="preserve">&lt;ruby&gt;憂&lt;rt&gt;嬌一英&lt;/rt&gt;&lt;/ruby&gt;
</v>
      </c>
      <c r="O230" s="270" t="str">
        <f t="shared" ca="1" si="85"/>
        <v xml:space="preserve">&lt;ruby&gt;憂&lt;rt&gt;qiu&lt;/rt&gt;&lt;/ruby&gt;
</v>
      </c>
      <c r="P230" s="270" t="str">
        <f t="shared" ca="1" si="100"/>
        <v xml:space="preserve">&lt;ruby&gt;憂&lt;rt&gt;iu&lt;/rt&gt;&lt;/ruby&gt;
</v>
      </c>
      <c r="Q230" s="270" t="str">
        <f t="shared" ca="1" si="100"/>
        <v xml:space="preserve">&lt;ruby&gt;憂&lt;rt&gt;iū&lt;/rt&gt;&lt;/ruby&gt;
</v>
      </c>
      <c r="R230" s="271" t="str">
        <f t="shared" ca="1" si="86"/>
        <v xml:space="preserve">&lt;ruby&gt;憂&lt;rtc&gt;0ㄧㄨ&lt;/rtc&gt;&lt;/ruby&gt;
</v>
      </c>
      <c r="S230" s="271" t="str">
        <f t="shared" ca="1" si="87"/>
        <v xml:space="preserve">&lt;ruby&gt;憂&lt;rt&gt;iu&lt;/rt&gt;&lt;rtc&gt;0ㄧㄨ&lt;/rtc&gt;&lt;/ruby&gt;
</v>
      </c>
      <c r="T230" s="244"/>
      <c r="U230" s="272" t="b">
        <f t="shared" si="88"/>
        <v>0</v>
      </c>
      <c r="V230" s="272" t="b">
        <f t="shared" si="89"/>
        <v>1</v>
      </c>
      <c r="W230" s="272" t="b">
        <f t="shared" si="97"/>
        <v>0</v>
      </c>
      <c r="X230" s="272" t="b">
        <f t="shared" si="90"/>
        <v>0</v>
      </c>
      <c r="Y230" s="272" t="b">
        <f t="shared" si="91"/>
        <v>0</v>
      </c>
      <c r="Z230" s="298"/>
      <c r="AA230" s="305">
        <f t="shared" si="92"/>
        <v>22</v>
      </c>
      <c r="AB230" s="301" cm="1">
        <f t="array" ref="AB230">IF( $AA230="", "", INDEX(聲母資料表, $AA230, AB$5))</f>
        <v>11</v>
      </c>
      <c r="AC230" s="301" t="str" cm="1">
        <f t="array" ref="AC230">IF( $AA230="", "", INDEX(聲母資料表, $AA230, AC$5))</f>
        <v>英</v>
      </c>
      <c r="AD230" s="305">
        <f t="shared" si="93"/>
        <v>46</v>
      </c>
      <c r="AE230" s="301" cm="1">
        <f t="array" ref="AE230">IF( $X230, "", INDEX(韻母資料表, AD230, AE$5))</f>
        <v>30</v>
      </c>
      <c r="AF230" s="301" t="str" cm="1">
        <f t="array" ref="AF230">IF( $X230, "", INDEX(韻母資料表, AE230, AF$5))</f>
        <v>嬌</v>
      </c>
      <c r="AG230" s="298"/>
      <c r="AH230" s="301" t="b">
        <f t="array" ref="AH230">IF( $X230, "", IF( INDEX(韻母資料表, AD230, $AH$5) = "入聲", TRUE, FALSE) )</f>
        <v>0</v>
      </c>
      <c r="AI230" s="302">
        <f t="shared" si="94"/>
        <v>1</v>
      </c>
      <c r="AJ230" s="302">
        <f t="shared" si="99"/>
        <v>1</v>
      </c>
      <c r="AK230" s="362" t="str">
        <f t="array" ref="AK230">IF( $X230, "", INDEX(韻母資料表, $AD230, $AK$5))</f>
        <v>iu</v>
      </c>
      <c r="AL230" s="362" t="str">
        <f t="array" ref="AL230">IF($X230, "", INDEX(白話字韻母八聲調資料表, $AE230, $AJ230))</f>
        <v>iu</v>
      </c>
      <c r="AM230" s="298"/>
      <c r="AN230" s="362" t="str" cm="1">
        <f t="array" ref="AN230">IF($W230, "", INDEX(聲母資料表, $AA230, AN$5))</f>
        <v xml:space="preserve"> </v>
      </c>
      <c r="AO230" s="367" t="str" cm="1">
        <f t="array" ref="AO230">IF($X230, "", INDEX(韻母資料表, $AD230, AO$5))</f>
        <v>iu</v>
      </c>
      <c r="AP230" s="362" t="str" cm="1">
        <f t="array" ref="AP230">IF($X230, "", INDEX(台羅韻母八聲調資料表, $AE230, $F230))</f>
        <v>iu</v>
      </c>
      <c r="AQ230" s="298"/>
      <c r="AR230" s="302" t="str">
        <f t="array" ref="AR230">IF($W230, "", INDEX(聲母資料表, $AA230, $AR$5))</f>
        <v xml:space="preserve"> </v>
      </c>
      <c r="AS230" s="303" t="str">
        <f t="array" ref="AS230">IF($X230, "", INDEX(韻母資料表, $AD230, $AS$5))</f>
        <v>iu</v>
      </c>
      <c r="AT230" s="302" t="str">
        <f t="array" ref="AT230">IF($X230, "", INDEX(閩拼韻母八聲調資料表, $AE230, $AJ230))</f>
        <v>iū</v>
      </c>
      <c r="AV230" s="301" t="b">
        <f t="shared" si="96"/>
        <v>0</v>
      </c>
      <c r="AW230" s="301" t="str">
        <f>IF( $AV230, IFERROR( IF(MATCH( $E230, 顎音化聲母!$H$9:$H$37, 0), TRUE, FALSE), FALSE), "")</f>
        <v/>
      </c>
      <c r="AX230" s="301" t="str">
        <f t="array" ref="AX230">IF( AND($AV230, $AW230), INDEX(顎音化聲母資料表, MATCH( $D230 &amp; $E230, 顎音化聲母!$L$5:$L$136, 0), 3), "")</f>
        <v/>
      </c>
      <c r="AY230" s="301">
        <f t="shared" si="95"/>
        <v>22</v>
      </c>
      <c r="AZ230" s="362">
        <f t="array" ref="AZ230">IF($AY230="", "", IF( $AX230&lt;&gt;"", $AX230,INDEX(聲母資料表, $AY230, $AZ$5)))</f>
        <v>0</v>
      </c>
      <c r="BA230" s="362" t="str">
        <f t="array" ref="BA230">IF($X230, "", INDEX(方音八音反切資料表, $AE230, $AJ230))</f>
        <v>ㄧㄨ</v>
      </c>
    </row>
    <row r="231" spans="2:53">
      <c r="B231" s="307">
        <f t="shared" si="77"/>
        <v>224</v>
      </c>
      <c r="C231" s="404" t="s">
        <v>256</v>
      </c>
      <c r="D231" s="312" t="s">
        <v>79</v>
      </c>
      <c r="E231" s="312" t="s">
        <v>150</v>
      </c>
      <c r="F231" s="296">
        <v>5</v>
      </c>
      <c r="G231" s="418" t="str">
        <f t="shared" si="78"/>
        <v xml:space="preserve">讒 (tsam5) </v>
      </c>
      <c r="H231" s="269" t="str" cm="1">
        <f t="array" ref="H231">IF( OR($U231, NOT($V231), $X231), "",  $AF231 &amp; INDEX(中文數值資料表, $AJ231, 2) &amp; $AC231)</f>
        <v>居五曾</v>
      </c>
      <c r="I231" s="332" t="str">
        <f t="shared" si="79"/>
        <v>tsâm</v>
      </c>
      <c r="J231" s="333" t="str">
        <f t="shared" si="80"/>
        <v>tsâm</v>
      </c>
      <c r="K231" s="334" t="str">
        <f t="shared" si="81"/>
        <v>zàm</v>
      </c>
      <c r="L231" s="335" t="str">
        <f t="shared" si="82"/>
        <v>ㄗㆰˊ</v>
      </c>
      <c r="M231" s="270" t="str">
        <f t="shared" ca="1" si="83"/>
        <v xml:space="preserve">\ltjruby{讒}{tsâm}\
</v>
      </c>
      <c r="N231" s="270" t="str">
        <f t="shared" ca="1" si="84"/>
        <v xml:space="preserve">&lt;ruby&gt;讒&lt;rt&gt;居五曾&lt;/rt&gt;&lt;/ruby&gt;
</v>
      </c>
      <c r="O231" s="270" t="str">
        <f t="shared" ca="1" si="85"/>
        <v xml:space="preserve">&lt;ruby&gt;讒&lt;rt&gt;tsâm&lt;/rt&gt;&lt;/ruby&gt;
</v>
      </c>
      <c r="P231" s="270" t="str">
        <f t="shared" ca="1" si="100"/>
        <v xml:space="preserve">&lt;ruby&gt;讒&lt;rt&gt;tsâm&lt;/rt&gt;&lt;/ruby&gt;
</v>
      </c>
      <c r="Q231" s="270" t="str">
        <f t="shared" ca="1" si="100"/>
        <v xml:space="preserve">&lt;ruby&gt;讒&lt;rt&gt;zàm&lt;/rt&gt;&lt;/ruby&gt;
</v>
      </c>
      <c r="R231" s="271" t="str">
        <f t="shared" ca="1" si="86"/>
        <v xml:space="preserve">&lt;ruby&gt;讒&lt;rtc&gt;ㄗㆰˊ&lt;/rtc&gt;&lt;/ruby&gt;
</v>
      </c>
      <c r="S231" s="271" t="str">
        <f t="shared" ca="1" si="87"/>
        <v xml:space="preserve">&lt;ruby&gt;讒&lt;rt&gt;tsâm&lt;/rt&gt;&lt;rtc&gt;ㄗㆰˊ&lt;/rtc&gt;&lt;/ruby&gt;
</v>
      </c>
      <c r="T231" s="244"/>
      <c r="U231" s="272" t="b">
        <f t="shared" si="88"/>
        <v>0</v>
      </c>
      <c r="V231" s="272" t="b">
        <f t="shared" si="89"/>
        <v>1</v>
      </c>
      <c r="W231" s="272" t="b">
        <f t="shared" si="97"/>
        <v>0</v>
      </c>
      <c r="X231" s="272" t="b">
        <f t="shared" si="90"/>
        <v>0</v>
      </c>
      <c r="Y231" s="272" t="b">
        <f t="shared" si="91"/>
        <v>0</v>
      </c>
      <c r="Z231" s="298"/>
      <c r="AA231" s="305">
        <f t="shared" si="92"/>
        <v>18</v>
      </c>
      <c r="AB231" s="301" cm="1">
        <f t="array" ref="AB231">IF( $AA231="", "", INDEX(聲母資料表, $AA231, AB$5))</f>
        <v>8</v>
      </c>
      <c r="AC231" s="301" t="str" cm="1">
        <f t="array" ref="AC231">IF( $AA231="", "", INDEX(聲母資料表, $AA231, AC$5))</f>
        <v>曾</v>
      </c>
      <c r="AD231" s="305">
        <f t="shared" si="93"/>
        <v>6</v>
      </c>
      <c r="AE231" s="301" cm="1">
        <f t="array" ref="AE231">IF( $X231, "", INDEX(韻母資料表, AD231, AE$5))</f>
        <v>19</v>
      </c>
      <c r="AF231" s="301" t="str" cm="1">
        <f t="array" ref="AF231">IF( $X231, "", INDEX(韻母資料表, AE231, AF$5))</f>
        <v>居</v>
      </c>
      <c r="AG231" s="298"/>
      <c r="AH231" s="301" t="b">
        <f t="array" ref="AH231">IF( $X231, "", IF( INDEX(韻母資料表, AD231, $AH$5) = "入聲", TRUE, FALSE) )</f>
        <v>0</v>
      </c>
      <c r="AI231" s="302">
        <f t="shared" si="94"/>
        <v>1</v>
      </c>
      <c r="AJ231" s="302">
        <f t="shared" si="99"/>
        <v>5</v>
      </c>
      <c r="AK231" s="362" t="str">
        <f t="array" ref="AK231">IF( $X231, "", INDEX(韻母資料表, $AD231, $AK$5))</f>
        <v>am</v>
      </c>
      <c r="AL231" s="362" t="str">
        <f t="array" ref="AL231">IF($X231, "", INDEX(白話字韻母八聲調資料表, $AE231, $AJ231))</f>
        <v>âm</v>
      </c>
      <c r="AM231" s="298"/>
      <c r="AN231" s="362" t="str" cm="1">
        <f t="array" ref="AN231">IF($W231, "", INDEX(聲母資料表, $AA231, AN$5))</f>
        <v>ts</v>
      </c>
      <c r="AO231" s="367" t="str" cm="1">
        <f t="array" ref="AO231">IF($X231, "", INDEX(韻母資料表, $AD231, AO$5))</f>
        <v>am</v>
      </c>
      <c r="AP231" s="362" t="str" cm="1">
        <f t="array" ref="AP231">IF($X231, "", INDEX(台羅韻母八聲調資料表, $AE231, $F231))</f>
        <v>âm</v>
      </c>
      <c r="AQ231" s="298"/>
      <c r="AR231" s="302" t="str">
        <f t="array" ref="AR231">IF($W231, "", INDEX(聲母資料表, $AA231, $AR$5))</f>
        <v>z</v>
      </c>
      <c r="AS231" s="303" t="str">
        <f t="array" ref="AS231">IF($X231, "", INDEX(韻母資料表, $AD231, $AS$5))</f>
        <v>am</v>
      </c>
      <c r="AT231" s="302" t="str">
        <f t="array" ref="AT231">IF($X231, "", INDEX(閩拼韻母八聲調資料表, $AE231, $AJ231))</f>
        <v>àm</v>
      </c>
      <c r="AV231" s="301" t="b">
        <f t="shared" si="96"/>
        <v>0</v>
      </c>
      <c r="AW231" s="301" t="str">
        <f>IF( $AV231, IFERROR( IF(MATCH( $E231, 顎音化聲母!$H$9:$H$37, 0), TRUE, FALSE), FALSE), "")</f>
        <v/>
      </c>
      <c r="AX231" s="301" t="str">
        <f t="array" ref="AX231">IF( AND($AV231, $AW231), INDEX(顎音化聲母資料表, MATCH( $D231 &amp; $E231, 顎音化聲母!$L$5:$L$136, 0), 3), "")</f>
        <v/>
      </c>
      <c r="AY231" s="301">
        <f t="shared" si="95"/>
        <v>18</v>
      </c>
      <c r="AZ231" s="362" t="str">
        <f t="array" ref="AZ231">IF($AY231="", "", IF( $AX231&lt;&gt;"", $AX231,INDEX(聲母資料表, $AY231, $AZ$5)))</f>
        <v>ㄗ</v>
      </c>
      <c r="BA231" s="362" t="str">
        <f t="array" ref="BA231">IF($X231, "", INDEX(方音八音反切資料表, $AE231, $AJ231))</f>
        <v>ㆰˊ</v>
      </c>
    </row>
    <row r="232" spans="2:53">
      <c r="B232" s="307">
        <f t="shared" si="77"/>
        <v>225</v>
      </c>
      <c r="C232" s="404" t="s">
        <v>257</v>
      </c>
      <c r="D232" s="312" t="s">
        <v>91</v>
      </c>
      <c r="E232" s="312" t="s">
        <v>107</v>
      </c>
      <c r="F232" s="296">
        <v>3</v>
      </c>
      <c r="G232" s="418" t="str">
        <f t="shared" si="78"/>
        <v xml:space="preserve">畏 (qui3) </v>
      </c>
      <c r="H232" s="269" t="str" cm="1">
        <f t="array" ref="H232">IF( OR($U232, NOT($V232), $X232), "",  $AF232 &amp; INDEX(中文數值資料表, $AJ232, 2) &amp; $AC232)</f>
        <v>閒三英</v>
      </c>
      <c r="I232" s="332" t="str">
        <f t="shared" si="79"/>
        <v>qùi</v>
      </c>
      <c r="J232" s="333" t="str">
        <f t="shared" si="80"/>
        <v>ùi</v>
      </c>
      <c r="K232" s="334" t="str">
        <f t="shared" si="81"/>
        <v>ǔi</v>
      </c>
      <c r="L232" s="335" t="str">
        <f t="shared" si="82"/>
        <v>0ㄨㄧ˪</v>
      </c>
      <c r="M232" s="270" t="str">
        <f t="shared" ca="1" si="83"/>
        <v xml:space="preserve">\ltjruby{畏}{ùi}\
</v>
      </c>
      <c r="N232" s="270" t="str">
        <f t="shared" ca="1" si="84"/>
        <v xml:space="preserve">&lt;ruby&gt;畏&lt;rt&gt;閒三英&lt;/rt&gt;&lt;/ruby&gt;
</v>
      </c>
      <c r="O232" s="270" t="str">
        <f t="shared" ca="1" si="85"/>
        <v xml:space="preserve">&lt;ruby&gt;畏&lt;rt&gt;qùi&lt;/rt&gt;&lt;/ruby&gt;
</v>
      </c>
      <c r="P232" s="270" t="str">
        <f t="shared" ca="1" si="100"/>
        <v xml:space="preserve">&lt;ruby&gt;畏&lt;rt&gt;ùi&lt;/rt&gt;&lt;/ruby&gt;
</v>
      </c>
      <c r="Q232" s="270" t="str">
        <f t="shared" ca="1" si="100"/>
        <v xml:space="preserve">&lt;ruby&gt;畏&lt;rt&gt;ǔi&lt;/rt&gt;&lt;/ruby&gt;
</v>
      </c>
      <c r="R232" s="271" t="str">
        <f t="shared" ca="1" si="86"/>
        <v xml:space="preserve">&lt;ruby&gt;畏&lt;rtc&gt;0ㄨㄧ˪&lt;/rtc&gt;&lt;/ruby&gt;
</v>
      </c>
      <c r="S232" s="271" t="str">
        <f t="shared" ca="1" si="87"/>
        <v xml:space="preserve">&lt;ruby&gt;畏&lt;rt&gt;ùi&lt;/rt&gt;&lt;rtc&gt;0ㄨㄧ˪&lt;/rtc&gt;&lt;/ruby&gt;
</v>
      </c>
      <c r="T232" s="244"/>
      <c r="U232" s="272" t="b">
        <f t="shared" si="88"/>
        <v>0</v>
      </c>
      <c r="V232" s="272" t="b">
        <f t="shared" si="89"/>
        <v>1</v>
      </c>
      <c r="W232" s="272" t="b">
        <f t="shared" si="97"/>
        <v>0</v>
      </c>
      <c r="X232" s="272" t="b">
        <f t="shared" si="90"/>
        <v>0</v>
      </c>
      <c r="Y232" s="272" t="b">
        <f t="shared" si="91"/>
        <v>0</v>
      </c>
      <c r="Z232" s="298"/>
      <c r="AA232" s="305">
        <f t="shared" si="92"/>
        <v>22</v>
      </c>
      <c r="AB232" s="301" cm="1">
        <f t="array" ref="AB232">IF( $AA232="", "", INDEX(聲母資料表, $AA232, AB$5))</f>
        <v>11</v>
      </c>
      <c r="AC232" s="301" t="str" cm="1">
        <f t="array" ref="AC232">IF( $AA232="", "", INDEX(聲母資料表, $AA232, AC$5))</f>
        <v>英</v>
      </c>
      <c r="AD232" s="305">
        <f t="shared" si="93"/>
        <v>73</v>
      </c>
      <c r="AE232" s="301" cm="1">
        <f t="array" ref="AE232">IF( $X232, "", INDEX(韻母資料表, AD232, AE$5))</f>
        <v>4</v>
      </c>
      <c r="AF232" s="301" t="str" cm="1">
        <f t="array" ref="AF232">IF( $X232, "", INDEX(韻母資料表, AE232, AF$5))</f>
        <v>閒</v>
      </c>
      <c r="AG232" s="298"/>
      <c r="AH232" s="301" t="b">
        <f t="array" ref="AH232">IF( $X232, "", IF( INDEX(韻母資料表, AD232, $AH$5) = "入聲", TRUE, FALSE) )</f>
        <v>0</v>
      </c>
      <c r="AI232" s="302">
        <f t="shared" si="94"/>
        <v>1</v>
      </c>
      <c r="AJ232" s="302">
        <f t="shared" si="99"/>
        <v>3</v>
      </c>
      <c r="AK232" s="362" t="str">
        <f t="array" ref="AK232">IF( $X232, "", INDEX(韻母資料表, $AD232, $AK$5))</f>
        <v>ui</v>
      </c>
      <c r="AL232" s="362" t="str">
        <f t="array" ref="AL232">IF($X232, "", INDEX(白話字韻母八聲調資料表, $AE232, $AJ232))</f>
        <v>ùi</v>
      </c>
      <c r="AM232" s="298"/>
      <c r="AN232" s="362" t="str" cm="1">
        <f t="array" ref="AN232">IF($W232, "", INDEX(聲母資料表, $AA232, AN$5))</f>
        <v xml:space="preserve"> </v>
      </c>
      <c r="AO232" s="367" t="str" cm="1">
        <f t="array" ref="AO232">IF($X232, "", INDEX(韻母資料表, $AD232, AO$5))</f>
        <v>ui</v>
      </c>
      <c r="AP232" s="362" t="str" cm="1">
        <f t="array" ref="AP232">IF($X232, "", INDEX(台羅韻母八聲調資料表, $AE232, $F232))</f>
        <v>ùi</v>
      </c>
      <c r="AQ232" s="298"/>
      <c r="AR232" s="302" t="str">
        <f t="array" ref="AR232">IF($W232, "", INDEX(聲母資料表, $AA232, $AR$5))</f>
        <v xml:space="preserve"> </v>
      </c>
      <c r="AS232" s="303" t="str">
        <f t="array" ref="AS232">IF($X232, "", INDEX(韻母資料表, $AD232, $AS$5))</f>
        <v>ui</v>
      </c>
      <c r="AT232" s="302" t="str">
        <f t="array" ref="AT232">IF($X232, "", INDEX(閩拼韻母八聲調資料表, $AE232, $AJ232))</f>
        <v>ǔi</v>
      </c>
      <c r="AV232" s="301" t="b">
        <f t="shared" si="96"/>
        <v>0</v>
      </c>
      <c r="AW232" s="301" t="str">
        <f>IF( $AV232, IFERROR( IF(MATCH( $E232, 顎音化聲母!$H$9:$H$37, 0), TRUE, FALSE), FALSE), "")</f>
        <v/>
      </c>
      <c r="AX232" s="301" t="str">
        <f t="array" ref="AX232">IF( AND($AV232, $AW232), INDEX(顎音化聲母資料表, MATCH( $D232 &amp; $E232, 顎音化聲母!$L$5:$L$136, 0), 3), "")</f>
        <v/>
      </c>
      <c r="AY232" s="301">
        <f t="shared" si="95"/>
        <v>22</v>
      </c>
      <c r="AZ232" s="362">
        <f t="array" ref="AZ232">IF($AY232="", "", IF( $AX232&lt;&gt;"", $AX232,INDEX(聲母資料表, $AY232, $AZ$5)))</f>
        <v>0</v>
      </c>
      <c r="BA232" s="362" t="str">
        <f t="array" ref="BA232">IF($X232, "", INDEX(方音八音反切資料表, $AE232, $AJ232))</f>
        <v>ㄨㄧ˪</v>
      </c>
    </row>
    <row r="233" spans="2:53">
      <c r="B233" s="307">
        <f t="shared" si="77"/>
        <v>226</v>
      </c>
      <c r="C233" s="404" t="s">
        <v>258</v>
      </c>
      <c r="D233" s="312" t="s">
        <v>60</v>
      </c>
      <c r="E233" s="312" t="s">
        <v>61</v>
      </c>
      <c r="F233" s="296">
        <v>1</v>
      </c>
      <c r="G233" s="418" t="str">
        <f t="shared" si="78"/>
        <v xml:space="preserve">譏 (ki1) </v>
      </c>
      <c r="H233" s="269" t="str" cm="1">
        <f t="array" ref="H233">IF( OR($U233, NOT($V233), $X233), "",  $AF233 &amp; INDEX(中文數值資料表, $AJ233, 2) &amp; $AC233)</f>
        <v>堅一求</v>
      </c>
      <c r="I233" s="332" t="str">
        <f t="shared" si="79"/>
        <v>ki</v>
      </c>
      <c r="J233" s="333" t="str">
        <f t="shared" si="80"/>
        <v>ki</v>
      </c>
      <c r="K233" s="334" t="str">
        <f t="shared" si="81"/>
        <v>gī</v>
      </c>
      <c r="L233" s="335" t="str">
        <f t="shared" si="82"/>
        <v>ㄍㄧ</v>
      </c>
      <c r="M233" s="270" t="str">
        <f t="shared" ca="1" si="83"/>
        <v xml:space="preserve">\ltjruby{譏}{ki}\
</v>
      </c>
      <c r="N233" s="270" t="str">
        <f t="shared" ca="1" si="84"/>
        <v xml:space="preserve">&lt;ruby&gt;譏&lt;rt&gt;堅一求&lt;/rt&gt;&lt;/ruby&gt;
</v>
      </c>
      <c r="O233" s="270" t="str">
        <f t="shared" ca="1" si="85"/>
        <v xml:space="preserve">&lt;ruby&gt;譏&lt;rt&gt;ki&lt;/rt&gt;&lt;/ruby&gt;
</v>
      </c>
      <c r="P233" s="270" t="str">
        <f t="shared" ca="1" si="100"/>
        <v xml:space="preserve">&lt;ruby&gt;譏&lt;rt&gt;ki&lt;/rt&gt;&lt;/ruby&gt;
</v>
      </c>
      <c r="Q233" s="270" t="str">
        <f t="shared" ca="1" si="100"/>
        <v xml:space="preserve">&lt;ruby&gt;譏&lt;rt&gt;gī&lt;/rt&gt;&lt;/ruby&gt;
</v>
      </c>
      <c r="R233" s="271" t="str">
        <f t="shared" ca="1" si="86"/>
        <v xml:space="preserve">&lt;ruby&gt;譏&lt;rtc&gt;ㄍㄧ&lt;/rtc&gt;&lt;/ruby&gt;
</v>
      </c>
      <c r="S233" s="271" t="str">
        <f t="shared" ca="1" si="87"/>
        <v xml:space="preserve">&lt;ruby&gt;譏&lt;rt&gt;ki&lt;/rt&gt;&lt;rtc&gt;ㄍㄧ&lt;/rtc&gt;&lt;/ruby&gt;
</v>
      </c>
      <c r="T233" s="244"/>
      <c r="U233" s="272" t="b">
        <f t="shared" si="88"/>
        <v>0</v>
      </c>
      <c r="V233" s="272" t="b">
        <f t="shared" si="89"/>
        <v>1</v>
      </c>
      <c r="W233" s="272" t="b">
        <f t="shared" si="97"/>
        <v>0</v>
      </c>
      <c r="X233" s="272" t="b">
        <f t="shared" si="90"/>
        <v>0</v>
      </c>
      <c r="Y233" s="272" t="b">
        <f t="shared" si="91"/>
        <v>0</v>
      </c>
      <c r="Z233" s="298"/>
      <c r="AA233" s="305">
        <f t="shared" si="92"/>
        <v>9</v>
      </c>
      <c r="AB233" s="301" cm="1">
        <f t="array" ref="AB233">IF( $AA233="", "", INDEX(聲母資料表, $AA233, AB$5))</f>
        <v>3</v>
      </c>
      <c r="AC233" s="301" t="str" cm="1">
        <f t="array" ref="AC233">IF( $AA233="", "", INDEX(聲母資料表, $AA233, AC$5))</f>
        <v>求</v>
      </c>
      <c r="AD233" s="305">
        <f t="shared" si="93"/>
        <v>19</v>
      </c>
      <c r="AE233" s="301" cm="1">
        <f t="array" ref="AE233">IF( $X233, "", INDEX(韻母資料表, AD233, AE$5))</f>
        <v>29</v>
      </c>
      <c r="AF233" s="301" t="str" cm="1">
        <f t="array" ref="AF233">IF( $X233, "", INDEX(韻母資料表, AE233, AF$5))</f>
        <v>堅</v>
      </c>
      <c r="AG233" s="298"/>
      <c r="AH233" s="301" t="b">
        <f t="array" ref="AH233">IF( $X233, "", IF( INDEX(韻母資料表, AD233, $AH$5) = "入聲", TRUE, FALSE) )</f>
        <v>0</v>
      </c>
      <c r="AI233" s="302">
        <f t="shared" si="94"/>
        <v>1</v>
      </c>
      <c r="AJ233" s="302">
        <f t="shared" si="99"/>
        <v>1</v>
      </c>
      <c r="AK233" s="362" t="str">
        <f t="array" ref="AK233">IF( $X233, "", INDEX(韻母資料表, $AD233, $AK$5))</f>
        <v>i</v>
      </c>
      <c r="AL233" s="362" t="str">
        <f t="array" ref="AL233">IF($X233, "", INDEX(白話字韻母八聲調資料表, $AE233, $AJ233))</f>
        <v>i</v>
      </c>
      <c r="AM233" s="298"/>
      <c r="AN233" s="362" t="str" cm="1">
        <f t="array" ref="AN233">IF($W233, "", INDEX(聲母資料表, $AA233, AN$5))</f>
        <v>k</v>
      </c>
      <c r="AO233" s="367" t="str" cm="1">
        <f t="array" ref="AO233">IF($X233, "", INDEX(韻母資料表, $AD233, AO$5))</f>
        <v>i</v>
      </c>
      <c r="AP233" s="362" t="str" cm="1">
        <f t="array" ref="AP233">IF($X233, "", INDEX(台羅韻母八聲調資料表, $AE233, $F233))</f>
        <v>i</v>
      </c>
      <c r="AQ233" s="298"/>
      <c r="AR233" s="302" t="str">
        <f t="array" ref="AR233">IF($W233, "", INDEX(聲母資料表, $AA233, $AR$5))</f>
        <v>g</v>
      </c>
      <c r="AS233" s="303" t="str">
        <f t="array" ref="AS233">IF($X233, "", INDEX(韻母資料表, $AD233, $AS$5))</f>
        <v>i</v>
      </c>
      <c r="AT233" s="302" t="str">
        <f t="array" ref="AT233">IF($X233, "", INDEX(閩拼韻母八聲調資料表, $AE233, $AJ233))</f>
        <v>ī</v>
      </c>
      <c r="AV233" s="301" t="b">
        <f t="shared" si="96"/>
        <v>0</v>
      </c>
      <c r="AW233" s="301" t="str">
        <f>IF( $AV233, IFERROR( IF(MATCH( $E233, 顎音化聲母!$H$9:$H$37, 0), TRUE, FALSE), FALSE), "")</f>
        <v/>
      </c>
      <c r="AX233" s="301" t="str">
        <f t="array" ref="AX233">IF( AND($AV233, $AW233), INDEX(顎音化聲母資料表, MATCH( $D233 &amp; $E233, 顎音化聲母!$L$5:$L$136, 0), 3), "")</f>
        <v/>
      </c>
      <c r="AY233" s="301">
        <f t="shared" si="95"/>
        <v>9</v>
      </c>
      <c r="AZ233" s="362" t="str">
        <f t="array" ref="AZ233">IF($AY233="", "", IF( $AX233&lt;&gt;"", $AX233,INDEX(聲母資料表, $AY233, $AZ$5)))</f>
        <v>ㄍ</v>
      </c>
      <c r="BA233" s="362" t="str">
        <f t="array" ref="BA233">IF($X233, "", INDEX(方音八音反切資料表, $AE233, $AJ233))</f>
        <v>ㄧ</v>
      </c>
    </row>
    <row r="234" spans="2:53">
      <c r="B234" s="307">
        <f t="shared" si="77"/>
        <v>227</v>
      </c>
      <c r="C234" s="404" t="s">
        <v>75</v>
      </c>
      <c r="D234" s="312"/>
      <c r="E234" s="312"/>
      <c r="F234" s="296"/>
      <c r="G234" s="418" t="str">
        <f t="shared" si="78"/>
        <v/>
      </c>
      <c r="H234" s="269" t="str" cm="1">
        <f t="array" ref="H234">IF( OR($U234, NOT($V234), $X234), "",  $AF234 &amp; INDEX(中文數值資料表, $AJ234, 2) &amp; $AC234)</f>
        <v/>
      </c>
      <c r="I234" s="332" t="str">
        <f t="shared" si="79"/>
        <v/>
      </c>
      <c r="J234" s="333" t="str">
        <f t="shared" si="80"/>
        <v/>
      </c>
      <c r="K234" s="334" t="str">
        <f t="shared" si="81"/>
        <v/>
      </c>
      <c r="L234" s="335" t="str">
        <f t="shared" si="82"/>
        <v/>
      </c>
      <c r="M234" s="270" t="str">
        <f t="shared" ca="1" si="83"/>
        <v xml:space="preserve">\ltjruby{，}{}\
</v>
      </c>
      <c r="N234" s="270" t="str">
        <f t="shared" ca="1" si="84"/>
        <v xml:space="preserve">，
</v>
      </c>
      <c r="O234" s="270" t="str">
        <f t="shared" ca="1" si="85"/>
        <v xml:space="preserve">，
</v>
      </c>
      <c r="P234" s="270" t="str">
        <f t="shared" ca="1" si="100"/>
        <v xml:space="preserve">，
</v>
      </c>
      <c r="Q234" s="270" t="str">
        <f t="shared" ca="1" si="100"/>
        <v xml:space="preserve">，
</v>
      </c>
      <c r="R234" s="271" t="str">
        <f t="shared" ca="1" si="86"/>
        <v xml:space="preserve">，
</v>
      </c>
      <c r="S234" s="271" t="str">
        <f t="shared" ca="1" si="87"/>
        <v xml:space="preserve">，
</v>
      </c>
      <c r="T234" s="244"/>
      <c r="U234" s="272" t="b">
        <f t="shared" si="88"/>
        <v>1</v>
      </c>
      <c r="V234" s="272" t="b">
        <f t="shared" si="89"/>
        <v>0</v>
      </c>
      <c r="W234" s="272" t="b">
        <f t="shared" si="97"/>
        <v>1</v>
      </c>
      <c r="X234" s="272" t="b">
        <f t="shared" si="90"/>
        <v>1</v>
      </c>
      <c r="Y234" s="272" t="b">
        <f t="shared" si="91"/>
        <v>0</v>
      </c>
      <c r="Z234" s="298"/>
      <c r="AA234" s="305" t="str">
        <f t="shared" si="92"/>
        <v/>
      </c>
      <c r="AB234" s="301" t="str" cm="1">
        <f t="array" ref="AB234">IF( $AA234="", "", INDEX(聲母資料表, $AA234, AB$5))</f>
        <v/>
      </c>
      <c r="AC234" s="301" t="str" cm="1">
        <f t="array" ref="AC234">IF( $AA234="", "", INDEX(聲母資料表, $AA234, AC$5))</f>
        <v/>
      </c>
      <c r="AD234" s="305" t="str">
        <f t="shared" si="93"/>
        <v/>
      </c>
      <c r="AE234" s="301" t="str" cm="1">
        <f t="array" ref="AE234">IF( $X234, "", INDEX(韻母資料表, AD234, AE$5))</f>
        <v/>
      </c>
      <c r="AF234" s="301" t="str" cm="1">
        <f t="array" ref="AF234">IF( $X234, "", INDEX(韻母資料表, AE234, AF$5))</f>
        <v/>
      </c>
      <c r="AG234" s="298"/>
      <c r="AH234" s="301" t="str">
        <f t="array" ref="AH234">IF( $X234, "", IF( INDEX(韻母資料表, AD234, $AH$5) = "入聲", TRUE, FALSE) )</f>
        <v/>
      </c>
      <c r="AI234" s="302" t="str">
        <f t="shared" si="94"/>
        <v/>
      </c>
      <c r="AJ234" s="302" t="str">
        <f t="shared" si="99"/>
        <v/>
      </c>
      <c r="AK234" s="362" t="str">
        <f t="array" ref="AK234">IF( $X234, "", INDEX(韻母資料表, $AD234, $AK$5))</f>
        <v/>
      </c>
      <c r="AL234" s="362" t="str">
        <f t="array" ref="AL234">IF($X234, "", INDEX(白話字韻母八聲調資料表, $AE234, $AJ234))</f>
        <v/>
      </c>
      <c r="AM234" s="298"/>
      <c r="AN234" s="362" t="str" cm="1">
        <f t="array" ref="AN234">IF($W234, "", INDEX(聲母資料表, $AA234, AN$5))</f>
        <v/>
      </c>
      <c r="AO234" s="367" t="str" cm="1">
        <f t="array" ref="AO234">IF($X234, "", INDEX(韻母資料表, $AD234, AO$5))</f>
        <v/>
      </c>
      <c r="AP234" s="362" t="str" cm="1">
        <f t="array" ref="AP234">IF($X234, "", INDEX(台羅韻母八聲調資料表, $AE234, $F234))</f>
        <v/>
      </c>
      <c r="AQ234" s="298"/>
      <c r="AR234" s="302" t="str">
        <f t="array" ref="AR234">IF($W234, "", INDEX(聲母資料表, $AA234, $AR$5))</f>
        <v/>
      </c>
      <c r="AS234" s="303" t="str">
        <f t="array" ref="AS234">IF($X234, "", INDEX(韻母資料表, $AD234, $AS$5))</f>
        <v/>
      </c>
      <c r="AT234" s="302" t="str">
        <f t="array" ref="AT234">IF($X234, "", INDEX(閩拼韻母八聲調資料表, $AE234, $AJ234))</f>
        <v/>
      </c>
      <c r="AV234" s="301" t="b">
        <f t="shared" si="96"/>
        <v>0</v>
      </c>
      <c r="AW234" s="301" t="str">
        <f>IF( $AV234, IFERROR( IF(MATCH( $E234, 顎音化聲母!$H$9:$H$37, 0), TRUE, FALSE), FALSE), "")</f>
        <v/>
      </c>
      <c r="AX234" s="301" t="str">
        <f t="array" ref="AX234">IF( AND($AV234, $AW234), INDEX(顎音化聲母資料表, MATCH( $D234 &amp; $E234, 顎音化聲母!$L$5:$L$136, 0), 3), "")</f>
        <v/>
      </c>
      <c r="AY234" s="301" t="str">
        <f t="shared" si="95"/>
        <v/>
      </c>
      <c r="AZ234" s="362" t="str">
        <f t="array" ref="AZ234">IF($AY234="", "", IF( $AX234&lt;&gt;"", $AX234,INDEX(聲母資料表, $AY234, $AZ$5)))</f>
        <v/>
      </c>
      <c r="BA234" s="362" t="str">
        <f t="array" ref="BA234">IF($X234, "", INDEX(方音八音反切資料表, $AE234, $AJ234))</f>
        <v/>
      </c>
    </row>
    <row r="235" spans="2:53">
      <c r="B235" s="307">
        <f t="shared" si="77"/>
        <v>228</v>
      </c>
      <c r="C235" s="404" t="s">
        <v>259</v>
      </c>
      <c r="D235" s="312" t="s">
        <v>94</v>
      </c>
      <c r="E235" s="312" t="s">
        <v>138</v>
      </c>
      <c r="F235" s="296">
        <v>2</v>
      </c>
      <c r="G235" s="418" t="str">
        <f t="shared" si="78"/>
        <v xml:space="preserve">滿 (buan2) </v>
      </c>
      <c r="H235" s="269" t="str" cm="1">
        <f t="array" ref="H235">IF( OR($U235, NOT($V235), $X235), "",  $AF235 &amp; INDEX(中文數值資料表, $AJ235, 2) &amp; $AC235)</f>
        <v>監二門</v>
      </c>
      <c r="I235" s="332" t="str">
        <f t="shared" si="79"/>
        <v>buán</v>
      </c>
      <c r="J235" s="333" t="str">
        <f t="shared" si="80"/>
        <v>buán</v>
      </c>
      <c r="K235" s="334" t="str">
        <f t="shared" si="81"/>
        <v>bbuán</v>
      </c>
      <c r="L235" s="335" t="str">
        <f t="shared" si="82"/>
        <v>ㆠㄨㄢˋ</v>
      </c>
      <c r="M235" s="270" t="str">
        <f t="shared" ca="1" si="83"/>
        <v xml:space="preserve">\ltjruby{滿}{buán}\
</v>
      </c>
      <c r="N235" s="270" t="str">
        <f t="shared" ca="1" si="84"/>
        <v xml:space="preserve">&lt;ruby&gt;滿&lt;rt&gt;監二門&lt;/rt&gt;&lt;/ruby&gt;
</v>
      </c>
      <c r="O235" s="270" t="str">
        <f t="shared" ca="1" si="85"/>
        <v xml:space="preserve">&lt;ruby&gt;滿&lt;rt&gt;buán&lt;/rt&gt;&lt;/ruby&gt;
</v>
      </c>
      <c r="P235" s="270" t="str">
        <f t="shared" ca="1" si="100"/>
        <v xml:space="preserve">&lt;ruby&gt;滿&lt;rt&gt;buán&lt;/rt&gt;&lt;/ruby&gt;
</v>
      </c>
      <c r="Q235" s="270" t="str">
        <f t="shared" ca="1" si="100"/>
        <v xml:space="preserve">&lt;ruby&gt;滿&lt;rt&gt;bbuán&lt;/rt&gt;&lt;/ruby&gt;
</v>
      </c>
      <c r="R235" s="271" t="str">
        <f t="shared" ca="1" si="86"/>
        <v xml:space="preserve">&lt;ruby&gt;滿&lt;rtc&gt;ㆠㄨㄢˋ&lt;/rtc&gt;&lt;/ruby&gt;
</v>
      </c>
      <c r="S235" s="271" t="str">
        <f t="shared" ca="1" si="87"/>
        <v xml:space="preserve">&lt;ruby&gt;滿&lt;rt&gt;buán&lt;/rt&gt;&lt;rtc&gt;ㆠㄨㄢˋ&lt;/rtc&gt;&lt;/ruby&gt;
</v>
      </c>
      <c r="T235" s="244"/>
      <c r="U235" s="272" t="b">
        <f t="shared" si="88"/>
        <v>0</v>
      </c>
      <c r="V235" s="272" t="b">
        <f t="shared" si="89"/>
        <v>1</v>
      </c>
      <c r="W235" s="272" t="b">
        <f t="shared" si="97"/>
        <v>0</v>
      </c>
      <c r="X235" s="272" t="b">
        <f t="shared" si="90"/>
        <v>0</v>
      </c>
      <c r="Y235" s="272" t="b">
        <f t="shared" si="91"/>
        <v>0</v>
      </c>
      <c r="Z235" s="298"/>
      <c r="AA235" s="305">
        <f t="shared" si="92"/>
        <v>2</v>
      </c>
      <c r="AB235" s="301" cm="1">
        <f t="array" ref="AB235">IF( $AA235="", "", INDEX(聲母資料表, $AA235, AB$5))</f>
        <v>12</v>
      </c>
      <c r="AC235" s="301" t="str" cm="1">
        <f t="array" ref="AC235">IF( $AA235="", "", INDEX(聲母資料表, $AA235, AC$5))</f>
        <v>門</v>
      </c>
      <c r="AD235" s="305">
        <f t="shared" si="93"/>
        <v>67</v>
      </c>
      <c r="AE235" s="301" cm="1">
        <f t="array" ref="AE235">IF( $X235, "", INDEX(韻母資料表, AD235, AE$5))</f>
        <v>10</v>
      </c>
      <c r="AF235" s="301" t="str" cm="1">
        <f t="array" ref="AF235">IF( $X235, "", INDEX(韻母資料表, AE235, AF$5))</f>
        <v>監</v>
      </c>
      <c r="AG235" s="298"/>
      <c r="AH235" s="301" t="b">
        <f t="array" ref="AH235">IF( $X235, "", IF( INDEX(韻母資料表, AD235, $AH$5) = "入聲", TRUE, FALSE) )</f>
        <v>0</v>
      </c>
      <c r="AI235" s="302">
        <f t="shared" si="94"/>
        <v>1</v>
      </c>
      <c r="AJ235" s="302">
        <f t="shared" si="99"/>
        <v>2</v>
      </c>
      <c r="AK235" s="362" t="str">
        <f t="array" ref="AK235">IF( $X235, "", INDEX(韻母資料表, $AD235, $AK$5))</f>
        <v>uan</v>
      </c>
      <c r="AL235" s="362" t="str">
        <f t="array" ref="AL235">IF($X235, "", INDEX(白話字韻母八聲調資料表, $AE235, $AJ235))</f>
        <v>uán</v>
      </c>
      <c r="AM235" s="298"/>
      <c r="AN235" s="362" t="str" cm="1">
        <f t="array" ref="AN235">IF($W235, "", INDEX(聲母資料表, $AA235, AN$5))</f>
        <v>b</v>
      </c>
      <c r="AO235" s="367" t="str" cm="1">
        <f t="array" ref="AO235">IF($X235, "", INDEX(韻母資料表, $AD235, AO$5))</f>
        <v>uan</v>
      </c>
      <c r="AP235" s="362" t="str" cm="1">
        <f t="array" ref="AP235">IF($X235, "", INDEX(台羅韻母八聲調資料表, $AE235, $F235))</f>
        <v>uán</v>
      </c>
      <c r="AQ235" s="298"/>
      <c r="AR235" s="302" t="str">
        <f t="array" ref="AR235">IF($W235, "", INDEX(聲母資料表, $AA235, $AR$5))</f>
        <v>bb</v>
      </c>
      <c r="AS235" s="303" t="str">
        <f t="array" ref="AS235">IF($X235, "", INDEX(韻母資料表, $AD235, $AS$5))</f>
        <v>uan</v>
      </c>
      <c r="AT235" s="302" t="str">
        <f t="array" ref="AT235">IF($X235, "", INDEX(閩拼韻母八聲調資料表, $AE235, $AJ235))</f>
        <v>uán</v>
      </c>
      <c r="AV235" s="301" t="b">
        <f t="shared" si="96"/>
        <v>0</v>
      </c>
      <c r="AW235" s="301" t="str">
        <f>IF( $AV235, IFERROR( IF(MATCH( $E235, 顎音化聲母!$H$9:$H$37, 0), TRUE, FALSE), FALSE), "")</f>
        <v/>
      </c>
      <c r="AX235" s="301" t="str">
        <f t="array" ref="AX235">IF( AND($AV235, $AW235), INDEX(顎音化聲母資料表, MATCH( $D235 &amp; $E235, 顎音化聲母!$L$5:$L$136, 0), 3), "")</f>
        <v/>
      </c>
      <c r="AY235" s="301">
        <f t="shared" si="95"/>
        <v>2</v>
      </c>
      <c r="AZ235" s="362" t="str">
        <f t="array" ref="AZ235">IF($AY235="", "", IF( $AX235&lt;&gt;"", $AX235,INDEX(聲母資料表, $AY235, $AZ$5)))</f>
        <v>ㆠ</v>
      </c>
      <c r="BA235" s="362" t="str">
        <f t="array" ref="BA235">IF($X235, "", INDEX(方音八音反切資料表, $AE235, $AJ235))</f>
        <v>ㄨㄢˋ</v>
      </c>
    </row>
    <row r="236" spans="2:53">
      <c r="B236" s="307">
        <f t="shared" si="77"/>
        <v>229</v>
      </c>
      <c r="C236" s="404" t="s">
        <v>260</v>
      </c>
      <c r="D236" s="312" t="s">
        <v>94</v>
      </c>
      <c r="E236" s="312" t="s">
        <v>132</v>
      </c>
      <c r="F236" s="296">
        <v>8</v>
      </c>
      <c r="G236" s="418" t="str">
        <f t="shared" si="78"/>
        <v xml:space="preserve">目 (bok8) </v>
      </c>
      <c r="H236" s="269" t="str" cm="1">
        <f t="array" ref="H236">IF( OR($U236, NOT($V236), $X236), "",  $AF236 &amp; INDEX(中文數值資料表, $AJ236, 2) &amp; $AC236)</f>
        <v>干八門</v>
      </c>
      <c r="I236" s="332" t="str">
        <f t="shared" si="79"/>
        <v>bo̍k</v>
      </c>
      <c r="J236" s="333" t="str">
        <f t="shared" si="80"/>
        <v>bo̍k</v>
      </c>
      <c r="K236" s="334" t="str">
        <f t="shared" si="81"/>
        <v>bbók</v>
      </c>
      <c r="L236" s="335" t="str">
        <f t="shared" si="82"/>
        <v>ㆠㆦㆻ˙</v>
      </c>
      <c r="M236" s="270" t="str">
        <f t="shared" ca="1" si="83"/>
        <v xml:space="preserve">\ltjruby{目}{bo̍k}\
</v>
      </c>
      <c r="N236" s="270" t="str">
        <f t="shared" ca="1" si="84"/>
        <v xml:space="preserve">&lt;ruby&gt;目&lt;rt&gt;干八門&lt;/rt&gt;&lt;/ruby&gt;
</v>
      </c>
      <c r="O236" s="270" t="str">
        <f t="shared" ca="1" si="85"/>
        <v xml:space="preserve">&lt;ruby&gt;目&lt;rt&gt;bo̍k&lt;/rt&gt;&lt;/ruby&gt;
</v>
      </c>
      <c r="P236" s="270" t="str">
        <f t="shared" ca="1" si="100"/>
        <v xml:space="preserve">&lt;ruby&gt;目&lt;rt&gt;bo̍k&lt;/rt&gt;&lt;/ruby&gt;
</v>
      </c>
      <c r="Q236" s="270" t="str">
        <f t="shared" ca="1" si="100"/>
        <v xml:space="preserve">&lt;ruby&gt;目&lt;rt&gt;bbók&lt;/rt&gt;&lt;/ruby&gt;
</v>
      </c>
      <c r="R236" s="271" t="str">
        <f t="shared" ca="1" si="86"/>
        <v xml:space="preserve">&lt;ruby&gt;目&lt;rtc&gt;ㆠㆦㆻ˙&lt;/rtc&gt;&lt;/ruby&gt;
</v>
      </c>
      <c r="S236" s="271" t="str">
        <f t="shared" ca="1" si="87"/>
        <v xml:space="preserve">&lt;ruby&gt;目&lt;rt&gt;bo̍k&lt;/rt&gt;&lt;rtc&gt;ㆠㆦㆻ˙&lt;/rtc&gt;&lt;/ruby&gt;
</v>
      </c>
      <c r="T236" s="244"/>
      <c r="U236" s="272" t="b">
        <f t="shared" si="88"/>
        <v>0</v>
      </c>
      <c r="V236" s="272" t="b">
        <f t="shared" si="89"/>
        <v>1</v>
      </c>
      <c r="W236" s="272" t="b">
        <f t="shared" si="97"/>
        <v>0</v>
      </c>
      <c r="X236" s="272" t="b">
        <f t="shared" si="90"/>
        <v>0</v>
      </c>
      <c r="Y236" s="272" t="b">
        <f t="shared" si="91"/>
        <v>0</v>
      </c>
      <c r="Z236" s="298"/>
      <c r="AA236" s="305">
        <f t="shared" si="92"/>
        <v>2</v>
      </c>
      <c r="AB236" s="301" cm="1">
        <f t="array" ref="AB236">IF( $AA236="", "", INDEX(聲母資料表, $AA236, AB$5))</f>
        <v>12</v>
      </c>
      <c r="AC236" s="301" t="str" cm="1">
        <f t="array" ref="AC236">IF( $AA236="", "", INDEX(聲母資料表, $AA236, AC$5))</f>
        <v>門</v>
      </c>
      <c r="AD236" s="305">
        <f t="shared" si="93"/>
        <v>55</v>
      </c>
      <c r="AE236" s="301" cm="1">
        <f t="array" ref="AE236">IF( $X236, "", INDEX(韻母資料表, AD236, AE$5))</f>
        <v>7</v>
      </c>
      <c r="AF236" s="301" t="str" cm="1">
        <f t="array" ref="AF236">IF( $X236, "", INDEX(韻母資料表, AE236, AF$5))</f>
        <v>干</v>
      </c>
      <c r="AG236" s="298"/>
      <c r="AH236" s="301" t="b">
        <f t="array" ref="AH236">IF( $X236, "", IF( INDEX(韻母資料表, AD236, $AH$5) = "入聲", TRUE, FALSE) )</f>
        <v>0</v>
      </c>
      <c r="AI236" s="302">
        <f t="shared" si="94"/>
        <v>1</v>
      </c>
      <c r="AJ236" s="302">
        <f t="shared" si="99"/>
        <v>8</v>
      </c>
      <c r="AK236" s="362" t="str">
        <f t="array" ref="AK236">IF( $X236, "", INDEX(韻母資料表, $AD236, $AK$5))</f>
        <v>ok</v>
      </c>
      <c r="AL236" s="362" t="str">
        <f t="array" ref="AL236">IF($X236, "", INDEX(白話字韻母八聲調資料表, $AE236, $AJ236))</f>
        <v>o̍k</v>
      </c>
      <c r="AM236" s="298"/>
      <c r="AN236" s="362" t="str" cm="1">
        <f t="array" ref="AN236">IF($W236, "", INDEX(聲母資料表, $AA236, AN$5))</f>
        <v>b</v>
      </c>
      <c r="AO236" s="367" t="str" cm="1">
        <f t="array" ref="AO236">IF($X236, "", INDEX(韻母資料表, $AD236, AO$5))</f>
        <v>ok</v>
      </c>
      <c r="AP236" s="362" t="str" cm="1">
        <f t="array" ref="AP236">IF($X236, "", INDEX(台羅韻母八聲調資料表, $AE236, $F236))</f>
        <v>o̍k</v>
      </c>
      <c r="AQ236" s="298"/>
      <c r="AR236" s="302" t="str">
        <f t="array" ref="AR236">IF($W236, "", INDEX(聲母資料表, $AA236, $AR$5))</f>
        <v>bb</v>
      </c>
      <c r="AS236" s="303" t="str">
        <f t="array" ref="AS236">IF($X236, "", INDEX(韻母資料表, $AD236, $AS$5))</f>
        <v>ok</v>
      </c>
      <c r="AT236" s="302" t="str">
        <f t="array" ref="AT236">IF($X236, "", INDEX(閩拼韻母八聲調資料表, $AE236, $AJ236))</f>
        <v>ók</v>
      </c>
      <c r="AV236" s="301" t="b">
        <f t="shared" si="96"/>
        <v>0</v>
      </c>
      <c r="AW236" s="301" t="str">
        <f>IF( $AV236, IFERROR( IF(MATCH( $E236, 顎音化聲母!$H$9:$H$37, 0), TRUE, FALSE), FALSE), "")</f>
        <v/>
      </c>
      <c r="AX236" s="301" t="str">
        <f t="array" ref="AX236">IF( AND($AV236, $AW236), INDEX(顎音化聲母資料表, MATCH( $D236 &amp; $E236, 顎音化聲母!$L$5:$L$136, 0), 3), "")</f>
        <v/>
      </c>
      <c r="AY236" s="301">
        <f t="shared" si="95"/>
        <v>2</v>
      </c>
      <c r="AZ236" s="362" t="str">
        <f t="array" ref="AZ236">IF($AY236="", "", IF( $AX236&lt;&gt;"", $AX236,INDEX(聲母資料表, $AY236, $AZ$5)))</f>
        <v>ㆠ</v>
      </c>
      <c r="BA236" s="362" t="str">
        <f t="array" ref="BA236">IF($X236, "", INDEX(方音八音反切資料表, $AE236, $AJ236))</f>
        <v>ㆦㆻ˙</v>
      </c>
    </row>
    <row r="237" spans="2:53">
      <c r="B237" s="307">
        <f t="shared" si="77"/>
        <v>230</v>
      </c>
      <c r="C237" s="404" t="s">
        <v>261</v>
      </c>
      <c r="D237" s="312" t="s">
        <v>68</v>
      </c>
      <c r="E237" s="312" t="s">
        <v>167</v>
      </c>
      <c r="F237" s="296">
        <v>1</v>
      </c>
      <c r="G237" s="418" t="str">
        <f t="shared" si="78"/>
        <v xml:space="preserve">蕭 (siau1) </v>
      </c>
      <c r="H237" s="269" t="str" cm="1">
        <f t="array" ref="H237">IF( OR($U237, NOT($V237), $X237), "",  $AF237 &amp; INDEX(中文數值資料表, $AJ237, 2) &amp; $AC237)</f>
        <v>干一時</v>
      </c>
      <c r="I237" s="332" t="str">
        <f t="shared" si="79"/>
        <v>siau</v>
      </c>
      <c r="J237" s="333" t="str">
        <f t="shared" si="80"/>
        <v>siau</v>
      </c>
      <c r="K237" s="334" t="str">
        <f t="shared" si="81"/>
        <v>siāo</v>
      </c>
      <c r="L237" s="335" t="str">
        <f t="shared" si="82"/>
        <v>ㄒㄧㄠ</v>
      </c>
      <c r="M237" s="270" t="str">
        <f t="shared" ca="1" si="83"/>
        <v xml:space="preserve">\ltjruby{蕭}{siau}\
</v>
      </c>
      <c r="N237" s="270" t="str">
        <f t="shared" ca="1" si="84"/>
        <v xml:space="preserve">&lt;ruby&gt;蕭&lt;rt&gt;干一時&lt;/rt&gt;&lt;/ruby&gt;
</v>
      </c>
      <c r="O237" s="270" t="str">
        <f t="shared" ca="1" si="85"/>
        <v xml:space="preserve">&lt;ruby&gt;蕭&lt;rt&gt;siau&lt;/rt&gt;&lt;/ruby&gt;
</v>
      </c>
      <c r="P237" s="270" t="str">
        <f t="shared" ca="1" si="100"/>
        <v xml:space="preserve">&lt;ruby&gt;蕭&lt;rt&gt;siau&lt;/rt&gt;&lt;/ruby&gt;
</v>
      </c>
      <c r="Q237" s="270" t="str">
        <f t="shared" ca="1" si="100"/>
        <v xml:space="preserve">&lt;ruby&gt;蕭&lt;rt&gt;siāo&lt;/rt&gt;&lt;/ruby&gt;
</v>
      </c>
      <c r="R237" s="271" t="str">
        <f t="shared" ca="1" si="86"/>
        <v xml:space="preserve">&lt;ruby&gt;蕭&lt;rtc&gt;ㄒㄧㄠ&lt;/rtc&gt;&lt;/ruby&gt;
</v>
      </c>
      <c r="S237" s="271" t="str">
        <f t="shared" ca="1" si="87"/>
        <v xml:space="preserve">&lt;ruby&gt;蕭&lt;rt&gt;siau&lt;/rt&gt;&lt;rtc&gt;ㄒㄧㄠ&lt;/rtc&gt;&lt;/ruby&gt;
</v>
      </c>
      <c r="T237" s="244"/>
      <c r="U237" s="272" t="b">
        <f t="shared" si="88"/>
        <v>0</v>
      </c>
      <c r="V237" s="272" t="b">
        <f t="shared" si="89"/>
        <v>1</v>
      </c>
      <c r="W237" s="272" t="b">
        <f t="shared" si="97"/>
        <v>0</v>
      </c>
      <c r="X237" s="272" t="b">
        <f t="shared" si="90"/>
        <v>0</v>
      </c>
      <c r="Y237" s="272" t="b">
        <f t="shared" si="91"/>
        <v>0</v>
      </c>
      <c r="Z237" s="298"/>
      <c r="AA237" s="305">
        <f t="shared" si="92"/>
        <v>21</v>
      </c>
      <c r="AB237" s="301" cm="1">
        <f t="array" ref="AB237">IF( $AA237="", "", INDEX(聲母資料表, $AA237, AB$5))</f>
        <v>10</v>
      </c>
      <c r="AC237" s="301" t="str" cm="1">
        <f t="array" ref="AC237">IF( $AA237="", "", INDEX(聲母資料表, $AA237, AC$5))</f>
        <v>時</v>
      </c>
      <c r="AD237" s="305">
        <f t="shared" si="93"/>
        <v>30</v>
      </c>
      <c r="AE237" s="301" cm="1">
        <f t="array" ref="AE237">IF( $X237, "", INDEX(韻母資料表, AD237, AE$5))</f>
        <v>12</v>
      </c>
      <c r="AF237" s="301" t="str" cm="1">
        <f t="array" ref="AF237">IF( $X237, "", INDEX(韻母資料表, AE237, AF$5))</f>
        <v>干</v>
      </c>
      <c r="AG237" s="298"/>
      <c r="AH237" s="301" t="b">
        <f t="array" ref="AH237">IF( $X237, "", IF( INDEX(韻母資料表, AD237, $AH$5) = "入聲", TRUE, FALSE) )</f>
        <v>0</v>
      </c>
      <c r="AI237" s="302">
        <f t="shared" si="94"/>
        <v>1</v>
      </c>
      <c r="AJ237" s="302">
        <f t="shared" si="99"/>
        <v>1</v>
      </c>
      <c r="AK237" s="362" t="str">
        <f t="array" ref="AK237">IF( $X237, "", INDEX(韻母資料表, $AD237, $AK$5))</f>
        <v>iau</v>
      </c>
      <c r="AL237" s="362" t="str">
        <f t="array" ref="AL237">IF($X237, "", INDEX(白話字韻母八聲調資料表, $AE237, $AJ237))</f>
        <v>iau</v>
      </c>
      <c r="AM237" s="298"/>
      <c r="AN237" s="362" t="str" cm="1">
        <f t="array" ref="AN237">IF($W237, "", INDEX(聲母資料表, $AA237, AN$5))</f>
        <v>s</v>
      </c>
      <c r="AO237" s="367" t="str" cm="1">
        <f t="array" ref="AO237">IF($X237, "", INDEX(韻母資料表, $AD237, AO$5))</f>
        <v>iau</v>
      </c>
      <c r="AP237" s="362" t="str" cm="1">
        <f t="array" ref="AP237">IF($X237, "", INDEX(台羅韻母八聲調資料表, $AE237, $F237))</f>
        <v>iau</v>
      </c>
      <c r="AQ237" s="298"/>
      <c r="AR237" s="302" t="str">
        <f t="array" ref="AR237">IF($W237, "", INDEX(聲母資料表, $AA237, $AR$5))</f>
        <v>s</v>
      </c>
      <c r="AS237" s="303" t="str">
        <f t="array" ref="AS237">IF($X237, "", INDEX(韻母資料表, $AD237, $AS$5))</f>
        <v>iao</v>
      </c>
      <c r="AT237" s="302" t="str">
        <f t="array" ref="AT237">IF($X237, "", INDEX(閩拼韻母八聲調資料表, $AE237, $AJ237))</f>
        <v>iāo</v>
      </c>
      <c r="AV237" s="301" t="b">
        <f t="shared" si="96"/>
        <v>1</v>
      </c>
      <c r="AW237" s="301" t="b">
        <f>IF( $AV237, IFERROR( IF(MATCH( $E237, 顎音化聲母!$H$9:$H$37, 0), TRUE, FALSE), FALSE), "")</f>
        <v>1</v>
      </c>
      <c r="AX237" s="301" t="str">
        <f t="array" ref="AX237">IF( AND($AV237, $AW237), INDEX(顎音化聲母資料表, MATCH( $D237 &amp; $E237, 顎音化聲母!$L$5:$L$136, 0), 3), "")</f>
        <v>ㄒ</v>
      </c>
      <c r="AY237" s="301">
        <f t="shared" si="95"/>
        <v>21</v>
      </c>
      <c r="AZ237" s="362" t="str">
        <f t="array" ref="AZ237">IF($AY237="", "", IF( $AX237&lt;&gt;"", $AX237,INDEX(聲母資料表, $AY237, $AZ$5)))</f>
        <v>ㄒ</v>
      </c>
      <c r="BA237" s="362" t="str">
        <f t="array" ref="BA237">IF($X237, "", INDEX(方音八音反切資料表, $AE237, $AJ237))</f>
        <v>ㄧㄠ</v>
      </c>
    </row>
    <row r="238" spans="2:53">
      <c r="B238" s="307">
        <f t="shared" si="77"/>
        <v>231</v>
      </c>
      <c r="C238" s="404" t="s">
        <v>185</v>
      </c>
      <c r="D238" s="312" t="s">
        <v>100</v>
      </c>
      <c r="E238" s="312" t="s">
        <v>71</v>
      </c>
      <c r="F238" s="296">
        <v>5</v>
      </c>
      <c r="G238" s="418" t="str">
        <f t="shared" si="78"/>
        <v xml:space="preserve">然 (jian5) </v>
      </c>
      <c r="H238" s="269" t="str" cm="1">
        <f t="array" ref="H238">IF( OR($U238, NOT($V238), $X238), "",  $AF238 &amp; INDEX(中文數值資料表, $AJ238, 2) &amp; $AC238)</f>
        <v>膠五入</v>
      </c>
      <c r="I238" s="332" t="str">
        <f t="shared" si="79"/>
        <v>jiân</v>
      </c>
      <c r="J238" s="333" t="str">
        <f t="shared" si="80"/>
        <v>jiân</v>
      </c>
      <c r="K238" s="334" t="str">
        <f t="shared" si="81"/>
        <v>zziàn</v>
      </c>
      <c r="L238" s="335" t="str">
        <f t="shared" si="82"/>
        <v>ㆡㄧㄢˊ</v>
      </c>
      <c r="M238" s="270" t="str">
        <f t="shared" ca="1" si="83"/>
        <v xml:space="preserve">\ltjruby{然}{jiân}\
</v>
      </c>
      <c r="N238" s="270" t="str">
        <f t="shared" ca="1" si="84"/>
        <v xml:space="preserve">&lt;ruby&gt;然&lt;rt&gt;膠五入&lt;/rt&gt;&lt;/ruby&gt;
</v>
      </c>
      <c r="O238" s="270" t="str">
        <f t="shared" ca="1" si="85"/>
        <v xml:space="preserve">&lt;ruby&gt;然&lt;rt&gt;jiân&lt;/rt&gt;&lt;/ruby&gt;
</v>
      </c>
      <c r="P238" s="270" t="str">
        <f t="shared" ca="1" si="100"/>
        <v xml:space="preserve">&lt;ruby&gt;然&lt;rt&gt;jiân&lt;/rt&gt;&lt;/ruby&gt;
</v>
      </c>
      <c r="Q238" s="270" t="str">
        <f t="shared" ca="1" si="100"/>
        <v xml:space="preserve">&lt;ruby&gt;然&lt;rt&gt;zziàn&lt;/rt&gt;&lt;/ruby&gt;
</v>
      </c>
      <c r="R238" s="271" t="str">
        <f t="shared" ca="1" si="86"/>
        <v xml:space="preserve">&lt;ruby&gt;然&lt;rtc&gt;ㆡㄧㄢˊ&lt;/rtc&gt;&lt;/ruby&gt;
</v>
      </c>
      <c r="S238" s="271" t="str">
        <f t="shared" ca="1" si="87"/>
        <v xml:space="preserve">&lt;ruby&gt;然&lt;rt&gt;jiân&lt;/rt&gt;&lt;rtc&gt;ㆡㄧㄢˊ&lt;/rtc&gt;&lt;/ruby&gt;
</v>
      </c>
      <c r="T238" s="244"/>
      <c r="U238" s="272" t="b">
        <f t="shared" si="88"/>
        <v>0</v>
      </c>
      <c r="V238" s="272" t="b">
        <f t="shared" si="89"/>
        <v>1</v>
      </c>
      <c r="W238" s="272" t="b">
        <f t="shared" si="97"/>
        <v>0</v>
      </c>
      <c r="X238" s="272" t="b">
        <f t="shared" si="90"/>
        <v>0</v>
      </c>
      <c r="Y238" s="272" t="b">
        <f t="shared" si="91"/>
        <v>0</v>
      </c>
      <c r="Z238" s="298"/>
      <c r="AA238" s="305">
        <f t="shared" si="92"/>
        <v>19</v>
      </c>
      <c r="AB238" s="301" cm="1">
        <f t="array" ref="AB238">IF( $AA238="", "", INDEX(聲母資料表, $AA238, AB$5))</f>
        <v>9</v>
      </c>
      <c r="AC238" s="301" t="str" cm="1">
        <f t="array" ref="AC238">IF( $AA238="", "", INDEX(聲母資料表, $AA238, AC$5))</f>
        <v>入</v>
      </c>
      <c r="AD238" s="305">
        <f t="shared" si="93"/>
        <v>24</v>
      </c>
      <c r="AE238" s="301" cm="1">
        <f t="array" ref="AE238">IF( $X238, "", INDEX(韻母資料表, AD238, AE$5))</f>
        <v>2</v>
      </c>
      <c r="AF238" s="301" t="str" cm="1">
        <f t="array" ref="AF238">IF( $X238, "", INDEX(韻母資料表, AE238, AF$5))</f>
        <v>膠</v>
      </c>
      <c r="AG238" s="298"/>
      <c r="AH238" s="301" t="b">
        <f t="array" ref="AH238">IF( $X238, "", IF( INDEX(韻母資料表, AD238, $AH$5) = "入聲", TRUE, FALSE) )</f>
        <v>0</v>
      </c>
      <c r="AI238" s="302">
        <f t="shared" si="94"/>
        <v>1</v>
      </c>
      <c r="AJ238" s="302">
        <f t="shared" si="99"/>
        <v>5</v>
      </c>
      <c r="AK238" s="362" t="str">
        <f t="array" ref="AK238">IF( $X238, "", INDEX(韻母資料表, $AD238, $AK$5))</f>
        <v>ian</v>
      </c>
      <c r="AL238" s="362" t="str">
        <f t="array" ref="AL238">IF($X238, "", INDEX(白話字韻母八聲調資料表, $AE238, $AJ238))</f>
        <v>iân</v>
      </c>
      <c r="AM238" s="298"/>
      <c r="AN238" s="362" t="str" cm="1">
        <f t="array" ref="AN238">IF($W238, "", INDEX(聲母資料表, $AA238, AN$5))</f>
        <v>j</v>
      </c>
      <c r="AO238" s="367" t="str" cm="1">
        <f t="array" ref="AO238">IF($X238, "", INDEX(韻母資料表, $AD238, AO$5))</f>
        <v>ian</v>
      </c>
      <c r="AP238" s="362" t="str" cm="1">
        <f t="array" ref="AP238">IF($X238, "", INDEX(台羅韻母八聲調資料表, $AE238, $F238))</f>
        <v>iân</v>
      </c>
      <c r="AQ238" s="298"/>
      <c r="AR238" s="302" t="str">
        <f t="array" ref="AR238">IF($W238, "", INDEX(聲母資料表, $AA238, $AR$5))</f>
        <v>zz</v>
      </c>
      <c r="AS238" s="303" t="str">
        <f t="array" ref="AS238">IF($X238, "", INDEX(韻母資料表, $AD238, $AS$5))</f>
        <v>ian</v>
      </c>
      <c r="AT238" s="302" t="str">
        <f t="array" ref="AT238">IF($X238, "", INDEX(閩拼韻母八聲調資料表, $AE238, $AJ238))</f>
        <v>iàn</v>
      </c>
      <c r="AV238" s="301" t="b">
        <f t="shared" si="96"/>
        <v>1</v>
      </c>
      <c r="AW238" s="301" t="b">
        <f>IF( $AV238, IFERROR( IF(MATCH( $E238, 顎音化聲母!$H$9:$H$37, 0), TRUE, FALSE), FALSE), "")</f>
        <v>0</v>
      </c>
      <c r="AX238" s="301" t="str">
        <f t="array" ref="AX238">IF( AND($AV238, $AW238), INDEX(顎音化聲母資料表, MATCH( $D238 &amp; $E238, 顎音化聲母!$L$5:$L$136, 0), 3), "")</f>
        <v/>
      </c>
      <c r="AY238" s="301">
        <f t="shared" si="95"/>
        <v>19</v>
      </c>
      <c r="AZ238" s="362" t="str">
        <f t="array" ref="AZ238">IF($AY238="", "", IF( $AX238&lt;&gt;"", $AX238,INDEX(聲母資料表, $AY238, $AZ$5)))</f>
        <v>ㆡ</v>
      </c>
      <c r="BA238" s="362" t="str">
        <f t="array" ref="BA238">IF($X238, "", INDEX(方音八音反切資料表, $AE238, $AJ238))</f>
        <v>ㄧㄢˊ</v>
      </c>
    </row>
    <row r="239" spans="2:53">
      <c r="B239" s="307">
        <f t="shared" si="77"/>
        <v>232</v>
      </c>
      <c r="C239" s="404" t="s">
        <v>75</v>
      </c>
      <c r="D239" s="312"/>
      <c r="E239" s="312"/>
      <c r="F239" s="296"/>
      <c r="G239" s="418" t="str">
        <f t="shared" si="78"/>
        <v/>
      </c>
      <c r="H239" s="269" t="str" cm="1">
        <f t="array" ref="H239">IF( OR($U239, NOT($V239), $X239), "",  $AF239 &amp; INDEX(中文數值資料表, $AJ239, 2) &amp; $AC239)</f>
        <v/>
      </c>
      <c r="I239" s="332" t="str">
        <f t="shared" si="79"/>
        <v/>
      </c>
      <c r="J239" s="333" t="str">
        <f t="shared" si="80"/>
        <v/>
      </c>
      <c r="K239" s="334" t="str">
        <f t="shared" si="81"/>
        <v/>
      </c>
      <c r="L239" s="335" t="str">
        <f t="shared" si="82"/>
        <v/>
      </c>
      <c r="M239" s="270" t="str">
        <f t="shared" ca="1" si="83"/>
        <v xml:space="preserve">\ltjruby{，}{}\
</v>
      </c>
      <c r="N239" s="270" t="str">
        <f t="shared" ca="1" si="84"/>
        <v xml:space="preserve">，
</v>
      </c>
      <c r="O239" s="270" t="str">
        <f t="shared" ca="1" si="85"/>
        <v xml:space="preserve">，
</v>
      </c>
      <c r="P239" s="270" t="str">
        <f t="shared" ca="1" si="100"/>
        <v xml:space="preserve">，
</v>
      </c>
      <c r="Q239" s="270" t="str">
        <f t="shared" ca="1" si="100"/>
        <v xml:space="preserve">，
</v>
      </c>
      <c r="R239" s="271" t="str">
        <f t="shared" ca="1" si="86"/>
        <v xml:space="preserve">，
</v>
      </c>
      <c r="S239" s="271" t="str">
        <f t="shared" ca="1" si="87"/>
        <v xml:space="preserve">，
</v>
      </c>
      <c r="T239" s="244"/>
      <c r="U239" s="272" t="b">
        <f t="shared" si="88"/>
        <v>1</v>
      </c>
      <c r="V239" s="272" t="b">
        <f t="shared" si="89"/>
        <v>0</v>
      </c>
      <c r="W239" s="272" t="b">
        <f t="shared" si="97"/>
        <v>1</v>
      </c>
      <c r="X239" s="272" t="b">
        <f t="shared" si="90"/>
        <v>1</v>
      </c>
      <c r="Y239" s="272" t="b">
        <f t="shared" si="91"/>
        <v>0</v>
      </c>
      <c r="Z239" s="298"/>
      <c r="AA239" s="305" t="str">
        <f t="shared" si="92"/>
        <v/>
      </c>
      <c r="AB239" s="301" t="str" cm="1">
        <f t="array" ref="AB239">IF( $AA239="", "", INDEX(聲母資料表, $AA239, AB$5))</f>
        <v/>
      </c>
      <c r="AC239" s="301" t="str" cm="1">
        <f t="array" ref="AC239">IF( $AA239="", "", INDEX(聲母資料表, $AA239, AC$5))</f>
        <v/>
      </c>
      <c r="AD239" s="305" t="str">
        <f t="shared" si="93"/>
        <v/>
      </c>
      <c r="AE239" s="301" t="str" cm="1">
        <f t="array" ref="AE239">IF( $X239, "", INDEX(韻母資料表, AD239, AE$5))</f>
        <v/>
      </c>
      <c r="AF239" s="301" t="str" cm="1">
        <f t="array" ref="AF239">IF( $X239, "", INDEX(韻母資料表, AE239, AF$5))</f>
        <v/>
      </c>
      <c r="AG239" s="298"/>
      <c r="AH239" s="301" t="str">
        <f t="array" ref="AH239">IF( $X239, "", IF( INDEX(韻母資料表, AD239, $AH$5) = "入聲", TRUE, FALSE) )</f>
        <v/>
      </c>
      <c r="AI239" s="302" t="str">
        <f t="shared" si="94"/>
        <v/>
      </c>
      <c r="AJ239" s="302" t="str">
        <f t="shared" si="99"/>
        <v/>
      </c>
      <c r="AK239" s="362" t="str">
        <f t="array" ref="AK239">IF( $X239, "", INDEX(韻母資料表, $AD239, $AK$5))</f>
        <v/>
      </c>
      <c r="AL239" s="362" t="str">
        <f t="array" ref="AL239">IF($X239, "", INDEX(白話字韻母八聲調資料表, $AE239, $AJ239))</f>
        <v/>
      </c>
      <c r="AM239" s="298"/>
      <c r="AN239" s="362" t="str" cm="1">
        <f t="array" ref="AN239">IF($W239, "", INDEX(聲母資料表, $AA239, AN$5))</f>
        <v/>
      </c>
      <c r="AO239" s="367" t="str" cm="1">
        <f t="array" ref="AO239">IF($X239, "", INDEX(韻母資料表, $AD239, AO$5))</f>
        <v/>
      </c>
      <c r="AP239" s="362" t="str" cm="1">
        <f t="array" ref="AP239">IF($X239, "", INDEX(台羅韻母八聲調資料表, $AE239, $F239))</f>
        <v/>
      </c>
      <c r="AQ239" s="298"/>
      <c r="AR239" s="302" t="str">
        <f t="array" ref="AR239">IF($W239, "", INDEX(聲母資料表, $AA239, $AR$5))</f>
        <v/>
      </c>
      <c r="AS239" s="303" t="str">
        <f t="array" ref="AS239">IF($X239, "", INDEX(韻母資料表, $AD239, $AS$5))</f>
        <v/>
      </c>
      <c r="AT239" s="302" t="str">
        <f t="array" ref="AT239">IF($X239, "", INDEX(閩拼韻母八聲調資料表, $AE239, $AJ239))</f>
        <v/>
      </c>
      <c r="AV239" s="301" t="b">
        <f t="shared" si="96"/>
        <v>0</v>
      </c>
      <c r="AW239" s="301" t="str">
        <f>IF( $AV239, IFERROR( IF(MATCH( $E239, 顎音化聲母!$H$9:$H$37, 0), TRUE, FALSE), FALSE), "")</f>
        <v/>
      </c>
      <c r="AX239" s="301" t="str">
        <f t="array" ref="AX239">IF( AND($AV239, $AW239), INDEX(顎音化聲母資料表, MATCH( $D239 &amp; $E239, 顎音化聲母!$L$5:$L$136, 0), 3), "")</f>
        <v/>
      </c>
      <c r="AY239" s="301" t="str">
        <f t="shared" si="95"/>
        <v/>
      </c>
      <c r="AZ239" s="362" t="str">
        <f t="array" ref="AZ239">IF($AY239="", "", IF( $AX239&lt;&gt;"", $AX239,INDEX(聲母資料表, $AY239, $AZ$5)))</f>
        <v/>
      </c>
      <c r="BA239" s="362" t="str">
        <f t="array" ref="BA239">IF($X239, "", INDEX(方音八音反切資料表, $AE239, $AJ239))</f>
        <v/>
      </c>
    </row>
    <row r="240" spans="2:53">
      <c r="B240" s="307">
        <f t="shared" si="77"/>
        <v>233</v>
      </c>
      <c r="C240" s="404" t="s">
        <v>262</v>
      </c>
      <c r="D240" s="312" t="s">
        <v>60</v>
      </c>
      <c r="E240" s="312" t="s">
        <v>150</v>
      </c>
      <c r="F240" s="296">
        <v>2</v>
      </c>
      <c r="G240" s="418" t="str">
        <f t="shared" si="78"/>
        <v xml:space="preserve">感 (kam2) </v>
      </c>
      <c r="H240" s="269" t="str" cm="1">
        <f t="array" ref="H240">IF( OR($U240, NOT($V240), $X240), "",  $AF240 &amp; INDEX(中文數值資料表, $AJ240, 2) &amp; $AC240)</f>
        <v>居二求</v>
      </c>
      <c r="I240" s="332" t="str">
        <f t="shared" si="79"/>
        <v>kám</v>
      </c>
      <c r="J240" s="333" t="str">
        <f t="shared" si="80"/>
        <v>kám</v>
      </c>
      <c r="K240" s="334" t="str">
        <f t="shared" si="81"/>
        <v>gám</v>
      </c>
      <c r="L240" s="335" t="str">
        <f t="shared" si="82"/>
        <v>ㄍㆰˋ</v>
      </c>
      <c r="M240" s="270" t="str">
        <f t="shared" ca="1" si="83"/>
        <v xml:space="preserve">\ltjruby{感}{kám}\
</v>
      </c>
      <c r="N240" s="270" t="str">
        <f t="shared" ca="1" si="84"/>
        <v xml:space="preserve">&lt;ruby&gt;感&lt;rt&gt;居二求&lt;/rt&gt;&lt;/ruby&gt;
</v>
      </c>
      <c r="O240" s="270" t="str">
        <f t="shared" ca="1" si="85"/>
        <v xml:space="preserve">&lt;ruby&gt;感&lt;rt&gt;kám&lt;/rt&gt;&lt;/ruby&gt;
</v>
      </c>
      <c r="P240" s="270" t="str">
        <f t="shared" ca="1" si="100"/>
        <v xml:space="preserve">&lt;ruby&gt;感&lt;rt&gt;kám&lt;/rt&gt;&lt;/ruby&gt;
</v>
      </c>
      <c r="Q240" s="270" t="str">
        <f t="shared" ca="1" si="100"/>
        <v xml:space="preserve">&lt;ruby&gt;感&lt;rt&gt;gám&lt;/rt&gt;&lt;/ruby&gt;
</v>
      </c>
      <c r="R240" s="271" t="str">
        <f t="shared" ca="1" si="86"/>
        <v xml:space="preserve">&lt;ruby&gt;感&lt;rtc&gt;ㄍㆰˋ&lt;/rtc&gt;&lt;/ruby&gt;
</v>
      </c>
      <c r="S240" s="271" t="str">
        <f t="shared" ca="1" si="87"/>
        <v xml:space="preserve">&lt;ruby&gt;感&lt;rt&gt;kám&lt;/rt&gt;&lt;rtc&gt;ㄍㆰˋ&lt;/rtc&gt;&lt;/ruby&gt;
</v>
      </c>
      <c r="T240" s="244"/>
      <c r="U240" s="272" t="b">
        <f t="shared" si="88"/>
        <v>0</v>
      </c>
      <c r="V240" s="272" t="b">
        <f t="shared" si="89"/>
        <v>1</v>
      </c>
      <c r="W240" s="272" t="b">
        <f t="shared" si="97"/>
        <v>0</v>
      </c>
      <c r="X240" s="272" t="b">
        <f t="shared" si="90"/>
        <v>0</v>
      </c>
      <c r="Y240" s="272" t="b">
        <f t="shared" si="91"/>
        <v>0</v>
      </c>
      <c r="Z240" s="298"/>
      <c r="AA240" s="305">
        <f t="shared" si="92"/>
        <v>9</v>
      </c>
      <c r="AB240" s="301" cm="1">
        <f t="array" ref="AB240">IF( $AA240="", "", INDEX(聲母資料表, $AA240, AB$5))</f>
        <v>3</v>
      </c>
      <c r="AC240" s="301" t="str" cm="1">
        <f t="array" ref="AC240">IF( $AA240="", "", INDEX(聲母資料表, $AA240, AC$5))</f>
        <v>求</v>
      </c>
      <c r="AD240" s="305">
        <f t="shared" si="93"/>
        <v>6</v>
      </c>
      <c r="AE240" s="301" cm="1">
        <f t="array" ref="AE240">IF( $X240, "", INDEX(韻母資料表, AD240, AE$5))</f>
        <v>19</v>
      </c>
      <c r="AF240" s="301" t="str" cm="1">
        <f t="array" ref="AF240">IF( $X240, "", INDEX(韻母資料表, AE240, AF$5))</f>
        <v>居</v>
      </c>
      <c r="AG240" s="298"/>
      <c r="AH240" s="301" t="b">
        <f t="array" ref="AH240">IF( $X240, "", IF( INDEX(韻母資料表, AD240, $AH$5) = "入聲", TRUE, FALSE) )</f>
        <v>0</v>
      </c>
      <c r="AI240" s="302">
        <f t="shared" si="94"/>
        <v>1</v>
      </c>
      <c r="AJ240" s="302">
        <f t="shared" si="99"/>
        <v>2</v>
      </c>
      <c r="AK240" s="362" t="str">
        <f t="array" ref="AK240">IF( $X240, "", INDEX(韻母資料表, $AD240, $AK$5))</f>
        <v>am</v>
      </c>
      <c r="AL240" s="362" t="str">
        <f t="array" ref="AL240">IF($X240, "", INDEX(白話字韻母八聲調資料表, $AE240, $AJ240))</f>
        <v>ám</v>
      </c>
      <c r="AM240" s="298"/>
      <c r="AN240" s="362" t="str" cm="1">
        <f t="array" ref="AN240">IF($W240, "", INDEX(聲母資料表, $AA240, AN$5))</f>
        <v>k</v>
      </c>
      <c r="AO240" s="367" t="str" cm="1">
        <f t="array" ref="AO240">IF($X240, "", INDEX(韻母資料表, $AD240, AO$5))</f>
        <v>am</v>
      </c>
      <c r="AP240" s="362" t="str" cm="1">
        <f t="array" ref="AP240">IF($X240, "", INDEX(台羅韻母八聲調資料表, $AE240, $F240))</f>
        <v>ám</v>
      </c>
      <c r="AQ240" s="298"/>
      <c r="AR240" s="302" t="str">
        <f t="array" ref="AR240">IF($W240, "", INDEX(聲母資料表, $AA240, $AR$5))</f>
        <v>g</v>
      </c>
      <c r="AS240" s="303" t="str">
        <f t="array" ref="AS240">IF($X240, "", INDEX(韻母資料表, $AD240, $AS$5))</f>
        <v>am</v>
      </c>
      <c r="AT240" s="302" t="str">
        <f t="array" ref="AT240">IF($X240, "", INDEX(閩拼韻母八聲調資料表, $AE240, $AJ240))</f>
        <v>ám</v>
      </c>
      <c r="AV240" s="301" t="b">
        <f t="shared" si="96"/>
        <v>0</v>
      </c>
      <c r="AW240" s="301" t="str">
        <f>IF( $AV240, IFERROR( IF(MATCH( $E240, 顎音化聲母!$H$9:$H$37, 0), TRUE, FALSE), FALSE), "")</f>
        <v/>
      </c>
      <c r="AX240" s="301" t="str">
        <f t="array" ref="AX240">IF( AND($AV240, $AW240), INDEX(顎音化聲母資料表, MATCH( $D240 &amp; $E240, 顎音化聲母!$L$5:$L$136, 0), 3), "")</f>
        <v/>
      </c>
      <c r="AY240" s="301">
        <f t="shared" si="95"/>
        <v>9</v>
      </c>
      <c r="AZ240" s="362" t="str">
        <f t="array" ref="AZ240">IF($AY240="", "", IF( $AX240&lt;&gt;"", $AX240,INDEX(聲母資料表, $AY240, $AZ$5)))</f>
        <v>ㄍ</v>
      </c>
      <c r="BA240" s="362" t="str">
        <f t="array" ref="BA240">IF($X240, "", INDEX(方音八音反切資料表, $AE240, $AJ240))</f>
        <v>ㆰˋ</v>
      </c>
    </row>
    <row r="241" spans="2:53">
      <c r="B241" s="307">
        <f t="shared" si="77"/>
        <v>234</v>
      </c>
      <c r="C241" s="404" t="s">
        <v>191</v>
      </c>
      <c r="D241" s="312" t="s">
        <v>60</v>
      </c>
      <c r="E241" s="312" t="s">
        <v>66</v>
      </c>
      <c r="F241" s="296">
        <v>8</v>
      </c>
      <c r="G241" s="418" t="str">
        <f t="shared" si="78"/>
        <v xml:space="preserve">極 (kik8) </v>
      </c>
      <c r="H241" s="269" t="str" cm="1">
        <f t="array" ref="H241">IF( OR($U241, NOT($V241), $X241), "",  $AF241 &amp; INDEX(中文數值資料表, $AJ241, 2) &amp; $AC241)</f>
        <v>監八求</v>
      </c>
      <c r="I241" s="332" t="str">
        <f t="shared" si="79"/>
        <v>kik</v>
      </c>
      <c r="J241" s="333" t="str">
        <f t="shared" si="80"/>
        <v>ki̍k</v>
      </c>
      <c r="K241" s="334" t="str">
        <f t="shared" si="81"/>
        <v>gík</v>
      </c>
      <c r="L241" s="335" t="str">
        <f t="shared" si="82"/>
        <v>ㄍㄧㆻ˙</v>
      </c>
      <c r="M241" s="270" t="str">
        <f t="shared" ca="1" si="83"/>
        <v xml:space="preserve">\ltjruby{極}{ki̍k}\
</v>
      </c>
      <c r="N241" s="270" t="str">
        <f t="shared" ca="1" si="84"/>
        <v xml:space="preserve">&lt;ruby&gt;極&lt;rt&gt;監八求&lt;/rt&gt;&lt;/ruby&gt;
</v>
      </c>
      <c r="O241" s="270" t="str">
        <f t="shared" ca="1" si="85"/>
        <v xml:space="preserve">&lt;ruby&gt;極&lt;rt&gt;kik&lt;/rt&gt;&lt;/ruby&gt;
</v>
      </c>
      <c r="P241" s="270" t="str">
        <f t="shared" ca="1" si="100"/>
        <v xml:space="preserve">&lt;ruby&gt;極&lt;rt&gt;ki̍k&lt;/rt&gt;&lt;/ruby&gt;
</v>
      </c>
      <c r="Q241" s="270" t="str">
        <f t="shared" ca="1" si="100"/>
        <v xml:space="preserve">&lt;ruby&gt;極&lt;rt&gt;gík&lt;/rt&gt;&lt;/ruby&gt;
</v>
      </c>
      <c r="R241" s="271" t="str">
        <f t="shared" ca="1" si="86"/>
        <v xml:space="preserve">&lt;ruby&gt;極&lt;rtc&gt;ㄍㄧㆻ˙&lt;/rtc&gt;&lt;/ruby&gt;
</v>
      </c>
      <c r="S241" s="271" t="str">
        <f t="shared" ca="1" si="87"/>
        <v xml:space="preserve">&lt;ruby&gt;極&lt;rt&gt;ki̍k&lt;/rt&gt;&lt;rtc&gt;ㄍㄧㆻ˙&lt;/rtc&gt;&lt;/ruby&gt;
</v>
      </c>
      <c r="T241" s="244"/>
      <c r="U241" s="272" t="b">
        <f t="shared" si="88"/>
        <v>0</v>
      </c>
      <c r="V241" s="272" t="b">
        <f t="shared" si="89"/>
        <v>1</v>
      </c>
      <c r="W241" s="272" t="b">
        <f t="shared" si="97"/>
        <v>0</v>
      </c>
      <c r="X241" s="272" t="b">
        <f t="shared" si="90"/>
        <v>0</v>
      </c>
      <c r="Y241" s="272" t="b">
        <f t="shared" si="91"/>
        <v>0</v>
      </c>
      <c r="Z241" s="298"/>
      <c r="AA241" s="305">
        <f t="shared" si="92"/>
        <v>9</v>
      </c>
      <c r="AB241" s="301" cm="1">
        <f t="array" ref="AB241">IF( $AA241="", "", INDEX(聲母資料表, $AA241, AB$5))</f>
        <v>3</v>
      </c>
      <c r="AC241" s="301" t="str" cm="1">
        <f t="array" ref="AC241">IF( $AA241="", "", INDEX(聲母資料表, $AA241, AC$5))</f>
        <v>求</v>
      </c>
      <c r="AD241" s="305">
        <f t="shared" si="93"/>
        <v>34</v>
      </c>
      <c r="AE241" s="301" cm="1">
        <f t="array" ref="AE241">IF( $X241, "", INDEX(韻母資料表, AD241, AE$5))</f>
        <v>9</v>
      </c>
      <c r="AF241" s="301" t="str" cm="1">
        <f t="array" ref="AF241">IF( $X241, "", INDEX(韻母資料表, AE241, AF$5))</f>
        <v>監</v>
      </c>
      <c r="AG241" s="298"/>
      <c r="AH241" s="301" t="b">
        <f t="array" ref="AH241">IF( $X241, "", IF( INDEX(韻母資料表, AD241, $AH$5) = "入聲", TRUE, FALSE) )</f>
        <v>0</v>
      </c>
      <c r="AI241" s="302">
        <f t="shared" si="94"/>
        <v>1</v>
      </c>
      <c r="AJ241" s="302">
        <f t="shared" si="99"/>
        <v>8</v>
      </c>
      <c r="AK241" s="362" t="str">
        <f t="array" ref="AK241">IF( $X241, "", INDEX(韻母資料表, $AD241, $AK$5))</f>
        <v>ik</v>
      </c>
      <c r="AL241" s="362" t="str">
        <f t="array" ref="AL241">IF($X241, "", INDEX(白話字韻母八聲調資料表, $AE241, $AJ241))</f>
        <v>ik</v>
      </c>
      <c r="AM241" s="298"/>
      <c r="AN241" s="362" t="str" cm="1">
        <f t="array" ref="AN241">IF($W241, "", INDEX(聲母資料表, $AA241, AN$5))</f>
        <v>k</v>
      </c>
      <c r="AO241" s="367" t="str" cm="1">
        <f t="array" ref="AO241">IF($X241, "", INDEX(韻母資料表, $AD241, AO$5))</f>
        <v>ik</v>
      </c>
      <c r="AP241" s="362" t="str" cm="1">
        <f t="array" ref="AP241">IF($X241, "", INDEX(台羅韻母八聲調資料表, $AE241, $F241))</f>
        <v>i̍k</v>
      </c>
      <c r="AQ241" s="298"/>
      <c r="AR241" s="302" t="str">
        <f t="array" ref="AR241">IF($W241, "", INDEX(聲母資料表, $AA241, $AR$5))</f>
        <v>g</v>
      </c>
      <c r="AS241" s="303" t="str">
        <f t="array" ref="AS241">IF($X241, "", INDEX(韻母資料表, $AD241, $AS$5))</f>
        <v>ik</v>
      </c>
      <c r="AT241" s="302" t="str">
        <f t="array" ref="AT241">IF($X241, "", INDEX(閩拼韻母八聲調資料表, $AE241, $AJ241))</f>
        <v>ík</v>
      </c>
      <c r="AV241" s="301" t="b">
        <f t="shared" si="96"/>
        <v>0</v>
      </c>
      <c r="AW241" s="301" t="str">
        <f>IF( $AV241, IFERROR( IF(MATCH( $E241, 顎音化聲母!$H$9:$H$37, 0), TRUE, FALSE), FALSE), "")</f>
        <v/>
      </c>
      <c r="AX241" s="301" t="str">
        <f t="array" ref="AX241">IF( AND($AV241, $AW241), INDEX(顎音化聲母資料表, MATCH( $D241 &amp; $E241, 顎音化聲母!$L$5:$L$136, 0), 3), "")</f>
        <v/>
      </c>
      <c r="AY241" s="301">
        <f t="shared" si="95"/>
        <v>9</v>
      </c>
      <c r="AZ241" s="362" t="str">
        <f t="array" ref="AZ241">IF($AY241="", "", IF( $AX241&lt;&gt;"", $AX241,INDEX(聲母資料表, $AY241, $AZ$5)))</f>
        <v>ㄍ</v>
      </c>
      <c r="BA241" s="362" t="str">
        <f t="array" ref="BA241">IF($X241, "", INDEX(方音八音反切資料表, $AE241, $AJ241))</f>
        <v>ㄧㆻ˙</v>
      </c>
    </row>
    <row r="242" spans="2:53">
      <c r="B242" s="307">
        <f t="shared" si="77"/>
        <v>235</v>
      </c>
      <c r="C242" s="404" t="s">
        <v>263</v>
      </c>
      <c r="D242" s="312" t="s">
        <v>100</v>
      </c>
      <c r="E242" s="312" t="s">
        <v>61</v>
      </c>
      <c r="F242" s="296">
        <v>5</v>
      </c>
      <c r="G242" s="418" t="str">
        <f t="shared" si="78"/>
        <v xml:space="preserve">而 (ji5) </v>
      </c>
      <c r="H242" s="269" t="str" cm="1">
        <f t="array" ref="H242">IF( OR($U242, NOT($V242), $X242), "",  $AF242 &amp; INDEX(中文數值資料表, $AJ242, 2) &amp; $AC242)</f>
        <v>堅五入</v>
      </c>
      <c r="I242" s="332" t="str">
        <f t="shared" si="79"/>
        <v>jî</v>
      </c>
      <c r="J242" s="333" t="str">
        <f t="shared" si="80"/>
        <v>jî</v>
      </c>
      <c r="K242" s="334" t="str">
        <f t="shared" si="81"/>
        <v>zzì</v>
      </c>
      <c r="L242" s="335" t="str">
        <f t="shared" si="82"/>
        <v>ㆢㄧˊ</v>
      </c>
      <c r="M242" s="270" t="str">
        <f t="shared" ca="1" si="83"/>
        <v xml:space="preserve">\ltjruby{而}{jî}\
</v>
      </c>
      <c r="N242" s="270" t="str">
        <f t="shared" ca="1" si="84"/>
        <v xml:space="preserve">&lt;ruby&gt;而&lt;rt&gt;堅五入&lt;/rt&gt;&lt;/ruby&gt;
</v>
      </c>
      <c r="O242" s="270" t="str">
        <f t="shared" ca="1" si="85"/>
        <v xml:space="preserve">&lt;ruby&gt;而&lt;rt&gt;jî&lt;/rt&gt;&lt;/ruby&gt;
</v>
      </c>
      <c r="P242" s="270" t="str">
        <f t="shared" ca="1" si="100"/>
        <v xml:space="preserve">&lt;ruby&gt;而&lt;rt&gt;jî&lt;/rt&gt;&lt;/ruby&gt;
</v>
      </c>
      <c r="Q242" s="270" t="str">
        <f t="shared" ca="1" si="100"/>
        <v xml:space="preserve">&lt;ruby&gt;而&lt;rt&gt;zzì&lt;/rt&gt;&lt;/ruby&gt;
</v>
      </c>
      <c r="R242" s="271" t="str">
        <f t="shared" ca="1" si="86"/>
        <v xml:space="preserve">&lt;ruby&gt;而&lt;rtc&gt;ㆢㄧˊ&lt;/rtc&gt;&lt;/ruby&gt;
</v>
      </c>
      <c r="S242" s="271" t="str">
        <f t="shared" ca="1" si="87"/>
        <v xml:space="preserve">&lt;ruby&gt;而&lt;rt&gt;jî&lt;/rt&gt;&lt;rtc&gt;ㆢㄧˊ&lt;/rtc&gt;&lt;/ruby&gt;
</v>
      </c>
      <c r="T242" s="244"/>
      <c r="U242" s="272" t="b">
        <f t="shared" si="88"/>
        <v>0</v>
      </c>
      <c r="V242" s="272" t="b">
        <f t="shared" si="89"/>
        <v>1</v>
      </c>
      <c r="W242" s="272" t="b">
        <f t="shared" si="97"/>
        <v>0</v>
      </c>
      <c r="X242" s="272" t="b">
        <f t="shared" si="90"/>
        <v>0</v>
      </c>
      <c r="Y242" s="272" t="b">
        <f t="shared" si="91"/>
        <v>0</v>
      </c>
      <c r="Z242" s="298"/>
      <c r="AA242" s="305">
        <f t="shared" si="92"/>
        <v>19</v>
      </c>
      <c r="AB242" s="301" cm="1">
        <f t="array" ref="AB242">IF( $AA242="", "", INDEX(聲母資料表, $AA242, AB$5))</f>
        <v>9</v>
      </c>
      <c r="AC242" s="301" t="str" cm="1">
        <f t="array" ref="AC242">IF( $AA242="", "", INDEX(聲母資料表, $AA242, AC$5))</f>
        <v>入</v>
      </c>
      <c r="AD242" s="305">
        <f t="shared" si="93"/>
        <v>19</v>
      </c>
      <c r="AE242" s="301" cm="1">
        <f t="array" ref="AE242">IF( $X242, "", INDEX(韻母資料表, AD242, AE$5))</f>
        <v>29</v>
      </c>
      <c r="AF242" s="301" t="str" cm="1">
        <f t="array" ref="AF242">IF( $X242, "", INDEX(韻母資料表, AE242, AF$5))</f>
        <v>堅</v>
      </c>
      <c r="AG242" s="298"/>
      <c r="AH242" s="301" t="b">
        <f t="array" ref="AH242">IF( $X242, "", IF( INDEX(韻母資料表, AD242, $AH$5) = "入聲", TRUE, FALSE) )</f>
        <v>0</v>
      </c>
      <c r="AI242" s="302">
        <f t="shared" si="94"/>
        <v>1</v>
      </c>
      <c r="AJ242" s="302">
        <f t="shared" si="99"/>
        <v>5</v>
      </c>
      <c r="AK242" s="362" t="str">
        <f t="array" ref="AK242">IF( $X242, "", INDEX(韻母資料表, $AD242, $AK$5))</f>
        <v>i</v>
      </c>
      <c r="AL242" s="362" t="str">
        <f t="array" ref="AL242">IF($X242, "", INDEX(白話字韻母八聲調資料表, $AE242, $AJ242))</f>
        <v>î</v>
      </c>
      <c r="AM242" s="298"/>
      <c r="AN242" s="362" t="str" cm="1">
        <f t="array" ref="AN242">IF($W242, "", INDEX(聲母資料表, $AA242, AN$5))</f>
        <v>j</v>
      </c>
      <c r="AO242" s="367" t="str" cm="1">
        <f t="array" ref="AO242">IF($X242, "", INDEX(韻母資料表, $AD242, AO$5))</f>
        <v>i</v>
      </c>
      <c r="AP242" s="362" t="str" cm="1">
        <f t="array" ref="AP242">IF($X242, "", INDEX(台羅韻母八聲調資料表, $AE242, $F242))</f>
        <v>î</v>
      </c>
      <c r="AQ242" s="298"/>
      <c r="AR242" s="302" t="str">
        <f t="array" ref="AR242">IF($W242, "", INDEX(聲母資料表, $AA242, $AR$5))</f>
        <v>zz</v>
      </c>
      <c r="AS242" s="303" t="str">
        <f t="array" ref="AS242">IF($X242, "", INDEX(韻母資料表, $AD242, $AS$5))</f>
        <v>i</v>
      </c>
      <c r="AT242" s="302" t="str">
        <f t="array" ref="AT242">IF($X242, "", INDEX(閩拼韻母八聲調資料表, $AE242, $AJ242))</f>
        <v>ì</v>
      </c>
      <c r="AV242" s="301" t="b">
        <f t="shared" si="96"/>
        <v>1</v>
      </c>
      <c r="AW242" s="301" t="b">
        <f>IF( $AV242, IFERROR( IF(MATCH( $E242, 顎音化聲母!$H$9:$H$37, 0), TRUE, FALSE), FALSE), "")</f>
        <v>1</v>
      </c>
      <c r="AX242" s="301" t="str">
        <f t="array" ref="AX242">IF( AND($AV242, $AW242), INDEX(顎音化聲母資料表, MATCH( $D242 &amp; $E242, 顎音化聲母!$L$5:$L$136, 0), 3), "")</f>
        <v>ㆢ</v>
      </c>
      <c r="AY242" s="301">
        <f t="shared" si="95"/>
        <v>19</v>
      </c>
      <c r="AZ242" s="362" t="str">
        <f t="array" ref="AZ242">IF($AY242="", "", IF( $AX242&lt;&gt;"", $AX242,INDEX(聲母資料表, $AY242, $AZ$5)))</f>
        <v>ㆢ</v>
      </c>
      <c r="BA242" s="362" t="str">
        <f t="array" ref="BA242">IF($X242, "", INDEX(方音八音反切資料表, $AE242, $AJ242))</f>
        <v>ㄧˊ</v>
      </c>
    </row>
    <row r="243" spans="2:53">
      <c r="B243" s="307">
        <f t="shared" si="77"/>
        <v>236</v>
      </c>
      <c r="C243" s="404" t="s">
        <v>264</v>
      </c>
      <c r="D243" s="312" t="s">
        <v>85</v>
      </c>
      <c r="E243" s="312" t="s">
        <v>61</v>
      </c>
      <c r="F243" s="296">
        <v>1</v>
      </c>
      <c r="G243" s="418" t="str">
        <f t="shared" si="78"/>
        <v xml:space="preserve">悲 (pi1) </v>
      </c>
      <c r="H243" s="269" t="str" cm="1">
        <f t="array" ref="H243">IF( OR($U243, NOT($V243), $X243), "",  $AF243 &amp; INDEX(中文數值資料表, $AJ243, 2) &amp; $AC243)</f>
        <v>堅一邊</v>
      </c>
      <c r="I243" s="332" t="str">
        <f t="shared" si="79"/>
        <v>pi</v>
      </c>
      <c r="J243" s="333" t="str">
        <f t="shared" si="80"/>
        <v>pi</v>
      </c>
      <c r="K243" s="334" t="str">
        <f t="shared" si="81"/>
        <v>bī</v>
      </c>
      <c r="L243" s="335" t="str">
        <f t="shared" si="82"/>
        <v>ㄅㄧ</v>
      </c>
      <c r="M243" s="270" t="str">
        <f t="shared" ca="1" si="83"/>
        <v xml:space="preserve">\ltjruby{悲}{pi}\
</v>
      </c>
      <c r="N243" s="270" t="str">
        <f t="shared" ca="1" si="84"/>
        <v xml:space="preserve">&lt;ruby&gt;悲&lt;rt&gt;堅一邊&lt;/rt&gt;&lt;/ruby&gt;
</v>
      </c>
      <c r="O243" s="270" t="str">
        <f t="shared" ca="1" si="85"/>
        <v xml:space="preserve">&lt;ruby&gt;悲&lt;rt&gt;pi&lt;/rt&gt;&lt;/ruby&gt;
</v>
      </c>
      <c r="P243" s="270" t="str">
        <f t="shared" ca="1" si="100"/>
        <v xml:space="preserve">&lt;ruby&gt;悲&lt;rt&gt;pi&lt;/rt&gt;&lt;/ruby&gt;
</v>
      </c>
      <c r="Q243" s="270" t="str">
        <f t="shared" ca="1" si="100"/>
        <v xml:space="preserve">&lt;ruby&gt;悲&lt;rt&gt;bī&lt;/rt&gt;&lt;/ruby&gt;
</v>
      </c>
      <c r="R243" s="271" t="str">
        <f t="shared" ca="1" si="86"/>
        <v xml:space="preserve">&lt;ruby&gt;悲&lt;rtc&gt;ㄅㄧ&lt;/rtc&gt;&lt;/ruby&gt;
</v>
      </c>
      <c r="S243" s="271" t="str">
        <f t="shared" ca="1" si="87"/>
        <v xml:space="preserve">&lt;ruby&gt;悲&lt;rt&gt;pi&lt;/rt&gt;&lt;rtc&gt;ㄅㄧ&lt;/rtc&gt;&lt;/ruby&gt;
</v>
      </c>
      <c r="T243" s="244"/>
      <c r="U243" s="272" t="b">
        <f t="shared" si="88"/>
        <v>0</v>
      </c>
      <c r="V243" s="272" t="b">
        <f t="shared" si="89"/>
        <v>1</v>
      </c>
      <c r="W243" s="272" t="b">
        <f t="shared" si="97"/>
        <v>0</v>
      </c>
      <c r="X243" s="272" t="b">
        <f t="shared" si="90"/>
        <v>0</v>
      </c>
      <c r="Y243" s="272" t="b">
        <f t="shared" si="91"/>
        <v>0</v>
      </c>
      <c r="Z243" s="298"/>
      <c r="AA243" s="305">
        <f t="shared" si="92"/>
        <v>1</v>
      </c>
      <c r="AB243" s="301" cm="1">
        <f t="array" ref="AB243">IF( $AA243="", "", INDEX(聲母資料表, $AA243, AB$5))</f>
        <v>2</v>
      </c>
      <c r="AC243" s="301" t="str" cm="1">
        <f t="array" ref="AC243">IF( $AA243="", "", INDEX(聲母資料表, $AA243, AC$5))</f>
        <v>邊</v>
      </c>
      <c r="AD243" s="305">
        <f t="shared" si="93"/>
        <v>19</v>
      </c>
      <c r="AE243" s="301" cm="1">
        <f t="array" ref="AE243">IF( $X243, "", INDEX(韻母資料表, AD243, AE$5))</f>
        <v>29</v>
      </c>
      <c r="AF243" s="301" t="str" cm="1">
        <f t="array" ref="AF243">IF( $X243, "", INDEX(韻母資料表, AE243, AF$5))</f>
        <v>堅</v>
      </c>
      <c r="AG243" s="298"/>
      <c r="AH243" s="301" t="b">
        <f t="array" ref="AH243">IF( $X243, "", IF( INDEX(韻母資料表, AD243, $AH$5) = "入聲", TRUE, FALSE) )</f>
        <v>0</v>
      </c>
      <c r="AI243" s="302">
        <f t="shared" si="94"/>
        <v>1</v>
      </c>
      <c r="AJ243" s="302">
        <f t="shared" si="99"/>
        <v>1</v>
      </c>
      <c r="AK243" s="362" t="str">
        <f t="array" ref="AK243">IF( $X243, "", INDEX(韻母資料表, $AD243, $AK$5))</f>
        <v>i</v>
      </c>
      <c r="AL243" s="362" t="str">
        <f t="array" ref="AL243">IF($X243, "", INDEX(白話字韻母八聲調資料表, $AE243, $AJ243))</f>
        <v>i</v>
      </c>
      <c r="AM243" s="298"/>
      <c r="AN243" s="362" t="str" cm="1">
        <f t="array" ref="AN243">IF($W243, "", INDEX(聲母資料表, $AA243, AN$5))</f>
        <v>p</v>
      </c>
      <c r="AO243" s="367" t="str" cm="1">
        <f t="array" ref="AO243">IF($X243, "", INDEX(韻母資料表, $AD243, AO$5))</f>
        <v>i</v>
      </c>
      <c r="AP243" s="362" t="str" cm="1">
        <f t="array" ref="AP243">IF($X243, "", INDEX(台羅韻母八聲調資料表, $AE243, $F243))</f>
        <v>i</v>
      </c>
      <c r="AQ243" s="298"/>
      <c r="AR243" s="302" t="str">
        <f t="array" ref="AR243">IF($W243, "", INDEX(聲母資料表, $AA243, $AR$5))</f>
        <v>b</v>
      </c>
      <c r="AS243" s="303" t="str">
        <f t="array" ref="AS243">IF($X243, "", INDEX(韻母資料表, $AD243, $AS$5))</f>
        <v>i</v>
      </c>
      <c r="AT243" s="302" t="str">
        <f t="array" ref="AT243">IF($X243, "", INDEX(閩拼韻母八聲調資料表, $AE243, $AJ243))</f>
        <v>ī</v>
      </c>
      <c r="AV243" s="301" t="b">
        <f t="shared" si="96"/>
        <v>0</v>
      </c>
      <c r="AW243" s="301" t="str">
        <f>IF( $AV243, IFERROR( IF(MATCH( $E243, 顎音化聲母!$H$9:$H$37, 0), TRUE, FALSE), FALSE), "")</f>
        <v/>
      </c>
      <c r="AX243" s="301" t="str">
        <f t="array" ref="AX243">IF( AND($AV243, $AW243), INDEX(顎音化聲母資料表, MATCH( $D243 &amp; $E243, 顎音化聲母!$L$5:$L$136, 0), 3), "")</f>
        <v/>
      </c>
      <c r="AY243" s="301">
        <f t="shared" si="95"/>
        <v>1</v>
      </c>
      <c r="AZ243" s="362" t="str">
        <f t="array" ref="AZ243">IF($AY243="", "", IF( $AX243&lt;&gt;"", $AX243,INDEX(聲母資料表, $AY243, $AZ$5)))</f>
        <v>ㄅ</v>
      </c>
      <c r="BA243" s="362" t="str">
        <f t="array" ref="BA243">IF($X243, "", INDEX(方音八音反切資料表, $AE243, $AJ243))</f>
        <v>ㄧ</v>
      </c>
    </row>
    <row r="244" spans="2:53">
      <c r="B244" s="307">
        <f t="shared" si="77"/>
        <v>237</v>
      </c>
      <c r="C244" s="404" t="s">
        <v>265</v>
      </c>
      <c r="D244" s="312" t="s">
        <v>79</v>
      </c>
      <c r="E244" s="312" t="s">
        <v>179</v>
      </c>
      <c r="F244" s="296">
        <v>2</v>
      </c>
      <c r="G244" s="418" t="str">
        <f t="shared" si="78"/>
        <v xml:space="preserve">者 (tsia2) </v>
      </c>
      <c r="H244" s="269" t="str" cm="1">
        <f t="array" ref="H244">IF( OR($U244, NOT($V244), $X244), "",  $AF244 &amp; INDEX(中文數值資料表, $AJ244, 2) &amp; $AC244)</f>
        <v>堅二曾</v>
      </c>
      <c r="I244" s="332" t="str">
        <f t="shared" si="79"/>
        <v>tsiá</v>
      </c>
      <c r="J244" s="333" t="str">
        <f t="shared" si="80"/>
        <v>tsiá</v>
      </c>
      <c r="K244" s="334" t="str">
        <f t="shared" si="81"/>
        <v>ziá</v>
      </c>
      <c r="L244" s="335" t="str">
        <f t="shared" si="82"/>
        <v>ㄗㄧㄚˋ</v>
      </c>
      <c r="M244" s="270" t="str">
        <f t="shared" ca="1" si="83"/>
        <v xml:space="preserve">\ltjruby{者}{tsiá}\
</v>
      </c>
      <c r="N244" s="270" t="str">
        <f t="shared" ca="1" si="84"/>
        <v xml:space="preserve">&lt;ruby&gt;者&lt;rt&gt;堅二曾&lt;/rt&gt;&lt;/ruby&gt;
</v>
      </c>
      <c r="O244" s="270" t="str">
        <f t="shared" ca="1" si="85"/>
        <v xml:space="preserve">&lt;ruby&gt;者&lt;rt&gt;tsiá&lt;/rt&gt;&lt;/ruby&gt;
</v>
      </c>
      <c r="P244" s="270" t="str">
        <f t="shared" ca="1" si="100"/>
        <v xml:space="preserve">&lt;ruby&gt;者&lt;rt&gt;tsiá&lt;/rt&gt;&lt;/ruby&gt;
</v>
      </c>
      <c r="Q244" s="270" t="str">
        <f t="shared" ca="1" si="100"/>
        <v xml:space="preserve">&lt;ruby&gt;者&lt;rt&gt;ziá&lt;/rt&gt;&lt;/ruby&gt;
</v>
      </c>
      <c r="R244" s="271" t="str">
        <f t="shared" ca="1" si="86"/>
        <v xml:space="preserve">&lt;ruby&gt;者&lt;rtc&gt;ㄗㄧㄚˋ&lt;/rtc&gt;&lt;/ruby&gt;
</v>
      </c>
      <c r="S244" s="271" t="str">
        <f t="shared" ca="1" si="87"/>
        <v xml:space="preserve">&lt;ruby&gt;者&lt;rt&gt;tsiá&lt;/rt&gt;&lt;rtc&gt;ㄗㄧㄚˋ&lt;/rtc&gt;&lt;/ruby&gt;
</v>
      </c>
      <c r="T244" s="244"/>
      <c r="U244" s="272" t="b">
        <f t="shared" si="88"/>
        <v>0</v>
      </c>
      <c r="V244" s="272" t="b">
        <f t="shared" si="89"/>
        <v>1</v>
      </c>
      <c r="W244" s="272" t="b">
        <f t="shared" si="97"/>
        <v>0</v>
      </c>
      <c r="X244" s="272" t="b">
        <f t="shared" si="90"/>
        <v>0</v>
      </c>
      <c r="Y244" s="272" t="b">
        <f t="shared" si="91"/>
        <v>0</v>
      </c>
      <c r="Z244" s="298"/>
      <c r="AA244" s="305">
        <f t="shared" si="92"/>
        <v>18</v>
      </c>
      <c r="AB244" s="301" cm="1">
        <f t="array" ref="AB244">IF( $AA244="", "", INDEX(聲母資料表, $AA244, AB$5))</f>
        <v>8</v>
      </c>
      <c r="AC244" s="301" t="str" cm="1">
        <f t="array" ref="AC244">IF( $AA244="", "", INDEX(聲母資料表, $AA244, AC$5))</f>
        <v>曾</v>
      </c>
      <c r="AD244" s="305">
        <f t="shared" si="93"/>
        <v>20</v>
      </c>
      <c r="AE244" s="301" cm="1">
        <f t="array" ref="AE244">IF( $X244, "", INDEX(韻母資料表, AD244, AE$5))</f>
        <v>24</v>
      </c>
      <c r="AF244" s="301" t="str" cm="1">
        <f t="array" ref="AF244">IF( $X244, "", INDEX(韻母資料表, AE244, AF$5))</f>
        <v>堅</v>
      </c>
      <c r="AG244" s="298"/>
      <c r="AH244" s="301" t="b">
        <f t="array" ref="AH244">IF( $X244, "", IF( INDEX(韻母資料表, AD244, $AH$5) = "入聲", TRUE, FALSE) )</f>
        <v>0</v>
      </c>
      <c r="AI244" s="302">
        <f t="shared" si="94"/>
        <v>1</v>
      </c>
      <c r="AJ244" s="302">
        <f t="shared" si="99"/>
        <v>2</v>
      </c>
      <c r="AK244" s="362" t="str">
        <f t="array" ref="AK244">IF( $X244, "", INDEX(韻母資料表, $AD244, $AK$5))</f>
        <v>ia</v>
      </c>
      <c r="AL244" s="362" t="str">
        <f t="array" ref="AL244">IF($X244, "", INDEX(白話字韻母八聲調資料表, $AE244, $AJ244))</f>
        <v>iá</v>
      </c>
      <c r="AM244" s="298"/>
      <c r="AN244" s="362" t="str" cm="1">
        <f t="array" ref="AN244">IF($W244, "", INDEX(聲母資料表, $AA244, AN$5))</f>
        <v>ts</v>
      </c>
      <c r="AO244" s="367" t="str" cm="1">
        <f t="array" ref="AO244">IF($X244, "", INDEX(韻母資料表, $AD244, AO$5))</f>
        <v>ia</v>
      </c>
      <c r="AP244" s="362" t="str" cm="1">
        <f t="array" ref="AP244">IF($X244, "", INDEX(台羅韻母八聲調資料表, $AE244, $F244))</f>
        <v>iá</v>
      </c>
      <c r="AQ244" s="298"/>
      <c r="AR244" s="302" t="str">
        <f t="array" ref="AR244">IF($W244, "", INDEX(聲母資料表, $AA244, $AR$5))</f>
        <v>z</v>
      </c>
      <c r="AS244" s="303" t="str">
        <f t="array" ref="AS244">IF($X244, "", INDEX(韻母資料表, $AD244, $AS$5))</f>
        <v>ia</v>
      </c>
      <c r="AT244" s="302" t="str">
        <f t="array" ref="AT244">IF($X244, "", INDEX(閩拼韻母八聲調資料表, $AE244, $AJ244))</f>
        <v>iá</v>
      </c>
      <c r="AV244" s="301" t="b">
        <f t="shared" si="96"/>
        <v>0</v>
      </c>
      <c r="AW244" s="301" t="str">
        <f>IF( $AV244, IFERROR( IF(MATCH( $E244, 顎音化聲母!$H$9:$H$37, 0), TRUE, FALSE), FALSE), "")</f>
        <v/>
      </c>
      <c r="AX244" s="301" t="str">
        <f t="array" ref="AX244">IF( AND($AV244, $AW244), INDEX(顎音化聲母資料表, MATCH( $D244 &amp; $E244, 顎音化聲母!$L$5:$L$136, 0), 3), "")</f>
        <v/>
      </c>
      <c r="AY244" s="301">
        <f t="shared" si="95"/>
        <v>18</v>
      </c>
      <c r="AZ244" s="362" t="str">
        <f t="array" ref="AZ244">IF($AY244="", "", IF( $AX244&lt;&gt;"", $AX244,INDEX(聲母資料表, $AY244, $AZ$5)))</f>
        <v>ㄗ</v>
      </c>
      <c r="BA244" s="362" t="str">
        <f t="array" ref="BA244">IF($X244, "", INDEX(方音八音反切資料表, $AE244, $AJ244))</f>
        <v>ㄧㄚˋ</v>
      </c>
    </row>
    <row r="245" spans="2:53">
      <c r="B245" s="307">
        <f t="shared" si="77"/>
        <v>238</v>
      </c>
      <c r="C245" s="404" t="s">
        <v>184</v>
      </c>
      <c r="D245" s="312" t="s">
        <v>91</v>
      </c>
      <c r="E245" s="312" t="s">
        <v>61</v>
      </c>
      <c r="F245" s="296">
        <v>3</v>
      </c>
      <c r="G245" s="418" t="str">
        <f t="shared" si="78"/>
        <v xml:space="preserve">矣 (qi3) </v>
      </c>
      <c r="H245" s="269" t="str" cm="1">
        <f t="array" ref="H245">IF( OR($U245, NOT($V245), $X245), "",  $AF245 &amp; INDEX(中文數值資料表, $AJ245, 2) &amp; $AC245)</f>
        <v>堅三英</v>
      </c>
      <c r="I245" s="332" t="str">
        <f t="shared" si="79"/>
        <v>qì</v>
      </c>
      <c r="J245" s="333" t="str">
        <f t="shared" si="80"/>
        <v>ì</v>
      </c>
      <c r="K245" s="334" t="str">
        <f t="shared" si="81"/>
        <v>ǐ</v>
      </c>
      <c r="L245" s="335" t="str">
        <f t="shared" si="82"/>
        <v>0ㄧ˪</v>
      </c>
      <c r="M245" s="270" t="str">
        <f t="shared" ca="1" si="83"/>
        <v xml:space="preserve">\ltjruby{矣}{ì}\
</v>
      </c>
      <c r="N245" s="270" t="str">
        <f t="shared" ca="1" si="84"/>
        <v xml:space="preserve">&lt;ruby&gt;矣&lt;rt&gt;堅三英&lt;/rt&gt;&lt;/ruby&gt;
</v>
      </c>
      <c r="O245" s="270" t="str">
        <f t="shared" ca="1" si="85"/>
        <v xml:space="preserve">&lt;ruby&gt;矣&lt;rt&gt;qì&lt;/rt&gt;&lt;/ruby&gt;
</v>
      </c>
      <c r="P245" s="270" t="str">
        <f t="shared" ca="1" si="100"/>
        <v xml:space="preserve">&lt;ruby&gt;矣&lt;rt&gt;ì&lt;/rt&gt;&lt;/ruby&gt;
</v>
      </c>
      <c r="Q245" s="270" t="str">
        <f t="shared" ca="1" si="100"/>
        <v xml:space="preserve">&lt;ruby&gt;矣&lt;rt&gt;ǐ&lt;/rt&gt;&lt;/ruby&gt;
</v>
      </c>
      <c r="R245" s="271" t="str">
        <f t="shared" ca="1" si="86"/>
        <v xml:space="preserve">&lt;ruby&gt;矣&lt;rtc&gt;0ㄧ˪&lt;/rtc&gt;&lt;/ruby&gt;
</v>
      </c>
      <c r="S245" s="271" t="str">
        <f t="shared" ca="1" si="87"/>
        <v xml:space="preserve">&lt;ruby&gt;矣&lt;rt&gt;ì&lt;/rt&gt;&lt;rtc&gt;0ㄧ˪&lt;/rtc&gt;&lt;/ruby&gt;
</v>
      </c>
      <c r="T245" s="244"/>
      <c r="U245" s="272" t="b">
        <f t="shared" si="88"/>
        <v>0</v>
      </c>
      <c r="V245" s="272" t="b">
        <f t="shared" si="89"/>
        <v>1</v>
      </c>
      <c r="W245" s="272" t="b">
        <f t="shared" si="97"/>
        <v>0</v>
      </c>
      <c r="X245" s="272" t="b">
        <f t="shared" si="90"/>
        <v>0</v>
      </c>
      <c r="Y245" s="272" t="b">
        <f t="shared" si="91"/>
        <v>0</v>
      </c>
      <c r="Z245" s="298"/>
      <c r="AA245" s="305">
        <f t="shared" si="92"/>
        <v>22</v>
      </c>
      <c r="AB245" s="301" cm="1">
        <f t="array" ref="AB245">IF( $AA245="", "", INDEX(聲母資料表, $AA245, AB$5))</f>
        <v>11</v>
      </c>
      <c r="AC245" s="301" t="str" cm="1">
        <f t="array" ref="AC245">IF( $AA245="", "", INDEX(聲母資料表, $AA245, AC$5))</f>
        <v>英</v>
      </c>
      <c r="AD245" s="305">
        <f t="shared" si="93"/>
        <v>19</v>
      </c>
      <c r="AE245" s="301" cm="1">
        <f t="array" ref="AE245">IF( $X245, "", INDEX(韻母資料表, AD245, AE$5))</f>
        <v>29</v>
      </c>
      <c r="AF245" s="301" t="str" cm="1">
        <f t="array" ref="AF245">IF( $X245, "", INDEX(韻母資料表, AE245, AF$5))</f>
        <v>堅</v>
      </c>
      <c r="AG245" s="298"/>
      <c r="AH245" s="301" t="b">
        <f t="array" ref="AH245">IF( $X245, "", IF( INDEX(韻母資料表, AD245, $AH$5) = "入聲", TRUE, FALSE) )</f>
        <v>0</v>
      </c>
      <c r="AI245" s="302">
        <f t="shared" si="94"/>
        <v>1</v>
      </c>
      <c r="AJ245" s="302">
        <f t="shared" si="99"/>
        <v>3</v>
      </c>
      <c r="AK245" s="362" t="str">
        <f t="array" ref="AK245">IF( $X245, "", INDEX(韻母資料表, $AD245, $AK$5))</f>
        <v>i</v>
      </c>
      <c r="AL245" s="362" t="str">
        <f t="array" ref="AL245">IF($X245, "", INDEX(白話字韻母八聲調資料表, $AE245, $AJ245))</f>
        <v>ì</v>
      </c>
      <c r="AM245" s="298"/>
      <c r="AN245" s="362" t="str" cm="1">
        <f t="array" ref="AN245">IF($W245, "", INDEX(聲母資料表, $AA245, AN$5))</f>
        <v xml:space="preserve"> </v>
      </c>
      <c r="AO245" s="367" t="str" cm="1">
        <f t="array" ref="AO245">IF($X245, "", INDEX(韻母資料表, $AD245, AO$5))</f>
        <v>i</v>
      </c>
      <c r="AP245" s="362" t="str" cm="1">
        <f t="array" ref="AP245">IF($X245, "", INDEX(台羅韻母八聲調資料表, $AE245, $F245))</f>
        <v>ì</v>
      </c>
      <c r="AQ245" s="298"/>
      <c r="AR245" s="302" t="str">
        <f t="array" ref="AR245">IF($W245, "", INDEX(聲母資料表, $AA245, $AR$5))</f>
        <v xml:space="preserve"> </v>
      </c>
      <c r="AS245" s="303" t="str">
        <f t="array" ref="AS245">IF($X245, "", INDEX(韻母資料表, $AD245, $AS$5))</f>
        <v>i</v>
      </c>
      <c r="AT245" s="302" t="str">
        <f t="array" ref="AT245">IF($X245, "", INDEX(閩拼韻母八聲調資料表, $AE245, $AJ245))</f>
        <v>ǐ</v>
      </c>
      <c r="AV245" s="301" t="b">
        <f t="shared" si="96"/>
        <v>0</v>
      </c>
      <c r="AW245" s="301" t="str">
        <f>IF( $AV245, IFERROR( IF(MATCH( $E245, 顎音化聲母!$H$9:$H$37, 0), TRUE, FALSE), FALSE), "")</f>
        <v/>
      </c>
      <c r="AX245" s="301" t="str">
        <f t="array" ref="AX245">IF( AND($AV245, $AW245), INDEX(顎音化聲母資料表, MATCH( $D245 &amp; $E245, 顎音化聲母!$L$5:$L$136, 0), 3), "")</f>
        <v/>
      </c>
      <c r="AY245" s="301">
        <f t="shared" si="95"/>
        <v>22</v>
      </c>
      <c r="AZ245" s="362">
        <f t="array" ref="AZ245">IF($AY245="", "", IF( $AX245&lt;&gt;"", $AX245,INDEX(聲母資料表, $AY245, $AZ$5)))</f>
        <v>0</v>
      </c>
      <c r="BA245" s="362" t="str">
        <f t="array" ref="BA245">IF($X245, "", INDEX(方音八音反切資料表, $AE245, $AJ245))</f>
        <v>ㄧ˪</v>
      </c>
    </row>
    <row r="246" spans="2:53">
      <c r="B246" s="307">
        <f t="shared" si="77"/>
        <v>239</v>
      </c>
      <c r="C246" s="404" t="s">
        <v>89</v>
      </c>
      <c r="D246" s="312"/>
      <c r="E246" s="312"/>
      <c r="F246" s="296"/>
      <c r="G246" s="418" t="str">
        <f t="shared" si="78"/>
        <v/>
      </c>
      <c r="H246" s="269" t="str" cm="1">
        <f t="array" ref="H246">IF( OR($U246, NOT($V246), $X246), "",  $AF246 &amp; INDEX(中文數值資料表, $AJ246, 2) &amp; $AC246)</f>
        <v/>
      </c>
      <c r="I246" s="332" t="str">
        <f t="shared" si="79"/>
        <v/>
      </c>
      <c r="J246" s="333" t="str">
        <f t="shared" si="80"/>
        <v/>
      </c>
      <c r="K246" s="334" t="str">
        <f t="shared" si="81"/>
        <v/>
      </c>
      <c r="L246" s="335" t="str">
        <f t="shared" si="82"/>
        <v/>
      </c>
      <c r="M246" s="270" t="str">
        <f t="shared" ca="1" si="83"/>
        <v xml:space="preserve">\ltjruby{。}{}\
</v>
      </c>
      <c r="N246" s="270" t="str">
        <f t="shared" ca="1" si="84"/>
        <v xml:space="preserve">。
</v>
      </c>
      <c r="O246" s="270" t="str">
        <f t="shared" ca="1" si="85"/>
        <v xml:space="preserve">。
</v>
      </c>
      <c r="P246" s="270" t="str">
        <f t="shared" ca="1" si="100"/>
        <v xml:space="preserve">。
</v>
      </c>
      <c r="Q246" s="270" t="str">
        <f t="shared" ca="1" si="100"/>
        <v xml:space="preserve">。
</v>
      </c>
      <c r="R246" s="271" t="str">
        <f t="shared" ca="1" si="86"/>
        <v xml:space="preserve">。
</v>
      </c>
      <c r="S246" s="271" t="str">
        <f t="shared" ca="1" si="87"/>
        <v xml:space="preserve">。
</v>
      </c>
      <c r="T246" s="244"/>
      <c r="U246" s="272" t="b">
        <f t="shared" si="88"/>
        <v>1</v>
      </c>
      <c r="V246" s="272" t="b">
        <f t="shared" si="89"/>
        <v>0</v>
      </c>
      <c r="W246" s="272" t="b">
        <f t="shared" si="97"/>
        <v>1</v>
      </c>
      <c r="X246" s="272" t="b">
        <f t="shared" si="90"/>
        <v>1</v>
      </c>
      <c r="Y246" s="272" t="b">
        <f t="shared" si="91"/>
        <v>0</v>
      </c>
      <c r="Z246" s="298"/>
      <c r="AA246" s="305" t="str">
        <f t="shared" si="92"/>
        <v/>
      </c>
      <c r="AB246" s="301" t="str" cm="1">
        <f t="array" ref="AB246">IF( $AA246="", "", INDEX(聲母資料表, $AA246, AB$5))</f>
        <v/>
      </c>
      <c r="AC246" s="301" t="str" cm="1">
        <f t="array" ref="AC246">IF( $AA246="", "", INDEX(聲母資料表, $AA246, AC$5))</f>
        <v/>
      </c>
      <c r="AD246" s="305" t="str">
        <f t="shared" si="93"/>
        <v/>
      </c>
      <c r="AE246" s="301" t="str" cm="1">
        <f t="array" ref="AE246">IF( $X246, "", INDEX(韻母資料表, AD246, AE$5))</f>
        <v/>
      </c>
      <c r="AF246" s="301" t="str" cm="1">
        <f t="array" ref="AF246">IF( $X246, "", INDEX(韻母資料表, AE246, AF$5))</f>
        <v/>
      </c>
      <c r="AG246" s="298"/>
      <c r="AH246" s="301" t="str">
        <f t="array" ref="AH246">IF( $X246, "", IF( INDEX(韻母資料表, AD246, $AH$5) = "入聲", TRUE, FALSE) )</f>
        <v/>
      </c>
      <c r="AI246" s="302" t="str">
        <f t="shared" si="94"/>
        <v/>
      </c>
      <c r="AJ246" s="302" t="str">
        <f t="shared" si="99"/>
        <v/>
      </c>
      <c r="AK246" s="362" t="str">
        <f t="array" ref="AK246">IF( $X246, "", INDEX(韻母資料表, $AD246, $AK$5))</f>
        <v/>
      </c>
      <c r="AL246" s="362" t="str">
        <f t="array" ref="AL246">IF($X246, "", INDEX(白話字韻母八聲調資料表, $AE246, $AJ246))</f>
        <v/>
      </c>
      <c r="AM246" s="298"/>
      <c r="AN246" s="362" t="str" cm="1">
        <f t="array" ref="AN246">IF($W246, "", INDEX(聲母資料表, $AA246, AN$5))</f>
        <v/>
      </c>
      <c r="AO246" s="367" t="str" cm="1">
        <f t="array" ref="AO246">IF($X246, "", INDEX(韻母資料表, $AD246, AO$5))</f>
        <v/>
      </c>
      <c r="AP246" s="362" t="str" cm="1">
        <f t="array" ref="AP246">IF($X246, "", INDEX(台羅韻母八聲調資料表, $AE246, $F246))</f>
        <v/>
      </c>
      <c r="AQ246" s="298"/>
      <c r="AR246" s="302" t="str">
        <f t="array" ref="AR246">IF($W246, "", INDEX(聲母資料表, $AA246, $AR$5))</f>
        <v/>
      </c>
      <c r="AS246" s="303" t="str">
        <f t="array" ref="AS246">IF($X246, "", INDEX(韻母資料表, $AD246, $AS$5))</f>
        <v/>
      </c>
      <c r="AT246" s="302" t="str">
        <f t="array" ref="AT246">IF($X246, "", INDEX(閩拼韻母八聲調資料表, $AE246, $AJ246))</f>
        <v/>
      </c>
      <c r="AV246" s="301" t="b">
        <f t="shared" si="96"/>
        <v>0</v>
      </c>
      <c r="AW246" s="301" t="str">
        <f>IF( $AV246, IFERROR( IF(MATCH( $E246, 顎音化聲母!$H$9:$H$37, 0), TRUE, FALSE), FALSE), "")</f>
        <v/>
      </c>
      <c r="AX246" s="301" t="str">
        <f t="array" ref="AX246">IF( AND($AV246, $AW246), INDEX(顎音化聲母資料表, MATCH( $D246 &amp; $E246, 顎音化聲母!$L$5:$L$136, 0), 3), "")</f>
        <v/>
      </c>
      <c r="AY246" s="301" t="str">
        <f t="shared" si="95"/>
        <v/>
      </c>
      <c r="AZ246" s="362" t="str">
        <f t="array" ref="AZ246">IF($AY246="", "", IF( $AX246&lt;&gt;"", $AX246,INDEX(聲母資料表, $AY246, $AZ$5)))</f>
        <v/>
      </c>
      <c r="BA246" s="362" t="str">
        <f t="array" ref="BA246">IF($X246, "", INDEX(方音八音反切資料表, $AE246, $AJ246))</f>
        <v/>
      </c>
    </row>
    <row r="247" spans="2:53" ht="82">
      <c r="B247" s="307">
        <f t="shared" si="77"/>
        <v>240</v>
      </c>
      <c r="C247" s="405" t="s">
        <v>136</v>
      </c>
      <c r="D247" s="312"/>
      <c r="E247" s="312"/>
      <c r="F247" s="296"/>
      <c r="G247" s="418" t="str">
        <f t="shared" si="78"/>
        <v/>
      </c>
      <c r="H247" s="269" t="str" cm="1">
        <f t="array" ref="H247">IF( OR($U247, NOT($V247), $X247), "",  $AF247 &amp; INDEX(中文數值資料表, $AJ247, 2) &amp; $AC247)</f>
        <v/>
      </c>
      <c r="I247" s="332" t="str">
        <f t="shared" si="79"/>
        <v/>
      </c>
      <c r="J247" s="333" t="str">
        <f t="shared" si="80"/>
        <v/>
      </c>
      <c r="K247" s="334" t="str">
        <f t="shared" si="81"/>
        <v/>
      </c>
      <c r="L247" s="335" t="str">
        <f t="shared" si="82"/>
        <v/>
      </c>
      <c r="M247" s="270" t="str">
        <f t="shared" ca="1" si="83"/>
        <v xml:space="preserve">\vskip 0.5 cm
</v>
      </c>
      <c r="N247" s="270" t="str">
        <f t="shared" ca="1" si="84"/>
        <v xml:space="preserve">
&lt;/p&gt;
&lt;p&gt;
</v>
      </c>
      <c r="O247" s="270" t="str">
        <f t="shared" ca="1" si="85"/>
        <v xml:space="preserve">
&lt;/p&gt;
&lt;p&gt;
</v>
      </c>
      <c r="P247" s="270" t="str">
        <f t="shared" ca="1" si="100"/>
        <v xml:space="preserve">
&lt;/p&gt;
&lt;p&gt;
</v>
      </c>
      <c r="Q247" s="270" t="str">
        <f t="shared" ca="1" si="100"/>
        <v xml:space="preserve">
&lt;/p&gt;
&lt;p&gt;
</v>
      </c>
      <c r="R247" s="271" t="str">
        <f t="shared" ca="1" si="86"/>
        <v xml:space="preserve">
&lt;/p&gt;
&lt;p&gt;
</v>
      </c>
      <c r="S247" s="271" t="str">
        <f t="shared" ca="1" si="87"/>
        <v xml:space="preserve">
&lt;/p&gt;
&lt;p&gt;
</v>
      </c>
      <c r="T247" s="244"/>
      <c r="U247" s="272" t="b">
        <f t="shared" si="88"/>
        <v>0</v>
      </c>
      <c r="V247" s="272" t="b">
        <f t="shared" si="89"/>
        <v>0</v>
      </c>
      <c r="W247" s="272" t="b">
        <f t="shared" si="97"/>
        <v>1</v>
      </c>
      <c r="X247" s="272" t="b">
        <f t="shared" si="90"/>
        <v>1</v>
      </c>
      <c r="Y247" s="272" t="b">
        <f t="shared" si="91"/>
        <v>0</v>
      </c>
      <c r="Z247" s="298"/>
      <c r="AA247" s="305" t="str">
        <f t="shared" si="92"/>
        <v/>
      </c>
      <c r="AB247" s="301" t="str" cm="1">
        <f t="array" ref="AB247">IF( $AA247="", "", INDEX(聲母資料表, $AA247, AB$5))</f>
        <v/>
      </c>
      <c r="AC247" s="301" t="str" cm="1">
        <f t="array" ref="AC247">IF( $AA247="", "", INDEX(聲母資料表, $AA247, AC$5))</f>
        <v/>
      </c>
      <c r="AD247" s="305" t="str">
        <f t="shared" si="93"/>
        <v/>
      </c>
      <c r="AE247" s="301" t="str" cm="1">
        <f t="array" ref="AE247">IF( $X247, "", INDEX(韻母資料表, AD247, AE$5))</f>
        <v/>
      </c>
      <c r="AF247" s="301" t="str" cm="1">
        <f t="array" ref="AF247">IF( $X247, "", INDEX(韻母資料表, AE247, AF$5))</f>
        <v/>
      </c>
      <c r="AG247" s="298"/>
      <c r="AH247" s="301" t="str">
        <f t="array" ref="AH247">IF( $X247, "", IF( INDEX(韻母資料表, AD247, $AH$5) = "入聲", TRUE, FALSE) )</f>
        <v/>
      </c>
      <c r="AI247" s="302" t="str">
        <f t="shared" si="94"/>
        <v/>
      </c>
      <c r="AJ247" s="302" t="str">
        <f t="shared" si="99"/>
        <v/>
      </c>
      <c r="AK247" s="362" t="str">
        <f t="array" ref="AK247">IF( $X247, "", INDEX(韻母資料表, $AD247, $AK$5))</f>
        <v/>
      </c>
      <c r="AL247" s="362" t="str">
        <f t="array" ref="AL247">IF($X247, "", INDEX(白話字韻母八聲調資料表, $AE247, $AJ247))</f>
        <v/>
      </c>
      <c r="AM247" s="298"/>
      <c r="AN247" s="362" t="str" cm="1">
        <f t="array" ref="AN247">IF($W247, "", INDEX(聲母資料表, $AA247, AN$5))</f>
        <v/>
      </c>
      <c r="AO247" s="367" t="str" cm="1">
        <f t="array" ref="AO247">IF($X247, "", INDEX(韻母資料表, $AD247, AO$5))</f>
        <v/>
      </c>
      <c r="AP247" s="362" t="str" cm="1">
        <f t="array" ref="AP247">IF($X247, "", INDEX(台羅韻母八聲調資料表, $AE247, $F247))</f>
        <v/>
      </c>
      <c r="AQ247" s="298"/>
      <c r="AR247" s="302" t="str">
        <f t="array" ref="AR247">IF($W247, "", INDEX(聲母資料表, $AA247, $AR$5))</f>
        <v/>
      </c>
      <c r="AS247" s="303" t="str">
        <f t="array" ref="AS247">IF($X247, "", INDEX(韻母資料表, $AD247, $AS$5))</f>
        <v/>
      </c>
      <c r="AT247" s="302" t="str">
        <f t="array" ref="AT247">IF($X247, "", INDEX(閩拼韻母八聲調資料表, $AE247, $AJ247))</f>
        <v/>
      </c>
      <c r="AV247" s="301" t="b">
        <f t="shared" si="96"/>
        <v>0</v>
      </c>
      <c r="AW247" s="301" t="str">
        <f>IF( $AV247, IFERROR( IF(MATCH( $E247, 顎音化聲母!$H$9:$H$37, 0), TRUE, FALSE), FALSE), "")</f>
        <v/>
      </c>
      <c r="AX247" s="301" t="str">
        <f t="array" ref="AX247">IF( AND($AV247, $AW247), INDEX(顎音化聲母資料表, MATCH( $D247 &amp; $E247, 顎音化聲母!$L$5:$L$136, 0), 3), "")</f>
        <v/>
      </c>
      <c r="AY247" s="301" t="str">
        <f t="shared" si="95"/>
        <v/>
      </c>
      <c r="AZ247" s="362" t="str">
        <f t="array" ref="AZ247">IF($AY247="", "", IF( $AX247&lt;&gt;"", $AX247,INDEX(聲母資料表, $AY247, $AZ$5)))</f>
        <v/>
      </c>
      <c r="BA247" s="362" t="str">
        <f t="array" ref="BA247">IF($X247, "", INDEX(方音八音反切資料表, $AE247, $AJ247))</f>
        <v/>
      </c>
    </row>
    <row r="248" spans="2:53">
      <c r="B248" s="307">
        <f t="shared" si="77"/>
        <v>241</v>
      </c>
      <c r="C248" s="404" t="s">
        <v>266</v>
      </c>
      <c r="D248" s="312" t="s">
        <v>79</v>
      </c>
      <c r="E248" s="312" t="s">
        <v>61</v>
      </c>
      <c r="F248" s="296">
        <v>3</v>
      </c>
      <c r="G248" s="418" t="str">
        <f t="shared" si="78"/>
        <v xml:space="preserve">至 (tsi3) </v>
      </c>
      <c r="H248" s="269" t="str" cm="1">
        <f t="array" ref="H248">IF( OR($U248, NOT($V248), $X248), "",  $AF248 &amp; INDEX(中文數值資料表, $AJ248, 2) &amp; $AC248)</f>
        <v>堅三曾</v>
      </c>
      <c r="I248" s="332" t="str">
        <f t="shared" si="79"/>
        <v>tsì</v>
      </c>
      <c r="J248" s="333" t="str">
        <f t="shared" si="80"/>
        <v>tsì</v>
      </c>
      <c r="K248" s="334" t="str">
        <f t="shared" si="81"/>
        <v>zǐ</v>
      </c>
      <c r="L248" s="335" t="str">
        <f t="shared" si="82"/>
        <v>ㄗㄧ˪</v>
      </c>
      <c r="M248" s="270" t="str">
        <f t="shared" ca="1" si="83"/>
        <v xml:space="preserve">\ltjruby{至}{tsì}\
</v>
      </c>
      <c r="N248" s="270" t="str">
        <f t="shared" ca="1" si="84"/>
        <v xml:space="preserve">&lt;ruby&gt;至&lt;rt&gt;堅三曾&lt;/rt&gt;&lt;/ruby&gt;
</v>
      </c>
      <c r="O248" s="270" t="str">
        <f t="shared" ca="1" si="85"/>
        <v xml:space="preserve">&lt;ruby&gt;至&lt;rt&gt;tsì&lt;/rt&gt;&lt;/ruby&gt;
</v>
      </c>
      <c r="P248" s="270" t="str">
        <f t="shared" ref="P248:Q267" ca="1" si="101">IF( $U248, ($C248 &amp; CHAR(10)), IF($C248=CHAR(10), (CHAR(10) &amp; "&lt;/p&gt;" &amp; CHAR(10) &amp; "&lt;p&gt;" &amp; CHAR(10)), "&lt;ruby&gt;" &amp; $C248 &amp; "&lt;rt&gt;" &amp; INDIRECT( ADDRESS(ROW(), COLUMN() - $P$5) ) &amp; "&lt;/rt&gt;&lt;/ruby&gt;" &amp; CHAR(10)))</f>
        <v xml:space="preserve">&lt;ruby&gt;至&lt;rt&gt;tsì&lt;/rt&gt;&lt;/ruby&gt;
</v>
      </c>
      <c r="Q248" s="270" t="str">
        <f t="shared" ca="1" si="101"/>
        <v xml:space="preserve">&lt;ruby&gt;至&lt;rt&gt;zǐ&lt;/rt&gt;&lt;/ruby&gt;
</v>
      </c>
      <c r="R248" s="271" t="str">
        <f t="shared" ca="1" si="86"/>
        <v xml:space="preserve">&lt;ruby&gt;至&lt;rtc&gt;ㄗㄧ˪&lt;/rtc&gt;&lt;/ruby&gt;
</v>
      </c>
      <c r="S248" s="271" t="str">
        <f t="shared" ca="1" si="87"/>
        <v xml:space="preserve">&lt;ruby&gt;至&lt;rt&gt;tsì&lt;/rt&gt;&lt;rtc&gt;ㄗㄧ˪&lt;/rtc&gt;&lt;/ruby&gt;
</v>
      </c>
      <c r="T248" s="244"/>
      <c r="U248" s="272" t="b">
        <f t="shared" si="88"/>
        <v>0</v>
      </c>
      <c r="V248" s="272" t="b">
        <f t="shared" si="89"/>
        <v>1</v>
      </c>
      <c r="W248" s="272" t="b">
        <f t="shared" si="97"/>
        <v>0</v>
      </c>
      <c r="X248" s="272" t="b">
        <f t="shared" si="90"/>
        <v>0</v>
      </c>
      <c r="Y248" s="272" t="b">
        <f t="shared" si="91"/>
        <v>0</v>
      </c>
      <c r="Z248" s="298"/>
      <c r="AA248" s="305">
        <f t="shared" si="92"/>
        <v>18</v>
      </c>
      <c r="AB248" s="301" cm="1">
        <f t="array" ref="AB248">IF( $AA248="", "", INDEX(聲母資料表, $AA248, AB$5))</f>
        <v>8</v>
      </c>
      <c r="AC248" s="301" t="str" cm="1">
        <f t="array" ref="AC248">IF( $AA248="", "", INDEX(聲母資料表, $AA248, AC$5))</f>
        <v>曾</v>
      </c>
      <c r="AD248" s="305">
        <f t="shared" si="93"/>
        <v>19</v>
      </c>
      <c r="AE248" s="301" cm="1">
        <f t="array" ref="AE248">IF( $X248, "", INDEX(韻母資料表, AD248, AE$5))</f>
        <v>29</v>
      </c>
      <c r="AF248" s="301" t="str" cm="1">
        <f t="array" ref="AF248">IF( $X248, "", INDEX(韻母資料表, AE248, AF$5))</f>
        <v>堅</v>
      </c>
      <c r="AG248" s="298"/>
      <c r="AH248" s="301" t="b">
        <f t="array" ref="AH248">IF( $X248, "", IF( INDEX(韻母資料表, AD248, $AH$5) = "入聲", TRUE, FALSE) )</f>
        <v>0</v>
      </c>
      <c r="AI248" s="302">
        <f t="shared" si="94"/>
        <v>1</v>
      </c>
      <c r="AJ248" s="302">
        <f t="shared" si="99"/>
        <v>3</v>
      </c>
      <c r="AK248" s="362" t="str">
        <f t="array" ref="AK248">IF( $X248, "", INDEX(韻母資料表, $AD248, $AK$5))</f>
        <v>i</v>
      </c>
      <c r="AL248" s="362" t="str">
        <f t="array" ref="AL248">IF($X248, "", INDEX(白話字韻母八聲調資料表, $AE248, $AJ248))</f>
        <v>ì</v>
      </c>
      <c r="AM248" s="298"/>
      <c r="AN248" s="362" t="str" cm="1">
        <f t="array" ref="AN248">IF($W248, "", INDEX(聲母資料表, $AA248, AN$5))</f>
        <v>ts</v>
      </c>
      <c r="AO248" s="367" t="str" cm="1">
        <f t="array" ref="AO248">IF($X248, "", INDEX(韻母資料表, $AD248, AO$5))</f>
        <v>i</v>
      </c>
      <c r="AP248" s="362" t="str" cm="1">
        <f t="array" ref="AP248">IF($X248, "", INDEX(台羅韻母八聲調資料表, $AE248, $F248))</f>
        <v>ì</v>
      </c>
      <c r="AQ248" s="298"/>
      <c r="AR248" s="302" t="str">
        <f t="array" ref="AR248">IF($W248, "", INDEX(聲母資料表, $AA248, $AR$5))</f>
        <v>z</v>
      </c>
      <c r="AS248" s="303" t="str">
        <f t="array" ref="AS248">IF($X248, "", INDEX(韻母資料表, $AD248, $AS$5))</f>
        <v>i</v>
      </c>
      <c r="AT248" s="302" t="str">
        <f t="array" ref="AT248">IF($X248, "", INDEX(閩拼韻母八聲調資料表, $AE248, $AJ248))</f>
        <v>ǐ</v>
      </c>
      <c r="AV248" s="301" t="b">
        <f t="shared" si="96"/>
        <v>0</v>
      </c>
      <c r="AW248" s="301" t="str">
        <f>IF( $AV248, IFERROR( IF(MATCH( $E248, 顎音化聲母!$H$9:$H$37, 0), TRUE, FALSE), FALSE), "")</f>
        <v/>
      </c>
      <c r="AX248" s="301" t="str">
        <f t="array" ref="AX248">IF( AND($AV248, $AW248), INDEX(顎音化聲母資料表, MATCH( $D248 &amp; $E248, 顎音化聲母!$L$5:$L$136, 0), 3), "")</f>
        <v/>
      </c>
      <c r="AY248" s="301">
        <f t="shared" si="95"/>
        <v>18</v>
      </c>
      <c r="AZ248" s="362" t="str">
        <f t="array" ref="AZ248">IF($AY248="", "", IF( $AX248&lt;&gt;"", $AX248,INDEX(聲母資料表, $AY248, $AZ$5)))</f>
        <v>ㄗ</v>
      </c>
      <c r="BA248" s="362" t="str">
        <f t="array" ref="BA248">IF($X248, "", INDEX(方音八音反切資料表, $AE248, $AJ248))</f>
        <v>ㄧ˪</v>
      </c>
    </row>
    <row r="249" spans="2:53">
      <c r="B249" s="307">
        <f t="shared" si="77"/>
        <v>242</v>
      </c>
      <c r="C249" s="404" t="s">
        <v>207</v>
      </c>
      <c r="D249" s="312" t="s">
        <v>100</v>
      </c>
      <c r="E249" s="312" t="s">
        <v>208</v>
      </c>
      <c r="F249" s="296">
        <v>8</v>
      </c>
      <c r="G249" s="418" t="str">
        <f t="shared" si="78"/>
        <v xml:space="preserve">若 (jiak8) </v>
      </c>
      <c r="H249" s="269" t="str" cm="1">
        <f t="array" ref="H249">IF( OR($U249, NOT($V249), $X249), "",  $AF249 &amp; INDEX(中文數值資料表, $AJ249, 2) &amp; $AC249)</f>
        <v>更八入</v>
      </c>
      <c r="I249" s="332" t="str">
        <f t="shared" si="79"/>
        <v>jia̍k</v>
      </c>
      <c r="J249" s="333" t="str">
        <f t="shared" si="80"/>
        <v>jia̍k</v>
      </c>
      <c r="K249" s="334" t="str">
        <f t="shared" si="81"/>
        <v>zziák</v>
      </c>
      <c r="L249" s="335" t="str">
        <f t="shared" si="82"/>
        <v>ㆢㄧㄚㆻ˙</v>
      </c>
      <c r="M249" s="270" t="str">
        <f t="shared" ca="1" si="83"/>
        <v xml:space="preserve">\ltjruby{若}{jia̍k}\
</v>
      </c>
      <c r="N249" s="270" t="str">
        <f t="shared" ca="1" si="84"/>
        <v xml:space="preserve">&lt;ruby&gt;若&lt;rt&gt;更八入&lt;/rt&gt;&lt;/ruby&gt;
</v>
      </c>
      <c r="O249" s="270" t="str">
        <f t="shared" ca="1" si="85"/>
        <v xml:space="preserve">&lt;ruby&gt;若&lt;rt&gt;jia̍k&lt;/rt&gt;&lt;/ruby&gt;
</v>
      </c>
      <c r="P249" s="270" t="str">
        <f t="shared" ca="1" si="101"/>
        <v xml:space="preserve">&lt;ruby&gt;若&lt;rt&gt;jia̍k&lt;/rt&gt;&lt;/ruby&gt;
</v>
      </c>
      <c r="Q249" s="270" t="str">
        <f t="shared" ca="1" si="101"/>
        <v xml:space="preserve">&lt;ruby&gt;若&lt;rt&gt;zziák&lt;/rt&gt;&lt;/ruby&gt;
</v>
      </c>
      <c r="R249" s="271" t="str">
        <f t="shared" ca="1" si="86"/>
        <v xml:space="preserve">&lt;ruby&gt;若&lt;rtc&gt;ㆢㄧㄚㆻ˙&lt;/rtc&gt;&lt;/ruby&gt;
</v>
      </c>
      <c r="S249" s="271" t="str">
        <f t="shared" ca="1" si="87"/>
        <v xml:space="preserve">&lt;ruby&gt;若&lt;rt&gt;jia̍k&lt;/rt&gt;&lt;rtc&gt;ㆢㄧㄚㆻ˙&lt;/rtc&gt;&lt;/ruby&gt;
</v>
      </c>
      <c r="T249" s="244"/>
      <c r="U249" s="272" t="b">
        <f t="shared" si="88"/>
        <v>0</v>
      </c>
      <c r="V249" s="272" t="b">
        <f t="shared" si="89"/>
        <v>1</v>
      </c>
      <c r="W249" s="272" t="b">
        <f t="shared" si="97"/>
        <v>0</v>
      </c>
      <c r="X249" s="272" t="b">
        <f t="shared" si="90"/>
        <v>0</v>
      </c>
      <c r="Y249" s="272" t="b">
        <f t="shared" si="91"/>
        <v>0</v>
      </c>
      <c r="Z249" s="298"/>
      <c r="AA249" s="305">
        <f t="shared" si="92"/>
        <v>19</v>
      </c>
      <c r="AB249" s="301" cm="1">
        <f t="array" ref="AB249">IF( $AA249="", "", INDEX(聲母資料表, $AA249, AB$5))</f>
        <v>9</v>
      </c>
      <c r="AC249" s="301" t="str" cm="1">
        <f t="array" ref="AC249">IF( $AA249="", "", INDEX(聲母資料表, $AA249, AC$5))</f>
        <v>入</v>
      </c>
      <c r="AD249" s="305">
        <f t="shared" si="93"/>
        <v>22</v>
      </c>
      <c r="AE249" s="301" cm="1">
        <f t="array" ref="AE249">IF( $X249, "", INDEX(韻母資料表, AD249, AE$5))</f>
        <v>18</v>
      </c>
      <c r="AF249" s="301" t="str" cm="1">
        <f t="array" ref="AF249">IF( $X249, "", INDEX(韻母資料表, AE249, AF$5))</f>
        <v>更</v>
      </c>
      <c r="AG249" s="298"/>
      <c r="AH249" s="301" t="b">
        <f t="array" ref="AH249">IF( $X249, "", IF( INDEX(韻母資料表, AD249, $AH$5) = "入聲", TRUE, FALSE) )</f>
        <v>0</v>
      </c>
      <c r="AI249" s="302">
        <f t="shared" si="94"/>
        <v>1</v>
      </c>
      <c r="AJ249" s="302">
        <f t="shared" si="99"/>
        <v>8</v>
      </c>
      <c r="AK249" s="362" t="str">
        <f t="array" ref="AK249">IF( $X249, "", INDEX(韻母資料表, $AD249, $AK$5))</f>
        <v>iak</v>
      </c>
      <c r="AL249" s="362" t="str">
        <f t="array" ref="AL249">IF($X249, "", INDEX(白話字韻母八聲調資料表, $AE249, $AJ249))</f>
        <v>ia̍k</v>
      </c>
      <c r="AM249" s="298"/>
      <c r="AN249" s="362" t="str" cm="1">
        <f t="array" ref="AN249">IF($W249, "", INDEX(聲母資料表, $AA249, AN$5))</f>
        <v>j</v>
      </c>
      <c r="AO249" s="367" t="str" cm="1">
        <f t="array" ref="AO249">IF($X249, "", INDEX(韻母資料表, $AD249, AO$5))</f>
        <v>iak</v>
      </c>
      <c r="AP249" s="362" t="str" cm="1">
        <f t="array" ref="AP249">IF($X249, "", INDEX(台羅韻母八聲調資料表, $AE249, $F249))</f>
        <v>ia̍k</v>
      </c>
      <c r="AQ249" s="298"/>
      <c r="AR249" s="302" t="str">
        <f t="array" ref="AR249">IF($W249, "", INDEX(聲母資料表, $AA249, $AR$5))</f>
        <v>zz</v>
      </c>
      <c r="AS249" s="303" t="str">
        <f t="array" ref="AS249">IF($X249, "", INDEX(韻母資料表, $AD249, $AS$5))</f>
        <v>iak</v>
      </c>
      <c r="AT249" s="302" t="str">
        <f t="array" ref="AT249">IF($X249, "", INDEX(閩拼韻母八聲調資料表, $AE249, $AJ249))</f>
        <v>iák</v>
      </c>
      <c r="AV249" s="301" t="b">
        <f t="shared" si="96"/>
        <v>1</v>
      </c>
      <c r="AW249" s="301" t="b">
        <f>IF( $AV249, IFERROR( IF(MATCH( $E249, 顎音化聲母!$H$9:$H$37, 0), TRUE, FALSE), FALSE), "")</f>
        <v>1</v>
      </c>
      <c r="AX249" s="301" t="str">
        <f t="array" ref="AX249">IF( AND($AV249, $AW249), INDEX(顎音化聲母資料表, MATCH( $D249 &amp; $E249, 顎音化聲母!$L$5:$L$136, 0), 3), "")</f>
        <v>ㆢ</v>
      </c>
      <c r="AY249" s="301">
        <f t="shared" si="95"/>
        <v>19</v>
      </c>
      <c r="AZ249" s="362" t="str">
        <f t="array" ref="AZ249">IF($AY249="", "", IF( $AX249&lt;&gt;"", $AX249,INDEX(聲母資料表, $AY249, $AZ$5)))</f>
        <v>ㆢ</v>
      </c>
      <c r="BA249" s="362" t="str">
        <f t="array" ref="BA249">IF($X249, "", INDEX(方音八音反切資料表, $AE249, $AJ249))</f>
        <v>ㄧㄚㆻ˙</v>
      </c>
    </row>
    <row r="250" spans="2:53">
      <c r="B250" s="307">
        <f t="shared" si="77"/>
        <v>243</v>
      </c>
      <c r="C250" s="404" t="s">
        <v>72</v>
      </c>
      <c r="D250" s="312" t="s">
        <v>73</v>
      </c>
      <c r="E250" s="312" t="s">
        <v>74</v>
      </c>
      <c r="F250" s="296">
        <v>1</v>
      </c>
      <c r="G250" s="418" t="str">
        <f t="shared" si="78"/>
        <v xml:space="preserve">春 (tshun1) </v>
      </c>
      <c r="H250" s="269" t="str" cm="1">
        <f t="array" ref="H250">IF( OR($U250, NOT($V250), $X250), "",  $AF250 &amp; INDEX(中文數值資料表, $AJ250, 2) &amp; $AC250)</f>
        <v>膠一出</v>
      </c>
      <c r="I250" s="332" t="str">
        <f t="shared" si="79"/>
        <v>tshun</v>
      </c>
      <c r="J250" s="333" t="str">
        <f t="shared" si="80"/>
        <v>tshun</v>
      </c>
      <c r="K250" s="334" t="str">
        <f t="shared" si="81"/>
        <v>cūn</v>
      </c>
      <c r="L250" s="335" t="str">
        <f t="shared" si="82"/>
        <v>ㄘㄨㄣ</v>
      </c>
      <c r="M250" s="270" t="str">
        <f t="shared" ca="1" si="83"/>
        <v xml:space="preserve">\ltjruby{春}{tshun}\
</v>
      </c>
      <c r="N250" s="270" t="str">
        <f t="shared" ca="1" si="84"/>
        <v xml:space="preserve">&lt;ruby&gt;春&lt;rt&gt;膠一出&lt;/rt&gt;&lt;/ruby&gt;
</v>
      </c>
      <c r="O250" s="270" t="str">
        <f t="shared" ca="1" si="85"/>
        <v xml:space="preserve">&lt;ruby&gt;春&lt;rt&gt;tshun&lt;/rt&gt;&lt;/ruby&gt;
</v>
      </c>
      <c r="P250" s="270" t="str">
        <f t="shared" ca="1" si="101"/>
        <v xml:space="preserve">&lt;ruby&gt;春&lt;rt&gt;tshun&lt;/rt&gt;&lt;/ruby&gt;
</v>
      </c>
      <c r="Q250" s="270" t="str">
        <f t="shared" ca="1" si="101"/>
        <v xml:space="preserve">&lt;ruby&gt;春&lt;rt&gt;cūn&lt;/rt&gt;&lt;/ruby&gt;
</v>
      </c>
      <c r="R250" s="271" t="str">
        <f t="shared" ca="1" si="86"/>
        <v xml:space="preserve">&lt;ruby&gt;春&lt;rtc&gt;ㄘㄨㄣ&lt;/rtc&gt;&lt;/ruby&gt;
</v>
      </c>
      <c r="S250" s="271" t="str">
        <f t="shared" ca="1" si="87"/>
        <v xml:space="preserve">&lt;ruby&gt;春&lt;rt&gt;tshun&lt;/rt&gt;&lt;rtc&gt;ㄘㄨㄣ&lt;/rtc&gt;&lt;/ruby&gt;
</v>
      </c>
      <c r="T250" s="244"/>
      <c r="U250" s="272" t="b">
        <f t="shared" si="88"/>
        <v>0</v>
      </c>
      <c r="V250" s="272" t="b">
        <f t="shared" si="89"/>
        <v>1</v>
      </c>
      <c r="W250" s="272" t="b">
        <f t="shared" si="97"/>
        <v>0</v>
      </c>
      <c r="X250" s="272" t="b">
        <f t="shared" si="90"/>
        <v>0</v>
      </c>
      <c r="Y250" s="272" t="b">
        <f t="shared" si="91"/>
        <v>0</v>
      </c>
      <c r="Z250" s="298"/>
      <c r="AA250" s="305">
        <f t="shared" si="92"/>
        <v>20</v>
      </c>
      <c r="AB250" s="301" cm="1">
        <f t="array" ref="AB250">IF( $AA250="", "", INDEX(聲母資料表, $AA250, AB$5))</f>
        <v>14</v>
      </c>
      <c r="AC250" s="301" t="str" cm="1">
        <f t="array" ref="AC250">IF( $AA250="", "", INDEX(聲母資料表, $AA250, AC$5))</f>
        <v>出</v>
      </c>
      <c r="AD250" s="305">
        <f t="shared" si="93"/>
        <v>74</v>
      </c>
      <c r="AE250" s="301" cm="1">
        <f t="array" ref="AE250">IF( $X250, "", INDEX(韻母資料表, AD250, AE$5))</f>
        <v>1</v>
      </c>
      <c r="AF250" s="301" t="str" cm="1">
        <f t="array" ref="AF250">IF( $X250, "", INDEX(韻母資料表, AE250, AF$5))</f>
        <v>膠</v>
      </c>
      <c r="AG250" s="298"/>
      <c r="AH250" s="301" t="b">
        <f t="array" ref="AH250">IF( $X250, "", IF( INDEX(韻母資料表, AD250, $AH$5) = "入聲", TRUE, FALSE) )</f>
        <v>0</v>
      </c>
      <c r="AI250" s="302">
        <f t="shared" si="94"/>
        <v>1</v>
      </c>
      <c r="AJ250" s="302">
        <f t="shared" si="99"/>
        <v>1</v>
      </c>
      <c r="AK250" s="362" t="str">
        <f t="array" ref="AK250">IF( $X250, "", INDEX(韻母資料表, $AD250, $AK$5))</f>
        <v>un</v>
      </c>
      <c r="AL250" s="362" t="str">
        <f t="array" ref="AL250">IF($X250, "", INDEX(白話字韻母八聲調資料表, $AE250, $AJ250))</f>
        <v>un</v>
      </c>
      <c r="AM250" s="298"/>
      <c r="AN250" s="362" t="str" cm="1">
        <f t="array" ref="AN250">IF($W250, "", INDEX(聲母資料表, $AA250, AN$5))</f>
        <v>tsh</v>
      </c>
      <c r="AO250" s="367" t="str" cm="1">
        <f t="array" ref="AO250">IF($X250, "", INDEX(韻母資料表, $AD250, AO$5))</f>
        <v>un</v>
      </c>
      <c r="AP250" s="362" t="str" cm="1">
        <f t="array" ref="AP250">IF($X250, "", INDEX(台羅韻母八聲調資料表, $AE250, $F250))</f>
        <v>un</v>
      </c>
      <c r="AQ250" s="298"/>
      <c r="AR250" s="302" t="str">
        <f t="array" ref="AR250">IF($W250, "", INDEX(聲母資料表, $AA250, $AR$5))</f>
        <v>c</v>
      </c>
      <c r="AS250" s="303" t="str">
        <f t="array" ref="AS250">IF($X250, "", INDEX(韻母資料表, $AD250, $AS$5))</f>
        <v>un</v>
      </c>
      <c r="AT250" s="302" t="str">
        <f t="array" ref="AT250">IF($X250, "", INDEX(閩拼韻母八聲調資料表, $AE250, $AJ250))</f>
        <v>ūn</v>
      </c>
      <c r="AV250" s="301" t="b">
        <f t="shared" si="96"/>
        <v>0</v>
      </c>
      <c r="AW250" s="301" t="str">
        <f>IF( $AV250, IFERROR( IF(MATCH( $E250, 顎音化聲母!$H$9:$H$37, 0), TRUE, FALSE), FALSE), "")</f>
        <v/>
      </c>
      <c r="AX250" s="301" t="str">
        <f t="array" ref="AX250">IF( AND($AV250, $AW250), INDEX(顎音化聲母資料表, MATCH( $D250 &amp; $E250, 顎音化聲母!$L$5:$L$136, 0), 3), "")</f>
        <v/>
      </c>
      <c r="AY250" s="301">
        <f t="shared" si="95"/>
        <v>20</v>
      </c>
      <c r="AZ250" s="362" t="str">
        <f t="array" ref="AZ250">IF($AY250="", "", IF( $AX250&lt;&gt;"", $AX250,INDEX(聲母資料表, $AY250, $AZ$5)))</f>
        <v>ㄘ</v>
      </c>
      <c r="BA250" s="362" t="str">
        <f t="array" ref="BA250">IF($X250, "", INDEX(方音八音反切資料表, $AE250, $AJ250))</f>
        <v>ㄨㄣ</v>
      </c>
    </row>
    <row r="251" spans="2:53">
      <c r="B251" s="307">
        <f t="shared" si="77"/>
        <v>244</v>
      </c>
      <c r="C251" s="404" t="s">
        <v>102</v>
      </c>
      <c r="D251" s="312" t="s">
        <v>103</v>
      </c>
      <c r="E251" s="312" t="s">
        <v>104</v>
      </c>
      <c r="F251" s="296">
        <v>5</v>
      </c>
      <c r="G251" s="418" t="str">
        <f t="shared" si="78"/>
        <v xml:space="preserve">和 (ho5) </v>
      </c>
      <c r="H251" s="269" t="str" cm="1">
        <f t="array" ref="H251">IF( OR($U251, NOT($V251), $X251), "",  $AF251 &amp; INDEX(中文數值資料表, $AJ251, 2) &amp; $AC251)</f>
        <v>伽五喜</v>
      </c>
      <c r="I251" s="332" t="str">
        <f t="shared" si="79"/>
        <v>hô</v>
      </c>
      <c r="J251" s="333" t="str">
        <f t="shared" si="80"/>
        <v>hô</v>
      </c>
      <c r="K251" s="334" t="str">
        <f t="shared" si="81"/>
        <v>hò</v>
      </c>
      <c r="L251" s="335" t="str">
        <f t="shared" si="82"/>
        <v>ㄏㄜˊ</v>
      </c>
      <c r="M251" s="270" t="str">
        <f t="shared" ca="1" si="83"/>
        <v xml:space="preserve">\ltjruby{和}{hô}\
</v>
      </c>
      <c r="N251" s="270" t="str">
        <f t="shared" ca="1" si="84"/>
        <v xml:space="preserve">&lt;ruby&gt;和&lt;rt&gt;伽五喜&lt;/rt&gt;&lt;/ruby&gt;
</v>
      </c>
      <c r="O251" s="270" t="str">
        <f t="shared" ca="1" si="85"/>
        <v xml:space="preserve">&lt;ruby&gt;和&lt;rt&gt;hô&lt;/rt&gt;&lt;/ruby&gt;
</v>
      </c>
      <c r="P251" s="270" t="str">
        <f t="shared" ca="1" si="101"/>
        <v xml:space="preserve">&lt;ruby&gt;和&lt;rt&gt;hô&lt;/rt&gt;&lt;/ruby&gt;
</v>
      </c>
      <c r="Q251" s="270" t="str">
        <f t="shared" ca="1" si="101"/>
        <v xml:space="preserve">&lt;ruby&gt;和&lt;rt&gt;hò&lt;/rt&gt;&lt;/ruby&gt;
</v>
      </c>
      <c r="R251" s="271" t="str">
        <f t="shared" ca="1" si="86"/>
        <v xml:space="preserve">&lt;ruby&gt;和&lt;rtc&gt;ㄏㄜˊ&lt;/rtc&gt;&lt;/ruby&gt;
</v>
      </c>
      <c r="S251" s="271" t="str">
        <f t="shared" ca="1" si="87"/>
        <v xml:space="preserve">&lt;ruby&gt;和&lt;rt&gt;hô&lt;/rt&gt;&lt;rtc&gt;ㄏㄜˊ&lt;/rtc&gt;&lt;/ruby&gt;
</v>
      </c>
      <c r="T251" s="244"/>
      <c r="U251" s="272" t="b">
        <f t="shared" si="88"/>
        <v>0</v>
      </c>
      <c r="V251" s="272" t="b">
        <f t="shared" si="89"/>
        <v>1</v>
      </c>
      <c r="W251" s="272" t="b">
        <f t="shared" si="97"/>
        <v>0</v>
      </c>
      <c r="X251" s="272" t="b">
        <f t="shared" si="90"/>
        <v>0</v>
      </c>
      <c r="Y251" s="272" t="b">
        <f t="shared" si="91"/>
        <v>0</v>
      </c>
      <c r="Z251" s="298"/>
      <c r="AA251" s="305">
        <f t="shared" si="92"/>
        <v>13</v>
      </c>
      <c r="AB251" s="301" cm="1">
        <f t="array" ref="AB251">IF( $AA251="", "", INDEX(聲母資料表, $AA251, AB$5))</f>
        <v>15</v>
      </c>
      <c r="AC251" s="301" t="str" cm="1">
        <f t="array" ref="AC251">IF( $AA251="", "", INDEX(聲母資料表, $AA251, AC$5))</f>
        <v>喜</v>
      </c>
      <c r="AD251" s="305">
        <f t="shared" si="93"/>
        <v>53</v>
      </c>
      <c r="AE251" s="301" cm="1">
        <f t="array" ref="AE251">IF( $X251, "", INDEX(韻母資料表, AD251, AE$5))</f>
        <v>15</v>
      </c>
      <c r="AF251" s="301" t="str" cm="1">
        <f t="array" ref="AF251">IF( $X251, "", INDEX(韻母資料表, AE251, AF$5))</f>
        <v>伽</v>
      </c>
      <c r="AG251" s="298"/>
      <c r="AH251" s="301" t="b">
        <f t="array" ref="AH251">IF( $X251, "", IF( INDEX(韻母資料表, AD251, $AH$5) = "入聲", TRUE, FALSE) )</f>
        <v>0</v>
      </c>
      <c r="AI251" s="302">
        <f t="shared" si="94"/>
        <v>1</v>
      </c>
      <c r="AJ251" s="302">
        <f t="shared" si="99"/>
        <v>5</v>
      </c>
      <c r="AK251" s="362" t="str">
        <f t="array" ref="AK251">IF( $X251, "", INDEX(韻母資料表, $AD251, $AK$5))</f>
        <v>o</v>
      </c>
      <c r="AL251" s="362" t="str">
        <f t="array" ref="AL251">IF($X251, "", INDEX(白話字韻母八聲調資料表, $AE251, $AJ251))</f>
        <v>ô</v>
      </c>
      <c r="AM251" s="298"/>
      <c r="AN251" s="362" t="str" cm="1">
        <f t="array" ref="AN251">IF($W251, "", INDEX(聲母資料表, $AA251, AN$5))</f>
        <v>h</v>
      </c>
      <c r="AO251" s="367" t="str" cm="1">
        <f t="array" ref="AO251">IF($X251, "", INDEX(韻母資料表, $AD251, AO$5))</f>
        <v>o</v>
      </c>
      <c r="AP251" s="362" t="str" cm="1">
        <f t="array" ref="AP251">IF($X251, "", INDEX(台羅韻母八聲調資料表, $AE251, $F251))</f>
        <v>ô</v>
      </c>
      <c r="AQ251" s="298"/>
      <c r="AR251" s="302" t="str">
        <f t="array" ref="AR251">IF($W251, "", INDEX(聲母資料表, $AA251, $AR$5))</f>
        <v>h</v>
      </c>
      <c r="AS251" s="303" t="str">
        <f t="array" ref="AS251">IF($X251, "", INDEX(韻母資料表, $AD251, $AS$5))</f>
        <v>o</v>
      </c>
      <c r="AT251" s="302" t="str">
        <f t="array" ref="AT251">IF($X251, "", INDEX(閩拼韻母八聲調資料表, $AE251, $AJ251))</f>
        <v>ò</v>
      </c>
      <c r="AV251" s="301" t="b">
        <f t="shared" si="96"/>
        <v>0</v>
      </c>
      <c r="AW251" s="301" t="str">
        <f>IF( $AV251, IFERROR( IF(MATCH( $E251, 顎音化聲母!$H$9:$H$37, 0), TRUE, FALSE), FALSE), "")</f>
        <v/>
      </c>
      <c r="AX251" s="301" t="str">
        <f t="array" ref="AX251">IF( AND($AV251, $AW251), INDEX(顎音化聲母資料表, MATCH( $D251 &amp; $E251, 顎音化聲母!$L$5:$L$136, 0), 3), "")</f>
        <v/>
      </c>
      <c r="AY251" s="301">
        <f t="shared" si="95"/>
        <v>13</v>
      </c>
      <c r="AZ251" s="362" t="str">
        <f t="array" ref="AZ251">IF($AY251="", "", IF( $AX251&lt;&gt;"", $AX251,INDEX(聲母資料表, $AY251, $AZ$5)))</f>
        <v>ㄏ</v>
      </c>
      <c r="BA251" s="362" t="str">
        <f t="array" ref="BA251">IF($X251, "", INDEX(方音八音反切資料表, $AE251, $AJ251))</f>
        <v>ㄜˊ</v>
      </c>
    </row>
    <row r="252" spans="2:53">
      <c r="B252" s="307">
        <f t="shared" si="77"/>
        <v>245</v>
      </c>
      <c r="C252" s="404" t="s">
        <v>267</v>
      </c>
      <c r="D252" s="312" t="s">
        <v>60</v>
      </c>
      <c r="E252" s="312" t="s">
        <v>64</v>
      </c>
      <c r="F252" s="296">
        <v>2</v>
      </c>
      <c r="G252" s="418" t="str">
        <f t="shared" si="78"/>
        <v xml:space="preserve">景 (king2) </v>
      </c>
      <c r="H252" s="269" t="str" cm="1">
        <f t="array" ref="H252">IF( OR($U252, NOT($V252), $X252), "",  $AF252 &amp; INDEX(中文數值資料表, $AJ252, 2) &amp; $AC252)</f>
        <v>監二求</v>
      </c>
      <c r="I252" s="332" t="str">
        <f t="shared" si="79"/>
        <v>king</v>
      </c>
      <c r="J252" s="333" t="str">
        <f t="shared" si="80"/>
        <v>kíng</v>
      </c>
      <c r="K252" s="334" t="str">
        <f t="shared" si="81"/>
        <v>gíng</v>
      </c>
      <c r="L252" s="335" t="str">
        <f t="shared" si="82"/>
        <v>ㄍㄧㄥˋ</v>
      </c>
      <c r="M252" s="270" t="str">
        <f t="shared" ca="1" si="83"/>
        <v xml:space="preserve">\ltjruby{景}{kíng}\
</v>
      </c>
      <c r="N252" s="270" t="str">
        <f t="shared" ca="1" si="84"/>
        <v xml:space="preserve">&lt;ruby&gt;景&lt;rt&gt;監二求&lt;/rt&gt;&lt;/ruby&gt;
</v>
      </c>
      <c r="O252" s="270" t="str">
        <f t="shared" ca="1" si="85"/>
        <v xml:space="preserve">&lt;ruby&gt;景&lt;rt&gt;king&lt;/rt&gt;&lt;/ruby&gt;
</v>
      </c>
      <c r="P252" s="270" t="str">
        <f t="shared" ca="1" si="101"/>
        <v xml:space="preserve">&lt;ruby&gt;景&lt;rt&gt;kíng&lt;/rt&gt;&lt;/ruby&gt;
</v>
      </c>
      <c r="Q252" s="270" t="str">
        <f t="shared" ca="1" si="101"/>
        <v xml:space="preserve">&lt;ruby&gt;景&lt;rt&gt;gíng&lt;/rt&gt;&lt;/ruby&gt;
</v>
      </c>
      <c r="R252" s="271" t="str">
        <f t="shared" ca="1" si="86"/>
        <v xml:space="preserve">&lt;ruby&gt;景&lt;rtc&gt;ㄍㄧㄥˋ&lt;/rtc&gt;&lt;/ruby&gt;
</v>
      </c>
      <c r="S252" s="271" t="str">
        <f t="shared" ca="1" si="87"/>
        <v xml:space="preserve">&lt;ruby&gt;景&lt;rt&gt;kíng&lt;/rt&gt;&lt;rtc&gt;ㄍㄧㄥˋ&lt;/rtc&gt;&lt;/ruby&gt;
</v>
      </c>
      <c r="T252" s="244"/>
      <c r="U252" s="272" t="b">
        <f t="shared" si="88"/>
        <v>0</v>
      </c>
      <c r="V252" s="272" t="b">
        <f t="shared" si="89"/>
        <v>1</v>
      </c>
      <c r="W252" s="272" t="b">
        <f t="shared" si="97"/>
        <v>0</v>
      </c>
      <c r="X252" s="272" t="b">
        <f t="shared" si="90"/>
        <v>0</v>
      </c>
      <c r="Y252" s="272" t="b">
        <f t="shared" si="91"/>
        <v>0</v>
      </c>
      <c r="Z252" s="298"/>
      <c r="AA252" s="305">
        <f t="shared" si="92"/>
        <v>9</v>
      </c>
      <c r="AB252" s="301" cm="1">
        <f t="array" ref="AB252">IF( $AA252="", "", INDEX(聲母資料表, $AA252, AB$5))</f>
        <v>3</v>
      </c>
      <c r="AC252" s="301" t="str" cm="1">
        <f t="array" ref="AC252">IF( $AA252="", "", INDEX(聲母資料表, $AA252, AC$5))</f>
        <v>求</v>
      </c>
      <c r="AD252" s="305">
        <f t="shared" si="93"/>
        <v>37</v>
      </c>
      <c r="AE252" s="301" cm="1">
        <f t="array" ref="AE252">IF( $X252, "", INDEX(韻母資料表, AD252, AE$5))</f>
        <v>9</v>
      </c>
      <c r="AF252" s="301" t="str" cm="1">
        <f t="array" ref="AF252">IF( $X252, "", INDEX(韻母資料表, AE252, AF$5))</f>
        <v>監</v>
      </c>
      <c r="AG252" s="298"/>
      <c r="AH252" s="301" t="b">
        <f t="array" ref="AH252">IF( $X252, "", IF( INDEX(韻母資料表, AD252, $AH$5) = "入聲", TRUE, FALSE) )</f>
        <v>0</v>
      </c>
      <c r="AI252" s="302">
        <f t="shared" si="94"/>
        <v>1</v>
      </c>
      <c r="AJ252" s="302">
        <f t="shared" si="99"/>
        <v>2</v>
      </c>
      <c r="AK252" s="362" t="str">
        <f t="array" ref="AK252">IF( $X252, "", INDEX(韻母資料表, $AD252, $AK$5))</f>
        <v>ing</v>
      </c>
      <c r="AL252" s="362" t="str">
        <f t="array" ref="AL252">IF($X252, "", INDEX(白話字韻母八聲調資料表, $AE252, $AJ252))</f>
        <v>ing</v>
      </c>
      <c r="AM252" s="298"/>
      <c r="AN252" s="362" t="str" cm="1">
        <f t="array" ref="AN252">IF($W252, "", INDEX(聲母資料表, $AA252, AN$5))</f>
        <v>k</v>
      </c>
      <c r="AO252" s="367" t="str" cm="1">
        <f t="array" ref="AO252">IF($X252, "", INDEX(韻母資料表, $AD252, AO$5))</f>
        <v>ing</v>
      </c>
      <c r="AP252" s="362" t="str" cm="1">
        <f t="array" ref="AP252">IF($X252, "", INDEX(台羅韻母八聲調資料表, $AE252, $F252))</f>
        <v>íng</v>
      </c>
      <c r="AQ252" s="298"/>
      <c r="AR252" s="302" t="str">
        <f t="array" ref="AR252">IF($W252, "", INDEX(聲母資料表, $AA252, $AR$5))</f>
        <v>g</v>
      </c>
      <c r="AS252" s="303" t="str">
        <f t="array" ref="AS252">IF($X252, "", INDEX(韻母資料表, $AD252, $AS$5))</f>
        <v>ing</v>
      </c>
      <c r="AT252" s="302" t="str">
        <f t="array" ref="AT252">IF($X252, "", INDEX(閩拼韻母八聲調資料表, $AE252, $AJ252))</f>
        <v>íng</v>
      </c>
      <c r="AV252" s="301" t="b">
        <f t="shared" si="96"/>
        <v>0</v>
      </c>
      <c r="AW252" s="301" t="str">
        <f>IF( $AV252, IFERROR( IF(MATCH( $E252, 顎音化聲母!$H$9:$H$37, 0), TRUE, FALSE), FALSE), "")</f>
        <v/>
      </c>
      <c r="AX252" s="301" t="str">
        <f t="array" ref="AX252">IF( AND($AV252, $AW252), INDEX(顎音化聲母資料表, MATCH( $D252 &amp; $E252, 顎音化聲母!$L$5:$L$136, 0), 3), "")</f>
        <v/>
      </c>
      <c r="AY252" s="301">
        <f t="shared" si="95"/>
        <v>9</v>
      </c>
      <c r="AZ252" s="362" t="str">
        <f t="array" ref="AZ252">IF($AY252="", "", IF( $AX252&lt;&gt;"", $AX252,INDEX(聲母資料表, $AY252, $AZ$5)))</f>
        <v>ㄍ</v>
      </c>
      <c r="BA252" s="362" t="str">
        <f t="array" ref="BA252">IF($X252, "", INDEX(方音八音反切資料表, $AE252, $AJ252))</f>
        <v>ㄧㄥˋ</v>
      </c>
    </row>
    <row r="253" spans="2:53">
      <c r="B253" s="307">
        <f t="shared" si="77"/>
        <v>246</v>
      </c>
      <c r="C253" s="404" t="s">
        <v>93</v>
      </c>
      <c r="D253" s="312" t="s">
        <v>94</v>
      </c>
      <c r="E253" s="312" t="s">
        <v>64</v>
      </c>
      <c r="F253" s="296">
        <v>5</v>
      </c>
      <c r="G253" s="418" t="str">
        <f t="shared" si="78"/>
        <v xml:space="preserve">明 (bing5) </v>
      </c>
      <c r="H253" s="269" t="str" cm="1">
        <f t="array" ref="H253">IF( OR($U253, NOT($V253), $X253), "",  $AF253 &amp; INDEX(中文數值資料表, $AJ253, 2) &amp; $AC253)</f>
        <v>監五門</v>
      </c>
      <c r="I253" s="332" t="str">
        <f t="shared" si="79"/>
        <v>bing</v>
      </c>
      <c r="J253" s="333" t="str">
        <f t="shared" si="80"/>
        <v>bîng</v>
      </c>
      <c r="K253" s="334" t="str">
        <f t="shared" si="81"/>
        <v>bbìng</v>
      </c>
      <c r="L253" s="335" t="str">
        <f t="shared" si="82"/>
        <v>ㆠㄧㄥˊ</v>
      </c>
      <c r="M253" s="270" t="str">
        <f t="shared" ca="1" si="83"/>
        <v xml:space="preserve">\ltjruby{明}{bîng}\
</v>
      </c>
      <c r="N253" s="270" t="str">
        <f t="shared" ca="1" si="84"/>
        <v xml:space="preserve">&lt;ruby&gt;明&lt;rt&gt;監五門&lt;/rt&gt;&lt;/ruby&gt;
</v>
      </c>
      <c r="O253" s="270" t="str">
        <f t="shared" ca="1" si="85"/>
        <v xml:space="preserve">&lt;ruby&gt;明&lt;rt&gt;bing&lt;/rt&gt;&lt;/ruby&gt;
</v>
      </c>
      <c r="P253" s="270" t="str">
        <f t="shared" ca="1" si="101"/>
        <v xml:space="preserve">&lt;ruby&gt;明&lt;rt&gt;bîng&lt;/rt&gt;&lt;/ruby&gt;
</v>
      </c>
      <c r="Q253" s="270" t="str">
        <f t="shared" ca="1" si="101"/>
        <v xml:space="preserve">&lt;ruby&gt;明&lt;rt&gt;bbìng&lt;/rt&gt;&lt;/ruby&gt;
</v>
      </c>
      <c r="R253" s="271" t="str">
        <f t="shared" ca="1" si="86"/>
        <v xml:space="preserve">&lt;ruby&gt;明&lt;rtc&gt;ㆠㄧㄥˊ&lt;/rtc&gt;&lt;/ruby&gt;
</v>
      </c>
      <c r="S253" s="271" t="str">
        <f t="shared" ca="1" si="87"/>
        <v xml:space="preserve">&lt;ruby&gt;明&lt;rt&gt;bîng&lt;/rt&gt;&lt;rtc&gt;ㆠㄧㄥˊ&lt;/rtc&gt;&lt;/ruby&gt;
</v>
      </c>
      <c r="T253" s="244"/>
      <c r="U253" s="272" t="b">
        <f t="shared" si="88"/>
        <v>0</v>
      </c>
      <c r="V253" s="272" t="b">
        <f t="shared" si="89"/>
        <v>1</v>
      </c>
      <c r="W253" s="272" t="b">
        <f t="shared" si="97"/>
        <v>0</v>
      </c>
      <c r="X253" s="272" t="b">
        <f t="shared" si="90"/>
        <v>0</v>
      </c>
      <c r="Y253" s="272" t="b">
        <f t="shared" si="91"/>
        <v>0</v>
      </c>
      <c r="Z253" s="298"/>
      <c r="AA253" s="305">
        <f t="shared" si="92"/>
        <v>2</v>
      </c>
      <c r="AB253" s="301" cm="1">
        <f t="array" ref="AB253">IF( $AA253="", "", INDEX(聲母資料表, $AA253, AB$5))</f>
        <v>12</v>
      </c>
      <c r="AC253" s="301" t="str" cm="1">
        <f t="array" ref="AC253">IF( $AA253="", "", INDEX(聲母資料表, $AA253, AC$5))</f>
        <v>門</v>
      </c>
      <c r="AD253" s="305">
        <f t="shared" si="93"/>
        <v>37</v>
      </c>
      <c r="AE253" s="301" cm="1">
        <f t="array" ref="AE253">IF( $X253, "", INDEX(韻母資料表, AD253, AE$5))</f>
        <v>9</v>
      </c>
      <c r="AF253" s="301" t="str" cm="1">
        <f t="array" ref="AF253">IF( $X253, "", INDEX(韻母資料表, AE253, AF$5))</f>
        <v>監</v>
      </c>
      <c r="AG253" s="298"/>
      <c r="AH253" s="301" t="b">
        <f t="array" ref="AH253">IF( $X253, "", IF( INDEX(韻母資料表, AD253, $AH$5) = "入聲", TRUE, FALSE) )</f>
        <v>0</v>
      </c>
      <c r="AI253" s="302">
        <f t="shared" si="94"/>
        <v>1</v>
      </c>
      <c r="AJ253" s="302">
        <f t="shared" si="99"/>
        <v>5</v>
      </c>
      <c r="AK253" s="362" t="str">
        <f t="array" ref="AK253">IF( $X253, "", INDEX(韻母資料表, $AD253, $AK$5))</f>
        <v>ing</v>
      </c>
      <c r="AL253" s="362" t="str">
        <f t="array" ref="AL253">IF($X253, "", INDEX(白話字韻母八聲調資料表, $AE253, $AJ253))</f>
        <v>ing</v>
      </c>
      <c r="AM253" s="298"/>
      <c r="AN253" s="362" t="str" cm="1">
        <f t="array" ref="AN253">IF($W253, "", INDEX(聲母資料表, $AA253, AN$5))</f>
        <v>b</v>
      </c>
      <c r="AO253" s="367" t="str" cm="1">
        <f t="array" ref="AO253">IF($X253, "", INDEX(韻母資料表, $AD253, AO$5))</f>
        <v>ing</v>
      </c>
      <c r="AP253" s="362" t="str" cm="1">
        <f t="array" ref="AP253">IF($X253, "", INDEX(台羅韻母八聲調資料表, $AE253, $F253))</f>
        <v>îng</v>
      </c>
      <c r="AQ253" s="298"/>
      <c r="AR253" s="302" t="str">
        <f t="array" ref="AR253">IF($W253, "", INDEX(聲母資料表, $AA253, $AR$5))</f>
        <v>bb</v>
      </c>
      <c r="AS253" s="303" t="str">
        <f t="array" ref="AS253">IF($X253, "", INDEX(韻母資料表, $AD253, $AS$5))</f>
        <v>ing</v>
      </c>
      <c r="AT253" s="302" t="str">
        <f t="array" ref="AT253">IF($X253, "", INDEX(閩拼韻母八聲調資料表, $AE253, $AJ253))</f>
        <v>ìng</v>
      </c>
      <c r="AV253" s="301" t="b">
        <f t="shared" si="96"/>
        <v>0</v>
      </c>
      <c r="AW253" s="301" t="str">
        <f>IF( $AV253, IFERROR( IF(MATCH( $E253, 顎音化聲母!$H$9:$H$37, 0), TRUE, FALSE), FALSE), "")</f>
        <v/>
      </c>
      <c r="AX253" s="301" t="str">
        <f t="array" ref="AX253">IF( AND($AV253, $AW253), INDEX(顎音化聲母資料表, MATCH( $D253 &amp; $E253, 顎音化聲母!$L$5:$L$136, 0), 3), "")</f>
        <v/>
      </c>
      <c r="AY253" s="301">
        <f t="shared" si="95"/>
        <v>2</v>
      </c>
      <c r="AZ253" s="362" t="str">
        <f t="array" ref="AZ253">IF($AY253="", "", IF( $AX253&lt;&gt;"", $AX253,INDEX(聲母資料表, $AY253, $AZ$5)))</f>
        <v>ㆠ</v>
      </c>
      <c r="BA253" s="362" t="str">
        <f t="array" ref="BA253">IF($X253, "", INDEX(方音八音反切資料表, $AE253, $AJ253))</f>
        <v>ㄧㄥˊ</v>
      </c>
    </row>
    <row r="254" spans="2:53">
      <c r="B254" s="307">
        <f t="shared" si="77"/>
        <v>247</v>
      </c>
      <c r="C254" s="404" t="s">
        <v>75</v>
      </c>
      <c r="D254" s="312"/>
      <c r="E254" s="312"/>
      <c r="F254" s="296"/>
      <c r="G254" s="418" t="str">
        <f t="shared" si="78"/>
        <v/>
      </c>
      <c r="H254" s="269" t="str" cm="1">
        <f t="array" ref="H254">IF( OR($U254, NOT($V254), $X254), "",  $AF254 &amp; INDEX(中文數值資料表, $AJ254, 2) &amp; $AC254)</f>
        <v/>
      </c>
      <c r="I254" s="332" t="str">
        <f t="shared" si="79"/>
        <v/>
      </c>
      <c r="J254" s="333" t="str">
        <f t="shared" si="80"/>
        <v/>
      </c>
      <c r="K254" s="334" t="str">
        <f t="shared" si="81"/>
        <v/>
      </c>
      <c r="L254" s="335" t="str">
        <f t="shared" si="82"/>
        <v/>
      </c>
      <c r="M254" s="270" t="str">
        <f t="shared" ca="1" si="83"/>
        <v xml:space="preserve">\ltjruby{，}{}\
</v>
      </c>
      <c r="N254" s="270" t="str">
        <f t="shared" ca="1" si="84"/>
        <v xml:space="preserve">，
</v>
      </c>
      <c r="O254" s="270" t="str">
        <f t="shared" ca="1" si="85"/>
        <v xml:space="preserve">，
</v>
      </c>
      <c r="P254" s="270" t="str">
        <f t="shared" ca="1" si="101"/>
        <v xml:space="preserve">，
</v>
      </c>
      <c r="Q254" s="270" t="str">
        <f t="shared" ca="1" si="101"/>
        <v xml:space="preserve">，
</v>
      </c>
      <c r="R254" s="271" t="str">
        <f t="shared" ca="1" si="86"/>
        <v xml:space="preserve">，
</v>
      </c>
      <c r="S254" s="271" t="str">
        <f t="shared" ca="1" si="87"/>
        <v xml:space="preserve">，
</v>
      </c>
      <c r="T254" s="244"/>
      <c r="U254" s="272" t="b">
        <f t="shared" si="88"/>
        <v>1</v>
      </c>
      <c r="V254" s="272" t="b">
        <f t="shared" si="89"/>
        <v>0</v>
      </c>
      <c r="W254" s="272" t="b">
        <f t="shared" si="97"/>
        <v>1</v>
      </c>
      <c r="X254" s="272" t="b">
        <f t="shared" si="90"/>
        <v>1</v>
      </c>
      <c r="Y254" s="272" t="b">
        <f t="shared" si="91"/>
        <v>0</v>
      </c>
      <c r="Z254" s="298"/>
      <c r="AA254" s="305" t="str">
        <f t="shared" si="92"/>
        <v/>
      </c>
      <c r="AB254" s="301" t="str" cm="1">
        <f t="array" ref="AB254">IF( $AA254="", "", INDEX(聲母資料表, $AA254, AB$5))</f>
        <v/>
      </c>
      <c r="AC254" s="301" t="str" cm="1">
        <f t="array" ref="AC254">IF( $AA254="", "", INDEX(聲母資料表, $AA254, AC$5))</f>
        <v/>
      </c>
      <c r="AD254" s="305" t="str">
        <f t="shared" si="93"/>
        <v/>
      </c>
      <c r="AE254" s="301" t="str" cm="1">
        <f t="array" ref="AE254">IF( $X254, "", INDEX(韻母資料表, AD254, AE$5))</f>
        <v/>
      </c>
      <c r="AF254" s="301" t="str" cm="1">
        <f t="array" ref="AF254">IF( $X254, "", INDEX(韻母資料表, AE254, AF$5))</f>
        <v/>
      </c>
      <c r="AG254" s="298"/>
      <c r="AH254" s="301" t="str">
        <f t="array" ref="AH254">IF( $X254, "", IF( INDEX(韻母資料表, AD254, $AH$5) = "入聲", TRUE, FALSE) )</f>
        <v/>
      </c>
      <c r="AI254" s="302" t="str">
        <f t="shared" si="94"/>
        <v/>
      </c>
      <c r="AJ254" s="302" t="str">
        <f t="shared" si="99"/>
        <v/>
      </c>
      <c r="AK254" s="362" t="str">
        <f t="array" ref="AK254">IF( $X254, "", INDEX(韻母資料表, $AD254, $AK$5))</f>
        <v/>
      </c>
      <c r="AL254" s="362" t="str">
        <f t="array" ref="AL254">IF($X254, "", INDEX(白話字韻母八聲調資料表, $AE254, $AJ254))</f>
        <v/>
      </c>
      <c r="AM254" s="298"/>
      <c r="AN254" s="362" t="str" cm="1">
        <f t="array" ref="AN254">IF($W254, "", INDEX(聲母資料表, $AA254, AN$5))</f>
        <v/>
      </c>
      <c r="AO254" s="367" t="str" cm="1">
        <f t="array" ref="AO254">IF($X254, "", INDEX(韻母資料表, $AD254, AO$5))</f>
        <v/>
      </c>
      <c r="AP254" s="362" t="str" cm="1">
        <f t="array" ref="AP254">IF($X254, "", INDEX(台羅韻母八聲調資料表, $AE254, $F254))</f>
        <v/>
      </c>
      <c r="AQ254" s="298"/>
      <c r="AR254" s="302" t="str">
        <f t="array" ref="AR254">IF($W254, "", INDEX(聲母資料表, $AA254, $AR$5))</f>
        <v/>
      </c>
      <c r="AS254" s="303" t="str">
        <f t="array" ref="AS254">IF($X254, "", INDEX(韻母資料表, $AD254, $AS$5))</f>
        <v/>
      </c>
      <c r="AT254" s="302" t="str">
        <f t="array" ref="AT254">IF($X254, "", INDEX(閩拼韻母八聲調資料表, $AE254, $AJ254))</f>
        <v/>
      </c>
      <c r="AV254" s="301" t="b">
        <f t="shared" si="96"/>
        <v>0</v>
      </c>
      <c r="AW254" s="301" t="str">
        <f>IF( $AV254, IFERROR( IF(MATCH( $E254, 顎音化聲母!$H$9:$H$37, 0), TRUE, FALSE), FALSE), "")</f>
        <v/>
      </c>
      <c r="AX254" s="301" t="str">
        <f t="array" ref="AX254">IF( AND($AV254, $AW254), INDEX(顎音化聲母資料表, MATCH( $D254 &amp; $E254, 顎音化聲母!$L$5:$L$136, 0), 3), "")</f>
        <v/>
      </c>
      <c r="AY254" s="301" t="str">
        <f t="shared" si="95"/>
        <v/>
      </c>
      <c r="AZ254" s="362" t="str">
        <f t="array" ref="AZ254">IF($AY254="", "", IF( $AX254&lt;&gt;"", $AX254,INDEX(聲母資料表, $AY254, $AZ$5)))</f>
        <v/>
      </c>
      <c r="BA254" s="362" t="str">
        <f t="array" ref="BA254">IF($X254, "", INDEX(方音八音反切資料表, $AE254, $AJ254))</f>
        <v/>
      </c>
    </row>
    <row r="255" spans="2:53">
      <c r="B255" s="307">
        <f t="shared" si="77"/>
        <v>248</v>
      </c>
      <c r="C255" s="404" t="s">
        <v>268</v>
      </c>
      <c r="D255" s="312" t="s">
        <v>269</v>
      </c>
      <c r="E255" s="312" t="s">
        <v>104</v>
      </c>
      <c r="F255" s="296">
        <v>1</v>
      </c>
      <c r="G255" s="418" t="str">
        <f t="shared" si="78"/>
        <v xml:space="preserve">波 (pho1) </v>
      </c>
      <c r="H255" s="269" t="str" cm="1">
        <f t="array" ref="H255">IF( OR($U255, NOT($V255), $X255), "",  $AF255 &amp; INDEX(中文數值資料表, $AJ255, 2) &amp; $AC255)</f>
        <v>伽一頗</v>
      </c>
      <c r="I255" s="332" t="str">
        <f t="shared" si="79"/>
        <v>pho</v>
      </c>
      <c r="J255" s="333" t="str">
        <f t="shared" si="80"/>
        <v>pho</v>
      </c>
      <c r="K255" s="334" t="str">
        <f t="shared" si="81"/>
        <v>pō</v>
      </c>
      <c r="L255" s="335" t="str">
        <f t="shared" si="82"/>
        <v>ㄆㄜ</v>
      </c>
      <c r="M255" s="270" t="str">
        <f t="shared" ca="1" si="83"/>
        <v xml:space="preserve">\ltjruby{波}{pho}\
</v>
      </c>
      <c r="N255" s="270" t="str">
        <f t="shared" ca="1" si="84"/>
        <v xml:space="preserve">&lt;ruby&gt;波&lt;rt&gt;伽一頗&lt;/rt&gt;&lt;/ruby&gt;
</v>
      </c>
      <c r="O255" s="270" t="str">
        <f t="shared" ca="1" si="85"/>
        <v xml:space="preserve">&lt;ruby&gt;波&lt;rt&gt;pho&lt;/rt&gt;&lt;/ruby&gt;
</v>
      </c>
      <c r="P255" s="270" t="str">
        <f t="shared" ca="1" si="101"/>
        <v xml:space="preserve">&lt;ruby&gt;波&lt;rt&gt;pho&lt;/rt&gt;&lt;/ruby&gt;
</v>
      </c>
      <c r="Q255" s="270" t="str">
        <f t="shared" ca="1" si="101"/>
        <v xml:space="preserve">&lt;ruby&gt;波&lt;rt&gt;pō&lt;/rt&gt;&lt;/ruby&gt;
</v>
      </c>
      <c r="R255" s="271" t="str">
        <f t="shared" ca="1" si="86"/>
        <v xml:space="preserve">&lt;ruby&gt;波&lt;rtc&gt;ㄆㄜ&lt;/rtc&gt;&lt;/ruby&gt;
</v>
      </c>
      <c r="S255" s="271" t="str">
        <f t="shared" ca="1" si="87"/>
        <v xml:space="preserve">&lt;ruby&gt;波&lt;rt&gt;pho&lt;/rt&gt;&lt;rtc&gt;ㄆㄜ&lt;/rtc&gt;&lt;/ruby&gt;
</v>
      </c>
      <c r="T255" s="244"/>
      <c r="U255" s="272" t="b">
        <f t="shared" si="88"/>
        <v>0</v>
      </c>
      <c r="V255" s="272" t="b">
        <f t="shared" si="89"/>
        <v>1</v>
      </c>
      <c r="W255" s="272" t="b">
        <f t="shared" si="97"/>
        <v>0</v>
      </c>
      <c r="X255" s="272" t="b">
        <f t="shared" si="90"/>
        <v>0</v>
      </c>
      <c r="Y255" s="272" t="b">
        <f t="shared" si="91"/>
        <v>0</v>
      </c>
      <c r="Z255" s="298"/>
      <c r="AA255" s="305">
        <f t="shared" si="92"/>
        <v>3</v>
      </c>
      <c r="AB255" s="301" cm="1">
        <f t="array" ref="AB255">IF( $AA255="", "", INDEX(聲母資料表, $AA255, AB$5))</f>
        <v>6</v>
      </c>
      <c r="AC255" s="301" t="str" cm="1">
        <f t="array" ref="AC255">IF( $AA255="", "", INDEX(聲母資料表, $AA255, AC$5))</f>
        <v>頗</v>
      </c>
      <c r="AD255" s="305">
        <f t="shared" si="93"/>
        <v>53</v>
      </c>
      <c r="AE255" s="301" cm="1">
        <f t="array" ref="AE255">IF( $X255, "", INDEX(韻母資料表, AD255, AE$5))</f>
        <v>15</v>
      </c>
      <c r="AF255" s="301" t="str" cm="1">
        <f t="array" ref="AF255">IF( $X255, "", INDEX(韻母資料表, AE255, AF$5))</f>
        <v>伽</v>
      </c>
      <c r="AG255" s="298"/>
      <c r="AH255" s="301" t="b">
        <f t="array" ref="AH255">IF( $X255, "", IF( INDEX(韻母資料表, AD255, $AH$5) = "入聲", TRUE, FALSE) )</f>
        <v>0</v>
      </c>
      <c r="AI255" s="302">
        <f t="shared" si="94"/>
        <v>1</v>
      </c>
      <c r="AJ255" s="302">
        <f t="shared" si="99"/>
        <v>1</v>
      </c>
      <c r="AK255" s="362" t="str">
        <f t="array" ref="AK255">IF( $X255, "", INDEX(韻母資料表, $AD255, $AK$5))</f>
        <v>o</v>
      </c>
      <c r="AL255" s="362" t="str">
        <f t="array" ref="AL255">IF($X255, "", INDEX(白話字韻母八聲調資料表, $AE255, $AJ255))</f>
        <v>o</v>
      </c>
      <c r="AM255" s="298"/>
      <c r="AN255" s="362" t="str" cm="1">
        <f t="array" ref="AN255">IF($W255, "", INDEX(聲母資料表, $AA255, AN$5))</f>
        <v>ph</v>
      </c>
      <c r="AO255" s="367" t="str" cm="1">
        <f t="array" ref="AO255">IF($X255, "", INDEX(韻母資料表, $AD255, AO$5))</f>
        <v>o</v>
      </c>
      <c r="AP255" s="362" t="str" cm="1">
        <f t="array" ref="AP255">IF($X255, "", INDEX(台羅韻母八聲調資料表, $AE255, $F255))</f>
        <v>o</v>
      </c>
      <c r="AQ255" s="298"/>
      <c r="AR255" s="302" t="str">
        <f t="array" ref="AR255">IF($W255, "", INDEX(聲母資料表, $AA255, $AR$5))</f>
        <v>p</v>
      </c>
      <c r="AS255" s="303" t="str">
        <f t="array" ref="AS255">IF($X255, "", INDEX(韻母資料表, $AD255, $AS$5))</f>
        <v>o</v>
      </c>
      <c r="AT255" s="302" t="str">
        <f t="array" ref="AT255">IF($X255, "", INDEX(閩拼韻母八聲調資料表, $AE255, $AJ255))</f>
        <v>ō</v>
      </c>
      <c r="AV255" s="301" t="b">
        <f t="shared" si="96"/>
        <v>0</v>
      </c>
      <c r="AW255" s="301" t="str">
        <f>IF( $AV255, IFERROR( IF(MATCH( $E255, 顎音化聲母!$H$9:$H$37, 0), TRUE, FALSE), FALSE), "")</f>
        <v/>
      </c>
      <c r="AX255" s="301" t="str">
        <f t="array" ref="AX255">IF( AND($AV255, $AW255), INDEX(顎音化聲母資料表, MATCH( $D255 &amp; $E255, 顎音化聲母!$L$5:$L$136, 0), 3), "")</f>
        <v/>
      </c>
      <c r="AY255" s="301">
        <f t="shared" si="95"/>
        <v>3</v>
      </c>
      <c r="AZ255" s="362" t="str">
        <f t="array" ref="AZ255">IF($AY255="", "", IF( $AX255&lt;&gt;"", $AX255,INDEX(聲母資料表, $AY255, $AZ$5)))</f>
        <v>ㄆ</v>
      </c>
      <c r="BA255" s="362" t="str">
        <f t="array" ref="BA255">IF($X255, "", INDEX(方音八音反切資料表, $AE255, $AJ255))</f>
        <v>ㄜ</v>
      </c>
    </row>
    <row r="256" spans="2:53">
      <c r="B256" s="307">
        <f t="shared" si="77"/>
        <v>249</v>
      </c>
      <c r="C256" s="404" t="s">
        <v>270</v>
      </c>
      <c r="D256" s="312" t="s">
        <v>57</v>
      </c>
      <c r="E256" s="312" t="s">
        <v>153</v>
      </c>
      <c r="F256" s="296">
        <v>5</v>
      </c>
      <c r="G256" s="418" t="str">
        <f t="shared" si="78"/>
        <v xml:space="preserve">瀾 (lan5) </v>
      </c>
      <c r="H256" s="269" t="str" cm="1">
        <f t="array" ref="H256">IF( OR($U256, NOT($V256), $X256), "",  $AF256 &amp; INDEX(中文數值資料表, $AJ256, 2) &amp; $AC256)</f>
        <v>甘五柳</v>
      </c>
      <c r="I256" s="332" t="str">
        <f t="shared" si="79"/>
        <v>lân</v>
      </c>
      <c r="J256" s="333" t="str">
        <f t="shared" si="80"/>
        <v>lân</v>
      </c>
      <c r="K256" s="334" t="str">
        <f t="shared" si="81"/>
        <v>làn</v>
      </c>
      <c r="L256" s="335" t="str">
        <f t="shared" si="82"/>
        <v>ㄌㄢˊ</v>
      </c>
      <c r="M256" s="270" t="str">
        <f t="shared" ca="1" si="83"/>
        <v xml:space="preserve">\ltjruby{瀾}{lân}\
</v>
      </c>
      <c r="N256" s="270" t="str">
        <f t="shared" ca="1" si="84"/>
        <v xml:space="preserve">&lt;ruby&gt;瀾&lt;rt&gt;甘五柳&lt;/rt&gt;&lt;/ruby&gt;
</v>
      </c>
      <c r="O256" s="270" t="str">
        <f t="shared" ca="1" si="85"/>
        <v xml:space="preserve">&lt;ruby&gt;瀾&lt;rt&gt;lân&lt;/rt&gt;&lt;/ruby&gt;
</v>
      </c>
      <c r="P256" s="270" t="str">
        <f t="shared" ca="1" si="101"/>
        <v xml:space="preserve">&lt;ruby&gt;瀾&lt;rt&gt;lân&lt;/rt&gt;&lt;/ruby&gt;
</v>
      </c>
      <c r="Q256" s="270" t="str">
        <f t="shared" ca="1" si="101"/>
        <v xml:space="preserve">&lt;ruby&gt;瀾&lt;rt&gt;làn&lt;/rt&gt;&lt;/ruby&gt;
</v>
      </c>
      <c r="R256" s="271" t="str">
        <f t="shared" ca="1" si="86"/>
        <v xml:space="preserve">&lt;ruby&gt;瀾&lt;rtc&gt;ㄌㄢˊ&lt;/rtc&gt;&lt;/ruby&gt;
</v>
      </c>
      <c r="S256" s="271" t="str">
        <f t="shared" ca="1" si="87"/>
        <v xml:space="preserve">&lt;ruby&gt;瀾&lt;rt&gt;lân&lt;/rt&gt;&lt;rtc&gt;ㄌㄢˊ&lt;/rtc&gt;&lt;/ruby&gt;
</v>
      </c>
      <c r="T256" s="244"/>
      <c r="U256" s="272" t="b">
        <f t="shared" si="88"/>
        <v>0</v>
      </c>
      <c r="V256" s="272" t="b">
        <f t="shared" si="89"/>
        <v>1</v>
      </c>
      <c r="W256" s="272" t="b">
        <f t="shared" si="97"/>
        <v>0</v>
      </c>
      <c r="X256" s="272" t="b">
        <f t="shared" si="90"/>
        <v>0</v>
      </c>
      <c r="Y256" s="272" t="b">
        <f t="shared" si="91"/>
        <v>0</v>
      </c>
      <c r="Z256" s="298"/>
      <c r="AA256" s="305">
        <f t="shared" si="92"/>
        <v>8</v>
      </c>
      <c r="AB256" s="301" cm="1">
        <f t="array" ref="AB256">IF( $AA256="", "", INDEX(聲母資料表, $AA256, AB$5))</f>
        <v>1</v>
      </c>
      <c r="AC256" s="301" t="str" cm="1">
        <f t="array" ref="AC256">IF( $AA256="", "", INDEX(聲母資料表, $AA256, AC$5))</f>
        <v>柳</v>
      </c>
      <c r="AD256" s="305">
        <f t="shared" si="93"/>
        <v>7</v>
      </c>
      <c r="AE256" s="301" cm="1">
        <f t="array" ref="AE256">IF( $X256, "", INDEX(韻母資料表, AD256, AE$5))</f>
        <v>6</v>
      </c>
      <c r="AF256" s="301" t="str" cm="1">
        <f t="array" ref="AF256">IF( $X256, "", INDEX(韻母資料表, AE256, AF$5))</f>
        <v>甘</v>
      </c>
      <c r="AG256" s="298"/>
      <c r="AH256" s="301" t="b">
        <f t="array" ref="AH256">IF( $X256, "", IF( INDEX(韻母資料表, AD256, $AH$5) = "入聲", TRUE, FALSE) )</f>
        <v>0</v>
      </c>
      <c r="AI256" s="302">
        <f t="shared" si="94"/>
        <v>1</v>
      </c>
      <c r="AJ256" s="302">
        <f t="shared" si="99"/>
        <v>5</v>
      </c>
      <c r="AK256" s="362" t="str">
        <f t="array" ref="AK256">IF( $X256, "", INDEX(韻母資料表, $AD256, $AK$5))</f>
        <v>an</v>
      </c>
      <c r="AL256" s="362" t="str">
        <f t="array" ref="AL256">IF($X256, "", INDEX(白話字韻母八聲調資料表, $AE256, $AJ256))</f>
        <v>ân</v>
      </c>
      <c r="AM256" s="298"/>
      <c r="AN256" s="362" t="str" cm="1">
        <f t="array" ref="AN256">IF($W256, "", INDEX(聲母資料表, $AA256, AN$5))</f>
        <v>l</v>
      </c>
      <c r="AO256" s="367" t="str" cm="1">
        <f t="array" ref="AO256">IF($X256, "", INDEX(韻母資料表, $AD256, AO$5))</f>
        <v>an</v>
      </c>
      <c r="AP256" s="362" t="str" cm="1">
        <f t="array" ref="AP256">IF($X256, "", INDEX(台羅韻母八聲調資料表, $AE256, $F256))</f>
        <v>ân</v>
      </c>
      <c r="AQ256" s="298"/>
      <c r="AR256" s="302" t="str">
        <f t="array" ref="AR256">IF($W256, "", INDEX(聲母資料表, $AA256, $AR$5))</f>
        <v>l</v>
      </c>
      <c r="AS256" s="303" t="str">
        <f t="array" ref="AS256">IF($X256, "", INDEX(韻母資料表, $AD256, $AS$5))</f>
        <v>an</v>
      </c>
      <c r="AT256" s="302" t="str">
        <f t="array" ref="AT256">IF($X256, "", INDEX(閩拼韻母八聲調資料表, $AE256, $AJ256))</f>
        <v>àn</v>
      </c>
      <c r="AV256" s="301" t="b">
        <f t="shared" si="96"/>
        <v>0</v>
      </c>
      <c r="AW256" s="301" t="str">
        <f>IF( $AV256, IFERROR( IF(MATCH( $E256, 顎音化聲母!$H$9:$H$37, 0), TRUE, FALSE), FALSE), "")</f>
        <v/>
      </c>
      <c r="AX256" s="301" t="str">
        <f t="array" ref="AX256">IF( AND($AV256, $AW256), INDEX(顎音化聲母資料表, MATCH( $D256 &amp; $E256, 顎音化聲母!$L$5:$L$136, 0), 3), "")</f>
        <v/>
      </c>
      <c r="AY256" s="301">
        <f t="shared" si="95"/>
        <v>8</v>
      </c>
      <c r="AZ256" s="362" t="str">
        <f t="array" ref="AZ256">IF($AY256="", "", IF( $AX256&lt;&gt;"", $AX256,INDEX(聲母資料表, $AY256, $AZ$5)))</f>
        <v>ㄌ</v>
      </c>
      <c r="BA256" s="362" t="str">
        <f t="array" ref="BA256">IF($X256, "", INDEX(方音八音反切資料表, $AE256, $AJ256))</f>
        <v>ㄢˊ</v>
      </c>
    </row>
    <row r="257" spans="2:53">
      <c r="B257" s="307">
        <f t="shared" si="77"/>
        <v>250</v>
      </c>
      <c r="C257" s="404" t="s">
        <v>214</v>
      </c>
      <c r="D257" s="312" t="s">
        <v>85</v>
      </c>
      <c r="E257" s="312" t="s">
        <v>182</v>
      </c>
      <c r="F257" s="296">
        <v>4</v>
      </c>
      <c r="G257" s="418" t="str">
        <f t="shared" si="78"/>
        <v xml:space="preserve">不 (put4) </v>
      </c>
      <c r="H257" s="269" t="str" cm="1">
        <f t="array" ref="H257">IF( OR($U257, NOT($V257), $X257), "",  $AF257 &amp; INDEX(中文數值資料表, $AJ257, 2) &amp; $AC257)</f>
        <v>膠四邊</v>
      </c>
      <c r="I257" s="332" t="str">
        <f t="shared" si="79"/>
        <v>put</v>
      </c>
      <c r="J257" s="333" t="str">
        <f t="shared" si="80"/>
        <v>put</v>
      </c>
      <c r="K257" s="334" t="str">
        <f t="shared" si="81"/>
        <v>but</v>
      </c>
      <c r="L257" s="335" t="str">
        <f t="shared" si="82"/>
        <v>ㄅㄨㆵ</v>
      </c>
      <c r="M257" s="270" t="str">
        <f t="shared" ca="1" si="83"/>
        <v xml:space="preserve">\ltjruby{不}{put}\
</v>
      </c>
      <c r="N257" s="270" t="str">
        <f t="shared" ca="1" si="84"/>
        <v xml:space="preserve">&lt;ruby&gt;不&lt;rt&gt;膠四邊&lt;/rt&gt;&lt;/ruby&gt;
</v>
      </c>
      <c r="O257" s="270" t="str">
        <f t="shared" ca="1" si="85"/>
        <v xml:space="preserve">&lt;ruby&gt;不&lt;rt&gt;put&lt;/rt&gt;&lt;/ruby&gt;
</v>
      </c>
      <c r="P257" s="270" t="str">
        <f t="shared" ca="1" si="101"/>
        <v xml:space="preserve">&lt;ruby&gt;不&lt;rt&gt;put&lt;/rt&gt;&lt;/ruby&gt;
</v>
      </c>
      <c r="Q257" s="270" t="str">
        <f t="shared" ca="1" si="101"/>
        <v xml:space="preserve">&lt;ruby&gt;不&lt;rt&gt;but&lt;/rt&gt;&lt;/ruby&gt;
</v>
      </c>
      <c r="R257" s="271" t="str">
        <f t="shared" ca="1" si="86"/>
        <v xml:space="preserve">&lt;ruby&gt;不&lt;rtc&gt;ㄅㄨㆵ&lt;/rtc&gt;&lt;/ruby&gt;
</v>
      </c>
      <c r="S257" s="271" t="str">
        <f t="shared" ca="1" si="87"/>
        <v xml:space="preserve">&lt;ruby&gt;不&lt;rt&gt;put&lt;/rt&gt;&lt;rtc&gt;ㄅㄨㆵ&lt;/rtc&gt;&lt;/ruby&gt;
</v>
      </c>
      <c r="T257" s="244"/>
      <c r="U257" s="272" t="b">
        <f t="shared" si="88"/>
        <v>0</v>
      </c>
      <c r="V257" s="272" t="b">
        <f t="shared" si="89"/>
        <v>1</v>
      </c>
      <c r="W257" s="272" t="b">
        <f t="shared" si="97"/>
        <v>0</v>
      </c>
      <c r="X257" s="272" t="b">
        <f t="shared" si="90"/>
        <v>0</v>
      </c>
      <c r="Y257" s="272" t="b">
        <f t="shared" si="91"/>
        <v>0</v>
      </c>
      <c r="Z257" s="298"/>
      <c r="AA257" s="305">
        <f t="shared" si="92"/>
        <v>1</v>
      </c>
      <c r="AB257" s="301" cm="1">
        <f t="array" ref="AB257">IF( $AA257="", "", INDEX(聲母資料表, $AA257, AB$5))</f>
        <v>2</v>
      </c>
      <c r="AC257" s="301" t="str" cm="1">
        <f t="array" ref="AC257">IF( $AA257="", "", INDEX(聲母資料表, $AA257, AC$5))</f>
        <v>邊</v>
      </c>
      <c r="AD257" s="305">
        <f t="shared" si="93"/>
        <v>75</v>
      </c>
      <c r="AE257" s="301" cm="1">
        <f t="array" ref="AE257">IF( $X257, "", INDEX(韻母資料表, AD257, AE$5))</f>
        <v>1</v>
      </c>
      <c r="AF257" s="301" t="str" cm="1">
        <f t="array" ref="AF257">IF( $X257, "", INDEX(韻母資料表, AE257, AF$5))</f>
        <v>膠</v>
      </c>
      <c r="AG257" s="298"/>
      <c r="AH257" s="301" t="b">
        <f t="array" ref="AH257">IF( $X257, "", IF( INDEX(韻母資料表, AD257, $AH$5) = "入聲", TRUE, FALSE) )</f>
        <v>0</v>
      </c>
      <c r="AI257" s="302">
        <f t="shared" si="94"/>
        <v>1</v>
      </c>
      <c r="AJ257" s="302">
        <f t="shared" si="99"/>
        <v>4</v>
      </c>
      <c r="AK257" s="362" t="str">
        <f t="array" ref="AK257">IF( $X257, "", INDEX(韻母資料表, $AD257, $AK$5))</f>
        <v>ut</v>
      </c>
      <c r="AL257" s="362" t="str">
        <f t="array" ref="AL257">IF($X257, "", INDEX(白話字韻母八聲調資料表, $AE257, $AJ257))</f>
        <v>ut</v>
      </c>
      <c r="AM257" s="298"/>
      <c r="AN257" s="362" t="str" cm="1">
        <f t="array" ref="AN257">IF($W257, "", INDEX(聲母資料表, $AA257, AN$5))</f>
        <v>p</v>
      </c>
      <c r="AO257" s="367" t="str" cm="1">
        <f t="array" ref="AO257">IF($X257, "", INDEX(韻母資料表, $AD257, AO$5))</f>
        <v>ut</v>
      </c>
      <c r="AP257" s="362" t="str" cm="1">
        <f t="array" ref="AP257">IF($X257, "", INDEX(台羅韻母八聲調資料表, $AE257, $F257))</f>
        <v>ut</v>
      </c>
      <c r="AQ257" s="298"/>
      <c r="AR257" s="302" t="str">
        <f t="array" ref="AR257">IF($W257, "", INDEX(聲母資料表, $AA257, $AR$5))</f>
        <v>b</v>
      </c>
      <c r="AS257" s="303" t="str">
        <f t="array" ref="AS257">IF($X257, "", INDEX(韻母資料表, $AD257, $AS$5))</f>
        <v>ut</v>
      </c>
      <c r="AT257" s="302" t="str">
        <f t="array" ref="AT257">IF($X257, "", INDEX(閩拼韻母八聲調資料表, $AE257, $AJ257))</f>
        <v>ut</v>
      </c>
      <c r="AV257" s="301" t="b">
        <f t="shared" si="96"/>
        <v>0</v>
      </c>
      <c r="AW257" s="301" t="str">
        <f>IF( $AV257, IFERROR( IF(MATCH( $E257, 顎音化聲母!$H$9:$H$37, 0), TRUE, FALSE), FALSE), "")</f>
        <v/>
      </c>
      <c r="AX257" s="301" t="str">
        <f t="array" ref="AX257">IF( AND($AV257, $AW257), INDEX(顎音化聲母資料表, MATCH( $D257 &amp; $E257, 顎音化聲母!$L$5:$L$136, 0), 3), "")</f>
        <v/>
      </c>
      <c r="AY257" s="301">
        <f t="shared" si="95"/>
        <v>1</v>
      </c>
      <c r="AZ257" s="362" t="str">
        <f t="array" ref="AZ257">IF($AY257="", "", IF( $AX257&lt;&gt;"", $AX257,INDEX(聲母資料表, $AY257, $AZ$5)))</f>
        <v>ㄅ</v>
      </c>
      <c r="BA257" s="362" t="str">
        <f t="array" ref="BA257">IF($X257, "", INDEX(方音八音反切資料表, $AE257, $AJ257))</f>
        <v>ㄨㆵ</v>
      </c>
    </row>
    <row r="258" spans="2:53">
      <c r="B258" s="307">
        <f t="shared" si="77"/>
        <v>251</v>
      </c>
      <c r="C258" s="404" t="s">
        <v>271</v>
      </c>
      <c r="D258" s="312" t="s">
        <v>60</v>
      </c>
      <c r="E258" s="312" t="s">
        <v>64</v>
      </c>
      <c r="F258" s="296">
        <v>1</v>
      </c>
      <c r="G258" s="418" t="str">
        <f t="shared" si="78"/>
        <v xml:space="preserve">驚 (king1) </v>
      </c>
      <c r="H258" s="269" t="str" cm="1">
        <f t="array" ref="H258">IF( OR($U258, NOT($V258), $X258), "",  $AF258 &amp; INDEX(中文數值資料表, $AJ258, 2) &amp; $AC258)</f>
        <v>監一求</v>
      </c>
      <c r="I258" s="332" t="str">
        <f t="shared" si="79"/>
        <v>king</v>
      </c>
      <c r="J258" s="333" t="str">
        <f t="shared" si="80"/>
        <v>king</v>
      </c>
      <c r="K258" s="334" t="str">
        <f t="shared" si="81"/>
        <v>gīng</v>
      </c>
      <c r="L258" s="335" t="str">
        <f t="shared" si="82"/>
        <v>ㄍㄧㄥ</v>
      </c>
      <c r="M258" s="270" t="str">
        <f t="shared" ca="1" si="83"/>
        <v xml:space="preserve">\ltjruby{驚}{king}\
</v>
      </c>
      <c r="N258" s="270" t="str">
        <f t="shared" ca="1" si="84"/>
        <v xml:space="preserve">&lt;ruby&gt;驚&lt;rt&gt;監一求&lt;/rt&gt;&lt;/ruby&gt;
</v>
      </c>
      <c r="O258" s="270" t="str">
        <f t="shared" ca="1" si="85"/>
        <v xml:space="preserve">&lt;ruby&gt;驚&lt;rt&gt;king&lt;/rt&gt;&lt;/ruby&gt;
</v>
      </c>
      <c r="P258" s="270" t="str">
        <f t="shared" ca="1" si="101"/>
        <v xml:space="preserve">&lt;ruby&gt;驚&lt;rt&gt;king&lt;/rt&gt;&lt;/ruby&gt;
</v>
      </c>
      <c r="Q258" s="270" t="str">
        <f t="shared" ca="1" si="101"/>
        <v xml:space="preserve">&lt;ruby&gt;驚&lt;rt&gt;gīng&lt;/rt&gt;&lt;/ruby&gt;
</v>
      </c>
      <c r="R258" s="271" t="str">
        <f t="shared" ca="1" si="86"/>
        <v xml:space="preserve">&lt;ruby&gt;驚&lt;rtc&gt;ㄍㄧㄥ&lt;/rtc&gt;&lt;/ruby&gt;
</v>
      </c>
      <c r="S258" s="271" t="str">
        <f t="shared" ca="1" si="87"/>
        <v xml:space="preserve">&lt;ruby&gt;驚&lt;rt&gt;king&lt;/rt&gt;&lt;rtc&gt;ㄍㄧㄥ&lt;/rtc&gt;&lt;/ruby&gt;
</v>
      </c>
      <c r="T258" s="244"/>
      <c r="U258" s="272" t="b">
        <f t="shared" si="88"/>
        <v>0</v>
      </c>
      <c r="V258" s="272" t="b">
        <f t="shared" si="89"/>
        <v>1</v>
      </c>
      <c r="W258" s="272" t="b">
        <f t="shared" si="97"/>
        <v>0</v>
      </c>
      <c r="X258" s="272" t="b">
        <f t="shared" si="90"/>
        <v>0</v>
      </c>
      <c r="Y258" s="272" t="b">
        <f t="shared" si="91"/>
        <v>0</v>
      </c>
      <c r="Z258" s="298"/>
      <c r="AA258" s="305">
        <f t="shared" si="92"/>
        <v>9</v>
      </c>
      <c r="AB258" s="301" cm="1">
        <f t="array" ref="AB258">IF( $AA258="", "", INDEX(聲母資料表, $AA258, AB$5))</f>
        <v>3</v>
      </c>
      <c r="AC258" s="301" t="str" cm="1">
        <f t="array" ref="AC258">IF( $AA258="", "", INDEX(聲母資料表, $AA258, AC$5))</f>
        <v>求</v>
      </c>
      <c r="AD258" s="305">
        <f t="shared" si="93"/>
        <v>37</v>
      </c>
      <c r="AE258" s="301" cm="1">
        <f t="array" ref="AE258">IF( $X258, "", INDEX(韻母資料表, AD258, AE$5))</f>
        <v>9</v>
      </c>
      <c r="AF258" s="301" t="str" cm="1">
        <f t="array" ref="AF258">IF( $X258, "", INDEX(韻母資料表, AE258, AF$5))</f>
        <v>監</v>
      </c>
      <c r="AG258" s="298"/>
      <c r="AH258" s="301" t="b">
        <f t="array" ref="AH258">IF( $X258, "", IF( INDEX(韻母資料表, AD258, $AH$5) = "入聲", TRUE, FALSE) )</f>
        <v>0</v>
      </c>
      <c r="AI258" s="302">
        <f t="shared" si="94"/>
        <v>1</v>
      </c>
      <c r="AJ258" s="302">
        <f t="shared" si="99"/>
        <v>1</v>
      </c>
      <c r="AK258" s="362" t="str">
        <f t="array" ref="AK258">IF( $X258, "", INDEX(韻母資料表, $AD258, $AK$5))</f>
        <v>ing</v>
      </c>
      <c r="AL258" s="362" t="str">
        <f t="array" ref="AL258">IF($X258, "", INDEX(白話字韻母八聲調資料表, $AE258, $AJ258))</f>
        <v>ing</v>
      </c>
      <c r="AM258" s="298"/>
      <c r="AN258" s="362" t="str" cm="1">
        <f t="array" ref="AN258">IF($W258, "", INDEX(聲母資料表, $AA258, AN$5))</f>
        <v>k</v>
      </c>
      <c r="AO258" s="367" t="str" cm="1">
        <f t="array" ref="AO258">IF($X258, "", INDEX(韻母資料表, $AD258, AO$5))</f>
        <v>ing</v>
      </c>
      <c r="AP258" s="362" t="str" cm="1">
        <f t="array" ref="AP258">IF($X258, "", INDEX(台羅韻母八聲調資料表, $AE258, $F258))</f>
        <v>ing</v>
      </c>
      <c r="AQ258" s="298"/>
      <c r="AR258" s="302" t="str">
        <f t="array" ref="AR258">IF($W258, "", INDEX(聲母資料表, $AA258, $AR$5))</f>
        <v>g</v>
      </c>
      <c r="AS258" s="303" t="str">
        <f t="array" ref="AS258">IF($X258, "", INDEX(韻母資料表, $AD258, $AS$5))</f>
        <v>ing</v>
      </c>
      <c r="AT258" s="302" t="str">
        <f t="array" ref="AT258">IF($X258, "", INDEX(閩拼韻母八聲調資料表, $AE258, $AJ258))</f>
        <v>īng</v>
      </c>
      <c r="AV258" s="301" t="b">
        <f t="shared" si="96"/>
        <v>0</v>
      </c>
      <c r="AW258" s="301" t="str">
        <f>IF( $AV258, IFERROR( IF(MATCH( $E258, 顎音化聲母!$H$9:$H$37, 0), TRUE, FALSE), FALSE), "")</f>
        <v/>
      </c>
      <c r="AX258" s="301" t="str">
        <f t="array" ref="AX258">IF( AND($AV258, $AW258), INDEX(顎音化聲母資料表, MATCH( $D258 &amp; $E258, 顎音化聲母!$L$5:$L$136, 0), 3), "")</f>
        <v/>
      </c>
      <c r="AY258" s="301">
        <f t="shared" si="95"/>
        <v>9</v>
      </c>
      <c r="AZ258" s="362" t="str">
        <f t="array" ref="AZ258">IF($AY258="", "", IF( $AX258&lt;&gt;"", $AX258,INDEX(聲母資料表, $AY258, $AZ$5)))</f>
        <v>ㄍ</v>
      </c>
      <c r="BA258" s="362" t="str">
        <f t="array" ref="BA258">IF($X258, "", INDEX(方音八音反切資料表, $AE258, $AJ258))</f>
        <v>ㄧㄥ</v>
      </c>
    </row>
    <row r="259" spans="2:53">
      <c r="B259" s="307">
        <f t="shared" si="77"/>
        <v>252</v>
      </c>
      <c r="C259" s="404" t="s">
        <v>75</v>
      </c>
      <c r="D259" s="312"/>
      <c r="E259" s="312"/>
      <c r="F259" s="296"/>
      <c r="G259" s="418" t="str">
        <f t="shared" si="78"/>
        <v/>
      </c>
      <c r="H259" s="269" t="str" cm="1">
        <f t="array" ref="H259">IF( OR($U259, NOT($V259), $X259), "",  $AF259 &amp; INDEX(中文數值資料表, $AJ259, 2) &amp; $AC259)</f>
        <v/>
      </c>
      <c r="I259" s="332" t="str">
        <f t="shared" si="79"/>
        <v/>
      </c>
      <c r="J259" s="333" t="str">
        <f t="shared" si="80"/>
        <v/>
      </c>
      <c r="K259" s="334" t="str">
        <f t="shared" si="81"/>
        <v/>
      </c>
      <c r="L259" s="335" t="str">
        <f t="shared" si="82"/>
        <v/>
      </c>
      <c r="M259" s="270" t="str">
        <f t="shared" ca="1" si="83"/>
        <v xml:space="preserve">\ltjruby{，}{}\
</v>
      </c>
      <c r="N259" s="270" t="str">
        <f t="shared" ca="1" si="84"/>
        <v xml:space="preserve">，
</v>
      </c>
      <c r="O259" s="270" t="str">
        <f t="shared" ca="1" si="85"/>
        <v xml:space="preserve">，
</v>
      </c>
      <c r="P259" s="270" t="str">
        <f t="shared" ca="1" si="101"/>
        <v xml:space="preserve">，
</v>
      </c>
      <c r="Q259" s="270" t="str">
        <f t="shared" ca="1" si="101"/>
        <v xml:space="preserve">，
</v>
      </c>
      <c r="R259" s="271" t="str">
        <f t="shared" ca="1" si="86"/>
        <v xml:space="preserve">，
</v>
      </c>
      <c r="S259" s="271" t="str">
        <f t="shared" ca="1" si="87"/>
        <v xml:space="preserve">，
</v>
      </c>
      <c r="T259" s="244"/>
      <c r="U259" s="272" t="b">
        <f t="shared" si="88"/>
        <v>1</v>
      </c>
      <c r="V259" s="272" t="b">
        <f t="shared" si="89"/>
        <v>0</v>
      </c>
      <c r="W259" s="272" t="b">
        <f t="shared" si="97"/>
        <v>1</v>
      </c>
      <c r="X259" s="272" t="b">
        <f t="shared" si="90"/>
        <v>1</v>
      </c>
      <c r="Y259" s="272" t="b">
        <f t="shared" si="91"/>
        <v>0</v>
      </c>
      <c r="Z259" s="298"/>
      <c r="AA259" s="305" t="str">
        <f t="shared" si="92"/>
        <v/>
      </c>
      <c r="AB259" s="301" t="str" cm="1">
        <f t="array" ref="AB259">IF( $AA259="", "", INDEX(聲母資料表, $AA259, AB$5))</f>
        <v/>
      </c>
      <c r="AC259" s="301" t="str" cm="1">
        <f t="array" ref="AC259">IF( $AA259="", "", INDEX(聲母資料表, $AA259, AC$5))</f>
        <v/>
      </c>
      <c r="AD259" s="305" t="str">
        <f t="shared" si="93"/>
        <v/>
      </c>
      <c r="AE259" s="301" t="str" cm="1">
        <f t="array" ref="AE259">IF( $X259, "", INDEX(韻母資料表, AD259, AE$5))</f>
        <v/>
      </c>
      <c r="AF259" s="301" t="str" cm="1">
        <f t="array" ref="AF259">IF( $X259, "", INDEX(韻母資料表, AE259, AF$5))</f>
        <v/>
      </c>
      <c r="AG259" s="298"/>
      <c r="AH259" s="301" t="str">
        <f t="array" ref="AH259">IF( $X259, "", IF( INDEX(韻母資料表, AD259, $AH$5) = "入聲", TRUE, FALSE) )</f>
        <v/>
      </c>
      <c r="AI259" s="302" t="str">
        <f t="shared" si="94"/>
        <v/>
      </c>
      <c r="AJ259" s="302" t="str">
        <f t="shared" si="99"/>
        <v/>
      </c>
      <c r="AK259" s="362" t="str">
        <f t="array" ref="AK259">IF( $X259, "", INDEX(韻母資料表, $AD259, $AK$5))</f>
        <v/>
      </c>
      <c r="AL259" s="362" t="str">
        <f t="array" ref="AL259">IF($X259, "", INDEX(白話字韻母八聲調資料表, $AE259, $AJ259))</f>
        <v/>
      </c>
      <c r="AM259" s="298"/>
      <c r="AN259" s="362" t="str" cm="1">
        <f t="array" ref="AN259">IF($W259, "", INDEX(聲母資料表, $AA259, AN$5))</f>
        <v/>
      </c>
      <c r="AO259" s="367" t="str" cm="1">
        <f t="array" ref="AO259">IF($X259, "", INDEX(韻母資料表, $AD259, AO$5))</f>
        <v/>
      </c>
      <c r="AP259" s="362" t="str" cm="1">
        <f t="array" ref="AP259">IF($X259, "", INDEX(台羅韻母八聲調資料表, $AE259, $F259))</f>
        <v/>
      </c>
      <c r="AQ259" s="298"/>
      <c r="AR259" s="302" t="str">
        <f t="array" ref="AR259">IF($W259, "", INDEX(聲母資料表, $AA259, $AR$5))</f>
        <v/>
      </c>
      <c r="AS259" s="303" t="str">
        <f t="array" ref="AS259">IF($X259, "", INDEX(韻母資料表, $AD259, $AS$5))</f>
        <v/>
      </c>
      <c r="AT259" s="302" t="str">
        <f t="array" ref="AT259">IF($X259, "", INDEX(閩拼韻母八聲調資料表, $AE259, $AJ259))</f>
        <v/>
      </c>
      <c r="AV259" s="301" t="b">
        <f t="shared" si="96"/>
        <v>0</v>
      </c>
      <c r="AW259" s="301" t="str">
        <f>IF( $AV259, IFERROR( IF(MATCH( $E259, 顎音化聲母!$H$9:$H$37, 0), TRUE, FALSE), FALSE), "")</f>
        <v/>
      </c>
      <c r="AX259" s="301" t="str">
        <f t="array" ref="AX259">IF( AND($AV259, $AW259), INDEX(顎音化聲母資料表, MATCH( $D259 &amp; $E259, 顎音化聲母!$L$5:$L$136, 0), 3), "")</f>
        <v/>
      </c>
      <c r="AY259" s="301" t="str">
        <f t="shared" si="95"/>
        <v/>
      </c>
      <c r="AZ259" s="362" t="str">
        <f t="array" ref="AZ259">IF($AY259="", "", IF( $AX259&lt;&gt;"", $AX259,INDEX(聲母資料表, $AY259, $AZ$5)))</f>
        <v/>
      </c>
      <c r="BA259" s="362" t="str">
        <f t="array" ref="BA259">IF($X259, "", INDEX(方音八音反切資料表, $AE259, $AJ259))</f>
        <v/>
      </c>
    </row>
    <row r="260" spans="2:53">
      <c r="B260" s="307">
        <f t="shared" si="77"/>
        <v>253</v>
      </c>
      <c r="C260" s="404" t="s">
        <v>127</v>
      </c>
      <c r="D260" s="312" t="s">
        <v>68</v>
      </c>
      <c r="E260" s="312" t="s">
        <v>55</v>
      </c>
      <c r="F260" s="296">
        <v>7</v>
      </c>
      <c r="G260" s="418" t="str">
        <f t="shared" si="78"/>
        <v xml:space="preserve">上 (siang7) </v>
      </c>
      <c r="H260" s="269" t="str" cm="1">
        <f t="array" ref="H260">IF( OR($U260, NOT($V260), $X260), "",  $AF260 &amp; INDEX(中文數值資料表, $AJ260, 2) &amp; $AC260)</f>
        <v>更七時</v>
      </c>
      <c r="I260" s="332" t="str">
        <f t="shared" si="79"/>
        <v>siāng</v>
      </c>
      <c r="J260" s="333" t="str">
        <f t="shared" si="80"/>
        <v>siāng</v>
      </c>
      <c r="K260" s="334" t="str">
        <f t="shared" si="81"/>
        <v>siāng</v>
      </c>
      <c r="L260" s="335" t="str">
        <f t="shared" si="82"/>
        <v>ㄒㄧㄤ˫</v>
      </c>
      <c r="M260" s="270" t="str">
        <f t="shared" ca="1" si="83"/>
        <v xml:space="preserve">\ltjruby{上}{siāng}\
</v>
      </c>
      <c r="N260" s="270" t="str">
        <f t="shared" ca="1" si="84"/>
        <v xml:space="preserve">&lt;ruby&gt;上&lt;rt&gt;更七時&lt;/rt&gt;&lt;/ruby&gt;
</v>
      </c>
      <c r="O260" s="270" t="str">
        <f t="shared" ca="1" si="85"/>
        <v xml:space="preserve">&lt;ruby&gt;上&lt;rt&gt;siāng&lt;/rt&gt;&lt;/ruby&gt;
</v>
      </c>
      <c r="P260" s="270" t="str">
        <f t="shared" ca="1" si="101"/>
        <v xml:space="preserve">&lt;ruby&gt;上&lt;rt&gt;siāng&lt;/rt&gt;&lt;/ruby&gt;
</v>
      </c>
      <c r="Q260" s="270" t="str">
        <f t="shared" ca="1" si="101"/>
        <v xml:space="preserve">&lt;ruby&gt;上&lt;rt&gt;siāng&lt;/rt&gt;&lt;/ruby&gt;
</v>
      </c>
      <c r="R260" s="271" t="str">
        <f t="shared" ca="1" si="86"/>
        <v xml:space="preserve">&lt;ruby&gt;上&lt;rtc&gt;ㄒㄧㄤ˫&lt;/rtc&gt;&lt;/ruby&gt;
</v>
      </c>
      <c r="S260" s="271" t="str">
        <f t="shared" ca="1" si="87"/>
        <v xml:space="preserve">&lt;ruby&gt;上&lt;rt&gt;siāng&lt;/rt&gt;&lt;rtc&gt;ㄒㄧㄤ˫&lt;/rtc&gt;&lt;/ruby&gt;
</v>
      </c>
      <c r="T260" s="244"/>
      <c r="U260" s="272" t="b">
        <f t="shared" si="88"/>
        <v>0</v>
      </c>
      <c r="V260" s="272" t="b">
        <f t="shared" si="89"/>
        <v>1</v>
      </c>
      <c r="W260" s="272" t="b">
        <f t="shared" si="97"/>
        <v>0</v>
      </c>
      <c r="X260" s="272" t="b">
        <f t="shared" si="90"/>
        <v>0</v>
      </c>
      <c r="Y260" s="272" t="b">
        <f t="shared" si="91"/>
        <v>0</v>
      </c>
      <c r="Z260" s="298"/>
      <c r="AA260" s="305">
        <f t="shared" si="92"/>
        <v>21</v>
      </c>
      <c r="AB260" s="301" cm="1">
        <f t="array" ref="AB260">IF( $AA260="", "", INDEX(聲母資料表, $AA260, AB$5))</f>
        <v>10</v>
      </c>
      <c r="AC260" s="301" t="str" cm="1">
        <f t="array" ref="AC260">IF( $AA260="", "", INDEX(聲母資料表, $AA260, AC$5))</f>
        <v>時</v>
      </c>
      <c r="AD260" s="305">
        <f t="shared" si="93"/>
        <v>25</v>
      </c>
      <c r="AE260" s="301" cm="1">
        <f t="array" ref="AE260">IF( $X260, "", INDEX(韻母資料表, AD260, AE$5))</f>
        <v>18</v>
      </c>
      <c r="AF260" s="301" t="str" cm="1">
        <f t="array" ref="AF260">IF( $X260, "", INDEX(韻母資料表, AE260, AF$5))</f>
        <v>更</v>
      </c>
      <c r="AG260" s="298"/>
      <c r="AH260" s="301" t="b">
        <f t="array" ref="AH260">IF( $X260, "", IF( INDEX(韻母資料表, AD260, $AH$5) = "入聲", TRUE, FALSE) )</f>
        <v>0</v>
      </c>
      <c r="AI260" s="302">
        <f t="shared" si="94"/>
        <v>1</v>
      </c>
      <c r="AJ260" s="302">
        <f t="shared" si="99"/>
        <v>7</v>
      </c>
      <c r="AK260" s="362" t="str">
        <f t="array" ref="AK260">IF( $X260, "", INDEX(韻母資料表, $AD260, $AK$5))</f>
        <v>iang</v>
      </c>
      <c r="AL260" s="362" t="str">
        <f t="array" ref="AL260">IF($X260, "", INDEX(白話字韻母八聲調資料表, $AE260, $AJ260))</f>
        <v>iāng</v>
      </c>
      <c r="AM260" s="298"/>
      <c r="AN260" s="362" t="str" cm="1">
        <f t="array" ref="AN260">IF($W260, "", INDEX(聲母資料表, $AA260, AN$5))</f>
        <v>s</v>
      </c>
      <c r="AO260" s="367" t="str" cm="1">
        <f t="array" ref="AO260">IF($X260, "", INDEX(韻母資料表, $AD260, AO$5))</f>
        <v>iang</v>
      </c>
      <c r="AP260" s="362" t="str" cm="1">
        <f t="array" ref="AP260">IF($X260, "", INDEX(台羅韻母八聲調資料表, $AE260, $F260))</f>
        <v>iāng</v>
      </c>
      <c r="AQ260" s="298"/>
      <c r="AR260" s="302" t="str">
        <f t="array" ref="AR260">IF($W260, "", INDEX(聲母資料表, $AA260, $AR$5))</f>
        <v>s</v>
      </c>
      <c r="AS260" s="303" t="str">
        <f t="array" ref="AS260">IF($X260, "", INDEX(韻母資料表, $AD260, $AS$5))</f>
        <v>iang</v>
      </c>
      <c r="AT260" s="302" t="str">
        <f t="array" ref="AT260">IF($X260, "", INDEX(閩拼韻母八聲調資料表, $AE260, $AJ260))</f>
        <v>iāng</v>
      </c>
      <c r="AV260" s="301" t="b">
        <f t="shared" si="96"/>
        <v>1</v>
      </c>
      <c r="AW260" s="301" t="b">
        <f>IF( $AV260, IFERROR( IF(MATCH( $E260, 顎音化聲母!$H$9:$H$37, 0), TRUE, FALSE), FALSE), "")</f>
        <v>1</v>
      </c>
      <c r="AX260" s="301" t="str">
        <f t="array" ref="AX260">IF( AND($AV260, $AW260), INDEX(顎音化聲母資料表, MATCH( $D260 &amp; $E260, 顎音化聲母!$L$5:$L$136, 0), 3), "")</f>
        <v>ㄒ</v>
      </c>
      <c r="AY260" s="301">
        <f t="shared" si="95"/>
        <v>21</v>
      </c>
      <c r="AZ260" s="362" t="str">
        <f t="array" ref="AZ260">IF($AY260="", "", IF( $AX260&lt;&gt;"", $AX260,INDEX(聲母資料表, $AY260, $AZ$5)))</f>
        <v>ㄒ</v>
      </c>
      <c r="BA260" s="362" t="str">
        <f t="array" ref="BA260">IF($X260, "", INDEX(方音八音反切資料表, $AE260, $AJ260))</f>
        <v>ㄧㄤ˫</v>
      </c>
    </row>
    <row r="261" spans="2:53">
      <c r="B261" s="307">
        <f t="shared" si="77"/>
        <v>254</v>
      </c>
      <c r="C261" s="404" t="s">
        <v>272</v>
      </c>
      <c r="D261" s="312" t="s">
        <v>103</v>
      </c>
      <c r="E261" s="312" t="s">
        <v>273</v>
      </c>
      <c r="F261" s="296">
        <v>7</v>
      </c>
      <c r="G261" s="418" t="str">
        <f t="shared" si="78"/>
        <v xml:space="preserve">下 (hee7) </v>
      </c>
      <c r="H261" s="269" t="e" cm="1">
        <f t="array" ref="H261">IF( OR($U261, NOT($V261), $X261), "",  $AF261 &amp; INDEX(中文數值資料表, $AJ261, 2) &amp; $AC261)</f>
        <v>#N/A</v>
      </c>
      <c r="I261" s="332" t="e">
        <f t="shared" si="79"/>
        <v>#N/A</v>
      </c>
      <c r="J261" s="333" t="e">
        <f t="shared" si="80"/>
        <v>#N/A</v>
      </c>
      <c r="K261" s="334" t="e">
        <f t="shared" si="81"/>
        <v>#N/A</v>
      </c>
      <c r="L261" s="335" t="e">
        <f t="shared" si="82"/>
        <v>#N/A</v>
      </c>
      <c r="M261" s="270" t="e">
        <f t="shared" ca="1" si="83"/>
        <v>#N/A</v>
      </c>
      <c r="N261" s="270" t="e">
        <f t="shared" ca="1" si="84"/>
        <v>#N/A</v>
      </c>
      <c r="O261" s="270" t="e">
        <f t="shared" ca="1" si="85"/>
        <v>#N/A</v>
      </c>
      <c r="P261" s="270" t="e">
        <f t="shared" ca="1" si="101"/>
        <v>#N/A</v>
      </c>
      <c r="Q261" s="270" t="e">
        <f t="shared" ca="1" si="101"/>
        <v>#N/A</v>
      </c>
      <c r="R261" s="271" t="e">
        <f t="shared" ca="1" si="86"/>
        <v>#N/A</v>
      </c>
      <c r="S261" s="271" t="e">
        <f t="shared" ca="1" si="87"/>
        <v>#N/A</v>
      </c>
      <c r="T261" s="244"/>
      <c r="U261" s="272" t="b">
        <f t="shared" si="88"/>
        <v>0</v>
      </c>
      <c r="V261" s="272" t="b">
        <f t="shared" si="89"/>
        <v>1</v>
      </c>
      <c r="W261" s="272" t="b">
        <f t="shared" si="97"/>
        <v>0</v>
      </c>
      <c r="X261" s="272" t="b">
        <f t="shared" si="90"/>
        <v>0</v>
      </c>
      <c r="Y261" s="272" t="b">
        <f t="shared" si="91"/>
        <v>0</v>
      </c>
      <c r="Z261" s="298"/>
      <c r="AA261" s="305">
        <f t="shared" si="92"/>
        <v>13</v>
      </c>
      <c r="AB261" s="301" cm="1">
        <f t="array" ref="AB261">IF( $AA261="", "", INDEX(聲母資料表, $AA261, AB$5))</f>
        <v>15</v>
      </c>
      <c r="AC261" s="301" t="str" cm="1">
        <f t="array" ref="AC261">IF( $AA261="", "", INDEX(聲母資料表, $AA261, AC$5))</f>
        <v>喜</v>
      </c>
      <c r="AD261" s="305" t="e">
        <f t="shared" si="93"/>
        <v>#N/A</v>
      </c>
      <c r="AE261" s="301" t="e" cm="1">
        <f t="array" ref="AE261">IF( $X261, "", INDEX(韻母資料表, AD261, AE$5))</f>
        <v>#N/A</v>
      </c>
      <c r="AF261" s="301" t="e" cm="1">
        <f t="array" ref="AF261">IF( $X261, "", INDEX(韻母資料表, AE261, AF$5))</f>
        <v>#N/A</v>
      </c>
      <c r="AG261" s="298"/>
      <c r="AH261" s="301" t="e">
        <f t="array" ref="AH261">IF( $X261, "", IF( INDEX(韻母資料表, AD261, $AH$5) = "入聲", TRUE, FALSE) )</f>
        <v>#N/A</v>
      </c>
      <c r="AI261" s="302" t="e">
        <f t="shared" si="94"/>
        <v>#N/A</v>
      </c>
      <c r="AJ261" s="302">
        <f t="shared" si="99"/>
        <v>7</v>
      </c>
      <c r="AK261" s="362" t="e">
        <f t="array" ref="AK261">IF( $X261, "", INDEX(韻母資料表, $AD261, $AK$5))</f>
        <v>#N/A</v>
      </c>
      <c r="AL261" s="362" t="e">
        <f t="array" ref="AL261">IF($X261, "", INDEX(白話字韻母八聲調資料表, $AE261, $AJ261))</f>
        <v>#N/A</v>
      </c>
      <c r="AM261" s="298"/>
      <c r="AN261" s="362" t="str" cm="1">
        <f t="array" ref="AN261">IF($W261, "", INDEX(聲母資料表, $AA261, AN$5))</f>
        <v>h</v>
      </c>
      <c r="AO261" s="367" t="e" cm="1">
        <f t="array" ref="AO261">IF($X261, "", INDEX(韻母資料表, $AD261, AO$5))</f>
        <v>#N/A</v>
      </c>
      <c r="AP261" s="362" t="e" cm="1">
        <f t="array" ref="AP261">IF($X261, "", INDEX(台羅韻母八聲調資料表, $AE261, $F261))</f>
        <v>#N/A</v>
      </c>
      <c r="AQ261" s="298"/>
      <c r="AR261" s="302" t="str">
        <f t="array" ref="AR261">IF($W261, "", INDEX(聲母資料表, $AA261, $AR$5))</f>
        <v>h</v>
      </c>
      <c r="AS261" s="303" t="e">
        <f t="array" ref="AS261">IF($X261, "", INDEX(韻母資料表, $AD261, $AS$5))</f>
        <v>#N/A</v>
      </c>
      <c r="AT261" s="302" t="e">
        <f t="array" ref="AT261">IF($X261, "", INDEX(閩拼韻母八聲調資料表, $AE261, $AJ261))</f>
        <v>#N/A</v>
      </c>
      <c r="AV261" s="301" t="b">
        <f t="shared" si="96"/>
        <v>0</v>
      </c>
      <c r="AW261" s="301" t="str">
        <f>IF( $AV261, IFERROR( IF(MATCH( $E261, 顎音化聲母!$H$9:$H$37, 0), TRUE, FALSE), FALSE), "")</f>
        <v/>
      </c>
      <c r="AX261" s="301" t="str">
        <f t="array" ref="AX261">IF( AND($AV261, $AW261), INDEX(顎音化聲母資料表, MATCH( $D261 &amp; $E261, 顎音化聲母!$L$5:$L$136, 0), 3), "")</f>
        <v/>
      </c>
      <c r="AY261" s="301">
        <f t="shared" si="95"/>
        <v>13</v>
      </c>
      <c r="AZ261" s="362" t="str">
        <f t="array" ref="AZ261">IF($AY261="", "", IF( $AX261&lt;&gt;"", $AX261,INDEX(聲母資料表, $AY261, $AZ$5)))</f>
        <v>ㄏ</v>
      </c>
      <c r="BA261" s="362" t="e">
        <f t="array" ref="BA261">IF($X261, "", INDEX(方音八音反切資料表, $AE261, $AJ261))</f>
        <v>#N/A</v>
      </c>
    </row>
    <row r="262" spans="2:53">
      <c r="B262" s="307">
        <f t="shared" si="77"/>
        <v>255</v>
      </c>
      <c r="C262" s="404" t="s">
        <v>274</v>
      </c>
      <c r="D262" s="312" t="s">
        <v>97</v>
      </c>
      <c r="E262" s="312" t="s">
        <v>71</v>
      </c>
      <c r="F262" s="296">
        <v>1</v>
      </c>
      <c r="G262" s="418" t="str">
        <f t="shared" si="78"/>
        <v xml:space="preserve">天 (thian1) </v>
      </c>
      <c r="H262" s="269" t="str" cm="1">
        <f t="array" ref="H262">IF( OR($U262, NOT($V262), $X262), "",  $AF262 &amp; INDEX(中文數值資料表, $AJ262, 2) &amp; $AC262)</f>
        <v>膠一他</v>
      </c>
      <c r="I262" s="332" t="str">
        <f t="shared" si="79"/>
        <v>thian</v>
      </c>
      <c r="J262" s="333" t="str">
        <f t="shared" si="80"/>
        <v>thian</v>
      </c>
      <c r="K262" s="334" t="str">
        <f t="shared" si="81"/>
        <v>tiān</v>
      </c>
      <c r="L262" s="335" t="str">
        <f t="shared" si="82"/>
        <v>ㄊㄧㄢ</v>
      </c>
      <c r="M262" s="270" t="str">
        <f t="shared" ca="1" si="83"/>
        <v xml:space="preserve">\ltjruby{天}{thian}\
</v>
      </c>
      <c r="N262" s="270" t="str">
        <f t="shared" ca="1" si="84"/>
        <v xml:space="preserve">&lt;ruby&gt;天&lt;rt&gt;膠一他&lt;/rt&gt;&lt;/ruby&gt;
</v>
      </c>
      <c r="O262" s="270" t="str">
        <f t="shared" ca="1" si="85"/>
        <v xml:space="preserve">&lt;ruby&gt;天&lt;rt&gt;thian&lt;/rt&gt;&lt;/ruby&gt;
</v>
      </c>
      <c r="P262" s="270" t="str">
        <f t="shared" ca="1" si="101"/>
        <v xml:space="preserve">&lt;ruby&gt;天&lt;rt&gt;thian&lt;/rt&gt;&lt;/ruby&gt;
</v>
      </c>
      <c r="Q262" s="270" t="str">
        <f t="shared" ca="1" si="101"/>
        <v xml:space="preserve">&lt;ruby&gt;天&lt;rt&gt;tiān&lt;/rt&gt;&lt;/ruby&gt;
</v>
      </c>
      <c r="R262" s="271" t="str">
        <f t="shared" ca="1" si="86"/>
        <v xml:space="preserve">&lt;ruby&gt;天&lt;rtc&gt;ㄊㄧㄢ&lt;/rtc&gt;&lt;/ruby&gt;
</v>
      </c>
      <c r="S262" s="271" t="str">
        <f t="shared" ca="1" si="87"/>
        <v xml:space="preserve">&lt;ruby&gt;天&lt;rt&gt;thian&lt;/rt&gt;&lt;rtc&gt;ㄊㄧㄢ&lt;/rtc&gt;&lt;/ruby&gt;
</v>
      </c>
      <c r="T262" s="244"/>
      <c r="U262" s="272" t="b">
        <f t="shared" si="88"/>
        <v>0</v>
      </c>
      <c r="V262" s="272" t="b">
        <f t="shared" si="89"/>
        <v>1</v>
      </c>
      <c r="W262" s="272" t="b">
        <f t="shared" si="97"/>
        <v>0</v>
      </c>
      <c r="X262" s="272" t="b">
        <f t="shared" si="90"/>
        <v>0</v>
      </c>
      <c r="Y262" s="272" t="b">
        <f t="shared" si="91"/>
        <v>0</v>
      </c>
      <c r="Z262" s="298"/>
      <c r="AA262" s="305">
        <f t="shared" si="92"/>
        <v>6</v>
      </c>
      <c r="AB262" s="301" cm="1">
        <f t="array" ref="AB262">IF( $AA262="", "", INDEX(聲母資料表, $AA262, AB$5))</f>
        <v>7</v>
      </c>
      <c r="AC262" s="301" t="str" cm="1">
        <f t="array" ref="AC262">IF( $AA262="", "", INDEX(聲母資料表, $AA262, AC$5))</f>
        <v>他</v>
      </c>
      <c r="AD262" s="305">
        <f t="shared" si="93"/>
        <v>24</v>
      </c>
      <c r="AE262" s="301" cm="1">
        <f t="array" ref="AE262">IF( $X262, "", INDEX(韻母資料表, AD262, AE$5))</f>
        <v>2</v>
      </c>
      <c r="AF262" s="301" t="str" cm="1">
        <f t="array" ref="AF262">IF( $X262, "", INDEX(韻母資料表, AE262, AF$5))</f>
        <v>膠</v>
      </c>
      <c r="AG262" s="298"/>
      <c r="AH262" s="301" t="b">
        <f t="array" ref="AH262">IF( $X262, "", IF( INDEX(韻母資料表, AD262, $AH$5) = "入聲", TRUE, FALSE) )</f>
        <v>0</v>
      </c>
      <c r="AI262" s="302">
        <f t="shared" si="94"/>
        <v>1</v>
      </c>
      <c r="AJ262" s="302">
        <f t="shared" si="99"/>
        <v>1</v>
      </c>
      <c r="AK262" s="362" t="str">
        <f t="array" ref="AK262">IF( $X262, "", INDEX(韻母資料表, $AD262, $AK$5))</f>
        <v>ian</v>
      </c>
      <c r="AL262" s="362" t="str">
        <f t="array" ref="AL262">IF($X262, "", INDEX(白話字韻母八聲調資料表, $AE262, $AJ262))</f>
        <v>ian</v>
      </c>
      <c r="AM262" s="298"/>
      <c r="AN262" s="362" t="str" cm="1">
        <f t="array" ref="AN262">IF($W262, "", INDEX(聲母資料表, $AA262, AN$5))</f>
        <v>th</v>
      </c>
      <c r="AO262" s="367" t="str" cm="1">
        <f t="array" ref="AO262">IF($X262, "", INDEX(韻母資料表, $AD262, AO$5))</f>
        <v>ian</v>
      </c>
      <c r="AP262" s="362" t="str" cm="1">
        <f t="array" ref="AP262">IF($X262, "", INDEX(台羅韻母八聲調資料表, $AE262, $F262))</f>
        <v>ian</v>
      </c>
      <c r="AQ262" s="298"/>
      <c r="AR262" s="302" t="str">
        <f t="array" ref="AR262">IF($W262, "", INDEX(聲母資料表, $AA262, $AR$5))</f>
        <v>t</v>
      </c>
      <c r="AS262" s="303" t="str">
        <f t="array" ref="AS262">IF($X262, "", INDEX(韻母資料表, $AD262, $AS$5))</f>
        <v>ian</v>
      </c>
      <c r="AT262" s="302" t="str">
        <f t="array" ref="AT262">IF($X262, "", INDEX(閩拼韻母八聲調資料表, $AE262, $AJ262))</f>
        <v>iān</v>
      </c>
      <c r="AV262" s="301" t="b">
        <f t="shared" si="96"/>
        <v>0</v>
      </c>
      <c r="AW262" s="301" t="str">
        <f>IF( $AV262, IFERROR( IF(MATCH( $E262, 顎音化聲母!$H$9:$H$37, 0), TRUE, FALSE), FALSE), "")</f>
        <v/>
      </c>
      <c r="AX262" s="301" t="str">
        <f t="array" ref="AX262">IF( AND($AV262, $AW262), INDEX(顎音化聲母資料表, MATCH( $D262 &amp; $E262, 顎音化聲母!$L$5:$L$136, 0), 3), "")</f>
        <v/>
      </c>
      <c r="AY262" s="301">
        <f t="shared" si="95"/>
        <v>6</v>
      </c>
      <c r="AZ262" s="362" t="str">
        <f t="array" ref="AZ262">IF($AY262="", "", IF( $AX262&lt;&gt;"", $AX262,INDEX(聲母資料表, $AY262, $AZ$5)))</f>
        <v>ㄊ</v>
      </c>
      <c r="BA262" s="362" t="str">
        <f t="array" ref="BA262">IF($X262, "", INDEX(方音八音反切資料表, $AE262, $AJ262))</f>
        <v>ㄧㄢ</v>
      </c>
    </row>
    <row r="263" spans="2:53">
      <c r="B263" s="307">
        <f t="shared" si="77"/>
        <v>256</v>
      </c>
      <c r="C263" s="404" t="s">
        <v>275</v>
      </c>
      <c r="D263" s="312" t="s">
        <v>60</v>
      </c>
      <c r="E263" s="312" t="s">
        <v>98</v>
      </c>
      <c r="F263" s="296">
        <v>1</v>
      </c>
      <c r="G263" s="418" t="str">
        <f t="shared" si="78"/>
        <v xml:space="preserve">光 (kong1) </v>
      </c>
      <c r="H263" s="269" t="str" cm="1">
        <f t="array" ref="H263">IF( OR($U263, NOT($V263), $X263), "",  $AF263 &amp; INDEX(中文數值資料表, $AJ263, 2) &amp; $AC263)</f>
        <v>干一求</v>
      </c>
      <c r="I263" s="332" t="str">
        <f t="shared" si="79"/>
        <v>kong</v>
      </c>
      <c r="J263" s="333" t="str">
        <f t="shared" si="80"/>
        <v>kong</v>
      </c>
      <c r="K263" s="334" t="str">
        <f t="shared" si="81"/>
        <v>gōng</v>
      </c>
      <c r="L263" s="335" t="str">
        <f t="shared" si="82"/>
        <v>ㄍㆲ</v>
      </c>
      <c r="M263" s="270" t="str">
        <f t="shared" ca="1" si="83"/>
        <v xml:space="preserve">\ltjruby{光}{kong}\
</v>
      </c>
      <c r="N263" s="270" t="str">
        <f t="shared" ca="1" si="84"/>
        <v xml:space="preserve">&lt;ruby&gt;光&lt;rt&gt;干一求&lt;/rt&gt;&lt;/ruby&gt;
</v>
      </c>
      <c r="O263" s="270" t="str">
        <f t="shared" ca="1" si="85"/>
        <v xml:space="preserve">&lt;ruby&gt;光&lt;rt&gt;kong&lt;/rt&gt;&lt;/ruby&gt;
</v>
      </c>
      <c r="P263" s="270" t="str">
        <f t="shared" ca="1" si="101"/>
        <v xml:space="preserve">&lt;ruby&gt;光&lt;rt&gt;kong&lt;/rt&gt;&lt;/ruby&gt;
</v>
      </c>
      <c r="Q263" s="270" t="str">
        <f t="shared" ca="1" si="101"/>
        <v xml:space="preserve">&lt;ruby&gt;光&lt;rt&gt;gōng&lt;/rt&gt;&lt;/ruby&gt;
</v>
      </c>
      <c r="R263" s="271" t="str">
        <f t="shared" ca="1" si="86"/>
        <v xml:space="preserve">&lt;ruby&gt;光&lt;rtc&gt;ㄍㆲ&lt;/rtc&gt;&lt;/ruby&gt;
</v>
      </c>
      <c r="S263" s="271" t="str">
        <f t="shared" ca="1" si="87"/>
        <v xml:space="preserve">&lt;ruby&gt;光&lt;rt&gt;kong&lt;/rt&gt;&lt;rtc&gt;ㄍㆲ&lt;/rtc&gt;&lt;/ruby&gt;
</v>
      </c>
      <c r="T263" s="244"/>
      <c r="U263" s="272" t="b">
        <f t="shared" si="88"/>
        <v>0</v>
      </c>
      <c r="V263" s="272" t="b">
        <f t="shared" si="89"/>
        <v>1</v>
      </c>
      <c r="W263" s="272" t="b">
        <f t="shared" si="97"/>
        <v>0</v>
      </c>
      <c r="X263" s="272" t="b">
        <f t="shared" si="90"/>
        <v>0</v>
      </c>
      <c r="Y263" s="272" t="b">
        <f t="shared" si="91"/>
        <v>0</v>
      </c>
      <c r="Z263" s="298"/>
      <c r="AA263" s="305">
        <f t="shared" si="92"/>
        <v>9</v>
      </c>
      <c r="AB263" s="301" cm="1">
        <f t="array" ref="AB263">IF( $AA263="", "", INDEX(聲母資料表, $AA263, AB$5))</f>
        <v>3</v>
      </c>
      <c r="AC263" s="301" t="str" cm="1">
        <f t="array" ref="AC263">IF( $AA263="", "", INDEX(聲母資料表, $AA263, AC$5))</f>
        <v>求</v>
      </c>
      <c r="AD263" s="305">
        <f t="shared" si="93"/>
        <v>57</v>
      </c>
      <c r="AE263" s="301" cm="1">
        <f t="array" ref="AE263">IF( $X263, "", INDEX(韻母資料表, AD263, AE$5))</f>
        <v>7</v>
      </c>
      <c r="AF263" s="301" t="str" cm="1">
        <f t="array" ref="AF263">IF( $X263, "", INDEX(韻母資料表, AE263, AF$5))</f>
        <v>干</v>
      </c>
      <c r="AG263" s="298"/>
      <c r="AH263" s="301" t="b">
        <f t="array" ref="AH263">IF( $X263, "", IF( INDEX(韻母資料表, AD263, $AH$5) = "入聲", TRUE, FALSE) )</f>
        <v>0</v>
      </c>
      <c r="AI263" s="302">
        <f t="shared" si="94"/>
        <v>1</v>
      </c>
      <c r="AJ263" s="302">
        <f t="shared" si="99"/>
        <v>1</v>
      </c>
      <c r="AK263" s="362" t="str">
        <f t="array" ref="AK263">IF( $X263, "", INDEX(韻母資料表, $AD263, $AK$5))</f>
        <v>ong</v>
      </c>
      <c r="AL263" s="362" t="str">
        <f t="array" ref="AL263">IF($X263, "", INDEX(白話字韻母八聲調資料表, $AE263, $AJ263))</f>
        <v>ong</v>
      </c>
      <c r="AM263" s="298"/>
      <c r="AN263" s="362" t="str" cm="1">
        <f t="array" ref="AN263">IF($W263, "", INDEX(聲母資料表, $AA263, AN$5))</f>
        <v>k</v>
      </c>
      <c r="AO263" s="367" t="str" cm="1">
        <f t="array" ref="AO263">IF($X263, "", INDEX(韻母資料表, $AD263, AO$5))</f>
        <v>ong</v>
      </c>
      <c r="AP263" s="362" t="str" cm="1">
        <f t="array" ref="AP263">IF($X263, "", INDEX(台羅韻母八聲調資料表, $AE263, $F263))</f>
        <v>ong</v>
      </c>
      <c r="AQ263" s="298"/>
      <c r="AR263" s="302" t="str">
        <f t="array" ref="AR263">IF($W263, "", INDEX(聲母資料表, $AA263, $AR$5))</f>
        <v>g</v>
      </c>
      <c r="AS263" s="303" t="str">
        <f t="array" ref="AS263">IF($X263, "", INDEX(韻母資料表, $AD263, $AS$5))</f>
        <v>ong</v>
      </c>
      <c r="AT263" s="302" t="str">
        <f t="array" ref="AT263">IF($X263, "", INDEX(閩拼韻母八聲調資料表, $AE263, $AJ263))</f>
        <v>ōng</v>
      </c>
      <c r="AV263" s="301" t="b">
        <f t="shared" si="96"/>
        <v>0</v>
      </c>
      <c r="AW263" s="301" t="str">
        <f>IF( $AV263, IFERROR( IF(MATCH( $E263, 顎音化聲母!$H$9:$H$37, 0), TRUE, FALSE), FALSE), "")</f>
        <v/>
      </c>
      <c r="AX263" s="301" t="str">
        <f t="array" ref="AX263">IF( AND($AV263, $AW263), INDEX(顎音化聲母資料表, MATCH( $D263 &amp; $E263, 顎音化聲母!$L$5:$L$136, 0), 3), "")</f>
        <v/>
      </c>
      <c r="AY263" s="301">
        <f t="shared" si="95"/>
        <v>9</v>
      </c>
      <c r="AZ263" s="362" t="str">
        <f t="array" ref="AZ263">IF($AY263="", "", IF( $AX263&lt;&gt;"", $AX263,INDEX(聲母資料表, $AY263, $AZ$5)))</f>
        <v>ㄍ</v>
      </c>
      <c r="BA263" s="362" t="str">
        <f t="array" ref="BA263">IF($X263, "", INDEX(方音八音反切資料表, $AE263, $AJ263))</f>
        <v>ㆲ</v>
      </c>
    </row>
    <row r="264" spans="2:53">
      <c r="B264" s="307">
        <f t="shared" ref="B264:B327" si="102">ROW() - ROW($7:$7)</f>
        <v>257</v>
      </c>
      <c r="C264" s="404" t="s">
        <v>75</v>
      </c>
      <c r="D264" s="312"/>
      <c r="E264" s="312"/>
      <c r="F264" s="296"/>
      <c r="G264" s="418" t="str">
        <f t="shared" ref="G264:G327" si="103" xml:space="preserve"> IF(NOT($V264), "", C264 &amp; " (" &amp; _xlfn.CONCAT(D264:F264) &amp; ") " )</f>
        <v/>
      </c>
      <c r="H264" s="269" t="str" cm="1">
        <f t="array" ref="H264">IF( OR($U264, NOT($V264), $X264), "",  $AF264 &amp; INDEX(中文數值資料表, $AJ264, 2) &amp; $AC264)</f>
        <v/>
      </c>
      <c r="I264" s="332" t="str">
        <f t="shared" ref="I264:I327" si="104">IF( NOT($U264), TRIM( $D264 &amp; $AL264), "")</f>
        <v/>
      </c>
      <c r="J264" s="333" t="str">
        <f t="shared" ref="J264:J327" si="105">IF( NOT($U264), TRIM( $AN264 &amp; $AP264 ), "")</f>
        <v/>
      </c>
      <c r="K264" s="334" t="str">
        <f t="shared" ref="K264:K327" si="106">IF( NOT($U264), TRIM($AR264 &amp; $AT264), "")</f>
        <v/>
      </c>
      <c r="L264" s="335" t="str">
        <f t="shared" ref="L264:L327" si="107">IF( NOT($U264), TRIM($AZ264 &amp; $BA264), "")</f>
        <v/>
      </c>
      <c r="M264" s="270" t="str">
        <f t="shared" ref="M264:M327" ca="1" si="108">IF( $U264, "\ltjruby{" &amp; $C264 &amp; "}{}\" &amp; CHAR(10), IF($C264=CHAR(10), "\vskip 0.5 cm" &amp; CHAR(10), "\ltjruby{" &amp; $C264 &amp; "}{" &amp; INDIRECT( ADDRESS(ROW(), COLUMN() - $G$5) ) &amp; "}\" &amp; CHAR(10)))</f>
        <v xml:space="preserve">\ltjruby{，}{}\
</v>
      </c>
      <c r="N264" s="270" t="str">
        <f t="shared" ref="N264:N327" ca="1" si="109">IF( $U264, ($C264 &amp; CHAR(10)), IF($C264=CHAR(10), (CHAR(10) &amp; "&lt;/p&gt;" &amp; CHAR(10) &amp; "&lt;p&gt;" &amp; CHAR(10)), "&lt;ruby&gt;" &amp; $C264 &amp; "&lt;rt&gt;" &amp; INDIRECT( ADDRESS(ROW(), COLUMN() - $P$5) ) &amp; "&lt;/rt&gt;&lt;/ruby&gt;" &amp; CHAR(10))
)</f>
        <v xml:space="preserve">，
</v>
      </c>
      <c r="O264" s="270" t="str">
        <f t="shared" ref="O264:O327" ca="1" si="110">IF( $U264, ($C264 &amp; CHAR(10)), IF($C264=CHAR(10), (CHAR(10) &amp; "&lt;/p&gt;" &amp; CHAR(10) &amp; "&lt;p&gt;" &amp; CHAR(10)), "&lt;ruby&gt;" &amp; $C264 &amp; "&lt;rt&gt;" &amp; INDIRECT( ADDRESS(ROW(), COLUMN() - $O$5) ) &amp; "&lt;/rt&gt;&lt;/ruby&gt;" &amp; CHAR(10)))</f>
        <v xml:space="preserve">，
</v>
      </c>
      <c r="P264" s="270" t="str">
        <f t="shared" ca="1" si="101"/>
        <v xml:space="preserve">，
</v>
      </c>
      <c r="Q264" s="270" t="str">
        <f t="shared" ca="1" si="101"/>
        <v xml:space="preserve">，
</v>
      </c>
      <c r="R264" s="271" t="str">
        <f t="shared" ref="R264:R327" ca="1" si="111">IF( $U264, ($C264 &amp; CHAR(10)), IF($C264=CHAR(10), (CHAR(10) &amp; "&lt;/p&gt;" &amp; CHAR(10) &amp; "&lt;p&gt;" &amp; CHAR(10)), "&lt;ruby&gt;" &amp; $C264 &amp; "&lt;rtc&gt;" &amp; INDIRECT( ADDRESS(ROW(), COLUMN() - $R$5) ) &amp; "&lt;/rtc&gt;&lt;/ruby&gt;" &amp; CHAR(10)))</f>
        <v xml:space="preserve">，
</v>
      </c>
      <c r="S264" s="271" t="str">
        <f t="shared" ref="S264:S327" ca="1" si="112">IF( $U264, ($C264 &amp; CHAR(10)), IF($C264=CHAR(10), (CHAR(10) &amp; "&lt;/p&gt;" &amp; CHAR(10) &amp; "&lt;p&gt;" &amp; CHAR(10)), "&lt;ruby&gt;" &amp; $C264  &amp; "&lt;rt&gt;" &amp; INDIRECT( ADDRESS(ROW(), COLUMN() - $S$4) ) &amp; "&lt;/rt&gt;" &amp; "&lt;rtc&gt;" &amp; INDIRECT( ADDRESS(ROW(), COLUMN() - $S$5) ) &amp; "&lt;/rtc&gt;&lt;/ruby&gt;"&amp; CHAR(10)))</f>
        <v xml:space="preserve">，
</v>
      </c>
      <c r="T264" s="244"/>
      <c r="U264" s="272" t="b">
        <f t="shared" ref="U264:U327" si="113">IFERROR( IF( MATCH($C264, 標題符號清單, 0) &gt; 0, TRUE, FALSE), FALSE)</f>
        <v>1</v>
      </c>
      <c r="V264" s="272" t="b">
        <f t="shared" ref="V264:V327" si="114">AND( NOT($U264), $C264&lt;&gt;"", $C264&lt;&gt;CHAR(10) )</f>
        <v>0</v>
      </c>
      <c r="W264" s="272" t="b">
        <f t="shared" si="97"/>
        <v>1</v>
      </c>
      <c r="X264" s="272" t="b">
        <f t="shared" ref="X264:X327" si="115">IF( OR($U264, NOT($V264)), TRUE, IF($E264="", TRUE, FALSE))</f>
        <v>1</v>
      </c>
      <c r="Y264" s="272" t="b">
        <f t="shared" ref="Y264:Y327" si="116">AND($V264, $F264="")</f>
        <v>0</v>
      </c>
      <c r="Z264" s="298"/>
      <c r="AA264" s="305" t="str">
        <f t="shared" ref="AA264:AA327" si="117">IF(OR($U264, NOT($V264)), "", IF($D264="", 18, MATCH($D264, 聲母碼, 0)) )</f>
        <v/>
      </c>
      <c r="AB264" s="301" t="str" cm="1">
        <f t="array" ref="AB264">IF( $AA264="", "", INDEX(聲母資料表, $AA264, AB$5))</f>
        <v/>
      </c>
      <c r="AC264" s="301" t="str" cm="1">
        <f t="array" ref="AC264">IF( $AA264="", "", INDEX(聲母資料表, $AA264, AC$5))</f>
        <v/>
      </c>
      <c r="AD264" s="305" t="str">
        <f t="shared" ref="AD264:AD327" si="118">IF( $X264, "", MATCH(E264, 韻母碼, 0) )</f>
        <v/>
      </c>
      <c r="AE264" s="301" t="str" cm="1">
        <f t="array" ref="AE264">IF( $X264, "", INDEX(韻母資料表, AD264, AE$5))</f>
        <v/>
      </c>
      <c r="AF264" s="301" t="str" cm="1">
        <f t="array" ref="AF264">IF( $X264, "", INDEX(韻母資料表, AE264, AF$5))</f>
        <v/>
      </c>
      <c r="AG264" s="298"/>
      <c r="AH264" s="301" t="str">
        <f t="array" ref="AH264">IF( $X264, "", IF( INDEX(韻母資料表, AD264, $AH$5) = "入聲", TRUE, FALSE) )</f>
        <v/>
      </c>
      <c r="AI264" s="302" t="str">
        <f t="shared" ref="AI264:AI327" si="119">IF($V264=FALSE, "", IF($AH264=TRUE, 4, 1))</f>
        <v/>
      </c>
      <c r="AJ264" s="302" t="str">
        <f t="shared" si="99"/>
        <v/>
      </c>
      <c r="AK264" s="362" t="str">
        <f t="array" ref="AK264">IF( $X264, "", INDEX(韻母資料表, $AD264, $AK$5))</f>
        <v/>
      </c>
      <c r="AL264" s="362" t="str">
        <f t="array" ref="AL264">IF($X264, "", INDEX(白話字韻母八聲調資料表, $AE264, $AJ264))</f>
        <v/>
      </c>
      <c r="AM264" s="298"/>
      <c r="AN264" s="362" t="str" cm="1">
        <f t="array" ref="AN264">IF($W264, "", INDEX(聲母資料表, $AA264, AN$5))</f>
        <v/>
      </c>
      <c r="AO264" s="367" t="str" cm="1">
        <f t="array" ref="AO264">IF($X264, "", INDEX(韻母資料表, $AD264, AO$5))</f>
        <v/>
      </c>
      <c r="AP264" s="362" t="str" cm="1">
        <f t="array" ref="AP264">IF($X264, "", INDEX(台羅韻母八聲調資料表, $AE264, $F264))</f>
        <v/>
      </c>
      <c r="AQ264" s="298"/>
      <c r="AR264" s="302" t="str">
        <f t="array" ref="AR264">IF($W264, "", INDEX(聲母資料表, $AA264, $AR$5))</f>
        <v/>
      </c>
      <c r="AS264" s="303" t="str">
        <f t="array" ref="AS264">IF($X264, "", INDEX(韻母資料表, $AD264, $AS$5))</f>
        <v/>
      </c>
      <c r="AT264" s="302" t="str">
        <f t="array" ref="AT264">IF($X264, "", INDEX(閩拼韻母八聲調資料表, $AE264, $AJ264))</f>
        <v/>
      </c>
      <c r="AV264" s="301" t="b">
        <f t="shared" si="96"/>
        <v>0</v>
      </c>
      <c r="AW264" s="301" t="str">
        <f>IF( $AV264, IFERROR( IF(MATCH( $E264, 顎音化聲母!$H$9:$H$37, 0), TRUE, FALSE), FALSE), "")</f>
        <v/>
      </c>
      <c r="AX264" s="301" t="str">
        <f t="array" ref="AX264">IF( AND($AV264, $AW264), INDEX(顎音化聲母資料表, MATCH( $D264 &amp; $E264, 顎音化聲母!$L$5:$L$136, 0), 3), "")</f>
        <v/>
      </c>
      <c r="AY264" s="301" t="str">
        <f t="shared" ref="AY264:AY327" si="120">IF($W264, "", AA264)</f>
        <v/>
      </c>
      <c r="AZ264" s="362" t="str">
        <f t="array" ref="AZ264">IF($AY264="", "", IF( $AX264&lt;&gt;"", $AX264,INDEX(聲母資料表, $AY264, $AZ$5)))</f>
        <v/>
      </c>
      <c r="BA264" s="362" t="str">
        <f t="array" ref="BA264">IF($X264, "", INDEX(方音八音反切資料表, $AE264, $AJ264))</f>
        <v/>
      </c>
    </row>
    <row r="265" spans="2:53">
      <c r="B265" s="307">
        <f t="shared" si="102"/>
        <v>258</v>
      </c>
      <c r="C265" s="404" t="s">
        <v>146</v>
      </c>
      <c r="D265" s="312" t="s">
        <v>91</v>
      </c>
      <c r="E265" s="312" t="s">
        <v>147</v>
      </c>
      <c r="F265" s="296">
        <v>4</v>
      </c>
      <c r="G265" s="418" t="str">
        <f t="shared" si="103"/>
        <v xml:space="preserve">一 (qit4) </v>
      </c>
      <c r="H265" s="269" t="str" cm="1">
        <f t="array" ref="H265">IF( OR($U265, NOT($V265), $X265), "",  $AF265 &amp; INDEX(中文數值資料表, $AJ265, 2) &amp; $AC265)</f>
        <v>更四英</v>
      </c>
      <c r="I265" s="332" t="str">
        <f t="shared" si="104"/>
        <v>qit</v>
      </c>
      <c r="J265" s="333" t="str">
        <f t="shared" si="105"/>
        <v>it</v>
      </c>
      <c r="K265" s="334" t="str">
        <f t="shared" si="106"/>
        <v>it</v>
      </c>
      <c r="L265" s="335" t="str">
        <f t="shared" si="107"/>
        <v>0ㄧㆵ</v>
      </c>
      <c r="M265" s="270" t="str">
        <f t="shared" ca="1" si="108"/>
        <v xml:space="preserve">\ltjruby{一}{it}\
</v>
      </c>
      <c r="N265" s="270" t="str">
        <f t="shared" ca="1" si="109"/>
        <v xml:space="preserve">&lt;ruby&gt;一&lt;rt&gt;更四英&lt;/rt&gt;&lt;/ruby&gt;
</v>
      </c>
      <c r="O265" s="270" t="str">
        <f t="shared" ca="1" si="110"/>
        <v xml:space="preserve">&lt;ruby&gt;一&lt;rt&gt;qit&lt;/rt&gt;&lt;/ruby&gt;
</v>
      </c>
      <c r="P265" s="270" t="str">
        <f t="shared" ca="1" si="101"/>
        <v xml:space="preserve">&lt;ruby&gt;一&lt;rt&gt;it&lt;/rt&gt;&lt;/ruby&gt;
</v>
      </c>
      <c r="Q265" s="270" t="str">
        <f t="shared" ca="1" si="101"/>
        <v xml:space="preserve">&lt;ruby&gt;一&lt;rt&gt;it&lt;/rt&gt;&lt;/ruby&gt;
</v>
      </c>
      <c r="R265" s="271" t="str">
        <f t="shared" ca="1" si="111"/>
        <v xml:space="preserve">&lt;ruby&gt;一&lt;rtc&gt;0ㄧㆵ&lt;/rtc&gt;&lt;/ruby&gt;
</v>
      </c>
      <c r="S265" s="271" t="str">
        <f t="shared" ca="1" si="112"/>
        <v xml:space="preserve">&lt;ruby&gt;一&lt;rt&gt;it&lt;/rt&gt;&lt;rtc&gt;0ㄧㆵ&lt;/rtc&gt;&lt;/ruby&gt;
</v>
      </c>
      <c r="T265" s="244"/>
      <c r="U265" s="272" t="b">
        <f t="shared" si="113"/>
        <v>0</v>
      </c>
      <c r="V265" s="272" t="b">
        <f t="shared" si="114"/>
        <v>1</v>
      </c>
      <c r="W265" s="272" t="b">
        <f t="shared" si="97"/>
        <v>0</v>
      </c>
      <c r="X265" s="272" t="b">
        <f t="shared" si="115"/>
        <v>0</v>
      </c>
      <c r="Y265" s="272" t="b">
        <f t="shared" si="116"/>
        <v>0</v>
      </c>
      <c r="Z265" s="298"/>
      <c r="AA265" s="305">
        <f t="shared" si="117"/>
        <v>22</v>
      </c>
      <c r="AB265" s="301" cm="1">
        <f t="array" ref="AB265">IF( $AA265="", "", INDEX(聲母資料表, $AA265, AB$5))</f>
        <v>11</v>
      </c>
      <c r="AC265" s="301" t="str" cm="1">
        <f t="array" ref="AC265">IF( $AA265="", "", INDEX(聲母資料表, $AA265, AC$5))</f>
        <v>英</v>
      </c>
      <c r="AD265" s="305">
        <f t="shared" si="118"/>
        <v>45</v>
      </c>
      <c r="AE265" s="301" cm="1">
        <f t="array" ref="AE265">IF( $X265, "", INDEX(韻母資料表, AD265, AE$5))</f>
        <v>17</v>
      </c>
      <c r="AF265" s="301" t="str" cm="1">
        <f t="array" ref="AF265">IF( $X265, "", INDEX(韻母資料表, AE265, AF$5))</f>
        <v>更</v>
      </c>
      <c r="AG265" s="298"/>
      <c r="AH265" s="301" t="b">
        <f t="array" ref="AH265">IF( $X265, "", IF( INDEX(韻母資料表, AD265, $AH$5) = "入聲", TRUE, FALSE) )</f>
        <v>0</v>
      </c>
      <c r="AI265" s="302">
        <f t="shared" si="119"/>
        <v>1</v>
      </c>
      <c r="AJ265" s="302">
        <f t="shared" si="99"/>
        <v>4</v>
      </c>
      <c r="AK265" s="362" t="str">
        <f t="array" ref="AK265">IF( $X265, "", INDEX(韻母資料表, $AD265, $AK$5))</f>
        <v>it</v>
      </c>
      <c r="AL265" s="362" t="str">
        <f t="array" ref="AL265">IF($X265, "", INDEX(白話字韻母八聲調資料表, $AE265, $AJ265))</f>
        <v>it</v>
      </c>
      <c r="AM265" s="298"/>
      <c r="AN265" s="362" t="str" cm="1">
        <f t="array" ref="AN265">IF($W265, "", INDEX(聲母資料表, $AA265, AN$5))</f>
        <v xml:space="preserve"> </v>
      </c>
      <c r="AO265" s="367" t="str" cm="1">
        <f t="array" ref="AO265">IF($X265, "", INDEX(韻母資料表, $AD265, AO$5))</f>
        <v>it</v>
      </c>
      <c r="AP265" s="362" t="str" cm="1">
        <f t="array" ref="AP265">IF($X265, "", INDEX(台羅韻母八聲調資料表, $AE265, $F265))</f>
        <v>it</v>
      </c>
      <c r="AQ265" s="298"/>
      <c r="AR265" s="302" t="str">
        <f t="array" ref="AR265">IF($W265, "", INDEX(聲母資料表, $AA265, $AR$5))</f>
        <v xml:space="preserve"> </v>
      </c>
      <c r="AS265" s="303" t="str">
        <f t="array" ref="AS265">IF($X265, "", INDEX(韻母資料表, $AD265, $AS$5))</f>
        <v>it</v>
      </c>
      <c r="AT265" s="302" t="str">
        <f t="array" ref="AT265">IF($X265, "", INDEX(閩拼韻母八聲調資料表, $AE265, $AJ265))</f>
        <v>it</v>
      </c>
      <c r="AV265" s="301" t="b">
        <f t="shared" ref="AV265:AV328" si="121">IF( OR($D265="ch", $D265="chh", $D265="j", $D265="s"), TRUE, FALSE)</f>
        <v>0</v>
      </c>
      <c r="AW265" s="301" t="str">
        <f>IF( $AV265, IFERROR( IF(MATCH( $E265, 顎音化聲母!$H$9:$H$37, 0), TRUE, FALSE), FALSE), "")</f>
        <v/>
      </c>
      <c r="AX265" s="301" t="str">
        <f t="array" ref="AX265">IF( AND($AV265, $AW265), INDEX(顎音化聲母資料表, MATCH( $D265 &amp; $E265, 顎音化聲母!$L$5:$L$136, 0), 3), "")</f>
        <v/>
      </c>
      <c r="AY265" s="301">
        <f t="shared" si="120"/>
        <v>22</v>
      </c>
      <c r="AZ265" s="362">
        <f t="array" ref="AZ265">IF($AY265="", "", IF( $AX265&lt;&gt;"", $AX265,INDEX(聲母資料表, $AY265, $AZ$5)))</f>
        <v>0</v>
      </c>
      <c r="BA265" s="362" t="str">
        <f t="array" ref="BA265">IF($X265, "", INDEX(方音八音反切資料表, $AE265, $AJ265))</f>
        <v>ㄧㆵ</v>
      </c>
    </row>
    <row r="266" spans="2:53">
      <c r="B266" s="307">
        <f t="shared" si="102"/>
        <v>259</v>
      </c>
      <c r="C266" s="404" t="s">
        <v>276</v>
      </c>
      <c r="D266" s="312" t="s">
        <v>269</v>
      </c>
      <c r="E266" s="312" t="s">
        <v>66</v>
      </c>
      <c r="F266" s="296">
        <v>4</v>
      </c>
      <c r="G266" s="418" t="str">
        <f t="shared" si="103"/>
        <v xml:space="preserve">碧 (phik4) </v>
      </c>
      <c r="H266" s="269" t="str" cm="1">
        <f t="array" ref="H266">IF( OR($U266, NOT($V266), $X266), "",  $AF266 &amp; INDEX(中文數值資料表, $AJ266, 2) &amp; $AC266)</f>
        <v>監四頗</v>
      </c>
      <c r="I266" s="332" t="str">
        <f t="shared" si="104"/>
        <v>phik</v>
      </c>
      <c r="J266" s="333" t="str">
        <f t="shared" si="105"/>
        <v>phik</v>
      </c>
      <c r="K266" s="334" t="str">
        <f t="shared" si="106"/>
        <v>pik</v>
      </c>
      <c r="L266" s="335" t="str">
        <f t="shared" si="107"/>
        <v>ㄆㄧㆻ</v>
      </c>
      <c r="M266" s="270" t="str">
        <f t="shared" ca="1" si="108"/>
        <v xml:space="preserve">\ltjruby{碧}{phik}\
</v>
      </c>
      <c r="N266" s="270" t="str">
        <f t="shared" ca="1" si="109"/>
        <v xml:space="preserve">&lt;ruby&gt;碧&lt;rt&gt;監四頗&lt;/rt&gt;&lt;/ruby&gt;
</v>
      </c>
      <c r="O266" s="270" t="str">
        <f t="shared" ca="1" si="110"/>
        <v xml:space="preserve">&lt;ruby&gt;碧&lt;rt&gt;phik&lt;/rt&gt;&lt;/ruby&gt;
</v>
      </c>
      <c r="P266" s="270" t="str">
        <f t="shared" ca="1" si="101"/>
        <v xml:space="preserve">&lt;ruby&gt;碧&lt;rt&gt;phik&lt;/rt&gt;&lt;/ruby&gt;
</v>
      </c>
      <c r="Q266" s="270" t="str">
        <f t="shared" ca="1" si="101"/>
        <v xml:space="preserve">&lt;ruby&gt;碧&lt;rt&gt;pik&lt;/rt&gt;&lt;/ruby&gt;
</v>
      </c>
      <c r="R266" s="271" t="str">
        <f t="shared" ca="1" si="111"/>
        <v xml:space="preserve">&lt;ruby&gt;碧&lt;rtc&gt;ㄆㄧㆻ&lt;/rtc&gt;&lt;/ruby&gt;
</v>
      </c>
      <c r="S266" s="271" t="str">
        <f t="shared" ca="1" si="112"/>
        <v xml:space="preserve">&lt;ruby&gt;碧&lt;rt&gt;phik&lt;/rt&gt;&lt;rtc&gt;ㄆㄧㆻ&lt;/rtc&gt;&lt;/ruby&gt;
</v>
      </c>
      <c r="T266" s="244"/>
      <c r="U266" s="272" t="b">
        <f t="shared" si="113"/>
        <v>0</v>
      </c>
      <c r="V266" s="272" t="b">
        <f t="shared" si="114"/>
        <v>1</v>
      </c>
      <c r="W266" s="272" t="b">
        <f t="shared" ref="W266:W329" si="122">IF( OR($U266, NOT($V266)), TRUE, IF($D266="", TRUE, FALSE) )</f>
        <v>0</v>
      </c>
      <c r="X266" s="272" t="b">
        <f t="shared" si="115"/>
        <v>0</v>
      </c>
      <c r="Y266" s="272" t="b">
        <f t="shared" si="116"/>
        <v>0</v>
      </c>
      <c r="Z266" s="298"/>
      <c r="AA266" s="305">
        <f t="shared" si="117"/>
        <v>3</v>
      </c>
      <c r="AB266" s="301" cm="1">
        <f t="array" ref="AB266">IF( $AA266="", "", INDEX(聲母資料表, $AA266, AB$5))</f>
        <v>6</v>
      </c>
      <c r="AC266" s="301" t="str" cm="1">
        <f t="array" ref="AC266">IF( $AA266="", "", INDEX(聲母資料表, $AA266, AC$5))</f>
        <v>頗</v>
      </c>
      <c r="AD266" s="305">
        <f t="shared" si="118"/>
        <v>34</v>
      </c>
      <c r="AE266" s="301" cm="1">
        <f t="array" ref="AE266">IF( $X266, "", INDEX(韻母資料表, AD266, AE$5))</f>
        <v>9</v>
      </c>
      <c r="AF266" s="301" t="str" cm="1">
        <f t="array" ref="AF266">IF( $X266, "", INDEX(韻母資料表, AE266, AF$5))</f>
        <v>監</v>
      </c>
      <c r="AG266" s="298"/>
      <c r="AH266" s="301" t="b">
        <f t="array" ref="AH266">IF( $X266, "", IF( INDEX(韻母資料表, AD266, $AH$5) = "入聲", TRUE, FALSE) )</f>
        <v>0</v>
      </c>
      <c r="AI266" s="302">
        <f t="shared" si="119"/>
        <v>1</v>
      </c>
      <c r="AJ266" s="302">
        <f t="shared" si="99"/>
        <v>4</v>
      </c>
      <c r="AK266" s="362" t="str">
        <f t="array" ref="AK266">IF( $X266, "", INDEX(韻母資料表, $AD266, $AK$5))</f>
        <v>ik</v>
      </c>
      <c r="AL266" s="362" t="str">
        <f t="array" ref="AL266">IF($X266, "", INDEX(白話字韻母八聲調資料表, $AE266, $AJ266))</f>
        <v>ik</v>
      </c>
      <c r="AM266" s="298"/>
      <c r="AN266" s="362" t="str" cm="1">
        <f t="array" ref="AN266">IF($W266, "", INDEX(聲母資料表, $AA266, AN$5))</f>
        <v>ph</v>
      </c>
      <c r="AO266" s="367" t="str" cm="1">
        <f t="array" ref="AO266">IF($X266, "", INDEX(韻母資料表, $AD266, AO$5))</f>
        <v>ik</v>
      </c>
      <c r="AP266" s="362" t="str" cm="1">
        <f t="array" ref="AP266">IF($X266, "", INDEX(台羅韻母八聲調資料表, $AE266, $F266))</f>
        <v>ik</v>
      </c>
      <c r="AQ266" s="298"/>
      <c r="AR266" s="302" t="str">
        <f t="array" ref="AR266">IF($W266, "", INDEX(聲母資料表, $AA266, $AR$5))</f>
        <v>p</v>
      </c>
      <c r="AS266" s="303" t="str">
        <f t="array" ref="AS266">IF($X266, "", INDEX(韻母資料表, $AD266, $AS$5))</f>
        <v>ik</v>
      </c>
      <c r="AT266" s="302" t="str">
        <f t="array" ref="AT266">IF($X266, "", INDEX(閩拼韻母八聲調資料表, $AE266, $AJ266))</f>
        <v>ik</v>
      </c>
      <c r="AV266" s="301" t="b">
        <f t="shared" si="121"/>
        <v>0</v>
      </c>
      <c r="AW266" s="301" t="str">
        <f>IF( $AV266, IFERROR( IF(MATCH( $E266, 顎音化聲母!$H$9:$H$37, 0), TRUE, FALSE), FALSE), "")</f>
        <v/>
      </c>
      <c r="AX266" s="301" t="str">
        <f t="array" ref="AX266">IF( AND($AV266, $AW266), INDEX(顎音化聲母資料表, MATCH( $D266 &amp; $E266, 顎音化聲母!$L$5:$L$136, 0), 3), "")</f>
        <v/>
      </c>
      <c r="AY266" s="301">
        <f t="shared" si="120"/>
        <v>3</v>
      </c>
      <c r="AZ266" s="362" t="str">
        <f t="array" ref="AZ266">IF($AY266="", "", IF( $AX266&lt;&gt;"", $AX266,INDEX(聲母資料表, $AY266, $AZ$5)))</f>
        <v>ㄆ</v>
      </c>
      <c r="BA266" s="362" t="str">
        <f t="array" ref="BA266">IF($X266, "", INDEX(方音八音反切資料表, $AE266, $AJ266))</f>
        <v>ㄧㆻ</v>
      </c>
    </row>
    <row r="267" spans="2:53">
      <c r="B267" s="307">
        <f t="shared" si="102"/>
        <v>260</v>
      </c>
      <c r="C267" s="404" t="s">
        <v>173</v>
      </c>
      <c r="D267" s="312" t="s">
        <v>94</v>
      </c>
      <c r="E267" s="312" t="s">
        <v>153</v>
      </c>
      <c r="F267" s="296">
        <v>7</v>
      </c>
      <c r="G267" s="418" t="str">
        <f t="shared" si="103"/>
        <v xml:space="preserve">萬 (ban7) </v>
      </c>
      <c r="H267" s="269" t="str" cm="1">
        <f t="array" ref="H267">IF( OR($U267, NOT($V267), $X267), "",  $AF267 &amp; INDEX(中文數值資料表, $AJ267, 2) &amp; $AC267)</f>
        <v>甘七門</v>
      </c>
      <c r="I267" s="332" t="str">
        <f t="shared" si="104"/>
        <v>bān</v>
      </c>
      <c r="J267" s="333" t="str">
        <f t="shared" si="105"/>
        <v>bān</v>
      </c>
      <c r="K267" s="334" t="str">
        <f t="shared" si="106"/>
        <v>bbān</v>
      </c>
      <c r="L267" s="335" t="str">
        <f t="shared" si="107"/>
        <v>ㆠㄢ˫</v>
      </c>
      <c r="M267" s="270" t="str">
        <f t="shared" ca="1" si="108"/>
        <v xml:space="preserve">\ltjruby{萬}{bān}\
</v>
      </c>
      <c r="N267" s="270" t="str">
        <f t="shared" ca="1" si="109"/>
        <v xml:space="preserve">&lt;ruby&gt;萬&lt;rt&gt;甘七門&lt;/rt&gt;&lt;/ruby&gt;
</v>
      </c>
      <c r="O267" s="270" t="str">
        <f t="shared" ca="1" si="110"/>
        <v xml:space="preserve">&lt;ruby&gt;萬&lt;rt&gt;bān&lt;/rt&gt;&lt;/ruby&gt;
</v>
      </c>
      <c r="P267" s="270" t="str">
        <f t="shared" ca="1" si="101"/>
        <v xml:space="preserve">&lt;ruby&gt;萬&lt;rt&gt;bān&lt;/rt&gt;&lt;/ruby&gt;
</v>
      </c>
      <c r="Q267" s="270" t="str">
        <f t="shared" ca="1" si="101"/>
        <v xml:space="preserve">&lt;ruby&gt;萬&lt;rt&gt;bbān&lt;/rt&gt;&lt;/ruby&gt;
</v>
      </c>
      <c r="R267" s="271" t="str">
        <f t="shared" ca="1" si="111"/>
        <v xml:space="preserve">&lt;ruby&gt;萬&lt;rtc&gt;ㆠㄢ˫&lt;/rtc&gt;&lt;/ruby&gt;
</v>
      </c>
      <c r="S267" s="271" t="str">
        <f t="shared" ca="1" si="112"/>
        <v xml:space="preserve">&lt;ruby&gt;萬&lt;rt&gt;bān&lt;/rt&gt;&lt;rtc&gt;ㆠㄢ˫&lt;/rtc&gt;&lt;/ruby&gt;
</v>
      </c>
      <c r="T267" s="244"/>
      <c r="U267" s="272" t="b">
        <f t="shared" si="113"/>
        <v>0</v>
      </c>
      <c r="V267" s="272" t="b">
        <f t="shared" si="114"/>
        <v>1</v>
      </c>
      <c r="W267" s="272" t="b">
        <f t="shared" si="122"/>
        <v>0</v>
      </c>
      <c r="X267" s="272" t="b">
        <f t="shared" si="115"/>
        <v>0</v>
      </c>
      <c r="Y267" s="272" t="b">
        <f t="shared" si="116"/>
        <v>0</v>
      </c>
      <c r="Z267" s="298"/>
      <c r="AA267" s="305">
        <f t="shared" si="117"/>
        <v>2</v>
      </c>
      <c r="AB267" s="301" cm="1">
        <f t="array" ref="AB267">IF( $AA267="", "", INDEX(聲母資料表, $AA267, AB$5))</f>
        <v>12</v>
      </c>
      <c r="AC267" s="301" t="str" cm="1">
        <f t="array" ref="AC267">IF( $AA267="", "", INDEX(聲母資料表, $AA267, AC$5))</f>
        <v>門</v>
      </c>
      <c r="AD267" s="305">
        <f t="shared" si="118"/>
        <v>7</v>
      </c>
      <c r="AE267" s="301" cm="1">
        <f t="array" ref="AE267">IF( $X267, "", INDEX(韻母資料表, AD267, AE$5))</f>
        <v>6</v>
      </c>
      <c r="AF267" s="301" t="str" cm="1">
        <f t="array" ref="AF267">IF( $X267, "", INDEX(韻母資料表, AE267, AF$5))</f>
        <v>甘</v>
      </c>
      <c r="AG267" s="298"/>
      <c r="AH267" s="301" t="b">
        <f t="array" ref="AH267">IF( $X267, "", IF( INDEX(韻母資料表, AD267, $AH$5) = "入聲", TRUE, FALSE) )</f>
        <v>0</v>
      </c>
      <c r="AI267" s="302">
        <f t="shared" si="119"/>
        <v>1</v>
      </c>
      <c r="AJ267" s="302">
        <f t="shared" si="99"/>
        <v>7</v>
      </c>
      <c r="AK267" s="362" t="str">
        <f t="array" ref="AK267">IF( $X267, "", INDEX(韻母資料表, $AD267, $AK$5))</f>
        <v>an</v>
      </c>
      <c r="AL267" s="362" t="str">
        <f t="array" ref="AL267">IF($X267, "", INDEX(白話字韻母八聲調資料表, $AE267, $AJ267))</f>
        <v>ān</v>
      </c>
      <c r="AM267" s="298"/>
      <c r="AN267" s="362" t="str" cm="1">
        <f t="array" ref="AN267">IF($W267, "", INDEX(聲母資料表, $AA267, AN$5))</f>
        <v>b</v>
      </c>
      <c r="AO267" s="367" t="str" cm="1">
        <f t="array" ref="AO267">IF($X267, "", INDEX(韻母資料表, $AD267, AO$5))</f>
        <v>an</v>
      </c>
      <c r="AP267" s="362" t="str" cm="1">
        <f t="array" ref="AP267">IF($X267, "", INDEX(台羅韻母八聲調資料表, $AE267, $F267))</f>
        <v>ān</v>
      </c>
      <c r="AQ267" s="298"/>
      <c r="AR267" s="302" t="str">
        <f t="array" ref="AR267">IF($W267, "", INDEX(聲母資料表, $AA267, $AR$5))</f>
        <v>bb</v>
      </c>
      <c r="AS267" s="303" t="str">
        <f t="array" ref="AS267">IF($X267, "", INDEX(韻母資料表, $AD267, $AS$5))</f>
        <v>an</v>
      </c>
      <c r="AT267" s="302" t="str">
        <f t="array" ref="AT267">IF($X267, "", INDEX(閩拼韻母八聲調資料表, $AE267, $AJ267))</f>
        <v>ān</v>
      </c>
      <c r="AV267" s="301" t="b">
        <f t="shared" si="121"/>
        <v>0</v>
      </c>
      <c r="AW267" s="301" t="str">
        <f>IF( $AV267, IFERROR( IF(MATCH( $E267, 顎音化聲母!$H$9:$H$37, 0), TRUE, FALSE), FALSE), "")</f>
        <v/>
      </c>
      <c r="AX267" s="301" t="str">
        <f t="array" ref="AX267">IF( AND($AV267, $AW267), INDEX(顎音化聲母資料表, MATCH( $D267 &amp; $E267, 顎音化聲母!$L$5:$L$136, 0), 3), "")</f>
        <v/>
      </c>
      <c r="AY267" s="301">
        <f t="shared" si="120"/>
        <v>2</v>
      </c>
      <c r="AZ267" s="362" t="str">
        <f t="array" ref="AZ267">IF($AY267="", "", IF( $AX267&lt;&gt;"", $AX267,INDEX(聲母資料表, $AY267, $AZ$5)))</f>
        <v>ㆠ</v>
      </c>
      <c r="BA267" s="362" t="str">
        <f t="array" ref="BA267">IF($X267, "", INDEX(方音八音反切資料表, $AE267, $AJ267))</f>
        <v>ㄢ˫</v>
      </c>
    </row>
    <row r="268" spans="2:53">
      <c r="B268" s="307">
        <f t="shared" si="102"/>
        <v>261</v>
      </c>
      <c r="C268" s="404" t="s">
        <v>277</v>
      </c>
      <c r="D268" s="312" t="s">
        <v>63</v>
      </c>
      <c r="E268" s="312" t="s">
        <v>64</v>
      </c>
      <c r="F268" s="296">
        <v>2</v>
      </c>
      <c r="G268" s="418" t="str">
        <f t="shared" si="103"/>
        <v xml:space="preserve">頃 (khing2) </v>
      </c>
      <c r="H268" s="269" t="str" cm="1">
        <f t="array" ref="H268">IF( OR($U268, NOT($V268), $X268), "",  $AF268 &amp; INDEX(中文數值資料表, $AJ268, 2) &amp; $AC268)</f>
        <v>監二去</v>
      </c>
      <c r="I268" s="332" t="str">
        <f t="shared" si="104"/>
        <v>khing</v>
      </c>
      <c r="J268" s="333" t="str">
        <f t="shared" si="105"/>
        <v>khíng</v>
      </c>
      <c r="K268" s="334" t="str">
        <f t="shared" si="106"/>
        <v>kíng</v>
      </c>
      <c r="L268" s="335" t="str">
        <f t="shared" si="107"/>
        <v>ㄎㄧㄥˋ</v>
      </c>
      <c r="M268" s="270" t="str">
        <f t="shared" ca="1" si="108"/>
        <v xml:space="preserve">\ltjruby{頃}{khíng}\
</v>
      </c>
      <c r="N268" s="270" t="str">
        <f t="shared" ca="1" si="109"/>
        <v xml:space="preserve">&lt;ruby&gt;頃&lt;rt&gt;監二去&lt;/rt&gt;&lt;/ruby&gt;
</v>
      </c>
      <c r="O268" s="270" t="str">
        <f t="shared" ca="1" si="110"/>
        <v xml:space="preserve">&lt;ruby&gt;頃&lt;rt&gt;khing&lt;/rt&gt;&lt;/ruby&gt;
</v>
      </c>
      <c r="P268" s="270" t="str">
        <f t="shared" ref="P268:Q287" ca="1" si="123">IF( $U268, ($C268 &amp; CHAR(10)), IF($C268=CHAR(10), (CHAR(10) &amp; "&lt;/p&gt;" &amp; CHAR(10) &amp; "&lt;p&gt;" &amp; CHAR(10)), "&lt;ruby&gt;" &amp; $C268 &amp; "&lt;rt&gt;" &amp; INDIRECT( ADDRESS(ROW(), COLUMN() - $P$5) ) &amp; "&lt;/rt&gt;&lt;/ruby&gt;" &amp; CHAR(10)))</f>
        <v xml:space="preserve">&lt;ruby&gt;頃&lt;rt&gt;khíng&lt;/rt&gt;&lt;/ruby&gt;
</v>
      </c>
      <c r="Q268" s="270" t="str">
        <f t="shared" ca="1" si="123"/>
        <v xml:space="preserve">&lt;ruby&gt;頃&lt;rt&gt;kíng&lt;/rt&gt;&lt;/ruby&gt;
</v>
      </c>
      <c r="R268" s="271" t="str">
        <f t="shared" ca="1" si="111"/>
        <v xml:space="preserve">&lt;ruby&gt;頃&lt;rtc&gt;ㄎㄧㄥˋ&lt;/rtc&gt;&lt;/ruby&gt;
</v>
      </c>
      <c r="S268" s="271" t="str">
        <f t="shared" ca="1" si="112"/>
        <v xml:space="preserve">&lt;ruby&gt;頃&lt;rt&gt;khíng&lt;/rt&gt;&lt;rtc&gt;ㄎㄧㄥˋ&lt;/rtc&gt;&lt;/ruby&gt;
</v>
      </c>
      <c r="T268" s="244"/>
      <c r="U268" s="272" t="b">
        <f t="shared" si="113"/>
        <v>0</v>
      </c>
      <c r="V268" s="272" t="b">
        <f t="shared" si="114"/>
        <v>1</v>
      </c>
      <c r="W268" s="272" t="b">
        <f t="shared" si="122"/>
        <v>0</v>
      </c>
      <c r="X268" s="272" t="b">
        <f t="shared" si="115"/>
        <v>0</v>
      </c>
      <c r="Y268" s="272" t="b">
        <f t="shared" si="116"/>
        <v>0</v>
      </c>
      <c r="Z268" s="298"/>
      <c r="AA268" s="305">
        <f t="shared" si="117"/>
        <v>11</v>
      </c>
      <c r="AB268" s="301" cm="1">
        <f t="array" ref="AB268">IF( $AA268="", "", INDEX(聲母資料表, $AA268, AB$5))</f>
        <v>4</v>
      </c>
      <c r="AC268" s="301" t="str" cm="1">
        <f t="array" ref="AC268">IF( $AA268="", "", INDEX(聲母資料表, $AA268, AC$5))</f>
        <v>去</v>
      </c>
      <c r="AD268" s="305">
        <f t="shared" si="118"/>
        <v>37</v>
      </c>
      <c r="AE268" s="301" cm="1">
        <f t="array" ref="AE268">IF( $X268, "", INDEX(韻母資料表, AD268, AE$5))</f>
        <v>9</v>
      </c>
      <c r="AF268" s="301" t="str" cm="1">
        <f t="array" ref="AF268">IF( $X268, "", INDEX(韻母資料表, AE268, AF$5))</f>
        <v>監</v>
      </c>
      <c r="AG268" s="298"/>
      <c r="AH268" s="301" t="b">
        <f t="array" ref="AH268">IF( $X268, "", IF( INDEX(韻母資料表, AD268, $AH$5) = "入聲", TRUE, FALSE) )</f>
        <v>0</v>
      </c>
      <c r="AI268" s="302">
        <f t="shared" si="119"/>
        <v>1</v>
      </c>
      <c r="AJ268" s="302">
        <f t="shared" si="99"/>
        <v>2</v>
      </c>
      <c r="AK268" s="362" t="str">
        <f t="array" ref="AK268">IF( $X268, "", INDEX(韻母資料表, $AD268, $AK$5))</f>
        <v>ing</v>
      </c>
      <c r="AL268" s="362" t="str">
        <f t="array" ref="AL268">IF($X268, "", INDEX(白話字韻母八聲調資料表, $AE268, $AJ268))</f>
        <v>ing</v>
      </c>
      <c r="AM268" s="298"/>
      <c r="AN268" s="362" t="str" cm="1">
        <f t="array" ref="AN268">IF($W268, "", INDEX(聲母資料表, $AA268, AN$5))</f>
        <v>kh</v>
      </c>
      <c r="AO268" s="367" t="str" cm="1">
        <f t="array" ref="AO268">IF($X268, "", INDEX(韻母資料表, $AD268, AO$5))</f>
        <v>ing</v>
      </c>
      <c r="AP268" s="362" t="str" cm="1">
        <f t="array" ref="AP268">IF($X268, "", INDEX(台羅韻母八聲調資料表, $AE268, $F268))</f>
        <v>íng</v>
      </c>
      <c r="AQ268" s="298"/>
      <c r="AR268" s="302" t="str">
        <f t="array" ref="AR268">IF($W268, "", INDEX(聲母資料表, $AA268, $AR$5))</f>
        <v>k</v>
      </c>
      <c r="AS268" s="303" t="str">
        <f t="array" ref="AS268">IF($X268, "", INDEX(韻母資料表, $AD268, $AS$5))</f>
        <v>ing</v>
      </c>
      <c r="AT268" s="302" t="str">
        <f t="array" ref="AT268">IF($X268, "", INDEX(閩拼韻母八聲調資料表, $AE268, $AJ268))</f>
        <v>íng</v>
      </c>
      <c r="AV268" s="301" t="b">
        <f t="shared" si="121"/>
        <v>0</v>
      </c>
      <c r="AW268" s="301" t="str">
        <f>IF( $AV268, IFERROR( IF(MATCH( $E268, 顎音化聲母!$H$9:$H$37, 0), TRUE, FALSE), FALSE), "")</f>
        <v/>
      </c>
      <c r="AX268" s="301" t="str">
        <f t="array" ref="AX268">IF( AND($AV268, $AW268), INDEX(顎音化聲母資料表, MATCH( $D268 &amp; $E268, 顎音化聲母!$L$5:$L$136, 0), 3), "")</f>
        <v/>
      </c>
      <c r="AY268" s="301">
        <f t="shared" si="120"/>
        <v>11</v>
      </c>
      <c r="AZ268" s="362" t="str">
        <f t="array" ref="AZ268">IF($AY268="", "", IF( $AX268&lt;&gt;"", $AX268,INDEX(聲母資料表, $AY268, $AZ$5)))</f>
        <v>ㄎ</v>
      </c>
      <c r="BA268" s="362" t="str">
        <f t="array" ref="BA268">IF($X268, "", INDEX(方音八音反切資料表, $AE268, $AJ268))</f>
        <v>ㄧㄥˋ</v>
      </c>
    </row>
    <row r="269" spans="2:53">
      <c r="B269" s="307">
        <f t="shared" si="102"/>
        <v>262</v>
      </c>
      <c r="C269" s="404" t="s">
        <v>165</v>
      </c>
      <c r="D269" s="312"/>
      <c r="E269" s="312"/>
      <c r="F269" s="296"/>
      <c r="G269" s="418" t="str">
        <f t="shared" si="103"/>
        <v/>
      </c>
      <c r="H269" s="269" t="str" cm="1">
        <f t="array" ref="H269">IF( OR($U269, NOT($V269), $X269), "",  $AF269 &amp; INDEX(中文數值資料表, $AJ269, 2) &amp; $AC269)</f>
        <v/>
      </c>
      <c r="I269" s="332" t="str">
        <f t="shared" si="104"/>
        <v/>
      </c>
      <c r="J269" s="333" t="str">
        <f t="shared" si="105"/>
        <v/>
      </c>
      <c r="K269" s="334" t="str">
        <f t="shared" si="106"/>
        <v/>
      </c>
      <c r="L269" s="335" t="str">
        <f t="shared" si="107"/>
        <v/>
      </c>
      <c r="M269" s="270" t="str">
        <f t="shared" ca="1" si="108"/>
        <v xml:space="preserve">\ltjruby{；}{}\
</v>
      </c>
      <c r="N269" s="270" t="str">
        <f t="shared" ca="1" si="109"/>
        <v xml:space="preserve">；
</v>
      </c>
      <c r="O269" s="270" t="str">
        <f t="shared" ca="1" si="110"/>
        <v xml:space="preserve">；
</v>
      </c>
      <c r="P269" s="270" t="str">
        <f t="shared" ca="1" si="123"/>
        <v xml:space="preserve">；
</v>
      </c>
      <c r="Q269" s="270" t="str">
        <f t="shared" ca="1" si="123"/>
        <v xml:space="preserve">；
</v>
      </c>
      <c r="R269" s="271" t="str">
        <f t="shared" ca="1" si="111"/>
        <v xml:space="preserve">；
</v>
      </c>
      <c r="S269" s="271" t="str">
        <f t="shared" ca="1" si="112"/>
        <v xml:space="preserve">；
</v>
      </c>
      <c r="T269" s="244"/>
      <c r="U269" s="272" t="b">
        <f t="shared" si="113"/>
        <v>1</v>
      </c>
      <c r="V269" s="272" t="b">
        <f t="shared" si="114"/>
        <v>0</v>
      </c>
      <c r="W269" s="272" t="b">
        <f t="shared" si="122"/>
        <v>1</v>
      </c>
      <c r="X269" s="272" t="b">
        <f t="shared" si="115"/>
        <v>1</v>
      </c>
      <c r="Y269" s="272" t="b">
        <f t="shared" si="116"/>
        <v>0</v>
      </c>
      <c r="Z269" s="298"/>
      <c r="AA269" s="305" t="str">
        <f t="shared" si="117"/>
        <v/>
      </c>
      <c r="AB269" s="301" t="str" cm="1">
        <f t="array" ref="AB269">IF( $AA269="", "", INDEX(聲母資料表, $AA269, AB$5))</f>
        <v/>
      </c>
      <c r="AC269" s="301" t="str" cm="1">
        <f t="array" ref="AC269">IF( $AA269="", "", INDEX(聲母資料表, $AA269, AC$5))</f>
        <v/>
      </c>
      <c r="AD269" s="305" t="str">
        <f t="shared" si="118"/>
        <v/>
      </c>
      <c r="AE269" s="301" t="str" cm="1">
        <f t="array" ref="AE269">IF( $X269, "", INDEX(韻母資料表, AD269, AE$5))</f>
        <v/>
      </c>
      <c r="AF269" s="301" t="str" cm="1">
        <f t="array" ref="AF269">IF( $X269, "", INDEX(韻母資料表, AE269, AF$5))</f>
        <v/>
      </c>
      <c r="AG269" s="298"/>
      <c r="AH269" s="301" t="str">
        <f t="array" ref="AH269">IF( $X269, "", IF( INDEX(韻母資料表, AD269, $AH$5) = "入聲", TRUE, FALSE) )</f>
        <v/>
      </c>
      <c r="AI269" s="302" t="str">
        <f t="shared" si="119"/>
        <v/>
      </c>
      <c r="AJ269" s="302" t="str">
        <f t="shared" si="99"/>
        <v/>
      </c>
      <c r="AK269" s="362" t="str">
        <f t="array" ref="AK269">IF( $X269, "", INDEX(韻母資料表, $AD269, $AK$5))</f>
        <v/>
      </c>
      <c r="AL269" s="362" t="str">
        <f t="array" ref="AL269">IF($X269, "", INDEX(白話字韻母八聲調資料表, $AE269, $AJ269))</f>
        <v/>
      </c>
      <c r="AM269" s="298"/>
      <c r="AN269" s="362" t="str" cm="1">
        <f t="array" ref="AN269">IF($W269, "", INDEX(聲母資料表, $AA269, AN$5))</f>
        <v/>
      </c>
      <c r="AO269" s="367" t="str" cm="1">
        <f t="array" ref="AO269">IF($X269, "", INDEX(韻母資料表, $AD269, AO$5))</f>
        <v/>
      </c>
      <c r="AP269" s="362" t="str" cm="1">
        <f t="array" ref="AP269">IF($X269, "", INDEX(台羅韻母八聲調資料表, $AE269, $F269))</f>
        <v/>
      </c>
      <c r="AQ269" s="298"/>
      <c r="AR269" s="302" t="str">
        <f t="array" ref="AR269">IF($W269, "", INDEX(聲母資料表, $AA269, $AR$5))</f>
        <v/>
      </c>
      <c r="AS269" s="303" t="str">
        <f t="array" ref="AS269">IF($X269, "", INDEX(韻母資料表, $AD269, $AS$5))</f>
        <v/>
      </c>
      <c r="AT269" s="302" t="str">
        <f t="array" ref="AT269">IF($X269, "", INDEX(閩拼韻母八聲調資料表, $AE269, $AJ269))</f>
        <v/>
      </c>
      <c r="AV269" s="301" t="b">
        <f t="shared" si="121"/>
        <v>0</v>
      </c>
      <c r="AW269" s="301" t="str">
        <f>IF( $AV269, IFERROR( IF(MATCH( $E269, 顎音化聲母!$H$9:$H$37, 0), TRUE, FALSE), FALSE), "")</f>
        <v/>
      </c>
      <c r="AX269" s="301" t="str">
        <f t="array" ref="AX269">IF( AND($AV269, $AW269), INDEX(顎音化聲母資料表, MATCH( $D269 &amp; $E269, 顎音化聲母!$L$5:$L$136, 0), 3), "")</f>
        <v/>
      </c>
      <c r="AY269" s="301" t="str">
        <f t="shared" si="120"/>
        <v/>
      </c>
      <c r="AZ269" s="362" t="str">
        <f t="array" ref="AZ269">IF($AY269="", "", IF( $AX269&lt;&gt;"", $AX269,INDEX(聲母資料表, $AY269, $AZ$5)))</f>
        <v/>
      </c>
      <c r="BA269" s="362" t="str">
        <f t="array" ref="BA269">IF($X269, "", INDEX(方音八音反切資料表, $AE269, $AJ269))</f>
        <v/>
      </c>
    </row>
    <row r="270" spans="2:53">
      <c r="B270" s="307">
        <f t="shared" si="102"/>
        <v>263</v>
      </c>
      <c r="C270" s="404" t="s">
        <v>278</v>
      </c>
      <c r="D270" s="312" t="s">
        <v>68</v>
      </c>
      <c r="E270" s="312" t="s">
        <v>273</v>
      </c>
      <c r="F270" s="296">
        <v>1</v>
      </c>
      <c r="G270" s="418" t="str">
        <f t="shared" si="103"/>
        <v xml:space="preserve">沙 (see1) </v>
      </c>
      <c r="H270" s="269" t="e" cm="1">
        <f t="array" ref="H270">IF( OR($U270, NOT($V270), $X270), "",  $AF270 &amp; INDEX(中文數值資料表, $AJ270, 2) &amp; $AC270)</f>
        <v>#N/A</v>
      </c>
      <c r="I270" s="332" t="e">
        <f t="shared" si="104"/>
        <v>#N/A</v>
      </c>
      <c r="J270" s="333" t="e">
        <f t="shared" si="105"/>
        <v>#N/A</v>
      </c>
      <c r="K270" s="334" t="e">
        <f t="shared" si="106"/>
        <v>#N/A</v>
      </c>
      <c r="L270" s="335" t="e">
        <f t="shared" si="107"/>
        <v>#N/A</v>
      </c>
      <c r="M270" s="270" t="e">
        <f t="shared" ca="1" si="108"/>
        <v>#N/A</v>
      </c>
      <c r="N270" s="270" t="e">
        <f t="shared" ca="1" si="109"/>
        <v>#N/A</v>
      </c>
      <c r="O270" s="270" t="e">
        <f t="shared" ca="1" si="110"/>
        <v>#N/A</v>
      </c>
      <c r="P270" s="270" t="e">
        <f t="shared" ca="1" si="123"/>
        <v>#N/A</v>
      </c>
      <c r="Q270" s="270" t="e">
        <f t="shared" ca="1" si="123"/>
        <v>#N/A</v>
      </c>
      <c r="R270" s="271" t="e">
        <f t="shared" ca="1" si="111"/>
        <v>#N/A</v>
      </c>
      <c r="S270" s="271" t="e">
        <f t="shared" ca="1" si="112"/>
        <v>#N/A</v>
      </c>
      <c r="T270" s="244"/>
      <c r="U270" s="272" t="b">
        <f t="shared" si="113"/>
        <v>0</v>
      </c>
      <c r="V270" s="272" t="b">
        <f t="shared" si="114"/>
        <v>1</v>
      </c>
      <c r="W270" s="272" t="b">
        <f t="shared" si="122"/>
        <v>0</v>
      </c>
      <c r="X270" s="272" t="b">
        <f t="shared" si="115"/>
        <v>0</v>
      </c>
      <c r="Y270" s="272" t="b">
        <f t="shared" si="116"/>
        <v>0</v>
      </c>
      <c r="Z270" s="298"/>
      <c r="AA270" s="305">
        <f t="shared" si="117"/>
        <v>21</v>
      </c>
      <c r="AB270" s="301" cm="1">
        <f t="array" ref="AB270">IF( $AA270="", "", INDEX(聲母資料表, $AA270, AB$5))</f>
        <v>10</v>
      </c>
      <c r="AC270" s="301" t="str" cm="1">
        <f t="array" ref="AC270">IF( $AA270="", "", INDEX(聲母資料表, $AA270, AC$5))</f>
        <v>時</v>
      </c>
      <c r="AD270" s="305" t="e">
        <f t="shared" si="118"/>
        <v>#N/A</v>
      </c>
      <c r="AE270" s="301" t="e" cm="1">
        <f t="array" ref="AE270">IF( $X270, "", INDEX(韻母資料表, AD270, AE$5))</f>
        <v>#N/A</v>
      </c>
      <c r="AF270" s="301" t="e" cm="1">
        <f t="array" ref="AF270">IF( $X270, "", INDEX(韻母資料表, AE270, AF$5))</f>
        <v>#N/A</v>
      </c>
      <c r="AG270" s="298"/>
      <c r="AH270" s="301" t="e">
        <f t="array" ref="AH270">IF( $X270, "", IF( INDEX(韻母資料表, AD270, $AH$5) = "入聲", TRUE, FALSE) )</f>
        <v>#N/A</v>
      </c>
      <c r="AI270" s="302" t="e">
        <f t="shared" si="119"/>
        <v>#N/A</v>
      </c>
      <c r="AJ270" s="302">
        <f t="shared" si="99"/>
        <v>1</v>
      </c>
      <c r="AK270" s="362" t="e">
        <f t="array" ref="AK270">IF( $X270, "", INDEX(韻母資料表, $AD270, $AK$5))</f>
        <v>#N/A</v>
      </c>
      <c r="AL270" s="362" t="e">
        <f t="array" ref="AL270">IF($X270, "", INDEX(白話字韻母八聲調資料表, $AE270, $AJ270))</f>
        <v>#N/A</v>
      </c>
      <c r="AM270" s="298"/>
      <c r="AN270" s="362" t="str" cm="1">
        <f t="array" ref="AN270">IF($W270, "", INDEX(聲母資料表, $AA270, AN$5))</f>
        <v>s</v>
      </c>
      <c r="AO270" s="367" t="e" cm="1">
        <f t="array" ref="AO270">IF($X270, "", INDEX(韻母資料表, $AD270, AO$5))</f>
        <v>#N/A</v>
      </c>
      <c r="AP270" s="362" t="e" cm="1">
        <f t="array" ref="AP270">IF($X270, "", INDEX(台羅韻母八聲調資料表, $AE270, $F270))</f>
        <v>#N/A</v>
      </c>
      <c r="AQ270" s="298"/>
      <c r="AR270" s="302" t="str">
        <f t="array" ref="AR270">IF($W270, "", INDEX(聲母資料表, $AA270, $AR$5))</f>
        <v>s</v>
      </c>
      <c r="AS270" s="303" t="e">
        <f t="array" ref="AS270">IF($X270, "", INDEX(韻母資料表, $AD270, $AS$5))</f>
        <v>#N/A</v>
      </c>
      <c r="AT270" s="302" t="e">
        <f t="array" ref="AT270">IF($X270, "", INDEX(閩拼韻母八聲調資料表, $AE270, $AJ270))</f>
        <v>#N/A</v>
      </c>
      <c r="AV270" s="301" t="b">
        <f t="shared" si="121"/>
        <v>1</v>
      </c>
      <c r="AW270" s="301" t="b">
        <f>IF( $AV270, IFERROR( IF(MATCH( $E270, 顎音化聲母!$H$9:$H$37, 0), TRUE, FALSE), FALSE), "")</f>
        <v>0</v>
      </c>
      <c r="AX270" s="301" t="str">
        <f t="array" ref="AX270">IF( AND($AV270, $AW270), INDEX(顎音化聲母資料表, MATCH( $D270 &amp; $E270, 顎音化聲母!$L$5:$L$136, 0), 3), "")</f>
        <v/>
      </c>
      <c r="AY270" s="301">
        <f t="shared" si="120"/>
        <v>21</v>
      </c>
      <c r="AZ270" s="362" t="str">
        <f t="array" ref="AZ270">IF($AY270="", "", IF( $AX270&lt;&gt;"", $AX270,INDEX(聲母資料表, $AY270, $AZ$5)))</f>
        <v>ㄙ</v>
      </c>
      <c r="BA270" s="362" t="e">
        <f t="array" ref="BA270">IF($X270, "", INDEX(方音八音反切資料表, $AE270, $AJ270))</f>
        <v>#N/A</v>
      </c>
    </row>
    <row r="271" spans="2:53">
      <c r="B271" s="307">
        <f t="shared" si="102"/>
        <v>264</v>
      </c>
      <c r="C271" s="404" t="s">
        <v>279</v>
      </c>
      <c r="D271" s="312" t="s">
        <v>91</v>
      </c>
      <c r="E271" s="312" t="s">
        <v>58</v>
      </c>
      <c r="F271" s="296">
        <v>1</v>
      </c>
      <c r="G271" s="418" t="str">
        <f t="shared" si="103"/>
        <v xml:space="preserve">鷗 (qoo1) </v>
      </c>
      <c r="H271" s="269" t="str" cm="1">
        <f t="array" ref="H271">IF( OR($U271, NOT($V271), $X271), "",  $AF271 &amp; INDEX(中文數值資料表, $AJ271, 2) &amp; $AC271)</f>
        <v>甘一英</v>
      </c>
      <c r="I271" s="332" t="str">
        <f t="shared" si="104"/>
        <v>qo͘</v>
      </c>
      <c r="J271" s="333" t="str">
        <f t="shared" si="105"/>
        <v>oo</v>
      </c>
      <c r="K271" s="334" t="str">
        <f t="shared" si="106"/>
        <v>ōo</v>
      </c>
      <c r="L271" s="335" t="str">
        <f t="shared" si="107"/>
        <v>0ㆦ</v>
      </c>
      <c r="M271" s="270" t="str">
        <f t="shared" ca="1" si="108"/>
        <v xml:space="preserve">\ltjruby{鷗}{oo}\
</v>
      </c>
      <c r="N271" s="270" t="str">
        <f t="shared" ca="1" si="109"/>
        <v xml:space="preserve">&lt;ruby&gt;鷗&lt;rt&gt;甘一英&lt;/rt&gt;&lt;/ruby&gt;
</v>
      </c>
      <c r="O271" s="270" t="str">
        <f t="shared" ca="1" si="110"/>
        <v xml:space="preserve">&lt;ruby&gt;鷗&lt;rt&gt;qo͘&lt;/rt&gt;&lt;/ruby&gt;
</v>
      </c>
      <c r="P271" s="270" t="str">
        <f t="shared" ca="1" si="123"/>
        <v xml:space="preserve">&lt;ruby&gt;鷗&lt;rt&gt;oo&lt;/rt&gt;&lt;/ruby&gt;
</v>
      </c>
      <c r="Q271" s="270" t="str">
        <f t="shared" ca="1" si="123"/>
        <v xml:space="preserve">&lt;ruby&gt;鷗&lt;rt&gt;ōo&lt;/rt&gt;&lt;/ruby&gt;
</v>
      </c>
      <c r="R271" s="271" t="str">
        <f t="shared" ca="1" si="111"/>
        <v xml:space="preserve">&lt;ruby&gt;鷗&lt;rtc&gt;0ㆦ&lt;/rtc&gt;&lt;/ruby&gt;
</v>
      </c>
      <c r="S271" s="271" t="str">
        <f t="shared" ca="1" si="112"/>
        <v xml:space="preserve">&lt;ruby&gt;鷗&lt;rt&gt;oo&lt;/rt&gt;&lt;rtc&gt;0ㆦ&lt;/rtc&gt;&lt;/ruby&gt;
</v>
      </c>
      <c r="T271" s="244"/>
      <c r="U271" s="272" t="b">
        <f t="shared" si="113"/>
        <v>0</v>
      </c>
      <c r="V271" s="272" t="b">
        <f t="shared" si="114"/>
        <v>1</v>
      </c>
      <c r="W271" s="272" t="b">
        <f t="shared" si="122"/>
        <v>0</v>
      </c>
      <c r="X271" s="272" t="b">
        <f t="shared" si="115"/>
        <v>0</v>
      </c>
      <c r="Y271" s="272" t="b">
        <f t="shared" si="116"/>
        <v>0</v>
      </c>
      <c r="Z271" s="298"/>
      <c r="AA271" s="305">
        <f t="shared" si="117"/>
        <v>22</v>
      </c>
      <c r="AB271" s="301" cm="1">
        <f t="array" ref="AB271">IF( $AA271="", "", INDEX(聲母資料表, $AA271, AB$5))</f>
        <v>11</v>
      </c>
      <c r="AC271" s="301" t="str" cm="1">
        <f t="array" ref="AC271">IF( $AA271="", "", INDEX(聲母資料表, $AA271, AC$5))</f>
        <v>英</v>
      </c>
      <c r="AD271" s="305">
        <f t="shared" si="118"/>
        <v>59</v>
      </c>
      <c r="AE271" s="301" cm="1">
        <f t="array" ref="AE271">IF( $X271, "", INDEX(韻母資料表, AD271, AE$5))</f>
        <v>11</v>
      </c>
      <c r="AF271" s="301" t="str" cm="1">
        <f t="array" ref="AF271">IF( $X271, "", INDEX(韻母資料表, AE271, AF$5))</f>
        <v>甘</v>
      </c>
      <c r="AG271" s="298"/>
      <c r="AH271" s="301" t="b">
        <f t="array" ref="AH271">IF( $X271, "", IF( INDEX(韻母資料表, AD271, $AH$5) = "入聲", TRUE, FALSE) )</f>
        <v>0</v>
      </c>
      <c r="AI271" s="302">
        <f t="shared" si="119"/>
        <v>1</v>
      </c>
      <c r="AJ271" s="302">
        <f t="shared" si="99"/>
        <v>1</v>
      </c>
      <c r="AK271" s="362" t="str">
        <f t="array" ref="AK271">IF( $X271, "", INDEX(韻母資料表, $AD271, $AK$5))</f>
        <v>o͘</v>
      </c>
      <c r="AL271" s="362" t="str">
        <f t="array" ref="AL271">IF($X271, "", INDEX(白話字韻母八聲調資料表, $AE271, $AJ271))</f>
        <v>o͘</v>
      </c>
      <c r="AM271" s="298"/>
      <c r="AN271" s="362" t="str" cm="1">
        <f t="array" ref="AN271">IF($W271, "", INDEX(聲母資料表, $AA271, AN$5))</f>
        <v xml:space="preserve"> </v>
      </c>
      <c r="AO271" s="367" t="str" cm="1">
        <f t="array" ref="AO271">IF($X271, "", INDEX(韻母資料表, $AD271, AO$5))</f>
        <v>oo</v>
      </c>
      <c r="AP271" s="362" t="str" cm="1">
        <f t="array" ref="AP271">IF($X271, "", INDEX(台羅韻母八聲調資料表, $AE271, $F271))</f>
        <v>oo</v>
      </c>
      <c r="AQ271" s="298"/>
      <c r="AR271" s="302" t="str">
        <f t="array" ref="AR271">IF($W271, "", INDEX(聲母資料表, $AA271, $AR$5))</f>
        <v xml:space="preserve"> </v>
      </c>
      <c r="AS271" s="303" t="str">
        <f t="array" ref="AS271">IF($X271, "", INDEX(韻母資料表, $AD271, $AS$5))</f>
        <v>oo</v>
      </c>
      <c r="AT271" s="302" t="str">
        <f t="array" ref="AT271">IF($X271, "", INDEX(閩拼韻母八聲調資料表, $AE271, $AJ271))</f>
        <v>ōo</v>
      </c>
      <c r="AV271" s="301" t="b">
        <f t="shared" si="121"/>
        <v>0</v>
      </c>
      <c r="AW271" s="301" t="str">
        <f>IF( $AV271, IFERROR( IF(MATCH( $E271, 顎音化聲母!$H$9:$H$37, 0), TRUE, FALSE), FALSE), "")</f>
        <v/>
      </c>
      <c r="AX271" s="301" t="str">
        <f t="array" ref="AX271">IF( AND($AV271, $AW271), INDEX(顎音化聲母資料表, MATCH( $D271 &amp; $E271, 顎音化聲母!$L$5:$L$136, 0), 3), "")</f>
        <v/>
      </c>
      <c r="AY271" s="301">
        <f t="shared" si="120"/>
        <v>22</v>
      </c>
      <c r="AZ271" s="362">
        <f t="array" ref="AZ271">IF($AY271="", "", IF( $AX271&lt;&gt;"", $AX271,INDEX(聲母資料表, $AY271, $AZ$5)))</f>
        <v>0</v>
      </c>
      <c r="BA271" s="362" t="str">
        <f t="array" ref="BA271">IF($X271, "", INDEX(方音八音反切資料表, $AE271, $AJ271))</f>
        <v>ㆦ</v>
      </c>
    </row>
    <row r="272" spans="2:53">
      <c r="B272" s="307">
        <f t="shared" si="102"/>
        <v>265</v>
      </c>
      <c r="C272" s="404" t="s">
        <v>280</v>
      </c>
      <c r="D272" s="312" t="s">
        <v>68</v>
      </c>
      <c r="E272" s="312" t="s">
        <v>55</v>
      </c>
      <c r="F272" s="296">
        <v>5</v>
      </c>
      <c r="G272" s="418" t="str">
        <f t="shared" si="103"/>
        <v xml:space="preserve">翔 (siang5) </v>
      </c>
      <c r="H272" s="269" t="str" cm="1">
        <f t="array" ref="H272">IF( OR($U272, NOT($V272), $X272), "",  $AF272 &amp; INDEX(中文數值資料表, $AJ272, 2) &amp; $AC272)</f>
        <v>更五時</v>
      </c>
      <c r="I272" s="332" t="str">
        <f t="shared" si="104"/>
        <v>siâng</v>
      </c>
      <c r="J272" s="333" t="str">
        <f t="shared" si="105"/>
        <v>siâng</v>
      </c>
      <c r="K272" s="334" t="str">
        <f t="shared" si="106"/>
        <v>siàng</v>
      </c>
      <c r="L272" s="335" t="str">
        <f t="shared" si="107"/>
        <v>ㄒㄧㄤˊ</v>
      </c>
      <c r="M272" s="270" t="str">
        <f t="shared" ca="1" si="108"/>
        <v xml:space="preserve">\ltjruby{翔}{siâng}\
</v>
      </c>
      <c r="N272" s="270" t="str">
        <f t="shared" ca="1" si="109"/>
        <v xml:space="preserve">&lt;ruby&gt;翔&lt;rt&gt;更五時&lt;/rt&gt;&lt;/ruby&gt;
</v>
      </c>
      <c r="O272" s="270" t="str">
        <f t="shared" ca="1" si="110"/>
        <v xml:space="preserve">&lt;ruby&gt;翔&lt;rt&gt;siâng&lt;/rt&gt;&lt;/ruby&gt;
</v>
      </c>
      <c r="P272" s="270" t="str">
        <f t="shared" ca="1" si="123"/>
        <v xml:space="preserve">&lt;ruby&gt;翔&lt;rt&gt;siâng&lt;/rt&gt;&lt;/ruby&gt;
</v>
      </c>
      <c r="Q272" s="270" t="str">
        <f t="shared" ca="1" si="123"/>
        <v xml:space="preserve">&lt;ruby&gt;翔&lt;rt&gt;siàng&lt;/rt&gt;&lt;/ruby&gt;
</v>
      </c>
      <c r="R272" s="271" t="str">
        <f t="shared" ca="1" si="111"/>
        <v xml:space="preserve">&lt;ruby&gt;翔&lt;rtc&gt;ㄒㄧㄤˊ&lt;/rtc&gt;&lt;/ruby&gt;
</v>
      </c>
      <c r="S272" s="271" t="str">
        <f t="shared" ca="1" si="112"/>
        <v xml:space="preserve">&lt;ruby&gt;翔&lt;rt&gt;siâng&lt;/rt&gt;&lt;rtc&gt;ㄒㄧㄤˊ&lt;/rtc&gt;&lt;/ruby&gt;
</v>
      </c>
      <c r="T272" s="244"/>
      <c r="U272" s="272" t="b">
        <f t="shared" si="113"/>
        <v>0</v>
      </c>
      <c r="V272" s="272" t="b">
        <f t="shared" si="114"/>
        <v>1</v>
      </c>
      <c r="W272" s="272" t="b">
        <f t="shared" si="122"/>
        <v>0</v>
      </c>
      <c r="X272" s="272" t="b">
        <f t="shared" si="115"/>
        <v>0</v>
      </c>
      <c r="Y272" s="272" t="b">
        <f t="shared" si="116"/>
        <v>0</v>
      </c>
      <c r="Z272" s="298"/>
      <c r="AA272" s="305">
        <f t="shared" si="117"/>
        <v>21</v>
      </c>
      <c r="AB272" s="301" cm="1">
        <f t="array" ref="AB272">IF( $AA272="", "", INDEX(聲母資料表, $AA272, AB$5))</f>
        <v>10</v>
      </c>
      <c r="AC272" s="301" t="str" cm="1">
        <f t="array" ref="AC272">IF( $AA272="", "", INDEX(聲母資料表, $AA272, AC$5))</f>
        <v>時</v>
      </c>
      <c r="AD272" s="305">
        <f t="shared" si="118"/>
        <v>25</v>
      </c>
      <c r="AE272" s="301" cm="1">
        <f t="array" ref="AE272">IF( $X272, "", INDEX(韻母資料表, AD272, AE$5))</f>
        <v>18</v>
      </c>
      <c r="AF272" s="301" t="str" cm="1">
        <f t="array" ref="AF272">IF( $X272, "", INDEX(韻母資料表, AE272, AF$5))</f>
        <v>更</v>
      </c>
      <c r="AG272" s="298"/>
      <c r="AH272" s="301" t="b">
        <f t="array" ref="AH272">IF( $X272, "", IF( INDEX(韻母資料表, AD272, $AH$5) = "入聲", TRUE, FALSE) )</f>
        <v>0</v>
      </c>
      <c r="AI272" s="302">
        <f t="shared" si="119"/>
        <v>1</v>
      </c>
      <c r="AJ272" s="302">
        <f t="shared" si="99"/>
        <v>5</v>
      </c>
      <c r="AK272" s="362" t="str">
        <f t="array" ref="AK272">IF( $X272, "", INDEX(韻母資料表, $AD272, $AK$5))</f>
        <v>iang</v>
      </c>
      <c r="AL272" s="362" t="str">
        <f t="array" ref="AL272">IF($X272, "", INDEX(白話字韻母八聲調資料表, $AE272, $AJ272))</f>
        <v>iâng</v>
      </c>
      <c r="AM272" s="298"/>
      <c r="AN272" s="362" t="str" cm="1">
        <f t="array" ref="AN272">IF($W272, "", INDEX(聲母資料表, $AA272, AN$5))</f>
        <v>s</v>
      </c>
      <c r="AO272" s="367" t="str" cm="1">
        <f t="array" ref="AO272">IF($X272, "", INDEX(韻母資料表, $AD272, AO$5))</f>
        <v>iang</v>
      </c>
      <c r="AP272" s="362" t="str" cm="1">
        <f t="array" ref="AP272">IF($X272, "", INDEX(台羅韻母八聲調資料表, $AE272, $F272))</f>
        <v>iâng</v>
      </c>
      <c r="AQ272" s="298"/>
      <c r="AR272" s="302" t="str">
        <f t="array" ref="AR272">IF($W272, "", INDEX(聲母資料表, $AA272, $AR$5))</f>
        <v>s</v>
      </c>
      <c r="AS272" s="303" t="str">
        <f t="array" ref="AS272">IF($X272, "", INDEX(韻母資料表, $AD272, $AS$5))</f>
        <v>iang</v>
      </c>
      <c r="AT272" s="302" t="str">
        <f t="array" ref="AT272">IF($X272, "", INDEX(閩拼韻母八聲調資料表, $AE272, $AJ272))</f>
        <v>iàng</v>
      </c>
      <c r="AV272" s="301" t="b">
        <f t="shared" si="121"/>
        <v>1</v>
      </c>
      <c r="AW272" s="301" t="b">
        <f>IF( $AV272, IFERROR( IF(MATCH( $E272, 顎音化聲母!$H$9:$H$37, 0), TRUE, FALSE), FALSE), "")</f>
        <v>1</v>
      </c>
      <c r="AX272" s="301" t="str">
        <f t="array" ref="AX272">IF( AND($AV272, $AW272), INDEX(顎音化聲母資料表, MATCH( $D272 &amp; $E272, 顎音化聲母!$L$5:$L$136, 0), 3), "")</f>
        <v>ㄒ</v>
      </c>
      <c r="AY272" s="301">
        <f t="shared" si="120"/>
        <v>21</v>
      </c>
      <c r="AZ272" s="362" t="str">
        <f t="array" ref="AZ272">IF($AY272="", "", IF( $AX272&lt;&gt;"", $AX272,INDEX(聲母資料表, $AY272, $AZ$5)))</f>
        <v>ㄒ</v>
      </c>
      <c r="BA272" s="362" t="str">
        <f t="array" ref="BA272">IF($X272, "", INDEX(方音八音反切資料表, $AE272, $AJ272))</f>
        <v>ㄧㄤˊ</v>
      </c>
    </row>
    <row r="273" spans="2:53">
      <c r="B273" s="307">
        <f t="shared" si="102"/>
        <v>266</v>
      </c>
      <c r="C273" s="404" t="s">
        <v>281</v>
      </c>
      <c r="D273" s="312" t="s">
        <v>79</v>
      </c>
      <c r="E273" s="312" t="s">
        <v>238</v>
      </c>
      <c r="F273" s="296">
        <v>8</v>
      </c>
      <c r="G273" s="418" t="str">
        <f t="shared" si="103"/>
        <v xml:space="preserve">集 (tsip8) </v>
      </c>
      <c r="H273" s="269" t="str" cm="1">
        <f t="array" ref="H273">IF( OR($U273, NOT($V273), $X273), "",  $AF273 &amp; INDEX(中文數值資料表, $AJ273, 2) &amp; $AC273)</f>
        <v>皆八曾</v>
      </c>
      <c r="I273" s="332" t="str">
        <f t="shared" si="104"/>
        <v>tsi̍p</v>
      </c>
      <c r="J273" s="333" t="str">
        <f t="shared" si="105"/>
        <v>tsi̍p</v>
      </c>
      <c r="K273" s="334" t="str">
        <f t="shared" si="106"/>
        <v>zíp</v>
      </c>
      <c r="L273" s="335" t="str">
        <f t="shared" si="107"/>
        <v>ㄗ一ㆴ˙</v>
      </c>
      <c r="M273" s="270" t="str">
        <f t="shared" ca="1" si="108"/>
        <v xml:space="preserve">\ltjruby{集}{tsi̍p}\
</v>
      </c>
      <c r="N273" s="270" t="str">
        <f t="shared" ca="1" si="109"/>
        <v xml:space="preserve">&lt;ruby&gt;集&lt;rt&gt;皆八曾&lt;/rt&gt;&lt;/ruby&gt;
</v>
      </c>
      <c r="O273" s="270" t="str">
        <f t="shared" ca="1" si="110"/>
        <v xml:space="preserve">&lt;ruby&gt;集&lt;rt&gt;tsi̍p&lt;/rt&gt;&lt;/ruby&gt;
</v>
      </c>
      <c r="P273" s="270" t="str">
        <f t="shared" ca="1" si="123"/>
        <v xml:space="preserve">&lt;ruby&gt;集&lt;rt&gt;tsi̍p&lt;/rt&gt;&lt;/ruby&gt;
</v>
      </c>
      <c r="Q273" s="270" t="str">
        <f t="shared" ca="1" si="123"/>
        <v xml:space="preserve">&lt;ruby&gt;集&lt;rt&gt;zíp&lt;/rt&gt;&lt;/ruby&gt;
</v>
      </c>
      <c r="R273" s="271" t="str">
        <f t="shared" ca="1" si="111"/>
        <v xml:space="preserve">&lt;ruby&gt;集&lt;rtc&gt;ㄗ一ㆴ˙&lt;/rtc&gt;&lt;/ruby&gt;
</v>
      </c>
      <c r="S273" s="271" t="str">
        <f t="shared" ca="1" si="112"/>
        <v xml:space="preserve">&lt;ruby&gt;集&lt;rt&gt;tsi̍p&lt;/rt&gt;&lt;rtc&gt;ㄗ一ㆴ˙&lt;/rtc&gt;&lt;/ruby&gt;
</v>
      </c>
      <c r="T273" s="244"/>
      <c r="U273" s="272" t="b">
        <f t="shared" si="113"/>
        <v>0</v>
      </c>
      <c r="V273" s="272" t="b">
        <f t="shared" si="114"/>
        <v>1</v>
      </c>
      <c r="W273" s="272" t="b">
        <f t="shared" si="122"/>
        <v>0</v>
      </c>
      <c r="X273" s="272" t="b">
        <f t="shared" si="115"/>
        <v>0</v>
      </c>
      <c r="Y273" s="272" t="b">
        <f t="shared" si="116"/>
        <v>0</v>
      </c>
      <c r="Z273" s="298"/>
      <c r="AA273" s="305">
        <f t="shared" si="117"/>
        <v>18</v>
      </c>
      <c r="AB273" s="301" cm="1">
        <f t="array" ref="AB273">IF( $AA273="", "", INDEX(聲母資料表, $AA273, AB$5))</f>
        <v>8</v>
      </c>
      <c r="AC273" s="301" t="str" cm="1">
        <f t="array" ref="AC273">IF( $AA273="", "", INDEX(聲母資料表, $AA273, AC$5))</f>
        <v>曾</v>
      </c>
      <c r="AD273" s="305">
        <f t="shared" si="118"/>
        <v>44</v>
      </c>
      <c r="AE273" s="301" cm="1">
        <f t="array" ref="AE273">IF( $X273, "", INDEX(韻母資料表, AD273, AE$5))</f>
        <v>3</v>
      </c>
      <c r="AF273" s="301" t="str" cm="1">
        <f t="array" ref="AF273">IF( $X273, "", INDEX(韻母資料表, AE273, AF$5))</f>
        <v>皆</v>
      </c>
      <c r="AG273" s="298"/>
      <c r="AH273" s="301" t="b">
        <f t="array" ref="AH273">IF( $X273, "", IF( INDEX(韻母資料表, AD273, $AH$5) = "入聲", TRUE, FALSE) )</f>
        <v>0</v>
      </c>
      <c r="AI273" s="302">
        <f t="shared" si="119"/>
        <v>1</v>
      </c>
      <c r="AJ273" s="302">
        <f t="shared" si="99"/>
        <v>8</v>
      </c>
      <c r="AK273" s="362" t="str">
        <f t="array" ref="AK273">IF( $X273, "", INDEX(韻母資料表, $AD273, $AK$5))</f>
        <v>ip</v>
      </c>
      <c r="AL273" s="362" t="str">
        <f t="array" ref="AL273">IF($X273, "", INDEX(白話字韻母八聲調資料表, $AE273, $AJ273))</f>
        <v>i̍p</v>
      </c>
      <c r="AM273" s="298"/>
      <c r="AN273" s="362" t="str" cm="1">
        <f t="array" ref="AN273">IF($W273, "", INDEX(聲母資料表, $AA273, AN$5))</f>
        <v>ts</v>
      </c>
      <c r="AO273" s="367" t="str" cm="1">
        <f t="array" ref="AO273">IF($X273, "", INDEX(韻母資料表, $AD273, AO$5))</f>
        <v>ip</v>
      </c>
      <c r="AP273" s="362" t="str" cm="1">
        <f t="array" ref="AP273">IF($X273, "", INDEX(台羅韻母八聲調資料表, $AE273, $F273))</f>
        <v>i̍p</v>
      </c>
      <c r="AQ273" s="298"/>
      <c r="AR273" s="302" t="str">
        <f t="array" ref="AR273">IF($W273, "", INDEX(聲母資料表, $AA273, $AR$5))</f>
        <v>z</v>
      </c>
      <c r="AS273" s="303" t="str">
        <f t="array" ref="AS273">IF($X273, "", INDEX(韻母資料表, $AD273, $AS$5))</f>
        <v>ip</v>
      </c>
      <c r="AT273" s="302" t="str">
        <f t="array" ref="AT273">IF($X273, "", INDEX(閩拼韻母八聲調資料表, $AE273, $AJ273))</f>
        <v>íp</v>
      </c>
      <c r="AV273" s="301" t="b">
        <f t="shared" si="121"/>
        <v>0</v>
      </c>
      <c r="AW273" s="301" t="str">
        <f>IF( $AV273, IFERROR( IF(MATCH( $E273, 顎音化聲母!$H$9:$H$37, 0), TRUE, FALSE), FALSE), "")</f>
        <v/>
      </c>
      <c r="AX273" s="301" t="str">
        <f t="array" ref="AX273">IF( AND($AV273, $AW273), INDEX(顎音化聲母資料表, MATCH( $D273 &amp; $E273, 顎音化聲母!$L$5:$L$136, 0), 3), "")</f>
        <v/>
      </c>
      <c r="AY273" s="301">
        <f t="shared" si="120"/>
        <v>18</v>
      </c>
      <c r="AZ273" s="362" t="str">
        <f t="array" ref="AZ273">IF($AY273="", "", IF( $AX273&lt;&gt;"", $AX273,INDEX(聲母資料表, $AY273, $AZ$5)))</f>
        <v>ㄗ</v>
      </c>
      <c r="BA273" s="362" t="str">
        <f t="array" ref="BA273">IF($X273, "", INDEX(方音八音反切資料表, $AE273, $AJ273))</f>
        <v>一ㆴ˙</v>
      </c>
    </row>
    <row r="274" spans="2:53">
      <c r="B274" s="307">
        <f t="shared" si="102"/>
        <v>267</v>
      </c>
      <c r="C274" s="404" t="s">
        <v>75</v>
      </c>
      <c r="D274" s="312"/>
      <c r="E274" s="312"/>
      <c r="F274" s="296"/>
      <c r="G274" s="418" t="str">
        <f t="shared" si="103"/>
        <v/>
      </c>
      <c r="H274" s="269" t="str" cm="1">
        <f t="array" ref="H274">IF( OR($U274, NOT($V274), $X274), "",  $AF274 &amp; INDEX(中文數值資料表, $AJ274, 2) &amp; $AC274)</f>
        <v/>
      </c>
      <c r="I274" s="332" t="str">
        <f t="shared" si="104"/>
        <v/>
      </c>
      <c r="J274" s="333" t="str">
        <f t="shared" si="105"/>
        <v/>
      </c>
      <c r="K274" s="334" t="str">
        <f t="shared" si="106"/>
        <v/>
      </c>
      <c r="L274" s="335" t="str">
        <f t="shared" si="107"/>
        <v/>
      </c>
      <c r="M274" s="270" t="str">
        <f t="shared" ca="1" si="108"/>
        <v xml:space="preserve">\ltjruby{，}{}\
</v>
      </c>
      <c r="N274" s="270" t="str">
        <f t="shared" ca="1" si="109"/>
        <v xml:space="preserve">，
</v>
      </c>
      <c r="O274" s="270" t="str">
        <f t="shared" ca="1" si="110"/>
        <v xml:space="preserve">，
</v>
      </c>
      <c r="P274" s="270" t="str">
        <f t="shared" ca="1" si="123"/>
        <v xml:space="preserve">，
</v>
      </c>
      <c r="Q274" s="270" t="str">
        <f t="shared" ca="1" si="123"/>
        <v xml:space="preserve">，
</v>
      </c>
      <c r="R274" s="271" t="str">
        <f t="shared" ca="1" si="111"/>
        <v xml:space="preserve">，
</v>
      </c>
      <c r="S274" s="271" t="str">
        <f t="shared" ca="1" si="112"/>
        <v xml:space="preserve">，
</v>
      </c>
      <c r="T274" s="244"/>
      <c r="U274" s="272" t="b">
        <f t="shared" si="113"/>
        <v>1</v>
      </c>
      <c r="V274" s="272" t="b">
        <f t="shared" si="114"/>
        <v>0</v>
      </c>
      <c r="W274" s="272" t="b">
        <f t="shared" si="122"/>
        <v>1</v>
      </c>
      <c r="X274" s="272" t="b">
        <f t="shared" si="115"/>
        <v>1</v>
      </c>
      <c r="Y274" s="272" t="b">
        <f t="shared" si="116"/>
        <v>0</v>
      </c>
      <c r="Z274" s="298"/>
      <c r="AA274" s="305" t="str">
        <f t="shared" si="117"/>
        <v/>
      </c>
      <c r="AB274" s="301" t="str" cm="1">
        <f t="array" ref="AB274">IF( $AA274="", "", INDEX(聲母資料表, $AA274, AB$5))</f>
        <v/>
      </c>
      <c r="AC274" s="301" t="str" cm="1">
        <f t="array" ref="AC274">IF( $AA274="", "", INDEX(聲母資料表, $AA274, AC$5))</f>
        <v/>
      </c>
      <c r="AD274" s="305" t="str">
        <f t="shared" si="118"/>
        <v/>
      </c>
      <c r="AE274" s="301" t="str" cm="1">
        <f t="array" ref="AE274">IF( $X274, "", INDEX(韻母資料表, AD274, AE$5))</f>
        <v/>
      </c>
      <c r="AF274" s="301" t="str" cm="1">
        <f t="array" ref="AF274">IF( $X274, "", INDEX(韻母資料表, AE274, AF$5))</f>
        <v/>
      </c>
      <c r="AG274" s="298"/>
      <c r="AH274" s="301" t="str">
        <f t="array" ref="AH274">IF( $X274, "", IF( INDEX(韻母資料表, AD274, $AH$5) = "入聲", TRUE, FALSE) )</f>
        <v/>
      </c>
      <c r="AI274" s="302" t="str">
        <f t="shared" si="119"/>
        <v/>
      </c>
      <c r="AJ274" s="302" t="str">
        <f t="shared" ref="AJ274:AJ337" si="124">IF($U274, "", IF($F274="", $AI274, $F274))</f>
        <v/>
      </c>
      <c r="AK274" s="362" t="str">
        <f t="array" ref="AK274">IF( $X274, "", INDEX(韻母資料表, $AD274, $AK$5))</f>
        <v/>
      </c>
      <c r="AL274" s="362" t="str">
        <f t="array" ref="AL274">IF($X274, "", INDEX(白話字韻母八聲調資料表, $AE274, $AJ274))</f>
        <v/>
      </c>
      <c r="AM274" s="298"/>
      <c r="AN274" s="362" t="str" cm="1">
        <f t="array" ref="AN274">IF($W274, "", INDEX(聲母資料表, $AA274, AN$5))</f>
        <v/>
      </c>
      <c r="AO274" s="367" t="str" cm="1">
        <f t="array" ref="AO274">IF($X274, "", INDEX(韻母資料表, $AD274, AO$5))</f>
        <v/>
      </c>
      <c r="AP274" s="362" t="str" cm="1">
        <f t="array" ref="AP274">IF($X274, "", INDEX(台羅韻母八聲調資料表, $AE274, $F274))</f>
        <v/>
      </c>
      <c r="AQ274" s="298"/>
      <c r="AR274" s="302" t="str">
        <f t="array" ref="AR274">IF($W274, "", INDEX(聲母資料表, $AA274, $AR$5))</f>
        <v/>
      </c>
      <c r="AS274" s="303" t="str">
        <f t="array" ref="AS274">IF($X274, "", INDEX(韻母資料表, $AD274, $AS$5))</f>
        <v/>
      </c>
      <c r="AT274" s="302" t="str">
        <f t="array" ref="AT274">IF($X274, "", INDEX(閩拼韻母八聲調資料表, $AE274, $AJ274))</f>
        <v/>
      </c>
      <c r="AV274" s="301" t="b">
        <f t="shared" si="121"/>
        <v>0</v>
      </c>
      <c r="AW274" s="301" t="str">
        <f>IF( $AV274, IFERROR( IF(MATCH( $E274, 顎音化聲母!$H$9:$H$37, 0), TRUE, FALSE), FALSE), "")</f>
        <v/>
      </c>
      <c r="AX274" s="301" t="str">
        <f t="array" ref="AX274">IF( AND($AV274, $AW274), INDEX(顎音化聲母資料表, MATCH( $D274 &amp; $E274, 顎音化聲母!$L$5:$L$136, 0), 3), "")</f>
        <v/>
      </c>
      <c r="AY274" s="301" t="str">
        <f t="shared" si="120"/>
        <v/>
      </c>
      <c r="AZ274" s="362" t="str">
        <f t="array" ref="AZ274">IF($AY274="", "", IF( $AX274&lt;&gt;"", $AX274,INDEX(聲母資料表, $AY274, $AZ$5)))</f>
        <v/>
      </c>
      <c r="BA274" s="362" t="str">
        <f t="array" ref="BA274">IF($X274, "", INDEX(方音八音反切資料表, $AE274, $AJ274))</f>
        <v/>
      </c>
    </row>
    <row r="275" spans="2:53">
      <c r="B275" s="307">
        <f t="shared" si="102"/>
        <v>268</v>
      </c>
      <c r="C275" s="404" t="s">
        <v>282</v>
      </c>
      <c r="D275" s="312" t="s">
        <v>60</v>
      </c>
      <c r="E275" s="312" t="s">
        <v>123</v>
      </c>
      <c r="F275" s="296">
        <v>2</v>
      </c>
      <c r="G275" s="418" t="str">
        <f t="shared" si="103"/>
        <v xml:space="preserve">錦 (kim2) </v>
      </c>
      <c r="H275" s="269" t="str" cm="1">
        <f t="array" ref="H275">IF( OR($U275, NOT($V275), $X275), "",  $AF275 &amp; INDEX(中文數值資料表, $AJ275, 2) &amp; $AC275)</f>
        <v>皆二求</v>
      </c>
      <c r="I275" s="332" t="str">
        <f t="shared" si="104"/>
        <v>kím</v>
      </c>
      <c r="J275" s="333" t="str">
        <f t="shared" si="105"/>
        <v>kím</v>
      </c>
      <c r="K275" s="334" t="str">
        <f t="shared" si="106"/>
        <v>gím</v>
      </c>
      <c r="L275" s="335" t="str">
        <f t="shared" si="107"/>
        <v>ㄍㄧㆬˋ</v>
      </c>
      <c r="M275" s="270" t="str">
        <f t="shared" ca="1" si="108"/>
        <v xml:space="preserve">\ltjruby{錦}{kím}\
</v>
      </c>
      <c r="N275" s="270" t="str">
        <f t="shared" ca="1" si="109"/>
        <v xml:space="preserve">&lt;ruby&gt;錦&lt;rt&gt;皆二求&lt;/rt&gt;&lt;/ruby&gt;
</v>
      </c>
      <c r="O275" s="270" t="str">
        <f t="shared" ca="1" si="110"/>
        <v xml:space="preserve">&lt;ruby&gt;錦&lt;rt&gt;kím&lt;/rt&gt;&lt;/ruby&gt;
</v>
      </c>
      <c r="P275" s="270" t="str">
        <f t="shared" ca="1" si="123"/>
        <v xml:space="preserve">&lt;ruby&gt;錦&lt;rt&gt;kím&lt;/rt&gt;&lt;/ruby&gt;
</v>
      </c>
      <c r="Q275" s="270" t="str">
        <f t="shared" ca="1" si="123"/>
        <v xml:space="preserve">&lt;ruby&gt;錦&lt;rt&gt;gím&lt;/rt&gt;&lt;/ruby&gt;
</v>
      </c>
      <c r="R275" s="271" t="str">
        <f t="shared" ca="1" si="111"/>
        <v xml:space="preserve">&lt;ruby&gt;錦&lt;rtc&gt;ㄍㄧㆬˋ&lt;/rtc&gt;&lt;/ruby&gt;
</v>
      </c>
      <c r="S275" s="271" t="str">
        <f t="shared" ca="1" si="112"/>
        <v xml:space="preserve">&lt;ruby&gt;錦&lt;rt&gt;kím&lt;/rt&gt;&lt;rtc&gt;ㄍㄧㆬˋ&lt;/rtc&gt;&lt;/ruby&gt;
</v>
      </c>
      <c r="T275" s="244"/>
      <c r="U275" s="272" t="b">
        <f t="shared" si="113"/>
        <v>0</v>
      </c>
      <c r="V275" s="272" t="b">
        <f t="shared" si="114"/>
        <v>1</v>
      </c>
      <c r="W275" s="272" t="b">
        <f t="shared" si="122"/>
        <v>0</v>
      </c>
      <c r="X275" s="272" t="b">
        <f t="shared" si="115"/>
        <v>0</v>
      </c>
      <c r="Y275" s="272" t="b">
        <f t="shared" si="116"/>
        <v>0</v>
      </c>
      <c r="Z275" s="298"/>
      <c r="AA275" s="305">
        <f t="shared" si="117"/>
        <v>9</v>
      </c>
      <c r="AB275" s="301" cm="1">
        <f t="array" ref="AB275">IF( $AA275="", "", INDEX(聲母資料表, $AA275, AB$5))</f>
        <v>3</v>
      </c>
      <c r="AC275" s="301" t="str" cm="1">
        <f t="array" ref="AC275">IF( $AA275="", "", INDEX(聲母資料表, $AA275, AC$5))</f>
        <v>求</v>
      </c>
      <c r="AD275" s="305">
        <f t="shared" si="118"/>
        <v>35</v>
      </c>
      <c r="AE275" s="301" cm="1">
        <f t="array" ref="AE275">IF( $X275, "", INDEX(韻母資料表, AD275, AE$5))</f>
        <v>3</v>
      </c>
      <c r="AF275" s="301" t="str" cm="1">
        <f t="array" ref="AF275">IF( $X275, "", INDEX(韻母資料表, AE275, AF$5))</f>
        <v>皆</v>
      </c>
      <c r="AG275" s="298"/>
      <c r="AH275" s="301" t="b">
        <f t="array" ref="AH275">IF( $X275, "", IF( INDEX(韻母資料表, AD275, $AH$5) = "入聲", TRUE, FALSE) )</f>
        <v>0</v>
      </c>
      <c r="AI275" s="302">
        <f t="shared" si="119"/>
        <v>1</v>
      </c>
      <c r="AJ275" s="302">
        <f t="shared" si="124"/>
        <v>2</v>
      </c>
      <c r="AK275" s="362" t="str">
        <f t="array" ref="AK275">IF( $X275, "", INDEX(韻母資料表, $AD275, $AK$5))</f>
        <v>im</v>
      </c>
      <c r="AL275" s="362" t="str">
        <f t="array" ref="AL275">IF($X275, "", INDEX(白話字韻母八聲調資料表, $AE275, $AJ275))</f>
        <v>ím</v>
      </c>
      <c r="AM275" s="298"/>
      <c r="AN275" s="362" t="str" cm="1">
        <f t="array" ref="AN275">IF($W275, "", INDEX(聲母資料表, $AA275, AN$5))</f>
        <v>k</v>
      </c>
      <c r="AO275" s="367" t="str" cm="1">
        <f t="array" ref="AO275">IF($X275, "", INDEX(韻母資料表, $AD275, AO$5))</f>
        <v>im</v>
      </c>
      <c r="AP275" s="362" t="str" cm="1">
        <f t="array" ref="AP275">IF($X275, "", INDEX(台羅韻母八聲調資料表, $AE275, $F275))</f>
        <v>ím</v>
      </c>
      <c r="AQ275" s="298"/>
      <c r="AR275" s="302" t="str">
        <f t="array" ref="AR275">IF($W275, "", INDEX(聲母資料表, $AA275, $AR$5))</f>
        <v>g</v>
      </c>
      <c r="AS275" s="303" t="str">
        <f t="array" ref="AS275">IF($X275, "", INDEX(韻母資料表, $AD275, $AS$5))</f>
        <v>im</v>
      </c>
      <c r="AT275" s="302" t="str">
        <f t="array" ref="AT275">IF($X275, "", INDEX(閩拼韻母八聲調資料表, $AE275, $AJ275))</f>
        <v>ím</v>
      </c>
      <c r="AV275" s="301" t="b">
        <f t="shared" si="121"/>
        <v>0</v>
      </c>
      <c r="AW275" s="301" t="str">
        <f>IF( $AV275, IFERROR( IF(MATCH( $E275, 顎音化聲母!$H$9:$H$37, 0), TRUE, FALSE), FALSE), "")</f>
        <v/>
      </c>
      <c r="AX275" s="301" t="str">
        <f t="array" ref="AX275">IF( AND($AV275, $AW275), INDEX(顎音化聲母資料表, MATCH( $D275 &amp; $E275, 顎音化聲母!$L$5:$L$136, 0), 3), "")</f>
        <v/>
      </c>
      <c r="AY275" s="301">
        <f t="shared" si="120"/>
        <v>9</v>
      </c>
      <c r="AZ275" s="362" t="str">
        <f t="array" ref="AZ275">IF($AY275="", "", IF( $AX275&lt;&gt;"", $AX275,INDEX(聲母資料表, $AY275, $AZ$5)))</f>
        <v>ㄍ</v>
      </c>
      <c r="BA275" s="362" t="str">
        <f t="array" ref="BA275">IF($X275, "", INDEX(方音八音反切資料表, $AE275, $AJ275))</f>
        <v>ㄧㆬˋ</v>
      </c>
    </row>
    <row r="276" spans="2:53">
      <c r="B276" s="307">
        <f t="shared" si="102"/>
        <v>269</v>
      </c>
      <c r="C276" s="404" t="s">
        <v>283</v>
      </c>
      <c r="D276" s="312" t="s">
        <v>57</v>
      </c>
      <c r="E276" s="312" t="s">
        <v>101</v>
      </c>
      <c r="F276" s="296">
        <v>5</v>
      </c>
      <c r="G276" s="418" t="str">
        <f t="shared" si="103"/>
        <v xml:space="preserve">鱗 (lin5) </v>
      </c>
      <c r="H276" s="269" t="str" cm="1">
        <f t="array" ref="H276">IF( OR($U276, NOT($V276), $X276), "",  $AF276 &amp; INDEX(中文數值資料表, $AJ276, 2) &amp; $AC276)</f>
        <v>更五柳</v>
      </c>
      <c r="I276" s="332" t="str">
        <f t="shared" si="104"/>
        <v>lîn</v>
      </c>
      <c r="J276" s="333" t="str">
        <f t="shared" si="105"/>
        <v>lîn</v>
      </c>
      <c r="K276" s="334" t="str">
        <f t="shared" si="106"/>
        <v>lìn</v>
      </c>
      <c r="L276" s="335" t="str">
        <f t="shared" si="107"/>
        <v>ㄌㄧㄣˊ</v>
      </c>
      <c r="M276" s="270" t="str">
        <f t="shared" ca="1" si="108"/>
        <v xml:space="preserve">\ltjruby{鱗}{lîn}\
</v>
      </c>
      <c r="N276" s="270" t="str">
        <f t="shared" ca="1" si="109"/>
        <v xml:space="preserve">&lt;ruby&gt;鱗&lt;rt&gt;更五柳&lt;/rt&gt;&lt;/ruby&gt;
</v>
      </c>
      <c r="O276" s="270" t="str">
        <f t="shared" ca="1" si="110"/>
        <v xml:space="preserve">&lt;ruby&gt;鱗&lt;rt&gt;lîn&lt;/rt&gt;&lt;/ruby&gt;
</v>
      </c>
      <c r="P276" s="270" t="str">
        <f t="shared" ca="1" si="123"/>
        <v xml:space="preserve">&lt;ruby&gt;鱗&lt;rt&gt;lîn&lt;/rt&gt;&lt;/ruby&gt;
</v>
      </c>
      <c r="Q276" s="270" t="str">
        <f t="shared" ca="1" si="123"/>
        <v xml:space="preserve">&lt;ruby&gt;鱗&lt;rt&gt;lìn&lt;/rt&gt;&lt;/ruby&gt;
</v>
      </c>
      <c r="R276" s="271" t="str">
        <f t="shared" ca="1" si="111"/>
        <v xml:space="preserve">&lt;ruby&gt;鱗&lt;rtc&gt;ㄌㄧㄣˊ&lt;/rtc&gt;&lt;/ruby&gt;
</v>
      </c>
      <c r="S276" s="271" t="str">
        <f t="shared" ca="1" si="112"/>
        <v xml:space="preserve">&lt;ruby&gt;鱗&lt;rt&gt;lîn&lt;/rt&gt;&lt;rtc&gt;ㄌㄧㄣˊ&lt;/rtc&gt;&lt;/ruby&gt;
</v>
      </c>
      <c r="T276" s="244"/>
      <c r="U276" s="272" t="b">
        <f t="shared" si="113"/>
        <v>0</v>
      </c>
      <c r="V276" s="272" t="b">
        <f t="shared" si="114"/>
        <v>1</v>
      </c>
      <c r="W276" s="272" t="b">
        <f t="shared" si="122"/>
        <v>0</v>
      </c>
      <c r="X276" s="272" t="b">
        <f t="shared" si="115"/>
        <v>0</v>
      </c>
      <c r="Y276" s="272" t="b">
        <f t="shared" si="116"/>
        <v>0</v>
      </c>
      <c r="Z276" s="298"/>
      <c r="AA276" s="305">
        <f t="shared" si="117"/>
        <v>8</v>
      </c>
      <c r="AB276" s="301" cm="1">
        <f t="array" ref="AB276">IF( $AA276="", "", INDEX(聲母資料表, $AA276, AB$5))</f>
        <v>1</v>
      </c>
      <c r="AC276" s="301" t="str" cm="1">
        <f t="array" ref="AC276">IF( $AA276="", "", INDEX(聲母資料表, $AA276, AC$5))</f>
        <v>柳</v>
      </c>
      <c r="AD276" s="305">
        <f t="shared" si="118"/>
        <v>36</v>
      </c>
      <c r="AE276" s="301" cm="1">
        <f t="array" ref="AE276">IF( $X276, "", INDEX(韻母資料表, AD276, AE$5))</f>
        <v>17</v>
      </c>
      <c r="AF276" s="301" t="str" cm="1">
        <f t="array" ref="AF276">IF( $X276, "", INDEX(韻母資料表, AE276, AF$5))</f>
        <v>更</v>
      </c>
      <c r="AG276" s="298"/>
      <c r="AH276" s="301" t="b">
        <f t="array" ref="AH276">IF( $X276, "", IF( INDEX(韻母資料表, AD276, $AH$5) = "入聲", TRUE, FALSE) )</f>
        <v>0</v>
      </c>
      <c r="AI276" s="302">
        <f t="shared" si="119"/>
        <v>1</v>
      </c>
      <c r="AJ276" s="302">
        <f t="shared" si="124"/>
        <v>5</v>
      </c>
      <c r="AK276" s="362" t="str">
        <f t="array" ref="AK276">IF( $X276, "", INDEX(韻母資料表, $AD276, $AK$5))</f>
        <v>in</v>
      </c>
      <c r="AL276" s="362" t="str">
        <f t="array" ref="AL276">IF($X276, "", INDEX(白話字韻母八聲調資料表, $AE276, $AJ276))</f>
        <v>în</v>
      </c>
      <c r="AM276" s="298"/>
      <c r="AN276" s="362" t="str" cm="1">
        <f t="array" ref="AN276">IF($W276, "", INDEX(聲母資料表, $AA276, AN$5))</f>
        <v>l</v>
      </c>
      <c r="AO276" s="367" t="str" cm="1">
        <f t="array" ref="AO276">IF($X276, "", INDEX(韻母資料表, $AD276, AO$5))</f>
        <v>in</v>
      </c>
      <c r="AP276" s="362" t="str" cm="1">
        <f t="array" ref="AP276">IF($X276, "", INDEX(台羅韻母八聲調資料表, $AE276, $F276))</f>
        <v>în</v>
      </c>
      <c r="AQ276" s="298"/>
      <c r="AR276" s="302" t="str">
        <f t="array" ref="AR276">IF($W276, "", INDEX(聲母資料表, $AA276, $AR$5))</f>
        <v>l</v>
      </c>
      <c r="AS276" s="303" t="str">
        <f t="array" ref="AS276">IF($X276, "", INDEX(韻母資料表, $AD276, $AS$5))</f>
        <v>in</v>
      </c>
      <c r="AT276" s="302" t="str">
        <f t="array" ref="AT276">IF($X276, "", INDEX(閩拼韻母八聲調資料表, $AE276, $AJ276))</f>
        <v>ìn</v>
      </c>
      <c r="AV276" s="301" t="b">
        <f t="shared" si="121"/>
        <v>0</v>
      </c>
      <c r="AW276" s="301" t="str">
        <f>IF( $AV276, IFERROR( IF(MATCH( $E276, 顎音化聲母!$H$9:$H$37, 0), TRUE, FALSE), FALSE), "")</f>
        <v/>
      </c>
      <c r="AX276" s="301" t="str">
        <f t="array" ref="AX276">IF( AND($AV276, $AW276), INDEX(顎音化聲母資料表, MATCH( $D276 &amp; $E276, 顎音化聲母!$L$5:$L$136, 0), 3), "")</f>
        <v/>
      </c>
      <c r="AY276" s="301">
        <f t="shared" si="120"/>
        <v>8</v>
      </c>
      <c r="AZ276" s="362" t="str">
        <f t="array" ref="AZ276">IF($AY276="", "", IF( $AX276&lt;&gt;"", $AX276,INDEX(聲母資料表, $AY276, $AZ$5)))</f>
        <v>ㄌ</v>
      </c>
      <c r="BA276" s="362" t="str">
        <f t="array" ref="BA276">IF($X276, "", INDEX(方音八音反切資料表, $AE276, $AJ276))</f>
        <v>ㄧㄣˊ</v>
      </c>
    </row>
    <row r="277" spans="2:53">
      <c r="B277" s="307">
        <f t="shared" si="102"/>
        <v>270</v>
      </c>
      <c r="C277" s="404" t="s">
        <v>284</v>
      </c>
      <c r="D277" s="312" t="s">
        <v>91</v>
      </c>
      <c r="E277" s="312" t="s">
        <v>83</v>
      </c>
      <c r="F277" s="296">
        <v>5</v>
      </c>
      <c r="G277" s="418" t="str">
        <f t="shared" si="103"/>
        <v xml:space="preserve">游 (qiu5) </v>
      </c>
      <c r="H277" s="269" t="str" cm="1">
        <f t="array" ref="H277">IF( OR($U277, NOT($V277), $X277), "",  $AF277 &amp; INDEX(中文數值資料表, $AJ277, 2) &amp; $AC277)</f>
        <v>嬌五英</v>
      </c>
      <c r="I277" s="332" t="str">
        <f t="shared" si="104"/>
        <v>qiû</v>
      </c>
      <c r="J277" s="333" t="str">
        <f t="shared" si="105"/>
        <v>iû</v>
      </c>
      <c r="K277" s="334" t="str">
        <f t="shared" si="106"/>
        <v>iù</v>
      </c>
      <c r="L277" s="335" t="str">
        <f t="shared" si="107"/>
        <v>0ㄧㄨˊ</v>
      </c>
      <c r="M277" s="270" t="str">
        <f t="shared" ca="1" si="108"/>
        <v xml:space="preserve">\ltjruby{游}{iû}\
</v>
      </c>
      <c r="N277" s="270" t="str">
        <f t="shared" ca="1" si="109"/>
        <v xml:space="preserve">&lt;ruby&gt;游&lt;rt&gt;嬌五英&lt;/rt&gt;&lt;/ruby&gt;
</v>
      </c>
      <c r="O277" s="270" t="str">
        <f t="shared" ca="1" si="110"/>
        <v xml:space="preserve">&lt;ruby&gt;游&lt;rt&gt;qiû&lt;/rt&gt;&lt;/ruby&gt;
</v>
      </c>
      <c r="P277" s="270" t="str">
        <f t="shared" ca="1" si="123"/>
        <v xml:space="preserve">&lt;ruby&gt;游&lt;rt&gt;iû&lt;/rt&gt;&lt;/ruby&gt;
</v>
      </c>
      <c r="Q277" s="270" t="str">
        <f t="shared" ca="1" si="123"/>
        <v xml:space="preserve">&lt;ruby&gt;游&lt;rt&gt;iù&lt;/rt&gt;&lt;/ruby&gt;
</v>
      </c>
      <c r="R277" s="271" t="str">
        <f t="shared" ca="1" si="111"/>
        <v xml:space="preserve">&lt;ruby&gt;游&lt;rtc&gt;0ㄧㄨˊ&lt;/rtc&gt;&lt;/ruby&gt;
</v>
      </c>
      <c r="S277" s="271" t="str">
        <f t="shared" ca="1" si="112"/>
        <v xml:space="preserve">&lt;ruby&gt;游&lt;rt&gt;iû&lt;/rt&gt;&lt;rtc&gt;0ㄧㄨˊ&lt;/rtc&gt;&lt;/ruby&gt;
</v>
      </c>
      <c r="T277" s="244"/>
      <c r="U277" s="272" t="b">
        <f t="shared" si="113"/>
        <v>0</v>
      </c>
      <c r="V277" s="272" t="b">
        <f t="shared" si="114"/>
        <v>1</v>
      </c>
      <c r="W277" s="272" t="b">
        <f t="shared" si="122"/>
        <v>0</v>
      </c>
      <c r="X277" s="272" t="b">
        <f t="shared" si="115"/>
        <v>0</v>
      </c>
      <c r="Y277" s="272" t="b">
        <f t="shared" si="116"/>
        <v>0</v>
      </c>
      <c r="Z277" s="298"/>
      <c r="AA277" s="305">
        <f t="shared" si="117"/>
        <v>22</v>
      </c>
      <c r="AB277" s="301" cm="1">
        <f t="array" ref="AB277">IF( $AA277="", "", INDEX(聲母資料表, $AA277, AB$5))</f>
        <v>11</v>
      </c>
      <c r="AC277" s="301" t="str" cm="1">
        <f t="array" ref="AC277">IF( $AA277="", "", INDEX(聲母資料表, $AA277, AC$5))</f>
        <v>英</v>
      </c>
      <c r="AD277" s="305">
        <f t="shared" si="118"/>
        <v>46</v>
      </c>
      <c r="AE277" s="301" cm="1">
        <f t="array" ref="AE277">IF( $X277, "", INDEX(韻母資料表, AD277, AE$5))</f>
        <v>30</v>
      </c>
      <c r="AF277" s="301" t="str" cm="1">
        <f t="array" ref="AF277">IF( $X277, "", INDEX(韻母資料表, AE277, AF$5))</f>
        <v>嬌</v>
      </c>
      <c r="AG277" s="298"/>
      <c r="AH277" s="301" t="b">
        <f t="array" ref="AH277">IF( $X277, "", IF( INDEX(韻母資料表, AD277, $AH$5) = "入聲", TRUE, FALSE) )</f>
        <v>0</v>
      </c>
      <c r="AI277" s="302">
        <f t="shared" si="119"/>
        <v>1</v>
      </c>
      <c r="AJ277" s="302">
        <f t="shared" si="124"/>
        <v>5</v>
      </c>
      <c r="AK277" s="362" t="str">
        <f t="array" ref="AK277">IF( $X277, "", INDEX(韻母資料表, $AD277, $AK$5))</f>
        <v>iu</v>
      </c>
      <c r="AL277" s="362" t="str">
        <f t="array" ref="AL277">IF($X277, "", INDEX(白話字韻母八聲調資料表, $AE277, $AJ277))</f>
        <v>iû</v>
      </c>
      <c r="AM277" s="298"/>
      <c r="AN277" s="362" t="str" cm="1">
        <f t="array" ref="AN277">IF($W277, "", INDEX(聲母資料表, $AA277, AN$5))</f>
        <v xml:space="preserve"> </v>
      </c>
      <c r="AO277" s="367" t="str" cm="1">
        <f t="array" ref="AO277">IF($X277, "", INDEX(韻母資料表, $AD277, AO$5))</f>
        <v>iu</v>
      </c>
      <c r="AP277" s="362" t="str" cm="1">
        <f t="array" ref="AP277">IF($X277, "", INDEX(台羅韻母八聲調資料表, $AE277, $F277))</f>
        <v>iû</v>
      </c>
      <c r="AQ277" s="298"/>
      <c r="AR277" s="302" t="str">
        <f t="array" ref="AR277">IF($W277, "", INDEX(聲母資料表, $AA277, $AR$5))</f>
        <v xml:space="preserve"> </v>
      </c>
      <c r="AS277" s="303" t="str">
        <f t="array" ref="AS277">IF($X277, "", INDEX(韻母資料表, $AD277, $AS$5))</f>
        <v>iu</v>
      </c>
      <c r="AT277" s="302" t="str">
        <f t="array" ref="AT277">IF($X277, "", INDEX(閩拼韻母八聲調資料表, $AE277, $AJ277))</f>
        <v>iù</v>
      </c>
      <c r="AV277" s="301" t="b">
        <f t="shared" si="121"/>
        <v>0</v>
      </c>
      <c r="AW277" s="301" t="str">
        <f>IF( $AV277, IFERROR( IF(MATCH( $E277, 顎音化聲母!$H$9:$H$37, 0), TRUE, FALSE), FALSE), "")</f>
        <v/>
      </c>
      <c r="AX277" s="301" t="str">
        <f t="array" ref="AX277">IF( AND($AV277, $AW277), INDEX(顎音化聲母資料表, MATCH( $D277 &amp; $E277, 顎音化聲母!$L$5:$L$136, 0), 3), "")</f>
        <v/>
      </c>
      <c r="AY277" s="301">
        <f t="shared" si="120"/>
        <v>22</v>
      </c>
      <c r="AZ277" s="362">
        <f t="array" ref="AZ277">IF($AY277="", "", IF( $AX277&lt;&gt;"", $AX277,INDEX(聲母資料表, $AY277, $AZ$5)))</f>
        <v>0</v>
      </c>
      <c r="BA277" s="362" t="str">
        <f t="array" ref="BA277">IF($X277, "", INDEX(方音八音反切資料表, $AE277, $AJ277))</f>
        <v>ㄧㄨˊ</v>
      </c>
    </row>
    <row r="278" spans="2:53">
      <c r="B278" s="307">
        <f t="shared" si="102"/>
        <v>271</v>
      </c>
      <c r="C278" s="404" t="s">
        <v>285</v>
      </c>
      <c r="D278" s="312" t="s">
        <v>91</v>
      </c>
      <c r="E278" s="312" t="s">
        <v>64</v>
      </c>
      <c r="F278" s="296">
        <v>7</v>
      </c>
      <c r="G278" s="418" t="str">
        <f t="shared" si="103"/>
        <v xml:space="preserve">泳 (qing7) </v>
      </c>
      <c r="H278" s="269" t="str" cm="1">
        <f t="array" ref="H278">IF( OR($U278, NOT($V278), $X278), "",  $AF278 &amp; INDEX(中文數值資料表, $AJ278, 2) &amp; $AC278)</f>
        <v>監七英</v>
      </c>
      <c r="I278" s="332" t="str">
        <f t="shared" si="104"/>
        <v>qing</v>
      </c>
      <c r="J278" s="333" t="str">
        <f t="shared" si="105"/>
        <v>īng</v>
      </c>
      <c r="K278" s="334" t="str">
        <f t="shared" si="106"/>
        <v>īng</v>
      </c>
      <c r="L278" s="335" t="str">
        <f t="shared" si="107"/>
        <v>0ㄧㄥ˫</v>
      </c>
      <c r="M278" s="270" t="str">
        <f t="shared" ca="1" si="108"/>
        <v xml:space="preserve">\ltjruby{泳}{īng}\
</v>
      </c>
      <c r="N278" s="270" t="str">
        <f t="shared" ca="1" si="109"/>
        <v xml:space="preserve">&lt;ruby&gt;泳&lt;rt&gt;監七英&lt;/rt&gt;&lt;/ruby&gt;
</v>
      </c>
      <c r="O278" s="270" t="str">
        <f t="shared" ca="1" si="110"/>
        <v xml:space="preserve">&lt;ruby&gt;泳&lt;rt&gt;qing&lt;/rt&gt;&lt;/ruby&gt;
</v>
      </c>
      <c r="P278" s="270" t="str">
        <f t="shared" ca="1" si="123"/>
        <v xml:space="preserve">&lt;ruby&gt;泳&lt;rt&gt;īng&lt;/rt&gt;&lt;/ruby&gt;
</v>
      </c>
      <c r="Q278" s="270" t="str">
        <f t="shared" ca="1" si="123"/>
        <v xml:space="preserve">&lt;ruby&gt;泳&lt;rt&gt;īng&lt;/rt&gt;&lt;/ruby&gt;
</v>
      </c>
      <c r="R278" s="271" t="str">
        <f t="shared" ca="1" si="111"/>
        <v xml:space="preserve">&lt;ruby&gt;泳&lt;rtc&gt;0ㄧㄥ˫&lt;/rtc&gt;&lt;/ruby&gt;
</v>
      </c>
      <c r="S278" s="271" t="str">
        <f t="shared" ca="1" si="112"/>
        <v xml:space="preserve">&lt;ruby&gt;泳&lt;rt&gt;īng&lt;/rt&gt;&lt;rtc&gt;0ㄧㄥ˫&lt;/rtc&gt;&lt;/ruby&gt;
</v>
      </c>
      <c r="T278" s="244"/>
      <c r="U278" s="272" t="b">
        <f t="shared" si="113"/>
        <v>0</v>
      </c>
      <c r="V278" s="272" t="b">
        <f t="shared" si="114"/>
        <v>1</v>
      </c>
      <c r="W278" s="272" t="b">
        <f t="shared" si="122"/>
        <v>0</v>
      </c>
      <c r="X278" s="272" t="b">
        <f t="shared" si="115"/>
        <v>0</v>
      </c>
      <c r="Y278" s="272" t="b">
        <f t="shared" si="116"/>
        <v>0</v>
      </c>
      <c r="Z278" s="298"/>
      <c r="AA278" s="305">
        <f t="shared" si="117"/>
        <v>22</v>
      </c>
      <c r="AB278" s="301" cm="1">
        <f t="array" ref="AB278">IF( $AA278="", "", INDEX(聲母資料表, $AA278, AB$5))</f>
        <v>11</v>
      </c>
      <c r="AC278" s="301" t="str" cm="1">
        <f t="array" ref="AC278">IF( $AA278="", "", INDEX(聲母資料表, $AA278, AC$5))</f>
        <v>英</v>
      </c>
      <c r="AD278" s="305">
        <f t="shared" si="118"/>
        <v>37</v>
      </c>
      <c r="AE278" s="301" cm="1">
        <f t="array" ref="AE278">IF( $X278, "", INDEX(韻母資料表, AD278, AE$5))</f>
        <v>9</v>
      </c>
      <c r="AF278" s="301" t="str" cm="1">
        <f t="array" ref="AF278">IF( $X278, "", INDEX(韻母資料表, AE278, AF$5))</f>
        <v>監</v>
      </c>
      <c r="AG278" s="298"/>
      <c r="AH278" s="301" t="b">
        <f t="array" ref="AH278">IF( $X278, "", IF( INDEX(韻母資料表, AD278, $AH$5) = "入聲", TRUE, FALSE) )</f>
        <v>0</v>
      </c>
      <c r="AI278" s="302">
        <f t="shared" si="119"/>
        <v>1</v>
      </c>
      <c r="AJ278" s="302">
        <f t="shared" si="124"/>
        <v>7</v>
      </c>
      <c r="AK278" s="362" t="str">
        <f t="array" ref="AK278">IF( $X278, "", INDEX(韻母資料表, $AD278, $AK$5))</f>
        <v>ing</v>
      </c>
      <c r="AL278" s="362" t="str">
        <f t="array" ref="AL278">IF($X278, "", INDEX(白話字韻母八聲調資料表, $AE278, $AJ278))</f>
        <v>ing</v>
      </c>
      <c r="AM278" s="298"/>
      <c r="AN278" s="362" t="str" cm="1">
        <f t="array" ref="AN278">IF($W278, "", INDEX(聲母資料表, $AA278, AN$5))</f>
        <v xml:space="preserve"> </v>
      </c>
      <c r="AO278" s="367" t="str" cm="1">
        <f t="array" ref="AO278">IF($X278, "", INDEX(韻母資料表, $AD278, AO$5))</f>
        <v>ing</v>
      </c>
      <c r="AP278" s="362" t="str" cm="1">
        <f t="array" ref="AP278">IF($X278, "", INDEX(台羅韻母八聲調資料表, $AE278, $F278))</f>
        <v>īng</v>
      </c>
      <c r="AQ278" s="298"/>
      <c r="AR278" s="302" t="str">
        <f t="array" ref="AR278">IF($W278, "", INDEX(聲母資料表, $AA278, $AR$5))</f>
        <v xml:space="preserve"> </v>
      </c>
      <c r="AS278" s="303" t="str">
        <f t="array" ref="AS278">IF($X278, "", INDEX(韻母資料表, $AD278, $AS$5))</f>
        <v>ing</v>
      </c>
      <c r="AT278" s="302" t="str">
        <f t="array" ref="AT278">IF($X278, "", INDEX(閩拼韻母八聲調資料表, $AE278, $AJ278))</f>
        <v>īng</v>
      </c>
      <c r="AV278" s="301" t="b">
        <f t="shared" si="121"/>
        <v>0</v>
      </c>
      <c r="AW278" s="301" t="str">
        <f>IF( $AV278, IFERROR( IF(MATCH( $E278, 顎音化聲母!$H$9:$H$37, 0), TRUE, FALSE), FALSE), "")</f>
        <v/>
      </c>
      <c r="AX278" s="301" t="str">
        <f t="array" ref="AX278">IF( AND($AV278, $AW278), INDEX(顎音化聲母資料表, MATCH( $D278 &amp; $E278, 顎音化聲母!$L$5:$L$136, 0), 3), "")</f>
        <v/>
      </c>
      <c r="AY278" s="301">
        <f t="shared" si="120"/>
        <v>22</v>
      </c>
      <c r="AZ278" s="362">
        <f t="array" ref="AZ278">IF($AY278="", "", IF( $AX278&lt;&gt;"", $AX278,INDEX(聲母資料表, $AY278, $AZ$5)))</f>
        <v>0</v>
      </c>
      <c r="BA278" s="362" t="str">
        <f t="array" ref="BA278">IF($X278, "", INDEX(方音八音反切資料表, $AE278, $AJ278))</f>
        <v>ㄧㄥ˫</v>
      </c>
    </row>
    <row r="279" spans="2:53">
      <c r="B279" s="307">
        <f t="shared" si="102"/>
        <v>272</v>
      </c>
      <c r="C279" s="404" t="s">
        <v>165</v>
      </c>
      <c r="D279" s="312"/>
      <c r="E279" s="312"/>
      <c r="F279" s="296"/>
      <c r="G279" s="418" t="str">
        <f t="shared" si="103"/>
        <v/>
      </c>
      <c r="H279" s="269" t="str" cm="1">
        <f t="array" ref="H279">IF( OR($U279, NOT($V279), $X279), "",  $AF279 &amp; INDEX(中文數值資料表, $AJ279, 2) &amp; $AC279)</f>
        <v/>
      </c>
      <c r="I279" s="332" t="str">
        <f t="shared" si="104"/>
        <v/>
      </c>
      <c r="J279" s="333" t="str">
        <f t="shared" si="105"/>
        <v/>
      </c>
      <c r="K279" s="334" t="str">
        <f t="shared" si="106"/>
        <v/>
      </c>
      <c r="L279" s="335" t="str">
        <f t="shared" si="107"/>
        <v/>
      </c>
      <c r="M279" s="270" t="str">
        <f t="shared" ca="1" si="108"/>
        <v xml:space="preserve">\ltjruby{；}{}\
</v>
      </c>
      <c r="N279" s="270" t="str">
        <f t="shared" ca="1" si="109"/>
        <v xml:space="preserve">；
</v>
      </c>
      <c r="O279" s="270" t="str">
        <f t="shared" ca="1" si="110"/>
        <v xml:space="preserve">；
</v>
      </c>
      <c r="P279" s="270" t="str">
        <f t="shared" ca="1" si="123"/>
        <v xml:space="preserve">；
</v>
      </c>
      <c r="Q279" s="270" t="str">
        <f t="shared" ca="1" si="123"/>
        <v xml:space="preserve">；
</v>
      </c>
      <c r="R279" s="271" t="str">
        <f t="shared" ca="1" si="111"/>
        <v xml:space="preserve">；
</v>
      </c>
      <c r="S279" s="271" t="str">
        <f t="shared" ca="1" si="112"/>
        <v xml:space="preserve">；
</v>
      </c>
      <c r="T279" s="244"/>
      <c r="U279" s="272" t="b">
        <f t="shared" si="113"/>
        <v>1</v>
      </c>
      <c r="V279" s="272" t="b">
        <f t="shared" si="114"/>
        <v>0</v>
      </c>
      <c r="W279" s="272" t="b">
        <f t="shared" si="122"/>
        <v>1</v>
      </c>
      <c r="X279" s="272" t="b">
        <f t="shared" si="115"/>
        <v>1</v>
      </c>
      <c r="Y279" s="272" t="b">
        <f t="shared" si="116"/>
        <v>0</v>
      </c>
      <c r="Z279" s="298"/>
      <c r="AA279" s="305" t="str">
        <f t="shared" si="117"/>
        <v/>
      </c>
      <c r="AB279" s="301" t="str" cm="1">
        <f t="array" ref="AB279">IF( $AA279="", "", INDEX(聲母資料表, $AA279, AB$5))</f>
        <v/>
      </c>
      <c r="AC279" s="301" t="str" cm="1">
        <f t="array" ref="AC279">IF( $AA279="", "", INDEX(聲母資料表, $AA279, AC$5))</f>
        <v/>
      </c>
      <c r="AD279" s="305" t="str">
        <f t="shared" si="118"/>
        <v/>
      </c>
      <c r="AE279" s="301" t="str" cm="1">
        <f t="array" ref="AE279">IF( $X279, "", INDEX(韻母資料表, AD279, AE$5))</f>
        <v/>
      </c>
      <c r="AF279" s="301" t="str" cm="1">
        <f t="array" ref="AF279">IF( $X279, "", INDEX(韻母資料表, AE279, AF$5))</f>
        <v/>
      </c>
      <c r="AG279" s="298"/>
      <c r="AH279" s="301" t="str">
        <f t="array" ref="AH279">IF( $X279, "", IF( INDEX(韻母資料表, AD279, $AH$5) = "入聲", TRUE, FALSE) )</f>
        <v/>
      </c>
      <c r="AI279" s="302" t="str">
        <f t="shared" si="119"/>
        <v/>
      </c>
      <c r="AJ279" s="302" t="str">
        <f t="shared" si="124"/>
        <v/>
      </c>
      <c r="AK279" s="362" t="str">
        <f t="array" ref="AK279">IF( $X279, "", INDEX(韻母資料表, $AD279, $AK$5))</f>
        <v/>
      </c>
      <c r="AL279" s="362" t="str">
        <f t="array" ref="AL279">IF($X279, "", INDEX(白話字韻母八聲調資料表, $AE279, $AJ279))</f>
        <v/>
      </c>
      <c r="AM279" s="298"/>
      <c r="AN279" s="362" t="str" cm="1">
        <f t="array" ref="AN279">IF($W279, "", INDEX(聲母資料表, $AA279, AN$5))</f>
        <v/>
      </c>
      <c r="AO279" s="367" t="str" cm="1">
        <f t="array" ref="AO279">IF($X279, "", INDEX(韻母資料表, $AD279, AO$5))</f>
        <v/>
      </c>
      <c r="AP279" s="362" t="str" cm="1">
        <f t="array" ref="AP279">IF($X279, "", INDEX(台羅韻母八聲調資料表, $AE279, $F279))</f>
        <v/>
      </c>
      <c r="AQ279" s="298"/>
      <c r="AR279" s="302" t="str">
        <f t="array" ref="AR279">IF($W279, "", INDEX(聲母資料表, $AA279, $AR$5))</f>
        <v/>
      </c>
      <c r="AS279" s="303" t="str">
        <f t="array" ref="AS279">IF($X279, "", INDEX(韻母資料表, $AD279, $AS$5))</f>
        <v/>
      </c>
      <c r="AT279" s="302" t="str">
        <f t="array" ref="AT279">IF($X279, "", INDEX(閩拼韻母八聲調資料表, $AE279, $AJ279))</f>
        <v/>
      </c>
      <c r="AV279" s="301" t="b">
        <f t="shared" si="121"/>
        <v>0</v>
      </c>
      <c r="AW279" s="301" t="str">
        <f>IF( $AV279, IFERROR( IF(MATCH( $E279, 顎音化聲母!$H$9:$H$37, 0), TRUE, FALSE), FALSE), "")</f>
        <v/>
      </c>
      <c r="AX279" s="301" t="str">
        <f t="array" ref="AX279">IF( AND($AV279, $AW279), INDEX(顎音化聲母資料表, MATCH( $D279 &amp; $E279, 顎音化聲母!$L$5:$L$136, 0), 3), "")</f>
        <v/>
      </c>
      <c r="AY279" s="301" t="str">
        <f t="shared" si="120"/>
        <v/>
      </c>
      <c r="AZ279" s="362" t="str">
        <f t="array" ref="AZ279">IF($AY279="", "", IF( $AX279&lt;&gt;"", $AX279,INDEX(聲母資料表, $AY279, $AZ$5)))</f>
        <v/>
      </c>
      <c r="BA279" s="362" t="str">
        <f t="array" ref="BA279">IF($X279, "", INDEX(方音八音反切資料表, $AE279, $AJ279))</f>
        <v/>
      </c>
    </row>
    <row r="280" spans="2:53">
      <c r="B280" s="307">
        <f t="shared" si="102"/>
        <v>273</v>
      </c>
      <c r="C280" s="404" t="s">
        <v>286</v>
      </c>
      <c r="D280" s="312" t="s">
        <v>51</v>
      </c>
      <c r="E280" s="312" t="s">
        <v>153</v>
      </c>
      <c r="F280" s="296">
        <v>7</v>
      </c>
      <c r="G280" s="418" t="str">
        <f t="shared" si="103"/>
        <v xml:space="preserve">岸 (gan7) </v>
      </c>
      <c r="H280" s="269" t="str" cm="1">
        <f t="array" ref="H280">IF( OR($U280, NOT($V280), $X280), "",  $AF280 &amp; INDEX(中文數值資料表, $AJ280, 2) &amp; $AC280)</f>
        <v>甘七語</v>
      </c>
      <c r="I280" s="332" t="str">
        <f t="shared" si="104"/>
        <v>gān</v>
      </c>
      <c r="J280" s="333" t="str">
        <f t="shared" si="105"/>
        <v>gān</v>
      </c>
      <c r="K280" s="334" t="str">
        <f t="shared" si="106"/>
        <v>ggān</v>
      </c>
      <c r="L280" s="335" t="str">
        <f t="shared" si="107"/>
        <v>ㆣㄢ˫</v>
      </c>
      <c r="M280" s="270" t="str">
        <f t="shared" ca="1" si="108"/>
        <v xml:space="preserve">\ltjruby{岸}{gān}\
</v>
      </c>
      <c r="N280" s="270" t="str">
        <f t="shared" ca="1" si="109"/>
        <v xml:space="preserve">&lt;ruby&gt;岸&lt;rt&gt;甘七語&lt;/rt&gt;&lt;/ruby&gt;
</v>
      </c>
      <c r="O280" s="270" t="str">
        <f t="shared" ca="1" si="110"/>
        <v xml:space="preserve">&lt;ruby&gt;岸&lt;rt&gt;gān&lt;/rt&gt;&lt;/ruby&gt;
</v>
      </c>
      <c r="P280" s="270" t="str">
        <f t="shared" ca="1" si="123"/>
        <v xml:space="preserve">&lt;ruby&gt;岸&lt;rt&gt;gān&lt;/rt&gt;&lt;/ruby&gt;
</v>
      </c>
      <c r="Q280" s="270" t="str">
        <f t="shared" ca="1" si="123"/>
        <v xml:space="preserve">&lt;ruby&gt;岸&lt;rt&gt;ggān&lt;/rt&gt;&lt;/ruby&gt;
</v>
      </c>
      <c r="R280" s="271" t="str">
        <f t="shared" ca="1" si="111"/>
        <v xml:space="preserve">&lt;ruby&gt;岸&lt;rtc&gt;ㆣㄢ˫&lt;/rtc&gt;&lt;/ruby&gt;
</v>
      </c>
      <c r="S280" s="271" t="str">
        <f t="shared" ca="1" si="112"/>
        <v xml:space="preserve">&lt;ruby&gt;岸&lt;rt&gt;gān&lt;/rt&gt;&lt;rtc&gt;ㆣㄢ˫&lt;/rtc&gt;&lt;/ruby&gt;
</v>
      </c>
      <c r="T280" s="244"/>
      <c r="U280" s="272" t="b">
        <f t="shared" si="113"/>
        <v>0</v>
      </c>
      <c r="V280" s="272" t="b">
        <f t="shared" si="114"/>
        <v>1</v>
      </c>
      <c r="W280" s="272" t="b">
        <f t="shared" si="122"/>
        <v>0</v>
      </c>
      <c r="X280" s="272" t="b">
        <f t="shared" si="115"/>
        <v>0</v>
      </c>
      <c r="Y280" s="272" t="b">
        <f t="shared" si="116"/>
        <v>0</v>
      </c>
      <c r="Z280" s="298"/>
      <c r="AA280" s="305">
        <f t="shared" si="117"/>
        <v>10</v>
      </c>
      <c r="AB280" s="301" cm="1">
        <f t="array" ref="AB280">IF( $AA280="", "", INDEX(聲母資料表, $AA280, AB$5))</f>
        <v>13</v>
      </c>
      <c r="AC280" s="301" t="str" cm="1">
        <f t="array" ref="AC280">IF( $AA280="", "", INDEX(聲母資料表, $AA280, AC$5))</f>
        <v>語</v>
      </c>
      <c r="AD280" s="305">
        <f t="shared" si="118"/>
        <v>7</v>
      </c>
      <c r="AE280" s="301" cm="1">
        <f t="array" ref="AE280">IF( $X280, "", INDEX(韻母資料表, AD280, AE$5))</f>
        <v>6</v>
      </c>
      <c r="AF280" s="301" t="str" cm="1">
        <f t="array" ref="AF280">IF( $X280, "", INDEX(韻母資料表, AE280, AF$5))</f>
        <v>甘</v>
      </c>
      <c r="AG280" s="298"/>
      <c r="AH280" s="301" t="b">
        <f t="array" ref="AH280">IF( $X280, "", IF( INDEX(韻母資料表, AD280, $AH$5) = "入聲", TRUE, FALSE) )</f>
        <v>0</v>
      </c>
      <c r="AI280" s="302">
        <f t="shared" si="119"/>
        <v>1</v>
      </c>
      <c r="AJ280" s="302">
        <f t="shared" si="124"/>
        <v>7</v>
      </c>
      <c r="AK280" s="362" t="str">
        <f t="array" ref="AK280">IF( $X280, "", INDEX(韻母資料表, $AD280, $AK$5))</f>
        <v>an</v>
      </c>
      <c r="AL280" s="362" t="str">
        <f t="array" ref="AL280">IF($X280, "", INDEX(白話字韻母八聲調資料表, $AE280, $AJ280))</f>
        <v>ān</v>
      </c>
      <c r="AM280" s="298"/>
      <c r="AN280" s="362" t="str" cm="1">
        <f t="array" ref="AN280">IF($W280, "", INDEX(聲母資料表, $AA280, AN$5))</f>
        <v>g</v>
      </c>
      <c r="AO280" s="367" t="str" cm="1">
        <f t="array" ref="AO280">IF($X280, "", INDEX(韻母資料表, $AD280, AO$5))</f>
        <v>an</v>
      </c>
      <c r="AP280" s="362" t="str" cm="1">
        <f t="array" ref="AP280">IF($X280, "", INDEX(台羅韻母八聲調資料表, $AE280, $F280))</f>
        <v>ān</v>
      </c>
      <c r="AQ280" s="298"/>
      <c r="AR280" s="302" t="str">
        <f t="array" ref="AR280">IF($W280, "", INDEX(聲母資料表, $AA280, $AR$5))</f>
        <v>gg</v>
      </c>
      <c r="AS280" s="303" t="str">
        <f t="array" ref="AS280">IF($X280, "", INDEX(韻母資料表, $AD280, $AS$5))</f>
        <v>an</v>
      </c>
      <c r="AT280" s="302" t="str">
        <f t="array" ref="AT280">IF($X280, "", INDEX(閩拼韻母八聲調資料表, $AE280, $AJ280))</f>
        <v>ān</v>
      </c>
      <c r="AV280" s="301" t="b">
        <f t="shared" si="121"/>
        <v>0</v>
      </c>
      <c r="AW280" s="301" t="str">
        <f>IF( $AV280, IFERROR( IF(MATCH( $E280, 顎音化聲母!$H$9:$H$37, 0), TRUE, FALSE), FALSE), "")</f>
        <v/>
      </c>
      <c r="AX280" s="301" t="str">
        <f t="array" ref="AX280">IF( AND($AV280, $AW280), INDEX(顎音化聲母資料表, MATCH( $D280 &amp; $E280, 顎音化聲母!$L$5:$L$136, 0), 3), "")</f>
        <v/>
      </c>
      <c r="AY280" s="301">
        <f t="shared" si="120"/>
        <v>10</v>
      </c>
      <c r="AZ280" s="362" t="str">
        <f t="array" ref="AZ280">IF($AY280="", "", IF( $AX280&lt;&gt;"", $AX280,INDEX(聲母資料表, $AY280, $AZ$5)))</f>
        <v>ㆣ</v>
      </c>
      <c r="BA280" s="362" t="str">
        <f t="array" ref="BA280">IF($X280, "", INDEX(方音八音反切資料表, $AE280, $AJ280))</f>
        <v>ㄢ˫</v>
      </c>
    </row>
    <row r="281" spans="2:53">
      <c r="B281" s="307">
        <f t="shared" si="102"/>
        <v>274</v>
      </c>
      <c r="C281" s="404" t="s">
        <v>287</v>
      </c>
      <c r="D281" s="312" t="s">
        <v>79</v>
      </c>
      <c r="E281" s="312" t="s">
        <v>61</v>
      </c>
      <c r="F281" s="296">
        <v>2</v>
      </c>
      <c r="G281" s="418" t="str">
        <f t="shared" si="103"/>
        <v xml:space="preserve">芷 (tsi2) </v>
      </c>
      <c r="H281" s="269" t="str" cm="1">
        <f t="array" ref="H281">IF( OR($U281, NOT($V281), $X281), "",  $AF281 &amp; INDEX(中文數值資料表, $AJ281, 2) &amp; $AC281)</f>
        <v>堅二曾</v>
      </c>
      <c r="I281" s="332" t="str">
        <f t="shared" si="104"/>
        <v>tsí</v>
      </c>
      <c r="J281" s="333" t="str">
        <f t="shared" si="105"/>
        <v>tsí</v>
      </c>
      <c r="K281" s="334" t="str">
        <f t="shared" si="106"/>
        <v>zí</v>
      </c>
      <c r="L281" s="335" t="str">
        <f t="shared" si="107"/>
        <v>ㄗㄧˋ</v>
      </c>
      <c r="M281" s="270" t="str">
        <f t="shared" ca="1" si="108"/>
        <v xml:space="preserve">\ltjruby{芷}{tsí}\
</v>
      </c>
      <c r="N281" s="270" t="str">
        <f t="shared" ca="1" si="109"/>
        <v xml:space="preserve">&lt;ruby&gt;芷&lt;rt&gt;堅二曾&lt;/rt&gt;&lt;/ruby&gt;
</v>
      </c>
      <c r="O281" s="270" t="str">
        <f t="shared" ca="1" si="110"/>
        <v xml:space="preserve">&lt;ruby&gt;芷&lt;rt&gt;tsí&lt;/rt&gt;&lt;/ruby&gt;
</v>
      </c>
      <c r="P281" s="270" t="str">
        <f t="shared" ca="1" si="123"/>
        <v xml:space="preserve">&lt;ruby&gt;芷&lt;rt&gt;tsí&lt;/rt&gt;&lt;/ruby&gt;
</v>
      </c>
      <c r="Q281" s="270" t="str">
        <f t="shared" ca="1" si="123"/>
        <v xml:space="preserve">&lt;ruby&gt;芷&lt;rt&gt;zí&lt;/rt&gt;&lt;/ruby&gt;
</v>
      </c>
      <c r="R281" s="271" t="str">
        <f t="shared" ca="1" si="111"/>
        <v xml:space="preserve">&lt;ruby&gt;芷&lt;rtc&gt;ㄗㄧˋ&lt;/rtc&gt;&lt;/ruby&gt;
</v>
      </c>
      <c r="S281" s="271" t="str">
        <f t="shared" ca="1" si="112"/>
        <v xml:space="preserve">&lt;ruby&gt;芷&lt;rt&gt;tsí&lt;/rt&gt;&lt;rtc&gt;ㄗㄧˋ&lt;/rtc&gt;&lt;/ruby&gt;
</v>
      </c>
      <c r="T281" s="244"/>
      <c r="U281" s="272" t="b">
        <f t="shared" si="113"/>
        <v>0</v>
      </c>
      <c r="V281" s="272" t="b">
        <f t="shared" si="114"/>
        <v>1</v>
      </c>
      <c r="W281" s="272" t="b">
        <f t="shared" si="122"/>
        <v>0</v>
      </c>
      <c r="X281" s="272" t="b">
        <f t="shared" si="115"/>
        <v>0</v>
      </c>
      <c r="Y281" s="272" t="b">
        <f t="shared" si="116"/>
        <v>0</v>
      </c>
      <c r="Z281" s="298"/>
      <c r="AA281" s="305">
        <f t="shared" si="117"/>
        <v>18</v>
      </c>
      <c r="AB281" s="301" cm="1">
        <f t="array" ref="AB281">IF( $AA281="", "", INDEX(聲母資料表, $AA281, AB$5))</f>
        <v>8</v>
      </c>
      <c r="AC281" s="301" t="str" cm="1">
        <f t="array" ref="AC281">IF( $AA281="", "", INDEX(聲母資料表, $AA281, AC$5))</f>
        <v>曾</v>
      </c>
      <c r="AD281" s="305">
        <f t="shared" si="118"/>
        <v>19</v>
      </c>
      <c r="AE281" s="301" cm="1">
        <f t="array" ref="AE281">IF( $X281, "", INDEX(韻母資料表, AD281, AE$5))</f>
        <v>29</v>
      </c>
      <c r="AF281" s="301" t="str" cm="1">
        <f t="array" ref="AF281">IF( $X281, "", INDEX(韻母資料表, AE281, AF$5))</f>
        <v>堅</v>
      </c>
      <c r="AG281" s="298"/>
      <c r="AH281" s="301" t="b">
        <f t="array" ref="AH281">IF( $X281, "", IF( INDEX(韻母資料表, AD281, $AH$5) = "入聲", TRUE, FALSE) )</f>
        <v>0</v>
      </c>
      <c r="AI281" s="302">
        <f t="shared" si="119"/>
        <v>1</v>
      </c>
      <c r="AJ281" s="302">
        <f t="shared" si="124"/>
        <v>2</v>
      </c>
      <c r="AK281" s="362" t="str">
        <f t="array" ref="AK281">IF( $X281, "", INDEX(韻母資料表, $AD281, $AK$5))</f>
        <v>i</v>
      </c>
      <c r="AL281" s="362" t="str">
        <f t="array" ref="AL281">IF($X281, "", INDEX(白話字韻母八聲調資料表, $AE281, $AJ281))</f>
        <v>í</v>
      </c>
      <c r="AM281" s="298"/>
      <c r="AN281" s="362" t="str" cm="1">
        <f t="array" ref="AN281">IF($W281, "", INDEX(聲母資料表, $AA281, AN$5))</f>
        <v>ts</v>
      </c>
      <c r="AO281" s="367" t="str" cm="1">
        <f t="array" ref="AO281">IF($X281, "", INDEX(韻母資料表, $AD281, AO$5))</f>
        <v>i</v>
      </c>
      <c r="AP281" s="362" t="str" cm="1">
        <f t="array" ref="AP281">IF($X281, "", INDEX(台羅韻母八聲調資料表, $AE281, $F281))</f>
        <v>í</v>
      </c>
      <c r="AQ281" s="298"/>
      <c r="AR281" s="302" t="str">
        <f t="array" ref="AR281">IF($W281, "", INDEX(聲母資料表, $AA281, $AR$5))</f>
        <v>z</v>
      </c>
      <c r="AS281" s="303" t="str">
        <f t="array" ref="AS281">IF($X281, "", INDEX(韻母資料表, $AD281, $AS$5))</f>
        <v>i</v>
      </c>
      <c r="AT281" s="302" t="str">
        <f t="array" ref="AT281">IF($X281, "", INDEX(閩拼韻母八聲調資料表, $AE281, $AJ281))</f>
        <v>í</v>
      </c>
      <c r="AV281" s="301" t="b">
        <f t="shared" si="121"/>
        <v>0</v>
      </c>
      <c r="AW281" s="301" t="str">
        <f>IF( $AV281, IFERROR( IF(MATCH( $E281, 顎音化聲母!$H$9:$H$37, 0), TRUE, FALSE), FALSE), "")</f>
        <v/>
      </c>
      <c r="AX281" s="301" t="str">
        <f t="array" ref="AX281">IF( AND($AV281, $AW281), INDEX(顎音化聲母資料表, MATCH( $D281 &amp; $E281, 顎音化聲母!$L$5:$L$136, 0), 3), "")</f>
        <v/>
      </c>
      <c r="AY281" s="301">
        <f t="shared" si="120"/>
        <v>18</v>
      </c>
      <c r="AZ281" s="362" t="str">
        <f t="array" ref="AZ281">IF($AY281="", "", IF( $AX281&lt;&gt;"", $AX281,INDEX(聲母資料表, $AY281, $AZ$5)))</f>
        <v>ㄗ</v>
      </c>
      <c r="BA281" s="362" t="str">
        <f t="array" ref="BA281">IF($X281, "", INDEX(方音八音反切資料表, $AE281, $AJ281))</f>
        <v>ㄧˋ</v>
      </c>
    </row>
    <row r="282" spans="2:53">
      <c r="B282" s="307">
        <f t="shared" si="102"/>
        <v>275</v>
      </c>
      <c r="C282" s="404" t="s">
        <v>288</v>
      </c>
      <c r="D282" s="312" t="s">
        <v>97</v>
      </c>
      <c r="E282" s="312" t="s">
        <v>64</v>
      </c>
      <c r="F282" s="296">
        <v>1</v>
      </c>
      <c r="G282" s="418" t="str">
        <f t="shared" si="103"/>
        <v xml:space="preserve">汀 (thing1) </v>
      </c>
      <c r="H282" s="269" t="str" cm="1">
        <f t="array" ref="H282">IF( OR($U282, NOT($V282), $X282), "",  $AF282 &amp; INDEX(中文數值資料表, $AJ282, 2) &amp; $AC282)</f>
        <v>監一他</v>
      </c>
      <c r="I282" s="332" t="str">
        <f t="shared" si="104"/>
        <v>thing</v>
      </c>
      <c r="J282" s="333" t="str">
        <f t="shared" si="105"/>
        <v>thing</v>
      </c>
      <c r="K282" s="334" t="str">
        <f t="shared" si="106"/>
        <v>tīng</v>
      </c>
      <c r="L282" s="335" t="str">
        <f t="shared" si="107"/>
        <v>ㄊㄧㄥ</v>
      </c>
      <c r="M282" s="270" t="str">
        <f t="shared" ca="1" si="108"/>
        <v xml:space="preserve">\ltjruby{汀}{thing}\
</v>
      </c>
      <c r="N282" s="270" t="str">
        <f t="shared" ca="1" si="109"/>
        <v xml:space="preserve">&lt;ruby&gt;汀&lt;rt&gt;監一他&lt;/rt&gt;&lt;/ruby&gt;
</v>
      </c>
      <c r="O282" s="270" t="str">
        <f t="shared" ca="1" si="110"/>
        <v xml:space="preserve">&lt;ruby&gt;汀&lt;rt&gt;thing&lt;/rt&gt;&lt;/ruby&gt;
</v>
      </c>
      <c r="P282" s="270" t="str">
        <f t="shared" ca="1" si="123"/>
        <v xml:space="preserve">&lt;ruby&gt;汀&lt;rt&gt;thing&lt;/rt&gt;&lt;/ruby&gt;
</v>
      </c>
      <c r="Q282" s="270" t="str">
        <f t="shared" ca="1" si="123"/>
        <v xml:space="preserve">&lt;ruby&gt;汀&lt;rt&gt;tīng&lt;/rt&gt;&lt;/ruby&gt;
</v>
      </c>
      <c r="R282" s="271" t="str">
        <f t="shared" ca="1" si="111"/>
        <v xml:space="preserve">&lt;ruby&gt;汀&lt;rtc&gt;ㄊㄧㄥ&lt;/rtc&gt;&lt;/ruby&gt;
</v>
      </c>
      <c r="S282" s="271" t="str">
        <f t="shared" ca="1" si="112"/>
        <v xml:space="preserve">&lt;ruby&gt;汀&lt;rt&gt;thing&lt;/rt&gt;&lt;rtc&gt;ㄊㄧㄥ&lt;/rtc&gt;&lt;/ruby&gt;
</v>
      </c>
      <c r="T282" s="244"/>
      <c r="U282" s="272" t="b">
        <f t="shared" si="113"/>
        <v>0</v>
      </c>
      <c r="V282" s="272" t="b">
        <f t="shared" si="114"/>
        <v>1</v>
      </c>
      <c r="W282" s="272" t="b">
        <f t="shared" si="122"/>
        <v>0</v>
      </c>
      <c r="X282" s="272" t="b">
        <f t="shared" si="115"/>
        <v>0</v>
      </c>
      <c r="Y282" s="272" t="b">
        <f t="shared" si="116"/>
        <v>0</v>
      </c>
      <c r="Z282" s="298"/>
      <c r="AA282" s="305">
        <f t="shared" si="117"/>
        <v>6</v>
      </c>
      <c r="AB282" s="301" cm="1">
        <f t="array" ref="AB282">IF( $AA282="", "", INDEX(聲母資料表, $AA282, AB$5))</f>
        <v>7</v>
      </c>
      <c r="AC282" s="301" t="str" cm="1">
        <f t="array" ref="AC282">IF( $AA282="", "", INDEX(聲母資料表, $AA282, AC$5))</f>
        <v>他</v>
      </c>
      <c r="AD282" s="305">
        <f t="shared" si="118"/>
        <v>37</v>
      </c>
      <c r="AE282" s="301" cm="1">
        <f t="array" ref="AE282">IF( $X282, "", INDEX(韻母資料表, AD282, AE$5))</f>
        <v>9</v>
      </c>
      <c r="AF282" s="301" t="str" cm="1">
        <f t="array" ref="AF282">IF( $X282, "", INDEX(韻母資料表, AE282, AF$5))</f>
        <v>監</v>
      </c>
      <c r="AG282" s="298"/>
      <c r="AH282" s="301" t="b">
        <f t="array" ref="AH282">IF( $X282, "", IF( INDEX(韻母資料表, AD282, $AH$5) = "入聲", TRUE, FALSE) )</f>
        <v>0</v>
      </c>
      <c r="AI282" s="302">
        <f t="shared" si="119"/>
        <v>1</v>
      </c>
      <c r="AJ282" s="302">
        <f t="shared" si="124"/>
        <v>1</v>
      </c>
      <c r="AK282" s="362" t="str">
        <f t="array" ref="AK282">IF( $X282, "", INDEX(韻母資料表, $AD282, $AK$5))</f>
        <v>ing</v>
      </c>
      <c r="AL282" s="362" t="str">
        <f t="array" ref="AL282">IF($X282, "", INDEX(白話字韻母八聲調資料表, $AE282, $AJ282))</f>
        <v>ing</v>
      </c>
      <c r="AM282" s="298"/>
      <c r="AN282" s="362" t="str" cm="1">
        <f t="array" ref="AN282">IF($W282, "", INDEX(聲母資料表, $AA282, AN$5))</f>
        <v>th</v>
      </c>
      <c r="AO282" s="367" t="str" cm="1">
        <f t="array" ref="AO282">IF($X282, "", INDEX(韻母資料表, $AD282, AO$5))</f>
        <v>ing</v>
      </c>
      <c r="AP282" s="362" t="str" cm="1">
        <f t="array" ref="AP282">IF($X282, "", INDEX(台羅韻母八聲調資料表, $AE282, $F282))</f>
        <v>ing</v>
      </c>
      <c r="AQ282" s="298"/>
      <c r="AR282" s="302" t="str">
        <f t="array" ref="AR282">IF($W282, "", INDEX(聲母資料表, $AA282, $AR$5))</f>
        <v>t</v>
      </c>
      <c r="AS282" s="303" t="str">
        <f t="array" ref="AS282">IF($X282, "", INDEX(韻母資料表, $AD282, $AS$5))</f>
        <v>ing</v>
      </c>
      <c r="AT282" s="302" t="str">
        <f t="array" ref="AT282">IF($X282, "", INDEX(閩拼韻母八聲調資料表, $AE282, $AJ282))</f>
        <v>īng</v>
      </c>
      <c r="AV282" s="301" t="b">
        <f t="shared" si="121"/>
        <v>0</v>
      </c>
      <c r="AW282" s="301" t="str">
        <f>IF( $AV282, IFERROR( IF(MATCH( $E282, 顎音化聲母!$H$9:$H$37, 0), TRUE, FALSE), FALSE), "")</f>
        <v/>
      </c>
      <c r="AX282" s="301" t="str">
        <f t="array" ref="AX282">IF( AND($AV282, $AW282), INDEX(顎音化聲母資料表, MATCH( $D282 &amp; $E282, 顎音化聲母!$L$5:$L$136, 0), 3), "")</f>
        <v/>
      </c>
      <c r="AY282" s="301">
        <f t="shared" si="120"/>
        <v>6</v>
      </c>
      <c r="AZ282" s="362" t="str">
        <f t="array" ref="AZ282">IF($AY282="", "", IF( $AX282&lt;&gt;"", $AX282,INDEX(聲母資料表, $AY282, $AZ$5)))</f>
        <v>ㄊ</v>
      </c>
      <c r="BA282" s="362" t="str">
        <f t="array" ref="BA282">IF($X282, "", INDEX(方音八音反切資料表, $AE282, $AJ282))</f>
        <v>ㄧㄥ</v>
      </c>
    </row>
    <row r="283" spans="2:53">
      <c r="B283" s="307">
        <f t="shared" si="102"/>
        <v>276</v>
      </c>
      <c r="C283" s="404" t="s">
        <v>289</v>
      </c>
      <c r="D283" s="312" t="s">
        <v>57</v>
      </c>
      <c r="E283" s="312" t="s">
        <v>153</v>
      </c>
      <c r="F283" s="296">
        <v>5</v>
      </c>
      <c r="G283" s="418" t="str">
        <f t="shared" si="103"/>
        <v xml:space="preserve">蘭 (lan5) </v>
      </c>
      <c r="H283" s="269" t="str" cm="1">
        <f t="array" ref="H283">IF( OR($U283, NOT($V283), $X283), "",  $AF283 &amp; INDEX(中文數值資料表, $AJ283, 2) &amp; $AC283)</f>
        <v>甘五柳</v>
      </c>
      <c r="I283" s="332" t="str">
        <f t="shared" si="104"/>
        <v>lân</v>
      </c>
      <c r="J283" s="333" t="str">
        <f t="shared" si="105"/>
        <v>lân</v>
      </c>
      <c r="K283" s="334" t="str">
        <f t="shared" si="106"/>
        <v>làn</v>
      </c>
      <c r="L283" s="335" t="str">
        <f t="shared" si="107"/>
        <v>ㄌㄢˊ</v>
      </c>
      <c r="M283" s="270" t="str">
        <f t="shared" ca="1" si="108"/>
        <v xml:space="preserve">\ltjruby{蘭}{lân}\
</v>
      </c>
      <c r="N283" s="270" t="str">
        <f t="shared" ca="1" si="109"/>
        <v xml:space="preserve">&lt;ruby&gt;蘭&lt;rt&gt;甘五柳&lt;/rt&gt;&lt;/ruby&gt;
</v>
      </c>
      <c r="O283" s="270" t="str">
        <f t="shared" ca="1" si="110"/>
        <v xml:space="preserve">&lt;ruby&gt;蘭&lt;rt&gt;lân&lt;/rt&gt;&lt;/ruby&gt;
</v>
      </c>
      <c r="P283" s="270" t="str">
        <f t="shared" ca="1" si="123"/>
        <v xml:space="preserve">&lt;ruby&gt;蘭&lt;rt&gt;lân&lt;/rt&gt;&lt;/ruby&gt;
</v>
      </c>
      <c r="Q283" s="270" t="str">
        <f t="shared" ca="1" si="123"/>
        <v xml:space="preserve">&lt;ruby&gt;蘭&lt;rt&gt;làn&lt;/rt&gt;&lt;/ruby&gt;
</v>
      </c>
      <c r="R283" s="271" t="str">
        <f t="shared" ca="1" si="111"/>
        <v xml:space="preserve">&lt;ruby&gt;蘭&lt;rtc&gt;ㄌㄢˊ&lt;/rtc&gt;&lt;/ruby&gt;
</v>
      </c>
      <c r="S283" s="271" t="str">
        <f t="shared" ca="1" si="112"/>
        <v xml:space="preserve">&lt;ruby&gt;蘭&lt;rt&gt;lân&lt;/rt&gt;&lt;rtc&gt;ㄌㄢˊ&lt;/rtc&gt;&lt;/ruby&gt;
</v>
      </c>
      <c r="T283" s="244"/>
      <c r="U283" s="272" t="b">
        <f t="shared" si="113"/>
        <v>0</v>
      </c>
      <c r="V283" s="272" t="b">
        <f t="shared" si="114"/>
        <v>1</v>
      </c>
      <c r="W283" s="272" t="b">
        <f t="shared" si="122"/>
        <v>0</v>
      </c>
      <c r="X283" s="272" t="b">
        <f t="shared" si="115"/>
        <v>0</v>
      </c>
      <c r="Y283" s="272" t="b">
        <f t="shared" si="116"/>
        <v>0</v>
      </c>
      <c r="Z283" s="298"/>
      <c r="AA283" s="305">
        <f t="shared" si="117"/>
        <v>8</v>
      </c>
      <c r="AB283" s="301" cm="1">
        <f t="array" ref="AB283">IF( $AA283="", "", INDEX(聲母資料表, $AA283, AB$5))</f>
        <v>1</v>
      </c>
      <c r="AC283" s="301" t="str" cm="1">
        <f t="array" ref="AC283">IF( $AA283="", "", INDEX(聲母資料表, $AA283, AC$5))</f>
        <v>柳</v>
      </c>
      <c r="AD283" s="305">
        <f t="shared" si="118"/>
        <v>7</v>
      </c>
      <c r="AE283" s="301" cm="1">
        <f t="array" ref="AE283">IF( $X283, "", INDEX(韻母資料表, AD283, AE$5))</f>
        <v>6</v>
      </c>
      <c r="AF283" s="301" t="str" cm="1">
        <f t="array" ref="AF283">IF( $X283, "", INDEX(韻母資料表, AE283, AF$5))</f>
        <v>甘</v>
      </c>
      <c r="AG283" s="298"/>
      <c r="AH283" s="301" t="b">
        <f t="array" ref="AH283">IF( $X283, "", IF( INDEX(韻母資料表, AD283, $AH$5) = "入聲", TRUE, FALSE) )</f>
        <v>0</v>
      </c>
      <c r="AI283" s="302">
        <f t="shared" si="119"/>
        <v>1</v>
      </c>
      <c r="AJ283" s="302">
        <f t="shared" si="124"/>
        <v>5</v>
      </c>
      <c r="AK283" s="362" t="str">
        <f t="array" ref="AK283">IF( $X283, "", INDEX(韻母資料表, $AD283, $AK$5))</f>
        <v>an</v>
      </c>
      <c r="AL283" s="362" t="str">
        <f t="array" ref="AL283">IF($X283, "", INDEX(白話字韻母八聲調資料表, $AE283, $AJ283))</f>
        <v>ân</v>
      </c>
      <c r="AM283" s="298"/>
      <c r="AN283" s="362" t="str" cm="1">
        <f t="array" ref="AN283">IF($W283, "", INDEX(聲母資料表, $AA283, AN$5))</f>
        <v>l</v>
      </c>
      <c r="AO283" s="367" t="str" cm="1">
        <f t="array" ref="AO283">IF($X283, "", INDEX(韻母資料表, $AD283, AO$5))</f>
        <v>an</v>
      </c>
      <c r="AP283" s="362" t="str" cm="1">
        <f t="array" ref="AP283">IF($X283, "", INDEX(台羅韻母八聲調資料表, $AE283, $F283))</f>
        <v>ân</v>
      </c>
      <c r="AQ283" s="298"/>
      <c r="AR283" s="302" t="str">
        <f t="array" ref="AR283">IF($W283, "", INDEX(聲母資料表, $AA283, $AR$5))</f>
        <v>l</v>
      </c>
      <c r="AS283" s="303" t="str">
        <f t="array" ref="AS283">IF($X283, "", INDEX(韻母資料表, $AD283, $AS$5))</f>
        <v>an</v>
      </c>
      <c r="AT283" s="302" t="str">
        <f t="array" ref="AT283">IF($X283, "", INDEX(閩拼韻母八聲調資料表, $AE283, $AJ283))</f>
        <v>àn</v>
      </c>
      <c r="AV283" s="301" t="b">
        <f t="shared" si="121"/>
        <v>0</v>
      </c>
      <c r="AW283" s="301" t="str">
        <f>IF( $AV283, IFERROR( IF(MATCH( $E283, 顎音化聲母!$H$9:$H$37, 0), TRUE, FALSE), FALSE), "")</f>
        <v/>
      </c>
      <c r="AX283" s="301" t="str">
        <f t="array" ref="AX283">IF( AND($AV283, $AW283), INDEX(顎音化聲母資料表, MATCH( $D283 &amp; $E283, 顎音化聲母!$L$5:$L$136, 0), 3), "")</f>
        <v/>
      </c>
      <c r="AY283" s="301">
        <f t="shared" si="120"/>
        <v>8</v>
      </c>
      <c r="AZ283" s="362" t="str">
        <f t="array" ref="AZ283">IF($AY283="", "", IF( $AX283&lt;&gt;"", $AX283,INDEX(聲母資料表, $AY283, $AZ$5)))</f>
        <v>ㄌ</v>
      </c>
      <c r="BA283" s="362" t="str">
        <f t="array" ref="BA283">IF($X283, "", INDEX(方音八音反切資料表, $AE283, $AJ283))</f>
        <v>ㄢˊ</v>
      </c>
    </row>
    <row r="284" spans="2:53">
      <c r="B284" s="307">
        <f t="shared" si="102"/>
        <v>277</v>
      </c>
      <c r="C284" s="404" t="s">
        <v>75</v>
      </c>
      <c r="D284" s="312"/>
      <c r="E284" s="312"/>
      <c r="F284" s="296"/>
      <c r="G284" s="418" t="str">
        <f t="shared" si="103"/>
        <v/>
      </c>
      <c r="H284" s="269" t="str" cm="1">
        <f t="array" ref="H284">IF( OR($U284, NOT($V284), $X284), "",  $AF284 &amp; INDEX(中文數值資料表, $AJ284, 2) &amp; $AC284)</f>
        <v/>
      </c>
      <c r="I284" s="332" t="str">
        <f t="shared" si="104"/>
        <v/>
      </c>
      <c r="J284" s="333" t="str">
        <f t="shared" si="105"/>
        <v/>
      </c>
      <c r="K284" s="334" t="str">
        <f t="shared" si="106"/>
        <v/>
      </c>
      <c r="L284" s="335" t="str">
        <f t="shared" si="107"/>
        <v/>
      </c>
      <c r="M284" s="270" t="str">
        <f t="shared" ca="1" si="108"/>
        <v xml:space="preserve">\ltjruby{，}{}\
</v>
      </c>
      <c r="N284" s="270" t="str">
        <f t="shared" ca="1" si="109"/>
        <v xml:space="preserve">，
</v>
      </c>
      <c r="O284" s="270" t="str">
        <f t="shared" ca="1" si="110"/>
        <v xml:space="preserve">，
</v>
      </c>
      <c r="P284" s="270" t="str">
        <f t="shared" ca="1" si="123"/>
        <v xml:space="preserve">，
</v>
      </c>
      <c r="Q284" s="270" t="str">
        <f t="shared" ca="1" si="123"/>
        <v xml:space="preserve">，
</v>
      </c>
      <c r="R284" s="271" t="str">
        <f t="shared" ca="1" si="111"/>
        <v xml:space="preserve">，
</v>
      </c>
      <c r="S284" s="271" t="str">
        <f t="shared" ca="1" si="112"/>
        <v xml:space="preserve">，
</v>
      </c>
      <c r="T284" s="244"/>
      <c r="U284" s="272" t="b">
        <f t="shared" si="113"/>
        <v>1</v>
      </c>
      <c r="V284" s="272" t="b">
        <f t="shared" si="114"/>
        <v>0</v>
      </c>
      <c r="W284" s="272" t="b">
        <f t="shared" si="122"/>
        <v>1</v>
      </c>
      <c r="X284" s="272" t="b">
        <f t="shared" si="115"/>
        <v>1</v>
      </c>
      <c r="Y284" s="272" t="b">
        <f t="shared" si="116"/>
        <v>0</v>
      </c>
      <c r="Z284" s="298"/>
      <c r="AA284" s="305" t="str">
        <f t="shared" si="117"/>
        <v/>
      </c>
      <c r="AB284" s="301" t="str" cm="1">
        <f t="array" ref="AB284">IF( $AA284="", "", INDEX(聲母資料表, $AA284, AB$5))</f>
        <v/>
      </c>
      <c r="AC284" s="301" t="str" cm="1">
        <f t="array" ref="AC284">IF( $AA284="", "", INDEX(聲母資料表, $AA284, AC$5))</f>
        <v/>
      </c>
      <c r="AD284" s="305" t="str">
        <f t="shared" si="118"/>
        <v/>
      </c>
      <c r="AE284" s="301" t="str" cm="1">
        <f t="array" ref="AE284">IF( $X284, "", INDEX(韻母資料表, AD284, AE$5))</f>
        <v/>
      </c>
      <c r="AF284" s="301" t="str" cm="1">
        <f t="array" ref="AF284">IF( $X284, "", INDEX(韻母資料表, AE284, AF$5))</f>
        <v/>
      </c>
      <c r="AG284" s="298"/>
      <c r="AH284" s="301" t="str">
        <f t="array" ref="AH284">IF( $X284, "", IF( INDEX(韻母資料表, AD284, $AH$5) = "入聲", TRUE, FALSE) )</f>
        <v/>
      </c>
      <c r="AI284" s="302" t="str">
        <f t="shared" si="119"/>
        <v/>
      </c>
      <c r="AJ284" s="302" t="str">
        <f t="shared" si="124"/>
        <v/>
      </c>
      <c r="AK284" s="362" t="str">
        <f t="array" ref="AK284">IF( $X284, "", INDEX(韻母資料表, $AD284, $AK$5))</f>
        <v/>
      </c>
      <c r="AL284" s="362" t="str">
        <f t="array" ref="AL284">IF($X284, "", INDEX(白話字韻母八聲調資料表, $AE284, $AJ284))</f>
        <v/>
      </c>
      <c r="AM284" s="298"/>
      <c r="AN284" s="362" t="str" cm="1">
        <f t="array" ref="AN284">IF($W284, "", INDEX(聲母資料表, $AA284, AN$5))</f>
        <v/>
      </c>
      <c r="AO284" s="367" t="str" cm="1">
        <f t="array" ref="AO284">IF($X284, "", INDEX(韻母資料表, $AD284, AO$5))</f>
        <v/>
      </c>
      <c r="AP284" s="362" t="str" cm="1">
        <f t="array" ref="AP284">IF($X284, "", INDEX(台羅韻母八聲調資料表, $AE284, $F284))</f>
        <v/>
      </c>
      <c r="AQ284" s="298"/>
      <c r="AR284" s="302" t="str">
        <f t="array" ref="AR284">IF($W284, "", INDEX(聲母資料表, $AA284, $AR$5))</f>
        <v/>
      </c>
      <c r="AS284" s="303" t="str">
        <f t="array" ref="AS284">IF($X284, "", INDEX(韻母資料表, $AD284, $AS$5))</f>
        <v/>
      </c>
      <c r="AT284" s="302" t="str">
        <f t="array" ref="AT284">IF($X284, "", INDEX(閩拼韻母八聲調資料表, $AE284, $AJ284))</f>
        <v/>
      </c>
      <c r="AV284" s="301" t="b">
        <f t="shared" si="121"/>
        <v>0</v>
      </c>
      <c r="AW284" s="301" t="str">
        <f>IF( $AV284, IFERROR( IF(MATCH( $E284, 顎音化聲母!$H$9:$H$37, 0), TRUE, FALSE), FALSE), "")</f>
        <v/>
      </c>
      <c r="AX284" s="301" t="str">
        <f t="array" ref="AX284">IF( AND($AV284, $AW284), INDEX(顎音化聲母資料表, MATCH( $D284 &amp; $E284, 顎音化聲母!$L$5:$L$136, 0), 3), "")</f>
        <v/>
      </c>
      <c r="AY284" s="301" t="str">
        <f t="shared" si="120"/>
        <v/>
      </c>
      <c r="AZ284" s="362" t="str">
        <f t="array" ref="AZ284">IF($AY284="", "", IF( $AX284&lt;&gt;"", $AX284,INDEX(聲母資料表, $AY284, $AZ$5)))</f>
        <v/>
      </c>
      <c r="BA284" s="362" t="str">
        <f t="array" ref="BA284">IF($X284, "", INDEX(方音八音反切資料表, $AE284, $AJ284))</f>
        <v/>
      </c>
    </row>
    <row r="285" spans="2:53">
      <c r="B285" s="307">
        <f t="shared" si="102"/>
        <v>278</v>
      </c>
      <c r="C285" s="404" t="s">
        <v>290</v>
      </c>
      <c r="D285" s="312" t="s">
        <v>103</v>
      </c>
      <c r="E285" s="312" t="s">
        <v>129</v>
      </c>
      <c r="F285" s="296">
        <v>4</v>
      </c>
      <c r="G285" s="418" t="str">
        <f t="shared" si="103"/>
        <v xml:space="preserve">郁 (hiok4) </v>
      </c>
      <c r="H285" s="269" t="str" cm="1">
        <f t="array" ref="H285">IF( OR($U285, NOT($V285), $X285), "",  $AF285 &amp; INDEX(中文數值資料表, $AJ285, 2) &amp; $AC285)</f>
        <v>交四喜</v>
      </c>
      <c r="I285" s="332" t="str">
        <f t="shared" si="104"/>
        <v>hiok</v>
      </c>
      <c r="J285" s="333" t="str">
        <f t="shared" si="105"/>
        <v>hiok</v>
      </c>
      <c r="K285" s="334" t="str">
        <f t="shared" si="106"/>
        <v>hiok</v>
      </c>
      <c r="L285" s="335" t="str">
        <f t="shared" si="107"/>
        <v>ㄏㄧㆦㆻ</v>
      </c>
      <c r="M285" s="270" t="str">
        <f t="shared" ca="1" si="108"/>
        <v xml:space="preserve">\ltjruby{郁}{hiok}\
</v>
      </c>
      <c r="N285" s="270" t="str">
        <f t="shared" ca="1" si="109"/>
        <v xml:space="preserve">&lt;ruby&gt;郁&lt;rt&gt;交四喜&lt;/rt&gt;&lt;/ruby&gt;
</v>
      </c>
      <c r="O285" s="270" t="str">
        <f t="shared" ca="1" si="110"/>
        <v xml:space="preserve">&lt;ruby&gt;郁&lt;rt&gt;hiok&lt;/rt&gt;&lt;/ruby&gt;
</v>
      </c>
      <c r="P285" s="270" t="str">
        <f t="shared" ca="1" si="123"/>
        <v xml:space="preserve">&lt;ruby&gt;郁&lt;rt&gt;hiok&lt;/rt&gt;&lt;/ruby&gt;
</v>
      </c>
      <c r="Q285" s="270" t="str">
        <f t="shared" ca="1" si="123"/>
        <v xml:space="preserve">&lt;ruby&gt;郁&lt;rt&gt;hiok&lt;/rt&gt;&lt;/ruby&gt;
</v>
      </c>
      <c r="R285" s="271" t="str">
        <f t="shared" ca="1" si="111"/>
        <v xml:space="preserve">&lt;ruby&gt;郁&lt;rtc&gt;ㄏㄧㆦㆻ&lt;/rtc&gt;&lt;/ruby&gt;
</v>
      </c>
      <c r="S285" s="271" t="str">
        <f t="shared" ca="1" si="112"/>
        <v xml:space="preserve">&lt;ruby&gt;郁&lt;rt&gt;hiok&lt;/rt&gt;&lt;rtc&gt;ㄏㄧㆦㆻ&lt;/rtc&gt;&lt;/ruby&gt;
</v>
      </c>
      <c r="T285" s="244"/>
      <c r="U285" s="272" t="b">
        <f t="shared" si="113"/>
        <v>0</v>
      </c>
      <c r="V285" s="272" t="b">
        <f t="shared" si="114"/>
        <v>1</v>
      </c>
      <c r="W285" s="272" t="b">
        <f t="shared" si="122"/>
        <v>0</v>
      </c>
      <c r="X285" s="272" t="b">
        <f t="shared" si="115"/>
        <v>0</v>
      </c>
      <c r="Y285" s="272" t="b">
        <f t="shared" si="116"/>
        <v>0</v>
      </c>
      <c r="Z285" s="298"/>
      <c r="AA285" s="305">
        <f t="shared" si="117"/>
        <v>13</v>
      </c>
      <c r="AB285" s="301" cm="1">
        <f t="array" ref="AB285">IF( $AA285="", "", INDEX(聲母資料表, $AA285, AB$5))</f>
        <v>15</v>
      </c>
      <c r="AC285" s="301" t="str" cm="1">
        <f t="array" ref="AC285">IF( $AA285="", "", INDEX(聲母資料表, $AA285, AC$5))</f>
        <v>喜</v>
      </c>
      <c r="AD285" s="305">
        <f t="shared" si="118"/>
        <v>42</v>
      </c>
      <c r="AE285" s="301" cm="1">
        <f t="array" ref="AE285">IF( $X285, "", INDEX(韻母資料表, AD285, AE$5))</f>
        <v>14</v>
      </c>
      <c r="AF285" s="301" t="str" cm="1">
        <f t="array" ref="AF285">IF( $X285, "", INDEX(韻母資料表, AE285, AF$5))</f>
        <v>交</v>
      </c>
      <c r="AG285" s="298"/>
      <c r="AH285" s="301" t="b">
        <f t="array" ref="AH285">IF( $X285, "", IF( INDEX(韻母資料表, AD285, $AH$5) = "入聲", TRUE, FALSE) )</f>
        <v>0</v>
      </c>
      <c r="AI285" s="302">
        <f t="shared" si="119"/>
        <v>1</v>
      </c>
      <c r="AJ285" s="302">
        <f t="shared" si="124"/>
        <v>4</v>
      </c>
      <c r="AK285" s="362" t="str">
        <f t="array" ref="AK285">IF( $X285, "", INDEX(韻母資料表, $AD285, $AK$5))</f>
        <v>iok</v>
      </c>
      <c r="AL285" s="362" t="str">
        <f t="array" ref="AL285">IF($X285, "", INDEX(白話字韻母八聲調資料表, $AE285, $AJ285))</f>
        <v>iok</v>
      </c>
      <c r="AM285" s="298"/>
      <c r="AN285" s="362" t="str" cm="1">
        <f t="array" ref="AN285">IF($W285, "", INDEX(聲母資料表, $AA285, AN$5))</f>
        <v>h</v>
      </c>
      <c r="AO285" s="367" t="str" cm="1">
        <f t="array" ref="AO285">IF($X285, "", INDEX(韻母資料表, $AD285, AO$5))</f>
        <v>iok</v>
      </c>
      <c r="AP285" s="362" t="str" cm="1">
        <f t="array" ref="AP285">IF($X285, "", INDEX(台羅韻母八聲調資料表, $AE285, $F285))</f>
        <v>iok</v>
      </c>
      <c r="AQ285" s="298"/>
      <c r="AR285" s="302" t="str">
        <f t="array" ref="AR285">IF($W285, "", INDEX(聲母資料表, $AA285, $AR$5))</f>
        <v>h</v>
      </c>
      <c r="AS285" s="303" t="str">
        <f t="array" ref="AS285">IF($X285, "", INDEX(韻母資料表, $AD285, $AS$5))</f>
        <v>iok</v>
      </c>
      <c r="AT285" s="302" t="str">
        <f t="array" ref="AT285">IF($X285, "", INDEX(閩拼韻母八聲調資料表, $AE285, $AJ285))</f>
        <v>iok</v>
      </c>
      <c r="AV285" s="301" t="b">
        <f t="shared" si="121"/>
        <v>0</v>
      </c>
      <c r="AW285" s="301" t="str">
        <f>IF( $AV285, IFERROR( IF(MATCH( $E285, 顎音化聲母!$H$9:$H$37, 0), TRUE, FALSE), FALSE), "")</f>
        <v/>
      </c>
      <c r="AX285" s="301" t="str">
        <f t="array" ref="AX285">IF( AND($AV285, $AW285), INDEX(顎音化聲母資料表, MATCH( $D285 &amp; $E285, 顎音化聲母!$L$5:$L$136, 0), 3), "")</f>
        <v/>
      </c>
      <c r="AY285" s="301">
        <f t="shared" si="120"/>
        <v>13</v>
      </c>
      <c r="AZ285" s="362" t="str">
        <f t="array" ref="AZ285">IF($AY285="", "", IF( $AX285&lt;&gt;"", $AX285,INDEX(聲母資料表, $AY285, $AZ$5)))</f>
        <v>ㄏ</v>
      </c>
      <c r="BA285" s="362" t="str">
        <f t="array" ref="BA285">IF($X285, "", INDEX(方音八音反切資料表, $AE285, $AJ285))</f>
        <v>ㄧㆦㆻ</v>
      </c>
    </row>
    <row r="286" spans="2:53">
      <c r="B286" s="307">
        <f t="shared" si="102"/>
        <v>279</v>
      </c>
      <c r="C286" s="404" t="s">
        <v>290</v>
      </c>
      <c r="D286" s="312" t="s">
        <v>103</v>
      </c>
      <c r="E286" s="312" t="s">
        <v>129</v>
      </c>
      <c r="F286" s="296">
        <v>4</v>
      </c>
      <c r="G286" s="418" t="str">
        <f t="shared" si="103"/>
        <v xml:space="preserve">郁 (hiok4) </v>
      </c>
      <c r="H286" s="269" t="str" cm="1">
        <f t="array" ref="H286">IF( OR($U286, NOT($V286), $X286), "",  $AF286 &amp; INDEX(中文數值資料表, $AJ286, 2) &amp; $AC286)</f>
        <v>交四喜</v>
      </c>
      <c r="I286" s="332" t="str">
        <f t="shared" si="104"/>
        <v>hiok</v>
      </c>
      <c r="J286" s="333" t="str">
        <f t="shared" si="105"/>
        <v>hiok</v>
      </c>
      <c r="K286" s="334" t="str">
        <f t="shared" si="106"/>
        <v>hiok</v>
      </c>
      <c r="L286" s="335" t="str">
        <f t="shared" si="107"/>
        <v>ㄏㄧㆦㆻ</v>
      </c>
      <c r="M286" s="270" t="str">
        <f t="shared" ca="1" si="108"/>
        <v xml:space="preserve">\ltjruby{郁}{hiok}\
</v>
      </c>
      <c r="N286" s="270" t="str">
        <f t="shared" ca="1" si="109"/>
        <v xml:space="preserve">&lt;ruby&gt;郁&lt;rt&gt;交四喜&lt;/rt&gt;&lt;/ruby&gt;
</v>
      </c>
      <c r="O286" s="270" t="str">
        <f t="shared" ca="1" si="110"/>
        <v xml:space="preserve">&lt;ruby&gt;郁&lt;rt&gt;hiok&lt;/rt&gt;&lt;/ruby&gt;
</v>
      </c>
      <c r="P286" s="270" t="str">
        <f t="shared" ca="1" si="123"/>
        <v xml:space="preserve">&lt;ruby&gt;郁&lt;rt&gt;hiok&lt;/rt&gt;&lt;/ruby&gt;
</v>
      </c>
      <c r="Q286" s="270" t="str">
        <f t="shared" ca="1" si="123"/>
        <v xml:space="preserve">&lt;ruby&gt;郁&lt;rt&gt;hiok&lt;/rt&gt;&lt;/ruby&gt;
</v>
      </c>
      <c r="R286" s="271" t="str">
        <f t="shared" ca="1" si="111"/>
        <v xml:space="preserve">&lt;ruby&gt;郁&lt;rtc&gt;ㄏㄧㆦㆻ&lt;/rtc&gt;&lt;/ruby&gt;
</v>
      </c>
      <c r="S286" s="271" t="str">
        <f t="shared" ca="1" si="112"/>
        <v xml:space="preserve">&lt;ruby&gt;郁&lt;rt&gt;hiok&lt;/rt&gt;&lt;rtc&gt;ㄏㄧㆦㆻ&lt;/rtc&gt;&lt;/ruby&gt;
</v>
      </c>
      <c r="T286" s="244"/>
      <c r="U286" s="272" t="b">
        <f t="shared" si="113"/>
        <v>0</v>
      </c>
      <c r="V286" s="272" t="b">
        <f t="shared" si="114"/>
        <v>1</v>
      </c>
      <c r="W286" s="272" t="b">
        <f t="shared" si="122"/>
        <v>0</v>
      </c>
      <c r="X286" s="272" t="b">
        <f t="shared" si="115"/>
        <v>0</v>
      </c>
      <c r="Y286" s="272" t="b">
        <f t="shared" si="116"/>
        <v>0</v>
      </c>
      <c r="Z286" s="298"/>
      <c r="AA286" s="305">
        <f t="shared" si="117"/>
        <v>13</v>
      </c>
      <c r="AB286" s="301" cm="1">
        <f t="array" ref="AB286">IF( $AA286="", "", INDEX(聲母資料表, $AA286, AB$5))</f>
        <v>15</v>
      </c>
      <c r="AC286" s="301" t="str" cm="1">
        <f t="array" ref="AC286">IF( $AA286="", "", INDEX(聲母資料表, $AA286, AC$5))</f>
        <v>喜</v>
      </c>
      <c r="AD286" s="305">
        <f t="shared" si="118"/>
        <v>42</v>
      </c>
      <c r="AE286" s="301" cm="1">
        <f t="array" ref="AE286">IF( $X286, "", INDEX(韻母資料表, AD286, AE$5))</f>
        <v>14</v>
      </c>
      <c r="AF286" s="301" t="str" cm="1">
        <f t="array" ref="AF286">IF( $X286, "", INDEX(韻母資料表, AE286, AF$5))</f>
        <v>交</v>
      </c>
      <c r="AG286" s="298"/>
      <c r="AH286" s="301" t="b">
        <f t="array" ref="AH286">IF( $X286, "", IF( INDEX(韻母資料表, AD286, $AH$5) = "入聲", TRUE, FALSE) )</f>
        <v>0</v>
      </c>
      <c r="AI286" s="302">
        <f t="shared" si="119"/>
        <v>1</v>
      </c>
      <c r="AJ286" s="302">
        <f t="shared" si="124"/>
        <v>4</v>
      </c>
      <c r="AK286" s="362" t="str">
        <f t="array" ref="AK286">IF( $X286, "", INDEX(韻母資料表, $AD286, $AK$5))</f>
        <v>iok</v>
      </c>
      <c r="AL286" s="362" t="str">
        <f t="array" ref="AL286">IF($X286, "", INDEX(白話字韻母八聲調資料表, $AE286, $AJ286))</f>
        <v>iok</v>
      </c>
      <c r="AM286" s="298"/>
      <c r="AN286" s="362" t="str" cm="1">
        <f t="array" ref="AN286">IF($W286, "", INDEX(聲母資料表, $AA286, AN$5))</f>
        <v>h</v>
      </c>
      <c r="AO286" s="367" t="str" cm="1">
        <f t="array" ref="AO286">IF($X286, "", INDEX(韻母資料表, $AD286, AO$5))</f>
        <v>iok</v>
      </c>
      <c r="AP286" s="362" t="str" cm="1">
        <f t="array" ref="AP286">IF($X286, "", INDEX(台羅韻母八聲調資料表, $AE286, $F286))</f>
        <v>iok</v>
      </c>
      <c r="AQ286" s="298"/>
      <c r="AR286" s="302" t="str">
        <f t="array" ref="AR286">IF($W286, "", INDEX(聲母資料表, $AA286, $AR$5))</f>
        <v>h</v>
      </c>
      <c r="AS286" s="303" t="str">
        <f t="array" ref="AS286">IF($X286, "", INDEX(韻母資料表, $AD286, $AS$5))</f>
        <v>iok</v>
      </c>
      <c r="AT286" s="302" t="str">
        <f t="array" ref="AT286">IF($X286, "", INDEX(閩拼韻母八聲調資料表, $AE286, $AJ286))</f>
        <v>iok</v>
      </c>
      <c r="AV286" s="301" t="b">
        <f t="shared" si="121"/>
        <v>0</v>
      </c>
      <c r="AW286" s="301" t="str">
        <f>IF( $AV286, IFERROR( IF(MATCH( $E286, 顎音化聲母!$H$9:$H$37, 0), TRUE, FALSE), FALSE), "")</f>
        <v/>
      </c>
      <c r="AX286" s="301" t="str">
        <f t="array" ref="AX286">IF( AND($AV286, $AW286), INDEX(顎音化聲母資料表, MATCH( $D286 &amp; $E286, 顎音化聲母!$L$5:$L$136, 0), 3), "")</f>
        <v/>
      </c>
      <c r="AY286" s="301">
        <f t="shared" si="120"/>
        <v>13</v>
      </c>
      <c r="AZ286" s="362" t="str">
        <f t="array" ref="AZ286">IF($AY286="", "", IF( $AX286&lt;&gt;"", $AX286,INDEX(聲母資料表, $AY286, $AZ$5)))</f>
        <v>ㄏ</v>
      </c>
      <c r="BA286" s="362" t="str">
        <f t="array" ref="BA286">IF($X286, "", INDEX(方音八音反切資料表, $AE286, $AJ286))</f>
        <v>ㄧㆦㆻ</v>
      </c>
    </row>
    <row r="287" spans="2:53">
      <c r="B287" s="307">
        <f t="shared" si="102"/>
        <v>280</v>
      </c>
      <c r="C287" s="404" t="s">
        <v>291</v>
      </c>
      <c r="D287" s="312" t="s">
        <v>73</v>
      </c>
      <c r="E287" s="312" t="s">
        <v>64</v>
      </c>
      <c r="F287" s="296">
        <v>1</v>
      </c>
      <c r="G287" s="418" t="str">
        <f t="shared" si="103"/>
        <v xml:space="preserve">青 (tshing1) </v>
      </c>
      <c r="H287" s="269" t="str" cm="1">
        <f t="array" ref="H287">IF( OR($U287, NOT($V287), $X287), "",  $AF287 &amp; INDEX(中文數值資料表, $AJ287, 2) &amp; $AC287)</f>
        <v>監一出</v>
      </c>
      <c r="I287" s="332" t="str">
        <f t="shared" si="104"/>
        <v>tshing</v>
      </c>
      <c r="J287" s="333" t="str">
        <f t="shared" si="105"/>
        <v>tshing</v>
      </c>
      <c r="K287" s="334" t="str">
        <f t="shared" si="106"/>
        <v>cīng</v>
      </c>
      <c r="L287" s="335" t="str">
        <f t="shared" si="107"/>
        <v>ㄘㄧㄥ</v>
      </c>
      <c r="M287" s="270" t="str">
        <f t="shared" ca="1" si="108"/>
        <v xml:space="preserve">\ltjruby{青}{tshing}\
</v>
      </c>
      <c r="N287" s="270" t="str">
        <f t="shared" ca="1" si="109"/>
        <v xml:space="preserve">&lt;ruby&gt;青&lt;rt&gt;監一出&lt;/rt&gt;&lt;/ruby&gt;
</v>
      </c>
      <c r="O287" s="270" t="str">
        <f t="shared" ca="1" si="110"/>
        <v xml:space="preserve">&lt;ruby&gt;青&lt;rt&gt;tshing&lt;/rt&gt;&lt;/ruby&gt;
</v>
      </c>
      <c r="P287" s="270" t="str">
        <f t="shared" ca="1" si="123"/>
        <v xml:space="preserve">&lt;ruby&gt;青&lt;rt&gt;tshing&lt;/rt&gt;&lt;/ruby&gt;
</v>
      </c>
      <c r="Q287" s="270" t="str">
        <f t="shared" ca="1" si="123"/>
        <v xml:space="preserve">&lt;ruby&gt;青&lt;rt&gt;cīng&lt;/rt&gt;&lt;/ruby&gt;
</v>
      </c>
      <c r="R287" s="271" t="str">
        <f t="shared" ca="1" si="111"/>
        <v xml:space="preserve">&lt;ruby&gt;青&lt;rtc&gt;ㄘㄧㄥ&lt;/rtc&gt;&lt;/ruby&gt;
</v>
      </c>
      <c r="S287" s="271" t="str">
        <f t="shared" ca="1" si="112"/>
        <v xml:space="preserve">&lt;ruby&gt;青&lt;rt&gt;tshing&lt;/rt&gt;&lt;rtc&gt;ㄘㄧㄥ&lt;/rtc&gt;&lt;/ruby&gt;
</v>
      </c>
      <c r="T287" s="244"/>
      <c r="U287" s="272" t="b">
        <f t="shared" si="113"/>
        <v>0</v>
      </c>
      <c r="V287" s="272" t="b">
        <f t="shared" si="114"/>
        <v>1</v>
      </c>
      <c r="W287" s="272" t="b">
        <f t="shared" si="122"/>
        <v>0</v>
      </c>
      <c r="X287" s="272" t="b">
        <f t="shared" si="115"/>
        <v>0</v>
      </c>
      <c r="Y287" s="272" t="b">
        <f t="shared" si="116"/>
        <v>0</v>
      </c>
      <c r="Z287" s="298"/>
      <c r="AA287" s="305">
        <f t="shared" si="117"/>
        <v>20</v>
      </c>
      <c r="AB287" s="301" cm="1">
        <f t="array" ref="AB287">IF( $AA287="", "", INDEX(聲母資料表, $AA287, AB$5))</f>
        <v>14</v>
      </c>
      <c r="AC287" s="301" t="str" cm="1">
        <f t="array" ref="AC287">IF( $AA287="", "", INDEX(聲母資料表, $AA287, AC$5))</f>
        <v>出</v>
      </c>
      <c r="AD287" s="305">
        <f t="shared" si="118"/>
        <v>37</v>
      </c>
      <c r="AE287" s="301" cm="1">
        <f t="array" ref="AE287">IF( $X287, "", INDEX(韻母資料表, AD287, AE$5))</f>
        <v>9</v>
      </c>
      <c r="AF287" s="301" t="str" cm="1">
        <f t="array" ref="AF287">IF( $X287, "", INDEX(韻母資料表, AE287, AF$5))</f>
        <v>監</v>
      </c>
      <c r="AG287" s="298"/>
      <c r="AH287" s="301" t="b">
        <f t="array" ref="AH287">IF( $X287, "", IF( INDEX(韻母資料表, AD287, $AH$5) = "入聲", TRUE, FALSE) )</f>
        <v>0</v>
      </c>
      <c r="AI287" s="302">
        <f t="shared" si="119"/>
        <v>1</v>
      </c>
      <c r="AJ287" s="302">
        <f t="shared" si="124"/>
        <v>1</v>
      </c>
      <c r="AK287" s="362" t="str">
        <f t="array" ref="AK287">IF( $X287, "", INDEX(韻母資料表, $AD287, $AK$5))</f>
        <v>ing</v>
      </c>
      <c r="AL287" s="362" t="str">
        <f t="array" ref="AL287">IF($X287, "", INDEX(白話字韻母八聲調資料表, $AE287, $AJ287))</f>
        <v>ing</v>
      </c>
      <c r="AM287" s="298"/>
      <c r="AN287" s="362" t="str" cm="1">
        <f t="array" ref="AN287">IF($W287, "", INDEX(聲母資料表, $AA287, AN$5))</f>
        <v>tsh</v>
      </c>
      <c r="AO287" s="367" t="str" cm="1">
        <f t="array" ref="AO287">IF($X287, "", INDEX(韻母資料表, $AD287, AO$5))</f>
        <v>ing</v>
      </c>
      <c r="AP287" s="362" t="str" cm="1">
        <f t="array" ref="AP287">IF($X287, "", INDEX(台羅韻母八聲調資料表, $AE287, $F287))</f>
        <v>ing</v>
      </c>
      <c r="AQ287" s="298"/>
      <c r="AR287" s="302" t="str">
        <f t="array" ref="AR287">IF($W287, "", INDEX(聲母資料表, $AA287, $AR$5))</f>
        <v>c</v>
      </c>
      <c r="AS287" s="303" t="str">
        <f t="array" ref="AS287">IF($X287, "", INDEX(韻母資料表, $AD287, $AS$5))</f>
        <v>ing</v>
      </c>
      <c r="AT287" s="302" t="str">
        <f t="array" ref="AT287">IF($X287, "", INDEX(閩拼韻母八聲調資料表, $AE287, $AJ287))</f>
        <v>īng</v>
      </c>
      <c r="AV287" s="301" t="b">
        <f t="shared" si="121"/>
        <v>0</v>
      </c>
      <c r="AW287" s="301" t="str">
        <f>IF( $AV287, IFERROR( IF(MATCH( $E287, 顎音化聲母!$H$9:$H$37, 0), TRUE, FALSE), FALSE), "")</f>
        <v/>
      </c>
      <c r="AX287" s="301" t="str">
        <f t="array" ref="AX287">IF( AND($AV287, $AW287), INDEX(顎音化聲母資料表, MATCH( $D287 &amp; $E287, 顎音化聲母!$L$5:$L$136, 0), 3), "")</f>
        <v/>
      </c>
      <c r="AY287" s="301">
        <f t="shared" si="120"/>
        <v>20</v>
      </c>
      <c r="AZ287" s="362" t="str">
        <f t="array" ref="AZ287">IF($AY287="", "", IF( $AX287&lt;&gt;"", $AX287,INDEX(聲母資料表, $AY287, $AZ$5)))</f>
        <v>ㄘ</v>
      </c>
      <c r="BA287" s="362" t="str">
        <f t="array" ref="BA287">IF($X287, "", INDEX(方音八音反切資料表, $AE287, $AJ287))</f>
        <v>ㄧㄥ</v>
      </c>
    </row>
    <row r="288" spans="2:53">
      <c r="B288" s="307">
        <f t="shared" si="102"/>
        <v>281</v>
      </c>
      <c r="C288" s="404" t="s">
        <v>291</v>
      </c>
      <c r="D288" s="312" t="s">
        <v>73</v>
      </c>
      <c r="E288" s="312" t="s">
        <v>64</v>
      </c>
      <c r="F288" s="296">
        <v>1</v>
      </c>
      <c r="G288" s="418" t="str">
        <f t="shared" si="103"/>
        <v xml:space="preserve">青 (tshing1) </v>
      </c>
      <c r="H288" s="269" t="str" cm="1">
        <f t="array" ref="H288">IF( OR($U288, NOT($V288), $X288), "",  $AF288 &amp; INDEX(中文數值資料表, $AJ288, 2) &amp; $AC288)</f>
        <v>監一出</v>
      </c>
      <c r="I288" s="332" t="str">
        <f t="shared" si="104"/>
        <v>tshing</v>
      </c>
      <c r="J288" s="333" t="str">
        <f t="shared" si="105"/>
        <v>tshing</v>
      </c>
      <c r="K288" s="334" t="str">
        <f t="shared" si="106"/>
        <v>cīng</v>
      </c>
      <c r="L288" s="335" t="str">
        <f t="shared" si="107"/>
        <v>ㄘㄧㄥ</v>
      </c>
      <c r="M288" s="270" t="str">
        <f t="shared" ca="1" si="108"/>
        <v xml:space="preserve">\ltjruby{青}{tshing}\
</v>
      </c>
      <c r="N288" s="270" t="str">
        <f t="shared" ca="1" si="109"/>
        <v xml:space="preserve">&lt;ruby&gt;青&lt;rt&gt;監一出&lt;/rt&gt;&lt;/ruby&gt;
</v>
      </c>
      <c r="O288" s="270" t="str">
        <f t="shared" ca="1" si="110"/>
        <v xml:space="preserve">&lt;ruby&gt;青&lt;rt&gt;tshing&lt;/rt&gt;&lt;/ruby&gt;
</v>
      </c>
      <c r="P288" s="270" t="str">
        <f t="shared" ref="P288:Q307" ca="1" si="125">IF( $U288, ($C288 &amp; CHAR(10)), IF($C288=CHAR(10), (CHAR(10) &amp; "&lt;/p&gt;" &amp; CHAR(10) &amp; "&lt;p&gt;" &amp; CHAR(10)), "&lt;ruby&gt;" &amp; $C288 &amp; "&lt;rt&gt;" &amp; INDIRECT( ADDRESS(ROW(), COLUMN() - $P$5) ) &amp; "&lt;/rt&gt;&lt;/ruby&gt;" &amp; CHAR(10)))</f>
        <v xml:space="preserve">&lt;ruby&gt;青&lt;rt&gt;tshing&lt;/rt&gt;&lt;/ruby&gt;
</v>
      </c>
      <c r="Q288" s="270" t="str">
        <f t="shared" ca="1" si="125"/>
        <v xml:space="preserve">&lt;ruby&gt;青&lt;rt&gt;cīng&lt;/rt&gt;&lt;/ruby&gt;
</v>
      </c>
      <c r="R288" s="271" t="str">
        <f t="shared" ca="1" si="111"/>
        <v xml:space="preserve">&lt;ruby&gt;青&lt;rtc&gt;ㄘㄧㄥ&lt;/rtc&gt;&lt;/ruby&gt;
</v>
      </c>
      <c r="S288" s="271" t="str">
        <f t="shared" ca="1" si="112"/>
        <v xml:space="preserve">&lt;ruby&gt;青&lt;rt&gt;tshing&lt;/rt&gt;&lt;rtc&gt;ㄘㄧㄥ&lt;/rtc&gt;&lt;/ruby&gt;
</v>
      </c>
      <c r="T288" s="244"/>
      <c r="U288" s="272" t="b">
        <f t="shared" si="113"/>
        <v>0</v>
      </c>
      <c r="V288" s="272" t="b">
        <f t="shared" si="114"/>
        <v>1</v>
      </c>
      <c r="W288" s="272" t="b">
        <f t="shared" si="122"/>
        <v>0</v>
      </c>
      <c r="X288" s="272" t="b">
        <f t="shared" si="115"/>
        <v>0</v>
      </c>
      <c r="Y288" s="272" t="b">
        <f t="shared" si="116"/>
        <v>0</v>
      </c>
      <c r="Z288" s="298"/>
      <c r="AA288" s="305">
        <f t="shared" si="117"/>
        <v>20</v>
      </c>
      <c r="AB288" s="301" cm="1">
        <f t="array" ref="AB288">IF( $AA288="", "", INDEX(聲母資料表, $AA288, AB$5))</f>
        <v>14</v>
      </c>
      <c r="AC288" s="301" t="str" cm="1">
        <f t="array" ref="AC288">IF( $AA288="", "", INDEX(聲母資料表, $AA288, AC$5))</f>
        <v>出</v>
      </c>
      <c r="AD288" s="305">
        <f t="shared" si="118"/>
        <v>37</v>
      </c>
      <c r="AE288" s="301" cm="1">
        <f t="array" ref="AE288">IF( $X288, "", INDEX(韻母資料表, AD288, AE$5))</f>
        <v>9</v>
      </c>
      <c r="AF288" s="301" t="str" cm="1">
        <f t="array" ref="AF288">IF( $X288, "", INDEX(韻母資料表, AE288, AF$5))</f>
        <v>監</v>
      </c>
      <c r="AG288" s="298"/>
      <c r="AH288" s="301" t="b">
        <f t="array" ref="AH288">IF( $X288, "", IF( INDEX(韻母資料表, AD288, $AH$5) = "入聲", TRUE, FALSE) )</f>
        <v>0</v>
      </c>
      <c r="AI288" s="302">
        <f t="shared" si="119"/>
        <v>1</v>
      </c>
      <c r="AJ288" s="302">
        <f t="shared" si="124"/>
        <v>1</v>
      </c>
      <c r="AK288" s="362" t="str">
        <f t="array" ref="AK288">IF( $X288, "", INDEX(韻母資料表, $AD288, $AK$5))</f>
        <v>ing</v>
      </c>
      <c r="AL288" s="362" t="str">
        <f t="array" ref="AL288">IF($X288, "", INDEX(白話字韻母八聲調資料表, $AE288, $AJ288))</f>
        <v>ing</v>
      </c>
      <c r="AM288" s="298"/>
      <c r="AN288" s="362" t="str" cm="1">
        <f t="array" ref="AN288">IF($W288, "", INDEX(聲母資料表, $AA288, AN$5))</f>
        <v>tsh</v>
      </c>
      <c r="AO288" s="367" t="str" cm="1">
        <f t="array" ref="AO288">IF($X288, "", INDEX(韻母資料表, $AD288, AO$5))</f>
        <v>ing</v>
      </c>
      <c r="AP288" s="362" t="str" cm="1">
        <f t="array" ref="AP288">IF($X288, "", INDEX(台羅韻母八聲調資料表, $AE288, $F288))</f>
        <v>ing</v>
      </c>
      <c r="AQ288" s="298"/>
      <c r="AR288" s="302" t="str">
        <f t="array" ref="AR288">IF($W288, "", INDEX(聲母資料表, $AA288, $AR$5))</f>
        <v>c</v>
      </c>
      <c r="AS288" s="303" t="str">
        <f t="array" ref="AS288">IF($X288, "", INDEX(韻母資料表, $AD288, $AS$5))</f>
        <v>ing</v>
      </c>
      <c r="AT288" s="302" t="str">
        <f t="array" ref="AT288">IF($X288, "", INDEX(閩拼韻母八聲調資料表, $AE288, $AJ288))</f>
        <v>īng</v>
      </c>
      <c r="AV288" s="301" t="b">
        <f t="shared" si="121"/>
        <v>0</v>
      </c>
      <c r="AW288" s="301" t="str">
        <f>IF( $AV288, IFERROR( IF(MATCH( $E288, 顎音化聲母!$H$9:$H$37, 0), TRUE, FALSE), FALSE), "")</f>
        <v/>
      </c>
      <c r="AX288" s="301" t="str">
        <f t="array" ref="AX288">IF( AND($AV288, $AW288), INDEX(顎音化聲母資料表, MATCH( $D288 &amp; $E288, 顎音化聲母!$L$5:$L$136, 0), 3), "")</f>
        <v/>
      </c>
      <c r="AY288" s="301">
        <f t="shared" si="120"/>
        <v>20</v>
      </c>
      <c r="AZ288" s="362" t="str">
        <f t="array" ref="AZ288">IF($AY288="", "", IF( $AX288&lt;&gt;"", $AX288,INDEX(聲母資料表, $AY288, $AZ$5)))</f>
        <v>ㄘ</v>
      </c>
      <c r="BA288" s="362" t="str">
        <f t="array" ref="BA288">IF($X288, "", INDEX(方音八音反切資料表, $AE288, $AJ288))</f>
        <v>ㄧㄥ</v>
      </c>
    </row>
    <row r="289" spans="2:53">
      <c r="B289" s="307">
        <f t="shared" si="102"/>
        <v>282</v>
      </c>
      <c r="C289" s="404" t="s">
        <v>89</v>
      </c>
      <c r="D289" s="312"/>
      <c r="E289" s="312"/>
      <c r="F289" s="296"/>
      <c r="G289" s="418" t="str">
        <f t="shared" si="103"/>
        <v/>
      </c>
      <c r="H289" s="269" t="str" cm="1">
        <f t="array" ref="H289">IF( OR($U289, NOT($V289), $X289), "",  $AF289 &amp; INDEX(中文數值資料表, $AJ289, 2) &amp; $AC289)</f>
        <v/>
      </c>
      <c r="I289" s="332" t="str">
        <f t="shared" si="104"/>
        <v/>
      </c>
      <c r="J289" s="333" t="str">
        <f t="shared" si="105"/>
        <v/>
      </c>
      <c r="K289" s="334" t="str">
        <f t="shared" si="106"/>
        <v/>
      </c>
      <c r="L289" s="335" t="str">
        <f t="shared" si="107"/>
        <v/>
      </c>
      <c r="M289" s="270" t="str">
        <f t="shared" ca="1" si="108"/>
        <v xml:space="preserve">\ltjruby{。}{}\
</v>
      </c>
      <c r="N289" s="270" t="str">
        <f t="shared" ca="1" si="109"/>
        <v xml:space="preserve">。
</v>
      </c>
      <c r="O289" s="270" t="str">
        <f t="shared" ca="1" si="110"/>
        <v xml:space="preserve">。
</v>
      </c>
      <c r="P289" s="270" t="str">
        <f t="shared" ca="1" si="125"/>
        <v xml:space="preserve">。
</v>
      </c>
      <c r="Q289" s="270" t="str">
        <f t="shared" ca="1" si="125"/>
        <v xml:space="preserve">。
</v>
      </c>
      <c r="R289" s="271" t="str">
        <f t="shared" ca="1" si="111"/>
        <v xml:space="preserve">。
</v>
      </c>
      <c r="S289" s="271" t="str">
        <f t="shared" ca="1" si="112"/>
        <v xml:space="preserve">。
</v>
      </c>
      <c r="T289" s="244"/>
      <c r="U289" s="272" t="b">
        <f t="shared" si="113"/>
        <v>1</v>
      </c>
      <c r="V289" s="272" t="b">
        <f t="shared" si="114"/>
        <v>0</v>
      </c>
      <c r="W289" s="272" t="b">
        <f t="shared" si="122"/>
        <v>1</v>
      </c>
      <c r="X289" s="272" t="b">
        <f t="shared" si="115"/>
        <v>1</v>
      </c>
      <c r="Y289" s="272" t="b">
        <f t="shared" si="116"/>
        <v>0</v>
      </c>
      <c r="Z289" s="298"/>
      <c r="AA289" s="305" t="str">
        <f t="shared" si="117"/>
        <v/>
      </c>
      <c r="AB289" s="301" t="str" cm="1">
        <f t="array" ref="AB289">IF( $AA289="", "", INDEX(聲母資料表, $AA289, AB$5))</f>
        <v/>
      </c>
      <c r="AC289" s="301" t="str" cm="1">
        <f t="array" ref="AC289">IF( $AA289="", "", INDEX(聲母資料表, $AA289, AC$5))</f>
        <v/>
      </c>
      <c r="AD289" s="305" t="str">
        <f t="shared" si="118"/>
        <v/>
      </c>
      <c r="AE289" s="301" t="str" cm="1">
        <f t="array" ref="AE289">IF( $X289, "", INDEX(韻母資料表, AD289, AE$5))</f>
        <v/>
      </c>
      <c r="AF289" s="301" t="str" cm="1">
        <f t="array" ref="AF289">IF( $X289, "", INDEX(韻母資料表, AE289, AF$5))</f>
        <v/>
      </c>
      <c r="AG289" s="298"/>
      <c r="AH289" s="301" t="str">
        <f t="array" ref="AH289">IF( $X289, "", IF( INDEX(韻母資料表, AD289, $AH$5) = "入聲", TRUE, FALSE) )</f>
        <v/>
      </c>
      <c r="AI289" s="302" t="str">
        <f t="shared" si="119"/>
        <v/>
      </c>
      <c r="AJ289" s="302" t="str">
        <f t="shared" si="124"/>
        <v/>
      </c>
      <c r="AK289" s="362" t="str">
        <f t="array" ref="AK289">IF( $X289, "", INDEX(韻母資料表, $AD289, $AK$5))</f>
        <v/>
      </c>
      <c r="AL289" s="362" t="str">
        <f t="array" ref="AL289">IF($X289, "", INDEX(白話字韻母八聲調資料表, $AE289, $AJ289))</f>
        <v/>
      </c>
      <c r="AM289" s="298"/>
      <c r="AN289" s="362" t="str" cm="1">
        <f t="array" ref="AN289">IF($W289, "", INDEX(聲母資料表, $AA289, AN$5))</f>
        <v/>
      </c>
      <c r="AO289" s="367" t="str" cm="1">
        <f t="array" ref="AO289">IF($X289, "", INDEX(韻母資料表, $AD289, AO$5))</f>
        <v/>
      </c>
      <c r="AP289" s="362" t="str" cm="1">
        <f t="array" ref="AP289">IF($X289, "", INDEX(台羅韻母八聲調資料表, $AE289, $F289))</f>
        <v/>
      </c>
      <c r="AQ289" s="298"/>
      <c r="AR289" s="302" t="str">
        <f t="array" ref="AR289">IF($W289, "", INDEX(聲母資料表, $AA289, $AR$5))</f>
        <v/>
      </c>
      <c r="AS289" s="303" t="str">
        <f t="array" ref="AS289">IF($X289, "", INDEX(韻母資料表, $AD289, $AS$5))</f>
        <v/>
      </c>
      <c r="AT289" s="302" t="str">
        <f t="array" ref="AT289">IF($X289, "", INDEX(閩拼韻母八聲調資料表, $AE289, $AJ289))</f>
        <v/>
      </c>
      <c r="AV289" s="301" t="b">
        <f t="shared" si="121"/>
        <v>0</v>
      </c>
      <c r="AW289" s="301" t="str">
        <f>IF( $AV289, IFERROR( IF(MATCH( $E289, 顎音化聲母!$H$9:$H$37, 0), TRUE, FALSE), FALSE), "")</f>
        <v/>
      </c>
      <c r="AX289" s="301" t="str">
        <f t="array" ref="AX289">IF( AND($AV289, $AW289), INDEX(顎音化聲母資料表, MATCH( $D289 &amp; $E289, 顎音化聲母!$L$5:$L$136, 0), 3), "")</f>
        <v/>
      </c>
      <c r="AY289" s="301" t="str">
        <f t="shared" si="120"/>
        <v/>
      </c>
      <c r="AZ289" s="362" t="str">
        <f t="array" ref="AZ289">IF($AY289="", "", IF( $AX289&lt;&gt;"", $AX289,INDEX(聲母資料表, $AY289, $AZ$5)))</f>
        <v/>
      </c>
      <c r="BA289" s="362" t="str">
        <f t="array" ref="BA289">IF($X289, "", INDEX(方音八音反切資料表, $AE289, $AJ289))</f>
        <v/>
      </c>
    </row>
    <row r="290" spans="2:53">
      <c r="B290" s="307">
        <f t="shared" si="102"/>
        <v>283</v>
      </c>
      <c r="C290" s="404" t="s">
        <v>263</v>
      </c>
      <c r="D290" s="312" t="s">
        <v>100</v>
      </c>
      <c r="E290" s="312" t="s">
        <v>61</v>
      </c>
      <c r="F290" s="296">
        <v>5</v>
      </c>
      <c r="G290" s="418" t="str">
        <f t="shared" si="103"/>
        <v xml:space="preserve">而 (ji5) </v>
      </c>
      <c r="H290" s="269" t="str" cm="1">
        <f t="array" ref="H290">IF( OR($U290, NOT($V290), $X290), "",  $AF290 &amp; INDEX(中文數值資料表, $AJ290, 2) &amp; $AC290)</f>
        <v>堅五入</v>
      </c>
      <c r="I290" s="332" t="str">
        <f t="shared" si="104"/>
        <v>jî</v>
      </c>
      <c r="J290" s="333" t="str">
        <f t="shared" si="105"/>
        <v>jî</v>
      </c>
      <c r="K290" s="334" t="str">
        <f t="shared" si="106"/>
        <v>zzì</v>
      </c>
      <c r="L290" s="335" t="str">
        <f t="shared" si="107"/>
        <v>ㆢㄧˊ</v>
      </c>
      <c r="M290" s="270" t="str">
        <f t="shared" ca="1" si="108"/>
        <v xml:space="preserve">\ltjruby{而}{jî}\
</v>
      </c>
      <c r="N290" s="270" t="str">
        <f t="shared" ca="1" si="109"/>
        <v xml:space="preserve">&lt;ruby&gt;而&lt;rt&gt;堅五入&lt;/rt&gt;&lt;/ruby&gt;
</v>
      </c>
      <c r="O290" s="270" t="str">
        <f t="shared" ca="1" si="110"/>
        <v xml:space="preserve">&lt;ruby&gt;而&lt;rt&gt;jî&lt;/rt&gt;&lt;/ruby&gt;
</v>
      </c>
      <c r="P290" s="270" t="str">
        <f t="shared" ca="1" si="125"/>
        <v xml:space="preserve">&lt;ruby&gt;而&lt;rt&gt;jî&lt;/rt&gt;&lt;/ruby&gt;
</v>
      </c>
      <c r="Q290" s="270" t="str">
        <f t="shared" ca="1" si="125"/>
        <v xml:space="preserve">&lt;ruby&gt;而&lt;rt&gt;zzì&lt;/rt&gt;&lt;/ruby&gt;
</v>
      </c>
      <c r="R290" s="271" t="str">
        <f t="shared" ca="1" si="111"/>
        <v xml:space="preserve">&lt;ruby&gt;而&lt;rtc&gt;ㆢㄧˊ&lt;/rtc&gt;&lt;/ruby&gt;
</v>
      </c>
      <c r="S290" s="271" t="str">
        <f t="shared" ca="1" si="112"/>
        <v xml:space="preserve">&lt;ruby&gt;而&lt;rt&gt;jî&lt;/rt&gt;&lt;rtc&gt;ㆢㄧˊ&lt;/rtc&gt;&lt;/ruby&gt;
</v>
      </c>
      <c r="T290" s="244"/>
      <c r="U290" s="272" t="b">
        <f t="shared" si="113"/>
        <v>0</v>
      </c>
      <c r="V290" s="272" t="b">
        <f t="shared" si="114"/>
        <v>1</v>
      </c>
      <c r="W290" s="272" t="b">
        <f t="shared" si="122"/>
        <v>0</v>
      </c>
      <c r="X290" s="272" t="b">
        <f t="shared" si="115"/>
        <v>0</v>
      </c>
      <c r="Y290" s="272" t="b">
        <f t="shared" si="116"/>
        <v>0</v>
      </c>
      <c r="Z290" s="298"/>
      <c r="AA290" s="305">
        <f t="shared" si="117"/>
        <v>19</v>
      </c>
      <c r="AB290" s="301" cm="1">
        <f t="array" ref="AB290">IF( $AA290="", "", INDEX(聲母資料表, $AA290, AB$5))</f>
        <v>9</v>
      </c>
      <c r="AC290" s="301" t="str" cm="1">
        <f t="array" ref="AC290">IF( $AA290="", "", INDEX(聲母資料表, $AA290, AC$5))</f>
        <v>入</v>
      </c>
      <c r="AD290" s="305">
        <f t="shared" si="118"/>
        <v>19</v>
      </c>
      <c r="AE290" s="301" cm="1">
        <f t="array" ref="AE290">IF( $X290, "", INDEX(韻母資料表, AD290, AE$5))</f>
        <v>29</v>
      </c>
      <c r="AF290" s="301" t="str" cm="1">
        <f t="array" ref="AF290">IF( $X290, "", INDEX(韻母資料表, AE290, AF$5))</f>
        <v>堅</v>
      </c>
      <c r="AG290" s="298"/>
      <c r="AH290" s="301" t="b">
        <f t="array" ref="AH290">IF( $X290, "", IF( INDEX(韻母資料表, AD290, $AH$5) = "入聲", TRUE, FALSE) )</f>
        <v>0</v>
      </c>
      <c r="AI290" s="302">
        <f t="shared" si="119"/>
        <v>1</v>
      </c>
      <c r="AJ290" s="302">
        <f t="shared" si="124"/>
        <v>5</v>
      </c>
      <c r="AK290" s="362" t="str">
        <f t="array" ref="AK290">IF( $X290, "", INDEX(韻母資料表, $AD290, $AK$5))</f>
        <v>i</v>
      </c>
      <c r="AL290" s="362" t="str">
        <f t="array" ref="AL290">IF($X290, "", INDEX(白話字韻母八聲調資料表, $AE290, $AJ290))</f>
        <v>î</v>
      </c>
      <c r="AM290" s="298"/>
      <c r="AN290" s="362" t="str" cm="1">
        <f t="array" ref="AN290">IF($W290, "", INDEX(聲母資料表, $AA290, AN$5))</f>
        <v>j</v>
      </c>
      <c r="AO290" s="367" t="str" cm="1">
        <f t="array" ref="AO290">IF($X290, "", INDEX(韻母資料表, $AD290, AO$5))</f>
        <v>i</v>
      </c>
      <c r="AP290" s="362" t="str" cm="1">
        <f t="array" ref="AP290">IF($X290, "", INDEX(台羅韻母八聲調資料表, $AE290, $F290))</f>
        <v>î</v>
      </c>
      <c r="AQ290" s="298"/>
      <c r="AR290" s="302" t="str">
        <f t="array" ref="AR290">IF($W290, "", INDEX(聲母資料表, $AA290, $AR$5))</f>
        <v>zz</v>
      </c>
      <c r="AS290" s="303" t="str">
        <f t="array" ref="AS290">IF($X290, "", INDEX(韻母資料表, $AD290, $AS$5))</f>
        <v>i</v>
      </c>
      <c r="AT290" s="302" t="str">
        <f t="array" ref="AT290">IF($X290, "", INDEX(閩拼韻母八聲調資料表, $AE290, $AJ290))</f>
        <v>ì</v>
      </c>
      <c r="AV290" s="301" t="b">
        <f t="shared" si="121"/>
        <v>1</v>
      </c>
      <c r="AW290" s="301" t="b">
        <f>IF( $AV290, IFERROR( IF(MATCH( $E290, 顎音化聲母!$H$9:$H$37, 0), TRUE, FALSE), FALSE), "")</f>
        <v>1</v>
      </c>
      <c r="AX290" s="301" t="str">
        <f t="array" ref="AX290">IF( AND($AV290, $AW290), INDEX(顎音化聲母資料表, MATCH( $D290 &amp; $E290, 顎音化聲母!$L$5:$L$136, 0), 3), "")</f>
        <v>ㆢ</v>
      </c>
      <c r="AY290" s="301">
        <f t="shared" si="120"/>
        <v>19</v>
      </c>
      <c r="AZ290" s="362" t="str">
        <f t="array" ref="AZ290">IF($AY290="", "", IF( $AX290&lt;&gt;"", $AX290,INDEX(聲母資料表, $AY290, $AZ$5)))</f>
        <v>ㆢ</v>
      </c>
      <c r="BA290" s="362" t="str">
        <f t="array" ref="BA290">IF($X290, "", INDEX(方音八音反切資料表, $AE290, $AJ290))</f>
        <v>ㄧˊ</v>
      </c>
    </row>
    <row r="291" spans="2:53">
      <c r="B291" s="307">
        <f t="shared" si="102"/>
        <v>284</v>
      </c>
      <c r="C291" s="404" t="s">
        <v>292</v>
      </c>
      <c r="D291" s="312" t="s">
        <v>103</v>
      </c>
      <c r="E291" s="312" t="s">
        <v>66</v>
      </c>
      <c r="F291" s="296">
        <v>8</v>
      </c>
      <c r="G291" s="418" t="str">
        <f t="shared" si="103"/>
        <v xml:space="preserve">或 (hik8) </v>
      </c>
      <c r="H291" s="269" t="str" cm="1">
        <f t="array" ref="H291">IF( OR($U291, NOT($V291), $X291), "",  $AF291 &amp; INDEX(中文數值資料表, $AJ291, 2) &amp; $AC291)</f>
        <v>監八喜</v>
      </c>
      <c r="I291" s="332" t="str">
        <f t="shared" si="104"/>
        <v>hik</v>
      </c>
      <c r="J291" s="333" t="str">
        <f t="shared" si="105"/>
        <v>hi̍k</v>
      </c>
      <c r="K291" s="334" t="str">
        <f t="shared" si="106"/>
        <v>hík</v>
      </c>
      <c r="L291" s="335" t="str">
        <f t="shared" si="107"/>
        <v>ㄏㄧㆻ˙</v>
      </c>
      <c r="M291" s="270" t="str">
        <f t="shared" ca="1" si="108"/>
        <v xml:space="preserve">\ltjruby{或}{hi̍k}\
</v>
      </c>
      <c r="N291" s="270" t="str">
        <f t="shared" ca="1" si="109"/>
        <v xml:space="preserve">&lt;ruby&gt;或&lt;rt&gt;監八喜&lt;/rt&gt;&lt;/ruby&gt;
</v>
      </c>
      <c r="O291" s="270" t="str">
        <f t="shared" ca="1" si="110"/>
        <v xml:space="preserve">&lt;ruby&gt;或&lt;rt&gt;hik&lt;/rt&gt;&lt;/ruby&gt;
</v>
      </c>
      <c r="P291" s="270" t="str">
        <f t="shared" ca="1" si="125"/>
        <v xml:space="preserve">&lt;ruby&gt;或&lt;rt&gt;hi̍k&lt;/rt&gt;&lt;/ruby&gt;
</v>
      </c>
      <c r="Q291" s="270" t="str">
        <f t="shared" ca="1" si="125"/>
        <v xml:space="preserve">&lt;ruby&gt;或&lt;rt&gt;hík&lt;/rt&gt;&lt;/ruby&gt;
</v>
      </c>
      <c r="R291" s="271" t="str">
        <f t="shared" ca="1" si="111"/>
        <v xml:space="preserve">&lt;ruby&gt;或&lt;rtc&gt;ㄏㄧㆻ˙&lt;/rtc&gt;&lt;/ruby&gt;
</v>
      </c>
      <c r="S291" s="271" t="str">
        <f t="shared" ca="1" si="112"/>
        <v xml:space="preserve">&lt;ruby&gt;或&lt;rt&gt;hi̍k&lt;/rt&gt;&lt;rtc&gt;ㄏㄧㆻ˙&lt;/rtc&gt;&lt;/ruby&gt;
</v>
      </c>
      <c r="T291" s="244"/>
      <c r="U291" s="272" t="b">
        <f t="shared" si="113"/>
        <v>0</v>
      </c>
      <c r="V291" s="272" t="b">
        <f t="shared" si="114"/>
        <v>1</v>
      </c>
      <c r="W291" s="272" t="b">
        <f t="shared" si="122"/>
        <v>0</v>
      </c>
      <c r="X291" s="272" t="b">
        <f t="shared" si="115"/>
        <v>0</v>
      </c>
      <c r="Y291" s="272" t="b">
        <f t="shared" si="116"/>
        <v>0</v>
      </c>
      <c r="Z291" s="298"/>
      <c r="AA291" s="305">
        <f t="shared" si="117"/>
        <v>13</v>
      </c>
      <c r="AB291" s="301" cm="1">
        <f t="array" ref="AB291">IF( $AA291="", "", INDEX(聲母資料表, $AA291, AB$5))</f>
        <v>15</v>
      </c>
      <c r="AC291" s="301" t="str" cm="1">
        <f t="array" ref="AC291">IF( $AA291="", "", INDEX(聲母資料表, $AA291, AC$5))</f>
        <v>喜</v>
      </c>
      <c r="AD291" s="305">
        <f t="shared" si="118"/>
        <v>34</v>
      </c>
      <c r="AE291" s="301" cm="1">
        <f t="array" ref="AE291">IF( $X291, "", INDEX(韻母資料表, AD291, AE$5))</f>
        <v>9</v>
      </c>
      <c r="AF291" s="301" t="str" cm="1">
        <f t="array" ref="AF291">IF( $X291, "", INDEX(韻母資料表, AE291, AF$5))</f>
        <v>監</v>
      </c>
      <c r="AG291" s="298"/>
      <c r="AH291" s="301" t="b">
        <f t="array" ref="AH291">IF( $X291, "", IF( INDEX(韻母資料表, AD291, $AH$5) = "入聲", TRUE, FALSE) )</f>
        <v>0</v>
      </c>
      <c r="AI291" s="302">
        <f t="shared" si="119"/>
        <v>1</v>
      </c>
      <c r="AJ291" s="302">
        <f t="shared" si="124"/>
        <v>8</v>
      </c>
      <c r="AK291" s="362" t="str">
        <f t="array" ref="AK291">IF( $X291, "", INDEX(韻母資料表, $AD291, $AK$5))</f>
        <v>ik</v>
      </c>
      <c r="AL291" s="362" t="str">
        <f t="array" ref="AL291">IF($X291, "", INDEX(白話字韻母八聲調資料表, $AE291, $AJ291))</f>
        <v>ik</v>
      </c>
      <c r="AM291" s="298"/>
      <c r="AN291" s="362" t="str" cm="1">
        <f t="array" ref="AN291">IF($W291, "", INDEX(聲母資料表, $AA291, AN$5))</f>
        <v>h</v>
      </c>
      <c r="AO291" s="367" t="str" cm="1">
        <f t="array" ref="AO291">IF($X291, "", INDEX(韻母資料表, $AD291, AO$5))</f>
        <v>ik</v>
      </c>
      <c r="AP291" s="362" t="str" cm="1">
        <f t="array" ref="AP291">IF($X291, "", INDEX(台羅韻母八聲調資料表, $AE291, $F291))</f>
        <v>i̍k</v>
      </c>
      <c r="AQ291" s="298"/>
      <c r="AR291" s="302" t="str">
        <f t="array" ref="AR291">IF($W291, "", INDEX(聲母資料表, $AA291, $AR$5))</f>
        <v>h</v>
      </c>
      <c r="AS291" s="303" t="str">
        <f t="array" ref="AS291">IF($X291, "", INDEX(韻母資料表, $AD291, $AS$5))</f>
        <v>ik</v>
      </c>
      <c r="AT291" s="302" t="str">
        <f t="array" ref="AT291">IF($X291, "", INDEX(閩拼韻母八聲調資料表, $AE291, $AJ291))</f>
        <v>ík</v>
      </c>
      <c r="AV291" s="301" t="b">
        <f t="shared" si="121"/>
        <v>0</v>
      </c>
      <c r="AW291" s="301" t="str">
        <f>IF( $AV291, IFERROR( IF(MATCH( $E291, 顎音化聲母!$H$9:$H$37, 0), TRUE, FALSE), FALSE), "")</f>
        <v/>
      </c>
      <c r="AX291" s="301" t="str">
        <f t="array" ref="AX291">IF( AND($AV291, $AW291), INDEX(顎音化聲母資料表, MATCH( $D291 &amp; $E291, 顎音化聲母!$L$5:$L$136, 0), 3), "")</f>
        <v/>
      </c>
      <c r="AY291" s="301">
        <f t="shared" si="120"/>
        <v>13</v>
      </c>
      <c r="AZ291" s="362" t="str">
        <f t="array" ref="AZ291">IF($AY291="", "", IF( $AX291&lt;&gt;"", $AX291,INDEX(聲母資料表, $AY291, $AZ$5)))</f>
        <v>ㄏ</v>
      </c>
      <c r="BA291" s="362" t="str">
        <f t="array" ref="BA291">IF($X291, "", INDEX(方音八音反切資料表, $AE291, $AJ291))</f>
        <v>ㄧㆻ˙</v>
      </c>
    </row>
    <row r="292" spans="2:53">
      <c r="B292" s="307">
        <f t="shared" si="102"/>
        <v>285</v>
      </c>
      <c r="C292" s="404" t="s">
        <v>155</v>
      </c>
      <c r="D292" s="312" t="s">
        <v>77</v>
      </c>
      <c r="E292" s="312" t="s">
        <v>55</v>
      </c>
      <c r="F292" s="296">
        <v>2</v>
      </c>
      <c r="G292" s="418" t="str">
        <f t="shared" si="103"/>
        <v xml:space="preserve">長 (tiang2) </v>
      </c>
      <c r="H292" s="269" t="str" cm="1">
        <f t="array" ref="H292">IF( OR($U292, NOT($V292), $X292), "",  $AF292 &amp; INDEX(中文數值資料表, $AJ292, 2) &amp; $AC292)</f>
        <v>更二地</v>
      </c>
      <c r="I292" s="332" t="str">
        <f t="shared" si="104"/>
        <v>tiáng</v>
      </c>
      <c r="J292" s="333" t="str">
        <f t="shared" si="105"/>
        <v>tiáng</v>
      </c>
      <c r="K292" s="334" t="str">
        <f t="shared" si="106"/>
        <v>diáng</v>
      </c>
      <c r="L292" s="335" t="str">
        <f t="shared" si="107"/>
        <v>ㄉㄧㄤˋ</v>
      </c>
      <c r="M292" s="270" t="str">
        <f t="shared" ca="1" si="108"/>
        <v xml:space="preserve">\ltjruby{長}{tiáng}\
</v>
      </c>
      <c r="N292" s="270" t="str">
        <f t="shared" ca="1" si="109"/>
        <v xml:space="preserve">&lt;ruby&gt;長&lt;rt&gt;更二地&lt;/rt&gt;&lt;/ruby&gt;
</v>
      </c>
      <c r="O292" s="270" t="str">
        <f t="shared" ca="1" si="110"/>
        <v xml:space="preserve">&lt;ruby&gt;長&lt;rt&gt;tiáng&lt;/rt&gt;&lt;/ruby&gt;
</v>
      </c>
      <c r="P292" s="270" t="str">
        <f t="shared" ca="1" si="125"/>
        <v xml:space="preserve">&lt;ruby&gt;長&lt;rt&gt;tiáng&lt;/rt&gt;&lt;/ruby&gt;
</v>
      </c>
      <c r="Q292" s="270" t="str">
        <f t="shared" ca="1" si="125"/>
        <v xml:space="preserve">&lt;ruby&gt;長&lt;rt&gt;diáng&lt;/rt&gt;&lt;/ruby&gt;
</v>
      </c>
      <c r="R292" s="271" t="str">
        <f t="shared" ca="1" si="111"/>
        <v xml:space="preserve">&lt;ruby&gt;長&lt;rtc&gt;ㄉㄧㄤˋ&lt;/rtc&gt;&lt;/ruby&gt;
</v>
      </c>
      <c r="S292" s="271" t="str">
        <f t="shared" ca="1" si="112"/>
        <v xml:space="preserve">&lt;ruby&gt;長&lt;rt&gt;tiáng&lt;/rt&gt;&lt;rtc&gt;ㄉㄧㄤˋ&lt;/rtc&gt;&lt;/ruby&gt;
</v>
      </c>
      <c r="T292" s="244"/>
      <c r="U292" s="272" t="b">
        <f t="shared" si="113"/>
        <v>0</v>
      </c>
      <c r="V292" s="272" t="b">
        <f t="shared" si="114"/>
        <v>1</v>
      </c>
      <c r="W292" s="272" t="b">
        <f t="shared" si="122"/>
        <v>0</v>
      </c>
      <c r="X292" s="272" t="b">
        <f t="shared" si="115"/>
        <v>0</v>
      </c>
      <c r="Y292" s="272" t="b">
        <f t="shared" si="116"/>
        <v>0</v>
      </c>
      <c r="Z292" s="298"/>
      <c r="AA292" s="305">
        <f t="shared" si="117"/>
        <v>5</v>
      </c>
      <c r="AB292" s="301" cm="1">
        <f t="array" ref="AB292">IF( $AA292="", "", INDEX(聲母資料表, $AA292, AB$5))</f>
        <v>5</v>
      </c>
      <c r="AC292" s="301" t="str" cm="1">
        <f t="array" ref="AC292">IF( $AA292="", "", INDEX(聲母資料表, $AA292, AC$5))</f>
        <v>地</v>
      </c>
      <c r="AD292" s="305">
        <f t="shared" si="118"/>
        <v>25</v>
      </c>
      <c r="AE292" s="301" cm="1">
        <f t="array" ref="AE292">IF( $X292, "", INDEX(韻母資料表, AD292, AE$5))</f>
        <v>18</v>
      </c>
      <c r="AF292" s="301" t="str" cm="1">
        <f t="array" ref="AF292">IF( $X292, "", INDEX(韻母資料表, AE292, AF$5))</f>
        <v>更</v>
      </c>
      <c r="AG292" s="298"/>
      <c r="AH292" s="301" t="b">
        <f t="array" ref="AH292">IF( $X292, "", IF( INDEX(韻母資料表, AD292, $AH$5) = "入聲", TRUE, FALSE) )</f>
        <v>0</v>
      </c>
      <c r="AI292" s="302">
        <f t="shared" si="119"/>
        <v>1</v>
      </c>
      <c r="AJ292" s="302">
        <f t="shared" si="124"/>
        <v>2</v>
      </c>
      <c r="AK292" s="362" t="str">
        <f t="array" ref="AK292">IF( $X292, "", INDEX(韻母資料表, $AD292, $AK$5))</f>
        <v>iang</v>
      </c>
      <c r="AL292" s="362" t="str">
        <f t="array" ref="AL292">IF($X292, "", INDEX(白話字韻母八聲調資料表, $AE292, $AJ292))</f>
        <v>iáng</v>
      </c>
      <c r="AM292" s="298"/>
      <c r="AN292" s="362" t="str" cm="1">
        <f t="array" ref="AN292">IF($W292, "", INDEX(聲母資料表, $AA292, AN$5))</f>
        <v>t</v>
      </c>
      <c r="AO292" s="367" t="str" cm="1">
        <f t="array" ref="AO292">IF($X292, "", INDEX(韻母資料表, $AD292, AO$5))</f>
        <v>iang</v>
      </c>
      <c r="AP292" s="362" t="str" cm="1">
        <f t="array" ref="AP292">IF($X292, "", INDEX(台羅韻母八聲調資料表, $AE292, $F292))</f>
        <v>iáng</v>
      </c>
      <c r="AQ292" s="298"/>
      <c r="AR292" s="302" t="str">
        <f t="array" ref="AR292">IF($W292, "", INDEX(聲母資料表, $AA292, $AR$5))</f>
        <v>d</v>
      </c>
      <c r="AS292" s="303" t="str">
        <f t="array" ref="AS292">IF($X292, "", INDEX(韻母資料表, $AD292, $AS$5))</f>
        <v>iang</v>
      </c>
      <c r="AT292" s="302" t="str">
        <f t="array" ref="AT292">IF($X292, "", INDEX(閩拼韻母八聲調資料表, $AE292, $AJ292))</f>
        <v>iáng</v>
      </c>
      <c r="AV292" s="301" t="b">
        <f t="shared" si="121"/>
        <v>0</v>
      </c>
      <c r="AW292" s="301" t="str">
        <f>IF( $AV292, IFERROR( IF(MATCH( $E292, 顎音化聲母!$H$9:$H$37, 0), TRUE, FALSE), FALSE), "")</f>
        <v/>
      </c>
      <c r="AX292" s="301" t="str">
        <f t="array" ref="AX292">IF( AND($AV292, $AW292), INDEX(顎音化聲母資料表, MATCH( $D292 &amp; $E292, 顎音化聲母!$L$5:$L$136, 0), 3), "")</f>
        <v/>
      </c>
      <c r="AY292" s="301">
        <f t="shared" si="120"/>
        <v>5</v>
      </c>
      <c r="AZ292" s="362" t="str">
        <f t="array" ref="AZ292">IF($AY292="", "", IF( $AX292&lt;&gt;"", $AX292,INDEX(聲母資料表, $AY292, $AZ$5)))</f>
        <v>ㄉ</v>
      </c>
      <c r="BA292" s="362" t="str">
        <f t="array" ref="BA292">IF($X292, "", INDEX(方音八音反切資料表, $AE292, $AJ292))</f>
        <v>ㄧㄤˋ</v>
      </c>
    </row>
    <row r="293" spans="2:53">
      <c r="B293" s="307">
        <f t="shared" si="102"/>
        <v>286</v>
      </c>
      <c r="C293" s="404" t="s">
        <v>293</v>
      </c>
      <c r="D293" s="312" t="s">
        <v>91</v>
      </c>
      <c r="E293" s="312" t="s">
        <v>71</v>
      </c>
      <c r="F293" s="296">
        <v>1</v>
      </c>
      <c r="G293" s="418" t="str">
        <f t="shared" si="103"/>
        <v xml:space="preserve">煙 (qian1) </v>
      </c>
      <c r="H293" s="269" t="str" cm="1">
        <f t="array" ref="H293">IF( OR($U293, NOT($V293), $X293), "",  $AF293 &amp; INDEX(中文數值資料表, $AJ293, 2) &amp; $AC293)</f>
        <v>膠一英</v>
      </c>
      <c r="I293" s="332" t="str">
        <f t="shared" si="104"/>
        <v>qian</v>
      </c>
      <c r="J293" s="333" t="str">
        <f t="shared" si="105"/>
        <v>ian</v>
      </c>
      <c r="K293" s="334" t="str">
        <f t="shared" si="106"/>
        <v>iān</v>
      </c>
      <c r="L293" s="335" t="str">
        <f t="shared" si="107"/>
        <v>0ㄧㄢ</v>
      </c>
      <c r="M293" s="270" t="str">
        <f t="shared" ca="1" si="108"/>
        <v xml:space="preserve">\ltjruby{煙}{ian}\
</v>
      </c>
      <c r="N293" s="270" t="str">
        <f t="shared" ca="1" si="109"/>
        <v xml:space="preserve">&lt;ruby&gt;煙&lt;rt&gt;膠一英&lt;/rt&gt;&lt;/ruby&gt;
</v>
      </c>
      <c r="O293" s="270" t="str">
        <f t="shared" ca="1" si="110"/>
        <v xml:space="preserve">&lt;ruby&gt;煙&lt;rt&gt;qian&lt;/rt&gt;&lt;/ruby&gt;
</v>
      </c>
      <c r="P293" s="270" t="str">
        <f t="shared" ca="1" si="125"/>
        <v xml:space="preserve">&lt;ruby&gt;煙&lt;rt&gt;ian&lt;/rt&gt;&lt;/ruby&gt;
</v>
      </c>
      <c r="Q293" s="270" t="str">
        <f t="shared" ca="1" si="125"/>
        <v xml:space="preserve">&lt;ruby&gt;煙&lt;rt&gt;iān&lt;/rt&gt;&lt;/ruby&gt;
</v>
      </c>
      <c r="R293" s="271" t="str">
        <f t="shared" ca="1" si="111"/>
        <v xml:space="preserve">&lt;ruby&gt;煙&lt;rtc&gt;0ㄧㄢ&lt;/rtc&gt;&lt;/ruby&gt;
</v>
      </c>
      <c r="S293" s="271" t="str">
        <f t="shared" ca="1" si="112"/>
        <v xml:space="preserve">&lt;ruby&gt;煙&lt;rt&gt;ian&lt;/rt&gt;&lt;rtc&gt;0ㄧㄢ&lt;/rtc&gt;&lt;/ruby&gt;
</v>
      </c>
      <c r="T293" s="244"/>
      <c r="U293" s="272" t="b">
        <f t="shared" si="113"/>
        <v>0</v>
      </c>
      <c r="V293" s="272" t="b">
        <f t="shared" si="114"/>
        <v>1</v>
      </c>
      <c r="W293" s="272" t="b">
        <f t="shared" si="122"/>
        <v>0</v>
      </c>
      <c r="X293" s="272" t="b">
        <f t="shared" si="115"/>
        <v>0</v>
      </c>
      <c r="Y293" s="272" t="b">
        <f t="shared" si="116"/>
        <v>0</v>
      </c>
      <c r="Z293" s="298"/>
      <c r="AA293" s="305">
        <f t="shared" si="117"/>
        <v>22</v>
      </c>
      <c r="AB293" s="301" cm="1">
        <f t="array" ref="AB293">IF( $AA293="", "", INDEX(聲母資料表, $AA293, AB$5))</f>
        <v>11</v>
      </c>
      <c r="AC293" s="301" t="str" cm="1">
        <f t="array" ref="AC293">IF( $AA293="", "", INDEX(聲母資料表, $AA293, AC$5))</f>
        <v>英</v>
      </c>
      <c r="AD293" s="305">
        <f t="shared" si="118"/>
        <v>24</v>
      </c>
      <c r="AE293" s="301" cm="1">
        <f t="array" ref="AE293">IF( $X293, "", INDEX(韻母資料表, AD293, AE$5))</f>
        <v>2</v>
      </c>
      <c r="AF293" s="301" t="str" cm="1">
        <f t="array" ref="AF293">IF( $X293, "", INDEX(韻母資料表, AE293, AF$5))</f>
        <v>膠</v>
      </c>
      <c r="AG293" s="298"/>
      <c r="AH293" s="301" t="b">
        <f t="array" ref="AH293">IF( $X293, "", IF( INDEX(韻母資料表, AD293, $AH$5) = "入聲", TRUE, FALSE) )</f>
        <v>0</v>
      </c>
      <c r="AI293" s="302">
        <f t="shared" si="119"/>
        <v>1</v>
      </c>
      <c r="AJ293" s="302">
        <f t="shared" si="124"/>
        <v>1</v>
      </c>
      <c r="AK293" s="362" t="str">
        <f t="array" ref="AK293">IF( $X293, "", INDEX(韻母資料表, $AD293, $AK$5))</f>
        <v>ian</v>
      </c>
      <c r="AL293" s="362" t="str">
        <f t="array" ref="AL293">IF($X293, "", INDEX(白話字韻母八聲調資料表, $AE293, $AJ293))</f>
        <v>ian</v>
      </c>
      <c r="AM293" s="298"/>
      <c r="AN293" s="362" t="str" cm="1">
        <f t="array" ref="AN293">IF($W293, "", INDEX(聲母資料表, $AA293, AN$5))</f>
        <v xml:space="preserve"> </v>
      </c>
      <c r="AO293" s="367" t="str" cm="1">
        <f t="array" ref="AO293">IF($X293, "", INDEX(韻母資料表, $AD293, AO$5))</f>
        <v>ian</v>
      </c>
      <c r="AP293" s="362" t="str" cm="1">
        <f t="array" ref="AP293">IF($X293, "", INDEX(台羅韻母八聲調資料表, $AE293, $F293))</f>
        <v>ian</v>
      </c>
      <c r="AQ293" s="298"/>
      <c r="AR293" s="302" t="str">
        <f t="array" ref="AR293">IF($W293, "", INDEX(聲母資料表, $AA293, $AR$5))</f>
        <v xml:space="preserve"> </v>
      </c>
      <c r="AS293" s="303" t="str">
        <f t="array" ref="AS293">IF($X293, "", INDEX(韻母資料表, $AD293, $AS$5))</f>
        <v>ian</v>
      </c>
      <c r="AT293" s="302" t="str">
        <f t="array" ref="AT293">IF($X293, "", INDEX(閩拼韻母八聲調資料表, $AE293, $AJ293))</f>
        <v>iān</v>
      </c>
      <c r="AV293" s="301" t="b">
        <f t="shared" si="121"/>
        <v>0</v>
      </c>
      <c r="AW293" s="301" t="str">
        <f>IF( $AV293, IFERROR( IF(MATCH( $E293, 顎音化聲母!$H$9:$H$37, 0), TRUE, FALSE), FALSE), "")</f>
        <v/>
      </c>
      <c r="AX293" s="301" t="str">
        <f t="array" ref="AX293">IF( AND($AV293, $AW293), INDEX(顎音化聲母資料表, MATCH( $D293 &amp; $E293, 顎音化聲母!$L$5:$L$136, 0), 3), "")</f>
        <v/>
      </c>
      <c r="AY293" s="301">
        <f t="shared" si="120"/>
        <v>22</v>
      </c>
      <c r="AZ293" s="362">
        <f t="array" ref="AZ293">IF($AY293="", "", IF( $AX293&lt;&gt;"", $AX293,INDEX(聲母資料表, $AY293, $AZ$5)))</f>
        <v>0</v>
      </c>
      <c r="BA293" s="362" t="str">
        <f t="array" ref="BA293">IF($X293, "", INDEX(方音八音反切資料表, $AE293, $AJ293))</f>
        <v>ㄧㄢ</v>
      </c>
    </row>
    <row r="294" spans="2:53">
      <c r="B294" s="307">
        <f t="shared" si="102"/>
        <v>287</v>
      </c>
      <c r="C294" s="404" t="s">
        <v>146</v>
      </c>
      <c r="D294" s="312" t="s">
        <v>91</v>
      </c>
      <c r="E294" s="312" t="s">
        <v>147</v>
      </c>
      <c r="F294" s="296">
        <v>4</v>
      </c>
      <c r="G294" s="418" t="str">
        <f t="shared" si="103"/>
        <v xml:space="preserve">一 (qit4) </v>
      </c>
      <c r="H294" s="269" t="str" cm="1">
        <f t="array" ref="H294">IF( OR($U294, NOT($V294), $X294), "",  $AF294 &amp; INDEX(中文數值資料表, $AJ294, 2) &amp; $AC294)</f>
        <v>更四英</v>
      </c>
      <c r="I294" s="332" t="str">
        <f t="shared" si="104"/>
        <v>qit</v>
      </c>
      <c r="J294" s="333" t="str">
        <f t="shared" si="105"/>
        <v>it</v>
      </c>
      <c r="K294" s="334" t="str">
        <f t="shared" si="106"/>
        <v>it</v>
      </c>
      <c r="L294" s="335" t="str">
        <f t="shared" si="107"/>
        <v>0ㄧㆵ</v>
      </c>
      <c r="M294" s="270" t="str">
        <f t="shared" ca="1" si="108"/>
        <v xml:space="preserve">\ltjruby{一}{it}\
</v>
      </c>
      <c r="N294" s="270" t="str">
        <f t="shared" ca="1" si="109"/>
        <v xml:space="preserve">&lt;ruby&gt;一&lt;rt&gt;更四英&lt;/rt&gt;&lt;/ruby&gt;
</v>
      </c>
      <c r="O294" s="270" t="str">
        <f t="shared" ca="1" si="110"/>
        <v xml:space="preserve">&lt;ruby&gt;一&lt;rt&gt;qit&lt;/rt&gt;&lt;/ruby&gt;
</v>
      </c>
      <c r="P294" s="270" t="str">
        <f t="shared" ca="1" si="125"/>
        <v xml:space="preserve">&lt;ruby&gt;一&lt;rt&gt;it&lt;/rt&gt;&lt;/ruby&gt;
</v>
      </c>
      <c r="Q294" s="270" t="str">
        <f t="shared" ca="1" si="125"/>
        <v xml:space="preserve">&lt;ruby&gt;一&lt;rt&gt;it&lt;/rt&gt;&lt;/ruby&gt;
</v>
      </c>
      <c r="R294" s="271" t="str">
        <f t="shared" ca="1" si="111"/>
        <v xml:space="preserve">&lt;ruby&gt;一&lt;rtc&gt;0ㄧㆵ&lt;/rtc&gt;&lt;/ruby&gt;
</v>
      </c>
      <c r="S294" s="271" t="str">
        <f t="shared" ca="1" si="112"/>
        <v xml:space="preserve">&lt;ruby&gt;一&lt;rt&gt;it&lt;/rt&gt;&lt;rtc&gt;0ㄧㆵ&lt;/rtc&gt;&lt;/ruby&gt;
</v>
      </c>
      <c r="T294" s="244"/>
      <c r="U294" s="272" t="b">
        <f t="shared" si="113"/>
        <v>0</v>
      </c>
      <c r="V294" s="272" t="b">
        <f t="shared" si="114"/>
        <v>1</v>
      </c>
      <c r="W294" s="272" t="b">
        <f t="shared" si="122"/>
        <v>0</v>
      </c>
      <c r="X294" s="272" t="b">
        <f t="shared" si="115"/>
        <v>0</v>
      </c>
      <c r="Y294" s="272" t="b">
        <f t="shared" si="116"/>
        <v>0</v>
      </c>
      <c r="Z294" s="298"/>
      <c r="AA294" s="305">
        <f t="shared" si="117"/>
        <v>22</v>
      </c>
      <c r="AB294" s="301" cm="1">
        <f t="array" ref="AB294">IF( $AA294="", "", INDEX(聲母資料表, $AA294, AB$5))</f>
        <v>11</v>
      </c>
      <c r="AC294" s="301" t="str" cm="1">
        <f t="array" ref="AC294">IF( $AA294="", "", INDEX(聲母資料表, $AA294, AC$5))</f>
        <v>英</v>
      </c>
      <c r="AD294" s="305">
        <f t="shared" si="118"/>
        <v>45</v>
      </c>
      <c r="AE294" s="301" cm="1">
        <f t="array" ref="AE294">IF( $X294, "", INDEX(韻母資料表, AD294, AE$5))</f>
        <v>17</v>
      </c>
      <c r="AF294" s="301" t="str" cm="1">
        <f t="array" ref="AF294">IF( $X294, "", INDEX(韻母資料表, AE294, AF$5))</f>
        <v>更</v>
      </c>
      <c r="AG294" s="298"/>
      <c r="AH294" s="301" t="b">
        <f t="array" ref="AH294">IF( $X294, "", IF( INDEX(韻母資料表, AD294, $AH$5) = "入聲", TRUE, FALSE) )</f>
        <v>0</v>
      </c>
      <c r="AI294" s="302">
        <f t="shared" si="119"/>
        <v>1</v>
      </c>
      <c r="AJ294" s="302">
        <f t="shared" si="124"/>
        <v>4</v>
      </c>
      <c r="AK294" s="362" t="str">
        <f t="array" ref="AK294">IF( $X294, "", INDEX(韻母資料表, $AD294, $AK$5))</f>
        <v>it</v>
      </c>
      <c r="AL294" s="362" t="str">
        <f t="array" ref="AL294">IF($X294, "", INDEX(白話字韻母八聲調資料表, $AE294, $AJ294))</f>
        <v>it</v>
      </c>
      <c r="AM294" s="298"/>
      <c r="AN294" s="362" t="str" cm="1">
        <f t="array" ref="AN294">IF($W294, "", INDEX(聲母資料表, $AA294, AN$5))</f>
        <v xml:space="preserve"> </v>
      </c>
      <c r="AO294" s="367" t="str" cm="1">
        <f t="array" ref="AO294">IF($X294, "", INDEX(韻母資料表, $AD294, AO$5))</f>
        <v>it</v>
      </c>
      <c r="AP294" s="362" t="str" cm="1">
        <f t="array" ref="AP294">IF($X294, "", INDEX(台羅韻母八聲調資料表, $AE294, $F294))</f>
        <v>it</v>
      </c>
      <c r="AQ294" s="298"/>
      <c r="AR294" s="302" t="str">
        <f t="array" ref="AR294">IF($W294, "", INDEX(聲母資料表, $AA294, $AR$5))</f>
        <v xml:space="preserve"> </v>
      </c>
      <c r="AS294" s="303" t="str">
        <f t="array" ref="AS294">IF($X294, "", INDEX(韻母資料表, $AD294, $AS$5))</f>
        <v>it</v>
      </c>
      <c r="AT294" s="302" t="str">
        <f t="array" ref="AT294">IF($X294, "", INDEX(閩拼韻母八聲調資料表, $AE294, $AJ294))</f>
        <v>it</v>
      </c>
      <c r="AV294" s="301" t="b">
        <f t="shared" si="121"/>
        <v>0</v>
      </c>
      <c r="AW294" s="301" t="str">
        <f>IF( $AV294, IFERROR( IF(MATCH( $E294, 顎音化聲母!$H$9:$H$37, 0), TRUE, FALSE), FALSE), "")</f>
        <v/>
      </c>
      <c r="AX294" s="301" t="str">
        <f t="array" ref="AX294">IF( AND($AV294, $AW294), INDEX(顎音化聲母資料表, MATCH( $D294 &amp; $E294, 顎音化聲母!$L$5:$L$136, 0), 3), "")</f>
        <v/>
      </c>
      <c r="AY294" s="301">
        <f t="shared" si="120"/>
        <v>22</v>
      </c>
      <c r="AZ294" s="362">
        <f t="array" ref="AZ294">IF($AY294="", "", IF( $AX294&lt;&gt;"", $AX294,INDEX(聲母資料表, $AY294, $AZ$5)))</f>
        <v>0</v>
      </c>
      <c r="BA294" s="362" t="str">
        <f t="array" ref="BA294">IF($X294, "", INDEX(方音八音反切資料表, $AE294, $AJ294))</f>
        <v>ㄧㆵ</v>
      </c>
    </row>
    <row r="295" spans="2:53">
      <c r="B295" s="307">
        <f t="shared" si="102"/>
        <v>288</v>
      </c>
      <c r="C295" s="404" t="s">
        <v>223</v>
      </c>
      <c r="D295" s="312" t="s">
        <v>63</v>
      </c>
      <c r="E295" s="312" t="s">
        <v>98</v>
      </c>
      <c r="F295" s="296">
        <v>1</v>
      </c>
      <c r="G295" s="418" t="str">
        <f t="shared" si="103"/>
        <v xml:space="preserve">空 (khong1) </v>
      </c>
      <c r="H295" s="269" t="str" cm="1">
        <f t="array" ref="H295">IF( OR($U295, NOT($V295), $X295), "",  $AF295 &amp; INDEX(中文數值資料表, $AJ295, 2) &amp; $AC295)</f>
        <v>干一去</v>
      </c>
      <c r="I295" s="332" t="str">
        <f t="shared" si="104"/>
        <v>khong</v>
      </c>
      <c r="J295" s="333" t="str">
        <f t="shared" si="105"/>
        <v>khong</v>
      </c>
      <c r="K295" s="334" t="str">
        <f t="shared" si="106"/>
        <v>kōng</v>
      </c>
      <c r="L295" s="335" t="str">
        <f t="shared" si="107"/>
        <v>ㄎㆲ</v>
      </c>
      <c r="M295" s="270" t="str">
        <f t="shared" ca="1" si="108"/>
        <v xml:space="preserve">\ltjruby{空}{khong}\
</v>
      </c>
      <c r="N295" s="270" t="str">
        <f t="shared" ca="1" si="109"/>
        <v xml:space="preserve">&lt;ruby&gt;空&lt;rt&gt;干一去&lt;/rt&gt;&lt;/ruby&gt;
</v>
      </c>
      <c r="O295" s="270" t="str">
        <f t="shared" ca="1" si="110"/>
        <v xml:space="preserve">&lt;ruby&gt;空&lt;rt&gt;khong&lt;/rt&gt;&lt;/ruby&gt;
</v>
      </c>
      <c r="P295" s="270" t="str">
        <f t="shared" ca="1" si="125"/>
        <v xml:space="preserve">&lt;ruby&gt;空&lt;rt&gt;khong&lt;/rt&gt;&lt;/ruby&gt;
</v>
      </c>
      <c r="Q295" s="270" t="str">
        <f t="shared" ca="1" si="125"/>
        <v xml:space="preserve">&lt;ruby&gt;空&lt;rt&gt;kōng&lt;/rt&gt;&lt;/ruby&gt;
</v>
      </c>
      <c r="R295" s="271" t="str">
        <f t="shared" ca="1" si="111"/>
        <v xml:space="preserve">&lt;ruby&gt;空&lt;rtc&gt;ㄎㆲ&lt;/rtc&gt;&lt;/ruby&gt;
</v>
      </c>
      <c r="S295" s="271" t="str">
        <f t="shared" ca="1" si="112"/>
        <v xml:space="preserve">&lt;ruby&gt;空&lt;rt&gt;khong&lt;/rt&gt;&lt;rtc&gt;ㄎㆲ&lt;/rtc&gt;&lt;/ruby&gt;
</v>
      </c>
      <c r="T295" s="244"/>
      <c r="U295" s="272" t="b">
        <f t="shared" si="113"/>
        <v>0</v>
      </c>
      <c r="V295" s="272" t="b">
        <f t="shared" si="114"/>
        <v>1</v>
      </c>
      <c r="W295" s="272" t="b">
        <f t="shared" si="122"/>
        <v>0</v>
      </c>
      <c r="X295" s="272" t="b">
        <f t="shared" si="115"/>
        <v>0</v>
      </c>
      <c r="Y295" s="272" t="b">
        <f t="shared" si="116"/>
        <v>0</v>
      </c>
      <c r="Z295" s="298"/>
      <c r="AA295" s="305">
        <f t="shared" si="117"/>
        <v>11</v>
      </c>
      <c r="AB295" s="301" cm="1">
        <f t="array" ref="AB295">IF( $AA295="", "", INDEX(聲母資料表, $AA295, AB$5))</f>
        <v>4</v>
      </c>
      <c r="AC295" s="301" t="str" cm="1">
        <f t="array" ref="AC295">IF( $AA295="", "", INDEX(聲母資料表, $AA295, AC$5))</f>
        <v>去</v>
      </c>
      <c r="AD295" s="305">
        <f t="shared" si="118"/>
        <v>57</v>
      </c>
      <c r="AE295" s="301" cm="1">
        <f t="array" ref="AE295">IF( $X295, "", INDEX(韻母資料表, AD295, AE$5))</f>
        <v>7</v>
      </c>
      <c r="AF295" s="301" t="str" cm="1">
        <f t="array" ref="AF295">IF( $X295, "", INDEX(韻母資料表, AE295, AF$5))</f>
        <v>干</v>
      </c>
      <c r="AG295" s="298"/>
      <c r="AH295" s="301" t="b">
        <f t="array" ref="AH295">IF( $X295, "", IF( INDEX(韻母資料表, AD295, $AH$5) = "入聲", TRUE, FALSE) )</f>
        <v>0</v>
      </c>
      <c r="AI295" s="302">
        <f t="shared" si="119"/>
        <v>1</v>
      </c>
      <c r="AJ295" s="302">
        <f t="shared" si="124"/>
        <v>1</v>
      </c>
      <c r="AK295" s="362" t="str">
        <f t="array" ref="AK295">IF( $X295, "", INDEX(韻母資料表, $AD295, $AK$5))</f>
        <v>ong</v>
      </c>
      <c r="AL295" s="362" t="str">
        <f t="array" ref="AL295">IF($X295, "", INDEX(白話字韻母八聲調資料表, $AE295, $AJ295))</f>
        <v>ong</v>
      </c>
      <c r="AM295" s="298"/>
      <c r="AN295" s="362" t="str" cm="1">
        <f t="array" ref="AN295">IF($W295, "", INDEX(聲母資料表, $AA295, AN$5))</f>
        <v>kh</v>
      </c>
      <c r="AO295" s="367" t="str" cm="1">
        <f t="array" ref="AO295">IF($X295, "", INDEX(韻母資料表, $AD295, AO$5))</f>
        <v>ong</v>
      </c>
      <c r="AP295" s="362" t="str" cm="1">
        <f t="array" ref="AP295">IF($X295, "", INDEX(台羅韻母八聲調資料表, $AE295, $F295))</f>
        <v>ong</v>
      </c>
      <c r="AQ295" s="298"/>
      <c r="AR295" s="302" t="str">
        <f t="array" ref="AR295">IF($W295, "", INDEX(聲母資料表, $AA295, $AR$5))</f>
        <v>k</v>
      </c>
      <c r="AS295" s="303" t="str">
        <f t="array" ref="AS295">IF($X295, "", INDEX(韻母資料表, $AD295, $AS$5))</f>
        <v>ong</v>
      </c>
      <c r="AT295" s="302" t="str">
        <f t="array" ref="AT295">IF($X295, "", INDEX(閩拼韻母八聲調資料表, $AE295, $AJ295))</f>
        <v>ōng</v>
      </c>
      <c r="AV295" s="301" t="b">
        <f t="shared" si="121"/>
        <v>0</v>
      </c>
      <c r="AW295" s="301" t="str">
        <f>IF( $AV295, IFERROR( IF(MATCH( $E295, 顎音化聲母!$H$9:$H$37, 0), TRUE, FALSE), FALSE), "")</f>
        <v/>
      </c>
      <c r="AX295" s="301" t="str">
        <f t="array" ref="AX295">IF( AND($AV295, $AW295), INDEX(顎音化聲母資料表, MATCH( $D295 &amp; $E295, 顎音化聲母!$L$5:$L$136, 0), 3), "")</f>
        <v/>
      </c>
      <c r="AY295" s="301">
        <f t="shared" si="120"/>
        <v>11</v>
      </c>
      <c r="AZ295" s="362" t="str">
        <f t="array" ref="AZ295">IF($AY295="", "", IF( $AX295&lt;&gt;"", $AX295,INDEX(聲母資料表, $AY295, $AZ$5)))</f>
        <v>ㄎ</v>
      </c>
      <c r="BA295" s="362" t="str">
        <f t="array" ref="BA295">IF($X295, "", INDEX(方音八音反切資料表, $AE295, $AJ295))</f>
        <v>ㆲ</v>
      </c>
    </row>
    <row r="296" spans="2:53">
      <c r="B296" s="307">
        <f t="shared" si="102"/>
        <v>289</v>
      </c>
      <c r="C296" s="404" t="s">
        <v>75</v>
      </c>
      <c r="D296" s="312"/>
      <c r="E296" s="312"/>
      <c r="F296" s="296"/>
      <c r="G296" s="418" t="str">
        <f t="shared" si="103"/>
        <v/>
      </c>
      <c r="H296" s="269" t="str" cm="1">
        <f t="array" ref="H296">IF( OR($U296, NOT($V296), $X296), "",  $AF296 &amp; INDEX(中文數值資料表, $AJ296, 2) &amp; $AC296)</f>
        <v/>
      </c>
      <c r="I296" s="332" t="str">
        <f t="shared" si="104"/>
        <v/>
      </c>
      <c r="J296" s="333" t="str">
        <f t="shared" si="105"/>
        <v/>
      </c>
      <c r="K296" s="334" t="str">
        <f t="shared" si="106"/>
        <v/>
      </c>
      <c r="L296" s="335" t="str">
        <f t="shared" si="107"/>
        <v/>
      </c>
      <c r="M296" s="270" t="str">
        <f t="shared" ca="1" si="108"/>
        <v xml:space="preserve">\ltjruby{，}{}\
</v>
      </c>
      <c r="N296" s="270" t="str">
        <f t="shared" ca="1" si="109"/>
        <v xml:space="preserve">，
</v>
      </c>
      <c r="O296" s="270" t="str">
        <f t="shared" ca="1" si="110"/>
        <v xml:space="preserve">，
</v>
      </c>
      <c r="P296" s="270" t="str">
        <f t="shared" ca="1" si="125"/>
        <v xml:space="preserve">，
</v>
      </c>
      <c r="Q296" s="270" t="str">
        <f t="shared" ca="1" si="125"/>
        <v xml:space="preserve">，
</v>
      </c>
      <c r="R296" s="271" t="str">
        <f t="shared" ca="1" si="111"/>
        <v xml:space="preserve">，
</v>
      </c>
      <c r="S296" s="271" t="str">
        <f t="shared" ca="1" si="112"/>
        <v xml:space="preserve">，
</v>
      </c>
      <c r="T296" s="244"/>
      <c r="U296" s="272" t="b">
        <f t="shared" si="113"/>
        <v>1</v>
      </c>
      <c r="V296" s="272" t="b">
        <f t="shared" si="114"/>
        <v>0</v>
      </c>
      <c r="W296" s="272" t="b">
        <f t="shared" si="122"/>
        <v>1</v>
      </c>
      <c r="X296" s="272" t="b">
        <f t="shared" si="115"/>
        <v>1</v>
      </c>
      <c r="Y296" s="272" t="b">
        <f t="shared" si="116"/>
        <v>0</v>
      </c>
      <c r="Z296" s="298"/>
      <c r="AA296" s="305" t="str">
        <f t="shared" si="117"/>
        <v/>
      </c>
      <c r="AB296" s="301" t="str" cm="1">
        <f t="array" ref="AB296">IF( $AA296="", "", INDEX(聲母資料表, $AA296, AB$5))</f>
        <v/>
      </c>
      <c r="AC296" s="301" t="str" cm="1">
        <f t="array" ref="AC296">IF( $AA296="", "", INDEX(聲母資料表, $AA296, AC$5))</f>
        <v/>
      </c>
      <c r="AD296" s="305" t="str">
        <f t="shared" si="118"/>
        <v/>
      </c>
      <c r="AE296" s="301" t="str" cm="1">
        <f t="array" ref="AE296">IF( $X296, "", INDEX(韻母資料表, AD296, AE$5))</f>
        <v/>
      </c>
      <c r="AF296" s="301" t="str" cm="1">
        <f t="array" ref="AF296">IF( $X296, "", INDEX(韻母資料表, AE296, AF$5))</f>
        <v/>
      </c>
      <c r="AG296" s="298"/>
      <c r="AH296" s="301" t="str">
        <f t="array" ref="AH296">IF( $X296, "", IF( INDEX(韻母資料表, AD296, $AH$5) = "入聲", TRUE, FALSE) )</f>
        <v/>
      </c>
      <c r="AI296" s="302" t="str">
        <f t="shared" si="119"/>
        <v/>
      </c>
      <c r="AJ296" s="302" t="str">
        <f t="shared" si="124"/>
        <v/>
      </c>
      <c r="AK296" s="362" t="str">
        <f t="array" ref="AK296">IF( $X296, "", INDEX(韻母資料表, $AD296, $AK$5))</f>
        <v/>
      </c>
      <c r="AL296" s="362" t="str">
        <f t="array" ref="AL296">IF($X296, "", INDEX(白話字韻母八聲調資料表, $AE296, $AJ296))</f>
        <v/>
      </c>
      <c r="AM296" s="298"/>
      <c r="AN296" s="362" t="str" cm="1">
        <f t="array" ref="AN296">IF($W296, "", INDEX(聲母資料表, $AA296, AN$5))</f>
        <v/>
      </c>
      <c r="AO296" s="367" t="str" cm="1">
        <f t="array" ref="AO296">IF($X296, "", INDEX(韻母資料表, $AD296, AO$5))</f>
        <v/>
      </c>
      <c r="AP296" s="362" t="str" cm="1">
        <f t="array" ref="AP296">IF($X296, "", INDEX(台羅韻母八聲調資料表, $AE296, $F296))</f>
        <v/>
      </c>
      <c r="AQ296" s="298"/>
      <c r="AR296" s="302" t="str">
        <f t="array" ref="AR296">IF($W296, "", INDEX(聲母資料表, $AA296, $AR$5))</f>
        <v/>
      </c>
      <c r="AS296" s="303" t="str">
        <f t="array" ref="AS296">IF($X296, "", INDEX(韻母資料表, $AD296, $AS$5))</f>
        <v/>
      </c>
      <c r="AT296" s="302" t="str">
        <f t="array" ref="AT296">IF($X296, "", INDEX(閩拼韻母八聲調資料表, $AE296, $AJ296))</f>
        <v/>
      </c>
      <c r="AV296" s="301" t="b">
        <f t="shared" si="121"/>
        <v>0</v>
      </c>
      <c r="AW296" s="301" t="str">
        <f>IF( $AV296, IFERROR( IF(MATCH( $E296, 顎音化聲母!$H$9:$H$37, 0), TRUE, FALSE), FALSE), "")</f>
        <v/>
      </c>
      <c r="AX296" s="301" t="str">
        <f t="array" ref="AX296">IF( AND($AV296, $AW296), INDEX(顎音化聲母資料表, MATCH( $D296 &amp; $E296, 顎音化聲母!$L$5:$L$136, 0), 3), "")</f>
        <v/>
      </c>
      <c r="AY296" s="301" t="str">
        <f t="shared" si="120"/>
        <v/>
      </c>
      <c r="AZ296" s="362" t="str">
        <f t="array" ref="AZ296">IF($AY296="", "", IF( $AX296&lt;&gt;"", $AX296,INDEX(聲母資料表, $AY296, $AZ$5)))</f>
        <v/>
      </c>
      <c r="BA296" s="362" t="str">
        <f t="array" ref="BA296">IF($X296, "", INDEX(方音八音反切資料表, $AE296, $AJ296))</f>
        <v/>
      </c>
    </row>
    <row r="297" spans="2:53">
      <c r="B297" s="307">
        <f t="shared" si="102"/>
        <v>290</v>
      </c>
      <c r="C297" s="404" t="s">
        <v>294</v>
      </c>
      <c r="D297" s="312" t="s">
        <v>103</v>
      </c>
      <c r="E297" s="312" t="s">
        <v>104</v>
      </c>
      <c r="F297" s="296">
        <v>7</v>
      </c>
      <c r="G297" s="418" t="str">
        <f t="shared" si="103"/>
        <v xml:space="preserve">皓 (ho7) </v>
      </c>
      <c r="H297" s="269" t="str" cm="1">
        <f t="array" ref="H297">IF( OR($U297, NOT($V297), $X297), "",  $AF297 &amp; INDEX(中文數值資料表, $AJ297, 2) &amp; $AC297)</f>
        <v>伽七喜</v>
      </c>
      <c r="I297" s="332" t="str">
        <f t="shared" si="104"/>
        <v>hō</v>
      </c>
      <c r="J297" s="333" t="str">
        <f t="shared" si="105"/>
        <v>hō</v>
      </c>
      <c r="K297" s="334" t="str">
        <f t="shared" si="106"/>
        <v>hō</v>
      </c>
      <c r="L297" s="335" t="str">
        <f t="shared" si="107"/>
        <v>ㄏㄜ˫</v>
      </c>
      <c r="M297" s="270" t="str">
        <f t="shared" ca="1" si="108"/>
        <v xml:space="preserve">\ltjruby{皓}{hō}\
</v>
      </c>
      <c r="N297" s="270" t="str">
        <f t="shared" ca="1" si="109"/>
        <v xml:space="preserve">&lt;ruby&gt;皓&lt;rt&gt;伽七喜&lt;/rt&gt;&lt;/ruby&gt;
</v>
      </c>
      <c r="O297" s="270" t="str">
        <f t="shared" ca="1" si="110"/>
        <v xml:space="preserve">&lt;ruby&gt;皓&lt;rt&gt;hō&lt;/rt&gt;&lt;/ruby&gt;
</v>
      </c>
      <c r="P297" s="270" t="str">
        <f t="shared" ca="1" si="125"/>
        <v xml:space="preserve">&lt;ruby&gt;皓&lt;rt&gt;hō&lt;/rt&gt;&lt;/ruby&gt;
</v>
      </c>
      <c r="Q297" s="270" t="str">
        <f t="shared" ca="1" si="125"/>
        <v xml:space="preserve">&lt;ruby&gt;皓&lt;rt&gt;hō&lt;/rt&gt;&lt;/ruby&gt;
</v>
      </c>
      <c r="R297" s="271" t="str">
        <f t="shared" ca="1" si="111"/>
        <v xml:space="preserve">&lt;ruby&gt;皓&lt;rtc&gt;ㄏㄜ˫&lt;/rtc&gt;&lt;/ruby&gt;
</v>
      </c>
      <c r="S297" s="271" t="str">
        <f t="shared" ca="1" si="112"/>
        <v xml:space="preserve">&lt;ruby&gt;皓&lt;rt&gt;hō&lt;/rt&gt;&lt;rtc&gt;ㄏㄜ˫&lt;/rtc&gt;&lt;/ruby&gt;
</v>
      </c>
      <c r="T297" s="244"/>
      <c r="U297" s="272" t="b">
        <f t="shared" si="113"/>
        <v>0</v>
      </c>
      <c r="V297" s="272" t="b">
        <f t="shared" si="114"/>
        <v>1</v>
      </c>
      <c r="W297" s="272" t="b">
        <f t="shared" si="122"/>
        <v>0</v>
      </c>
      <c r="X297" s="272" t="b">
        <f t="shared" si="115"/>
        <v>0</v>
      </c>
      <c r="Y297" s="272" t="b">
        <f t="shared" si="116"/>
        <v>0</v>
      </c>
      <c r="Z297" s="298"/>
      <c r="AA297" s="305">
        <f t="shared" si="117"/>
        <v>13</v>
      </c>
      <c r="AB297" s="301" cm="1">
        <f t="array" ref="AB297">IF( $AA297="", "", INDEX(聲母資料表, $AA297, AB$5))</f>
        <v>15</v>
      </c>
      <c r="AC297" s="301" t="str" cm="1">
        <f t="array" ref="AC297">IF( $AA297="", "", INDEX(聲母資料表, $AA297, AC$5))</f>
        <v>喜</v>
      </c>
      <c r="AD297" s="305">
        <f t="shared" si="118"/>
        <v>53</v>
      </c>
      <c r="AE297" s="301" cm="1">
        <f t="array" ref="AE297">IF( $X297, "", INDEX(韻母資料表, AD297, AE$5))</f>
        <v>15</v>
      </c>
      <c r="AF297" s="301" t="str" cm="1">
        <f t="array" ref="AF297">IF( $X297, "", INDEX(韻母資料表, AE297, AF$5))</f>
        <v>伽</v>
      </c>
      <c r="AG297" s="298"/>
      <c r="AH297" s="301" t="b">
        <f t="array" ref="AH297">IF( $X297, "", IF( INDEX(韻母資料表, AD297, $AH$5) = "入聲", TRUE, FALSE) )</f>
        <v>0</v>
      </c>
      <c r="AI297" s="302">
        <f t="shared" si="119"/>
        <v>1</v>
      </c>
      <c r="AJ297" s="302">
        <f t="shared" si="124"/>
        <v>7</v>
      </c>
      <c r="AK297" s="362" t="str">
        <f t="array" ref="AK297">IF( $X297, "", INDEX(韻母資料表, $AD297, $AK$5))</f>
        <v>o</v>
      </c>
      <c r="AL297" s="362" t="str">
        <f t="array" ref="AL297">IF($X297, "", INDEX(白話字韻母八聲調資料表, $AE297, $AJ297))</f>
        <v>ō</v>
      </c>
      <c r="AM297" s="298"/>
      <c r="AN297" s="362" t="str" cm="1">
        <f t="array" ref="AN297">IF($W297, "", INDEX(聲母資料表, $AA297, AN$5))</f>
        <v>h</v>
      </c>
      <c r="AO297" s="367" t="str" cm="1">
        <f t="array" ref="AO297">IF($X297, "", INDEX(韻母資料表, $AD297, AO$5))</f>
        <v>o</v>
      </c>
      <c r="AP297" s="362" t="str" cm="1">
        <f t="array" ref="AP297">IF($X297, "", INDEX(台羅韻母八聲調資料表, $AE297, $F297))</f>
        <v>ō</v>
      </c>
      <c r="AQ297" s="298"/>
      <c r="AR297" s="302" t="str">
        <f t="array" ref="AR297">IF($W297, "", INDEX(聲母資料表, $AA297, $AR$5))</f>
        <v>h</v>
      </c>
      <c r="AS297" s="303" t="str">
        <f t="array" ref="AS297">IF($X297, "", INDEX(韻母資料表, $AD297, $AS$5))</f>
        <v>o</v>
      </c>
      <c r="AT297" s="302" t="str">
        <f t="array" ref="AT297">IF($X297, "", INDEX(閩拼韻母八聲調資料表, $AE297, $AJ297))</f>
        <v>ō</v>
      </c>
      <c r="AV297" s="301" t="b">
        <f t="shared" si="121"/>
        <v>0</v>
      </c>
      <c r="AW297" s="301" t="str">
        <f>IF( $AV297, IFERROR( IF(MATCH( $E297, 顎音化聲母!$H$9:$H$37, 0), TRUE, FALSE), FALSE), "")</f>
        <v/>
      </c>
      <c r="AX297" s="301" t="str">
        <f t="array" ref="AX297">IF( AND($AV297, $AW297), INDEX(顎音化聲母資料表, MATCH( $D297 &amp; $E297, 顎音化聲母!$L$5:$L$136, 0), 3), "")</f>
        <v/>
      </c>
      <c r="AY297" s="301">
        <f t="shared" si="120"/>
        <v>13</v>
      </c>
      <c r="AZ297" s="362" t="str">
        <f t="array" ref="AZ297">IF($AY297="", "", IF( $AX297&lt;&gt;"", $AX297,INDEX(聲母資料表, $AY297, $AZ$5)))</f>
        <v>ㄏ</v>
      </c>
      <c r="BA297" s="362" t="str">
        <f t="array" ref="BA297">IF($X297, "", INDEX(方音八音反切資料表, $AE297, $AJ297))</f>
        <v>ㄜ˫</v>
      </c>
    </row>
    <row r="298" spans="2:53">
      <c r="B298" s="307">
        <f t="shared" si="102"/>
        <v>291</v>
      </c>
      <c r="C298" s="404" t="s">
        <v>213</v>
      </c>
      <c r="D298" s="312" t="s">
        <v>51</v>
      </c>
      <c r="E298" s="312" t="s">
        <v>92</v>
      </c>
      <c r="F298" s="296">
        <v>8</v>
      </c>
      <c r="G298" s="418" t="str">
        <f t="shared" si="103"/>
        <v xml:space="preserve">月 (guat8) </v>
      </c>
      <c r="H298" s="269" t="str" cm="1">
        <f t="array" ref="H298">IF( OR($U298, NOT($V298), $X298), "",  $AF298 &amp; INDEX(中文數值資料表, $AJ298, 2) &amp; $AC298)</f>
        <v>監八語</v>
      </c>
      <c r="I298" s="332" t="str">
        <f t="shared" si="104"/>
        <v>gua̍t</v>
      </c>
      <c r="J298" s="333" t="str">
        <f t="shared" si="105"/>
        <v>gua̍t</v>
      </c>
      <c r="K298" s="334" t="str">
        <f t="shared" si="106"/>
        <v>gguát</v>
      </c>
      <c r="L298" s="335" t="str">
        <f t="shared" si="107"/>
        <v>ㆣㄨㄚㆵ˙</v>
      </c>
      <c r="M298" s="270" t="str">
        <f t="shared" ca="1" si="108"/>
        <v xml:space="preserve">\ltjruby{月}{gua̍t}\
</v>
      </c>
      <c r="N298" s="270" t="str">
        <f t="shared" ca="1" si="109"/>
        <v xml:space="preserve">&lt;ruby&gt;月&lt;rt&gt;監八語&lt;/rt&gt;&lt;/ruby&gt;
</v>
      </c>
      <c r="O298" s="270" t="str">
        <f t="shared" ca="1" si="110"/>
        <v xml:space="preserve">&lt;ruby&gt;月&lt;rt&gt;gua̍t&lt;/rt&gt;&lt;/ruby&gt;
</v>
      </c>
      <c r="P298" s="270" t="str">
        <f t="shared" ca="1" si="125"/>
        <v xml:space="preserve">&lt;ruby&gt;月&lt;rt&gt;gua̍t&lt;/rt&gt;&lt;/ruby&gt;
</v>
      </c>
      <c r="Q298" s="270" t="str">
        <f t="shared" ca="1" si="125"/>
        <v xml:space="preserve">&lt;ruby&gt;月&lt;rt&gt;gguát&lt;/rt&gt;&lt;/ruby&gt;
</v>
      </c>
      <c r="R298" s="271" t="str">
        <f t="shared" ca="1" si="111"/>
        <v xml:space="preserve">&lt;ruby&gt;月&lt;rtc&gt;ㆣㄨㄚㆵ˙&lt;/rtc&gt;&lt;/ruby&gt;
</v>
      </c>
      <c r="S298" s="271" t="str">
        <f t="shared" ca="1" si="112"/>
        <v xml:space="preserve">&lt;ruby&gt;月&lt;rt&gt;gua̍t&lt;/rt&gt;&lt;rtc&gt;ㆣㄨㄚㆵ˙&lt;/rtc&gt;&lt;/ruby&gt;
</v>
      </c>
      <c r="T298" s="244"/>
      <c r="U298" s="272" t="b">
        <f t="shared" si="113"/>
        <v>0</v>
      </c>
      <c r="V298" s="272" t="b">
        <f t="shared" si="114"/>
        <v>1</v>
      </c>
      <c r="W298" s="272" t="b">
        <f t="shared" si="122"/>
        <v>0</v>
      </c>
      <c r="X298" s="272" t="b">
        <f t="shared" si="115"/>
        <v>0</v>
      </c>
      <c r="Y298" s="272" t="b">
        <f t="shared" si="116"/>
        <v>0</v>
      </c>
      <c r="Z298" s="298"/>
      <c r="AA298" s="305">
        <f t="shared" si="117"/>
        <v>10</v>
      </c>
      <c r="AB298" s="301" cm="1">
        <f t="array" ref="AB298">IF( $AA298="", "", INDEX(聲母資料表, $AA298, AB$5))</f>
        <v>13</v>
      </c>
      <c r="AC298" s="301" t="str" cm="1">
        <f t="array" ref="AC298">IF( $AA298="", "", INDEX(聲母資料表, $AA298, AC$5))</f>
        <v>語</v>
      </c>
      <c r="AD298" s="305">
        <f t="shared" si="118"/>
        <v>69</v>
      </c>
      <c r="AE298" s="301" cm="1">
        <f t="array" ref="AE298">IF( $X298, "", INDEX(韻母資料表, AD298, AE$5))</f>
        <v>10</v>
      </c>
      <c r="AF298" s="301" t="str" cm="1">
        <f t="array" ref="AF298">IF( $X298, "", INDEX(韻母資料表, AE298, AF$5))</f>
        <v>監</v>
      </c>
      <c r="AG298" s="298"/>
      <c r="AH298" s="301" t="b">
        <f t="array" ref="AH298">IF( $X298, "", IF( INDEX(韻母資料表, AD298, $AH$5) = "入聲", TRUE, FALSE) )</f>
        <v>0</v>
      </c>
      <c r="AI298" s="302">
        <f t="shared" si="119"/>
        <v>1</v>
      </c>
      <c r="AJ298" s="302">
        <f t="shared" si="124"/>
        <v>8</v>
      </c>
      <c r="AK298" s="362" t="str">
        <f t="array" ref="AK298">IF( $X298, "", INDEX(韻母資料表, $AD298, $AK$5))</f>
        <v>uat</v>
      </c>
      <c r="AL298" s="362" t="str">
        <f t="array" ref="AL298">IF($X298, "", INDEX(白話字韻母八聲調資料表, $AE298, $AJ298))</f>
        <v>ua̍t</v>
      </c>
      <c r="AM298" s="298"/>
      <c r="AN298" s="362" t="str" cm="1">
        <f t="array" ref="AN298">IF($W298, "", INDEX(聲母資料表, $AA298, AN$5))</f>
        <v>g</v>
      </c>
      <c r="AO298" s="367" t="str" cm="1">
        <f t="array" ref="AO298">IF($X298, "", INDEX(韻母資料表, $AD298, AO$5))</f>
        <v>uat</v>
      </c>
      <c r="AP298" s="362" t="str" cm="1">
        <f t="array" ref="AP298">IF($X298, "", INDEX(台羅韻母八聲調資料表, $AE298, $F298))</f>
        <v>ua̍t</v>
      </c>
      <c r="AQ298" s="298"/>
      <c r="AR298" s="302" t="str">
        <f t="array" ref="AR298">IF($W298, "", INDEX(聲母資料表, $AA298, $AR$5))</f>
        <v>gg</v>
      </c>
      <c r="AS298" s="303" t="str">
        <f t="array" ref="AS298">IF($X298, "", INDEX(韻母資料表, $AD298, $AS$5))</f>
        <v>uat</v>
      </c>
      <c r="AT298" s="302" t="str">
        <f t="array" ref="AT298">IF($X298, "", INDEX(閩拼韻母八聲調資料表, $AE298, $AJ298))</f>
        <v>uát</v>
      </c>
      <c r="AV298" s="301" t="b">
        <f t="shared" si="121"/>
        <v>0</v>
      </c>
      <c r="AW298" s="301" t="str">
        <f>IF( $AV298, IFERROR( IF(MATCH( $E298, 顎音化聲母!$H$9:$H$37, 0), TRUE, FALSE), FALSE), "")</f>
        <v/>
      </c>
      <c r="AX298" s="301" t="str">
        <f t="array" ref="AX298">IF( AND($AV298, $AW298), INDEX(顎音化聲母資料表, MATCH( $D298 &amp; $E298, 顎音化聲母!$L$5:$L$136, 0), 3), "")</f>
        <v/>
      </c>
      <c r="AY298" s="301">
        <f t="shared" si="120"/>
        <v>10</v>
      </c>
      <c r="AZ298" s="362" t="str">
        <f t="array" ref="AZ298">IF($AY298="", "", IF( $AX298&lt;&gt;"", $AX298,INDEX(聲母資料表, $AY298, $AZ$5)))</f>
        <v>ㆣ</v>
      </c>
      <c r="BA298" s="362" t="str">
        <f t="array" ref="BA298">IF($X298, "", INDEX(方音八音反切資料表, $AE298, $AJ298))</f>
        <v>ㄨㄚㆵ˙</v>
      </c>
    </row>
    <row r="299" spans="2:53">
      <c r="B299" s="307">
        <f t="shared" si="102"/>
        <v>292</v>
      </c>
      <c r="C299" s="404" t="s">
        <v>174</v>
      </c>
      <c r="D299" s="312" t="s">
        <v>73</v>
      </c>
      <c r="E299" s="312" t="s">
        <v>71</v>
      </c>
      <c r="F299" s="296">
        <v>1</v>
      </c>
      <c r="G299" s="418" t="str">
        <f t="shared" si="103"/>
        <v xml:space="preserve">千 (tshian1) </v>
      </c>
      <c r="H299" s="269" t="str" cm="1">
        <f t="array" ref="H299">IF( OR($U299, NOT($V299), $X299), "",  $AF299 &amp; INDEX(中文數值資料表, $AJ299, 2) &amp; $AC299)</f>
        <v>膠一出</v>
      </c>
      <c r="I299" s="332" t="str">
        <f t="shared" si="104"/>
        <v>tshian</v>
      </c>
      <c r="J299" s="333" t="str">
        <f t="shared" si="105"/>
        <v>tshian</v>
      </c>
      <c r="K299" s="334" t="str">
        <f t="shared" si="106"/>
        <v>ciān</v>
      </c>
      <c r="L299" s="335" t="str">
        <f t="shared" si="107"/>
        <v>ㄘㄧㄢ</v>
      </c>
      <c r="M299" s="270" t="str">
        <f t="shared" ca="1" si="108"/>
        <v xml:space="preserve">\ltjruby{千}{tshian}\
</v>
      </c>
      <c r="N299" s="270" t="str">
        <f t="shared" ca="1" si="109"/>
        <v xml:space="preserve">&lt;ruby&gt;千&lt;rt&gt;膠一出&lt;/rt&gt;&lt;/ruby&gt;
</v>
      </c>
      <c r="O299" s="270" t="str">
        <f t="shared" ca="1" si="110"/>
        <v xml:space="preserve">&lt;ruby&gt;千&lt;rt&gt;tshian&lt;/rt&gt;&lt;/ruby&gt;
</v>
      </c>
      <c r="P299" s="270" t="str">
        <f t="shared" ca="1" si="125"/>
        <v xml:space="preserve">&lt;ruby&gt;千&lt;rt&gt;tshian&lt;/rt&gt;&lt;/ruby&gt;
</v>
      </c>
      <c r="Q299" s="270" t="str">
        <f t="shared" ca="1" si="125"/>
        <v xml:space="preserve">&lt;ruby&gt;千&lt;rt&gt;ciān&lt;/rt&gt;&lt;/ruby&gt;
</v>
      </c>
      <c r="R299" s="271" t="str">
        <f t="shared" ca="1" si="111"/>
        <v xml:space="preserve">&lt;ruby&gt;千&lt;rtc&gt;ㄘㄧㄢ&lt;/rtc&gt;&lt;/ruby&gt;
</v>
      </c>
      <c r="S299" s="271" t="str">
        <f t="shared" ca="1" si="112"/>
        <v xml:space="preserve">&lt;ruby&gt;千&lt;rt&gt;tshian&lt;/rt&gt;&lt;rtc&gt;ㄘㄧㄢ&lt;/rtc&gt;&lt;/ruby&gt;
</v>
      </c>
      <c r="T299" s="244"/>
      <c r="U299" s="272" t="b">
        <f t="shared" si="113"/>
        <v>0</v>
      </c>
      <c r="V299" s="272" t="b">
        <f t="shared" si="114"/>
        <v>1</v>
      </c>
      <c r="W299" s="272" t="b">
        <f t="shared" si="122"/>
        <v>0</v>
      </c>
      <c r="X299" s="272" t="b">
        <f t="shared" si="115"/>
        <v>0</v>
      </c>
      <c r="Y299" s="272" t="b">
        <f t="shared" si="116"/>
        <v>0</v>
      </c>
      <c r="Z299" s="298"/>
      <c r="AA299" s="305">
        <f t="shared" si="117"/>
        <v>20</v>
      </c>
      <c r="AB299" s="301" cm="1">
        <f t="array" ref="AB299">IF( $AA299="", "", INDEX(聲母資料表, $AA299, AB$5))</f>
        <v>14</v>
      </c>
      <c r="AC299" s="301" t="str" cm="1">
        <f t="array" ref="AC299">IF( $AA299="", "", INDEX(聲母資料表, $AA299, AC$5))</f>
        <v>出</v>
      </c>
      <c r="AD299" s="305">
        <f t="shared" si="118"/>
        <v>24</v>
      </c>
      <c r="AE299" s="301" cm="1">
        <f t="array" ref="AE299">IF( $X299, "", INDEX(韻母資料表, AD299, AE$5))</f>
        <v>2</v>
      </c>
      <c r="AF299" s="301" t="str" cm="1">
        <f t="array" ref="AF299">IF( $X299, "", INDEX(韻母資料表, AE299, AF$5))</f>
        <v>膠</v>
      </c>
      <c r="AG299" s="298"/>
      <c r="AH299" s="301" t="b">
        <f t="array" ref="AH299">IF( $X299, "", IF( INDEX(韻母資料表, AD299, $AH$5) = "入聲", TRUE, FALSE) )</f>
        <v>0</v>
      </c>
      <c r="AI299" s="302">
        <f t="shared" si="119"/>
        <v>1</v>
      </c>
      <c r="AJ299" s="302">
        <f t="shared" si="124"/>
        <v>1</v>
      </c>
      <c r="AK299" s="362" t="str">
        <f t="array" ref="AK299">IF( $X299, "", INDEX(韻母資料表, $AD299, $AK$5))</f>
        <v>ian</v>
      </c>
      <c r="AL299" s="362" t="str">
        <f t="array" ref="AL299">IF($X299, "", INDEX(白話字韻母八聲調資料表, $AE299, $AJ299))</f>
        <v>ian</v>
      </c>
      <c r="AM299" s="298"/>
      <c r="AN299" s="362" t="str" cm="1">
        <f t="array" ref="AN299">IF($W299, "", INDEX(聲母資料表, $AA299, AN$5))</f>
        <v>tsh</v>
      </c>
      <c r="AO299" s="367" t="str" cm="1">
        <f t="array" ref="AO299">IF($X299, "", INDEX(韻母資料表, $AD299, AO$5))</f>
        <v>ian</v>
      </c>
      <c r="AP299" s="362" t="str" cm="1">
        <f t="array" ref="AP299">IF($X299, "", INDEX(台羅韻母八聲調資料表, $AE299, $F299))</f>
        <v>ian</v>
      </c>
      <c r="AQ299" s="298"/>
      <c r="AR299" s="302" t="str">
        <f t="array" ref="AR299">IF($W299, "", INDEX(聲母資料表, $AA299, $AR$5))</f>
        <v>c</v>
      </c>
      <c r="AS299" s="303" t="str">
        <f t="array" ref="AS299">IF($X299, "", INDEX(韻母資料表, $AD299, $AS$5))</f>
        <v>ian</v>
      </c>
      <c r="AT299" s="302" t="str">
        <f t="array" ref="AT299">IF($X299, "", INDEX(閩拼韻母八聲調資料表, $AE299, $AJ299))</f>
        <v>iān</v>
      </c>
      <c r="AV299" s="301" t="b">
        <f t="shared" si="121"/>
        <v>0</v>
      </c>
      <c r="AW299" s="301" t="str">
        <f>IF( $AV299, IFERROR( IF(MATCH( $E299, 顎音化聲母!$H$9:$H$37, 0), TRUE, FALSE), FALSE), "")</f>
        <v/>
      </c>
      <c r="AX299" s="301" t="str">
        <f t="array" ref="AX299">IF( AND($AV299, $AW299), INDEX(顎音化聲母資料表, MATCH( $D299 &amp; $E299, 顎音化聲母!$L$5:$L$136, 0), 3), "")</f>
        <v/>
      </c>
      <c r="AY299" s="301">
        <f t="shared" si="120"/>
        <v>20</v>
      </c>
      <c r="AZ299" s="362" t="str">
        <f t="array" ref="AZ299">IF($AY299="", "", IF( $AX299&lt;&gt;"", $AX299,INDEX(聲母資料表, $AY299, $AZ$5)))</f>
        <v>ㄘ</v>
      </c>
      <c r="BA299" s="362" t="str">
        <f t="array" ref="BA299">IF($X299, "", INDEX(方音八音反切資料表, $AE299, $AJ299))</f>
        <v>ㄧㄢ</v>
      </c>
    </row>
    <row r="300" spans="2:53">
      <c r="B300" s="307">
        <f t="shared" si="102"/>
        <v>293</v>
      </c>
      <c r="C300" s="404" t="s">
        <v>295</v>
      </c>
      <c r="D300" s="312" t="s">
        <v>57</v>
      </c>
      <c r="E300" s="312" t="s">
        <v>61</v>
      </c>
      <c r="F300" s="296">
        <v>2</v>
      </c>
      <c r="G300" s="418" t="str">
        <f t="shared" si="103"/>
        <v xml:space="preserve">里 (li2) </v>
      </c>
      <c r="H300" s="269" t="str" cm="1">
        <f t="array" ref="H300">IF( OR($U300, NOT($V300), $X300), "",  $AF300 &amp; INDEX(中文數值資料表, $AJ300, 2) &amp; $AC300)</f>
        <v>堅二柳</v>
      </c>
      <c r="I300" s="332" t="str">
        <f t="shared" si="104"/>
        <v>lí</v>
      </c>
      <c r="J300" s="333" t="str">
        <f t="shared" si="105"/>
        <v>lí</v>
      </c>
      <c r="K300" s="334" t="str">
        <f t="shared" si="106"/>
        <v>lí</v>
      </c>
      <c r="L300" s="335" t="str">
        <f t="shared" si="107"/>
        <v>ㄌㄧˋ</v>
      </c>
      <c r="M300" s="270" t="str">
        <f t="shared" ca="1" si="108"/>
        <v xml:space="preserve">\ltjruby{里}{lí}\
</v>
      </c>
      <c r="N300" s="270" t="str">
        <f t="shared" ca="1" si="109"/>
        <v xml:space="preserve">&lt;ruby&gt;里&lt;rt&gt;堅二柳&lt;/rt&gt;&lt;/ruby&gt;
</v>
      </c>
      <c r="O300" s="270" t="str">
        <f t="shared" ca="1" si="110"/>
        <v xml:space="preserve">&lt;ruby&gt;里&lt;rt&gt;lí&lt;/rt&gt;&lt;/ruby&gt;
</v>
      </c>
      <c r="P300" s="270" t="str">
        <f t="shared" ca="1" si="125"/>
        <v xml:space="preserve">&lt;ruby&gt;里&lt;rt&gt;lí&lt;/rt&gt;&lt;/ruby&gt;
</v>
      </c>
      <c r="Q300" s="270" t="str">
        <f t="shared" ca="1" si="125"/>
        <v xml:space="preserve">&lt;ruby&gt;里&lt;rt&gt;lí&lt;/rt&gt;&lt;/ruby&gt;
</v>
      </c>
      <c r="R300" s="271" t="str">
        <f t="shared" ca="1" si="111"/>
        <v xml:space="preserve">&lt;ruby&gt;里&lt;rtc&gt;ㄌㄧˋ&lt;/rtc&gt;&lt;/ruby&gt;
</v>
      </c>
      <c r="S300" s="271" t="str">
        <f t="shared" ca="1" si="112"/>
        <v xml:space="preserve">&lt;ruby&gt;里&lt;rt&gt;lí&lt;/rt&gt;&lt;rtc&gt;ㄌㄧˋ&lt;/rtc&gt;&lt;/ruby&gt;
</v>
      </c>
      <c r="T300" s="244"/>
      <c r="U300" s="272" t="b">
        <f t="shared" si="113"/>
        <v>0</v>
      </c>
      <c r="V300" s="272" t="b">
        <f t="shared" si="114"/>
        <v>1</v>
      </c>
      <c r="W300" s="272" t="b">
        <f t="shared" si="122"/>
        <v>0</v>
      </c>
      <c r="X300" s="272" t="b">
        <f t="shared" si="115"/>
        <v>0</v>
      </c>
      <c r="Y300" s="272" t="b">
        <f t="shared" si="116"/>
        <v>0</v>
      </c>
      <c r="Z300" s="298"/>
      <c r="AA300" s="305">
        <f t="shared" si="117"/>
        <v>8</v>
      </c>
      <c r="AB300" s="301" cm="1">
        <f t="array" ref="AB300">IF( $AA300="", "", INDEX(聲母資料表, $AA300, AB$5))</f>
        <v>1</v>
      </c>
      <c r="AC300" s="301" t="str" cm="1">
        <f t="array" ref="AC300">IF( $AA300="", "", INDEX(聲母資料表, $AA300, AC$5))</f>
        <v>柳</v>
      </c>
      <c r="AD300" s="305">
        <f t="shared" si="118"/>
        <v>19</v>
      </c>
      <c r="AE300" s="301" cm="1">
        <f t="array" ref="AE300">IF( $X300, "", INDEX(韻母資料表, AD300, AE$5))</f>
        <v>29</v>
      </c>
      <c r="AF300" s="301" t="str" cm="1">
        <f t="array" ref="AF300">IF( $X300, "", INDEX(韻母資料表, AE300, AF$5))</f>
        <v>堅</v>
      </c>
      <c r="AG300" s="298"/>
      <c r="AH300" s="301" t="b">
        <f t="array" ref="AH300">IF( $X300, "", IF( INDEX(韻母資料表, AD300, $AH$5) = "入聲", TRUE, FALSE) )</f>
        <v>0</v>
      </c>
      <c r="AI300" s="302">
        <f t="shared" si="119"/>
        <v>1</v>
      </c>
      <c r="AJ300" s="302">
        <f t="shared" si="124"/>
        <v>2</v>
      </c>
      <c r="AK300" s="362" t="str">
        <f t="array" ref="AK300">IF( $X300, "", INDEX(韻母資料表, $AD300, $AK$5))</f>
        <v>i</v>
      </c>
      <c r="AL300" s="362" t="str">
        <f t="array" ref="AL300">IF($X300, "", INDEX(白話字韻母八聲調資料表, $AE300, $AJ300))</f>
        <v>í</v>
      </c>
      <c r="AM300" s="298"/>
      <c r="AN300" s="362" t="str" cm="1">
        <f t="array" ref="AN300">IF($W300, "", INDEX(聲母資料表, $AA300, AN$5))</f>
        <v>l</v>
      </c>
      <c r="AO300" s="367" t="str" cm="1">
        <f t="array" ref="AO300">IF($X300, "", INDEX(韻母資料表, $AD300, AO$5))</f>
        <v>i</v>
      </c>
      <c r="AP300" s="362" t="str" cm="1">
        <f t="array" ref="AP300">IF($X300, "", INDEX(台羅韻母八聲調資料表, $AE300, $F300))</f>
        <v>í</v>
      </c>
      <c r="AQ300" s="298"/>
      <c r="AR300" s="302" t="str">
        <f t="array" ref="AR300">IF($W300, "", INDEX(聲母資料表, $AA300, $AR$5))</f>
        <v>l</v>
      </c>
      <c r="AS300" s="303" t="str">
        <f t="array" ref="AS300">IF($X300, "", INDEX(韻母資料表, $AD300, $AS$5))</f>
        <v>i</v>
      </c>
      <c r="AT300" s="302" t="str">
        <f t="array" ref="AT300">IF($X300, "", INDEX(閩拼韻母八聲調資料表, $AE300, $AJ300))</f>
        <v>í</v>
      </c>
      <c r="AV300" s="301" t="b">
        <f t="shared" si="121"/>
        <v>0</v>
      </c>
      <c r="AW300" s="301" t="str">
        <f>IF( $AV300, IFERROR( IF(MATCH( $E300, 顎音化聲母!$H$9:$H$37, 0), TRUE, FALSE), FALSE), "")</f>
        <v/>
      </c>
      <c r="AX300" s="301" t="str">
        <f t="array" ref="AX300">IF( AND($AV300, $AW300), INDEX(顎音化聲母資料表, MATCH( $D300 &amp; $E300, 顎音化聲母!$L$5:$L$136, 0), 3), "")</f>
        <v/>
      </c>
      <c r="AY300" s="301">
        <f t="shared" si="120"/>
        <v>8</v>
      </c>
      <c r="AZ300" s="362" t="str">
        <f t="array" ref="AZ300">IF($AY300="", "", IF( $AX300&lt;&gt;"", $AX300,INDEX(聲母資料表, $AY300, $AZ$5)))</f>
        <v>ㄌ</v>
      </c>
      <c r="BA300" s="362" t="str">
        <f t="array" ref="BA300">IF($X300, "", INDEX(方音八音反切資料表, $AE300, $AJ300))</f>
        <v>ㄧˋ</v>
      </c>
    </row>
    <row r="301" spans="2:53">
      <c r="B301" s="307">
        <f t="shared" si="102"/>
        <v>294</v>
      </c>
      <c r="C301" s="404" t="s">
        <v>75</v>
      </c>
      <c r="D301" s="312"/>
      <c r="E301" s="312"/>
      <c r="F301" s="296"/>
      <c r="G301" s="418" t="str">
        <f t="shared" si="103"/>
        <v/>
      </c>
      <c r="H301" s="269" t="str" cm="1">
        <f t="array" ref="H301">IF( OR($U301, NOT($V301), $X301), "",  $AF301 &amp; INDEX(中文數值資料表, $AJ301, 2) &amp; $AC301)</f>
        <v/>
      </c>
      <c r="I301" s="332" t="str">
        <f t="shared" si="104"/>
        <v/>
      </c>
      <c r="J301" s="333" t="str">
        <f t="shared" si="105"/>
        <v/>
      </c>
      <c r="K301" s="334" t="str">
        <f t="shared" si="106"/>
        <v/>
      </c>
      <c r="L301" s="335" t="str">
        <f t="shared" si="107"/>
        <v/>
      </c>
      <c r="M301" s="270" t="str">
        <f t="shared" ca="1" si="108"/>
        <v xml:space="preserve">\ltjruby{，}{}\
</v>
      </c>
      <c r="N301" s="270" t="str">
        <f t="shared" ca="1" si="109"/>
        <v xml:space="preserve">，
</v>
      </c>
      <c r="O301" s="270" t="str">
        <f t="shared" ca="1" si="110"/>
        <v xml:space="preserve">，
</v>
      </c>
      <c r="P301" s="270" t="str">
        <f t="shared" ca="1" si="125"/>
        <v xml:space="preserve">，
</v>
      </c>
      <c r="Q301" s="270" t="str">
        <f t="shared" ca="1" si="125"/>
        <v xml:space="preserve">，
</v>
      </c>
      <c r="R301" s="271" t="str">
        <f t="shared" ca="1" si="111"/>
        <v xml:space="preserve">，
</v>
      </c>
      <c r="S301" s="271" t="str">
        <f t="shared" ca="1" si="112"/>
        <v xml:space="preserve">，
</v>
      </c>
      <c r="T301" s="244"/>
      <c r="U301" s="272" t="b">
        <f t="shared" si="113"/>
        <v>1</v>
      </c>
      <c r="V301" s="272" t="b">
        <f t="shared" si="114"/>
        <v>0</v>
      </c>
      <c r="W301" s="272" t="b">
        <f t="shared" si="122"/>
        <v>1</v>
      </c>
      <c r="X301" s="272" t="b">
        <f t="shared" si="115"/>
        <v>1</v>
      </c>
      <c r="Y301" s="272" t="b">
        <f t="shared" si="116"/>
        <v>0</v>
      </c>
      <c r="Z301" s="298"/>
      <c r="AA301" s="305" t="str">
        <f t="shared" si="117"/>
        <v/>
      </c>
      <c r="AB301" s="301" t="str" cm="1">
        <f t="array" ref="AB301">IF( $AA301="", "", INDEX(聲母資料表, $AA301, AB$5))</f>
        <v/>
      </c>
      <c r="AC301" s="301" t="str" cm="1">
        <f t="array" ref="AC301">IF( $AA301="", "", INDEX(聲母資料表, $AA301, AC$5))</f>
        <v/>
      </c>
      <c r="AD301" s="305" t="str">
        <f t="shared" si="118"/>
        <v/>
      </c>
      <c r="AE301" s="301" t="str" cm="1">
        <f t="array" ref="AE301">IF( $X301, "", INDEX(韻母資料表, AD301, AE$5))</f>
        <v/>
      </c>
      <c r="AF301" s="301" t="str" cm="1">
        <f t="array" ref="AF301">IF( $X301, "", INDEX(韻母資料表, AE301, AF$5))</f>
        <v/>
      </c>
      <c r="AG301" s="298"/>
      <c r="AH301" s="301" t="str">
        <f t="array" ref="AH301">IF( $X301, "", IF( INDEX(韻母資料表, AD301, $AH$5) = "入聲", TRUE, FALSE) )</f>
        <v/>
      </c>
      <c r="AI301" s="302" t="str">
        <f t="shared" si="119"/>
        <v/>
      </c>
      <c r="AJ301" s="302" t="str">
        <f t="shared" si="124"/>
        <v/>
      </c>
      <c r="AK301" s="362" t="str">
        <f t="array" ref="AK301">IF( $X301, "", INDEX(韻母資料表, $AD301, $AK$5))</f>
        <v/>
      </c>
      <c r="AL301" s="362" t="str">
        <f t="array" ref="AL301">IF($X301, "", INDEX(白話字韻母八聲調資料表, $AE301, $AJ301))</f>
        <v/>
      </c>
      <c r="AM301" s="298"/>
      <c r="AN301" s="362" t="str" cm="1">
        <f t="array" ref="AN301">IF($W301, "", INDEX(聲母資料表, $AA301, AN$5))</f>
        <v/>
      </c>
      <c r="AO301" s="367" t="str" cm="1">
        <f t="array" ref="AO301">IF($X301, "", INDEX(韻母資料表, $AD301, AO$5))</f>
        <v/>
      </c>
      <c r="AP301" s="362" t="str" cm="1">
        <f t="array" ref="AP301">IF($X301, "", INDEX(台羅韻母八聲調資料表, $AE301, $F301))</f>
        <v/>
      </c>
      <c r="AQ301" s="298"/>
      <c r="AR301" s="302" t="str">
        <f t="array" ref="AR301">IF($W301, "", INDEX(聲母資料表, $AA301, $AR$5))</f>
        <v/>
      </c>
      <c r="AS301" s="303" t="str">
        <f t="array" ref="AS301">IF($X301, "", INDEX(韻母資料表, $AD301, $AS$5))</f>
        <v/>
      </c>
      <c r="AT301" s="302" t="str">
        <f t="array" ref="AT301">IF($X301, "", INDEX(閩拼韻母八聲調資料表, $AE301, $AJ301))</f>
        <v/>
      </c>
      <c r="AV301" s="301" t="b">
        <f t="shared" si="121"/>
        <v>0</v>
      </c>
      <c r="AW301" s="301" t="str">
        <f>IF( $AV301, IFERROR( IF(MATCH( $E301, 顎音化聲母!$H$9:$H$37, 0), TRUE, FALSE), FALSE), "")</f>
        <v/>
      </c>
      <c r="AX301" s="301" t="str">
        <f t="array" ref="AX301">IF( AND($AV301, $AW301), INDEX(顎音化聲母資料表, MATCH( $D301 &amp; $E301, 顎音化聲母!$L$5:$L$136, 0), 3), "")</f>
        <v/>
      </c>
      <c r="AY301" s="301" t="str">
        <f t="shared" si="120"/>
        <v/>
      </c>
      <c r="AZ301" s="362" t="str">
        <f t="array" ref="AZ301">IF($AY301="", "", IF( $AX301&lt;&gt;"", $AX301,INDEX(聲母資料表, $AY301, $AZ$5)))</f>
        <v/>
      </c>
      <c r="BA301" s="362" t="str">
        <f t="array" ref="BA301">IF($X301, "", INDEX(方音八音反切資料表, $AE301, $AJ301))</f>
        <v/>
      </c>
    </row>
    <row r="302" spans="2:53">
      <c r="B302" s="307">
        <f t="shared" si="102"/>
        <v>295</v>
      </c>
      <c r="C302" s="404" t="s">
        <v>296</v>
      </c>
      <c r="D302" s="312" t="s">
        <v>103</v>
      </c>
      <c r="E302" s="312" t="s">
        <v>69</v>
      </c>
      <c r="F302" s="296">
        <v>5</v>
      </c>
      <c r="G302" s="418" t="str">
        <f t="shared" si="103"/>
        <v xml:space="preserve">浮 (hu5) </v>
      </c>
      <c r="H302" s="269" t="str" cm="1">
        <f t="array" ref="H302">IF( OR($U302, NOT($V302), $X302), "",  $AF302 &amp; INDEX(中文數值資料表, $AJ302, 2) &amp; $AC302)</f>
        <v>驚五喜</v>
      </c>
      <c r="I302" s="332" t="str">
        <f t="shared" si="104"/>
        <v>hû</v>
      </c>
      <c r="J302" s="333" t="str">
        <f t="shared" si="105"/>
        <v>hû</v>
      </c>
      <c r="K302" s="334" t="str">
        <f t="shared" si="106"/>
        <v>hù</v>
      </c>
      <c r="L302" s="335" t="str">
        <f t="shared" si="107"/>
        <v>ㄏㄨˊ</v>
      </c>
      <c r="M302" s="270" t="str">
        <f t="shared" ca="1" si="108"/>
        <v xml:space="preserve">\ltjruby{浮}{hû}\
</v>
      </c>
      <c r="N302" s="270" t="str">
        <f t="shared" ca="1" si="109"/>
        <v xml:space="preserve">&lt;ruby&gt;浮&lt;rt&gt;驚五喜&lt;/rt&gt;&lt;/ruby&gt;
</v>
      </c>
      <c r="O302" s="270" t="str">
        <f t="shared" ca="1" si="110"/>
        <v xml:space="preserve">&lt;ruby&gt;浮&lt;rt&gt;hû&lt;/rt&gt;&lt;/ruby&gt;
</v>
      </c>
      <c r="P302" s="270" t="str">
        <f t="shared" ca="1" si="125"/>
        <v xml:space="preserve">&lt;ruby&gt;浮&lt;rt&gt;hû&lt;/rt&gt;&lt;/ruby&gt;
</v>
      </c>
      <c r="Q302" s="270" t="str">
        <f t="shared" ca="1" si="125"/>
        <v xml:space="preserve">&lt;ruby&gt;浮&lt;rt&gt;hù&lt;/rt&gt;&lt;/ruby&gt;
</v>
      </c>
      <c r="R302" s="271" t="str">
        <f t="shared" ca="1" si="111"/>
        <v xml:space="preserve">&lt;ruby&gt;浮&lt;rtc&gt;ㄏㄨˊ&lt;/rtc&gt;&lt;/ruby&gt;
</v>
      </c>
      <c r="S302" s="271" t="str">
        <f t="shared" ca="1" si="112"/>
        <v xml:space="preserve">&lt;ruby&gt;浮&lt;rt&gt;hû&lt;/rt&gt;&lt;rtc&gt;ㄏㄨˊ&lt;/rtc&gt;&lt;/ruby&gt;
</v>
      </c>
      <c r="T302" s="244"/>
      <c r="U302" s="272" t="b">
        <f t="shared" si="113"/>
        <v>0</v>
      </c>
      <c r="V302" s="272" t="b">
        <f t="shared" si="114"/>
        <v>1</v>
      </c>
      <c r="W302" s="272" t="b">
        <f t="shared" si="122"/>
        <v>0</v>
      </c>
      <c r="X302" s="272" t="b">
        <f t="shared" si="115"/>
        <v>0</v>
      </c>
      <c r="Y302" s="272" t="b">
        <f t="shared" si="116"/>
        <v>0</v>
      </c>
      <c r="Z302" s="298"/>
      <c r="AA302" s="305">
        <f t="shared" si="117"/>
        <v>13</v>
      </c>
      <c r="AB302" s="301" cm="1">
        <f t="array" ref="AB302">IF( $AA302="", "", INDEX(聲母資料表, $AA302, AB$5))</f>
        <v>15</v>
      </c>
      <c r="AC302" s="301" t="str" cm="1">
        <f t="array" ref="AC302">IF( $AA302="", "", INDEX(聲母資料表, $AA302, AC$5))</f>
        <v>喜</v>
      </c>
      <c r="AD302" s="305">
        <f t="shared" si="118"/>
        <v>62</v>
      </c>
      <c r="AE302" s="301" cm="1">
        <f t="array" ref="AE302">IF( $X302, "", INDEX(韻母資料表, AD302, AE$5))</f>
        <v>27</v>
      </c>
      <c r="AF302" s="301" t="str" cm="1">
        <f t="array" ref="AF302">IF( $X302, "", INDEX(韻母資料表, AE302, AF$5))</f>
        <v>驚</v>
      </c>
      <c r="AG302" s="298"/>
      <c r="AH302" s="301" t="b">
        <f t="array" ref="AH302">IF( $X302, "", IF( INDEX(韻母資料表, AD302, $AH$5) = "入聲", TRUE, FALSE) )</f>
        <v>0</v>
      </c>
      <c r="AI302" s="302">
        <f t="shared" si="119"/>
        <v>1</v>
      </c>
      <c r="AJ302" s="302">
        <f t="shared" si="124"/>
        <v>5</v>
      </c>
      <c r="AK302" s="362" t="str">
        <f t="array" ref="AK302">IF( $X302, "", INDEX(韻母資料表, $AD302, $AK$5))</f>
        <v>u</v>
      </c>
      <c r="AL302" s="362" t="str">
        <f t="array" ref="AL302">IF($X302, "", INDEX(白話字韻母八聲調資料表, $AE302, $AJ302))</f>
        <v>û</v>
      </c>
      <c r="AM302" s="298"/>
      <c r="AN302" s="362" t="str" cm="1">
        <f t="array" ref="AN302">IF($W302, "", INDEX(聲母資料表, $AA302, AN$5))</f>
        <v>h</v>
      </c>
      <c r="AO302" s="367" t="str" cm="1">
        <f t="array" ref="AO302">IF($X302, "", INDEX(韻母資料表, $AD302, AO$5))</f>
        <v>u</v>
      </c>
      <c r="AP302" s="362" t="str" cm="1">
        <f t="array" ref="AP302">IF($X302, "", INDEX(台羅韻母八聲調資料表, $AE302, $F302))</f>
        <v>û</v>
      </c>
      <c r="AQ302" s="298"/>
      <c r="AR302" s="302" t="str">
        <f t="array" ref="AR302">IF($W302, "", INDEX(聲母資料表, $AA302, $AR$5))</f>
        <v>h</v>
      </c>
      <c r="AS302" s="303" t="str">
        <f t="array" ref="AS302">IF($X302, "", INDEX(韻母資料表, $AD302, $AS$5))</f>
        <v>u</v>
      </c>
      <c r="AT302" s="302" t="str">
        <f t="array" ref="AT302">IF($X302, "", INDEX(閩拼韻母八聲調資料表, $AE302, $AJ302))</f>
        <v>ù</v>
      </c>
      <c r="AV302" s="301" t="b">
        <f t="shared" si="121"/>
        <v>0</v>
      </c>
      <c r="AW302" s="301" t="str">
        <f>IF( $AV302, IFERROR( IF(MATCH( $E302, 顎音化聲母!$H$9:$H$37, 0), TRUE, FALSE), FALSE), "")</f>
        <v/>
      </c>
      <c r="AX302" s="301" t="str">
        <f t="array" ref="AX302">IF( AND($AV302, $AW302), INDEX(顎音化聲母資料表, MATCH( $D302 &amp; $E302, 顎音化聲母!$L$5:$L$136, 0), 3), "")</f>
        <v/>
      </c>
      <c r="AY302" s="301">
        <f t="shared" si="120"/>
        <v>13</v>
      </c>
      <c r="AZ302" s="362" t="str">
        <f t="array" ref="AZ302">IF($AY302="", "", IF( $AX302&lt;&gt;"", $AX302,INDEX(聲母資料表, $AY302, $AZ$5)))</f>
        <v>ㄏ</v>
      </c>
      <c r="BA302" s="362" t="str">
        <f t="array" ref="BA302">IF($X302, "", INDEX(方音八音反切資料表, $AE302, $AJ302))</f>
        <v>ㄨˊ</v>
      </c>
    </row>
    <row r="303" spans="2:53">
      <c r="B303" s="307">
        <f t="shared" si="102"/>
        <v>296</v>
      </c>
      <c r="C303" s="404" t="s">
        <v>275</v>
      </c>
      <c r="D303" s="312" t="s">
        <v>60</v>
      </c>
      <c r="E303" s="312" t="s">
        <v>98</v>
      </c>
      <c r="F303" s="296">
        <v>1</v>
      </c>
      <c r="G303" s="418" t="str">
        <f t="shared" si="103"/>
        <v xml:space="preserve">光 (kong1) </v>
      </c>
      <c r="H303" s="269" t="str" cm="1">
        <f t="array" ref="H303">IF( OR($U303, NOT($V303), $X303), "",  $AF303 &amp; INDEX(中文數值資料表, $AJ303, 2) &amp; $AC303)</f>
        <v>干一求</v>
      </c>
      <c r="I303" s="332" t="str">
        <f t="shared" si="104"/>
        <v>kong</v>
      </c>
      <c r="J303" s="333" t="str">
        <f t="shared" si="105"/>
        <v>kong</v>
      </c>
      <c r="K303" s="334" t="str">
        <f t="shared" si="106"/>
        <v>gōng</v>
      </c>
      <c r="L303" s="335" t="str">
        <f t="shared" si="107"/>
        <v>ㄍㆲ</v>
      </c>
      <c r="M303" s="270" t="str">
        <f t="shared" ca="1" si="108"/>
        <v xml:space="preserve">\ltjruby{光}{kong}\
</v>
      </c>
      <c r="N303" s="270" t="str">
        <f t="shared" ca="1" si="109"/>
        <v xml:space="preserve">&lt;ruby&gt;光&lt;rt&gt;干一求&lt;/rt&gt;&lt;/ruby&gt;
</v>
      </c>
      <c r="O303" s="270" t="str">
        <f t="shared" ca="1" si="110"/>
        <v xml:space="preserve">&lt;ruby&gt;光&lt;rt&gt;kong&lt;/rt&gt;&lt;/ruby&gt;
</v>
      </c>
      <c r="P303" s="270" t="str">
        <f t="shared" ca="1" si="125"/>
        <v xml:space="preserve">&lt;ruby&gt;光&lt;rt&gt;kong&lt;/rt&gt;&lt;/ruby&gt;
</v>
      </c>
      <c r="Q303" s="270" t="str">
        <f t="shared" ca="1" si="125"/>
        <v xml:space="preserve">&lt;ruby&gt;光&lt;rt&gt;gōng&lt;/rt&gt;&lt;/ruby&gt;
</v>
      </c>
      <c r="R303" s="271" t="str">
        <f t="shared" ca="1" si="111"/>
        <v xml:space="preserve">&lt;ruby&gt;光&lt;rtc&gt;ㄍㆲ&lt;/rtc&gt;&lt;/ruby&gt;
</v>
      </c>
      <c r="S303" s="271" t="str">
        <f t="shared" ca="1" si="112"/>
        <v xml:space="preserve">&lt;ruby&gt;光&lt;rt&gt;kong&lt;/rt&gt;&lt;rtc&gt;ㄍㆲ&lt;/rtc&gt;&lt;/ruby&gt;
</v>
      </c>
      <c r="T303" s="244"/>
      <c r="U303" s="272" t="b">
        <f t="shared" si="113"/>
        <v>0</v>
      </c>
      <c r="V303" s="272" t="b">
        <f t="shared" si="114"/>
        <v>1</v>
      </c>
      <c r="W303" s="272" t="b">
        <f t="shared" si="122"/>
        <v>0</v>
      </c>
      <c r="X303" s="272" t="b">
        <f t="shared" si="115"/>
        <v>0</v>
      </c>
      <c r="Y303" s="272" t="b">
        <f t="shared" si="116"/>
        <v>0</v>
      </c>
      <c r="Z303" s="298"/>
      <c r="AA303" s="305">
        <f t="shared" si="117"/>
        <v>9</v>
      </c>
      <c r="AB303" s="301" cm="1">
        <f t="array" ref="AB303">IF( $AA303="", "", INDEX(聲母資料表, $AA303, AB$5))</f>
        <v>3</v>
      </c>
      <c r="AC303" s="301" t="str" cm="1">
        <f t="array" ref="AC303">IF( $AA303="", "", INDEX(聲母資料表, $AA303, AC$5))</f>
        <v>求</v>
      </c>
      <c r="AD303" s="305">
        <f t="shared" si="118"/>
        <v>57</v>
      </c>
      <c r="AE303" s="301" cm="1">
        <f t="array" ref="AE303">IF( $X303, "", INDEX(韻母資料表, AD303, AE$5))</f>
        <v>7</v>
      </c>
      <c r="AF303" s="301" t="str" cm="1">
        <f t="array" ref="AF303">IF( $X303, "", INDEX(韻母資料表, AE303, AF$5))</f>
        <v>干</v>
      </c>
      <c r="AG303" s="298"/>
      <c r="AH303" s="301" t="b">
        <f t="array" ref="AH303">IF( $X303, "", IF( INDEX(韻母資料表, AD303, $AH$5) = "入聲", TRUE, FALSE) )</f>
        <v>0</v>
      </c>
      <c r="AI303" s="302">
        <f t="shared" si="119"/>
        <v>1</v>
      </c>
      <c r="AJ303" s="302">
        <f t="shared" si="124"/>
        <v>1</v>
      </c>
      <c r="AK303" s="362" t="str">
        <f t="array" ref="AK303">IF( $X303, "", INDEX(韻母資料表, $AD303, $AK$5))</f>
        <v>ong</v>
      </c>
      <c r="AL303" s="362" t="str">
        <f t="array" ref="AL303">IF($X303, "", INDEX(白話字韻母八聲調資料表, $AE303, $AJ303))</f>
        <v>ong</v>
      </c>
      <c r="AM303" s="298"/>
      <c r="AN303" s="362" t="str" cm="1">
        <f t="array" ref="AN303">IF($W303, "", INDEX(聲母資料表, $AA303, AN$5))</f>
        <v>k</v>
      </c>
      <c r="AO303" s="367" t="str" cm="1">
        <f t="array" ref="AO303">IF($X303, "", INDEX(韻母資料表, $AD303, AO$5))</f>
        <v>ong</v>
      </c>
      <c r="AP303" s="362" t="str" cm="1">
        <f t="array" ref="AP303">IF($X303, "", INDEX(台羅韻母八聲調資料表, $AE303, $F303))</f>
        <v>ong</v>
      </c>
      <c r="AQ303" s="298"/>
      <c r="AR303" s="302" t="str">
        <f t="array" ref="AR303">IF($W303, "", INDEX(聲母資料表, $AA303, $AR$5))</f>
        <v>g</v>
      </c>
      <c r="AS303" s="303" t="str">
        <f t="array" ref="AS303">IF($X303, "", INDEX(韻母資料表, $AD303, $AS$5))</f>
        <v>ong</v>
      </c>
      <c r="AT303" s="302" t="str">
        <f t="array" ref="AT303">IF($X303, "", INDEX(閩拼韻母八聲調資料表, $AE303, $AJ303))</f>
        <v>ōng</v>
      </c>
      <c r="AV303" s="301" t="b">
        <f t="shared" si="121"/>
        <v>0</v>
      </c>
      <c r="AW303" s="301" t="str">
        <f>IF( $AV303, IFERROR( IF(MATCH( $E303, 顎音化聲母!$H$9:$H$37, 0), TRUE, FALSE), FALSE), "")</f>
        <v/>
      </c>
      <c r="AX303" s="301" t="str">
        <f t="array" ref="AX303">IF( AND($AV303, $AW303), INDEX(顎音化聲母資料表, MATCH( $D303 &amp; $E303, 顎音化聲母!$L$5:$L$136, 0), 3), "")</f>
        <v/>
      </c>
      <c r="AY303" s="301">
        <f t="shared" si="120"/>
        <v>9</v>
      </c>
      <c r="AZ303" s="362" t="str">
        <f t="array" ref="AZ303">IF($AY303="", "", IF( $AX303&lt;&gt;"", $AX303,INDEX(聲母資料表, $AY303, $AZ$5)))</f>
        <v>ㄍ</v>
      </c>
      <c r="BA303" s="362" t="str">
        <f t="array" ref="BA303">IF($X303, "", INDEX(方音八音反切資料表, $AE303, $AJ303))</f>
        <v>ㆲ</v>
      </c>
    </row>
    <row r="304" spans="2:53">
      <c r="B304" s="307">
        <f t="shared" si="102"/>
        <v>297</v>
      </c>
      <c r="C304" s="404" t="s">
        <v>297</v>
      </c>
      <c r="D304" s="312" t="s">
        <v>91</v>
      </c>
      <c r="E304" s="312" t="s">
        <v>208</v>
      </c>
      <c r="F304" s="296">
        <v>8</v>
      </c>
      <c r="G304" s="418" t="str">
        <f t="shared" si="103"/>
        <v xml:space="preserve">躍 (qiak8) </v>
      </c>
      <c r="H304" s="269" t="str" cm="1">
        <f t="array" ref="H304">IF( OR($U304, NOT($V304), $X304), "",  $AF304 &amp; INDEX(中文數值資料表, $AJ304, 2) &amp; $AC304)</f>
        <v>更八英</v>
      </c>
      <c r="I304" s="332" t="str">
        <f t="shared" si="104"/>
        <v>qia̍k</v>
      </c>
      <c r="J304" s="333" t="str">
        <f t="shared" si="105"/>
        <v>ia̍k</v>
      </c>
      <c r="K304" s="334" t="str">
        <f t="shared" si="106"/>
        <v>iák</v>
      </c>
      <c r="L304" s="335" t="str">
        <f t="shared" si="107"/>
        <v>0ㄧㄚㆻ˙</v>
      </c>
      <c r="M304" s="270" t="str">
        <f t="shared" ca="1" si="108"/>
        <v xml:space="preserve">\ltjruby{躍}{ia̍k}\
</v>
      </c>
      <c r="N304" s="270" t="str">
        <f t="shared" ca="1" si="109"/>
        <v xml:space="preserve">&lt;ruby&gt;躍&lt;rt&gt;更八英&lt;/rt&gt;&lt;/ruby&gt;
</v>
      </c>
      <c r="O304" s="270" t="str">
        <f t="shared" ca="1" si="110"/>
        <v xml:space="preserve">&lt;ruby&gt;躍&lt;rt&gt;qia̍k&lt;/rt&gt;&lt;/ruby&gt;
</v>
      </c>
      <c r="P304" s="270" t="str">
        <f t="shared" ca="1" si="125"/>
        <v xml:space="preserve">&lt;ruby&gt;躍&lt;rt&gt;ia̍k&lt;/rt&gt;&lt;/ruby&gt;
</v>
      </c>
      <c r="Q304" s="270" t="str">
        <f t="shared" ca="1" si="125"/>
        <v xml:space="preserve">&lt;ruby&gt;躍&lt;rt&gt;iák&lt;/rt&gt;&lt;/ruby&gt;
</v>
      </c>
      <c r="R304" s="271" t="str">
        <f t="shared" ca="1" si="111"/>
        <v xml:space="preserve">&lt;ruby&gt;躍&lt;rtc&gt;0ㄧㄚㆻ˙&lt;/rtc&gt;&lt;/ruby&gt;
</v>
      </c>
      <c r="S304" s="271" t="str">
        <f t="shared" ca="1" si="112"/>
        <v xml:space="preserve">&lt;ruby&gt;躍&lt;rt&gt;ia̍k&lt;/rt&gt;&lt;rtc&gt;0ㄧㄚㆻ˙&lt;/rtc&gt;&lt;/ruby&gt;
</v>
      </c>
      <c r="T304" s="244"/>
      <c r="U304" s="272" t="b">
        <f t="shared" si="113"/>
        <v>0</v>
      </c>
      <c r="V304" s="272" t="b">
        <f t="shared" si="114"/>
        <v>1</v>
      </c>
      <c r="W304" s="272" t="b">
        <f t="shared" si="122"/>
        <v>0</v>
      </c>
      <c r="X304" s="272" t="b">
        <f t="shared" si="115"/>
        <v>0</v>
      </c>
      <c r="Y304" s="272" t="b">
        <f t="shared" si="116"/>
        <v>0</v>
      </c>
      <c r="Z304" s="298"/>
      <c r="AA304" s="305">
        <f t="shared" si="117"/>
        <v>22</v>
      </c>
      <c r="AB304" s="301" cm="1">
        <f t="array" ref="AB304">IF( $AA304="", "", INDEX(聲母資料表, $AA304, AB$5))</f>
        <v>11</v>
      </c>
      <c r="AC304" s="301" t="str" cm="1">
        <f t="array" ref="AC304">IF( $AA304="", "", INDEX(聲母資料表, $AA304, AC$5))</f>
        <v>英</v>
      </c>
      <c r="AD304" s="305">
        <f t="shared" si="118"/>
        <v>22</v>
      </c>
      <c r="AE304" s="301" cm="1">
        <f t="array" ref="AE304">IF( $X304, "", INDEX(韻母資料表, AD304, AE$5))</f>
        <v>18</v>
      </c>
      <c r="AF304" s="301" t="str" cm="1">
        <f t="array" ref="AF304">IF( $X304, "", INDEX(韻母資料表, AE304, AF$5))</f>
        <v>更</v>
      </c>
      <c r="AG304" s="298"/>
      <c r="AH304" s="301" t="b">
        <f t="array" ref="AH304">IF( $X304, "", IF( INDEX(韻母資料表, AD304, $AH$5) = "入聲", TRUE, FALSE) )</f>
        <v>0</v>
      </c>
      <c r="AI304" s="302">
        <f t="shared" si="119"/>
        <v>1</v>
      </c>
      <c r="AJ304" s="302">
        <f t="shared" si="124"/>
        <v>8</v>
      </c>
      <c r="AK304" s="362" t="str">
        <f t="array" ref="AK304">IF( $X304, "", INDEX(韻母資料表, $AD304, $AK$5))</f>
        <v>iak</v>
      </c>
      <c r="AL304" s="362" t="str">
        <f t="array" ref="AL304">IF($X304, "", INDEX(白話字韻母八聲調資料表, $AE304, $AJ304))</f>
        <v>ia̍k</v>
      </c>
      <c r="AM304" s="298"/>
      <c r="AN304" s="362" t="str" cm="1">
        <f t="array" ref="AN304">IF($W304, "", INDEX(聲母資料表, $AA304, AN$5))</f>
        <v xml:space="preserve"> </v>
      </c>
      <c r="AO304" s="367" t="str" cm="1">
        <f t="array" ref="AO304">IF($X304, "", INDEX(韻母資料表, $AD304, AO$5))</f>
        <v>iak</v>
      </c>
      <c r="AP304" s="362" t="str" cm="1">
        <f t="array" ref="AP304">IF($X304, "", INDEX(台羅韻母八聲調資料表, $AE304, $F304))</f>
        <v>ia̍k</v>
      </c>
      <c r="AQ304" s="298"/>
      <c r="AR304" s="302" t="str">
        <f t="array" ref="AR304">IF($W304, "", INDEX(聲母資料表, $AA304, $AR$5))</f>
        <v xml:space="preserve"> </v>
      </c>
      <c r="AS304" s="303" t="str">
        <f t="array" ref="AS304">IF($X304, "", INDEX(韻母資料表, $AD304, $AS$5))</f>
        <v>iak</v>
      </c>
      <c r="AT304" s="302" t="str">
        <f t="array" ref="AT304">IF($X304, "", INDEX(閩拼韻母八聲調資料表, $AE304, $AJ304))</f>
        <v>iák</v>
      </c>
      <c r="AV304" s="301" t="b">
        <f t="shared" si="121"/>
        <v>0</v>
      </c>
      <c r="AW304" s="301" t="str">
        <f>IF( $AV304, IFERROR( IF(MATCH( $E304, 顎音化聲母!$H$9:$H$37, 0), TRUE, FALSE), FALSE), "")</f>
        <v/>
      </c>
      <c r="AX304" s="301" t="str">
        <f t="array" ref="AX304">IF( AND($AV304, $AW304), INDEX(顎音化聲母資料表, MATCH( $D304 &amp; $E304, 顎音化聲母!$L$5:$L$136, 0), 3), "")</f>
        <v/>
      </c>
      <c r="AY304" s="301">
        <f t="shared" si="120"/>
        <v>22</v>
      </c>
      <c r="AZ304" s="362">
        <f t="array" ref="AZ304">IF($AY304="", "", IF( $AX304&lt;&gt;"", $AX304,INDEX(聲母資料表, $AY304, $AZ$5)))</f>
        <v>0</v>
      </c>
      <c r="BA304" s="362" t="str">
        <f t="array" ref="BA304">IF($X304, "", INDEX(方音八音反切資料表, $AE304, $AJ304))</f>
        <v>ㄧㄚㆻ˙</v>
      </c>
    </row>
    <row r="305" spans="2:53">
      <c r="B305" s="307">
        <f t="shared" si="102"/>
        <v>298</v>
      </c>
      <c r="C305" s="404" t="s">
        <v>298</v>
      </c>
      <c r="D305" s="312" t="s">
        <v>60</v>
      </c>
      <c r="E305" s="312" t="s">
        <v>123</v>
      </c>
      <c r="F305" s="296">
        <v>1</v>
      </c>
      <c r="G305" s="418" t="str">
        <f t="shared" si="103"/>
        <v xml:space="preserve">金 (kim1) </v>
      </c>
      <c r="H305" s="269" t="str" cm="1">
        <f t="array" ref="H305">IF( OR($U305, NOT($V305), $X305), "",  $AF305 &amp; INDEX(中文數值資料表, $AJ305, 2) &amp; $AC305)</f>
        <v>皆一求</v>
      </c>
      <c r="I305" s="332" t="str">
        <f t="shared" si="104"/>
        <v>kim</v>
      </c>
      <c r="J305" s="333" t="str">
        <f t="shared" si="105"/>
        <v>kim</v>
      </c>
      <c r="K305" s="334" t="str">
        <f t="shared" si="106"/>
        <v>gīm</v>
      </c>
      <c r="L305" s="335" t="str">
        <f t="shared" si="107"/>
        <v>ㄍㄧㆬ</v>
      </c>
      <c r="M305" s="270" t="str">
        <f t="shared" ca="1" si="108"/>
        <v xml:space="preserve">\ltjruby{金}{kim}\
</v>
      </c>
      <c r="N305" s="270" t="str">
        <f t="shared" ca="1" si="109"/>
        <v xml:space="preserve">&lt;ruby&gt;金&lt;rt&gt;皆一求&lt;/rt&gt;&lt;/ruby&gt;
</v>
      </c>
      <c r="O305" s="270" t="str">
        <f t="shared" ca="1" si="110"/>
        <v xml:space="preserve">&lt;ruby&gt;金&lt;rt&gt;kim&lt;/rt&gt;&lt;/ruby&gt;
</v>
      </c>
      <c r="P305" s="270" t="str">
        <f t="shared" ca="1" si="125"/>
        <v xml:space="preserve">&lt;ruby&gt;金&lt;rt&gt;kim&lt;/rt&gt;&lt;/ruby&gt;
</v>
      </c>
      <c r="Q305" s="270" t="str">
        <f t="shared" ca="1" si="125"/>
        <v xml:space="preserve">&lt;ruby&gt;金&lt;rt&gt;gīm&lt;/rt&gt;&lt;/ruby&gt;
</v>
      </c>
      <c r="R305" s="271" t="str">
        <f t="shared" ca="1" si="111"/>
        <v xml:space="preserve">&lt;ruby&gt;金&lt;rtc&gt;ㄍㄧㆬ&lt;/rtc&gt;&lt;/ruby&gt;
</v>
      </c>
      <c r="S305" s="271" t="str">
        <f t="shared" ca="1" si="112"/>
        <v xml:space="preserve">&lt;ruby&gt;金&lt;rt&gt;kim&lt;/rt&gt;&lt;rtc&gt;ㄍㄧㆬ&lt;/rtc&gt;&lt;/ruby&gt;
</v>
      </c>
      <c r="T305" s="244"/>
      <c r="U305" s="272" t="b">
        <f t="shared" si="113"/>
        <v>0</v>
      </c>
      <c r="V305" s="272" t="b">
        <f t="shared" si="114"/>
        <v>1</v>
      </c>
      <c r="W305" s="272" t="b">
        <f t="shared" si="122"/>
        <v>0</v>
      </c>
      <c r="X305" s="272" t="b">
        <f t="shared" si="115"/>
        <v>0</v>
      </c>
      <c r="Y305" s="272" t="b">
        <f t="shared" si="116"/>
        <v>0</v>
      </c>
      <c r="Z305" s="298"/>
      <c r="AA305" s="305">
        <f t="shared" si="117"/>
        <v>9</v>
      </c>
      <c r="AB305" s="301" cm="1">
        <f t="array" ref="AB305">IF( $AA305="", "", INDEX(聲母資料表, $AA305, AB$5))</f>
        <v>3</v>
      </c>
      <c r="AC305" s="301" t="str" cm="1">
        <f t="array" ref="AC305">IF( $AA305="", "", INDEX(聲母資料表, $AA305, AC$5))</f>
        <v>求</v>
      </c>
      <c r="AD305" s="305">
        <f t="shared" si="118"/>
        <v>35</v>
      </c>
      <c r="AE305" s="301" cm="1">
        <f t="array" ref="AE305">IF( $X305, "", INDEX(韻母資料表, AD305, AE$5))</f>
        <v>3</v>
      </c>
      <c r="AF305" s="301" t="str" cm="1">
        <f t="array" ref="AF305">IF( $X305, "", INDEX(韻母資料表, AE305, AF$5))</f>
        <v>皆</v>
      </c>
      <c r="AG305" s="298"/>
      <c r="AH305" s="301" t="b">
        <f t="array" ref="AH305">IF( $X305, "", IF( INDEX(韻母資料表, AD305, $AH$5) = "入聲", TRUE, FALSE) )</f>
        <v>0</v>
      </c>
      <c r="AI305" s="302">
        <f t="shared" si="119"/>
        <v>1</v>
      </c>
      <c r="AJ305" s="302">
        <f t="shared" si="124"/>
        <v>1</v>
      </c>
      <c r="AK305" s="362" t="str">
        <f t="array" ref="AK305">IF( $X305, "", INDEX(韻母資料表, $AD305, $AK$5))</f>
        <v>im</v>
      </c>
      <c r="AL305" s="362" t="str">
        <f t="array" ref="AL305">IF($X305, "", INDEX(白話字韻母八聲調資料表, $AE305, $AJ305))</f>
        <v>im</v>
      </c>
      <c r="AM305" s="298"/>
      <c r="AN305" s="362" t="str" cm="1">
        <f t="array" ref="AN305">IF($W305, "", INDEX(聲母資料表, $AA305, AN$5))</f>
        <v>k</v>
      </c>
      <c r="AO305" s="367" t="str" cm="1">
        <f t="array" ref="AO305">IF($X305, "", INDEX(韻母資料表, $AD305, AO$5))</f>
        <v>im</v>
      </c>
      <c r="AP305" s="362" t="str" cm="1">
        <f t="array" ref="AP305">IF($X305, "", INDEX(台羅韻母八聲調資料表, $AE305, $F305))</f>
        <v>im</v>
      </c>
      <c r="AQ305" s="298"/>
      <c r="AR305" s="302" t="str">
        <f t="array" ref="AR305">IF($W305, "", INDEX(聲母資料表, $AA305, $AR$5))</f>
        <v>g</v>
      </c>
      <c r="AS305" s="303" t="str">
        <f t="array" ref="AS305">IF($X305, "", INDEX(韻母資料表, $AD305, $AS$5))</f>
        <v>im</v>
      </c>
      <c r="AT305" s="302" t="str">
        <f t="array" ref="AT305">IF($X305, "", INDEX(閩拼韻母八聲調資料表, $AE305, $AJ305))</f>
        <v>īm</v>
      </c>
      <c r="AV305" s="301" t="b">
        <f t="shared" si="121"/>
        <v>0</v>
      </c>
      <c r="AW305" s="301" t="str">
        <f>IF( $AV305, IFERROR( IF(MATCH( $E305, 顎音化聲母!$H$9:$H$37, 0), TRUE, FALSE), FALSE), "")</f>
        <v/>
      </c>
      <c r="AX305" s="301" t="str">
        <f t="array" ref="AX305">IF( AND($AV305, $AW305), INDEX(顎音化聲母資料表, MATCH( $D305 &amp; $E305, 顎音化聲母!$L$5:$L$136, 0), 3), "")</f>
        <v/>
      </c>
      <c r="AY305" s="301">
        <f t="shared" si="120"/>
        <v>9</v>
      </c>
      <c r="AZ305" s="362" t="str">
        <f t="array" ref="AZ305">IF($AY305="", "", IF( $AX305&lt;&gt;"", $AX305,INDEX(聲母資料表, $AY305, $AZ$5)))</f>
        <v>ㄍ</v>
      </c>
      <c r="BA305" s="362" t="str">
        <f t="array" ref="BA305">IF($X305, "", INDEX(方音八音反切資料表, $AE305, $AJ305))</f>
        <v>ㄧㆬ</v>
      </c>
    </row>
    <row r="306" spans="2:53">
      <c r="B306" s="307">
        <f t="shared" si="102"/>
        <v>299</v>
      </c>
      <c r="C306" s="404" t="s">
        <v>75</v>
      </c>
      <c r="D306" s="312"/>
      <c r="E306" s="312"/>
      <c r="F306" s="296"/>
      <c r="G306" s="418" t="str">
        <f t="shared" si="103"/>
        <v/>
      </c>
      <c r="H306" s="269" t="str" cm="1">
        <f t="array" ref="H306">IF( OR($U306, NOT($V306), $X306), "",  $AF306 &amp; INDEX(中文數值資料表, $AJ306, 2) &amp; $AC306)</f>
        <v/>
      </c>
      <c r="I306" s="332" t="str">
        <f t="shared" si="104"/>
        <v/>
      </c>
      <c r="J306" s="333" t="str">
        <f t="shared" si="105"/>
        <v/>
      </c>
      <c r="K306" s="334" t="str">
        <f t="shared" si="106"/>
        <v/>
      </c>
      <c r="L306" s="335" t="str">
        <f t="shared" si="107"/>
        <v/>
      </c>
      <c r="M306" s="270" t="str">
        <f t="shared" ca="1" si="108"/>
        <v xml:space="preserve">\ltjruby{，}{}\
</v>
      </c>
      <c r="N306" s="270" t="str">
        <f t="shared" ca="1" si="109"/>
        <v xml:space="preserve">，
</v>
      </c>
      <c r="O306" s="270" t="str">
        <f t="shared" ca="1" si="110"/>
        <v xml:space="preserve">，
</v>
      </c>
      <c r="P306" s="270" t="str">
        <f t="shared" ca="1" si="125"/>
        <v xml:space="preserve">，
</v>
      </c>
      <c r="Q306" s="270" t="str">
        <f t="shared" ca="1" si="125"/>
        <v xml:space="preserve">，
</v>
      </c>
      <c r="R306" s="271" t="str">
        <f t="shared" ca="1" si="111"/>
        <v xml:space="preserve">，
</v>
      </c>
      <c r="S306" s="271" t="str">
        <f t="shared" ca="1" si="112"/>
        <v xml:space="preserve">，
</v>
      </c>
      <c r="T306" s="244"/>
      <c r="U306" s="272" t="b">
        <f t="shared" si="113"/>
        <v>1</v>
      </c>
      <c r="V306" s="272" t="b">
        <f t="shared" si="114"/>
        <v>0</v>
      </c>
      <c r="W306" s="272" t="b">
        <f t="shared" si="122"/>
        <v>1</v>
      </c>
      <c r="X306" s="272" t="b">
        <f t="shared" si="115"/>
        <v>1</v>
      </c>
      <c r="Y306" s="272" t="b">
        <f t="shared" si="116"/>
        <v>0</v>
      </c>
      <c r="Z306" s="298"/>
      <c r="AA306" s="305" t="str">
        <f t="shared" si="117"/>
        <v/>
      </c>
      <c r="AB306" s="301" t="str" cm="1">
        <f t="array" ref="AB306">IF( $AA306="", "", INDEX(聲母資料表, $AA306, AB$5))</f>
        <v/>
      </c>
      <c r="AC306" s="301" t="str" cm="1">
        <f t="array" ref="AC306">IF( $AA306="", "", INDEX(聲母資料表, $AA306, AC$5))</f>
        <v/>
      </c>
      <c r="AD306" s="305" t="str">
        <f t="shared" si="118"/>
        <v/>
      </c>
      <c r="AE306" s="301" t="str" cm="1">
        <f t="array" ref="AE306">IF( $X306, "", INDEX(韻母資料表, AD306, AE$5))</f>
        <v/>
      </c>
      <c r="AF306" s="301" t="str" cm="1">
        <f t="array" ref="AF306">IF( $X306, "", INDEX(韻母資料表, AE306, AF$5))</f>
        <v/>
      </c>
      <c r="AG306" s="298"/>
      <c r="AH306" s="301" t="str">
        <f t="array" ref="AH306">IF( $X306, "", IF( INDEX(韻母資料表, AD306, $AH$5) = "入聲", TRUE, FALSE) )</f>
        <v/>
      </c>
      <c r="AI306" s="302" t="str">
        <f t="shared" si="119"/>
        <v/>
      </c>
      <c r="AJ306" s="302" t="str">
        <f t="shared" si="124"/>
        <v/>
      </c>
      <c r="AK306" s="362" t="str">
        <f t="array" ref="AK306">IF( $X306, "", INDEX(韻母資料表, $AD306, $AK$5))</f>
        <v/>
      </c>
      <c r="AL306" s="362" t="str">
        <f t="array" ref="AL306">IF($X306, "", INDEX(白話字韻母八聲調資料表, $AE306, $AJ306))</f>
        <v/>
      </c>
      <c r="AM306" s="298"/>
      <c r="AN306" s="362" t="str" cm="1">
        <f t="array" ref="AN306">IF($W306, "", INDEX(聲母資料表, $AA306, AN$5))</f>
        <v/>
      </c>
      <c r="AO306" s="367" t="str" cm="1">
        <f t="array" ref="AO306">IF($X306, "", INDEX(韻母資料表, $AD306, AO$5))</f>
        <v/>
      </c>
      <c r="AP306" s="362" t="str" cm="1">
        <f t="array" ref="AP306">IF($X306, "", INDEX(台羅韻母八聲調資料表, $AE306, $F306))</f>
        <v/>
      </c>
      <c r="AQ306" s="298"/>
      <c r="AR306" s="302" t="str">
        <f t="array" ref="AR306">IF($W306, "", INDEX(聲母資料表, $AA306, $AR$5))</f>
        <v/>
      </c>
      <c r="AS306" s="303" t="str">
        <f t="array" ref="AS306">IF($X306, "", INDEX(韻母資料表, $AD306, $AS$5))</f>
        <v/>
      </c>
      <c r="AT306" s="302" t="str">
        <f t="array" ref="AT306">IF($X306, "", INDEX(閩拼韻母八聲調資料表, $AE306, $AJ306))</f>
        <v/>
      </c>
      <c r="AV306" s="301" t="b">
        <f t="shared" si="121"/>
        <v>0</v>
      </c>
      <c r="AW306" s="301" t="str">
        <f>IF( $AV306, IFERROR( IF(MATCH( $E306, 顎音化聲母!$H$9:$H$37, 0), TRUE, FALSE), FALSE), "")</f>
        <v/>
      </c>
      <c r="AX306" s="301" t="str">
        <f t="array" ref="AX306">IF( AND($AV306, $AW306), INDEX(顎音化聲母資料表, MATCH( $D306 &amp; $E306, 顎音化聲母!$L$5:$L$136, 0), 3), "")</f>
        <v/>
      </c>
      <c r="AY306" s="301" t="str">
        <f t="shared" si="120"/>
        <v/>
      </c>
      <c r="AZ306" s="362" t="str">
        <f t="array" ref="AZ306">IF($AY306="", "", IF( $AX306&lt;&gt;"", $AX306,INDEX(聲母資料表, $AY306, $AZ$5)))</f>
        <v/>
      </c>
      <c r="BA306" s="362" t="str">
        <f t="array" ref="BA306">IF($X306, "", INDEX(方音八音反切資料表, $AE306, $AJ306))</f>
        <v/>
      </c>
    </row>
    <row r="307" spans="2:53">
      <c r="B307" s="307">
        <f t="shared" si="102"/>
        <v>300</v>
      </c>
      <c r="C307" s="404" t="s">
        <v>299</v>
      </c>
      <c r="D307" s="312" t="s">
        <v>79</v>
      </c>
      <c r="E307" s="312" t="s">
        <v>64</v>
      </c>
      <c r="F307" s="296">
        <v>7</v>
      </c>
      <c r="G307" s="418" t="str">
        <f t="shared" si="103"/>
        <v xml:space="preserve">靜 (tsing7) </v>
      </c>
      <c r="H307" s="269" t="str" cm="1">
        <f t="array" ref="H307">IF( OR($U307, NOT($V307), $X307), "",  $AF307 &amp; INDEX(中文數值資料表, $AJ307, 2) &amp; $AC307)</f>
        <v>監七曾</v>
      </c>
      <c r="I307" s="332" t="str">
        <f t="shared" si="104"/>
        <v>tsing</v>
      </c>
      <c r="J307" s="333" t="str">
        <f t="shared" si="105"/>
        <v>tsīng</v>
      </c>
      <c r="K307" s="334" t="str">
        <f t="shared" si="106"/>
        <v>zīng</v>
      </c>
      <c r="L307" s="335" t="str">
        <f t="shared" si="107"/>
        <v>ㄗㄧㄥ˫</v>
      </c>
      <c r="M307" s="270" t="str">
        <f t="shared" ca="1" si="108"/>
        <v xml:space="preserve">\ltjruby{靜}{tsīng}\
</v>
      </c>
      <c r="N307" s="270" t="str">
        <f t="shared" ca="1" si="109"/>
        <v xml:space="preserve">&lt;ruby&gt;靜&lt;rt&gt;監七曾&lt;/rt&gt;&lt;/ruby&gt;
</v>
      </c>
      <c r="O307" s="270" t="str">
        <f t="shared" ca="1" si="110"/>
        <v xml:space="preserve">&lt;ruby&gt;靜&lt;rt&gt;tsing&lt;/rt&gt;&lt;/ruby&gt;
</v>
      </c>
      <c r="P307" s="270" t="str">
        <f t="shared" ca="1" si="125"/>
        <v xml:space="preserve">&lt;ruby&gt;靜&lt;rt&gt;tsīng&lt;/rt&gt;&lt;/ruby&gt;
</v>
      </c>
      <c r="Q307" s="270" t="str">
        <f t="shared" ca="1" si="125"/>
        <v xml:space="preserve">&lt;ruby&gt;靜&lt;rt&gt;zīng&lt;/rt&gt;&lt;/ruby&gt;
</v>
      </c>
      <c r="R307" s="271" t="str">
        <f t="shared" ca="1" si="111"/>
        <v xml:space="preserve">&lt;ruby&gt;靜&lt;rtc&gt;ㄗㄧㄥ˫&lt;/rtc&gt;&lt;/ruby&gt;
</v>
      </c>
      <c r="S307" s="271" t="str">
        <f t="shared" ca="1" si="112"/>
        <v xml:space="preserve">&lt;ruby&gt;靜&lt;rt&gt;tsīng&lt;/rt&gt;&lt;rtc&gt;ㄗㄧㄥ˫&lt;/rtc&gt;&lt;/ruby&gt;
</v>
      </c>
      <c r="T307" s="244"/>
      <c r="U307" s="272" t="b">
        <f t="shared" si="113"/>
        <v>0</v>
      </c>
      <c r="V307" s="272" t="b">
        <f t="shared" si="114"/>
        <v>1</v>
      </c>
      <c r="W307" s="272" t="b">
        <f t="shared" si="122"/>
        <v>0</v>
      </c>
      <c r="X307" s="272" t="b">
        <f t="shared" si="115"/>
        <v>0</v>
      </c>
      <c r="Y307" s="272" t="b">
        <f t="shared" si="116"/>
        <v>0</v>
      </c>
      <c r="Z307" s="298"/>
      <c r="AA307" s="305">
        <f t="shared" si="117"/>
        <v>18</v>
      </c>
      <c r="AB307" s="301" cm="1">
        <f t="array" ref="AB307">IF( $AA307="", "", INDEX(聲母資料表, $AA307, AB$5))</f>
        <v>8</v>
      </c>
      <c r="AC307" s="301" t="str" cm="1">
        <f t="array" ref="AC307">IF( $AA307="", "", INDEX(聲母資料表, $AA307, AC$5))</f>
        <v>曾</v>
      </c>
      <c r="AD307" s="305">
        <f t="shared" si="118"/>
        <v>37</v>
      </c>
      <c r="AE307" s="301" cm="1">
        <f t="array" ref="AE307">IF( $X307, "", INDEX(韻母資料表, AD307, AE$5))</f>
        <v>9</v>
      </c>
      <c r="AF307" s="301" t="str" cm="1">
        <f t="array" ref="AF307">IF( $X307, "", INDEX(韻母資料表, AE307, AF$5))</f>
        <v>監</v>
      </c>
      <c r="AG307" s="298"/>
      <c r="AH307" s="301" t="b">
        <f t="array" ref="AH307">IF( $X307, "", IF( INDEX(韻母資料表, AD307, $AH$5) = "入聲", TRUE, FALSE) )</f>
        <v>0</v>
      </c>
      <c r="AI307" s="302">
        <f t="shared" si="119"/>
        <v>1</v>
      </c>
      <c r="AJ307" s="302">
        <f t="shared" si="124"/>
        <v>7</v>
      </c>
      <c r="AK307" s="362" t="str">
        <f t="array" ref="AK307">IF( $X307, "", INDEX(韻母資料表, $AD307, $AK$5))</f>
        <v>ing</v>
      </c>
      <c r="AL307" s="362" t="str">
        <f t="array" ref="AL307">IF($X307, "", INDEX(白話字韻母八聲調資料表, $AE307, $AJ307))</f>
        <v>ing</v>
      </c>
      <c r="AM307" s="298"/>
      <c r="AN307" s="362" t="str" cm="1">
        <f t="array" ref="AN307">IF($W307, "", INDEX(聲母資料表, $AA307, AN$5))</f>
        <v>ts</v>
      </c>
      <c r="AO307" s="367" t="str" cm="1">
        <f t="array" ref="AO307">IF($X307, "", INDEX(韻母資料表, $AD307, AO$5))</f>
        <v>ing</v>
      </c>
      <c r="AP307" s="362" t="str" cm="1">
        <f t="array" ref="AP307">IF($X307, "", INDEX(台羅韻母八聲調資料表, $AE307, $F307))</f>
        <v>īng</v>
      </c>
      <c r="AQ307" s="298"/>
      <c r="AR307" s="302" t="str">
        <f t="array" ref="AR307">IF($W307, "", INDEX(聲母資料表, $AA307, $AR$5))</f>
        <v>z</v>
      </c>
      <c r="AS307" s="303" t="str">
        <f t="array" ref="AS307">IF($X307, "", INDEX(韻母資料表, $AD307, $AS$5))</f>
        <v>ing</v>
      </c>
      <c r="AT307" s="302" t="str">
        <f t="array" ref="AT307">IF($X307, "", INDEX(閩拼韻母八聲調資料表, $AE307, $AJ307))</f>
        <v>īng</v>
      </c>
      <c r="AV307" s="301" t="b">
        <f t="shared" si="121"/>
        <v>0</v>
      </c>
      <c r="AW307" s="301" t="str">
        <f>IF( $AV307, IFERROR( IF(MATCH( $E307, 顎音化聲母!$H$9:$H$37, 0), TRUE, FALSE), FALSE), "")</f>
        <v/>
      </c>
      <c r="AX307" s="301" t="str">
        <f t="array" ref="AX307">IF( AND($AV307, $AW307), INDEX(顎音化聲母資料表, MATCH( $D307 &amp; $E307, 顎音化聲母!$L$5:$L$136, 0), 3), "")</f>
        <v/>
      </c>
      <c r="AY307" s="301">
        <f t="shared" si="120"/>
        <v>18</v>
      </c>
      <c r="AZ307" s="362" t="str">
        <f t="array" ref="AZ307">IF($AY307="", "", IF( $AX307&lt;&gt;"", $AX307,INDEX(聲母資料表, $AY307, $AZ$5)))</f>
        <v>ㄗ</v>
      </c>
      <c r="BA307" s="362" t="str">
        <f t="array" ref="BA307">IF($X307, "", INDEX(方音八音反切資料表, $AE307, $AJ307))</f>
        <v>ㄧㄥ˫</v>
      </c>
    </row>
    <row r="308" spans="2:53">
      <c r="B308" s="307">
        <f t="shared" si="102"/>
        <v>301</v>
      </c>
      <c r="C308" s="404" t="s">
        <v>300</v>
      </c>
      <c r="D308" s="312" t="s">
        <v>91</v>
      </c>
      <c r="E308" s="312" t="s">
        <v>64</v>
      </c>
      <c r="F308" s="296">
        <v>2</v>
      </c>
      <c r="G308" s="418" t="str">
        <f t="shared" si="103"/>
        <v xml:space="preserve">影 (qing2) </v>
      </c>
      <c r="H308" s="269" t="str" cm="1">
        <f t="array" ref="H308">IF( OR($U308, NOT($V308), $X308), "",  $AF308 &amp; INDEX(中文數值資料表, $AJ308, 2) &amp; $AC308)</f>
        <v>監二英</v>
      </c>
      <c r="I308" s="332" t="str">
        <f t="shared" si="104"/>
        <v>qing</v>
      </c>
      <c r="J308" s="333" t="str">
        <f t="shared" si="105"/>
        <v>íng</v>
      </c>
      <c r="K308" s="334" t="str">
        <f t="shared" si="106"/>
        <v>íng</v>
      </c>
      <c r="L308" s="335" t="str">
        <f t="shared" si="107"/>
        <v>0ㄧㄥˋ</v>
      </c>
      <c r="M308" s="270" t="str">
        <f t="shared" ca="1" si="108"/>
        <v xml:space="preserve">\ltjruby{影}{íng}\
</v>
      </c>
      <c r="N308" s="270" t="str">
        <f t="shared" ca="1" si="109"/>
        <v xml:space="preserve">&lt;ruby&gt;影&lt;rt&gt;監二英&lt;/rt&gt;&lt;/ruby&gt;
</v>
      </c>
      <c r="O308" s="270" t="str">
        <f t="shared" ca="1" si="110"/>
        <v xml:space="preserve">&lt;ruby&gt;影&lt;rt&gt;qing&lt;/rt&gt;&lt;/ruby&gt;
</v>
      </c>
      <c r="P308" s="270" t="str">
        <f t="shared" ref="P308:Q327" ca="1" si="126">IF( $U308, ($C308 &amp; CHAR(10)), IF($C308=CHAR(10), (CHAR(10) &amp; "&lt;/p&gt;" &amp; CHAR(10) &amp; "&lt;p&gt;" &amp; CHAR(10)), "&lt;ruby&gt;" &amp; $C308 &amp; "&lt;rt&gt;" &amp; INDIRECT( ADDRESS(ROW(), COLUMN() - $P$5) ) &amp; "&lt;/rt&gt;&lt;/ruby&gt;" &amp; CHAR(10)))</f>
        <v xml:space="preserve">&lt;ruby&gt;影&lt;rt&gt;íng&lt;/rt&gt;&lt;/ruby&gt;
</v>
      </c>
      <c r="Q308" s="270" t="str">
        <f t="shared" ca="1" si="126"/>
        <v xml:space="preserve">&lt;ruby&gt;影&lt;rt&gt;íng&lt;/rt&gt;&lt;/ruby&gt;
</v>
      </c>
      <c r="R308" s="271" t="str">
        <f t="shared" ca="1" si="111"/>
        <v xml:space="preserve">&lt;ruby&gt;影&lt;rtc&gt;0ㄧㄥˋ&lt;/rtc&gt;&lt;/ruby&gt;
</v>
      </c>
      <c r="S308" s="271" t="str">
        <f t="shared" ca="1" si="112"/>
        <v xml:space="preserve">&lt;ruby&gt;影&lt;rt&gt;íng&lt;/rt&gt;&lt;rtc&gt;0ㄧㄥˋ&lt;/rtc&gt;&lt;/ruby&gt;
</v>
      </c>
      <c r="T308" s="244"/>
      <c r="U308" s="272" t="b">
        <f t="shared" si="113"/>
        <v>0</v>
      </c>
      <c r="V308" s="272" t="b">
        <f t="shared" si="114"/>
        <v>1</v>
      </c>
      <c r="W308" s="272" t="b">
        <f t="shared" si="122"/>
        <v>0</v>
      </c>
      <c r="X308" s="272" t="b">
        <f t="shared" si="115"/>
        <v>0</v>
      </c>
      <c r="Y308" s="272" t="b">
        <f t="shared" si="116"/>
        <v>0</v>
      </c>
      <c r="Z308" s="298"/>
      <c r="AA308" s="305">
        <f t="shared" si="117"/>
        <v>22</v>
      </c>
      <c r="AB308" s="301" cm="1">
        <f t="array" ref="AB308">IF( $AA308="", "", INDEX(聲母資料表, $AA308, AB$5))</f>
        <v>11</v>
      </c>
      <c r="AC308" s="301" t="str" cm="1">
        <f t="array" ref="AC308">IF( $AA308="", "", INDEX(聲母資料表, $AA308, AC$5))</f>
        <v>英</v>
      </c>
      <c r="AD308" s="305">
        <f t="shared" si="118"/>
        <v>37</v>
      </c>
      <c r="AE308" s="301" cm="1">
        <f t="array" ref="AE308">IF( $X308, "", INDEX(韻母資料表, AD308, AE$5))</f>
        <v>9</v>
      </c>
      <c r="AF308" s="301" t="str" cm="1">
        <f t="array" ref="AF308">IF( $X308, "", INDEX(韻母資料表, AE308, AF$5))</f>
        <v>監</v>
      </c>
      <c r="AG308" s="298"/>
      <c r="AH308" s="301" t="b">
        <f t="array" ref="AH308">IF( $X308, "", IF( INDEX(韻母資料表, AD308, $AH$5) = "入聲", TRUE, FALSE) )</f>
        <v>0</v>
      </c>
      <c r="AI308" s="302">
        <f t="shared" si="119"/>
        <v>1</v>
      </c>
      <c r="AJ308" s="302">
        <f t="shared" si="124"/>
        <v>2</v>
      </c>
      <c r="AK308" s="362" t="str">
        <f t="array" ref="AK308">IF( $X308, "", INDEX(韻母資料表, $AD308, $AK$5))</f>
        <v>ing</v>
      </c>
      <c r="AL308" s="362" t="str">
        <f t="array" ref="AL308">IF($X308, "", INDEX(白話字韻母八聲調資料表, $AE308, $AJ308))</f>
        <v>ing</v>
      </c>
      <c r="AM308" s="298"/>
      <c r="AN308" s="362" t="str" cm="1">
        <f t="array" ref="AN308">IF($W308, "", INDEX(聲母資料表, $AA308, AN$5))</f>
        <v xml:space="preserve"> </v>
      </c>
      <c r="AO308" s="367" t="str" cm="1">
        <f t="array" ref="AO308">IF($X308, "", INDEX(韻母資料表, $AD308, AO$5))</f>
        <v>ing</v>
      </c>
      <c r="AP308" s="362" t="str" cm="1">
        <f t="array" ref="AP308">IF($X308, "", INDEX(台羅韻母八聲調資料表, $AE308, $F308))</f>
        <v>íng</v>
      </c>
      <c r="AQ308" s="298"/>
      <c r="AR308" s="302" t="str">
        <f t="array" ref="AR308">IF($W308, "", INDEX(聲母資料表, $AA308, $AR$5))</f>
        <v xml:space="preserve"> </v>
      </c>
      <c r="AS308" s="303" t="str">
        <f t="array" ref="AS308">IF($X308, "", INDEX(韻母資料表, $AD308, $AS$5))</f>
        <v>ing</v>
      </c>
      <c r="AT308" s="302" t="str">
        <f t="array" ref="AT308">IF($X308, "", INDEX(閩拼韻母八聲調資料表, $AE308, $AJ308))</f>
        <v>íng</v>
      </c>
      <c r="AV308" s="301" t="b">
        <f t="shared" si="121"/>
        <v>0</v>
      </c>
      <c r="AW308" s="301" t="str">
        <f>IF( $AV308, IFERROR( IF(MATCH( $E308, 顎音化聲母!$H$9:$H$37, 0), TRUE, FALSE), FALSE), "")</f>
        <v/>
      </c>
      <c r="AX308" s="301" t="str">
        <f t="array" ref="AX308">IF( AND($AV308, $AW308), INDEX(顎音化聲母資料表, MATCH( $D308 &amp; $E308, 顎音化聲母!$L$5:$L$136, 0), 3), "")</f>
        <v/>
      </c>
      <c r="AY308" s="301">
        <f t="shared" si="120"/>
        <v>22</v>
      </c>
      <c r="AZ308" s="362">
        <f t="array" ref="AZ308">IF($AY308="", "", IF( $AX308&lt;&gt;"", $AX308,INDEX(聲母資料表, $AY308, $AZ$5)))</f>
        <v>0</v>
      </c>
      <c r="BA308" s="362" t="str">
        <f t="array" ref="BA308">IF($X308, "", INDEX(方音八音反切資料表, $AE308, $AJ308))</f>
        <v>ㄧㄥˋ</v>
      </c>
    </row>
    <row r="309" spans="2:53">
      <c r="B309" s="307">
        <f t="shared" si="102"/>
        <v>302</v>
      </c>
      <c r="C309" s="404" t="s">
        <v>301</v>
      </c>
      <c r="D309" s="312" t="s">
        <v>77</v>
      </c>
      <c r="E309" s="312" t="s">
        <v>230</v>
      </c>
      <c r="F309" s="296">
        <v>5</v>
      </c>
      <c r="G309" s="418" t="str">
        <f t="shared" si="103"/>
        <v xml:space="preserve">沉 (tiam5) </v>
      </c>
      <c r="H309" s="269" t="str" cm="1">
        <f t="array" ref="H309">IF( OR($U309, NOT($V309), $X309), "",  $AF309 &amp; INDEX(中文數值資料表, $AJ309, 2) &amp; $AC309)</f>
        <v>姜五地</v>
      </c>
      <c r="I309" s="332" t="str">
        <f t="shared" si="104"/>
        <v>tiâm</v>
      </c>
      <c r="J309" s="333" t="str">
        <f t="shared" si="105"/>
        <v>tiâm</v>
      </c>
      <c r="K309" s="334" t="str">
        <f t="shared" si="106"/>
        <v>diàm</v>
      </c>
      <c r="L309" s="335" t="str">
        <f t="shared" si="107"/>
        <v>ㄉㄧㆰˊ</v>
      </c>
      <c r="M309" s="270" t="str">
        <f t="shared" ca="1" si="108"/>
        <v xml:space="preserve">\ltjruby{沉}{tiâm}\
</v>
      </c>
      <c r="N309" s="270" t="str">
        <f t="shared" ca="1" si="109"/>
        <v xml:space="preserve">&lt;ruby&gt;沉&lt;rt&gt;姜五地&lt;/rt&gt;&lt;/ruby&gt;
</v>
      </c>
      <c r="O309" s="270" t="str">
        <f t="shared" ca="1" si="110"/>
        <v xml:space="preserve">&lt;ruby&gt;沉&lt;rt&gt;tiâm&lt;/rt&gt;&lt;/ruby&gt;
</v>
      </c>
      <c r="P309" s="270" t="str">
        <f t="shared" ca="1" si="126"/>
        <v xml:space="preserve">&lt;ruby&gt;沉&lt;rt&gt;tiâm&lt;/rt&gt;&lt;/ruby&gt;
</v>
      </c>
      <c r="Q309" s="270" t="str">
        <f t="shared" ca="1" si="126"/>
        <v xml:space="preserve">&lt;ruby&gt;沉&lt;rt&gt;diàm&lt;/rt&gt;&lt;/ruby&gt;
</v>
      </c>
      <c r="R309" s="271" t="str">
        <f t="shared" ca="1" si="111"/>
        <v xml:space="preserve">&lt;ruby&gt;沉&lt;rtc&gt;ㄉㄧㆰˊ&lt;/rtc&gt;&lt;/ruby&gt;
</v>
      </c>
      <c r="S309" s="271" t="str">
        <f t="shared" ca="1" si="112"/>
        <v xml:space="preserve">&lt;ruby&gt;沉&lt;rt&gt;tiâm&lt;/rt&gt;&lt;rtc&gt;ㄉㄧㆰˊ&lt;/rtc&gt;&lt;/ruby&gt;
</v>
      </c>
      <c r="T309" s="244"/>
      <c r="U309" s="272" t="b">
        <f t="shared" si="113"/>
        <v>0</v>
      </c>
      <c r="V309" s="272" t="b">
        <f t="shared" si="114"/>
        <v>1</v>
      </c>
      <c r="W309" s="272" t="b">
        <f t="shared" si="122"/>
        <v>0</v>
      </c>
      <c r="X309" s="272" t="b">
        <f t="shared" si="115"/>
        <v>0</v>
      </c>
      <c r="Y309" s="272" t="b">
        <f t="shared" si="116"/>
        <v>0</v>
      </c>
      <c r="Z309" s="298"/>
      <c r="AA309" s="305">
        <f t="shared" si="117"/>
        <v>5</v>
      </c>
      <c r="AB309" s="301" cm="1">
        <f t="array" ref="AB309">IF( $AA309="", "", INDEX(聲母資料表, $AA309, AB$5))</f>
        <v>5</v>
      </c>
      <c r="AC309" s="301" t="str" cm="1">
        <f t="array" ref="AC309">IF( $AA309="", "", INDEX(聲母資料表, $AA309, AC$5))</f>
        <v>地</v>
      </c>
      <c r="AD309" s="305">
        <f t="shared" si="118"/>
        <v>23</v>
      </c>
      <c r="AE309" s="301" cm="1">
        <f t="array" ref="AE309">IF( $X309, "", INDEX(韻母資料表, AD309, AE$5))</f>
        <v>22</v>
      </c>
      <c r="AF309" s="301" t="str" cm="1">
        <f t="array" ref="AF309">IF( $X309, "", INDEX(韻母資料表, AE309, AF$5))</f>
        <v>姜</v>
      </c>
      <c r="AG309" s="298"/>
      <c r="AH309" s="301" t="b">
        <f t="array" ref="AH309">IF( $X309, "", IF( INDEX(韻母資料表, AD309, $AH$5) = "入聲", TRUE, FALSE) )</f>
        <v>0</v>
      </c>
      <c r="AI309" s="302">
        <f t="shared" si="119"/>
        <v>1</v>
      </c>
      <c r="AJ309" s="302">
        <f t="shared" si="124"/>
        <v>5</v>
      </c>
      <c r="AK309" s="362" t="str">
        <f t="array" ref="AK309">IF( $X309, "", INDEX(韻母資料表, $AD309, $AK$5))</f>
        <v>iam</v>
      </c>
      <c r="AL309" s="362" t="str">
        <f t="array" ref="AL309">IF($X309, "", INDEX(白話字韻母八聲調資料表, $AE309, $AJ309))</f>
        <v>iâm</v>
      </c>
      <c r="AM309" s="298"/>
      <c r="AN309" s="362" t="str" cm="1">
        <f t="array" ref="AN309">IF($W309, "", INDEX(聲母資料表, $AA309, AN$5))</f>
        <v>t</v>
      </c>
      <c r="AO309" s="367" t="str" cm="1">
        <f t="array" ref="AO309">IF($X309, "", INDEX(韻母資料表, $AD309, AO$5))</f>
        <v>iam</v>
      </c>
      <c r="AP309" s="362" t="str" cm="1">
        <f t="array" ref="AP309">IF($X309, "", INDEX(台羅韻母八聲調資料表, $AE309, $F309))</f>
        <v>iâm</v>
      </c>
      <c r="AQ309" s="298"/>
      <c r="AR309" s="302" t="str">
        <f t="array" ref="AR309">IF($W309, "", INDEX(聲母資料表, $AA309, $AR$5))</f>
        <v>d</v>
      </c>
      <c r="AS309" s="303" t="str">
        <f t="array" ref="AS309">IF($X309, "", INDEX(韻母資料表, $AD309, $AS$5))</f>
        <v>iam</v>
      </c>
      <c r="AT309" s="302" t="str">
        <f t="array" ref="AT309">IF($X309, "", INDEX(閩拼韻母八聲調資料表, $AE309, $AJ309))</f>
        <v>iàm</v>
      </c>
      <c r="AV309" s="301" t="b">
        <f t="shared" si="121"/>
        <v>0</v>
      </c>
      <c r="AW309" s="301" t="str">
        <f>IF( $AV309, IFERROR( IF(MATCH( $E309, 顎音化聲母!$H$9:$H$37, 0), TRUE, FALSE), FALSE), "")</f>
        <v/>
      </c>
      <c r="AX309" s="301" t="str">
        <f t="array" ref="AX309">IF( AND($AV309, $AW309), INDEX(顎音化聲母資料表, MATCH( $D309 &amp; $E309, 顎音化聲母!$L$5:$L$136, 0), 3), "")</f>
        <v/>
      </c>
      <c r="AY309" s="301">
        <f t="shared" si="120"/>
        <v>5</v>
      </c>
      <c r="AZ309" s="362" t="str">
        <f t="array" ref="AZ309">IF($AY309="", "", IF( $AX309&lt;&gt;"", $AX309,INDEX(聲母資料表, $AY309, $AZ$5)))</f>
        <v>ㄉ</v>
      </c>
      <c r="BA309" s="362" t="str">
        <f t="array" ref="BA309">IF($X309, "", INDEX(方音八音反切資料表, $AE309, $AJ309))</f>
        <v>ㄧㆰˊ</v>
      </c>
    </row>
    <row r="310" spans="2:53">
      <c r="B310" s="307">
        <f t="shared" si="102"/>
        <v>303</v>
      </c>
      <c r="C310" s="404" t="s">
        <v>302</v>
      </c>
      <c r="D310" s="312" t="s">
        <v>269</v>
      </c>
      <c r="E310" s="312" t="s">
        <v>66</v>
      </c>
      <c r="F310" s="296">
        <v>4</v>
      </c>
      <c r="G310" s="418" t="str">
        <f t="shared" si="103"/>
        <v xml:space="preserve">璧 (phik4) </v>
      </c>
      <c r="H310" s="269" t="str" cm="1">
        <f t="array" ref="H310">IF( OR($U310, NOT($V310), $X310), "",  $AF310 &amp; INDEX(中文數值資料表, $AJ310, 2) &amp; $AC310)</f>
        <v>監四頗</v>
      </c>
      <c r="I310" s="332" t="str">
        <f t="shared" si="104"/>
        <v>phik</v>
      </c>
      <c r="J310" s="333" t="str">
        <f t="shared" si="105"/>
        <v>phik</v>
      </c>
      <c r="K310" s="334" t="str">
        <f t="shared" si="106"/>
        <v>pik</v>
      </c>
      <c r="L310" s="335" t="str">
        <f t="shared" si="107"/>
        <v>ㄆㄧㆻ</v>
      </c>
      <c r="M310" s="270" t="str">
        <f t="shared" ca="1" si="108"/>
        <v xml:space="preserve">\ltjruby{璧}{phik}\
</v>
      </c>
      <c r="N310" s="270" t="str">
        <f t="shared" ca="1" si="109"/>
        <v xml:space="preserve">&lt;ruby&gt;璧&lt;rt&gt;監四頗&lt;/rt&gt;&lt;/ruby&gt;
</v>
      </c>
      <c r="O310" s="270" t="str">
        <f t="shared" ca="1" si="110"/>
        <v xml:space="preserve">&lt;ruby&gt;璧&lt;rt&gt;phik&lt;/rt&gt;&lt;/ruby&gt;
</v>
      </c>
      <c r="P310" s="270" t="str">
        <f t="shared" ca="1" si="126"/>
        <v xml:space="preserve">&lt;ruby&gt;璧&lt;rt&gt;phik&lt;/rt&gt;&lt;/ruby&gt;
</v>
      </c>
      <c r="Q310" s="270" t="str">
        <f t="shared" ca="1" si="126"/>
        <v xml:space="preserve">&lt;ruby&gt;璧&lt;rt&gt;pik&lt;/rt&gt;&lt;/ruby&gt;
</v>
      </c>
      <c r="R310" s="271" t="str">
        <f t="shared" ca="1" si="111"/>
        <v xml:space="preserve">&lt;ruby&gt;璧&lt;rtc&gt;ㄆㄧㆻ&lt;/rtc&gt;&lt;/ruby&gt;
</v>
      </c>
      <c r="S310" s="271" t="str">
        <f t="shared" ca="1" si="112"/>
        <v xml:space="preserve">&lt;ruby&gt;璧&lt;rt&gt;phik&lt;/rt&gt;&lt;rtc&gt;ㄆㄧㆻ&lt;/rtc&gt;&lt;/ruby&gt;
</v>
      </c>
      <c r="T310" s="244"/>
      <c r="U310" s="272" t="b">
        <f t="shared" si="113"/>
        <v>0</v>
      </c>
      <c r="V310" s="272" t="b">
        <f t="shared" si="114"/>
        <v>1</v>
      </c>
      <c r="W310" s="272" t="b">
        <f t="shared" si="122"/>
        <v>0</v>
      </c>
      <c r="X310" s="272" t="b">
        <f t="shared" si="115"/>
        <v>0</v>
      </c>
      <c r="Y310" s="272" t="b">
        <f t="shared" si="116"/>
        <v>0</v>
      </c>
      <c r="Z310" s="298"/>
      <c r="AA310" s="305">
        <f t="shared" si="117"/>
        <v>3</v>
      </c>
      <c r="AB310" s="301" cm="1">
        <f t="array" ref="AB310">IF( $AA310="", "", INDEX(聲母資料表, $AA310, AB$5))</f>
        <v>6</v>
      </c>
      <c r="AC310" s="301" t="str" cm="1">
        <f t="array" ref="AC310">IF( $AA310="", "", INDEX(聲母資料表, $AA310, AC$5))</f>
        <v>頗</v>
      </c>
      <c r="AD310" s="305">
        <f t="shared" si="118"/>
        <v>34</v>
      </c>
      <c r="AE310" s="301" cm="1">
        <f t="array" ref="AE310">IF( $X310, "", INDEX(韻母資料表, AD310, AE$5))</f>
        <v>9</v>
      </c>
      <c r="AF310" s="301" t="str" cm="1">
        <f t="array" ref="AF310">IF( $X310, "", INDEX(韻母資料表, AE310, AF$5))</f>
        <v>監</v>
      </c>
      <c r="AG310" s="298"/>
      <c r="AH310" s="301" t="b">
        <f t="array" ref="AH310">IF( $X310, "", IF( INDEX(韻母資料表, AD310, $AH$5) = "入聲", TRUE, FALSE) )</f>
        <v>0</v>
      </c>
      <c r="AI310" s="302">
        <f t="shared" si="119"/>
        <v>1</v>
      </c>
      <c r="AJ310" s="302">
        <f t="shared" si="124"/>
        <v>4</v>
      </c>
      <c r="AK310" s="362" t="str">
        <f t="array" ref="AK310">IF( $X310, "", INDEX(韻母資料表, $AD310, $AK$5))</f>
        <v>ik</v>
      </c>
      <c r="AL310" s="362" t="str">
        <f t="array" ref="AL310">IF($X310, "", INDEX(白話字韻母八聲調資料表, $AE310, $AJ310))</f>
        <v>ik</v>
      </c>
      <c r="AM310" s="298"/>
      <c r="AN310" s="362" t="str" cm="1">
        <f t="array" ref="AN310">IF($W310, "", INDEX(聲母資料表, $AA310, AN$5))</f>
        <v>ph</v>
      </c>
      <c r="AO310" s="367" t="str" cm="1">
        <f t="array" ref="AO310">IF($X310, "", INDEX(韻母資料表, $AD310, AO$5))</f>
        <v>ik</v>
      </c>
      <c r="AP310" s="362" t="str" cm="1">
        <f t="array" ref="AP310">IF($X310, "", INDEX(台羅韻母八聲調資料表, $AE310, $F310))</f>
        <v>ik</v>
      </c>
      <c r="AQ310" s="298"/>
      <c r="AR310" s="302" t="str">
        <f t="array" ref="AR310">IF($W310, "", INDEX(聲母資料表, $AA310, $AR$5))</f>
        <v>p</v>
      </c>
      <c r="AS310" s="303" t="str">
        <f t="array" ref="AS310">IF($X310, "", INDEX(韻母資料表, $AD310, $AS$5))</f>
        <v>ik</v>
      </c>
      <c r="AT310" s="302" t="str">
        <f t="array" ref="AT310">IF($X310, "", INDEX(閩拼韻母八聲調資料表, $AE310, $AJ310))</f>
        <v>ik</v>
      </c>
      <c r="AV310" s="301" t="b">
        <f t="shared" si="121"/>
        <v>0</v>
      </c>
      <c r="AW310" s="301" t="str">
        <f>IF( $AV310, IFERROR( IF(MATCH( $E310, 顎音化聲母!$H$9:$H$37, 0), TRUE, FALSE), FALSE), "")</f>
        <v/>
      </c>
      <c r="AX310" s="301" t="str">
        <f t="array" ref="AX310">IF( AND($AV310, $AW310), INDEX(顎音化聲母資料表, MATCH( $D310 &amp; $E310, 顎音化聲母!$L$5:$L$136, 0), 3), "")</f>
        <v/>
      </c>
      <c r="AY310" s="301">
        <f t="shared" si="120"/>
        <v>3</v>
      </c>
      <c r="AZ310" s="362" t="str">
        <f t="array" ref="AZ310">IF($AY310="", "", IF( $AX310&lt;&gt;"", $AX310,INDEX(聲母資料表, $AY310, $AZ$5)))</f>
        <v>ㄆ</v>
      </c>
      <c r="BA310" s="362" t="str">
        <f t="array" ref="BA310">IF($X310, "", INDEX(方音八音反切資料表, $AE310, $AJ310))</f>
        <v>ㄧㆻ</v>
      </c>
    </row>
    <row r="311" spans="2:53">
      <c r="B311" s="307">
        <f t="shared" si="102"/>
        <v>304</v>
      </c>
      <c r="C311" s="404" t="s">
        <v>75</v>
      </c>
      <c r="D311" s="312"/>
      <c r="E311" s="312"/>
      <c r="F311" s="296"/>
      <c r="G311" s="418" t="str">
        <f t="shared" si="103"/>
        <v/>
      </c>
      <c r="H311" s="269" t="str" cm="1">
        <f t="array" ref="H311">IF( OR($U311, NOT($V311), $X311), "",  $AF311 &amp; INDEX(中文數值資料表, $AJ311, 2) &amp; $AC311)</f>
        <v/>
      </c>
      <c r="I311" s="332" t="str">
        <f t="shared" si="104"/>
        <v/>
      </c>
      <c r="J311" s="333" t="str">
        <f t="shared" si="105"/>
        <v/>
      </c>
      <c r="K311" s="334" t="str">
        <f t="shared" si="106"/>
        <v/>
      </c>
      <c r="L311" s="335" t="str">
        <f t="shared" si="107"/>
        <v/>
      </c>
      <c r="M311" s="270" t="str">
        <f t="shared" ca="1" si="108"/>
        <v xml:space="preserve">\ltjruby{，}{}\
</v>
      </c>
      <c r="N311" s="270" t="str">
        <f t="shared" ca="1" si="109"/>
        <v xml:space="preserve">，
</v>
      </c>
      <c r="O311" s="270" t="str">
        <f t="shared" ca="1" si="110"/>
        <v xml:space="preserve">，
</v>
      </c>
      <c r="P311" s="270" t="str">
        <f t="shared" ca="1" si="126"/>
        <v xml:space="preserve">，
</v>
      </c>
      <c r="Q311" s="270" t="str">
        <f t="shared" ca="1" si="126"/>
        <v xml:space="preserve">，
</v>
      </c>
      <c r="R311" s="271" t="str">
        <f t="shared" ca="1" si="111"/>
        <v xml:space="preserve">，
</v>
      </c>
      <c r="S311" s="271" t="str">
        <f t="shared" ca="1" si="112"/>
        <v xml:space="preserve">，
</v>
      </c>
      <c r="T311" s="244"/>
      <c r="U311" s="272" t="b">
        <f t="shared" si="113"/>
        <v>1</v>
      </c>
      <c r="V311" s="272" t="b">
        <f t="shared" si="114"/>
        <v>0</v>
      </c>
      <c r="W311" s="272" t="b">
        <f t="shared" si="122"/>
        <v>1</v>
      </c>
      <c r="X311" s="272" t="b">
        <f t="shared" si="115"/>
        <v>1</v>
      </c>
      <c r="Y311" s="272" t="b">
        <f t="shared" si="116"/>
        <v>0</v>
      </c>
      <c r="Z311" s="298"/>
      <c r="AA311" s="305" t="str">
        <f t="shared" si="117"/>
        <v/>
      </c>
      <c r="AB311" s="301" t="str" cm="1">
        <f t="array" ref="AB311">IF( $AA311="", "", INDEX(聲母資料表, $AA311, AB$5))</f>
        <v/>
      </c>
      <c r="AC311" s="301" t="str" cm="1">
        <f t="array" ref="AC311">IF( $AA311="", "", INDEX(聲母資料表, $AA311, AC$5))</f>
        <v/>
      </c>
      <c r="AD311" s="305" t="str">
        <f t="shared" si="118"/>
        <v/>
      </c>
      <c r="AE311" s="301" t="str" cm="1">
        <f t="array" ref="AE311">IF( $X311, "", INDEX(韻母資料表, AD311, AE$5))</f>
        <v/>
      </c>
      <c r="AF311" s="301" t="str" cm="1">
        <f t="array" ref="AF311">IF( $X311, "", INDEX(韻母資料表, AE311, AF$5))</f>
        <v/>
      </c>
      <c r="AG311" s="298"/>
      <c r="AH311" s="301" t="str">
        <f t="array" ref="AH311">IF( $X311, "", IF( INDEX(韻母資料表, AD311, $AH$5) = "入聲", TRUE, FALSE) )</f>
        <v/>
      </c>
      <c r="AI311" s="302" t="str">
        <f t="shared" si="119"/>
        <v/>
      </c>
      <c r="AJ311" s="302" t="str">
        <f t="shared" si="124"/>
        <v/>
      </c>
      <c r="AK311" s="362" t="str">
        <f t="array" ref="AK311">IF( $X311, "", INDEX(韻母資料表, $AD311, $AK$5))</f>
        <v/>
      </c>
      <c r="AL311" s="362" t="str">
        <f t="array" ref="AL311">IF($X311, "", INDEX(白話字韻母八聲調資料表, $AE311, $AJ311))</f>
        <v/>
      </c>
      <c r="AM311" s="298"/>
      <c r="AN311" s="362" t="str" cm="1">
        <f t="array" ref="AN311">IF($W311, "", INDEX(聲母資料表, $AA311, AN$5))</f>
        <v/>
      </c>
      <c r="AO311" s="367" t="str" cm="1">
        <f t="array" ref="AO311">IF($X311, "", INDEX(韻母資料表, $AD311, AO$5))</f>
        <v/>
      </c>
      <c r="AP311" s="362" t="str" cm="1">
        <f t="array" ref="AP311">IF($X311, "", INDEX(台羅韻母八聲調資料表, $AE311, $F311))</f>
        <v/>
      </c>
      <c r="AQ311" s="298"/>
      <c r="AR311" s="302" t="str">
        <f t="array" ref="AR311">IF($W311, "", INDEX(聲母資料表, $AA311, $AR$5))</f>
        <v/>
      </c>
      <c r="AS311" s="303" t="str">
        <f t="array" ref="AS311">IF($X311, "", INDEX(韻母資料表, $AD311, $AS$5))</f>
        <v/>
      </c>
      <c r="AT311" s="302" t="str">
        <f t="array" ref="AT311">IF($X311, "", INDEX(閩拼韻母八聲調資料表, $AE311, $AJ311))</f>
        <v/>
      </c>
      <c r="AV311" s="301" t="b">
        <f t="shared" si="121"/>
        <v>0</v>
      </c>
      <c r="AW311" s="301" t="str">
        <f>IF( $AV311, IFERROR( IF(MATCH( $E311, 顎音化聲母!$H$9:$H$37, 0), TRUE, FALSE), FALSE), "")</f>
        <v/>
      </c>
      <c r="AX311" s="301" t="str">
        <f t="array" ref="AX311">IF( AND($AV311, $AW311), INDEX(顎音化聲母資料表, MATCH( $D311 &amp; $E311, 顎音化聲母!$L$5:$L$136, 0), 3), "")</f>
        <v/>
      </c>
      <c r="AY311" s="301" t="str">
        <f t="shared" si="120"/>
        <v/>
      </c>
      <c r="AZ311" s="362" t="str">
        <f t="array" ref="AZ311">IF($AY311="", "", IF( $AX311&lt;&gt;"", $AX311,INDEX(聲母資料表, $AY311, $AZ$5)))</f>
        <v/>
      </c>
      <c r="BA311" s="362" t="str">
        <f t="array" ref="BA311">IF($X311, "", INDEX(方音八音反切資料表, $AE311, $AJ311))</f>
        <v/>
      </c>
    </row>
    <row r="312" spans="2:53">
      <c r="B312" s="307">
        <f t="shared" si="102"/>
        <v>305</v>
      </c>
      <c r="C312" s="404" t="s">
        <v>303</v>
      </c>
      <c r="D312" s="312" t="s">
        <v>51</v>
      </c>
      <c r="E312" s="312" t="s">
        <v>61</v>
      </c>
      <c r="F312" s="296">
        <v>5</v>
      </c>
      <c r="G312" s="418" t="str">
        <f t="shared" si="103"/>
        <v xml:space="preserve">漁 (gi5) </v>
      </c>
      <c r="H312" s="269" t="str" cm="1">
        <f t="array" ref="H312">IF( OR($U312, NOT($V312), $X312), "",  $AF312 &amp; INDEX(中文數值資料表, $AJ312, 2) &amp; $AC312)</f>
        <v>堅五語</v>
      </c>
      <c r="I312" s="332" t="str">
        <f t="shared" si="104"/>
        <v>gî</v>
      </c>
      <c r="J312" s="333" t="str">
        <f t="shared" si="105"/>
        <v>gî</v>
      </c>
      <c r="K312" s="334" t="str">
        <f t="shared" si="106"/>
        <v>ggì</v>
      </c>
      <c r="L312" s="335" t="str">
        <f t="shared" si="107"/>
        <v>ㆣㄧˊ</v>
      </c>
      <c r="M312" s="270" t="str">
        <f t="shared" ca="1" si="108"/>
        <v xml:space="preserve">\ltjruby{漁}{gî}\
</v>
      </c>
      <c r="N312" s="270" t="str">
        <f t="shared" ca="1" si="109"/>
        <v xml:space="preserve">&lt;ruby&gt;漁&lt;rt&gt;堅五語&lt;/rt&gt;&lt;/ruby&gt;
</v>
      </c>
      <c r="O312" s="270" t="str">
        <f t="shared" ca="1" si="110"/>
        <v xml:space="preserve">&lt;ruby&gt;漁&lt;rt&gt;gî&lt;/rt&gt;&lt;/ruby&gt;
</v>
      </c>
      <c r="P312" s="270" t="str">
        <f t="shared" ca="1" si="126"/>
        <v xml:space="preserve">&lt;ruby&gt;漁&lt;rt&gt;gî&lt;/rt&gt;&lt;/ruby&gt;
</v>
      </c>
      <c r="Q312" s="270" t="str">
        <f t="shared" ca="1" si="126"/>
        <v xml:space="preserve">&lt;ruby&gt;漁&lt;rt&gt;ggì&lt;/rt&gt;&lt;/ruby&gt;
</v>
      </c>
      <c r="R312" s="271" t="str">
        <f t="shared" ca="1" si="111"/>
        <v xml:space="preserve">&lt;ruby&gt;漁&lt;rtc&gt;ㆣㄧˊ&lt;/rtc&gt;&lt;/ruby&gt;
</v>
      </c>
      <c r="S312" s="271" t="str">
        <f t="shared" ca="1" si="112"/>
        <v xml:space="preserve">&lt;ruby&gt;漁&lt;rt&gt;gî&lt;/rt&gt;&lt;rtc&gt;ㆣㄧˊ&lt;/rtc&gt;&lt;/ruby&gt;
</v>
      </c>
      <c r="T312" s="244"/>
      <c r="U312" s="272" t="b">
        <f t="shared" si="113"/>
        <v>0</v>
      </c>
      <c r="V312" s="272" t="b">
        <f t="shared" si="114"/>
        <v>1</v>
      </c>
      <c r="W312" s="272" t="b">
        <f t="shared" si="122"/>
        <v>0</v>
      </c>
      <c r="X312" s="272" t="b">
        <f t="shared" si="115"/>
        <v>0</v>
      </c>
      <c r="Y312" s="272" t="b">
        <f t="shared" si="116"/>
        <v>0</v>
      </c>
      <c r="Z312" s="298"/>
      <c r="AA312" s="305">
        <f t="shared" si="117"/>
        <v>10</v>
      </c>
      <c r="AB312" s="301" cm="1">
        <f t="array" ref="AB312">IF( $AA312="", "", INDEX(聲母資料表, $AA312, AB$5))</f>
        <v>13</v>
      </c>
      <c r="AC312" s="301" t="str" cm="1">
        <f t="array" ref="AC312">IF( $AA312="", "", INDEX(聲母資料表, $AA312, AC$5))</f>
        <v>語</v>
      </c>
      <c r="AD312" s="305">
        <f t="shared" si="118"/>
        <v>19</v>
      </c>
      <c r="AE312" s="301" cm="1">
        <f t="array" ref="AE312">IF( $X312, "", INDEX(韻母資料表, AD312, AE$5))</f>
        <v>29</v>
      </c>
      <c r="AF312" s="301" t="str" cm="1">
        <f t="array" ref="AF312">IF( $X312, "", INDEX(韻母資料表, AE312, AF$5))</f>
        <v>堅</v>
      </c>
      <c r="AG312" s="298"/>
      <c r="AH312" s="301" t="b">
        <f t="array" ref="AH312">IF( $X312, "", IF( INDEX(韻母資料表, AD312, $AH$5) = "入聲", TRUE, FALSE) )</f>
        <v>0</v>
      </c>
      <c r="AI312" s="302">
        <f t="shared" si="119"/>
        <v>1</v>
      </c>
      <c r="AJ312" s="302">
        <f t="shared" si="124"/>
        <v>5</v>
      </c>
      <c r="AK312" s="362" t="str">
        <f t="array" ref="AK312">IF( $X312, "", INDEX(韻母資料表, $AD312, $AK$5))</f>
        <v>i</v>
      </c>
      <c r="AL312" s="362" t="str">
        <f t="array" ref="AL312">IF($X312, "", INDEX(白話字韻母八聲調資料表, $AE312, $AJ312))</f>
        <v>î</v>
      </c>
      <c r="AM312" s="298"/>
      <c r="AN312" s="362" t="str" cm="1">
        <f t="array" ref="AN312">IF($W312, "", INDEX(聲母資料表, $AA312, AN$5))</f>
        <v>g</v>
      </c>
      <c r="AO312" s="367" t="str" cm="1">
        <f t="array" ref="AO312">IF($X312, "", INDEX(韻母資料表, $AD312, AO$5))</f>
        <v>i</v>
      </c>
      <c r="AP312" s="362" t="str" cm="1">
        <f t="array" ref="AP312">IF($X312, "", INDEX(台羅韻母八聲調資料表, $AE312, $F312))</f>
        <v>î</v>
      </c>
      <c r="AQ312" s="298"/>
      <c r="AR312" s="302" t="str">
        <f t="array" ref="AR312">IF($W312, "", INDEX(聲母資料表, $AA312, $AR$5))</f>
        <v>gg</v>
      </c>
      <c r="AS312" s="303" t="str">
        <f t="array" ref="AS312">IF($X312, "", INDEX(韻母資料表, $AD312, $AS$5))</f>
        <v>i</v>
      </c>
      <c r="AT312" s="302" t="str">
        <f t="array" ref="AT312">IF($X312, "", INDEX(閩拼韻母八聲調資料表, $AE312, $AJ312))</f>
        <v>ì</v>
      </c>
      <c r="AV312" s="301" t="b">
        <f t="shared" si="121"/>
        <v>0</v>
      </c>
      <c r="AW312" s="301" t="str">
        <f>IF( $AV312, IFERROR( IF(MATCH( $E312, 顎音化聲母!$H$9:$H$37, 0), TRUE, FALSE), FALSE), "")</f>
        <v/>
      </c>
      <c r="AX312" s="301" t="str">
        <f t="array" ref="AX312">IF( AND($AV312, $AW312), INDEX(顎音化聲母資料表, MATCH( $D312 &amp; $E312, 顎音化聲母!$L$5:$L$136, 0), 3), "")</f>
        <v/>
      </c>
      <c r="AY312" s="301">
        <f t="shared" si="120"/>
        <v>10</v>
      </c>
      <c r="AZ312" s="362" t="str">
        <f t="array" ref="AZ312">IF($AY312="", "", IF( $AX312&lt;&gt;"", $AX312,INDEX(聲母資料表, $AY312, $AZ$5)))</f>
        <v>ㆣ</v>
      </c>
      <c r="BA312" s="362" t="str">
        <f t="array" ref="BA312">IF($X312, "", INDEX(方音八音反切資料表, $AE312, $AJ312))</f>
        <v>ㄧˊ</v>
      </c>
    </row>
    <row r="313" spans="2:53">
      <c r="B313" s="307">
        <f t="shared" si="102"/>
        <v>306</v>
      </c>
      <c r="C313" s="404" t="s">
        <v>304</v>
      </c>
      <c r="D313" s="312" t="s">
        <v>60</v>
      </c>
      <c r="E313" s="312" t="s">
        <v>104</v>
      </c>
      <c r="F313" s="296">
        <v>1</v>
      </c>
      <c r="G313" s="418" t="str">
        <f t="shared" si="103"/>
        <v xml:space="preserve">歌 (ko1) </v>
      </c>
      <c r="H313" s="269" t="str" cm="1">
        <f t="array" ref="H313">IF( OR($U313, NOT($V313), $X313), "",  $AF313 &amp; INDEX(中文數值資料表, $AJ313, 2) &amp; $AC313)</f>
        <v>伽一求</v>
      </c>
      <c r="I313" s="332" t="str">
        <f t="shared" si="104"/>
        <v>ko</v>
      </c>
      <c r="J313" s="333" t="str">
        <f t="shared" si="105"/>
        <v>ko</v>
      </c>
      <c r="K313" s="334" t="str">
        <f t="shared" si="106"/>
        <v>gō</v>
      </c>
      <c r="L313" s="335" t="str">
        <f t="shared" si="107"/>
        <v>ㄍㄜ</v>
      </c>
      <c r="M313" s="270" t="str">
        <f t="shared" ca="1" si="108"/>
        <v xml:space="preserve">\ltjruby{歌}{ko}\
</v>
      </c>
      <c r="N313" s="270" t="str">
        <f t="shared" ca="1" si="109"/>
        <v xml:space="preserve">&lt;ruby&gt;歌&lt;rt&gt;伽一求&lt;/rt&gt;&lt;/ruby&gt;
</v>
      </c>
      <c r="O313" s="270" t="str">
        <f t="shared" ca="1" si="110"/>
        <v xml:space="preserve">&lt;ruby&gt;歌&lt;rt&gt;ko&lt;/rt&gt;&lt;/ruby&gt;
</v>
      </c>
      <c r="P313" s="270" t="str">
        <f t="shared" ca="1" si="126"/>
        <v xml:space="preserve">&lt;ruby&gt;歌&lt;rt&gt;ko&lt;/rt&gt;&lt;/ruby&gt;
</v>
      </c>
      <c r="Q313" s="270" t="str">
        <f t="shared" ca="1" si="126"/>
        <v xml:space="preserve">&lt;ruby&gt;歌&lt;rt&gt;gō&lt;/rt&gt;&lt;/ruby&gt;
</v>
      </c>
      <c r="R313" s="271" t="str">
        <f t="shared" ca="1" si="111"/>
        <v xml:space="preserve">&lt;ruby&gt;歌&lt;rtc&gt;ㄍㄜ&lt;/rtc&gt;&lt;/ruby&gt;
</v>
      </c>
      <c r="S313" s="271" t="str">
        <f t="shared" ca="1" si="112"/>
        <v xml:space="preserve">&lt;ruby&gt;歌&lt;rt&gt;ko&lt;/rt&gt;&lt;rtc&gt;ㄍㄜ&lt;/rtc&gt;&lt;/ruby&gt;
</v>
      </c>
      <c r="T313" s="244"/>
      <c r="U313" s="272" t="b">
        <f t="shared" si="113"/>
        <v>0</v>
      </c>
      <c r="V313" s="272" t="b">
        <f t="shared" si="114"/>
        <v>1</v>
      </c>
      <c r="W313" s="272" t="b">
        <f t="shared" si="122"/>
        <v>0</v>
      </c>
      <c r="X313" s="272" t="b">
        <f t="shared" si="115"/>
        <v>0</v>
      </c>
      <c r="Y313" s="272" t="b">
        <f t="shared" si="116"/>
        <v>0</v>
      </c>
      <c r="Z313" s="298"/>
      <c r="AA313" s="305">
        <f t="shared" si="117"/>
        <v>9</v>
      </c>
      <c r="AB313" s="301" cm="1">
        <f t="array" ref="AB313">IF( $AA313="", "", INDEX(聲母資料表, $AA313, AB$5))</f>
        <v>3</v>
      </c>
      <c r="AC313" s="301" t="str" cm="1">
        <f t="array" ref="AC313">IF( $AA313="", "", INDEX(聲母資料表, $AA313, AC$5))</f>
        <v>求</v>
      </c>
      <c r="AD313" s="305">
        <f t="shared" si="118"/>
        <v>53</v>
      </c>
      <c r="AE313" s="301" cm="1">
        <f t="array" ref="AE313">IF( $X313, "", INDEX(韻母資料表, AD313, AE$5))</f>
        <v>15</v>
      </c>
      <c r="AF313" s="301" t="str" cm="1">
        <f t="array" ref="AF313">IF( $X313, "", INDEX(韻母資料表, AE313, AF$5))</f>
        <v>伽</v>
      </c>
      <c r="AG313" s="298"/>
      <c r="AH313" s="301" t="b">
        <f t="array" ref="AH313">IF( $X313, "", IF( INDEX(韻母資料表, AD313, $AH$5) = "入聲", TRUE, FALSE) )</f>
        <v>0</v>
      </c>
      <c r="AI313" s="302">
        <f t="shared" si="119"/>
        <v>1</v>
      </c>
      <c r="AJ313" s="302">
        <f t="shared" si="124"/>
        <v>1</v>
      </c>
      <c r="AK313" s="362" t="str">
        <f t="array" ref="AK313">IF( $X313, "", INDEX(韻母資料表, $AD313, $AK$5))</f>
        <v>o</v>
      </c>
      <c r="AL313" s="362" t="str">
        <f t="array" ref="AL313">IF($X313, "", INDEX(白話字韻母八聲調資料表, $AE313, $AJ313))</f>
        <v>o</v>
      </c>
      <c r="AM313" s="298"/>
      <c r="AN313" s="362" t="str" cm="1">
        <f t="array" ref="AN313">IF($W313, "", INDEX(聲母資料表, $AA313, AN$5))</f>
        <v>k</v>
      </c>
      <c r="AO313" s="367" t="str" cm="1">
        <f t="array" ref="AO313">IF($X313, "", INDEX(韻母資料表, $AD313, AO$5))</f>
        <v>o</v>
      </c>
      <c r="AP313" s="362" t="str" cm="1">
        <f t="array" ref="AP313">IF($X313, "", INDEX(台羅韻母八聲調資料表, $AE313, $F313))</f>
        <v>o</v>
      </c>
      <c r="AQ313" s="298"/>
      <c r="AR313" s="302" t="str">
        <f t="array" ref="AR313">IF($W313, "", INDEX(聲母資料表, $AA313, $AR$5))</f>
        <v>g</v>
      </c>
      <c r="AS313" s="303" t="str">
        <f t="array" ref="AS313">IF($X313, "", INDEX(韻母資料表, $AD313, $AS$5))</f>
        <v>o</v>
      </c>
      <c r="AT313" s="302" t="str">
        <f t="array" ref="AT313">IF($X313, "", INDEX(閩拼韻母八聲調資料表, $AE313, $AJ313))</f>
        <v>ō</v>
      </c>
      <c r="AV313" s="301" t="b">
        <f t="shared" si="121"/>
        <v>0</v>
      </c>
      <c r="AW313" s="301" t="str">
        <f>IF( $AV313, IFERROR( IF(MATCH( $E313, 顎音化聲母!$H$9:$H$37, 0), TRUE, FALSE), FALSE), "")</f>
        <v/>
      </c>
      <c r="AX313" s="301" t="str">
        <f t="array" ref="AX313">IF( AND($AV313, $AW313), INDEX(顎音化聲母資料表, MATCH( $D313 &amp; $E313, 顎音化聲母!$L$5:$L$136, 0), 3), "")</f>
        <v/>
      </c>
      <c r="AY313" s="301">
        <f t="shared" si="120"/>
        <v>9</v>
      </c>
      <c r="AZ313" s="362" t="str">
        <f t="array" ref="AZ313">IF($AY313="", "", IF( $AX313&lt;&gt;"", $AX313,INDEX(聲母資料表, $AY313, $AZ$5)))</f>
        <v>ㄍ</v>
      </c>
      <c r="BA313" s="362" t="str">
        <f t="array" ref="BA313">IF($X313, "", INDEX(方音八音反切資料表, $AE313, $AJ313))</f>
        <v>ㄜ</v>
      </c>
    </row>
    <row r="314" spans="2:53">
      <c r="B314" s="307">
        <f t="shared" si="102"/>
        <v>307</v>
      </c>
      <c r="C314" s="404" t="s">
        <v>305</v>
      </c>
      <c r="D314" s="312" t="s">
        <v>103</v>
      </c>
      <c r="E314" s="312" t="s">
        <v>58</v>
      </c>
      <c r="F314" s="296">
        <v>7</v>
      </c>
      <c r="G314" s="418" t="str">
        <f t="shared" si="103"/>
        <v xml:space="preserve">互 (hoo7) </v>
      </c>
      <c r="H314" s="269" t="str" cm="1">
        <f t="array" ref="H314">IF( OR($U314, NOT($V314), $X314), "",  $AF314 &amp; INDEX(中文數值資料表, $AJ314, 2) &amp; $AC314)</f>
        <v>甘七喜</v>
      </c>
      <c r="I314" s="332" t="str">
        <f t="shared" si="104"/>
        <v>hō͘</v>
      </c>
      <c r="J314" s="333" t="str">
        <f t="shared" si="105"/>
        <v>hōo</v>
      </c>
      <c r="K314" s="334" t="str">
        <f t="shared" si="106"/>
        <v>hōo</v>
      </c>
      <c r="L314" s="335" t="str">
        <f t="shared" si="107"/>
        <v>ㄏㆦ˫</v>
      </c>
      <c r="M314" s="270" t="str">
        <f t="shared" ca="1" si="108"/>
        <v xml:space="preserve">\ltjruby{互}{hōo}\
</v>
      </c>
      <c r="N314" s="270" t="str">
        <f t="shared" ca="1" si="109"/>
        <v xml:space="preserve">&lt;ruby&gt;互&lt;rt&gt;甘七喜&lt;/rt&gt;&lt;/ruby&gt;
</v>
      </c>
      <c r="O314" s="270" t="str">
        <f t="shared" ca="1" si="110"/>
        <v xml:space="preserve">&lt;ruby&gt;互&lt;rt&gt;hō͘&lt;/rt&gt;&lt;/ruby&gt;
</v>
      </c>
      <c r="P314" s="270" t="str">
        <f t="shared" ca="1" si="126"/>
        <v xml:space="preserve">&lt;ruby&gt;互&lt;rt&gt;hōo&lt;/rt&gt;&lt;/ruby&gt;
</v>
      </c>
      <c r="Q314" s="270" t="str">
        <f t="shared" ca="1" si="126"/>
        <v xml:space="preserve">&lt;ruby&gt;互&lt;rt&gt;hōo&lt;/rt&gt;&lt;/ruby&gt;
</v>
      </c>
      <c r="R314" s="271" t="str">
        <f t="shared" ca="1" si="111"/>
        <v xml:space="preserve">&lt;ruby&gt;互&lt;rtc&gt;ㄏㆦ˫&lt;/rtc&gt;&lt;/ruby&gt;
</v>
      </c>
      <c r="S314" s="271" t="str">
        <f t="shared" ca="1" si="112"/>
        <v xml:space="preserve">&lt;ruby&gt;互&lt;rt&gt;hōo&lt;/rt&gt;&lt;rtc&gt;ㄏㆦ˫&lt;/rtc&gt;&lt;/ruby&gt;
</v>
      </c>
      <c r="T314" s="244"/>
      <c r="U314" s="272" t="b">
        <f t="shared" si="113"/>
        <v>0</v>
      </c>
      <c r="V314" s="272" t="b">
        <f t="shared" si="114"/>
        <v>1</v>
      </c>
      <c r="W314" s="272" t="b">
        <f t="shared" si="122"/>
        <v>0</v>
      </c>
      <c r="X314" s="272" t="b">
        <f t="shared" si="115"/>
        <v>0</v>
      </c>
      <c r="Y314" s="272" t="b">
        <f t="shared" si="116"/>
        <v>0</v>
      </c>
      <c r="Z314" s="298"/>
      <c r="AA314" s="305">
        <f t="shared" si="117"/>
        <v>13</v>
      </c>
      <c r="AB314" s="301" cm="1">
        <f t="array" ref="AB314">IF( $AA314="", "", INDEX(聲母資料表, $AA314, AB$5))</f>
        <v>15</v>
      </c>
      <c r="AC314" s="301" t="str" cm="1">
        <f t="array" ref="AC314">IF( $AA314="", "", INDEX(聲母資料表, $AA314, AC$5))</f>
        <v>喜</v>
      </c>
      <c r="AD314" s="305">
        <f t="shared" si="118"/>
        <v>59</v>
      </c>
      <c r="AE314" s="301" cm="1">
        <f t="array" ref="AE314">IF( $X314, "", INDEX(韻母資料表, AD314, AE$5))</f>
        <v>11</v>
      </c>
      <c r="AF314" s="301" t="str" cm="1">
        <f t="array" ref="AF314">IF( $X314, "", INDEX(韻母資料表, AE314, AF$5))</f>
        <v>甘</v>
      </c>
      <c r="AG314" s="298"/>
      <c r="AH314" s="301" t="b">
        <f t="array" ref="AH314">IF( $X314, "", IF( INDEX(韻母資料表, AD314, $AH$5) = "入聲", TRUE, FALSE) )</f>
        <v>0</v>
      </c>
      <c r="AI314" s="302">
        <f t="shared" si="119"/>
        <v>1</v>
      </c>
      <c r="AJ314" s="302">
        <f t="shared" si="124"/>
        <v>7</v>
      </c>
      <c r="AK314" s="362" t="str">
        <f t="array" ref="AK314">IF( $X314, "", INDEX(韻母資料表, $AD314, $AK$5))</f>
        <v>o͘</v>
      </c>
      <c r="AL314" s="362" t="str">
        <f t="array" ref="AL314">IF($X314, "", INDEX(白話字韻母八聲調資料表, $AE314, $AJ314))</f>
        <v>ō͘</v>
      </c>
      <c r="AM314" s="298"/>
      <c r="AN314" s="362" t="str" cm="1">
        <f t="array" ref="AN314">IF($W314, "", INDEX(聲母資料表, $AA314, AN$5))</f>
        <v>h</v>
      </c>
      <c r="AO314" s="367" t="str" cm="1">
        <f t="array" ref="AO314">IF($X314, "", INDEX(韻母資料表, $AD314, AO$5))</f>
        <v>oo</v>
      </c>
      <c r="AP314" s="362" t="str" cm="1">
        <f t="array" ref="AP314">IF($X314, "", INDEX(台羅韻母八聲調資料表, $AE314, $F314))</f>
        <v>ōo</v>
      </c>
      <c r="AQ314" s="298"/>
      <c r="AR314" s="302" t="str">
        <f t="array" ref="AR314">IF($W314, "", INDEX(聲母資料表, $AA314, $AR$5))</f>
        <v>h</v>
      </c>
      <c r="AS314" s="303" t="str">
        <f t="array" ref="AS314">IF($X314, "", INDEX(韻母資料表, $AD314, $AS$5))</f>
        <v>oo</v>
      </c>
      <c r="AT314" s="302" t="str">
        <f t="array" ref="AT314">IF($X314, "", INDEX(閩拼韻母八聲調資料表, $AE314, $AJ314))</f>
        <v>ōo</v>
      </c>
      <c r="AV314" s="301" t="b">
        <f t="shared" si="121"/>
        <v>0</v>
      </c>
      <c r="AW314" s="301" t="str">
        <f>IF( $AV314, IFERROR( IF(MATCH( $E314, 顎音化聲母!$H$9:$H$37, 0), TRUE, FALSE), FALSE), "")</f>
        <v/>
      </c>
      <c r="AX314" s="301" t="str">
        <f t="array" ref="AX314">IF( AND($AV314, $AW314), INDEX(顎音化聲母資料表, MATCH( $D314 &amp; $E314, 顎音化聲母!$L$5:$L$136, 0), 3), "")</f>
        <v/>
      </c>
      <c r="AY314" s="301">
        <f t="shared" si="120"/>
        <v>13</v>
      </c>
      <c r="AZ314" s="362" t="str">
        <f t="array" ref="AZ314">IF($AY314="", "", IF( $AX314&lt;&gt;"", $AX314,INDEX(聲母資料表, $AY314, $AZ$5)))</f>
        <v>ㄏ</v>
      </c>
      <c r="BA314" s="362" t="str">
        <f t="array" ref="BA314">IF($X314, "", INDEX(方音八音反切資料表, $AE314, $AJ314))</f>
        <v>ㆦ˫</v>
      </c>
    </row>
    <row r="315" spans="2:53">
      <c r="B315" s="307">
        <f t="shared" si="102"/>
        <v>308</v>
      </c>
      <c r="C315" s="404" t="s">
        <v>306</v>
      </c>
      <c r="D315" s="312" t="s">
        <v>77</v>
      </c>
      <c r="E315" s="312" t="s">
        <v>307</v>
      </c>
      <c r="F315" s="296">
        <v>4</v>
      </c>
      <c r="G315" s="418" t="str">
        <f t="shared" si="103"/>
        <v xml:space="preserve">答 (tap4) </v>
      </c>
      <c r="H315" s="269" t="str" cm="1">
        <f t="array" ref="H315">IF( OR($U315, NOT($V315), $X315), "",  $AF315 &amp; INDEX(中文數值資料表, $AJ315, 2) &amp; $AC315)</f>
        <v>居四地</v>
      </c>
      <c r="I315" s="332" t="str">
        <f t="shared" si="104"/>
        <v>tap</v>
      </c>
      <c r="J315" s="333" t="str">
        <f t="shared" si="105"/>
        <v>tap</v>
      </c>
      <c r="K315" s="334" t="str">
        <f t="shared" si="106"/>
        <v>dap</v>
      </c>
      <c r="L315" s="335" t="str">
        <f t="shared" si="107"/>
        <v>ㄉㄚㆴ</v>
      </c>
      <c r="M315" s="270" t="str">
        <f t="shared" ca="1" si="108"/>
        <v xml:space="preserve">\ltjruby{答}{tap}\
</v>
      </c>
      <c r="N315" s="270" t="str">
        <f t="shared" ca="1" si="109"/>
        <v xml:space="preserve">&lt;ruby&gt;答&lt;rt&gt;居四地&lt;/rt&gt;&lt;/ruby&gt;
</v>
      </c>
      <c r="O315" s="270" t="str">
        <f t="shared" ca="1" si="110"/>
        <v xml:space="preserve">&lt;ruby&gt;答&lt;rt&gt;tap&lt;/rt&gt;&lt;/ruby&gt;
</v>
      </c>
      <c r="P315" s="270" t="str">
        <f t="shared" ca="1" si="126"/>
        <v xml:space="preserve">&lt;ruby&gt;答&lt;rt&gt;tap&lt;/rt&gt;&lt;/ruby&gt;
</v>
      </c>
      <c r="Q315" s="270" t="str">
        <f t="shared" ca="1" si="126"/>
        <v xml:space="preserve">&lt;ruby&gt;答&lt;rt&gt;dap&lt;/rt&gt;&lt;/ruby&gt;
</v>
      </c>
      <c r="R315" s="271" t="str">
        <f t="shared" ca="1" si="111"/>
        <v xml:space="preserve">&lt;ruby&gt;答&lt;rtc&gt;ㄉㄚㆴ&lt;/rtc&gt;&lt;/ruby&gt;
</v>
      </c>
      <c r="S315" s="271" t="str">
        <f t="shared" ca="1" si="112"/>
        <v xml:space="preserve">&lt;ruby&gt;答&lt;rt&gt;tap&lt;/rt&gt;&lt;rtc&gt;ㄉㄚㆴ&lt;/rtc&gt;&lt;/ruby&gt;
</v>
      </c>
      <c r="T315" s="244"/>
      <c r="U315" s="272" t="b">
        <f t="shared" si="113"/>
        <v>0</v>
      </c>
      <c r="V315" s="272" t="b">
        <f t="shared" si="114"/>
        <v>1</v>
      </c>
      <c r="W315" s="272" t="b">
        <f t="shared" si="122"/>
        <v>0</v>
      </c>
      <c r="X315" s="272" t="b">
        <f t="shared" si="115"/>
        <v>0</v>
      </c>
      <c r="Y315" s="272" t="b">
        <f t="shared" si="116"/>
        <v>0</v>
      </c>
      <c r="Z315" s="298"/>
      <c r="AA315" s="305">
        <f t="shared" si="117"/>
        <v>5</v>
      </c>
      <c r="AB315" s="301" cm="1">
        <f t="array" ref="AB315">IF( $AA315="", "", INDEX(聲母資料表, $AA315, AB$5))</f>
        <v>5</v>
      </c>
      <c r="AC315" s="301" t="str" cm="1">
        <f t="array" ref="AC315">IF( $AA315="", "", INDEX(聲母資料表, $AA315, AC$5))</f>
        <v>地</v>
      </c>
      <c r="AD315" s="305">
        <f t="shared" si="118"/>
        <v>11</v>
      </c>
      <c r="AE315" s="301" cm="1">
        <f t="array" ref="AE315">IF( $X315, "", INDEX(韻母資料表, AD315, AE$5))</f>
        <v>19</v>
      </c>
      <c r="AF315" s="301" t="str" cm="1">
        <f t="array" ref="AF315">IF( $X315, "", INDEX(韻母資料表, AE315, AF$5))</f>
        <v>居</v>
      </c>
      <c r="AG315" s="298"/>
      <c r="AH315" s="301" t="b">
        <f t="array" ref="AH315">IF( $X315, "", IF( INDEX(韻母資料表, AD315, $AH$5) = "入聲", TRUE, FALSE) )</f>
        <v>0</v>
      </c>
      <c r="AI315" s="302">
        <f t="shared" si="119"/>
        <v>1</v>
      </c>
      <c r="AJ315" s="302">
        <f t="shared" si="124"/>
        <v>4</v>
      </c>
      <c r="AK315" s="362" t="str">
        <f t="array" ref="AK315">IF( $X315, "", INDEX(韻母資料表, $AD315, $AK$5))</f>
        <v>ap</v>
      </c>
      <c r="AL315" s="362" t="str">
        <f t="array" ref="AL315">IF($X315, "", INDEX(白話字韻母八聲調資料表, $AE315, $AJ315))</f>
        <v>ap</v>
      </c>
      <c r="AM315" s="298"/>
      <c r="AN315" s="362" t="str" cm="1">
        <f t="array" ref="AN315">IF($W315, "", INDEX(聲母資料表, $AA315, AN$5))</f>
        <v>t</v>
      </c>
      <c r="AO315" s="367" t="str" cm="1">
        <f t="array" ref="AO315">IF($X315, "", INDEX(韻母資料表, $AD315, AO$5))</f>
        <v>ap</v>
      </c>
      <c r="AP315" s="362" t="str" cm="1">
        <f t="array" ref="AP315">IF($X315, "", INDEX(台羅韻母八聲調資料表, $AE315, $F315))</f>
        <v>ap</v>
      </c>
      <c r="AQ315" s="298"/>
      <c r="AR315" s="302" t="str">
        <f t="array" ref="AR315">IF($W315, "", INDEX(聲母資料表, $AA315, $AR$5))</f>
        <v>d</v>
      </c>
      <c r="AS315" s="303" t="str">
        <f t="array" ref="AS315">IF($X315, "", INDEX(韻母資料表, $AD315, $AS$5))</f>
        <v>ap</v>
      </c>
      <c r="AT315" s="302" t="str">
        <f t="array" ref="AT315">IF($X315, "", INDEX(閩拼韻母八聲調資料表, $AE315, $AJ315))</f>
        <v>ap</v>
      </c>
      <c r="AV315" s="301" t="b">
        <f t="shared" si="121"/>
        <v>0</v>
      </c>
      <c r="AW315" s="301" t="str">
        <f>IF( $AV315, IFERROR( IF(MATCH( $E315, 顎音化聲母!$H$9:$H$37, 0), TRUE, FALSE), FALSE), "")</f>
        <v/>
      </c>
      <c r="AX315" s="301" t="str">
        <f t="array" ref="AX315">IF( AND($AV315, $AW315), INDEX(顎音化聲母資料表, MATCH( $D315 &amp; $E315, 顎音化聲母!$L$5:$L$136, 0), 3), "")</f>
        <v/>
      </c>
      <c r="AY315" s="301">
        <f t="shared" si="120"/>
        <v>5</v>
      </c>
      <c r="AZ315" s="362" t="str">
        <f t="array" ref="AZ315">IF($AY315="", "", IF( $AX315&lt;&gt;"", $AX315,INDEX(聲母資料表, $AY315, $AZ$5)))</f>
        <v>ㄉ</v>
      </c>
      <c r="BA315" s="362" t="str">
        <f t="array" ref="BA315">IF($X315, "", INDEX(方音八音反切資料表, $AE315, $AJ315))</f>
        <v>ㄚㆴ</v>
      </c>
    </row>
    <row r="316" spans="2:53">
      <c r="B316" s="307">
        <f t="shared" si="102"/>
        <v>309</v>
      </c>
      <c r="C316" s="404" t="s">
        <v>75</v>
      </c>
      <c r="D316" s="312"/>
      <c r="E316" s="312"/>
      <c r="F316" s="296"/>
      <c r="G316" s="418" t="str">
        <f t="shared" si="103"/>
        <v/>
      </c>
      <c r="H316" s="269" t="str" cm="1">
        <f t="array" ref="H316">IF( OR($U316, NOT($V316), $X316), "",  $AF316 &amp; INDEX(中文數值資料表, $AJ316, 2) &amp; $AC316)</f>
        <v/>
      </c>
      <c r="I316" s="332" t="str">
        <f t="shared" si="104"/>
        <v/>
      </c>
      <c r="J316" s="333" t="str">
        <f t="shared" si="105"/>
        <v/>
      </c>
      <c r="K316" s="334" t="str">
        <f t="shared" si="106"/>
        <v/>
      </c>
      <c r="L316" s="335" t="str">
        <f t="shared" si="107"/>
        <v/>
      </c>
      <c r="M316" s="270" t="str">
        <f t="shared" ca="1" si="108"/>
        <v xml:space="preserve">\ltjruby{，}{}\
</v>
      </c>
      <c r="N316" s="270" t="str">
        <f t="shared" ca="1" si="109"/>
        <v xml:space="preserve">，
</v>
      </c>
      <c r="O316" s="270" t="str">
        <f t="shared" ca="1" si="110"/>
        <v xml:space="preserve">，
</v>
      </c>
      <c r="P316" s="270" t="str">
        <f t="shared" ca="1" si="126"/>
        <v xml:space="preserve">，
</v>
      </c>
      <c r="Q316" s="270" t="str">
        <f t="shared" ca="1" si="126"/>
        <v xml:space="preserve">，
</v>
      </c>
      <c r="R316" s="271" t="str">
        <f t="shared" ca="1" si="111"/>
        <v xml:space="preserve">，
</v>
      </c>
      <c r="S316" s="271" t="str">
        <f t="shared" ca="1" si="112"/>
        <v xml:space="preserve">，
</v>
      </c>
      <c r="T316" s="244"/>
      <c r="U316" s="272" t="b">
        <f t="shared" si="113"/>
        <v>1</v>
      </c>
      <c r="V316" s="272" t="b">
        <f t="shared" si="114"/>
        <v>0</v>
      </c>
      <c r="W316" s="272" t="b">
        <f t="shared" si="122"/>
        <v>1</v>
      </c>
      <c r="X316" s="272" t="b">
        <f t="shared" si="115"/>
        <v>1</v>
      </c>
      <c r="Y316" s="272" t="b">
        <f t="shared" si="116"/>
        <v>0</v>
      </c>
      <c r="Z316" s="298"/>
      <c r="AA316" s="305" t="str">
        <f t="shared" si="117"/>
        <v/>
      </c>
      <c r="AB316" s="301" t="str" cm="1">
        <f t="array" ref="AB316">IF( $AA316="", "", INDEX(聲母資料表, $AA316, AB$5))</f>
        <v/>
      </c>
      <c r="AC316" s="301" t="str" cm="1">
        <f t="array" ref="AC316">IF( $AA316="", "", INDEX(聲母資料表, $AA316, AC$5))</f>
        <v/>
      </c>
      <c r="AD316" s="305" t="str">
        <f t="shared" si="118"/>
        <v/>
      </c>
      <c r="AE316" s="301" t="str" cm="1">
        <f t="array" ref="AE316">IF( $X316, "", INDEX(韻母資料表, AD316, AE$5))</f>
        <v/>
      </c>
      <c r="AF316" s="301" t="str" cm="1">
        <f t="array" ref="AF316">IF( $X316, "", INDEX(韻母資料表, AE316, AF$5))</f>
        <v/>
      </c>
      <c r="AG316" s="298"/>
      <c r="AH316" s="301" t="str">
        <f t="array" ref="AH316">IF( $X316, "", IF( INDEX(韻母資料表, AD316, $AH$5) = "入聲", TRUE, FALSE) )</f>
        <v/>
      </c>
      <c r="AI316" s="302" t="str">
        <f t="shared" si="119"/>
        <v/>
      </c>
      <c r="AJ316" s="302" t="str">
        <f t="shared" si="124"/>
        <v/>
      </c>
      <c r="AK316" s="362" t="str">
        <f t="array" ref="AK316">IF( $X316, "", INDEX(韻母資料表, $AD316, $AK$5))</f>
        <v/>
      </c>
      <c r="AL316" s="362" t="str">
        <f t="array" ref="AL316">IF($X316, "", INDEX(白話字韻母八聲調資料表, $AE316, $AJ316))</f>
        <v/>
      </c>
      <c r="AM316" s="298"/>
      <c r="AN316" s="362" t="str" cm="1">
        <f t="array" ref="AN316">IF($W316, "", INDEX(聲母資料表, $AA316, AN$5))</f>
        <v/>
      </c>
      <c r="AO316" s="367" t="str" cm="1">
        <f t="array" ref="AO316">IF($X316, "", INDEX(韻母資料表, $AD316, AO$5))</f>
        <v/>
      </c>
      <c r="AP316" s="362" t="str" cm="1">
        <f t="array" ref="AP316">IF($X316, "", INDEX(台羅韻母八聲調資料表, $AE316, $F316))</f>
        <v/>
      </c>
      <c r="AQ316" s="298"/>
      <c r="AR316" s="302" t="str">
        <f t="array" ref="AR316">IF($W316, "", INDEX(聲母資料表, $AA316, $AR$5))</f>
        <v/>
      </c>
      <c r="AS316" s="303" t="str">
        <f t="array" ref="AS316">IF($X316, "", INDEX(韻母資料表, $AD316, $AS$5))</f>
        <v/>
      </c>
      <c r="AT316" s="302" t="str">
        <f t="array" ref="AT316">IF($X316, "", INDEX(閩拼韻母八聲調資料表, $AE316, $AJ316))</f>
        <v/>
      </c>
      <c r="AV316" s="301" t="b">
        <f t="shared" si="121"/>
        <v>0</v>
      </c>
      <c r="AW316" s="301" t="str">
        <f>IF( $AV316, IFERROR( IF(MATCH( $E316, 顎音化聲母!$H$9:$H$37, 0), TRUE, FALSE), FALSE), "")</f>
        <v/>
      </c>
      <c r="AX316" s="301" t="str">
        <f t="array" ref="AX316">IF( AND($AV316, $AW316), INDEX(顎音化聲母資料表, MATCH( $D316 &amp; $E316, 顎音化聲母!$L$5:$L$136, 0), 3), "")</f>
        <v/>
      </c>
      <c r="AY316" s="301" t="str">
        <f t="shared" si="120"/>
        <v/>
      </c>
      <c r="AZ316" s="362" t="str">
        <f t="array" ref="AZ316">IF($AY316="", "", IF( $AX316&lt;&gt;"", $AX316,INDEX(聲母資料表, $AY316, $AZ$5)))</f>
        <v/>
      </c>
      <c r="BA316" s="362" t="str">
        <f t="array" ref="BA316">IF($X316, "", INDEX(方音八音反切資料表, $AE316, $AJ316))</f>
        <v/>
      </c>
    </row>
    <row r="317" spans="2:53">
      <c r="B317" s="307">
        <f t="shared" si="102"/>
        <v>310</v>
      </c>
      <c r="C317" s="404" t="s">
        <v>175</v>
      </c>
      <c r="D317" s="312" t="s">
        <v>73</v>
      </c>
      <c r="E317" s="312" t="s">
        <v>69</v>
      </c>
      <c r="F317" s="296">
        <v>2</v>
      </c>
      <c r="G317" s="418" t="str">
        <f t="shared" si="103"/>
        <v xml:space="preserve">此 (tshu2) </v>
      </c>
      <c r="H317" s="269" t="str" cm="1">
        <f t="array" ref="H317">IF( OR($U317, NOT($V317), $X317), "",  $AF317 &amp; INDEX(中文數值資料表, $AJ317, 2) &amp; $AC317)</f>
        <v>驚二出</v>
      </c>
      <c r="I317" s="332" t="str">
        <f t="shared" si="104"/>
        <v>tshú</v>
      </c>
      <c r="J317" s="333" t="str">
        <f t="shared" si="105"/>
        <v>tshú</v>
      </c>
      <c r="K317" s="334" t="str">
        <f t="shared" si="106"/>
        <v>cú</v>
      </c>
      <c r="L317" s="335" t="str">
        <f t="shared" si="107"/>
        <v>ㄘㄨˋ</v>
      </c>
      <c r="M317" s="270" t="str">
        <f t="shared" ca="1" si="108"/>
        <v xml:space="preserve">\ltjruby{此}{tshú}\
</v>
      </c>
      <c r="N317" s="270" t="str">
        <f t="shared" ca="1" si="109"/>
        <v xml:space="preserve">&lt;ruby&gt;此&lt;rt&gt;驚二出&lt;/rt&gt;&lt;/ruby&gt;
</v>
      </c>
      <c r="O317" s="270" t="str">
        <f t="shared" ca="1" si="110"/>
        <v xml:space="preserve">&lt;ruby&gt;此&lt;rt&gt;tshú&lt;/rt&gt;&lt;/ruby&gt;
</v>
      </c>
      <c r="P317" s="270" t="str">
        <f t="shared" ca="1" si="126"/>
        <v xml:space="preserve">&lt;ruby&gt;此&lt;rt&gt;tshú&lt;/rt&gt;&lt;/ruby&gt;
</v>
      </c>
      <c r="Q317" s="270" t="str">
        <f t="shared" ca="1" si="126"/>
        <v xml:space="preserve">&lt;ruby&gt;此&lt;rt&gt;cú&lt;/rt&gt;&lt;/ruby&gt;
</v>
      </c>
      <c r="R317" s="271" t="str">
        <f t="shared" ca="1" si="111"/>
        <v xml:space="preserve">&lt;ruby&gt;此&lt;rtc&gt;ㄘㄨˋ&lt;/rtc&gt;&lt;/ruby&gt;
</v>
      </c>
      <c r="S317" s="271" t="str">
        <f t="shared" ca="1" si="112"/>
        <v xml:space="preserve">&lt;ruby&gt;此&lt;rt&gt;tshú&lt;/rt&gt;&lt;rtc&gt;ㄘㄨˋ&lt;/rtc&gt;&lt;/ruby&gt;
</v>
      </c>
      <c r="T317" s="244"/>
      <c r="U317" s="272" t="b">
        <f t="shared" si="113"/>
        <v>0</v>
      </c>
      <c r="V317" s="272" t="b">
        <f t="shared" si="114"/>
        <v>1</v>
      </c>
      <c r="W317" s="272" t="b">
        <f t="shared" si="122"/>
        <v>0</v>
      </c>
      <c r="X317" s="272" t="b">
        <f t="shared" si="115"/>
        <v>0</v>
      </c>
      <c r="Y317" s="272" t="b">
        <f t="shared" si="116"/>
        <v>0</v>
      </c>
      <c r="Z317" s="298"/>
      <c r="AA317" s="305">
        <f t="shared" si="117"/>
        <v>20</v>
      </c>
      <c r="AB317" s="301" cm="1">
        <f t="array" ref="AB317">IF( $AA317="", "", INDEX(聲母資料表, $AA317, AB$5))</f>
        <v>14</v>
      </c>
      <c r="AC317" s="301" t="str" cm="1">
        <f t="array" ref="AC317">IF( $AA317="", "", INDEX(聲母資料表, $AA317, AC$5))</f>
        <v>出</v>
      </c>
      <c r="AD317" s="305">
        <f t="shared" si="118"/>
        <v>62</v>
      </c>
      <c r="AE317" s="301" cm="1">
        <f t="array" ref="AE317">IF( $X317, "", INDEX(韻母資料表, AD317, AE$5))</f>
        <v>27</v>
      </c>
      <c r="AF317" s="301" t="str" cm="1">
        <f t="array" ref="AF317">IF( $X317, "", INDEX(韻母資料表, AE317, AF$5))</f>
        <v>驚</v>
      </c>
      <c r="AG317" s="298"/>
      <c r="AH317" s="301" t="b">
        <f t="array" ref="AH317">IF( $X317, "", IF( INDEX(韻母資料表, AD317, $AH$5) = "入聲", TRUE, FALSE) )</f>
        <v>0</v>
      </c>
      <c r="AI317" s="302">
        <f t="shared" si="119"/>
        <v>1</v>
      </c>
      <c r="AJ317" s="302">
        <f t="shared" si="124"/>
        <v>2</v>
      </c>
      <c r="AK317" s="362" t="str">
        <f t="array" ref="AK317">IF( $X317, "", INDEX(韻母資料表, $AD317, $AK$5))</f>
        <v>u</v>
      </c>
      <c r="AL317" s="362" t="str">
        <f t="array" ref="AL317">IF($X317, "", INDEX(白話字韻母八聲調資料表, $AE317, $AJ317))</f>
        <v>ú</v>
      </c>
      <c r="AM317" s="298"/>
      <c r="AN317" s="362" t="str" cm="1">
        <f t="array" ref="AN317">IF($W317, "", INDEX(聲母資料表, $AA317, AN$5))</f>
        <v>tsh</v>
      </c>
      <c r="AO317" s="367" t="str" cm="1">
        <f t="array" ref="AO317">IF($X317, "", INDEX(韻母資料表, $AD317, AO$5))</f>
        <v>u</v>
      </c>
      <c r="AP317" s="362" t="str" cm="1">
        <f t="array" ref="AP317">IF($X317, "", INDEX(台羅韻母八聲調資料表, $AE317, $F317))</f>
        <v>ú</v>
      </c>
      <c r="AQ317" s="298"/>
      <c r="AR317" s="302" t="str">
        <f t="array" ref="AR317">IF($W317, "", INDEX(聲母資料表, $AA317, $AR$5))</f>
        <v>c</v>
      </c>
      <c r="AS317" s="303" t="str">
        <f t="array" ref="AS317">IF($X317, "", INDEX(韻母資料表, $AD317, $AS$5))</f>
        <v>u</v>
      </c>
      <c r="AT317" s="302" t="str">
        <f t="array" ref="AT317">IF($X317, "", INDEX(閩拼韻母八聲調資料表, $AE317, $AJ317))</f>
        <v>ú</v>
      </c>
      <c r="AV317" s="301" t="b">
        <f t="shared" si="121"/>
        <v>0</v>
      </c>
      <c r="AW317" s="301" t="str">
        <f>IF( $AV317, IFERROR( IF(MATCH( $E317, 顎音化聲母!$H$9:$H$37, 0), TRUE, FALSE), FALSE), "")</f>
        <v/>
      </c>
      <c r="AX317" s="301" t="str">
        <f t="array" ref="AX317">IF( AND($AV317, $AW317), INDEX(顎音化聲母資料表, MATCH( $D317 &amp; $E317, 顎音化聲母!$L$5:$L$136, 0), 3), "")</f>
        <v/>
      </c>
      <c r="AY317" s="301">
        <f t="shared" si="120"/>
        <v>20</v>
      </c>
      <c r="AZ317" s="362" t="str">
        <f t="array" ref="AZ317">IF($AY317="", "", IF( $AX317&lt;&gt;"", $AX317,INDEX(聲母資料表, $AY317, $AZ$5)))</f>
        <v>ㄘ</v>
      </c>
      <c r="BA317" s="362" t="str">
        <f t="array" ref="BA317">IF($X317, "", INDEX(方音八音反切資料表, $AE317, $AJ317))</f>
        <v>ㄨˋ</v>
      </c>
    </row>
    <row r="318" spans="2:53">
      <c r="B318" s="307">
        <f t="shared" si="102"/>
        <v>311</v>
      </c>
      <c r="C318" s="404" t="s">
        <v>308</v>
      </c>
      <c r="D318" s="312" t="s">
        <v>57</v>
      </c>
      <c r="E318" s="312" t="s">
        <v>132</v>
      </c>
      <c r="F318" s="296">
        <v>8</v>
      </c>
      <c r="G318" s="418" t="str">
        <f t="shared" si="103"/>
        <v xml:space="preserve">樂 (lok8) </v>
      </c>
      <c r="H318" s="269" t="str" cm="1">
        <f t="array" ref="H318">IF( OR($U318, NOT($V318), $X318), "",  $AF318 &amp; INDEX(中文數值資料表, $AJ318, 2) &amp; $AC318)</f>
        <v>干八柳</v>
      </c>
      <c r="I318" s="332" t="str">
        <f t="shared" si="104"/>
        <v>lo̍k</v>
      </c>
      <c r="J318" s="333" t="str">
        <f t="shared" si="105"/>
        <v>lo̍k</v>
      </c>
      <c r="K318" s="334" t="str">
        <f t="shared" si="106"/>
        <v>lók</v>
      </c>
      <c r="L318" s="335" t="str">
        <f t="shared" si="107"/>
        <v>ㄌㆦㆻ˙</v>
      </c>
      <c r="M318" s="270" t="str">
        <f t="shared" ca="1" si="108"/>
        <v xml:space="preserve">\ltjruby{樂}{lo̍k}\
</v>
      </c>
      <c r="N318" s="270" t="str">
        <f t="shared" ca="1" si="109"/>
        <v xml:space="preserve">&lt;ruby&gt;樂&lt;rt&gt;干八柳&lt;/rt&gt;&lt;/ruby&gt;
</v>
      </c>
      <c r="O318" s="270" t="str">
        <f t="shared" ca="1" si="110"/>
        <v xml:space="preserve">&lt;ruby&gt;樂&lt;rt&gt;lo̍k&lt;/rt&gt;&lt;/ruby&gt;
</v>
      </c>
      <c r="P318" s="270" t="str">
        <f t="shared" ca="1" si="126"/>
        <v xml:space="preserve">&lt;ruby&gt;樂&lt;rt&gt;lo̍k&lt;/rt&gt;&lt;/ruby&gt;
</v>
      </c>
      <c r="Q318" s="270" t="str">
        <f t="shared" ca="1" si="126"/>
        <v xml:space="preserve">&lt;ruby&gt;樂&lt;rt&gt;lók&lt;/rt&gt;&lt;/ruby&gt;
</v>
      </c>
      <c r="R318" s="271" t="str">
        <f t="shared" ca="1" si="111"/>
        <v xml:space="preserve">&lt;ruby&gt;樂&lt;rtc&gt;ㄌㆦㆻ˙&lt;/rtc&gt;&lt;/ruby&gt;
</v>
      </c>
      <c r="S318" s="271" t="str">
        <f t="shared" ca="1" si="112"/>
        <v xml:space="preserve">&lt;ruby&gt;樂&lt;rt&gt;lo̍k&lt;/rt&gt;&lt;rtc&gt;ㄌㆦㆻ˙&lt;/rtc&gt;&lt;/ruby&gt;
</v>
      </c>
      <c r="T318" s="244"/>
      <c r="U318" s="272" t="b">
        <f t="shared" si="113"/>
        <v>0</v>
      </c>
      <c r="V318" s="272" t="b">
        <f t="shared" si="114"/>
        <v>1</v>
      </c>
      <c r="W318" s="272" t="b">
        <f t="shared" si="122"/>
        <v>0</v>
      </c>
      <c r="X318" s="272" t="b">
        <f t="shared" si="115"/>
        <v>0</v>
      </c>
      <c r="Y318" s="272" t="b">
        <f t="shared" si="116"/>
        <v>0</v>
      </c>
      <c r="Z318" s="298"/>
      <c r="AA318" s="305">
        <f t="shared" si="117"/>
        <v>8</v>
      </c>
      <c r="AB318" s="301" cm="1">
        <f t="array" ref="AB318">IF( $AA318="", "", INDEX(聲母資料表, $AA318, AB$5))</f>
        <v>1</v>
      </c>
      <c r="AC318" s="301" t="str" cm="1">
        <f t="array" ref="AC318">IF( $AA318="", "", INDEX(聲母資料表, $AA318, AC$5))</f>
        <v>柳</v>
      </c>
      <c r="AD318" s="305">
        <f t="shared" si="118"/>
        <v>55</v>
      </c>
      <c r="AE318" s="301" cm="1">
        <f t="array" ref="AE318">IF( $X318, "", INDEX(韻母資料表, AD318, AE$5))</f>
        <v>7</v>
      </c>
      <c r="AF318" s="301" t="str" cm="1">
        <f t="array" ref="AF318">IF( $X318, "", INDEX(韻母資料表, AE318, AF$5))</f>
        <v>干</v>
      </c>
      <c r="AG318" s="298"/>
      <c r="AH318" s="301" t="b">
        <f t="array" ref="AH318">IF( $X318, "", IF( INDEX(韻母資料表, AD318, $AH$5) = "入聲", TRUE, FALSE) )</f>
        <v>0</v>
      </c>
      <c r="AI318" s="302">
        <f t="shared" si="119"/>
        <v>1</v>
      </c>
      <c r="AJ318" s="302">
        <f t="shared" si="124"/>
        <v>8</v>
      </c>
      <c r="AK318" s="362" t="str">
        <f t="array" ref="AK318">IF( $X318, "", INDEX(韻母資料表, $AD318, $AK$5))</f>
        <v>ok</v>
      </c>
      <c r="AL318" s="362" t="str">
        <f t="array" ref="AL318">IF($X318, "", INDEX(白話字韻母八聲調資料表, $AE318, $AJ318))</f>
        <v>o̍k</v>
      </c>
      <c r="AM318" s="298"/>
      <c r="AN318" s="362" t="str" cm="1">
        <f t="array" ref="AN318">IF($W318, "", INDEX(聲母資料表, $AA318, AN$5))</f>
        <v>l</v>
      </c>
      <c r="AO318" s="367" t="str" cm="1">
        <f t="array" ref="AO318">IF($X318, "", INDEX(韻母資料表, $AD318, AO$5))</f>
        <v>ok</v>
      </c>
      <c r="AP318" s="362" t="str" cm="1">
        <f t="array" ref="AP318">IF($X318, "", INDEX(台羅韻母八聲調資料表, $AE318, $F318))</f>
        <v>o̍k</v>
      </c>
      <c r="AQ318" s="298"/>
      <c r="AR318" s="302" t="str">
        <f t="array" ref="AR318">IF($W318, "", INDEX(聲母資料表, $AA318, $AR$5))</f>
        <v>l</v>
      </c>
      <c r="AS318" s="303" t="str">
        <f t="array" ref="AS318">IF($X318, "", INDEX(韻母資料表, $AD318, $AS$5))</f>
        <v>ok</v>
      </c>
      <c r="AT318" s="302" t="str">
        <f t="array" ref="AT318">IF($X318, "", INDEX(閩拼韻母八聲調資料表, $AE318, $AJ318))</f>
        <v>ók</v>
      </c>
      <c r="AV318" s="301" t="b">
        <f t="shared" si="121"/>
        <v>0</v>
      </c>
      <c r="AW318" s="301" t="str">
        <f>IF( $AV318, IFERROR( IF(MATCH( $E318, 顎音化聲母!$H$9:$H$37, 0), TRUE, FALSE), FALSE), "")</f>
        <v/>
      </c>
      <c r="AX318" s="301" t="str">
        <f t="array" ref="AX318">IF( AND($AV318, $AW318), INDEX(顎音化聲母資料表, MATCH( $D318 &amp; $E318, 顎音化聲母!$L$5:$L$136, 0), 3), "")</f>
        <v/>
      </c>
      <c r="AY318" s="301">
        <f t="shared" si="120"/>
        <v>8</v>
      </c>
      <c r="AZ318" s="362" t="str">
        <f t="array" ref="AZ318">IF($AY318="", "", IF( $AX318&lt;&gt;"", $AX318,INDEX(聲母資料表, $AY318, $AZ$5)))</f>
        <v>ㄌ</v>
      </c>
      <c r="BA318" s="362" t="str">
        <f t="array" ref="BA318">IF($X318, "", INDEX(方音八音反切資料表, $AE318, $AJ318))</f>
        <v>ㆦㆻ˙</v>
      </c>
    </row>
    <row r="319" spans="2:53">
      <c r="B319" s="307">
        <f t="shared" si="102"/>
        <v>312</v>
      </c>
      <c r="C319" s="404" t="s">
        <v>309</v>
      </c>
      <c r="D319" s="312" t="s">
        <v>103</v>
      </c>
      <c r="E319" s="312" t="s">
        <v>104</v>
      </c>
      <c r="F319" s="296">
        <v>5</v>
      </c>
      <c r="G319" s="418" t="str">
        <f t="shared" si="103"/>
        <v xml:space="preserve">何 (ho5) </v>
      </c>
      <c r="H319" s="269" t="str" cm="1">
        <f t="array" ref="H319">IF( OR($U319, NOT($V319), $X319), "",  $AF319 &amp; INDEX(中文數值資料表, $AJ319, 2) &amp; $AC319)</f>
        <v>伽五喜</v>
      </c>
      <c r="I319" s="332" t="str">
        <f t="shared" si="104"/>
        <v>hô</v>
      </c>
      <c r="J319" s="333" t="str">
        <f t="shared" si="105"/>
        <v>hô</v>
      </c>
      <c r="K319" s="334" t="str">
        <f t="shared" si="106"/>
        <v>hò</v>
      </c>
      <c r="L319" s="335" t="str">
        <f t="shared" si="107"/>
        <v>ㄏㄜˊ</v>
      </c>
      <c r="M319" s="270" t="str">
        <f t="shared" ca="1" si="108"/>
        <v xml:space="preserve">\ltjruby{何}{hô}\
</v>
      </c>
      <c r="N319" s="270" t="str">
        <f t="shared" ca="1" si="109"/>
        <v xml:space="preserve">&lt;ruby&gt;何&lt;rt&gt;伽五喜&lt;/rt&gt;&lt;/ruby&gt;
</v>
      </c>
      <c r="O319" s="270" t="str">
        <f t="shared" ca="1" si="110"/>
        <v xml:space="preserve">&lt;ruby&gt;何&lt;rt&gt;hô&lt;/rt&gt;&lt;/ruby&gt;
</v>
      </c>
      <c r="P319" s="270" t="str">
        <f t="shared" ca="1" si="126"/>
        <v xml:space="preserve">&lt;ruby&gt;何&lt;rt&gt;hô&lt;/rt&gt;&lt;/ruby&gt;
</v>
      </c>
      <c r="Q319" s="270" t="str">
        <f t="shared" ca="1" si="126"/>
        <v xml:space="preserve">&lt;ruby&gt;何&lt;rt&gt;hò&lt;/rt&gt;&lt;/ruby&gt;
</v>
      </c>
      <c r="R319" s="271" t="str">
        <f t="shared" ca="1" si="111"/>
        <v xml:space="preserve">&lt;ruby&gt;何&lt;rtc&gt;ㄏㄜˊ&lt;/rtc&gt;&lt;/ruby&gt;
</v>
      </c>
      <c r="S319" s="271" t="str">
        <f t="shared" ca="1" si="112"/>
        <v xml:space="preserve">&lt;ruby&gt;何&lt;rt&gt;hô&lt;/rt&gt;&lt;rtc&gt;ㄏㄜˊ&lt;/rtc&gt;&lt;/ruby&gt;
</v>
      </c>
      <c r="T319" s="244"/>
      <c r="U319" s="272" t="b">
        <f t="shared" si="113"/>
        <v>0</v>
      </c>
      <c r="V319" s="272" t="b">
        <f t="shared" si="114"/>
        <v>1</v>
      </c>
      <c r="W319" s="272" t="b">
        <f t="shared" si="122"/>
        <v>0</v>
      </c>
      <c r="X319" s="272" t="b">
        <f t="shared" si="115"/>
        <v>0</v>
      </c>
      <c r="Y319" s="272" t="b">
        <f t="shared" si="116"/>
        <v>0</v>
      </c>
      <c r="Z319" s="298"/>
      <c r="AA319" s="305">
        <f t="shared" si="117"/>
        <v>13</v>
      </c>
      <c r="AB319" s="301" cm="1">
        <f t="array" ref="AB319">IF( $AA319="", "", INDEX(聲母資料表, $AA319, AB$5))</f>
        <v>15</v>
      </c>
      <c r="AC319" s="301" t="str" cm="1">
        <f t="array" ref="AC319">IF( $AA319="", "", INDEX(聲母資料表, $AA319, AC$5))</f>
        <v>喜</v>
      </c>
      <c r="AD319" s="305">
        <f t="shared" si="118"/>
        <v>53</v>
      </c>
      <c r="AE319" s="301" cm="1">
        <f t="array" ref="AE319">IF( $X319, "", INDEX(韻母資料表, AD319, AE$5))</f>
        <v>15</v>
      </c>
      <c r="AF319" s="301" t="str" cm="1">
        <f t="array" ref="AF319">IF( $X319, "", INDEX(韻母資料表, AE319, AF$5))</f>
        <v>伽</v>
      </c>
      <c r="AG319" s="298"/>
      <c r="AH319" s="301" t="b">
        <f t="array" ref="AH319">IF( $X319, "", IF( INDEX(韻母資料表, AD319, $AH$5) = "入聲", TRUE, FALSE) )</f>
        <v>0</v>
      </c>
      <c r="AI319" s="302">
        <f t="shared" si="119"/>
        <v>1</v>
      </c>
      <c r="AJ319" s="302">
        <f t="shared" si="124"/>
        <v>5</v>
      </c>
      <c r="AK319" s="362" t="str">
        <f t="array" ref="AK319">IF( $X319, "", INDEX(韻母資料表, $AD319, $AK$5))</f>
        <v>o</v>
      </c>
      <c r="AL319" s="362" t="str">
        <f t="array" ref="AL319">IF($X319, "", INDEX(白話字韻母八聲調資料表, $AE319, $AJ319))</f>
        <v>ô</v>
      </c>
      <c r="AM319" s="298"/>
      <c r="AN319" s="362" t="str" cm="1">
        <f t="array" ref="AN319">IF($W319, "", INDEX(聲母資料表, $AA319, AN$5))</f>
        <v>h</v>
      </c>
      <c r="AO319" s="367" t="str" cm="1">
        <f t="array" ref="AO319">IF($X319, "", INDEX(韻母資料表, $AD319, AO$5))</f>
        <v>o</v>
      </c>
      <c r="AP319" s="362" t="str" cm="1">
        <f t="array" ref="AP319">IF($X319, "", INDEX(台羅韻母八聲調資料表, $AE319, $F319))</f>
        <v>ô</v>
      </c>
      <c r="AQ319" s="298"/>
      <c r="AR319" s="302" t="str">
        <f t="array" ref="AR319">IF($W319, "", INDEX(聲母資料表, $AA319, $AR$5))</f>
        <v>h</v>
      </c>
      <c r="AS319" s="303" t="str">
        <f t="array" ref="AS319">IF($X319, "", INDEX(韻母資料表, $AD319, $AS$5))</f>
        <v>o</v>
      </c>
      <c r="AT319" s="302" t="str">
        <f t="array" ref="AT319">IF($X319, "", INDEX(閩拼韻母八聲調資料表, $AE319, $AJ319))</f>
        <v>ò</v>
      </c>
      <c r="AV319" s="301" t="b">
        <f t="shared" si="121"/>
        <v>0</v>
      </c>
      <c r="AW319" s="301" t="str">
        <f>IF( $AV319, IFERROR( IF(MATCH( $E319, 顎音化聲母!$H$9:$H$37, 0), TRUE, FALSE), FALSE), "")</f>
        <v/>
      </c>
      <c r="AX319" s="301" t="str">
        <f t="array" ref="AX319">IF( AND($AV319, $AW319), INDEX(顎音化聲母資料表, MATCH( $D319 &amp; $E319, 顎音化聲母!$L$5:$L$136, 0), 3), "")</f>
        <v/>
      </c>
      <c r="AY319" s="301">
        <f t="shared" si="120"/>
        <v>13</v>
      </c>
      <c r="AZ319" s="362" t="str">
        <f t="array" ref="AZ319">IF($AY319="", "", IF( $AX319&lt;&gt;"", $AX319,INDEX(聲母資料表, $AY319, $AZ$5)))</f>
        <v>ㄏ</v>
      </c>
      <c r="BA319" s="362" t="str">
        <f t="array" ref="BA319">IF($X319, "", INDEX(方音八音反切資料表, $AE319, $AJ319))</f>
        <v>ㄜˊ</v>
      </c>
    </row>
    <row r="320" spans="2:53">
      <c r="B320" s="307">
        <f t="shared" si="102"/>
        <v>313</v>
      </c>
      <c r="C320" s="404" t="s">
        <v>191</v>
      </c>
      <c r="D320" s="312" t="s">
        <v>60</v>
      </c>
      <c r="E320" s="312" t="s">
        <v>66</v>
      </c>
      <c r="F320" s="296">
        <v>8</v>
      </c>
      <c r="G320" s="418" t="str">
        <f t="shared" si="103"/>
        <v xml:space="preserve">極 (kik8) </v>
      </c>
      <c r="H320" s="269" t="str" cm="1">
        <f t="array" ref="H320">IF( OR($U320, NOT($V320), $X320), "",  $AF320 &amp; INDEX(中文數值資料表, $AJ320, 2) &amp; $AC320)</f>
        <v>監八求</v>
      </c>
      <c r="I320" s="332" t="str">
        <f t="shared" si="104"/>
        <v>kik</v>
      </c>
      <c r="J320" s="333" t="str">
        <f t="shared" si="105"/>
        <v>ki̍k</v>
      </c>
      <c r="K320" s="334" t="str">
        <f t="shared" si="106"/>
        <v>gík</v>
      </c>
      <c r="L320" s="335" t="str">
        <f t="shared" si="107"/>
        <v>ㄍㄧㆻ˙</v>
      </c>
      <c r="M320" s="270" t="str">
        <f t="shared" ca="1" si="108"/>
        <v xml:space="preserve">\ltjruby{極}{ki̍k}\
</v>
      </c>
      <c r="N320" s="270" t="str">
        <f t="shared" ca="1" si="109"/>
        <v xml:space="preserve">&lt;ruby&gt;極&lt;rt&gt;監八求&lt;/rt&gt;&lt;/ruby&gt;
</v>
      </c>
      <c r="O320" s="270" t="str">
        <f t="shared" ca="1" si="110"/>
        <v xml:space="preserve">&lt;ruby&gt;極&lt;rt&gt;kik&lt;/rt&gt;&lt;/ruby&gt;
</v>
      </c>
      <c r="P320" s="270" t="str">
        <f t="shared" ca="1" si="126"/>
        <v xml:space="preserve">&lt;ruby&gt;極&lt;rt&gt;ki̍k&lt;/rt&gt;&lt;/ruby&gt;
</v>
      </c>
      <c r="Q320" s="270" t="str">
        <f t="shared" ca="1" si="126"/>
        <v xml:space="preserve">&lt;ruby&gt;極&lt;rt&gt;gík&lt;/rt&gt;&lt;/ruby&gt;
</v>
      </c>
      <c r="R320" s="271" t="str">
        <f t="shared" ca="1" si="111"/>
        <v xml:space="preserve">&lt;ruby&gt;極&lt;rtc&gt;ㄍㄧㆻ˙&lt;/rtc&gt;&lt;/ruby&gt;
</v>
      </c>
      <c r="S320" s="271" t="str">
        <f t="shared" ca="1" si="112"/>
        <v xml:space="preserve">&lt;ruby&gt;極&lt;rt&gt;ki̍k&lt;/rt&gt;&lt;rtc&gt;ㄍㄧㆻ˙&lt;/rtc&gt;&lt;/ruby&gt;
</v>
      </c>
      <c r="T320" s="244"/>
      <c r="U320" s="272" t="b">
        <f t="shared" si="113"/>
        <v>0</v>
      </c>
      <c r="V320" s="272" t="b">
        <f t="shared" si="114"/>
        <v>1</v>
      </c>
      <c r="W320" s="272" t="b">
        <f t="shared" si="122"/>
        <v>0</v>
      </c>
      <c r="X320" s="272" t="b">
        <f t="shared" si="115"/>
        <v>0</v>
      </c>
      <c r="Y320" s="272" t="b">
        <f t="shared" si="116"/>
        <v>0</v>
      </c>
      <c r="Z320" s="298"/>
      <c r="AA320" s="305">
        <f t="shared" si="117"/>
        <v>9</v>
      </c>
      <c r="AB320" s="301" cm="1">
        <f t="array" ref="AB320">IF( $AA320="", "", INDEX(聲母資料表, $AA320, AB$5))</f>
        <v>3</v>
      </c>
      <c r="AC320" s="301" t="str" cm="1">
        <f t="array" ref="AC320">IF( $AA320="", "", INDEX(聲母資料表, $AA320, AC$5))</f>
        <v>求</v>
      </c>
      <c r="AD320" s="305">
        <f t="shared" si="118"/>
        <v>34</v>
      </c>
      <c r="AE320" s="301" cm="1">
        <f t="array" ref="AE320">IF( $X320, "", INDEX(韻母資料表, AD320, AE$5))</f>
        <v>9</v>
      </c>
      <c r="AF320" s="301" t="str" cm="1">
        <f t="array" ref="AF320">IF( $X320, "", INDEX(韻母資料表, AE320, AF$5))</f>
        <v>監</v>
      </c>
      <c r="AG320" s="298"/>
      <c r="AH320" s="301" t="b">
        <f t="array" ref="AH320">IF( $X320, "", IF( INDEX(韻母資料表, AD320, $AH$5) = "入聲", TRUE, FALSE) )</f>
        <v>0</v>
      </c>
      <c r="AI320" s="302">
        <f t="shared" si="119"/>
        <v>1</v>
      </c>
      <c r="AJ320" s="302">
        <f t="shared" si="124"/>
        <v>8</v>
      </c>
      <c r="AK320" s="362" t="str">
        <f t="array" ref="AK320">IF( $X320, "", INDEX(韻母資料表, $AD320, $AK$5))</f>
        <v>ik</v>
      </c>
      <c r="AL320" s="362" t="str">
        <f t="array" ref="AL320">IF($X320, "", INDEX(白話字韻母八聲調資料表, $AE320, $AJ320))</f>
        <v>ik</v>
      </c>
      <c r="AM320" s="298"/>
      <c r="AN320" s="362" t="str" cm="1">
        <f t="array" ref="AN320">IF($W320, "", INDEX(聲母資料表, $AA320, AN$5))</f>
        <v>k</v>
      </c>
      <c r="AO320" s="367" t="str" cm="1">
        <f t="array" ref="AO320">IF($X320, "", INDEX(韻母資料表, $AD320, AO$5))</f>
        <v>ik</v>
      </c>
      <c r="AP320" s="362" t="str" cm="1">
        <f t="array" ref="AP320">IF($X320, "", INDEX(台羅韻母八聲調資料表, $AE320, $F320))</f>
        <v>i̍k</v>
      </c>
      <c r="AQ320" s="298"/>
      <c r="AR320" s="302" t="str">
        <f t="array" ref="AR320">IF($W320, "", INDEX(聲母資料表, $AA320, $AR$5))</f>
        <v>g</v>
      </c>
      <c r="AS320" s="303" t="str">
        <f t="array" ref="AS320">IF($X320, "", INDEX(韻母資料表, $AD320, $AS$5))</f>
        <v>ik</v>
      </c>
      <c r="AT320" s="302" t="str">
        <f t="array" ref="AT320">IF($X320, "", INDEX(閩拼韻母八聲調資料表, $AE320, $AJ320))</f>
        <v>ík</v>
      </c>
      <c r="AV320" s="301" t="b">
        <f t="shared" si="121"/>
        <v>0</v>
      </c>
      <c r="AW320" s="301" t="str">
        <f>IF( $AV320, IFERROR( IF(MATCH( $E320, 顎音化聲母!$H$9:$H$37, 0), TRUE, FALSE), FALSE), "")</f>
        <v/>
      </c>
      <c r="AX320" s="301" t="str">
        <f t="array" ref="AX320">IF( AND($AV320, $AW320), INDEX(顎音化聲母資料表, MATCH( $D320 &amp; $E320, 顎音化聲母!$L$5:$L$136, 0), 3), "")</f>
        <v/>
      </c>
      <c r="AY320" s="301">
        <f t="shared" si="120"/>
        <v>9</v>
      </c>
      <c r="AZ320" s="362" t="str">
        <f t="array" ref="AZ320">IF($AY320="", "", IF( $AX320&lt;&gt;"", $AX320,INDEX(聲母資料表, $AY320, $AZ$5)))</f>
        <v>ㄍ</v>
      </c>
      <c r="BA320" s="362" t="str">
        <f t="array" ref="BA320">IF($X320, "", INDEX(方音八音反切資料表, $AE320, $AJ320))</f>
        <v>ㄧㆻ˙</v>
      </c>
    </row>
    <row r="321" spans="2:53">
      <c r="B321" s="307">
        <f t="shared" si="102"/>
        <v>314</v>
      </c>
      <c r="C321" s="404" t="s">
        <v>310</v>
      </c>
      <c r="D321" s="312"/>
      <c r="E321" s="312"/>
      <c r="F321" s="296"/>
      <c r="G321" s="418" t="str">
        <f t="shared" si="103"/>
        <v/>
      </c>
      <c r="H321" s="269" t="str" cm="1">
        <f t="array" ref="H321">IF( OR($U321, NOT($V321), $X321), "",  $AF321 &amp; INDEX(中文數值資料表, $AJ321, 2) &amp; $AC321)</f>
        <v/>
      </c>
      <c r="I321" s="332" t="str">
        <f t="shared" si="104"/>
        <v/>
      </c>
      <c r="J321" s="333" t="str">
        <f t="shared" si="105"/>
        <v/>
      </c>
      <c r="K321" s="334" t="str">
        <f t="shared" si="106"/>
        <v/>
      </c>
      <c r="L321" s="335" t="str">
        <f t="shared" si="107"/>
        <v/>
      </c>
      <c r="M321" s="270" t="str">
        <f t="shared" ca="1" si="108"/>
        <v xml:space="preserve">\ltjruby{！}{}\
</v>
      </c>
      <c r="N321" s="270" t="str">
        <f t="shared" ca="1" si="109"/>
        <v xml:space="preserve">！
</v>
      </c>
      <c r="O321" s="270" t="str">
        <f t="shared" ca="1" si="110"/>
        <v xml:space="preserve">！
</v>
      </c>
      <c r="P321" s="270" t="str">
        <f t="shared" ca="1" si="126"/>
        <v xml:space="preserve">！
</v>
      </c>
      <c r="Q321" s="270" t="str">
        <f t="shared" ca="1" si="126"/>
        <v xml:space="preserve">！
</v>
      </c>
      <c r="R321" s="271" t="str">
        <f t="shared" ca="1" si="111"/>
        <v xml:space="preserve">！
</v>
      </c>
      <c r="S321" s="271" t="str">
        <f t="shared" ca="1" si="112"/>
        <v xml:space="preserve">！
</v>
      </c>
      <c r="T321" s="244"/>
      <c r="U321" s="272" t="b">
        <f t="shared" si="113"/>
        <v>1</v>
      </c>
      <c r="V321" s="272" t="b">
        <f t="shared" si="114"/>
        <v>0</v>
      </c>
      <c r="W321" s="272" t="b">
        <f t="shared" si="122"/>
        <v>1</v>
      </c>
      <c r="X321" s="272" t="b">
        <f t="shared" si="115"/>
        <v>1</v>
      </c>
      <c r="Y321" s="272" t="b">
        <f t="shared" si="116"/>
        <v>0</v>
      </c>
      <c r="Z321" s="298"/>
      <c r="AA321" s="305" t="str">
        <f t="shared" si="117"/>
        <v/>
      </c>
      <c r="AB321" s="301" t="str" cm="1">
        <f t="array" ref="AB321">IF( $AA321="", "", INDEX(聲母資料表, $AA321, AB$5))</f>
        <v/>
      </c>
      <c r="AC321" s="301" t="str" cm="1">
        <f t="array" ref="AC321">IF( $AA321="", "", INDEX(聲母資料表, $AA321, AC$5))</f>
        <v/>
      </c>
      <c r="AD321" s="305" t="str">
        <f t="shared" si="118"/>
        <v/>
      </c>
      <c r="AE321" s="301" t="str" cm="1">
        <f t="array" ref="AE321">IF( $X321, "", INDEX(韻母資料表, AD321, AE$5))</f>
        <v/>
      </c>
      <c r="AF321" s="301" t="str" cm="1">
        <f t="array" ref="AF321">IF( $X321, "", INDEX(韻母資料表, AE321, AF$5))</f>
        <v/>
      </c>
      <c r="AG321" s="298"/>
      <c r="AH321" s="301" t="str">
        <f t="array" ref="AH321">IF( $X321, "", IF( INDEX(韻母資料表, AD321, $AH$5) = "入聲", TRUE, FALSE) )</f>
        <v/>
      </c>
      <c r="AI321" s="302" t="str">
        <f t="shared" si="119"/>
        <v/>
      </c>
      <c r="AJ321" s="302" t="str">
        <f t="shared" si="124"/>
        <v/>
      </c>
      <c r="AK321" s="362" t="str">
        <f t="array" ref="AK321">IF( $X321, "", INDEX(韻母資料表, $AD321, $AK$5))</f>
        <v/>
      </c>
      <c r="AL321" s="362" t="str">
        <f t="array" ref="AL321">IF($X321, "", INDEX(白話字韻母八聲調資料表, $AE321, $AJ321))</f>
        <v/>
      </c>
      <c r="AM321" s="298"/>
      <c r="AN321" s="362" t="str" cm="1">
        <f t="array" ref="AN321">IF($W321, "", INDEX(聲母資料表, $AA321, AN$5))</f>
        <v/>
      </c>
      <c r="AO321" s="367" t="str" cm="1">
        <f t="array" ref="AO321">IF($X321, "", INDEX(韻母資料表, $AD321, AO$5))</f>
        <v/>
      </c>
      <c r="AP321" s="362" t="str" cm="1">
        <f t="array" ref="AP321">IF($X321, "", INDEX(台羅韻母八聲調資料表, $AE321, $F321))</f>
        <v/>
      </c>
      <c r="AQ321" s="298"/>
      <c r="AR321" s="302" t="str">
        <f t="array" ref="AR321">IF($W321, "", INDEX(聲母資料表, $AA321, $AR$5))</f>
        <v/>
      </c>
      <c r="AS321" s="303" t="str">
        <f t="array" ref="AS321">IF($X321, "", INDEX(韻母資料表, $AD321, $AS$5))</f>
        <v/>
      </c>
      <c r="AT321" s="302" t="str">
        <f t="array" ref="AT321">IF($X321, "", INDEX(閩拼韻母八聲調資料表, $AE321, $AJ321))</f>
        <v/>
      </c>
      <c r="AV321" s="301" t="b">
        <f t="shared" si="121"/>
        <v>0</v>
      </c>
      <c r="AW321" s="301" t="str">
        <f>IF( $AV321, IFERROR( IF(MATCH( $E321, 顎音化聲母!$H$9:$H$37, 0), TRUE, FALSE), FALSE), "")</f>
        <v/>
      </c>
      <c r="AX321" s="301" t="str">
        <f t="array" ref="AX321">IF( AND($AV321, $AW321), INDEX(顎音化聲母資料表, MATCH( $D321 &amp; $E321, 顎音化聲母!$L$5:$L$136, 0), 3), "")</f>
        <v/>
      </c>
      <c r="AY321" s="301" t="str">
        <f t="shared" si="120"/>
        <v/>
      </c>
      <c r="AZ321" s="362" t="str">
        <f t="array" ref="AZ321">IF($AY321="", "", IF( $AX321&lt;&gt;"", $AX321,INDEX(聲母資料表, $AY321, $AZ$5)))</f>
        <v/>
      </c>
      <c r="BA321" s="362" t="str">
        <f t="array" ref="BA321">IF($X321, "", INDEX(方音八音反切資料表, $AE321, $AJ321))</f>
        <v/>
      </c>
    </row>
    <row r="322" spans="2:53">
      <c r="B322" s="307">
        <f t="shared" si="102"/>
        <v>315</v>
      </c>
      <c r="C322" s="404" t="s">
        <v>247</v>
      </c>
      <c r="D322" s="312" t="s">
        <v>77</v>
      </c>
      <c r="E322" s="312" t="s">
        <v>64</v>
      </c>
      <c r="F322" s="296">
        <v>1</v>
      </c>
      <c r="G322" s="418" t="str">
        <f t="shared" si="103"/>
        <v xml:space="preserve">登 (ting1) </v>
      </c>
      <c r="H322" s="269" t="str" cm="1">
        <f t="array" ref="H322">IF( OR($U322, NOT($V322), $X322), "",  $AF322 &amp; INDEX(中文數值資料表, $AJ322, 2) &amp; $AC322)</f>
        <v>監一地</v>
      </c>
      <c r="I322" s="332" t="str">
        <f t="shared" si="104"/>
        <v>ting</v>
      </c>
      <c r="J322" s="333" t="str">
        <f t="shared" si="105"/>
        <v>ting</v>
      </c>
      <c r="K322" s="334" t="str">
        <f t="shared" si="106"/>
        <v>dīng</v>
      </c>
      <c r="L322" s="335" t="str">
        <f t="shared" si="107"/>
        <v>ㄉㄧㄥ</v>
      </c>
      <c r="M322" s="270" t="str">
        <f t="shared" ca="1" si="108"/>
        <v xml:space="preserve">\ltjruby{登}{ting}\
</v>
      </c>
      <c r="N322" s="270" t="str">
        <f t="shared" ca="1" si="109"/>
        <v xml:space="preserve">&lt;ruby&gt;登&lt;rt&gt;監一地&lt;/rt&gt;&lt;/ruby&gt;
</v>
      </c>
      <c r="O322" s="270" t="str">
        <f t="shared" ca="1" si="110"/>
        <v xml:space="preserve">&lt;ruby&gt;登&lt;rt&gt;ting&lt;/rt&gt;&lt;/ruby&gt;
</v>
      </c>
      <c r="P322" s="270" t="str">
        <f t="shared" ca="1" si="126"/>
        <v xml:space="preserve">&lt;ruby&gt;登&lt;rt&gt;ting&lt;/rt&gt;&lt;/ruby&gt;
</v>
      </c>
      <c r="Q322" s="270" t="str">
        <f t="shared" ca="1" si="126"/>
        <v xml:space="preserve">&lt;ruby&gt;登&lt;rt&gt;dīng&lt;/rt&gt;&lt;/ruby&gt;
</v>
      </c>
      <c r="R322" s="271" t="str">
        <f t="shared" ca="1" si="111"/>
        <v xml:space="preserve">&lt;ruby&gt;登&lt;rtc&gt;ㄉㄧㄥ&lt;/rtc&gt;&lt;/ruby&gt;
</v>
      </c>
      <c r="S322" s="271" t="str">
        <f t="shared" ca="1" si="112"/>
        <v xml:space="preserve">&lt;ruby&gt;登&lt;rt&gt;ting&lt;/rt&gt;&lt;rtc&gt;ㄉㄧㄥ&lt;/rtc&gt;&lt;/ruby&gt;
</v>
      </c>
      <c r="T322" s="244"/>
      <c r="U322" s="272" t="b">
        <f t="shared" si="113"/>
        <v>0</v>
      </c>
      <c r="V322" s="272" t="b">
        <f t="shared" si="114"/>
        <v>1</v>
      </c>
      <c r="W322" s="272" t="b">
        <f t="shared" si="122"/>
        <v>0</v>
      </c>
      <c r="X322" s="272" t="b">
        <f t="shared" si="115"/>
        <v>0</v>
      </c>
      <c r="Y322" s="272" t="b">
        <f t="shared" si="116"/>
        <v>0</v>
      </c>
      <c r="Z322" s="298"/>
      <c r="AA322" s="305">
        <f t="shared" si="117"/>
        <v>5</v>
      </c>
      <c r="AB322" s="301" cm="1">
        <f t="array" ref="AB322">IF( $AA322="", "", INDEX(聲母資料表, $AA322, AB$5))</f>
        <v>5</v>
      </c>
      <c r="AC322" s="301" t="str" cm="1">
        <f t="array" ref="AC322">IF( $AA322="", "", INDEX(聲母資料表, $AA322, AC$5))</f>
        <v>地</v>
      </c>
      <c r="AD322" s="305">
        <f t="shared" si="118"/>
        <v>37</v>
      </c>
      <c r="AE322" s="301" cm="1">
        <f t="array" ref="AE322">IF( $X322, "", INDEX(韻母資料表, AD322, AE$5))</f>
        <v>9</v>
      </c>
      <c r="AF322" s="301" t="str" cm="1">
        <f t="array" ref="AF322">IF( $X322, "", INDEX(韻母資料表, AE322, AF$5))</f>
        <v>監</v>
      </c>
      <c r="AG322" s="298"/>
      <c r="AH322" s="301" t="b">
        <f t="array" ref="AH322">IF( $X322, "", IF( INDEX(韻母資料表, AD322, $AH$5) = "入聲", TRUE, FALSE) )</f>
        <v>0</v>
      </c>
      <c r="AI322" s="302">
        <f t="shared" si="119"/>
        <v>1</v>
      </c>
      <c r="AJ322" s="302">
        <f t="shared" si="124"/>
        <v>1</v>
      </c>
      <c r="AK322" s="362" t="str">
        <f t="array" ref="AK322">IF( $X322, "", INDEX(韻母資料表, $AD322, $AK$5))</f>
        <v>ing</v>
      </c>
      <c r="AL322" s="362" t="str">
        <f t="array" ref="AL322">IF($X322, "", INDEX(白話字韻母八聲調資料表, $AE322, $AJ322))</f>
        <v>ing</v>
      </c>
      <c r="AM322" s="298"/>
      <c r="AN322" s="362" t="str" cm="1">
        <f t="array" ref="AN322">IF($W322, "", INDEX(聲母資料表, $AA322, AN$5))</f>
        <v>t</v>
      </c>
      <c r="AO322" s="367" t="str" cm="1">
        <f t="array" ref="AO322">IF($X322, "", INDEX(韻母資料表, $AD322, AO$5))</f>
        <v>ing</v>
      </c>
      <c r="AP322" s="362" t="str" cm="1">
        <f t="array" ref="AP322">IF($X322, "", INDEX(台羅韻母八聲調資料表, $AE322, $F322))</f>
        <v>ing</v>
      </c>
      <c r="AQ322" s="298"/>
      <c r="AR322" s="302" t="str">
        <f t="array" ref="AR322">IF($W322, "", INDEX(聲母資料表, $AA322, $AR$5))</f>
        <v>d</v>
      </c>
      <c r="AS322" s="303" t="str">
        <f t="array" ref="AS322">IF($X322, "", INDEX(韻母資料表, $AD322, $AS$5))</f>
        <v>ing</v>
      </c>
      <c r="AT322" s="302" t="str">
        <f t="array" ref="AT322">IF($X322, "", INDEX(閩拼韻母八聲調資料表, $AE322, $AJ322))</f>
        <v>īng</v>
      </c>
      <c r="AV322" s="301" t="b">
        <f t="shared" si="121"/>
        <v>0</v>
      </c>
      <c r="AW322" s="301" t="str">
        <f>IF( $AV322, IFERROR( IF(MATCH( $E322, 顎音化聲母!$H$9:$H$37, 0), TRUE, FALSE), FALSE), "")</f>
        <v/>
      </c>
      <c r="AX322" s="301" t="str">
        <f t="array" ref="AX322">IF( AND($AV322, $AW322), INDEX(顎音化聲母資料表, MATCH( $D322 &amp; $E322, 顎音化聲母!$L$5:$L$136, 0), 3), "")</f>
        <v/>
      </c>
      <c r="AY322" s="301">
        <f t="shared" si="120"/>
        <v>5</v>
      </c>
      <c r="AZ322" s="362" t="str">
        <f t="array" ref="AZ322">IF($AY322="", "", IF( $AX322&lt;&gt;"", $AX322,INDEX(聲母資料表, $AY322, $AZ$5)))</f>
        <v>ㄉ</v>
      </c>
      <c r="BA322" s="362" t="str">
        <f t="array" ref="BA322">IF($X322, "", INDEX(方音八音反切資料表, $AE322, $AJ322))</f>
        <v>ㄧㄥ</v>
      </c>
    </row>
    <row r="323" spans="2:53">
      <c r="B323" s="307">
        <f t="shared" si="102"/>
        <v>316</v>
      </c>
      <c r="C323" s="404" t="s">
        <v>248</v>
      </c>
      <c r="D323" s="312" t="s">
        <v>68</v>
      </c>
      <c r="E323" s="312" t="s">
        <v>69</v>
      </c>
      <c r="F323" s="296">
        <v>1</v>
      </c>
      <c r="G323" s="418" t="str">
        <f t="shared" si="103"/>
        <v xml:space="preserve">斯 (su1) </v>
      </c>
      <c r="H323" s="269" t="str" cm="1">
        <f t="array" ref="H323">IF( OR($U323, NOT($V323), $X323), "",  $AF323 &amp; INDEX(中文數值資料表, $AJ323, 2) &amp; $AC323)</f>
        <v>驚一時</v>
      </c>
      <c r="I323" s="332" t="str">
        <f t="shared" si="104"/>
        <v>su</v>
      </c>
      <c r="J323" s="333" t="str">
        <f t="shared" si="105"/>
        <v>su</v>
      </c>
      <c r="K323" s="334" t="str">
        <f t="shared" si="106"/>
        <v>sū</v>
      </c>
      <c r="L323" s="335" t="str">
        <f t="shared" si="107"/>
        <v>ㄙㄨ</v>
      </c>
      <c r="M323" s="270" t="str">
        <f t="shared" ca="1" si="108"/>
        <v xml:space="preserve">\ltjruby{斯}{su}\
</v>
      </c>
      <c r="N323" s="270" t="str">
        <f t="shared" ca="1" si="109"/>
        <v xml:space="preserve">&lt;ruby&gt;斯&lt;rt&gt;驚一時&lt;/rt&gt;&lt;/ruby&gt;
</v>
      </c>
      <c r="O323" s="270" t="str">
        <f t="shared" ca="1" si="110"/>
        <v xml:space="preserve">&lt;ruby&gt;斯&lt;rt&gt;su&lt;/rt&gt;&lt;/ruby&gt;
</v>
      </c>
      <c r="P323" s="270" t="str">
        <f t="shared" ca="1" si="126"/>
        <v xml:space="preserve">&lt;ruby&gt;斯&lt;rt&gt;su&lt;/rt&gt;&lt;/ruby&gt;
</v>
      </c>
      <c r="Q323" s="270" t="str">
        <f t="shared" ca="1" si="126"/>
        <v xml:space="preserve">&lt;ruby&gt;斯&lt;rt&gt;sū&lt;/rt&gt;&lt;/ruby&gt;
</v>
      </c>
      <c r="R323" s="271" t="str">
        <f t="shared" ca="1" si="111"/>
        <v xml:space="preserve">&lt;ruby&gt;斯&lt;rtc&gt;ㄙㄨ&lt;/rtc&gt;&lt;/ruby&gt;
</v>
      </c>
      <c r="S323" s="271" t="str">
        <f t="shared" ca="1" si="112"/>
        <v xml:space="preserve">&lt;ruby&gt;斯&lt;rt&gt;su&lt;/rt&gt;&lt;rtc&gt;ㄙㄨ&lt;/rtc&gt;&lt;/ruby&gt;
</v>
      </c>
      <c r="T323" s="244"/>
      <c r="U323" s="272" t="b">
        <f t="shared" si="113"/>
        <v>0</v>
      </c>
      <c r="V323" s="272" t="b">
        <f t="shared" si="114"/>
        <v>1</v>
      </c>
      <c r="W323" s="272" t="b">
        <f t="shared" si="122"/>
        <v>0</v>
      </c>
      <c r="X323" s="272" t="b">
        <f t="shared" si="115"/>
        <v>0</v>
      </c>
      <c r="Y323" s="272" t="b">
        <f t="shared" si="116"/>
        <v>0</v>
      </c>
      <c r="Z323" s="298"/>
      <c r="AA323" s="305">
        <f t="shared" si="117"/>
        <v>21</v>
      </c>
      <c r="AB323" s="301" cm="1">
        <f t="array" ref="AB323">IF( $AA323="", "", INDEX(聲母資料表, $AA323, AB$5))</f>
        <v>10</v>
      </c>
      <c r="AC323" s="301" t="str" cm="1">
        <f t="array" ref="AC323">IF( $AA323="", "", INDEX(聲母資料表, $AA323, AC$5))</f>
        <v>時</v>
      </c>
      <c r="AD323" s="305">
        <f t="shared" si="118"/>
        <v>62</v>
      </c>
      <c r="AE323" s="301" cm="1">
        <f t="array" ref="AE323">IF( $X323, "", INDEX(韻母資料表, AD323, AE$5))</f>
        <v>27</v>
      </c>
      <c r="AF323" s="301" t="str" cm="1">
        <f t="array" ref="AF323">IF( $X323, "", INDEX(韻母資料表, AE323, AF$5))</f>
        <v>驚</v>
      </c>
      <c r="AG323" s="298"/>
      <c r="AH323" s="301" t="b">
        <f t="array" ref="AH323">IF( $X323, "", IF( INDEX(韻母資料表, AD323, $AH$5) = "入聲", TRUE, FALSE) )</f>
        <v>0</v>
      </c>
      <c r="AI323" s="302">
        <f t="shared" si="119"/>
        <v>1</v>
      </c>
      <c r="AJ323" s="302">
        <f t="shared" si="124"/>
        <v>1</v>
      </c>
      <c r="AK323" s="362" t="str">
        <f t="array" ref="AK323">IF( $X323, "", INDEX(韻母資料表, $AD323, $AK$5))</f>
        <v>u</v>
      </c>
      <c r="AL323" s="362" t="str">
        <f t="array" ref="AL323">IF($X323, "", INDEX(白話字韻母八聲調資料表, $AE323, $AJ323))</f>
        <v>u</v>
      </c>
      <c r="AM323" s="298"/>
      <c r="AN323" s="362" t="str" cm="1">
        <f t="array" ref="AN323">IF($W323, "", INDEX(聲母資料表, $AA323, AN$5))</f>
        <v>s</v>
      </c>
      <c r="AO323" s="367" t="str" cm="1">
        <f t="array" ref="AO323">IF($X323, "", INDEX(韻母資料表, $AD323, AO$5))</f>
        <v>u</v>
      </c>
      <c r="AP323" s="362" t="str" cm="1">
        <f t="array" ref="AP323">IF($X323, "", INDEX(台羅韻母八聲調資料表, $AE323, $F323))</f>
        <v>u</v>
      </c>
      <c r="AQ323" s="298"/>
      <c r="AR323" s="302" t="str">
        <f t="array" ref="AR323">IF($W323, "", INDEX(聲母資料表, $AA323, $AR$5))</f>
        <v>s</v>
      </c>
      <c r="AS323" s="303" t="str">
        <f t="array" ref="AS323">IF($X323, "", INDEX(韻母資料表, $AD323, $AS$5))</f>
        <v>u</v>
      </c>
      <c r="AT323" s="302" t="str">
        <f t="array" ref="AT323">IF($X323, "", INDEX(閩拼韻母八聲調資料表, $AE323, $AJ323))</f>
        <v>ū</v>
      </c>
      <c r="AV323" s="301" t="b">
        <f t="shared" si="121"/>
        <v>1</v>
      </c>
      <c r="AW323" s="301" t="b">
        <f>IF( $AV323, IFERROR( IF(MATCH( $E323, 顎音化聲母!$H$9:$H$37, 0), TRUE, FALSE), FALSE), "")</f>
        <v>0</v>
      </c>
      <c r="AX323" s="301" t="str">
        <f t="array" ref="AX323">IF( AND($AV323, $AW323), INDEX(顎音化聲母資料表, MATCH( $D323 &amp; $E323, 顎音化聲母!$L$5:$L$136, 0), 3), "")</f>
        <v/>
      </c>
      <c r="AY323" s="301">
        <f t="shared" si="120"/>
        <v>21</v>
      </c>
      <c r="AZ323" s="362" t="str">
        <f t="array" ref="AZ323">IF($AY323="", "", IF( $AX323&lt;&gt;"", $AX323,INDEX(聲母資料表, $AY323, $AZ$5)))</f>
        <v>ㄙ</v>
      </c>
      <c r="BA323" s="362" t="str">
        <f t="array" ref="BA323">IF($X323, "", INDEX(方音八音反切資料表, $AE323, $AJ323))</f>
        <v>ㄨ</v>
      </c>
    </row>
    <row r="324" spans="2:53">
      <c r="B324" s="307">
        <f t="shared" si="102"/>
        <v>317</v>
      </c>
      <c r="C324" s="404" t="s">
        <v>56</v>
      </c>
      <c r="D324" s="312" t="s">
        <v>57</v>
      </c>
      <c r="E324" s="312" t="s">
        <v>58</v>
      </c>
      <c r="F324" s="296">
        <v>5</v>
      </c>
      <c r="G324" s="418" t="str">
        <f t="shared" si="103"/>
        <v xml:space="preserve">樓 (loo5) </v>
      </c>
      <c r="H324" s="269" t="str" cm="1">
        <f t="array" ref="H324">IF( OR($U324, NOT($V324), $X324), "",  $AF324 &amp; INDEX(中文數值資料表, $AJ324, 2) &amp; $AC324)</f>
        <v>甘五柳</v>
      </c>
      <c r="I324" s="332" t="str">
        <f t="shared" si="104"/>
        <v>lô͘</v>
      </c>
      <c r="J324" s="333" t="str">
        <f t="shared" si="105"/>
        <v>lôo</v>
      </c>
      <c r="K324" s="334" t="str">
        <f t="shared" si="106"/>
        <v>lòo</v>
      </c>
      <c r="L324" s="335" t="str">
        <f t="shared" si="107"/>
        <v>ㄌㆦˊ</v>
      </c>
      <c r="M324" s="270" t="str">
        <f t="shared" ca="1" si="108"/>
        <v xml:space="preserve">\ltjruby{樓}{lôo}\
</v>
      </c>
      <c r="N324" s="270" t="str">
        <f t="shared" ca="1" si="109"/>
        <v xml:space="preserve">&lt;ruby&gt;樓&lt;rt&gt;甘五柳&lt;/rt&gt;&lt;/ruby&gt;
</v>
      </c>
      <c r="O324" s="270" t="str">
        <f t="shared" ca="1" si="110"/>
        <v xml:space="preserve">&lt;ruby&gt;樓&lt;rt&gt;lô͘&lt;/rt&gt;&lt;/ruby&gt;
</v>
      </c>
      <c r="P324" s="270" t="str">
        <f t="shared" ca="1" si="126"/>
        <v xml:space="preserve">&lt;ruby&gt;樓&lt;rt&gt;lôo&lt;/rt&gt;&lt;/ruby&gt;
</v>
      </c>
      <c r="Q324" s="270" t="str">
        <f t="shared" ca="1" si="126"/>
        <v xml:space="preserve">&lt;ruby&gt;樓&lt;rt&gt;lòo&lt;/rt&gt;&lt;/ruby&gt;
</v>
      </c>
      <c r="R324" s="271" t="str">
        <f t="shared" ca="1" si="111"/>
        <v xml:space="preserve">&lt;ruby&gt;樓&lt;rtc&gt;ㄌㆦˊ&lt;/rtc&gt;&lt;/ruby&gt;
</v>
      </c>
      <c r="S324" s="271" t="str">
        <f t="shared" ca="1" si="112"/>
        <v xml:space="preserve">&lt;ruby&gt;樓&lt;rt&gt;lôo&lt;/rt&gt;&lt;rtc&gt;ㄌㆦˊ&lt;/rtc&gt;&lt;/ruby&gt;
</v>
      </c>
      <c r="T324" s="244"/>
      <c r="U324" s="272" t="b">
        <f t="shared" si="113"/>
        <v>0</v>
      </c>
      <c r="V324" s="272" t="b">
        <f t="shared" si="114"/>
        <v>1</v>
      </c>
      <c r="W324" s="272" t="b">
        <f t="shared" si="122"/>
        <v>0</v>
      </c>
      <c r="X324" s="272" t="b">
        <f t="shared" si="115"/>
        <v>0</v>
      </c>
      <c r="Y324" s="272" t="b">
        <f t="shared" si="116"/>
        <v>0</v>
      </c>
      <c r="Z324" s="298"/>
      <c r="AA324" s="305">
        <f t="shared" si="117"/>
        <v>8</v>
      </c>
      <c r="AB324" s="301" cm="1">
        <f t="array" ref="AB324">IF( $AA324="", "", INDEX(聲母資料表, $AA324, AB$5))</f>
        <v>1</v>
      </c>
      <c r="AC324" s="301" t="str" cm="1">
        <f t="array" ref="AC324">IF( $AA324="", "", INDEX(聲母資料表, $AA324, AC$5))</f>
        <v>柳</v>
      </c>
      <c r="AD324" s="305">
        <f t="shared" si="118"/>
        <v>59</v>
      </c>
      <c r="AE324" s="301" cm="1">
        <f t="array" ref="AE324">IF( $X324, "", INDEX(韻母資料表, AD324, AE$5))</f>
        <v>11</v>
      </c>
      <c r="AF324" s="301" t="str" cm="1">
        <f t="array" ref="AF324">IF( $X324, "", INDEX(韻母資料表, AE324, AF$5))</f>
        <v>甘</v>
      </c>
      <c r="AG324" s="298"/>
      <c r="AH324" s="301" t="b">
        <f t="array" ref="AH324">IF( $X324, "", IF( INDEX(韻母資料表, AD324, $AH$5) = "入聲", TRUE, FALSE) )</f>
        <v>0</v>
      </c>
      <c r="AI324" s="302">
        <f t="shared" si="119"/>
        <v>1</v>
      </c>
      <c r="AJ324" s="302">
        <f t="shared" si="124"/>
        <v>5</v>
      </c>
      <c r="AK324" s="362" t="str">
        <f t="array" ref="AK324">IF( $X324, "", INDEX(韻母資料表, $AD324, $AK$5))</f>
        <v>o͘</v>
      </c>
      <c r="AL324" s="362" t="str">
        <f t="array" ref="AL324">IF($X324, "", INDEX(白話字韻母八聲調資料表, $AE324, $AJ324))</f>
        <v>ô͘</v>
      </c>
      <c r="AM324" s="298"/>
      <c r="AN324" s="362" t="str" cm="1">
        <f t="array" ref="AN324">IF($W324, "", INDEX(聲母資料表, $AA324, AN$5))</f>
        <v>l</v>
      </c>
      <c r="AO324" s="367" t="str" cm="1">
        <f t="array" ref="AO324">IF($X324, "", INDEX(韻母資料表, $AD324, AO$5))</f>
        <v>oo</v>
      </c>
      <c r="AP324" s="362" t="str" cm="1">
        <f t="array" ref="AP324">IF($X324, "", INDEX(台羅韻母八聲調資料表, $AE324, $F324))</f>
        <v>ôo</v>
      </c>
      <c r="AQ324" s="298"/>
      <c r="AR324" s="302" t="str">
        <f t="array" ref="AR324">IF($W324, "", INDEX(聲母資料表, $AA324, $AR$5))</f>
        <v>l</v>
      </c>
      <c r="AS324" s="303" t="str">
        <f t="array" ref="AS324">IF($X324, "", INDEX(韻母資料表, $AD324, $AS$5))</f>
        <v>oo</v>
      </c>
      <c r="AT324" s="302" t="str">
        <f t="array" ref="AT324">IF($X324, "", INDEX(閩拼韻母八聲調資料表, $AE324, $AJ324))</f>
        <v>òo</v>
      </c>
      <c r="AV324" s="301" t="b">
        <f t="shared" si="121"/>
        <v>0</v>
      </c>
      <c r="AW324" s="301" t="str">
        <f>IF( $AV324, IFERROR( IF(MATCH( $E324, 顎音化聲母!$H$9:$H$37, 0), TRUE, FALSE), FALSE), "")</f>
        <v/>
      </c>
      <c r="AX324" s="301" t="str">
        <f t="array" ref="AX324">IF( AND($AV324, $AW324), INDEX(顎音化聲母資料表, MATCH( $D324 &amp; $E324, 顎音化聲母!$L$5:$L$136, 0), 3), "")</f>
        <v/>
      </c>
      <c r="AY324" s="301">
        <f t="shared" si="120"/>
        <v>8</v>
      </c>
      <c r="AZ324" s="362" t="str">
        <f t="array" ref="AZ324">IF($AY324="", "", IF( $AX324&lt;&gt;"", $AX324,INDEX(聲母資料表, $AY324, $AZ$5)))</f>
        <v>ㄌ</v>
      </c>
      <c r="BA324" s="362" t="str">
        <f t="array" ref="BA324">IF($X324, "", INDEX(方音八音反切資料表, $AE324, $AJ324))</f>
        <v>ㆦˊ</v>
      </c>
    </row>
    <row r="325" spans="2:53">
      <c r="B325" s="307">
        <f t="shared" si="102"/>
        <v>318</v>
      </c>
      <c r="C325" s="404" t="s">
        <v>178</v>
      </c>
      <c r="D325" s="312" t="s">
        <v>91</v>
      </c>
      <c r="E325" s="312" t="s">
        <v>179</v>
      </c>
      <c r="F325" s="296">
        <v>2</v>
      </c>
      <c r="G325" s="418" t="str">
        <f t="shared" si="103"/>
        <v xml:space="preserve">也 (qia2) </v>
      </c>
      <c r="H325" s="269" t="str" cm="1">
        <f t="array" ref="H325">IF( OR($U325, NOT($V325), $X325), "",  $AF325 &amp; INDEX(中文數值資料表, $AJ325, 2) &amp; $AC325)</f>
        <v>堅二英</v>
      </c>
      <c r="I325" s="332" t="str">
        <f t="shared" si="104"/>
        <v>qiá</v>
      </c>
      <c r="J325" s="333" t="str">
        <f t="shared" si="105"/>
        <v>iá</v>
      </c>
      <c r="K325" s="334" t="str">
        <f t="shared" si="106"/>
        <v>iá</v>
      </c>
      <c r="L325" s="335" t="str">
        <f t="shared" si="107"/>
        <v>0ㄧㄚˋ</v>
      </c>
      <c r="M325" s="270" t="str">
        <f t="shared" ca="1" si="108"/>
        <v xml:space="preserve">\ltjruby{也}{iá}\
</v>
      </c>
      <c r="N325" s="270" t="str">
        <f t="shared" ca="1" si="109"/>
        <v xml:space="preserve">&lt;ruby&gt;也&lt;rt&gt;堅二英&lt;/rt&gt;&lt;/ruby&gt;
</v>
      </c>
      <c r="O325" s="270" t="str">
        <f t="shared" ca="1" si="110"/>
        <v xml:space="preserve">&lt;ruby&gt;也&lt;rt&gt;qiá&lt;/rt&gt;&lt;/ruby&gt;
</v>
      </c>
      <c r="P325" s="270" t="str">
        <f t="shared" ca="1" si="126"/>
        <v xml:space="preserve">&lt;ruby&gt;也&lt;rt&gt;iá&lt;/rt&gt;&lt;/ruby&gt;
</v>
      </c>
      <c r="Q325" s="270" t="str">
        <f t="shared" ca="1" si="126"/>
        <v xml:space="preserve">&lt;ruby&gt;也&lt;rt&gt;iá&lt;/rt&gt;&lt;/ruby&gt;
</v>
      </c>
      <c r="R325" s="271" t="str">
        <f t="shared" ca="1" si="111"/>
        <v xml:space="preserve">&lt;ruby&gt;也&lt;rtc&gt;0ㄧㄚˋ&lt;/rtc&gt;&lt;/ruby&gt;
</v>
      </c>
      <c r="S325" s="271" t="str">
        <f t="shared" ca="1" si="112"/>
        <v xml:space="preserve">&lt;ruby&gt;也&lt;rt&gt;iá&lt;/rt&gt;&lt;rtc&gt;0ㄧㄚˋ&lt;/rtc&gt;&lt;/ruby&gt;
</v>
      </c>
      <c r="T325" s="244"/>
      <c r="U325" s="272" t="b">
        <f t="shared" si="113"/>
        <v>0</v>
      </c>
      <c r="V325" s="272" t="b">
        <f t="shared" si="114"/>
        <v>1</v>
      </c>
      <c r="W325" s="272" t="b">
        <f t="shared" si="122"/>
        <v>0</v>
      </c>
      <c r="X325" s="272" t="b">
        <f t="shared" si="115"/>
        <v>0</v>
      </c>
      <c r="Y325" s="272" t="b">
        <f t="shared" si="116"/>
        <v>0</v>
      </c>
      <c r="Z325" s="298"/>
      <c r="AA325" s="305">
        <f t="shared" si="117"/>
        <v>22</v>
      </c>
      <c r="AB325" s="301" cm="1">
        <f t="array" ref="AB325">IF( $AA325="", "", INDEX(聲母資料表, $AA325, AB$5))</f>
        <v>11</v>
      </c>
      <c r="AC325" s="301" t="str" cm="1">
        <f t="array" ref="AC325">IF( $AA325="", "", INDEX(聲母資料表, $AA325, AC$5))</f>
        <v>英</v>
      </c>
      <c r="AD325" s="305">
        <f t="shared" si="118"/>
        <v>20</v>
      </c>
      <c r="AE325" s="301" cm="1">
        <f t="array" ref="AE325">IF( $X325, "", INDEX(韻母資料表, AD325, AE$5))</f>
        <v>24</v>
      </c>
      <c r="AF325" s="301" t="str" cm="1">
        <f t="array" ref="AF325">IF( $X325, "", INDEX(韻母資料表, AE325, AF$5))</f>
        <v>堅</v>
      </c>
      <c r="AG325" s="298"/>
      <c r="AH325" s="301" t="b">
        <f t="array" ref="AH325">IF( $X325, "", IF( INDEX(韻母資料表, AD325, $AH$5) = "入聲", TRUE, FALSE) )</f>
        <v>0</v>
      </c>
      <c r="AI325" s="302">
        <f t="shared" si="119"/>
        <v>1</v>
      </c>
      <c r="AJ325" s="302">
        <f t="shared" si="124"/>
        <v>2</v>
      </c>
      <c r="AK325" s="362" t="str">
        <f t="array" ref="AK325">IF( $X325, "", INDEX(韻母資料表, $AD325, $AK$5))</f>
        <v>ia</v>
      </c>
      <c r="AL325" s="362" t="str">
        <f t="array" ref="AL325">IF($X325, "", INDEX(白話字韻母八聲調資料表, $AE325, $AJ325))</f>
        <v>iá</v>
      </c>
      <c r="AM325" s="298"/>
      <c r="AN325" s="362" t="str" cm="1">
        <f t="array" ref="AN325">IF($W325, "", INDEX(聲母資料表, $AA325, AN$5))</f>
        <v xml:space="preserve"> </v>
      </c>
      <c r="AO325" s="367" t="str" cm="1">
        <f t="array" ref="AO325">IF($X325, "", INDEX(韻母資料表, $AD325, AO$5))</f>
        <v>ia</v>
      </c>
      <c r="AP325" s="362" t="str" cm="1">
        <f t="array" ref="AP325">IF($X325, "", INDEX(台羅韻母八聲調資料表, $AE325, $F325))</f>
        <v>iá</v>
      </c>
      <c r="AQ325" s="298"/>
      <c r="AR325" s="302" t="str">
        <f t="array" ref="AR325">IF($W325, "", INDEX(聲母資料表, $AA325, $AR$5))</f>
        <v xml:space="preserve"> </v>
      </c>
      <c r="AS325" s="303" t="str">
        <f t="array" ref="AS325">IF($X325, "", INDEX(韻母資料表, $AD325, $AS$5))</f>
        <v>ia</v>
      </c>
      <c r="AT325" s="302" t="str">
        <f t="array" ref="AT325">IF($X325, "", INDEX(閩拼韻母八聲調資料表, $AE325, $AJ325))</f>
        <v>iá</v>
      </c>
      <c r="AV325" s="301" t="b">
        <f t="shared" si="121"/>
        <v>0</v>
      </c>
      <c r="AW325" s="301" t="str">
        <f>IF( $AV325, IFERROR( IF(MATCH( $E325, 顎音化聲母!$H$9:$H$37, 0), TRUE, FALSE), FALSE), "")</f>
        <v/>
      </c>
      <c r="AX325" s="301" t="str">
        <f t="array" ref="AX325">IF( AND($AV325, $AW325), INDEX(顎音化聲母資料表, MATCH( $D325 &amp; $E325, 顎音化聲母!$L$5:$L$136, 0), 3), "")</f>
        <v/>
      </c>
      <c r="AY325" s="301">
        <f t="shared" si="120"/>
        <v>22</v>
      </c>
      <c r="AZ325" s="362">
        <f t="array" ref="AZ325">IF($AY325="", "", IF( $AX325&lt;&gt;"", $AX325,INDEX(聲母資料表, $AY325, $AZ$5)))</f>
        <v>0</v>
      </c>
      <c r="BA325" s="362" t="str">
        <f t="array" ref="BA325">IF($X325, "", INDEX(方音八音反切資料表, $AE325, $AJ325))</f>
        <v>ㄧㄚˋ</v>
      </c>
    </row>
    <row r="326" spans="2:53">
      <c r="B326" s="307">
        <f t="shared" si="102"/>
        <v>319</v>
      </c>
      <c r="C326" s="404" t="s">
        <v>75</v>
      </c>
      <c r="D326" s="312"/>
      <c r="E326" s="312"/>
      <c r="F326" s="296"/>
      <c r="G326" s="418" t="str">
        <f t="shared" si="103"/>
        <v/>
      </c>
      <c r="H326" s="269" t="str" cm="1">
        <f t="array" ref="H326">IF( OR($U326, NOT($V326), $X326), "",  $AF326 &amp; INDEX(中文數值資料表, $AJ326, 2) &amp; $AC326)</f>
        <v/>
      </c>
      <c r="I326" s="332" t="str">
        <f t="shared" si="104"/>
        <v/>
      </c>
      <c r="J326" s="333" t="str">
        <f t="shared" si="105"/>
        <v/>
      </c>
      <c r="K326" s="334" t="str">
        <f t="shared" si="106"/>
        <v/>
      </c>
      <c r="L326" s="335" t="str">
        <f t="shared" si="107"/>
        <v/>
      </c>
      <c r="M326" s="270" t="str">
        <f t="shared" ca="1" si="108"/>
        <v xml:space="preserve">\ltjruby{，}{}\
</v>
      </c>
      <c r="N326" s="270" t="str">
        <f t="shared" ca="1" si="109"/>
        <v xml:space="preserve">，
</v>
      </c>
      <c r="O326" s="270" t="str">
        <f t="shared" ca="1" si="110"/>
        <v xml:space="preserve">，
</v>
      </c>
      <c r="P326" s="270" t="str">
        <f t="shared" ca="1" si="126"/>
        <v xml:space="preserve">，
</v>
      </c>
      <c r="Q326" s="270" t="str">
        <f t="shared" ca="1" si="126"/>
        <v xml:space="preserve">，
</v>
      </c>
      <c r="R326" s="271" t="str">
        <f t="shared" ca="1" si="111"/>
        <v xml:space="preserve">，
</v>
      </c>
      <c r="S326" s="271" t="str">
        <f t="shared" ca="1" si="112"/>
        <v xml:space="preserve">，
</v>
      </c>
      <c r="T326" s="244"/>
      <c r="U326" s="272" t="b">
        <f t="shared" si="113"/>
        <v>1</v>
      </c>
      <c r="V326" s="272" t="b">
        <f t="shared" si="114"/>
        <v>0</v>
      </c>
      <c r="W326" s="272" t="b">
        <f t="shared" si="122"/>
        <v>1</v>
      </c>
      <c r="X326" s="272" t="b">
        <f t="shared" si="115"/>
        <v>1</v>
      </c>
      <c r="Y326" s="272" t="b">
        <f t="shared" si="116"/>
        <v>0</v>
      </c>
      <c r="Z326" s="298"/>
      <c r="AA326" s="305" t="str">
        <f t="shared" si="117"/>
        <v/>
      </c>
      <c r="AB326" s="301" t="str" cm="1">
        <f t="array" ref="AB326">IF( $AA326="", "", INDEX(聲母資料表, $AA326, AB$5))</f>
        <v/>
      </c>
      <c r="AC326" s="301" t="str" cm="1">
        <f t="array" ref="AC326">IF( $AA326="", "", INDEX(聲母資料表, $AA326, AC$5))</f>
        <v/>
      </c>
      <c r="AD326" s="305" t="str">
        <f t="shared" si="118"/>
        <v/>
      </c>
      <c r="AE326" s="301" t="str" cm="1">
        <f t="array" ref="AE326">IF( $X326, "", INDEX(韻母資料表, AD326, AE$5))</f>
        <v/>
      </c>
      <c r="AF326" s="301" t="str" cm="1">
        <f t="array" ref="AF326">IF( $X326, "", INDEX(韻母資料表, AE326, AF$5))</f>
        <v/>
      </c>
      <c r="AG326" s="298"/>
      <c r="AH326" s="301" t="str">
        <f t="array" ref="AH326">IF( $X326, "", IF( INDEX(韻母資料表, AD326, $AH$5) = "入聲", TRUE, FALSE) )</f>
        <v/>
      </c>
      <c r="AI326" s="302" t="str">
        <f t="shared" si="119"/>
        <v/>
      </c>
      <c r="AJ326" s="302" t="str">
        <f t="shared" si="124"/>
        <v/>
      </c>
      <c r="AK326" s="362" t="str">
        <f t="array" ref="AK326">IF( $X326, "", INDEX(韻母資料表, $AD326, $AK$5))</f>
        <v/>
      </c>
      <c r="AL326" s="362" t="str">
        <f t="array" ref="AL326">IF($X326, "", INDEX(白話字韻母八聲調資料表, $AE326, $AJ326))</f>
        <v/>
      </c>
      <c r="AM326" s="298"/>
      <c r="AN326" s="362" t="str" cm="1">
        <f t="array" ref="AN326">IF($W326, "", INDEX(聲母資料表, $AA326, AN$5))</f>
        <v/>
      </c>
      <c r="AO326" s="367" t="str" cm="1">
        <f t="array" ref="AO326">IF($X326, "", INDEX(韻母資料表, $AD326, AO$5))</f>
        <v/>
      </c>
      <c r="AP326" s="362" t="str" cm="1">
        <f t="array" ref="AP326">IF($X326, "", INDEX(台羅韻母八聲調資料表, $AE326, $F326))</f>
        <v/>
      </c>
      <c r="AQ326" s="298"/>
      <c r="AR326" s="302" t="str">
        <f t="array" ref="AR326">IF($W326, "", INDEX(聲母資料表, $AA326, $AR$5))</f>
        <v/>
      </c>
      <c r="AS326" s="303" t="str">
        <f t="array" ref="AS326">IF($X326, "", INDEX(韻母資料表, $AD326, $AS$5))</f>
        <v/>
      </c>
      <c r="AT326" s="302" t="str">
        <f t="array" ref="AT326">IF($X326, "", INDEX(閩拼韻母八聲調資料表, $AE326, $AJ326))</f>
        <v/>
      </c>
      <c r="AV326" s="301" t="b">
        <f t="shared" si="121"/>
        <v>0</v>
      </c>
      <c r="AW326" s="301" t="str">
        <f>IF( $AV326, IFERROR( IF(MATCH( $E326, 顎音化聲母!$H$9:$H$37, 0), TRUE, FALSE), FALSE), "")</f>
        <v/>
      </c>
      <c r="AX326" s="301" t="str">
        <f t="array" ref="AX326">IF( AND($AV326, $AW326), INDEX(顎音化聲母資料表, MATCH( $D326 &amp; $E326, 顎音化聲母!$L$5:$L$136, 0), 3), "")</f>
        <v/>
      </c>
      <c r="AY326" s="301" t="str">
        <f t="shared" si="120"/>
        <v/>
      </c>
      <c r="AZ326" s="362" t="str">
        <f t="array" ref="AZ326">IF($AY326="", "", IF( $AX326&lt;&gt;"", $AX326,INDEX(聲母資料表, $AY326, $AZ$5)))</f>
        <v/>
      </c>
      <c r="BA326" s="362" t="str">
        <f t="array" ref="BA326">IF($X326, "", INDEX(方音八音反切資料表, $AE326, $AJ326))</f>
        <v/>
      </c>
    </row>
    <row r="327" spans="2:53">
      <c r="B327" s="307">
        <f t="shared" si="102"/>
        <v>320</v>
      </c>
      <c r="C327" s="404" t="s">
        <v>176</v>
      </c>
      <c r="D327" s="312" t="s">
        <v>79</v>
      </c>
      <c r="E327" s="312" t="s">
        <v>66</v>
      </c>
      <c r="F327" s="296">
        <v>4</v>
      </c>
      <c r="G327" s="418" t="str">
        <f t="shared" si="103"/>
        <v xml:space="preserve">則 (tsik4) </v>
      </c>
      <c r="H327" s="269" t="str" cm="1">
        <f t="array" ref="H327">IF( OR($U327, NOT($V327), $X327), "",  $AF327 &amp; INDEX(中文數值資料表, $AJ327, 2) &amp; $AC327)</f>
        <v>監四曾</v>
      </c>
      <c r="I327" s="332" t="str">
        <f t="shared" si="104"/>
        <v>tsik</v>
      </c>
      <c r="J327" s="333" t="str">
        <f t="shared" si="105"/>
        <v>tsik</v>
      </c>
      <c r="K327" s="334" t="str">
        <f t="shared" si="106"/>
        <v>zik</v>
      </c>
      <c r="L327" s="335" t="str">
        <f t="shared" si="107"/>
        <v>ㄗㄧㆻ</v>
      </c>
      <c r="M327" s="270" t="str">
        <f t="shared" ca="1" si="108"/>
        <v xml:space="preserve">\ltjruby{則}{tsik}\
</v>
      </c>
      <c r="N327" s="270" t="str">
        <f t="shared" ca="1" si="109"/>
        <v xml:space="preserve">&lt;ruby&gt;則&lt;rt&gt;監四曾&lt;/rt&gt;&lt;/ruby&gt;
</v>
      </c>
      <c r="O327" s="270" t="str">
        <f t="shared" ca="1" si="110"/>
        <v xml:space="preserve">&lt;ruby&gt;則&lt;rt&gt;tsik&lt;/rt&gt;&lt;/ruby&gt;
</v>
      </c>
      <c r="P327" s="270" t="str">
        <f t="shared" ca="1" si="126"/>
        <v xml:space="preserve">&lt;ruby&gt;則&lt;rt&gt;tsik&lt;/rt&gt;&lt;/ruby&gt;
</v>
      </c>
      <c r="Q327" s="270" t="str">
        <f t="shared" ca="1" si="126"/>
        <v xml:space="preserve">&lt;ruby&gt;則&lt;rt&gt;zik&lt;/rt&gt;&lt;/ruby&gt;
</v>
      </c>
      <c r="R327" s="271" t="str">
        <f t="shared" ca="1" si="111"/>
        <v xml:space="preserve">&lt;ruby&gt;則&lt;rtc&gt;ㄗㄧㆻ&lt;/rtc&gt;&lt;/ruby&gt;
</v>
      </c>
      <c r="S327" s="271" t="str">
        <f t="shared" ca="1" si="112"/>
        <v xml:space="preserve">&lt;ruby&gt;則&lt;rt&gt;tsik&lt;/rt&gt;&lt;rtc&gt;ㄗㄧㆻ&lt;/rtc&gt;&lt;/ruby&gt;
</v>
      </c>
      <c r="T327" s="244"/>
      <c r="U327" s="272" t="b">
        <f t="shared" si="113"/>
        <v>0</v>
      </c>
      <c r="V327" s="272" t="b">
        <f t="shared" si="114"/>
        <v>1</v>
      </c>
      <c r="W327" s="272" t="b">
        <f t="shared" si="122"/>
        <v>0</v>
      </c>
      <c r="X327" s="272" t="b">
        <f t="shared" si="115"/>
        <v>0</v>
      </c>
      <c r="Y327" s="272" t="b">
        <f t="shared" si="116"/>
        <v>0</v>
      </c>
      <c r="Z327" s="298"/>
      <c r="AA327" s="305">
        <f t="shared" si="117"/>
        <v>18</v>
      </c>
      <c r="AB327" s="301" cm="1">
        <f t="array" ref="AB327">IF( $AA327="", "", INDEX(聲母資料表, $AA327, AB$5))</f>
        <v>8</v>
      </c>
      <c r="AC327" s="301" t="str" cm="1">
        <f t="array" ref="AC327">IF( $AA327="", "", INDEX(聲母資料表, $AA327, AC$5))</f>
        <v>曾</v>
      </c>
      <c r="AD327" s="305">
        <f t="shared" si="118"/>
        <v>34</v>
      </c>
      <c r="AE327" s="301" cm="1">
        <f t="array" ref="AE327">IF( $X327, "", INDEX(韻母資料表, AD327, AE$5))</f>
        <v>9</v>
      </c>
      <c r="AF327" s="301" t="str" cm="1">
        <f t="array" ref="AF327">IF( $X327, "", INDEX(韻母資料表, AE327, AF$5))</f>
        <v>監</v>
      </c>
      <c r="AG327" s="298"/>
      <c r="AH327" s="301" t="b">
        <f t="array" ref="AH327">IF( $X327, "", IF( INDEX(韻母資料表, AD327, $AH$5) = "入聲", TRUE, FALSE) )</f>
        <v>0</v>
      </c>
      <c r="AI327" s="302">
        <f t="shared" si="119"/>
        <v>1</v>
      </c>
      <c r="AJ327" s="302">
        <f t="shared" si="124"/>
        <v>4</v>
      </c>
      <c r="AK327" s="362" t="str">
        <f t="array" ref="AK327">IF( $X327, "", INDEX(韻母資料表, $AD327, $AK$5))</f>
        <v>ik</v>
      </c>
      <c r="AL327" s="362" t="str">
        <f t="array" ref="AL327">IF($X327, "", INDEX(白話字韻母八聲調資料表, $AE327, $AJ327))</f>
        <v>ik</v>
      </c>
      <c r="AM327" s="298"/>
      <c r="AN327" s="362" t="str" cm="1">
        <f t="array" ref="AN327">IF($W327, "", INDEX(聲母資料表, $AA327, AN$5))</f>
        <v>ts</v>
      </c>
      <c r="AO327" s="367" t="str" cm="1">
        <f t="array" ref="AO327">IF($X327, "", INDEX(韻母資料表, $AD327, AO$5))</f>
        <v>ik</v>
      </c>
      <c r="AP327" s="362" t="str" cm="1">
        <f t="array" ref="AP327">IF($X327, "", INDEX(台羅韻母八聲調資料表, $AE327, $F327))</f>
        <v>ik</v>
      </c>
      <c r="AQ327" s="298"/>
      <c r="AR327" s="302" t="str">
        <f t="array" ref="AR327">IF($W327, "", INDEX(聲母資料表, $AA327, $AR$5))</f>
        <v>z</v>
      </c>
      <c r="AS327" s="303" t="str">
        <f t="array" ref="AS327">IF($X327, "", INDEX(韻母資料表, $AD327, $AS$5))</f>
        <v>ik</v>
      </c>
      <c r="AT327" s="302" t="str">
        <f t="array" ref="AT327">IF($X327, "", INDEX(閩拼韻母八聲調資料表, $AE327, $AJ327))</f>
        <v>ik</v>
      </c>
      <c r="AV327" s="301" t="b">
        <f t="shared" si="121"/>
        <v>0</v>
      </c>
      <c r="AW327" s="301" t="str">
        <f>IF( $AV327, IFERROR( IF(MATCH( $E327, 顎音化聲母!$H$9:$H$37, 0), TRUE, FALSE), FALSE), "")</f>
        <v/>
      </c>
      <c r="AX327" s="301" t="str">
        <f t="array" ref="AX327">IF( AND($AV327, $AW327), INDEX(顎音化聲母資料表, MATCH( $D327 &amp; $E327, 顎音化聲母!$L$5:$L$136, 0), 3), "")</f>
        <v/>
      </c>
      <c r="AY327" s="301">
        <f t="shared" si="120"/>
        <v>18</v>
      </c>
      <c r="AZ327" s="362" t="str">
        <f t="array" ref="AZ327">IF($AY327="", "", IF( $AX327&lt;&gt;"", $AX327,INDEX(聲母資料表, $AY327, $AZ$5)))</f>
        <v>ㄗ</v>
      </c>
      <c r="BA327" s="362" t="str">
        <f t="array" ref="BA327">IF($X327, "", INDEX(方音八音反切資料表, $AE327, $AJ327))</f>
        <v>ㄧㆻ</v>
      </c>
    </row>
    <row r="328" spans="2:53">
      <c r="B328" s="307">
        <f t="shared" ref="B328:B391" si="127">ROW() - ROW($7:$7)</f>
        <v>321</v>
      </c>
      <c r="C328" s="404" t="s">
        <v>249</v>
      </c>
      <c r="D328" s="312" t="s">
        <v>91</v>
      </c>
      <c r="E328" s="312" t="s">
        <v>83</v>
      </c>
      <c r="F328" s="296">
        <v>2</v>
      </c>
      <c r="G328" s="418" t="str">
        <f t="shared" ref="G328:G391" si="128" xml:space="preserve"> IF(NOT($V328), "", C328 &amp; " (" &amp; _xlfn.CONCAT(D328:F328) &amp; ") " )</f>
        <v xml:space="preserve">有 (qiu2) </v>
      </c>
      <c r="H328" s="269" t="str" cm="1">
        <f t="array" ref="H328">IF( OR($U328, NOT($V328), $X328), "",  $AF328 &amp; INDEX(中文數值資料表, $AJ328, 2) &amp; $AC328)</f>
        <v>嬌二英</v>
      </c>
      <c r="I328" s="332" t="str">
        <f t="shared" ref="I328:I391" si="129">IF( NOT($U328), TRIM( $D328 &amp; $AL328), "")</f>
        <v>qiú</v>
      </c>
      <c r="J328" s="333" t="str">
        <f t="shared" ref="J328:J391" si="130">IF( NOT($U328), TRIM( $AN328 &amp; $AP328 ), "")</f>
        <v>iú</v>
      </c>
      <c r="K328" s="334" t="str">
        <f t="shared" ref="K328:K391" si="131">IF( NOT($U328), TRIM($AR328 &amp; $AT328), "")</f>
        <v>iú</v>
      </c>
      <c r="L328" s="335" t="str">
        <f t="shared" ref="L328:L391" si="132">IF( NOT($U328), TRIM($AZ328 &amp; $BA328), "")</f>
        <v>0ㄧㄨˋ</v>
      </c>
      <c r="M328" s="270" t="str">
        <f t="shared" ref="M328:M391" ca="1" si="133">IF( $U328, "\ltjruby{" &amp; $C328 &amp; "}{}\" &amp; CHAR(10), IF($C328=CHAR(10), "\vskip 0.5 cm" &amp; CHAR(10), "\ltjruby{" &amp; $C328 &amp; "}{" &amp; INDIRECT( ADDRESS(ROW(), COLUMN() - $G$5) ) &amp; "}\" &amp; CHAR(10)))</f>
        <v xml:space="preserve">\ltjruby{有}{iú}\
</v>
      </c>
      <c r="N328" s="270" t="str">
        <f t="shared" ref="N328:N391" ca="1" si="134">IF( $U328, ($C328 &amp; CHAR(10)), IF($C328=CHAR(10), (CHAR(10) &amp; "&lt;/p&gt;" &amp; CHAR(10) &amp; "&lt;p&gt;" &amp; CHAR(10)), "&lt;ruby&gt;" &amp; $C328 &amp; "&lt;rt&gt;" &amp; INDIRECT( ADDRESS(ROW(), COLUMN() - $P$5) ) &amp; "&lt;/rt&gt;&lt;/ruby&gt;" &amp; CHAR(10))
)</f>
        <v xml:space="preserve">&lt;ruby&gt;有&lt;rt&gt;嬌二英&lt;/rt&gt;&lt;/ruby&gt;
</v>
      </c>
      <c r="O328" s="270" t="str">
        <f t="shared" ref="O328:O391" ca="1" si="135">IF( $U328, ($C328 &amp; CHAR(10)), IF($C328=CHAR(10), (CHAR(10) &amp; "&lt;/p&gt;" &amp; CHAR(10) &amp; "&lt;p&gt;" &amp; CHAR(10)), "&lt;ruby&gt;" &amp; $C328 &amp; "&lt;rt&gt;" &amp; INDIRECT( ADDRESS(ROW(), COLUMN() - $O$5) ) &amp; "&lt;/rt&gt;&lt;/ruby&gt;" &amp; CHAR(10)))</f>
        <v xml:space="preserve">&lt;ruby&gt;有&lt;rt&gt;qiú&lt;/rt&gt;&lt;/ruby&gt;
</v>
      </c>
      <c r="P328" s="270" t="str">
        <f t="shared" ref="P328:Q347" ca="1" si="136">IF( $U328, ($C328 &amp; CHAR(10)), IF($C328=CHAR(10), (CHAR(10) &amp; "&lt;/p&gt;" &amp; CHAR(10) &amp; "&lt;p&gt;" &amp; CHAR(10)), "&lt;ruby&gt;" &amp; $C328 &amp; "&lt;rt&gt;" &amp; INDIRECT( ADDRESS(ROW(), COLUMN() - $P$5) ) &amp; "&lt;/rt&gt;&lt;/ruby&gt;" &amp; CHAR(10)))</f>
        <v xml:space="preserve">&lt;ruby&gt;有&lt;rt&gt;iú&lt;/rt&gt;&lt;/ruby&gt;
</v>
      </c>
      <c r="Q328" s="270" t="str">
        <f t="shared" ca="1" si="136"/>
        <v xml:space="preserve">&lt;ruby&gt;有&lt;rt&gt;iú&lt;/rt&gt;&lt;/ruby&gt;
</v>
      </c>
      <c r="R328" s="271" t="str">
        <f t="shared" ref="R328:R391" ca="1" si="137">IF( $U328, ($C328 &amp; CHAR(10)), IF($C328=CHAR(10), (CHAR(10) &amp; "&lt;/p&gt;" &amp; CHAR(10) &amp; "&lt;p&gt;" &amp; CHAR(10)), "&lt;ruby&gt;" &amp; $C328 &amp; "&lt;rtc&gt;" &amp; INDIRECT( ADDRESS(ROW(), COLUMN() - $R$5) ) &amp; "&lt;/rtc&gt;&lt;/ruby&gt;" &amp; CHAR(10)))</f>
        <v xml:space="preserve">&lt;ruby&gt;有&lt;rtc&gt;0ㄧㄨˋ&lt;/rtc&gt;&lt;/ruby&gt;
</v>
      </c>
      <c r="S328" s="271" t="str">
        <f t="shared" ref="S328:S391" ca="1" si="138">IF( $U328, ($C328 &amp; CHAR(10)), IF($C328=CHAR(10), (CHAR(10) &amp; "&lt;/p&gt;" &amp; CHAR(10) &amp; "&lt;p&gt;" &amp; CHAR(10)), "&lt;ruby&gt;" &amp; $C328  &amp; "&lt;rt&gt;" &amp; INDIRECT( ADDRESS(ROW(), COLUMN() - $S$4) ) &amp; "&lt;/rt&gt;" &amp; "&lt;rtc&gt;" &amp; INDIRECT( ADDRESS(ROW(), COLUMN() - $S$5) ) &amp; "&lt;/rtc&gt;&lt;/ruby&gt;"&amp; CHAR(10)))</f>
        <v xml:space="preserve">&lt;ruby&gt;有&lt;rt&gt;iú&lt;/rt&gt;&lt;rtc&gt;0ㄧㄨˋ&lt;/rtc&gt;&lt;/ruby&gt;
</v>
      </c>
      <c r="T328" s="244"/>
      <c r="U328" s="272" t="b">
        <f t="shared" ref="U328:U391" si="139">IFERROR( IF( MATCH($C328, 標題符號清單, 0) &gt; 0, TRUE, FALSE), FALSE)</f>
        <v>0</v>
      </c>
      <c r="V328" s="272" t="b">
        <f t="shared" ref="V328:V391" si="140">AND( NOT($U328), $C328&lt;&gt;"", $C328&lt;&gt;CHAR(10) )</f>
        <v>1</v>
      </c>
      <c r="W328" s="272" t="b">
        <f t="shared" si="122"/>
        <v>0</v>
      </c>
      <c r="X328" s="272" t="b">
        <f t="shared" ref="X328:X391" si="141">IF( OR($U328, NOT($V328)), TRUE, IF($E328="", TRUE, FALSE))</f>
        <v>0</v>
      </c>
      <c r="Y328" s="272" t="b">
        <f t="shared" ref="Y328:Y391" si="142">AND($V328, $F328="")</f>
        <v>0</v>
      </c>
      <c r="Z328" s="298"/>
      <c r="AA328" s="305">
        <f t="shared" ref="AA328:AA391" si="143">IF(OR($U328, NOT($V328)), "", IF($D328="", 18, MATCH($D328, 聲母碼, 0)) )</f>
        <v>22</v>
      </c>
      <c r="AB328" s="301" cm="1">
        <f t="array" ref="AB328">IF( $AA328="", "", INDEX(聲母資料表, $AA328, AB$5))</f>
        <v>11</v>
      </c>
      <c r="AC328" s="301" t="str" cm="1">
        <f t="array" ref="AC328">IF( $AA328="", "", INDEX(聲母資料表, $AA328, AC$5))</f>
        <v>英</v>
      </c>
      <c r="AD328" s="305">
        <f t="shared" ref="AD328:AD391" si="144">IF( $X328, "", MATCH(E328, 韻母碼, 0) )</f>
        <v>46</v>
      </c>
      <c r="AE328" s="301" cm="1">
        <f t="array" ref="AE328">IF( $X328, "", INDEX(韻母資料表, AD328, AE$5))</f>
        <v>30</v>
      </c>
      <c r="AF328" s="301" t="str" cm="1">
        <f t="array" ref="AF328">IF( $X328, "", INDEX(韻母資料表, AE328, AF$5))</f>
        <v>嬌</v>
      </c>
      <c r="AG328" s="298"/>
      <c r="AH328" s="301" t="b">
        <f t="array" ref="AH328">IF( $X328, "", IF( INDEX(韻母資料表, AD328, $AH$5) = "入聲", TRUE, FALSE) )</f>
        <v>0</v>
      </c>
      <c r="AI328" s="302">
        <f t="shared" ref="AI328:AI391" si="145">IF($V328=FALSE, "", IF($AH328=TRUE, 4, 1))</f>
        <v>1</v>
      </c>
      <c r="AJ328" s="302">
        <f t="shared" si="124"/>
        <v>2</v>
      </c>
      <c r="AK328" s="362" t="str">
        <f t="array" ref="AK328">IF( $X328, "", INDEX(韻母資料表, $AD328, $AK$5))</f>
        <v>iu</v>
      </c>
      <c r="AL328" s="362" t="str">
        <f t="array" ref="AL328">IF($X328, "", INDEX(白話字韻母八聲調資料表, $AE328, $AJ328))</f>
        <v>iú</v>
      </c>
      <c r="AM328" s="298"/>
      <c r="AN328" s="362" t="str" cm="1">
        <f t="array" ref="AN328">IF($W328, "", INDEX(聲母資料表, $AA328, AN$5))</f>
        <v xml:space="preserve"> </v>
      </c>
      <c r="AO328" s="367" t="str" cm="1">
        <f t="array" ref="AO328">IF($X328, "", INDEX(韻母資料表, $AD328, AO$5))</f>
        <v>iu</v>
      </c>
      <c r="AP328" s="362" t="str" cm="1">
        <f t="array" ref="AP328">IF($X328, "", INDEX(台羅韻母八聲調資料表, $AE328, $F328))</f>
        <v>iú</v>
      </c>
      <c r="AQ328" s="298"/>
      <c r="AR328" s="302" t="str">
        <f t="array" ref="AR328">IF($W328, "", INDEX(聲母資料表, $AA328, $AR$5))</f>
        <v xml:space="preserve"> </v>
      </c>
      <c r="AS328" s="303" t="str">
        <f t="array" ref="AS328">IF($X328, "", INDEX(韻母資料表, $AD328, $AS$5))</f>
        <v>iu</v>
      </c>
      <c r="AT328" s="302" t="str">
        <f t="array" ref="AT328">IF($X328, "", INDEX(閩拼韻母八聲調資料表, $AE328, $AJ328))</f>
        <v>iú</v>
      </c>
      <c r="AV328" s="301" t="b">
        <f t="shared" si="121"/>
        <v>0</v>
      </c>
      <c r="AW328" s="301" t="str">
        <f>IF( $AV328, IFERROR( IF(MATCH( $E328, 顎音化聲母!$H$9:$H$37, 0), TRUE, FALSE), FALSE), "")</f>
        <v/>
      </c>
      <c r="AX328" s="301" t="str">
        <f t="array" ref="AX328">IF( AND($AV328, $AW328), INDEX(顎音化聲母資料表, MATCH( $D328 &amp; $E328, 顎音化聲母!$L$5:$L$136, 0), 3), "")</f>
        <v/>
      </c>
      <c r="AY328" s="301">
        <f t="shared" ref="AY328:AY391" si="146">IF($W328, "", AA328)</f>
        <v>22</v>
      </c>
      <c r="AZ328" s="362">
        <f t="array" ref="AZ328">IF($AY328="", "", IF( $AX328&lt;&gt;"", $AX328,INDEX(聲母資料表, $AY328, $AZ$5)))</f>
        <v>0</v>
      </c>
      <c r="BA328" s="362" t="str">
        <f t="array" ref="BA328">IF($X328, "", INDEX(方音八音反切資料表, $AE328, $AJ328))</f>
        <v>ㄧㄨˋ</v>
      </c>
    </row>
    <row r="329" spans="2:53">
      <c r="B329" s="307">
        <f t="shared" si="127"/>
        <v>322</v>
      </c>
      <c r="C329" s="404" t="s">
        <v>311</v>
      </c>
      <c r="D329" s="312" t="s">
        <v>68</v>
      </c>
      <c r="E329" s="312" t="s">
        <v>123</v>
      </c>
      <c r="F329" s="296">
        <v>1</v>
      </c>
      <c r="G329" s="418" t="str">
        <f t="shared" si="128"/>
        <v xml:space="preserve">心 (sim1) </v>
      </c>
      <c r="H329" s="269" t="str" cm="1">
        <f t="array" ref="H329">IF( OR($U329, NOT($V329), $X329), "",  $AF329 &amp; INDEX(中文數值資料表, $AJ329, 2) &amp; $AC329)</f>
        <v>皆一時</v>
      </c>
      <c r="I329" s="332" t="str">
        <f t="shared" si="129"/>
        <v>sim</v>
      </c>
      <c r="J329" s="333" t="str">
        <f t="shared" si="130"/>
        <v>sim</v>
      </c>
      <c r="K329" s="334" t="str">
        <f t="shared" si="131"/>
        <v>sīm</v>
      </c>
      <c r="L329" s="335" t="str">
        <f t="shared" si="132"/>
        <v>ㄒㄧㆬ</v>
      </c>
      <c r="M329" s="270" t="str">
        <f t="shared" ca="1" si="133"/>
        <v xml:space="preserve">\ltjruby{心}{sim}\
</v>
      </c>
      <c r="N329" s="270" t="str">
        <f t="shared" ca="1" si="134"/>
        <v xml:space="preserve">&lt;ruby&gt;心&lt;rt&gt;皆一時&lt;/rt&gt;&lt;/ruby&gt;
</v>
      </c>
      <c r="O329" s="270" t="str">
        <f t="shared" ca="1" si="135"/>
        <v xml:space="preserve">&lt;ruby&gt;心&lt;rt&gt;sim&lt;/rt&gt;&lt;/ruby&gt;
</v>
      </c>
      <c r="P329" s="270" t="str">
        <f t="shared" ca="1" si="136"/>
        <v xml:space="preserve">&lt;ruby&gt;心&lt;rt&gt;sim&lt;/rt&gt;&lt;/ruby&gt;
</v>
      </c>
      <c r="Q329" s="270" t="str">
        <f t="shared" ca="1" si="136"/>
        <v xml:space="preserve">&lt;ruby&gt;心&lt;rt&gt;sīm&lt;/rt&gt;&lt;/ruby&gt;
</v>
      </c>
      <c r="R329" s="271" t="str">
        <f t="shared" ca="1" si="137"/>
        <v xml:space="preserve">&lt;ruby&gt;心&lt;rtc&gt;ㄒㄧㆬ&lt;/rtc&gt;&lt;/ruby&gt;
</v>
      </c>
      <c r="S329" s="271" t="str">
        <f t="shared" ca="1" si="138"/>
        <v xml:space="preserve">&lt;ruby&gt;心&lt;rt&gt;sim&lt;/rt&gt;&lt;rtc&gt;ㄒㄧㆬ&lt;/rtc&gt;&lt;/ruby&gt;
</v>
      </c>
      <c r="T329" s="244"/>
      <c r="U329" s="272" t="b">
        <f t="shared" si="139"/>
        <v>0</v>
      </c>
      <c r="V329" s="272" t="b">
        <f t="shared" si="140"/>
        <v>1</v>
      </c>
      <c r="W329" s="272" t="b">
        <f t="shared" si="122"/>
        <v>0</v>
      </c>
      <c r="X329" s="272" t="b">
        <f t="shared" si="141"/>
        <v>0</v>
      </c>
      <c r="Y329" s="272" t="b">
        <f t="shared" si="142"/>
        <v>0</v>
      </c>
      <c r="Z329" s="298"/>
      <c r="AA329" s="305">
        <f t="shared" si="143"/>
        <v>21</v>
      </c>
      <c r="AB329" s="301" cm="1">
        <f t="array" ref="AB329">IF( $AA329="", "", INDEX(聲母資料表, $AA329, AB$5))</f>
        <v>10</v>
      </c>
      <c r="AC329" s="301" t="str" cm="1">
        <f t="array" ref="AC329">IF( $AA329="", "", INDEX(聲母資料表, $AA329, AC$5))</f>
        <v>時</v>
      </c>
      <c r="AD329" s="305">
        <f t="shared" si="144"/>
        <v>35</v>
      </c>
      <c r="AE329" s="301" cm="1">
        <f t="array" ref="AE329">IF( $X329, "", INDEX(韻母資料表, AD329, AE$5))</f>
        <v>3</v>
      </c>
      <c r="AF329" s="301" t="str" cm="1">
        <f t="array" ref="AF329">IF( $X329, "", INDEX(韻母資料表, AE329, AF$5))</f>
        <v>皆</v>
      </c>
      <c r="AG329" s="298"/>
      <c r="AH329" s="301" t="b">
        <f t="array" ref="AH329">IF( $X329, "", IF( INDEX(韻母資料表, AD329, $AH$5) = "入聲", TRUE, FALSE) )</f>
        <v>0</v>
      </c>
      <c r="AI329" s="302">
        <f t="shared" si="145"/>
        <v>1</v>
      </c>
      <c r="AJ329" s="302">
        <f t="shared" si="124"/>
        <v>1</v>
      </c>
      <c r="AK329" s="362" t="str">
        <f t="array" ref="AK329">IF( $X329, "", INDEX(韻母資料表, $AD329, $AK$5))</f>
        <v>im</v>
      </c>
      <c r="AL329" s="362" t="str">
        <f t="array" ref="AL329">IF($X329, "", INDEX(白話字韻母八聲調資料表, $AE329, $AJ329))</f>
        <v>im</v>
      </c>
      <c r="AM329" s="298"/>
      <c r="AN329" s="362" t="str" cm="1">
        <f t="array" ref="AN329">IF($W329, "", INDEX(聲母資料表, $AA329, AN$5))</f>
        <v>s</v>
      </c>
      <c r="AO329" s="367" t="str" cm="1">
        <f t="array" ref="AO329">IF($X329, "", INDEX(韻母資料表, $AD329, AO$5))</f>
        <v>im</v>
      </c>
      <c r="AP329" s="362" t="str" cm="1">
        <f t="array" ref="AP329">IF($X329, "", INDEX(台羅韻母八聲調資料表, $AE329, $F329))</f>
        <v>im</v>
      </c>
      <c r="AQ329" s="298"/>
      <c r="AR329" s="302" t="str">
        <f t="array" ref="AR329">IF($W329, "", INDEX(聲母資料表, $AA329, $AR$5))</f>
        <v>s</v>
      </c>
      <c r="AS329" s="303" t="str">
        <f t="array" ref="AS329">IF($X329, "", INDEX(韻母資料表, $AD329, $AS$5))</f>
        <v>im</v>
      </c>
      <c r="AT329" s="302" t="str">
        <f t="array" ref="AT329">IF($X329, "", INDEX(閩拼韻母八聲調資料表, $AE329, $AJ329))</f>
        <v>īm</v>
      </c>
      <c r="AV329" s="301" t="b">
        <f t="shared" ref="AV329:AV392" si="147">IF( OR($D329="ch", $D329="chh", $D329="j", $D329="s"), TRUE, FALSE)</f>
        <v>1</v>
      </c>
      <c r="AW329" s="301" t="b">
        <f>IF( $AV329, IFERROR( IF(MATCH( $E329, 顎音化聲母!$H$9:$H$37, 0), TRUE, FALSE), FALSE), "")</f>
        <v>1</v>
      </c>
      <c r="AX329" s="301" t="str">
        <f t="array" ref="AX329">IF( AND($AV329, $AW329), INDEX(顎音化聲母資料表, MATCH( $D329 &amp; $E329, 顎音化聲母!$L$5:$L$136, 0), 3), "")</f>
        <v>ㄒ</v>
      </c>
      <c r="AY329" s="301">
        <f t="shared" si="146"/>
        <v>21</v>
      </c>
      <c r="AZ329" s="362" t="str">
        <f t="array" ref="AZ329">IF($AY329="", "", IF( $AX329&lt;&gt;"", $AX329,INDEX(聲母資料表, $AY329, $AZ$5)))</f>
        <v>ㄒ</v>
      </c>
      <c r="BA329" s="362" t="str">
        <f t="array" ref="BA329">IF($X329, "", INDEX(方音八音反切資料表, $AE329, $AJ329))</f>
        <v>ㄧㆬ</v>
      </c>
    </row>
    <row r="330" spans="2:53">
      <c r="B330" s="307">
        <f t="shared" si="127"/>
        <v>323</v>
      </c>
      <c r="C330" s="404" t="s">
        <v>312</v>
      </c>
      <c r="D330" s="312" t="s">
        <v>63</v>
      </c>
      <c r="E330" s="312" t="s">
        <v>98</v>
      </c>
      <c r="F330" s="296">
        <v>3</v>
      </c>
      <c r="G330" s="418" t="str">
        <f t="shared" si="128"/>
        <v xml:space="preserve">曠 (khong3) </v>
      </c>
      <c r="H330" s="269" t="str" cm="1">
        <f t="array" ref="H330">IF( OR($U330, NOT($V330), $X330), "",  $AF330 &amp; INDEX(中文數值資料表, $AJ330, 2) &amp; $AC330)</f>
        <v>干三去</v>
      </c>
      <c r="I330" s="332" t="str">
        <f t="shared" si="129"/>
        <v>khòng</v>
      </c>
      <c r="J330" s="333" t="str">
        <f t="shared" si="130"/>
        <v>khòng</v>
      </c>
      <c r="K330" s="334" t="str">
        <f t="shared" si="131"/>
        <v>kǒng</v>
      </c>
      <c r="L330" s="335" t="str">
        <f t="shared" si="132"/>
        <v>ㄎㆲ˪</v>
      </c>
      <c r="M330" s="270" t="str">
        <f t="shared" ca="1" si="133"/>
        <v xml:space="preserve">\ltjruby{曠}{khòng}\
</v>
      </c>
      <c r="N330" s="270" t="str">
        <f t="shared" ca="1" si="134"/>
        <v xml:space="preserve">&lt;ruby&gt;曠&lt;rt&gt;干三去&lt;/rt&gt;&lt;/ruby&gt;
</v>
      </c>
      <c r="O330" s="270" t="str">
        <f t="shared" ca="1" si="135"/>
        <v xml:space="preserve">&lt;ruby&gt;曠&lt;rt&gt;khòng&lt;/rt&gt;&lt;/ruby&gt;
</v>
      </c>
      <c r="P330" s="270" t="str">
        <f t="shared" ca="1" si="136"/>
        <v xml:space="preserve">&lt;ruby&gt;曠&lt;rt&gt;khòng&lt;/rt&gt;&lt;/ruby&gt;
</v>
      </c>
      <c r="Q330" s="270" t="str">
        <f t="shared" ca="1" si="136"/>
        <v xml:space="preserve">&lt;ruby&gt;曠&lt;rt&gt;kǒng&lt;/rt&gt;&lt;/ruby&gt;
</v>
      </c>
      <c r="R330" s="271" t="str">
        <f t="shared" ca="1" si="137"/>
        <v xml:space="preserve">&lt;ruby&gt;曠&lt;rtc&gt;ㄎㆲ˪&lt;/rtc&gt;&lt;/ruby&gt;
</v>
      </c>
      <c r="S330" s="271" t="str">
        <f t="shared" ca="1" si="138"/>
        <v xml:space="preserve">&lt;ruby&gt;曠&lt;rt&gt;khòng&lt;/rt&gt;&lt;rtc&gt;ㄎㆲ˪&lt;/rtc&gt;&lt;/ruby&gt;
</v>
      </c>
      <c r="T330" s="244"/>
      <c r="U330" s="272" t="b">
        <f t="shared" si="139"/>
        <v>0</v>
      </c>
      <c r="V330" s="272" t="b">
        <f t="shared" si="140"/>
        <v>1</v>
      </c>
      <c r="W330" s="272" t="b">
        <f t="shared" ref="W330:W393" si="148">IF( OR($U330, NOT($V330)), TRUE, IF($D330="", TRUE, FALSE) )</f>
        <v>0</v>
      </c>
      <c r="X330" s="272" t="b">
        <f t="shared" si="141"/>
        <v>0</v>
      </c>
      <c r="Y330" s="272" t="b">
        <f t="shared" si="142"/>
        <v>0</v>
      </c>
      <c r="Z330" s="298"/>
      <c r="AA330" s="305">
        <f t="shared" si="143"/>
        <v>11</v>
      </c>
      <c r="AB330" s="301" cm="1">
        <f t="array" ref="AB330">IF( $AA330="", "", INDEX(聲母資料表, $AA330, AB$5))</f>
        <v>4</v>
      </c>
      <c r="AC330" s="301" t="str" cm="1">
        <f t="array" ref="AC330">IF( $AA330="", "", INDEX(聲母資料表, $AA330, AC$5))</f>
        <v>去</v>
      </c>
      <c r="AD330" s="305">
        <f t="shared" si="144"/>
        <v>57</v>
      </c>
      <c r="AE330" s="301" cm="1">
        <f t="array" ref="AE330">IF( $X330, "", INDEX(韻母資料表, AD330, AE$5))</f>
        <v>7</v>
      </c>
      <c r="AF330" s="301" t="str" cm="1">
        <f t="array" ref="AF330">IF( $X330, "", INDEX(韻母資料表, AE330, AF$5))</f>
        <v>干</v>
      </c>
      <c r="AG330" s="298"/>
      <c r="AH330" s="301" t="b">
        <f t="array" ref="AH330">IF( $X330, "", IF( INDEX(韻母資料表, AD330, $AH$5) = "入聲", TRUE, FALSE) )</f>
        <v>0</v>
      </c>
      <c r="AI330" s="302">
        <f t="shared" si="145"/>
        <v>1</v>
      </c>
      <c r="AJ330" s="302">
        <f t="shared" si="124"/>
        <v>3</v>
      </c>
      <c r="AK330" s="362" t="str">
        <f t="array" ref="AK330">IF( $X330, "", INDEX(韻母資料表, $AD330, $AK$5))</f>
        <v>ong</v>
      </c>
      <c r="AL330" s="362" t="str">
        <f t="array" ref="AL330">IF($X330, "", INDEX(白話字韻母八聲調資料表, $AE330, $AJ330))</f>
        <v>òng</v>
      </c>
      <c r="AM330" s="298"/>
      <c r="AN330" s="362" t="str" cm="1">
        <f t="array" ref="AN330">IF($W330, "", INDEX(聲母資料表, $AA330, AN$5))</f>
        <v>kh</v>
      </c>
      <c r="AO330" s="367" t="str" cm="1">
        <f t="array" ref="AO330">IF($X330, "", INDEX(韻母資料表, $AD330, AO$5))</f>
        <v>ong</v>
      </c>
      <c r="AP330" s="362" t="str" cm="1">
        <f t="array" ref="AP330">IF($X330, "", INDEX(台羅韻母八聲調資料表, $AE330, $F330))</f>
        <v>òng</v>
      </c>
      <c r="AQ330" s="298"/>
      <c r="AR330" s="302" t="str">
        <f t="array" ref="AR330">IF($W330, "", INDEX(聲母資料表, $AA330, $AR$5))</f>
        <v>k</v>
      </c>
      <c r="AS330" s="303" t="str">
        <f t="array" ref="AS330">IF($X330, "", INDEX(韻母資料表, $AD330, $AS$5))</f>
        <v>ong</v>
      </c>
      <c r="AT330" s="302" t="str">
        <f t="array" ref="AT330">IF($X330, "", INDEX(閩拼韻母八聲調資料表, $AE330, $AJ330))</f>
        <v>ǒng</v>
      </c>
      <c r="AV330" s="301" t="b">
        <f t="shared" si="147"/>
        <v>0</v>
      </c>
      <c r="AW330" s="301" t="str">
        <f>IF( $AV330, IFERROR( IF(MATCH( $E330, 顎音化聲母!$H$9:$H$37, 0), TRUE, FALSE), FALSE), "")</f>
        <v/>
      </c>
      <c r="AX330" s="301" t="str">
        <f t="array" ref="AX330">IF( AND($AV330, $AW330), INDEX(顎音化聲母資料表, MATCH( $D330 &amp; $E330, 顎音化聲母!$L$5:$L$136, 0), 3), "")</f>
        <v/>
      </c>
      <c r="AY330" s="301">
        <f t="shared" si="146"/>
        <v>11</v>
      </c>
      <c r="AZ330" s="362" t="str">
        <f t="array" ref="AZ330">IF($AY330="", "", IF( $AX330&lt;&gt;"", $AX330,INDEX(聲母資料表, $AY330, $AZ$5)))</f>
        <v>ㄎ</v>
      </c>
      <c r="BA330" s="362" t="str">
        <f t="array" ref="BA330">IF($X330, "", INDEX(方音八音反切資料表, $AE330, $AJ330))</f>
        <v>ㆲ˪</v>
      </c>
    </row>
    <row r="331" spans="2:53">
      <c r="B331" s="307">
        <f t="shared" si="127"/>
        <v>324</v>
      </c>
      <c r="C331" s="404" t="s">
        <v>313</v>
      </c>
      <c r="D331" s="312" t="s">
        <v>68</v>
      </c>
      <c r="E331" s="312" t="s">
        <v>101</v>
      </c>
      <c r="F331" s="296">
        <v>5</v>
      </c>
      <c r="G331" s="418" t="str">
        <f t="shared" si="128"/>
        <v xml:space="preserve">神 (sin5) </v>
      </c>
      <c r="H331" s="269" t="str" cm="1">
        <f t="array" ref="H331">IF( OR($U331, NOT($V331), $X331), "",  $AF331 &amp; INDEX(中文數值資料表, $AJ331, 2) &amp; $AC331)</f>
        <v>更五時</v>
      </c>
      <c r="I331" s="332" t="str">
        <f t="shared" si="129"/>
        <v>sîn</v>
      </c>
      <c r="J331" s="333" t="str">
        <f t="shared" si="130"/>
        <v>sîn</v>
      </c>
      <c r="K331" s="334" t="str">
        <f t="shared" si="131"/>
        <v>sìn</v>
      </c>
      <c r="L331" s="335" t="str">
        <f t="shared" si="132"/>
        <v>ㄒㄧㄣˊ</v>
      </c>
      <c r="M331" s="270" t="str">
        <f t="shared" ca="1" si="133"/>
        <v xml:space="preserve">\ltjruby{神}{sîn}\
</v>
      </c>
      <c r="N331" s="270" t="str">
        <f t="shared" ca="1" si="134"/>
        <v xml:space="preserve">&lt;ruby&gt;神&lt;rt&gt;更五時&lt;/rt&gt;&lt;/ruby&gt;
</v>
      </c>
      <c r="O331" s="270" t="str">
        <f t="shared" ca="1" si="135"/>
        <v xml:space="preserve">&lt;ruby&gt;神&lt;rt&gt;sîn&lt;/rt&gt;&lt;/ruby&gt;
</v>
      </c>
      <c r="P331" s="270" t="str">
        <f t="shared" ca="1" si="136"/>
        <v xml:space="preserve">&lt;ruby&gt;神&lt;rt&gt;sîn&lt;/rt&gt;&lt;/ruby&gt;
</v>
      </c>
      <c r="Q331" s="270" t="str">
        <f t="shared" ca="1" si="136"/>
        <v xml:space="preserve">&lt;ruby&gt;神&lt;rt&gt;sìn&lt;/rt&gt;&lt;/ruby&gt;
</v>
      </c>
      <c r="R331" s="271" t="str">
        <f t="shared" ca="1" si="137"/>
        <v xml:space="preserve">&lt;ruby&gt;神&lt;rtc&gt;ㄒㄧㄣˊ&lt;/rtc&gt;&lt;/ruby&gt;
</v>
      </c>
      <c r="S331" s="271" t="str">
        <f t="shared" ca="1" si="138"/>
        <v xml:space="preserve">&lt;ruby&gt;神&lt;rt&gt;sîn&lt;/rt&gt;&lt;rtc&gt;ㄒㄧㄣˊ&lt;/rtc&gt;&lt;/ruby&gt;
</v>
      </c>
      <c r="T331" s="244"/>
      <c r="U331" s="272" t="b">
        <f t="shared" si="139"/>
        <v>0</v>
      </c>
      <c r="V331" s="272" t="b">
        <f t="shared" si="140"/>
        <v>1</v>
      </c>
      <c r="W331" s="272" t="b">
        <f t="shared" si="148"/>
        <v>0</v>
      </c>
      <c r="X331" s="272" t="b">
        <f t="shared" si="141"/>
        <v>0</v>
      </c>
      <c r="Y331" s="272" t="b">
        <f t="shared" si="142"/>
        <v>0</v>
      </c>
      <c r="Z331" s="298"/>
      <c r="AA331" s="305">
        <f t="shared" si="143"/>
        <v>21</v>
      </c>
      <c r="AB331" s="301" cm="1">
        <f t="array" ref="AB331">IF( $AA331="", "", INDEX(聲母資料表, $AA331, AB$5))</f>
        <v>10</v>
      </c>
      <c r="AC331" s="301" t="str" cm="1">
        <f t="array" ref="AC331">IF( $AA331="", "", INDEX(聲母資料表, $AA331, AC$5))</f>
        <v>時</v>
      </c>
      <c r="AD331" s="305">
        <f t="shared" si="144"/>
        <v>36</v>
      </c>
      <c r="AE331" s="301" cm="1">
        <f t="array" ref="AE331">IF( $X331, "", INDEX(韻母資料表, AD331, AE$5))</f>
        <v>17</v>
      </c>
      <c r="AF331" s="301" t="str" cm="1">
        <f t="array" ref="AF331">IF( $X331, "", INDEX(韻母資料表, AE331, AF$5))</f>
        <v>更</v>
      </c>
      <c r="AG331" s="298"/>
      <c r="AH331" s="301" t="b">
        <f t="array" ref="AH331">IF( $X331, "", IF( INDEX(韻母資料表, AD331, $AH$5) = "入聲", TRUE, FALSE) )</f>
        <v>0</v>
      </c>
      <c r="AI331" s="302">
        <f t="shared" si="145"/>
        <v>1</v>
      </c>
      <c r="AJ331" s="302">
        <f t="shared" si="124"/>
        <v>5</v>
      </c>
      <c r="AK331" s="362" t="str">
        <f t="array" ref="AK331">IF( $X331, "", INDEX(韻母資料表, $AD331, $AK$5))</f>
        <v>in</v>
      </c>
      <c r="AL331" s="362" t="str">
        <f t="array" ref="AL331">IF($X331, "", INDEX(白話字韻母八聲調資料表, $AE331, $AJ331))</f>
        <v>în</v>
      </c>
      <c r="AM331" s="298"/>
      <c r="AN331" s="362" t="str" cm="1">
        <f t="array" ref="AN331">IF($W331, "", INDEX(聲母資料表, $AA331, AN$5))</f>
        <v>s</v>
      </c>
      <c r="AO331" s="367" t="str" cm="1">
        <f t="array" ref="AO331">IF($X331, "", INDEX(韻母資料表, $AD331, AO$5))</f>
        <v>in</v>
      </c>
      <c r="AP331" s="362" t="str" cm="1">
        <f t="array" ref="AP331">IF($X331, "", INDEX(台羅韻母八聲調資料表, $AE331, $F331))</f>
        <v>în</v>
      </c>
      <c r="AQ331" s="298"/>
      <c r="AR331" s="302" t="str">
        <f t="array" ref="AR331">IF($W331, "", INDEX(聲母資料表, $AA331, $AR$5))</f>
        <v>s</v>
      </c>
      <c r="AS331" s="303" t="str">
        <f t="array" ref="AS331">IF($X331, "", INDEX(韻母資料表, $AD331, $AS$5))</f>
        <v>in</v>
      </c>
      <c r="AT331" s="302" t="str">
        <f t="array" ref="AT331">IF($X331, "", INDEX(閩拼韻母八聲調資料表, $AE331, $AJ331))</f>
        <v>ìn</v>
      </c>
      <c r="AV331" s="301" t="b">
        <f t="shared" si="147"/>
        <v>1</v>
      </c>
      <c r="AW331" s="301" t="b">
        <f>IF( $AV331, IFERROR( IF(MATCH( $E331, 顎音化聲母!$H$9:$H$37, 0), TRUE, FALSE), FALSE), "")</f>
        <v>1</v>
      </c>
      <c r="AX331" s="301" t="str">
        <f t="array" ref="AX331">IF( AND($AV331, $AW331), INDEX(顎音化聲母資料表, MATCH( $D331 &amp; $E331, 顎音化聲母!$L$5:$L$136, 0), 3), "")</f>
        <v>ㄒ</v>
      </c>
      <c r="AY331" s="301">
        <f t="shared" si="146"/>
        <v>21</v>
      </c>
      <c r="AZ331" s="362" t="str">
        <f t="array" ref="AZ331">IF($AY331="", "", IF( $AX331&lt;&gt;"", $AX331,INDEX(聲母資料表, $AY331, $AZ$5)))</f>
        <v>ㄒ</v>
      </c>
      <c r="BA331" s="362" t="str">
        <f t="array" ref="BA331">IF($X331, "", INDEX(方音八音反切資料表, $AE331, $AJ331))</f>
        <v>ㄧㄣˊ</v>
      </c>
    </row>
    <row r="332" spans="2:53">
      <c r="B332" s="307">
        <f t="shared" si="127"/>
        <v>325</v>
      </c>
      <c r="C332" s="404" t="s">
        <v>314</v>
      </c>
      <c r="D332" s="312" t="s">
        <v>91</v>
      </c>
      <c r="E332" s="312" t="s">
        <v>61</v>
      </c>
      <c r="F332" s="296">
        <v>5</v>
      </c>
      <c r="G332" s="418" t="str">
        <f t="shared" si="128"/>
        <v xml:space="preserve">怡 (qi5) </v>
      </c>
      <c r="H332" s="269" t="str" cm="1">
        <f t="array" ref="H332">IF( OR($U332, NOT($V332), $X332), "",  $AF332 &amp; INDEX(中文數值資料表, $AJ332, 2) &amp; $AC332)</f>
        <v>堅五英</v>
      </c>
      <c r="I332" s="332" t="str">
        <f t="shared" si="129"/>
        <v>qî</v>
      </c>
      <c r="J332" s="333" t="str">
        <f t="shared" si="130"/>
        <v>î</v>
      </c>
      <c r="K332" s="334" t="str">
        <f t="shared" si="131"/>
        <v>ì</v>
      </c>
      <c r="L332" s="335" t="str">
        <f t="shared" si="132"/>
        <v>0ㄧˊ</v>
      </c>
      <c r="M332" s="270" t="str">
        <f t="shared" ca="1" si="133"/>
        <v xml:space="preserve">\ltjruby{怡}{î}\
</v>
      </c>
      <c r="N332" s="270" t="str">
        <f t="shared" ca="1" si="134"/>
        <v xml:space="preserve">&lt;ruby&gt;怡&lt;rt&gt;堅五英&lt;/rt&gt;&lt;/ruby&gt;
</v>
      </c>
      <c r="O332" s="270" t="str">
        <f t="shared" ca="1" si="135"/>
        <v xml:space="preserve">&lt;ruby&gt;怡&lt;rt&gt;qî&lt;/rt&gt;&lt;/ruby&gt;
</v>
      </c>
      <c r="P332" s="270" t="str">
        <f t="shared" ca="1" si="136"/>
        <v xml:space="preserve">&lt;ruby&gt;怡&lt;rt&gt;î&lt;/rt&gt;&lt;/ruby&gt;
</v>
      </c>
      <c r="Q332" s="270" t="str">
        <f t="shared" ca="1" si="136"/>
        <v xml:space="preserve">&lt;ruby&gt;怡&lt;rt&gt;ì&lt;/rt&gt;&lt;/ruby&gt;
</v>
      </c>
      <c r="R332" s="271" t="str">
        <f t="shared" ca="1" si="137"/>
        <v xml:space="preserve">&lt;ruby&gt;怡&lt;rtc&gt;0ㄧˊ&lt;/rtc&gt;&lt;/ruby&gt;
</v>
      </c>
      <c r="S332" s="271" t="str">
        <f t="shared" ca="1" si="138"/>
        <v xml:space="preserve">&lt;ruby&gt;怡&lt;rt&gt;î&lt;/rt&gt;&lt;rtc&gt;0ㄧˊ&lt;/rtc&gt;&lt;/ruby&gt;
</v>
      </c>
      <c r="T332" s="244"/>
      <c r="U332" s="272" t="b">
        <f t="shared" si="139"/>
        <v>0</v>
      </c>
      <c r="V332" s="272" t="b">
        <f t="shared" si="140"/>
        <v>1</v>
      </c>
      <c r="W332" s="272" t="b">
        <f t="shared" si="148"/>
        <v>0</v>
      </c>
      <c r="X332" s="272" t="b">
        <f t="shared" si="141"/>
        <v>0</v>
      </c>
      <c r="Y332" s="272" t="b">
        <f t="shared" si="142"/>
        <v>0</v>
      </c>
      <c r="Z332" s="298"/>
      <c r="AA332" s="305">
        <f t="shared" si="143"/>
        <v>22</v>
      </c>
      <c r="AB332" s="301" cm="1">
        <f t="array" ref="AB332">IF( $AA332="", "", INDEX(聲母資料表, $AA332, AB$5))</f>
        <v>11</v>
      </c>
      <c r="AC332" s="301" t="str" cm="1">
        <f t="array" ref="AC332">IF( $AA332="", "", INDEX(聲母資料表, $AA332, AC$5))</f>
        <v>英</v>
      </c>
      <c r="AD332" s="305">
        <f t="shared" si="144"/>
        <v>19</v>
      </c>
      <c r="AE332" s="301" cm="1">
        <f t="array" ref="AE332">IF( $X332, "", INDEX(韻母資料表, AD332, AE$5))</f>
        <v>29</v>
      </c>
      <c r="AF332" s="301" t="str" cm="1">
        <f t="array" ref="AF332">IF( $X332, "", INDEX(韻母資料表, AE332, AF$5))</f>
        <v>堅</v>
      </c>
      <c r="AG332" s="298"/>
      <c r="AH332" s="301" t="b">
        <f t="array" ref="AH332">IF( $X332, "", IF( INDEX(韻母資料表, AD332, $AH$5) = "入聲", TRUE, FALSE) )</f>
        <v>0</v>
      </c>
      <c r="AI332" s="302">
        <f t="shared" si="145"/>
        <v>1</v>
      </c>
      <c r="AJ332" s="302">
        <f t="shared" si="124"/>
        <v>5</v>
      </c>
      <c r="AK332" s="362" t="str">
        <f t="array" ref="AK332">IF( $X332, "", INDEX(韻母資料表, $AD332, $AK$5))</f>
        <v>i</v>
      </c>
      <c r="AL332" s="362" t="str">
        <f t="array" ref="AL332">IF($X332, "", INDEX(白話字韻母八聲調資料表, $AE332, $AJ332))</f>
        <v>î</v>
      </c>
      <c r="AM332" s="298"/>
      <c r="AN332" s="362" t="str" cm="1">
        <f t="array" ref="AN332">IF($W332, "", INDEX(聲母資料表, $AA332, AN$5))</f>
        <v xml:space="preserve"> </v>
      </c>
      <c r="AO332" s="367" t="str" cm="1">
        <f t="array" ref="AO332">IF($X332, "", INDEX(韻母資料表, $AD332, AO$5))</f>
        <v>i</v>
      </c>
      <c r="AP332" s="362" t="str" cm="1">
        <f t="array" ref="AP332">IF($X332, "", INDEX(台羅韻母八聲調資料表, $AE332, $F332))</f>
        <v>î</v>
      </c>
      <c r="AQ332" s="298"/>
      <c r="AR332" s="302" t="str">
        <f t="array" ref="AR332">IF($W332, "", INDEX(聲母資料表, $AA332, $AR$5))</f>
        <v xml:space="preserve"> </v>
      </c>
      <c r="AS332" s="303" t="str">
        <f t="array" ref="AS332">IF($X332, "", INDEX(韻母資料表, $AD332, $AS$5))</f>
        <v>i</v>
      </c>
      <c r="AT332" s="302" t="str">
        <f t="array" ref="AT332">IF($X332, "", INDEX(閩拼韻母八聲調資料表, $AE332, $AJ332))</f>
        <v>ì</v>
      </c>
      <c r="AV332" s="301" t="b">
        <f t="shared" si="147"/>
        <v>0</v>
      </c>
      <c r="AW332" s="301" t="str">
        <f>IF( $AV332, IFERROR( IF(MATCH( $E332, 顎音化聲母!$H$9:$H$37, 0), TRUE, FALSE), FALSE), "")</f>
        <v/>
      </c>
      <c r="AX332" s="301" t="str">
        <f t="array" ref="AX332">IF( AND($AV332, $AW332), INDEX(顎音化聲母資料表, MATCH( $D332 &amp; $E332, 顎音化聲母!$L$5:$L$136, 0), 3), "")</f>
        <v/>
      </c>
      <c r="AY332" s="301">
        <f t="shared" si="146"/>
        <v>22</v>
      </c>
      <c r="AZ332" s="362">
        <f t="array" ref="AZ332">IF($AY332="", "", IF( $AX332&lt;&gt;"", $AX332,INDEX(聲母資料表, $AY332, $AZ$5)))</f>
        <v>0</v>
      </c>
      <c r="BA332" s="362" t="str">
        <f t="array" ref="BA332">IF($X332, "", INDEX(方音八音反切資料表, $AE332, $AJ332))</f>
        <v>ㄧˊ</v>
      </c>
    </row>
    <row r="333" spans="2:53">
      <c r="B333" s="307">
        <f t="shared" si="127"/>
        <v>326</v>
      </c>
      <c r="C333" s="404" t="s">
        <v>75</v>
      </c>
      <c r="D333" s="312"/>
      <c r="E333" s="312"/>
      <c r="F333" s="296"/>
      <c r="G333" s="418" t="str">
        <f t="shared" si="128"/>
        <v/>
      </c>
      <c r="H333" s="269" t="str" cm="1">
        <f t="array" ref="H333">IF( OR($U333, NOT($V333), $X333), "",  $AF333 &amp; INDEX(中文數值資料表, $AJ333, 2) &amp; $AC333)</f>
        <v/>
      </c>
      <c r="I333" s="332" t="str">
        <f t="shared" si="129"/>
        <v/>
      </c>
      <c r="J333" s="333" t="str">
        <f t="shared" si="130"/>
        <v/>
      </c>
      <c r="K333" s="334" t="str">
        <f t="shared" si="131"/>
        <v/>
      </c>
      <c r="L333" s="335" t="str">
        <f t="shared" si="132"/>
        <v/>
      </c>
      <c r="M333" s="270" t="str">
        <f t="shared" ca="1" si="133"/>
        <v xml:space="preserve">\ltjruby{，}{}\
</v>
      </c>
      <c r="N333" s="270" t="str">
        <f t="shared" ca="1" si="134"/>
        <v xml:space="preserve">，
</v>
      </c>
      <c r="O333" s="270" t="str">
        <f t="shared" ca="1" si="135"/>
        <v xml:space="preserve">，
</v>
      </c>
      <c r="P333" s="270" t="str">
        <f t="shared" ca="1" si="136"/>
        <v xml:space="preserve">，
</v>
      </c>
      <c r="Q333" s="270" t="str">
        <f t="shared" ca="1" si="136"/>
        <v xml:space="preserve">，
</v>
      </c>
      <c r="R333" s="271" t="str">
        <f t="shared" ca="1" si="137"/>
        <v xml:space="preserve">，
</v>
      </c>
      <c r="S333" s="271" t="str">
        <f t="shared" ca="1" si="138"/>
        <v xml:space="preserve">，
</v>
      </c>
      <c r="T333" s="244"/>
      <c r="U333" s="272" t="b">
        <f t="shared" si="139"/>
        <v>1</v>
      </c>
      <c r="V333" s="272" t="b">
        <f t="shared" si="140"/>
        <v>0</v>
      </c>
      <c r="W333" s="272" t="b">
        <f t="shared" si="148"/>
        <v>1</v>
      </c>
      <c r="X333" s="272" t="b">
        <f t="shared" si="141"/>
        <v>1</v>
      </c>
      <c r="Y333" s="272" t="b">
        <f t="shared" si="142"/>
        <v>0</v>
      </c>
      <c r="Z333" s="298"/>
      <c r="AA333" s="305" t="str">
        <f t="shared" si="143"/>
        <v/>
      </c>
      <c r="AB333" s="301" t="str" cm="1">
        <f t="array" ref="AB333">IF( $AA333="", "", INDEX(聲母資料表, $AA333, AB$5))</f>
        <v/>
      </c>
      <c r="AC333" s="301" t="str" cm="1">
        <f t="array" ref="AC333">IF( $AA333="", "", INDEX(聲母資料表, $AA333, AC$5))</f>
        <v/>
      </c>
      <c r="AD333" s="305" t="str">
        <f t="shared" si="144"/>
        <v/>
      </c>
      <c r="AE333" s="301" t="str" cm="1">
        <f t="array" ref="AE333">IF( $X333, "", INDEX(韻母資料表, AD333, AE$5))</f>
        <v/>
      </c>
      <c r="AF333" s="301" t="str" cm="1">
        <f t="array" ref="AF333">IF( $X333, "", INDEX(韻母資料表, AE333, AF$5))</f>
        <v/>
      </c>
      <c r="AG333" s="298"/>
      <c r="AH333" s="301" t="str">
        <f t="array" ref="AH333">IF( $X333, "", IF( INDEX(韻母資料表, AD333, $AH$5) = "入聲", TRUE, FALSE) )</f>
        <v/>
      </c>
      <c r="AI333" s="302" t="str">
        <f t="shared" si="145"/>
        <v/>
      </c>
      <c r="AJ333" s="302" t="str">
        <f t="shared" si="124"/>
        <v/>
      </c>
      <c r="AK333" s="362" t="str">
        <f t="array" ref="AK333">IF( $X333, "", INDEX(韻母資料表, $AD333, $AK$5))</f>
        <v/>
      </c>
      <c r="AL333" s="362" t="str">
        <f t="array" ref="AL333">IF($X333, "", INDEX(白話字韻母八聲調資料表, $AE333, $AJ333))</f>
        <v/>
      </c>
      <c r="AM333" s="298"/>
      <c r="AN333" s="362" t="str" cm="1">
        <f t="array" ref="AN333">IF($W333, "", INDEX(聲母資料表, $AA333, AN$5))</f>
        <v/>
      </c>
      <c r="AO333" s="367" t="str" cm="1">
        <f t="array" ref="AO333">IF($X333, "", INDEX(韻母資料表, $AD333, AO$5))</f>
        <v/>
      </c>
      <c r="AP333" s="362" t="str" cm="1">
        <f t="array" ref="AP333">IF($X333, "", INDEX(台羅韻母八聲調資料表, $AE333, $F333))</f>
        <v/>
      </c>
      <c r="AQ333" s="298"/>
      <c r="AR333" s="302" t="str">
        <f t="array" ref="AR333">IF($W333, "", INDEX(聲母資料表, $AA333, $AR$5))</f>
        <v/>
      </c>
      <c r="AS333" s="303" t="str">
        <f t="array" ref="AS333">IF($X333, "", INDEX(韻母資料表, $AD333, $AS$5))</f>
        <v/>
      </c>
      <c r="AT333" s="302" t="str">
        <f t="array" ref="AT333">IF($X333, "", INDEX(閩拼韻母八聲調資料表, $AE333, $AJ333))</f>
        <v/>
      </c>
      <c r="AV333" s="301" t="b">
        <f t="shared" si="147"/>
        <v>0</v>
      </c>
      <c r="AW333" s="301" t="str">
        <f>IF( $AV333, IFERROR( IF(MATCH( $E333, 顎音化聲母!$H$9:$H$37, 0), TRUE, FALSE), FALSE), "")</f>
        <v/>
      </c>
      <c r="AX333" s="301" t="str">
        <f t="array" ref="AX333">IF( AND($AV333, $AW333), INDEX(顎音化聲母資料表, MATCH( $D333 &amp; $E333, 顎音化聲母!$L$5:$L$136, 0), 3), "")</f>
        <v/>
      </c>
      <c r="AY333" s="301" t="str">
        <f t="shared" si="146"/>
        <v/>
      </c>
      <c r="AZ333" s="362" t="str">
        <f t="array" ref="AZ333">IF($AY333="", "", IF( $AX333&lt;&gt;"", $AX333,INDEX(聲母資料表, $AY333, $AZ$5)))</f>
        <v/>
      </c>
      <c r="BA333" s="362" t="str">
        <f t="array" ref="BA333">IF($X333, "", INDEX(方音八音反切資料表, $AE333, $AJ333))</f>
        <v/>
      </c>
    </row>
    <row r="334" spans="2:53">
      <c r="B334" s="307">
        <f t="shared" si="127"/>
        <v>327</v>
      </c>
      <c r="C334" s="404" t="s">
        <v>315</v>
      </c>
      <c r="D334" s="312" t="s">
        <v>97</v>
      </c>
      <c r="E334" s="312" t="s">
        <v>113</v>
      </c>
      <c r="F334" s="296">
        <v>2</v>
      </c>
      <c r="G334" s="418" t="str">
        <f t="shared" si="128"/>
        <v xml:space="preserve">寵 (thiong2) </v>
      </c>
      <c r="H334" s="269" t="str" cm="1">
        <f t="array" ref="H334">IF( OR($U334, NOT($V334), $X334), "",  $AF334 &amp; INDEX(中文數值資料表, $AJ334, 2) &amp; $AC334)</f>
        <v>交二他</v>
      </c>
      <c r="I334" s="332" t="str">
        <f t="shared" si="129"/>
        <v>thióng</v>
      </c>
      <c r="J334" s="333" t="str">
        <f t="shared" si="130"/>
        <v>thióng</v>
      </c>
      <c r="K334" s="334" t="str">
        <f t="shared" si="131"/>
        <v>tióng</v>
      </c>
      <c r="L334" s="335" t="str">
        <f t="shared" si="132"/>
        <v>ㄊㄧㆲˋ</v>
      </c>
      <c r="M334" s="270" t="str">
        <f t="shared" ca="1" si="133"/>
        <v xml:space="preserve">\ltjruby{寵}{thióng}\
</v>
      </c>
      <c r="N334" s="270" t="str">
        <f t="shared" ca="1" si="134"/>
        <v xml:space="preserve">&lt;ruby&gt;寵&lt;rt&gt;交二他&lt;/rt&gt;&lt;/ruby&gt;
</v>
      </c>
      <c r="O334" s="270" t="str">
        <f t="shared" ca="1" si="135"/>
        <v xml:space="preserve">&lt;ruby&gt;寵&lt;rt&gt;thióng&lt;/rt&gt;&lt;/ruby&gt;
</v>
      </c>
      <c r="P334" s="270" t="str">
        <f t="shared" ca="1" si="136"/>
        <v xml:space="preserve">&lt;ruby&gt;寵&lt;rt&gt;thióng&lt;/rt&gt;&lt;/ruby&gt;
</v>
      </c>
      <c r="Q334" s="270" t="str">
        <f t="shared" ca="1" si="136"/>
        <v xml:space="preserve">&lt;ruby&gt;寵&lt;rt&gt;tióng&lt;/rt&gt;&lt;/ruby&gt;
</v>
      </c>
      <c r="R334" s="271" t="str">
        <f t="shared" ca="1" si="137"/>
        <v xml:space="preserve">&lt;ruby&gt;寵&lt;rtc&gt;ㄊㄧㆲˋ&lt;/rtc&gt;&lt;/ruby&gt;
</v>
      </c>
      <c r="S334" s="271" t="str">
        <f t="shared" ca="1" si="138"/>
        <v xml:space="preserve">&lt;ruby&gt;寵&lt;rt&gt;thióng&lt;/rt&gt;&lt;rtc&gt;ㄊㄧㆲˋ&lt;/rtc&gt;&lt;/ruby&gt;
</v>
      </c>
      <c r="T334" s="244"/>
      <c r="U334" s="272" t="b">
        <f t="shared" si="139"/>
        <v>0</v>
      </c>
      <c r="V334" s="272" t="b">
        <f t="shared" si="140"/>
        <v>1</v>
      </c>
      <c r="W334" s="272" t="b">
        <f t="shared" si="148"/>
        <v>0</v>
      </c>
      <c r="X334" s="272" t="b">
        <f t="shared" si="141"/>
        <v>0</v>
      </c>
      <c r="Y334" s="272" t="b">
        <f t="shared" si="142"/>
        <v>0</v>
      </c>
      <c r="Z334" s="298"/>
      <c r="AA334" s="305">
        <f t="shared" si="143"/>
        <v>6</v>
      </c>
      <c r="AB334" s="301" cm="1">
        <f t="array" ref="AB334">IF( $AA334="", "", INDEX(聲母資料表, $AA334, AB$5))</f>
        <v>7</v>
      </c>
      <c r="AC334" s="301" t="str" cm="1">
        <f t="array" ref="AC334">IF( $AA334="", "", INDEX(聲母資料表, $AA334, AC$5))</f>
        <v>他</v>
      </c>
      <c r="AD334" s="305">
        <f t="shared" si="144"/>
        <v>43</v>
      </c>
      <c r="AE334" s="301" cm="1">
        <f t="array" ref="AE334">IF( $X334, "", INDEX(韻母資料表, AD334, AE$5))</f>
        <v>14</v>
      </c>
      <c r="AF334" s="301" t="str" cm="1">
        <f t="array" ref="AF334">IF( $X334, "", INDEX(韻母資料表, AE334, AF$5))</f>
        <v>交</v>
      </c>
      <c r="AG334" s="298"/>
      <c r="AH334" s="301" t="b">
        <f t="array" ref="AH334">IF( $X334, "", IF( INDEX(韻母資料表, AD334, $AH$5) = "入聲", TRUE, FALSE) )</f>
        <v>0</v>
      </c>
      <c r="AI334" s="302">
        <f t="shared" si="145"/>
        <v>1</v>
      </c>
      <c r="AJ334" s="302">
        <f t="shared" si="124"/>
        <v>2</v>
      </c>
      <c r="AK334" s="362" t="str">
        <f t="array" ref="AK334">IF( $X334, "", INDEX(韻母資料表, $AD334, $AK$5))</f>
        <v>iong</v>
      </c>
      <c r="AL334" s="362" t="str">
        <f t="array" ref="AL334">IF($X334, "", INDEX(白話字韻母八聲調資料表, $AE334, $AJ334))</f>
        <v>ióng</v>
      </c>
      <c r="AM334" s="298"/>
      <c r="AN334" s="362" t="str" cm="1">
        <f t="array" ref="AN334">IF($W334, "", INDEX(聲母資料表, $AA334, AN$5))</f>
        <v>th</v>
      </c>
      <c r="AO334" s="367" t="str" cm="1">
        <f t="array" ref="AO334">IF($X334, "", INDEX(韻母資料表, $AD334, AO$5))</f>
        <v>iong</v>
      </c>
      <c r="AP334" s="362" t="str" cm="1">
        <f t="array" ref="AP334">IF($X334, "", INDEX(台羅韻母八聲調資料表, $AE334, $F334))</f>
        <v>ióng</v>
      </c>
      <c r="AQ334" s="298"/>
      <c r="AR334" s="302" t="str">
        <f t="array" ref="AR334">IF($W334, "", INDEX(聲母資料表, $AA334, $AR$5))</f>
        <v>t</v>
      </c>
      <c r="AS334" s="303" t="str">
        <f t="array" ref="AS334">IF($X334, "", INDEX(韻母資料表, $AD334, $AS$5))</f>
        <v>iong</v>
      </c>
      <c r="AT334" s="302" t="str">
        <f t="array" ref="AT334">IF($X334, "", INDEX(閩拼韻母八聲調資料表, $AE334, $AJ334))</f>
        <v>ióng</v>
      </c>
      <c r="AV334" s="301" t="b">
        <f t="shared" si="147"/>
        <v>0</v>
      </c>
      <c r="AW334" s="301" t="str">
        <f>IF( $AV334, IFERROR( IF(MATCH( $E334, 顎音化聲母!$H$9:$H$37, 0), TRUE, FALSE), FALSE), "")</f>
        <v/>
      </c>
      <c r="AX334" s="301" t="str">
        <f t="array" ref="AX334">IF( AND($AV334, $AW334), INDEX(顎音化聲母資料表, MATCH( $D334 &amp; $E334, 顎音化聲母!$L$5:$L$136, 0), 3), "")</f>
        <v/>
      </c>
      <c r="AY334" s="301">
        <f t="shared" si="146"/>
        <v>6</v>
      </c>
      <c r="AZ334" s="362" t="str">
        <f t="array" ref="AZ334">IF($AY334="", "", IF( $AX334&lt;&gt;"", $AX334,INDEX(聲母資料表, $AY334, $AZ$5)))</f>
        <v>ㄊ</v>
      </c>
      <c r="BA334" s="362" t="str">
        <f t="array" ref="BA334">IF($X334, "", INDEX(方音八音反切資料表, $AE334, $AJ334))</f>
        <v>ㄧㆲˋ</v>
      </c>
    </row>
    <row r="335" spans="2:53">
      <c r="B335" s="307">
        <f t="shared" si="127"/>
        <v>328</v>
      </c>
      <c r="C335" s="404" t="s">
        <v>316</v>
      </c>
      <c r="D335" s="312" t="s">
        <v>100</v>
      </c>
      <c r="E335" s="312" t="s">
        <v>129</v>
      </c>
      <c r="F335" s="296">
        <v>8</v>
      </c>
      <c r="G335" s="418" t="str">
        <f t="shared" si="128"/>
        <v xml:space="preserve">辱 (jiok8) </v>
      </c>
      <c r="H335" s="269" t="str" cm="1">
        <f t="array" ref="H335">IF( OR($U335, NOT($V335), $X335), "",  $AF335 &amp; INDEX(中文數值資料表, $AJ335, 2) &amp; $AC335)</f>
        <v>交八入</v>
      </c>
      <c r="I335" s="332" t="str">
        <f t="shared" si="129"/>
        <v>jio̍k</v>
      </c>
      <c r="J335" s="333" t="str">
        <f t="shared" si="130"/>
        <v>jio̍k</v>
      </c>
      <c r="K335" s="334" t="str">
        <f t="shared" si="131"/>
        <v>zziók</v>
      </c>
      <c r="L335" s="335" t="str">
        <f t="shared" si="132"/>
        <v>ㆢㄧㆦㆻ˙</v>
      </c>
      <c r="M335" s="270" t="str">
        <f t="shared" ca="1" si="133"/>
        <v xml:space="preserve">\ltjruby{辱}{jio̍k}\
</v>
      </c>
      <c r="N335" s="270" t="str">
        <f t="shared" ca="1" si="134"/>
        <v xml:space="preserve">&lt;ruby&gt;辱&lt;rt&gt;交八入&lt;/rt&gt;&lt;/ruby&gt;
</v>
      </c>
      <c r="O335" s="270" t="str">
        <f t="shared" ca="1" si="135"/>
        <v xml:space="preserve">&lt;ruby&gt;辱&lt;rt&gt;jio̍k&lt;/rt&gt;&lt;/ruby&gt;
</v>
      </c>
      <c r="P335" s="270" t="str">
        <f t="shared" ca="1" si="136"/>
        <v xml:space="preserve">&lt;ruby&gt;辱&lt;rt&gt;jio̍k&lt;/rt&gt;&lt;/ruby&gt;
</v>
      </c>
      <c r="Q335" s="270" t="str">
        <f t="shared" ca="1" si="136"/>
        <v xml:space="preserve">&lt;ruby&gt;辱&lt;rt&gt;zziók&lt;/rt&gt;&lt;/ruby&gt;
</v>
      </c>
      <c r="R335" s="271" t="str">
        <f t="shared" ca="1" si="137"/>
        <v xml:space="preserve">&lt;ruby&gt;辱&lt;rtc&gt;ㆢㄧㆦㆻ˙&lt;/rtc&gt;&lt;/ruby&gt;
</v>
      </c>
      <c r="S335" s="271" t="str">
        <f t="shared" ca="1" si="138"/>
        <v xml:space="preserve">&lt;ruby&gt;辱&lt;rt&gt;jio̍k&lt;/rt&gt;&lt;rtc&gt;ㆢㄧㆦㆻ˙&lt;/rtc&gt;&lt;/ruby&gt;
</v>
      </c>
      <c r="T335" s="244"/>
      <c r="U335" s="272" t="b">
        <f t="shared" si="139"/>
        <v>0</v>
      </c>
      <c r="V335" s="272" t="b">
        <f t="shared" si="140"/>
        <v>1</v>
      </c>
      <c r="W335" s="272" t="b">
        <f t="shared" si="148"/>
        <v>0</v>
      </c>
      <c r="X335" s="272" t="b">
        <f t="shared" si="141"/>
        <v>0</v>
      </c>
      <c r="Y335" s="272" t="b">
        <f t="shared" si="142"/>
        <v>0</v>
      </c>
      <c r="Z335" s="298"/>
      <c r="AA335" s="305">
        <f t="shared" si="143"/>
        <v>19</v>
      </c>
      <c r="AB335" s="301" cm="1">
        <f t="array" ref="AB335">IF( $AA335="", "", INDEX(聲母資料表, $AA335, AB$5))</f>
        <v>9</v>
      </c>
      <c r="AC335" s="301" t="str" cm="1">
        <f t="array" ref="AC335">IF( $AA335="", "", INDEX(聲母資料表, $AA335, AC$5))</f>
        <v>入</v>
      </c>
      <c r="AD335" s="305">
        <f t="shared" si="144"/>
        <v>42</v>
      </c>
      <c r="AE335" s="301" cm="1">
        <f t="array" ref="AE335">IF( $X335, "", INDEX(韻母資料表, AD335, AE$5))</f>
        <v>14</v>
      </c>
      <c r="AF335" s="301" t="str" cm="1">
        <f t="array" ref="AF335">IF( $X335, "", INDEX(韻母資料表, AE335, AF$5))</f>
        <v>交</v>
      </c>
      <c r="AG335" s="298"/>
      <c r="AH335" s="301" t="b">
        <f t="array" ref="AH335">IF( $X335, "", IF( INDEX(韻母資料表, AD335, $AH$5) = "入聲", TRUE, FALSE) )</f>
        <v>0</v>
      </c>
      <c r="AI335" s="302">
        <f t="shared" si="145"/>
        <v>1</v>
      </c>
      <c r="AJ335" s="302">
        <f t="shared" si="124"/>
        <v>8</v>
      </c>
      <c r="AK335" s="362" t="str">
        <f t="array" ref="AK335">IF( $X335, "", INDEX(韻母資料表, $AD335, $AK$5))</f>
        <v>iok</v>
      </c>
      <c r="AL335" s="362" t="str">
        <f t="array" ref="AL335">IF($X335, "", INDEX(白話字韻母八聲調資料表, $AE335, $AJ335))</f>
        <v>io̍k</v>
      </c>
      <c r="AM335" s="298"/>
      <c r="AN335" s="362" t="str" cm="1">
        <f t="array" ref="AN335">IF($W335, "", INDEX(聲母資料表, $AA335, AN$5))</f>
        <v>j</v>
      </c>
      <c r="AO335" s="367" t="str" cm="1">
        <f t="array" ref="AO335">IF($X335, "", INDEX(韻母資料表, $AD335, AO$5))</f>
        <v>iok</v>
      </c>
      <c r="AP335" s="362" t="str" cm="1">
        <f t="array" ref="AP335">IF($X335, "", INDEX(台羅韻母八聲調資料表, $AE335, $F335))</f>
        <v>io̍k</v>
      </c>
      <c r="AQ335" s="298"/>
      <c r="AR335" s="302" t="str">
        <f t="array" ref="AR335">IF($W335, "", INDEX(聲母資料表, $AA335, $AR$5))</f>
        <v>zz</v>
      </c>
      <c r="AS335" s="303" t="str">
        <f t="array" ref="AS335">IF($X335, "", INDEX(韻母資料表, $AD335, $AS$5))</f>
        <v>iok</v>
      </c>
      <c r="AT335" s="302" t="str">
        <f t="array" ref="AT335">IF($X335, "", INDEX(閩拼韻母八聲調資料表, $AE335, $AJ335))</f>
        <v>iók</v>
      </c>
      <c r="AV335" s="301" t="b">
        <f t="shared" si="147"/>
        <v>1</v>
      </c>
      <c r="AW335" s="301" t="b">
        <f>IF( $AV335, IFERROR( IF(MATCH( $E335, 顎音化聲母!$H$9:$H$37, 0), TRUE, FALSE), FALSE), "")</f>
        <v>1</v>
      </c>
      <c r="AX335" s="301" t="str">
        <f t="array" ref="AX335">IF( AND($AV335, $AW335), INDEX(顎音化聲母資料表, MATCH( $D335 &amp; $E335, 顎音化聲母!$L$5:$L$136, 0), 3), "")</f>
        <v>ㆢ</v>
      </c>
      <c r="AY335" s="301">
        <f t="shared" si="146"/>
        <v>19</v>
      </c>
      <c r="AZ335" s="362" t="str">
        <f t="array" ref="AZ335">IF($AY335="", "", IF( $AX335&lt;&gt;"", $AX335,INDEX(聲母資料表, $AY335, $AZ$5)))</f>
        <v>ㆢ</v>
      </c>
      <c r="BA335" s="362" t="str">
        <f t="array" ref="BA335">IF($X335, "", INDEX(方音八音反切資料表, $AE335, $AJ335))</f>
        <v>ㄧㆦㆻ˙</v>
      </c>
    </row>
    <row r="336" spans="2:53">
      <c r="B336" s="307">
        <f t="shared" si="127"/>
        <v>329</v>
      </c>
      <c r="C336" s="404" t="s">
        <v>317</v>
      </c>
      <c r="D336" s="312" t="s">
        <v>60</v>
      </c>
      <c r="E336" s="312" t="s">
        <v>143</v>
      </c>
      <c r="F336" s="296">
        <v>1</v>
      </c>
      <c r="G336" s="418" t="str">
        <f t="shared" si="128"/>
        <v xml:space="preserve">偕 (kai1) </v>
      </c>
      <c r="H336" s="269" t="str" cm="1">
        <f t="array" ref="H336">IF( OR($U336, NOT($V336), $X336), "",  $AF336 &amp; INDEX(中文數值資料表, $AJ336, 2) &amp; $AC336)</f>
        <v>伽一求</v>
      </c>
      <c r="I336" s="332" t="str">
        <f t="shared" si="129"/>
        <v>kai</v>
      </c>
      <c r="J336" s="333" t="str">
        <f t="shared" si="130"/>
        <v>kai</v>
      </c>
      <c r="K336" s="334" t="str">
        <f t="shared" si="131"/>
        <v>gāi</v>
      </c>
      <c r="L336" s="335" t="str">
        <f t="shared" si="132"/>
        <v>ㄍㄞ</v>
      </c>
      <c r="M336" s="270" t="str">
        <f t="shared" ca="1" si="133"/>
        <v xml:space="preserve">\ltjruby{偕}{kai}\
</v>
      </c>
      <c r="N336" s="270" t="str">
        <f t="shared" ca="1" si="134"/>
        <v xml:space="preserve">&lt;ruby&gt;偕&lt;rt&gt;伽一求&lt;/rt&gt;&lt;/ruby&gt;
</v>
      </c>
      <c r="O336" s="270" t="str">
        <f t="shared" ca="1" si="135"/>
        <v xml:space="preserve">&lt;ruby&gt;偕&lt;rt&gt;kai&lt;/rt&gt;&lt;/ruby&gt;
</v>
      </c>
      <c r="P336" s="270" t="str">
        <f t="shared" ca="1" si="136"/>
        <v xml:space="preserve">&lt;ruby&gt;偕&lt;rt&gt;kai&lt;/rt&gt;&lt;/ruby&gt;
</v>
      </c>
      <c r="Q336" s="270" t="str">
        <f t="shared" ca="1" si="136"/>
        <v xml:space="preserve">&lt;ruby&gt;偕&lt;rt&gt;gāi&lt;/rt&gt;&lt;/ruby&gt;
</v>
      </c>
      <c r="R336" s="271" t="str">
        <f t="shared" ca="1" si="137"/>
        <v xml:space="preserve">&lt;ruby&gt;偕&lt;rtc&gt;ㄍㄞ&lt;/rtc&gt;&lt;/ruby&gt;
</v>
      </c>
      <c r="S336" s="271" t="str">
        <f t="shared" ca="1" si="138"/>
        <v xml:space="preserve">&lt;ruby&gt;偕&lt;rt&gt;kai&lt;/rt&gt;&lt;rtc&gt;ㄍㄞ&lt;/rtc&gt;&lt;/ruby&gt;
</v>
      </c>
      <c r="T336" s="244"/>
      <c r="U336" s="272" t="b">
        <f t="shared" si="139"/>
        <v>0</v>
      </c>
      <c r="V336" s="272" t="b">
        <f t="shared" si="140"/>
        <v>1</v>
      </c>
      <c r="W336" s="272" t="b">
        <f t="shared" si="148"/>
        <v>0</v>
      </c>
      <c r="X336" s="272" t="b">
        <f t="shared" si="141"/>
        <v>0</v>
      </c>
      <c r="Y336" s="272" t="b">
        <f t="shared" si="142"/>
        <v>0</v>
      </c>
      <c r="Z336" s="298"/>
      <c r="AA336" s="305">
        <f t="shared" si="143"/>
        <v>9</v>
      </c>
      <c r="AB336" s="301" cm="1">
        <f t="array" ref="AB336">IF( $AA336="", "", INDEX(聲母資料表, $AA336, AB$5))</f>
        <v>3</v>
      </c>
      <c r="AC336" s="301" t="str" cm="1">
        <f t="array" ref="AC336">IF( $AA336="", "", INDEX(聲母資料表, $AA336, AC$5))</f>
        <v>求</v>
      </c>
      <c r="AD336" s="305">
        <f t="shared" si="144"/>
        <v>3</v>
      </c>
      <c r="AE336" s="301" cm="1">
        <f t="array" ref="AE336">IF( $X336, "", INDEX(韻母資料表, AD336, AE$5))</f>
        <v>16</v>
      </c>
      <c r="AF336" s="301" t="str" cm="1">
        <f t="array" ref="AF336">IF( $X336, "", INDEX(韻母資料表, AE336, AF$5))</f>
        <v>伽</v>
      </c>
      <c r="AG336" s="298"/>
      <c r="AH336" s="301" t="b">
        <f t="array" ref="AH336">IF( $X336, "", IF( INDEX(韻母資料表, AD336, $AH$5) = "入聲", TRUE, FALSE) )</f>
        <v>0</v>
      </c>
      <c r="AI336" s="302">
        <f t="shared" si="145"/>
        <v>1</v>
      </c>
      <c r="AJ336" s="302">
        <f t="shared" si="124"/>
        <v>1</v>
      </c>
      <c r="AK336" s="362" t="str">
        <f t="array" ref="AK336">IF( $X336, "", INDEX(韻母資料表, $AD336, $AK$5))</f>
        <v>ai</v>
      </c>
      <c r="AL336" s="362" t="str">
        <f t="array" ref="AL336">IF($X336, "", INDEX(白話字韻母八聲調資料表, $AE336, $AJ336))</f>
        <v>ai</v>
      </c>
      <c r="AM336" s="298"/>
      <c r="AN336" s="362" t="str" cm="1">
        <f t="array" ref="AN336">IF($W336, "", INDEX(聲母資料表, $AA336, AN$5))</f>
        <v>k</v>
      </c>
      <c r="AO336" s="367" t="str" cm="1">
        <f t="array" ref="AO336">IF($X336, "", INDEX(韻母資料表, $AD336, AO$5))</f>
        <v>ai</v>
      </c>
      <c r="AP336" s="362" t="str" cm="1">
        <f t="array" ref="AP336">IF($X336, "", INDEX(台羅韻母八聲調資料表, $AE336, $F336))</f>
        <v>ai</v>
      </c>
      <c r="AQ336" s="298"/>
      <c r="AR336" s="302" t="str">
        <f t="array" ref="AR336">IF($W336, "", INDEX(聲母資料表, $AA336, $AR$5))</f>
        <v>g</v>
      </c>
      <c r="AS336" s="303" t="str">
        <f t="array" ref="AS336">IF($X336, "", INDEX(韻母資料表, $AD336, $AS$5))</f>
        <v>ai</v>
      </c>
      <c r="AT336" s="302" t="str">
        <f t="array" ref="AT336">IF($X336, "", INDEX(閩拼韻母八聲調資料表, $AE336, $AJ336))</f>
        <v>āi</v>
      </c>
      <c r="AV336" s="301" t="b">
        <f t="shared" si="147"/>
        <v>0</v>
      </c>
      <c r="AW336" s="301" t="str">
        <f>IF( $AV336, IFERROR( IF(MATCH( $E336, 顎音化聲母!$H$9:$H$37, 0), TRUE, FALSE), FALSE), "")</f>
        <v/>
      </c>
      <c r="AX336" s="301" t="str">
        <f t="array" ref="AX336">IF( AND($AV336, $AW336), INDEX(顎音化聲母資料表, MATCH( $D336 &amp; $E336, 顎音化聲母!$L$5:$L$136, 0), 3), "")</f>
        <v/>
      </c>
      <c r="AY336" s="301">
        <f t="shared" si="146"/>
        <v>9</v>
      </c>
      <c r="AZ336" s="362" t="str">
        <f t="array" ref="AZ336">IF($AY336="", "", IF( $AX336&lt;&gt;"", $AX336,INDEX(聲母資料表, $AY336, $AZ$5)))</f>
        <v>ㄍ</v>
      </c>
      <c r="BA336" s="362" t="str">
        <f t="array" ref="BA336">IF($X336, "", INDEX(方音八音反切資料表, $AE336, $AJ336))</f>
        <v>ㄞ</v>
      </c>
    </row>
    <row r="337" spans="2:53">
      <c r="B337" s="307">
        <f t="shared" si="127"/>
        <v>330</v>
      </c>
      <c r="C337" s="404" t="s">
        <v>318</v>
      </c>
      <c r="D337" s="312" t="s">
        <v>94</v>
      </c>
      <c r="E337" s="312" t="s">
        <v>98</v>
      </c>
      <c r="F337" s="296">
        <v>5</v>
      </c>
      <c r="G337" s="418" t="str">
        <f t="shared" si="128"/>
        <v xml:space="preserve">忘 (bong5) </v>
      </c>
      <c r="H337" s="269" t="str" cm="1">
        <f t="array" ref="H337">IF( OR($U337, NOT($V337), $X337), "",  $AF337 &amp; INDEX(中文數值資料表, $AJ337, 2) &amp; $AC337)</f>
        <v>干五門</v>
      </c>
      <c r="I337" s="332" t="str">
        <f t="shared" si="129"/>
        <v>bông</v>
      </c>
      <c r="J337" s="333" t="str">
        <f t="shared" si="130"/>
        <v>bông</v>
      </c>
      <c r="K337" s="334" t="str">
        <f t="shared" si="131"/>
        <v>bbòng</v>
      </c>
      <c r="L337" s="335" t="str">
        <f t="shared" si="132"/>
        <v>ㆠㆲˊ</v>
      </c>
      <c r="M337" s="270" t="str">
        <f t="shared" ca="1" si="133"/>
        <v xml:space="preserve">\ltjruby{忘}{bông}\
</v>
      </c>
      <c r="N337" s="270" t="str">
        <f t="shared" ca="1" si="134"/>
        <v xml:space="preserve">&lt;ruby&gt;忘&lt;rt&gt;干五門&lt;/rt&gt;&lt;/ruby&gt;
</v>
      </c>
      <c r="O337" s="270" t="str">
        <f t="shared" ca="1" si="135"/>
        <v xml:space="preserve">&lt;ruby&gt;忘&lt;rt&gt;bông&lt;/rt&gt;&lt;/ruby&gt;
</v>
      </c>
      <c r="P337" s="270" t="str">
        <f t="shared" ca="1" si="136"/>
        <v xml:space="preserve">&lt;ruby&gt;忘&lt;rt&gt;bông&lt;/rt&gt;&lt;/ruby&gt;
</v>
      </c>
      <c r="Q337" s="270" t="str">
        <f t="shared" ca="1" si="136"/>
        <v xml:space="preserve">&lt;ruby&gt;忘&lt;rt&gt;bbòng&lt;/rt&gt;&lt;/ruby&gt;
</v>
      </c>
      <c r="R337" s="271" t="str">
        <f t="shared" ca="1" si="137"/>
        <v xml:space="preserve">&lt;ruby&gt;忘&lt;rtc&gt;ㆠㆲˊ&lt;/rtc&gt;&lt;/ruby&gt;
</v>
      </c>
      <c r="S337" s="271" t="str">
        <f t="shared" ca="1" si="138"/>
        <v xml:space="preserve">&lt;ruby&gt;忘&lt;rt&gt;bông&lt;/rt&gt;&lt;rtc&gt;ㆠㆲˊ&lt;/rtc&gt;&lt;/ruby&gt;
</v>
      </c>
      <c r="T337" s="244"/>
      <c r="U337" s="272" t="b">
        <f t="shared" si="139"/>
        <v>0</v>
      </c>
      <c r="V337" s="272" t="b">
        <f t="shared" si="140"/>
        <v>1</v>
      </c>
      <c r="W337" s="272" t="b">
        <f t="shared" si="148"/>
        <v>0</v>
      </c>
      <c r="X337" s="272" t="b">
        <f t="shared" si="141"/>
        <v>0</v>
      </c>
      <c r="Y337" s="272" t="b">
        <f t="shared" si="142"/>
        <v>0</v>
      </c>
      <c r="Z337" s="298"/>
      <c r="AA337" s="305">
        <f t="shared" si="143"/>
        <v>2</v>
      </c>
      <c r="AB337" s="301" cm="1">
        <f t="array" ref="AB337">IF( $AA337="", "", INDEX(聲母資料表, $AA337, AB$5))</f>
        <v>12</v>
      </c>
      <c r="AC337" s="301" t="str" cm="1">
        <f t="array" ref="AC337">IF( $AA337="", "", INDEX(聲母資料表, $AA337, AC$5))</f>
        <v>門</v>
      </c>
      <c r="AD337" s="305">
        <f t="shared" si="144"/>
        <v>57</v>
      </c>
      <c r="AE337" s="301" cm="1">
        <f t="array" ref="AE337">IF( $X337, "", INDEX(韻母資料表, AD337, AE$5))</f>
        <v>7</v>
      </c>
      <c r="AF337" s="301" t="str" cm="1">
        <f t="array" ref="AF337">IF( $X337, "", INDEX(韻母資料表, AE337, AF$5))</f>
        <v>干</v>
      </c>
      <c r="AG337" s="298"/>
      <c r="AH337" s="301" t="b">
        <f t="array" ref="AH337">IF( $X337, "", IF( INDEX(韻母資料表, AD337, $AH$5) = "入聲", TRUE, FALSE) )</f>
        <v>0</v>
      </c>
      <c r="AI337" s="302">
        <f t="shared" si="145"/>
        <v>1</v>
      </c>
      <c r="AJ337" s="302">
        <f t="shared" si="124"/>
        <v>5</v>
      </c>
      <c r="AK337" s="362" t="str">
        <f t="array" ref="AK337">IF( $X337, "", INDEX(韻母資料表, $AD337, $AK$5))</f>
        <v>ong</v>
      </c>
      <c r="AL337" s="362" t="str">
        <f t="array" ref="AL337">IF($X337, "", INDEX(白話字韻母八聲調資料表, $AE337, $AJ337))</f>
        <v>ông</v>
      </c>
      <c r="AM337" s="298"/>
      <c r="AN337" s="362" t="str" cm="1">
        <f t="array" ref="AN337">IF($W337, "", INDEX(聲母資料表, $AA337, AN$5))</f>
        <v>b</v>
      </c>
      <c r="AO337" s="367" t="str" cm="1">
        <f t="array" ref="AO337">IF($X337, "", INDEX(韻母資料表, $AD337, AO$5))</f>
        <v>ong</v>
      </c>
      <c r="AP337" s="362" t="str" cm="1">
        <f t="array" ref="AP337">IF($X337, "", INDEX(台羅韻母八聲調資料表, $AE337, $F337))</f>
        <v>ông</v>
      </c>
      <c r="AQ337" s="298"/>
      <c r="AR337" s="302" t="str">
        <f t="array" ref="AR337">IF($W337, "", INDEX(聲母資料表, $AA337, $AR$5))</f>
        <v>bb</v>
      </c>
      <c r="AS337" s="303" t="str">
        <f t="array" ref="AS337">IF($X337, "", INDEX(韻母資料表, $AD337, $AS$5))</f>
        <v>ong</v>
      </c>
      <c r="AT337" s="302" t="str">
        <f t="array" ref="AT337">IF($X337, "", INDEX(閩拼韻母八聲調資料表, $AE337, $AJ337))</f>
        <v>òng</v>
      </c>
      <c r="AV337" s="301" t="b">
        <f t="shared" si="147"/>
        <v>0</v>
      </c>
      <c r="AW337" s="301" t="str">
        <f>IF( $AV337, IFERROR( IF(MATCH( $E337, 顎音化聲母!$H$9:$H$37, 0), TRUE, FALSE), FALSE), "")</f>
        <v/>
      </c>
      <c r="AX337" s="301" t="str">
        <f t="array" ref="AX337">IF( AND($AV337, $AW337), INDEX(顎音化聲母資料表, MATCH( $D337 &amp; $E337, 顎音化聲母!$L$5:$L$136, 0), 3), "")</f>
        <v/>
      </c>
      <c r="AY337" s="301">
        <f t="shared" si="146"/>
        <v>2</v>
      </c>
      <c r="AZ337" s="362" t="str">
        <f t="array" ref="AZ337">IF($AY337="", "", IF( $AX337&lt;&gt;"", $AX337,INDEX(聲母資料表, $AY337, $AZ$5)))</f>
        <v>ㆠ</v>
      </c>
      <c r="BA337" s="362" t="str">
        <f t="array" ref="BA337">IF($X337, "", INDEX(方音八音反切資料表, $AE337, $AJ337))</f>
        <v>ㆲˊ</v>
      </c>
    </row>
    <row r="338" spans="2:53">
      <c r="B338" s="307">
        <f t="shared" si="127"/>
        <v>331</v>
      </c>
      <c r="C338" s="404" t="s">
        <v>75</v>
      </c>
      <c r="D338" s="312"/>
      <c r="E338" s="312"/>
      <c r="F338" s="296"/>
      <c r="G338" s="418" t="str">
        <f t="shared" si="128"/>
        <v/>
      </c>
      <c r="H338" s="269" t="str" cm="1">
        <f t="array" ref="H338">IF( OR($U338, NOT($V338), $X338), "",  $AF338 &amp; INDEX(中文數值資料表, $AJ338, 2) &amp; $AC338)</f>
        <v/>
      </c>
      <c r="I338" s="332" t="str">
        <f t="shared" si="129"/>
        <v/>
      </c>
      <c r="J338" s="333" t="str">
        <f t="shared" si="130"/>
        <v/>
      </c>
      <c r="K338" s="334" t="str">
        <f t="shared" si="131"/>
        <v/>
      </c>
      <c r="L338" s="335" t="str">
        <f t="shared" si="132"/>
        <v/>
      </c>
      <c r="M338" s="270" t="str">
        <f t="shared" ca="1" si="133"/>
        <v xml:space="preserve">\ltjruby{，}{}\
</v>
      </c>
      <c r="N338" s="270" t="str">
        <f t="shared" ca="1" si="134"/>
        <v xml:space="preserve">，
</v>
      </c>
      <c r="O338" s="270" t="str">
        <f t="shared" ca="1" si="135"/>
        <v xml:space="preserve">，
</v>
      </c>
      <c r="P338" s="270" t="str">
        <f t="shared" ca="1" si="136"/>
        <v xml:space="preserve">，
</v>
      </c>
      <c r="Q338" s="270" t="str">
        <f t="shared" ca="1" si="136"/>
        <v xml:space="preserve">，
</v>
      </c>
      <c r="R338" s="271" t="str">
        <f t="shared" ca="1" si="137"/>
        <v xml:space="preserve">，
</v>
      </c>
      <c r="S338" s="271" t="str">
        <f t="shared" ca="1" si="138"/>
        <v xml:space="preserve">，
</v>
      </c>
      <c r="T338" s="244"/>
      <c r="U338" s="272" t="b">
        <f t="shared" si="139"/>
        <v>1</v>
      </c>
      <c r="V338" s="272" t="b">
        <f t="shared" si="140"/>
        <v>0</v>
      </c>
      <c r="W338" s="272" t="b">
        <f t="shared" si="148"/>
        <v>1</v>
      </c>
      <c r="X338" s="272" t="b">
        <f t="shared" si="141"/>
        <v>1</v>
      </c>
      <c r="Y338" s="272" t="b">
        <f t="shared" si="142"/>
        <v>0</v>
      </c>
      <c r="Z338" s="298"/>
      <c r="AA338" s="305" t="str">
        <f t="shared" si="143"/>
        <v/>
      </c>
      <c r="AB338" s="301" t="str" cm="1">
        <f t="array" ref="AB338">IF( $AA338="", "", INDEX(聲母資料表, $AA338, AB$5))</f>
        <v/>
      </c>
      <c r="AC338" s="301" t="str" cm="1">
        <f t="array" ref="AC338">IF( $AA338="", "", INDEX(聲母資料表, $AA338, AC$5))</f>
        <v/>
      </c>
      <c r="AD338" s="305" t="str">
        <f t="shared" si="144"/>
        <v/>
      </c>
      <c r="AE338" s="301" t="str" cm="1">
        <f t="array" ref="AE338">IF( $X338, "", INDEX(韻母資料表, AD338, AE$5))</f>
        <v/>
      </c>
      <c r="AF338" s="301" t="str" cm="1">
        <f t="array" ref="AF338">IF( $X338, "", INDEX(韻母資料表, AE338, AF$5))</f>
        <v/>
      </c>
      <c r="AG338" s="298"/>
      <c r="AH338" s="301" t="str">
        <f t="array" ref="AH338">IF( $X338, "", IF( INDEX(韻母資料表, AD338, $AH$5) = "入聲", TRUE, FALSE) )</f>
        <v/>
      </c>
      <c r="AI338" s="302" t="str">
        <f t="shared" si="145"/>
        <v/>
      </c>
      <c r="AJ338" s="302" t="str">
        <f t="shared" ref="AJ338:AJ401" si="149">IF($U338, "", IF($F338="", $AI338, $F338))</f>
        <v/>
      </c>
      <c r="AK338" s="362" t="str">
        <f t="array" ref="AK338">IF( $X338, "", INDEX(韻母資料表, $AD338, $AK$5))</f>
        <v/>
      </c>
      <c r="AL338" s="362" t="str">
        <f t="array" ref="AL338">IF($X338, "", INDEX(白話字韻母八聲調資料表, $AE338, $AJ338))</f>
        <v/>
      </c>
      <c r="AM338" s="298"/>
      <c r="AN338" s="362" t="str" cm="1">
        <f t="array" ref="AN338">IF($W338, "", INDEX(聲母資料表, $AA338, AN$5))</f>
        <v/>
      </c>
      <c r="AO338" s="367" t="str" cm="1">
        <f t="array" ref="AO338">IF($X338, "", INDEX(韻母資料表, $AD338, AO$5))</f>
        <v/>
      </c>
      <c r="AP338" s="362" t="str" cm="1">
        <f t="array" ref="AP338">IF($X338, "", INDEX(台羅韻母八聲調資料表, $AE338, $F338))</f>
        <v/>
      </c>
      <c r="AQ338" s="298"/>
      <c r="AR338" s="302" t="str">
        <f t="array" ref="AR338">IF($W338, "", INDEX(聲母資料表, $AA338, $AR$5))</f>
        <v/>
      </c>
      <c r="AS338" s="303" t="str">
        <f t="array" ref="AS338">IF($X338, "", INDEX(韻母資料表, $AD338, $AS$5))</f>
        <v/>
      </c>
      <c r="AT338" s="302" t="str">
        <f t="array" ref="AT338">IF($X338, "", INDEX(閩拼韻母八聲調資料表, $AE338, $AJ338))</f>
        <v/>
      </c>
      <c r="AV338" s="301" t="b">
        <f t="shared" si="147"/>
        <v>0</v>
      </c>
      <c r="AW338" s="301" t="str">
        <f>IF( $AV338, IFERROR( IF(MATCH( $E338, 顎音化聲母!$H$9:$H$37, 0), TRUE, FALSE), FALSE), "")</f>
        <v/>
      </c>
      <c r="AX338" s="301" t="str">
        <f t="array" ref="AX338">IF( AND($AV338, $AW338), INDEX(顎音化聲母資料表, MATCH( $D338 &amp; $E338, 顎音化聲母!$L$5:$L$136, 0), 3), "")</f>
        <v/>
      </c>
      <c r="AY338" s="301" t="str">
        <f t="shared" si="146"/>
        <v/>
      </c>
      <c r="AZ338" s="362" t="str">
        <f t="array" ref="AZ338">IF($AY338="", "", IF( $AX338&lt;&gt;"", $AX338,INDEX(聲母資料表, $AY338, $AZ$5)))</f>
        <v/>
      </c>
      <c r="BA338" s="362" t="str">
        <f t="array" ref="BA338">IF($X338, "", INDEX(方音八音反切資料表, $AE338, $AJ338))</f>
        <v/>
      </c>
    </row>
    <row r="339" spans="2:53">
      <c r="B339" s="307">
        <f t="shared" si="127"/>
        <v>332</v>
      </c>
      <c r="C339" s="404" t="s">
        <v>319</v>
      </c>
      <c r="D339" s="312" t="s">
        <v>85</v>
      </c>
      <c r="E339" s="312" t="s">
        <v>86</v>
      </c>
      <c r="F339" s="296">
        <v>3</v>
      </c>
      <c r="G339" s="418" t="str">
        <f t="shared" si="128"/>
        <v xml:space="preserve">把 (pa3) </v>
      </c>
      <c r="H339" s="269" t="str" cm="1">
        <f t="array" ref="H339">IF( OR($U339, NOT($V339), $X339), "",  $AF339 &amp; INDEX(中文數值資料表, $AJ339, 2) &amp; $AC339)</f>
        <v>兼三邊</v>
      </c>
      <c r="I339" s="332" t="str">
        <f t="shared" si="129"/>
        <v>pà</v>
      </c>
      <c r="J339" s="333" t="str">
        <f t="shared" si="130"/>
        <v>pà</v>
      </c>
      <c r="K339" s="334" t="str">
        <f t="shared" si="131"/>
        <v>bǎ</v>
      </c>
      <c r="L339" s="335" t="str">
        <f t="shared" si="132"/>
        <v>ㄅㄚ˪</v>
      </c>
      <c r="M339" s="270" t="str">
        <f t="shared" ca="1" si="133"/>
        <v xml:space="preserve">\ltjruby{把}{pà}\
</v>
      </c>
      <c r="N339" s="270" t="str">
        <f t="shared" ca="1" si="134"/>
        <v xml:space="preserve">&lt;ruby&gt;把&lt;rt&gt;兼三邊&lt;/rt&gt;&lt;/ruby&gt;
</v>
      </c>
      <c r="O339" s="270" t="str">
        <f t="shared" ca="1" si="135"/>
        <v xml:space="preserve">&lt;ruby&gt;把&lt;rt&gt;pà&lt;/rt&gt;&lt;/ruby&gt;
</v>
      </c>
      <c r="P339" s="270" t="str">
        <f t="shared" ca="1" si="136"/>
        <v xml:space="preserve">&lt;ruby&gt;把&lt;rt&gt;pà&lt;/rt&gt;&lt;/ruby&gt;
</v>
      </c>
      <c r="Q339" s="270" t="str">
        <f t="shared" ca="1" si="136"/>
        <v xml:space="preserve">&lt;ruby&gt;把&lt;rt&gt;bǎ&lt;/rt&gt;&lt;/ruby&gt;
</v>
      </c>
      <c r="R339" s="271" t="str">
        <f t="shared" ca="1" si="137"/>
        <v xml:space="preserve">&lt;ruby&gt;把&lt;rtc&gt;ㄅㄚ˪&lt;/rtc&gt;&lt;/ruby&gt;
</v>
      </c>
      <c r="S339" s="271" t="str">
        <f t="shared" ca="1" si="138"/>
        <v xml:space="preserve">&lt;ruby&gt;把&lt;rt&gt;pà&lt;/rt&gt;&lt;rtc&gt;ㄅㄚ˪&lt;/rtc&gt;&lt;/ruby&gt;
</v>
      </c>
      <c r="T339" s="244"/>
      <c r="U339" s="272" t="b">
        <f t="shared" si="139"/>
        <v>0</v>
      </c>
      <c r="V339" s="272" t="b">
        <f t="shared" si="140"/>
        <v>1</v>
      </c>
      <c r="W339" s="272" t="b">
        <f t="shared" si="148"/>
        <v>0</v>
      </c>
      <c r="X339" s="272" t="b">
        <f t="shared" si="141"/>
        <v>0</v>
      </c>
      <c r="Y339" s="272" t="b">
        <f t="shared" si="142"/>
        <v>0</v>
      </c>
      <c r="Z339" s="298"/>
      <c r="AA339" s="305">
        <f t="shared" si="143"/>
        <v>1</v>
      </c>
      <c r="AB339" s="301" cm="1">
        <f t="array" ref="AB339">IF( $AA339="", "", INDEX(聲母資料表, $AA339, AB$5))</f>
        <v>2</v>
      </c>
      <c r="AC339" s="301" t="str" cm="1">
        <f t="array" ref="AC339">IF( $AA339="", "", INDEX(聲母資料表, $AA339, AC$5))</f>
        <v>邊</v>
      </c>
      <c r="AD339" s="305">
        <f t="shared" si="144"/>
        <v>1</v>
      </c>
      <c r="AE339" s="301" cm="1">
        <f t="array" ref="AE339">IF( $X339, "", INDEX(韻母資料表, AD339, AE$5))</f>
        <v>28</v>
      </c>
      <c r="AF339" s="301" t="str" cm="1">
        <f t="array" ref="AF339">IF( $X339, "", INDEX(韻母資料表, AE339, AF$5))</f>
        <v>兼</v>
      </c>
      <c r="AG339" s="298"/>
      <c r="AH339" s="301" t="b">
        <f t="array" ref="AH339">IF( $X339, "", IF( INDEX(韻母資料表, AD339, $AH$5) = "入聲", TRUE, FALSE) )</f>
        <v>0</v>
      </c>
      <c r="AI339" s="302">
        <f t="shared" si="145"/>
        <v>1</v>
      </c>
      <c r="AJ339" s="302">
        <f t="shared" si="149"/>
        <v>3</v>
      </c>
      <c r="AK339" s="362" t="str">
        <f t="array" ref="AK339">IF( $X339, "", INDEX(韻母資料表, $AD339, $AK$5))</f>
        <v>a</v>
      </c>
      <c r="AL339" s="362" t="str">
        <f t="array" ref="AL339">IF($X339, "", INDEX(白話字韻母八聲調資料表, $AE339, $AJ339))</f>
        <v>à</v>
      </c>
      <c r="AM339" s="298"/>
      <c r="AN339" s="362" t="str" cm="1">
        <f t="array" ref="AN339">IF($W339, "", INDEX(聲母資料表, $AA339, AN$5))</f>
        <v>p</v>
      </c>
      <c r="AO339" s="367" t="str" cm="1">
        <f t="array" ref="AO339">IF($X339, "", INDEX(韻母資料表, $AD339, AO$5))</f>
        <v>a</v>
      </c>
      <c r="AP339" s="362" t="str" cm="1">
        <f t="array" ref="AP339">IF($X339, "", INDEX(台羅韻母八聲調資料表, $AE339, $F339))</f>
        <v>à</v>
      </c>
      <c r="AQ339" s="298"/>
      <c r="AR339" s="302" t="str">
        <f t="array" ref="AR339">IF($W339, "", INDEX(聲母資料表, $AA339, $AR$5))</f>
        <v>b</v>
      </c>
      <c r="AS339" s="303" t="str">
        <f t="array" ref="AS339">IF($X339, "", INDEX(韻母資料表, $AD339, $AS$5))</f>
        <v>a</v>
      </c>
      <c r="AT339" s="302" t="str">
        <f t="array" ref="AT339">IF($X339, "", INDEX(閩拼韻母八聲調資料表, $AE339, $AJ339))</f>
        <v>ǎ</v>
      </c>
      <c r="AV339" s="301" t="b">
        <f t="shared" si="147"/>
        <v>0</v>
      </c>
      <c r="AW339" s="301" t="str">
        <f>IF( $AV339, IFERROR( IF(MATCH( $E339, 顎音化聲母!$H$9:$H$37, 0), TRUE, FALSE), FALSE), "")</f>
        <v/>
      </c>
      <c r="AX339" s="301" t="str">
        <f t="array" ref="AX339">IF( AND($AV339, $AW339), INDEX(顎音化聲母資料表, MATCH( $D339 &amp; $E339, 顎音化聲母!$L$5:$L$136, 0), 3), "")</f>
        <v/>
      </c>
      <c r="AY339" s="301">
        <f t="shared" si="146"/>
        <v>1</v>
      </c>
      <c r="AZ339" s="362" t="str">
        <f t="array" ref="AZ339">IF($AY339="", "", IF( $AX339&lt;&gt;"", $AX339,INDEX(聲母資料表, $AY339, $AZ$5)))</f>
        <v>ㄅ</v>
      </c>
      <c r="BA339" s="362" t="str">
        <f t="array" ref="BA339">IF($X339, "", INDEX(方音八音反切資料表, $AE339, $AJ339))</f>
        <v>ㄚ˪</v>
      </c>
    </row>
    <row r="340" spans="2:53">
      <c r="B340" s="307">
        <f t="shared" si="127"/>
        <v>333</v>
      </c>
      <c r="C340" s="404" t="s">
        <v>320</v>
      </c>
      <c r="D340" s="312" t="s">
        <v>79</v>
      </c>
      <c r="E340" s="312" t="s">
        <v>83</v>
      </c>
      <c r="F340" s="296">
        <v>2</v>
      </c>
      <c r="G340" s="418" t="str">
        <f t="shared" si="128"/>
        <v xml:space="preserve">酒 (tsiu2) </v>
      </c>
      <c r="H340" s="269" t="str" cm="1">
        <f t="array" ref="H340">IF( OR($U340, NOT($V340), $X340), "",  $AF340 &amp; INDEX(中文數值資料表, $AJ340, 2) &amp; $AC340)</f>
        <v>嬌二曾</v>
      </c>
      <c r="I340" s="332" t="str">
        <f t="shared" si="129"/>
        <v>tsiú</v>
      </c>
      <c r="J340" s="333" t="str">
        <f t="shared" si="130"/>
        <v>tsiú</v>
      </c>
      <c r="K340" s="334" t="str">
        <f t="shared" si="131"/>
        <v>ziú</v>
      </c>
      <c r="L340" s="335" t="str">
        <f t="shared" si="132"/>
        <v>ㄗㄧㄨˋ</v>
      </c>
      <c r="M340" s="270" t="str">
        <f t="shared" ca="1" si="133"/>
        <v xml:space="preserve">\ltjruby{酒}{tsiú}\
</v>
      </c>
      <c r="N340" s="270" t="str">
        <f t="shared" ca="1" si="134"/>
        <v xml:space="preserve">&lt;ruby&gt;酒&lt;rt&gt;嬌二曾&lt;/rt&gt;&lt;/ruby&gt;
</v>
      </c>
      <c r="O340" s="270" t="str">
        <f t="shared" ca="1" si="135"/>
        <v xml:space="preserve">&lt;ruby&gt;酒&lt;rt&gt;tsiú&lt;/rt&gt;&lt;/ruby&gt;
</v>
      </c>
      <c r="P340" s="270" t="str">
        <f t="shared" ca="1" si="136"/>
        <v xml:space="preserve">&lt;ruby&gt;酒&lt;rt&gt;tsiú&lt;/rt&gt;&lt;/ruby&gt;
</v>
      </c>
      <c r="Q340" s="270" t="str">
        <f t="shared" ca="1" si="136"/>
        <v xml:space="preserve">&lt;ruby&gt;酒&lt;rt&gt;ziú&lt;/rt&gt;&lt;/ruby&gt;
</v>
      </c>
      <c r="R340" s="271" t="str">
        <f t="shared" ca="1" si="137"/>
        <v xml:space="preserve">&lt;ruby&gt;酒&lt;rtc&gt;ㄗㄧㄨˋ&lt;/rtc&gt;&lt;/ruby&gt;
</v>
      </c>
      <c r="S340" s="271" t="str">
        <f t="shared" ca="1" si="138"/>
        <v xml:space="preserve">&lt;ruby&gt;酒&lt;rt&gt;tsiú&lt;/rt&gt;&lt;rtc&gt;ㄗㄧㄨˋ&lt;/rtc&gt;&lt;/ruby&gt;
</v>
      </c>
      <c r="T340" s="244"/>
      <c r="U340" s="272" t="b">
        <f t="shared" si="139"/>
        <v>0</v>
      </c>
      <c r="V340" s="272" t="b">
        <f t="shared" si="140"/>
        <v>1</v>
      </c>
      <c r="W340" s="272" t="b">
        <f t="shared" si="148"/>
        <v>0</v>
      </c>
      <c r="X340" s="272" t="b">
        <f t="shared" si="141"/>
        <v>0</v>
      </c>
      <c r="Y340" s="272" t="b">
        <f t="shared" si="142"/>
        <v>0</v>
      </c>
      <c r="Z340" s="298"/>
      <c r="AA340" s="305">
        <f t="shared" si="143"/>
        <v>18</v>
      </c>
      <c r="AB340" s="301" cm="1">
        <f t="array" ref="AB340">IF( $AA340="", "", INDEX(聲母資料表, $AA340, AB$5))</f>
        <v>8</v>
      </c>
      <c r="AC340" s="301" t="str" cm="1">
        <f t="array" ref="AC340">IF( $AA340="", "", INDEX(聲母資料表, $AA340, AC$5))</f>
        <v>曾</v>
      </c>
      <c r="AD340" s="305">
        <f t="shared" si="144"/>
        <v>46</v>
      </c>
      <c r="AE340" s="301" cm="1">
        <f t="array" ref="AE340">IF( $X340, "", INDEX(韻母資料表, AD340, AE$5))</f>
        <v>30</v>
      </c>
      <c r="AF340" s="301" t="str" cm="1">
        <f t="array" ref="AF340">IF( $X340, "", INDEX(韻母資料表, AE340, AF$5))</f>
        <v>嬌</v>
      </c>
      <c r="AG340" s="298"/>
      <c r="AH340" s="301" t="b">
        <f t="array" ref="AH340">IF( $X340, "", IF( INDEX(韻母資料表, AD340, $AH$5) = "入聲", TRUE, FALSE) )</f>
        <v>0</v>
      </c>
      <c r="AI340" s="302">
        <f t="shared" si="145"/>
        <v>1</v>
      </c>
      <c r="AJ340" s="302">
        <f t="shared" si="149"/>
        <v>2</v>
      </c>
      <c r="AK340" s="362" t="str">
        <f t="array" ref="AK340">IF( $X340, "", INDEX(韻母資料表, $AD340, $AK$5))</f>
        <v>iu</v>
      </c>
      <c r="AL340" s="362" t="str">
        <f t="array" ref="AL340">IF($X340, "", INDEX(白話字韻母八聲調資料表, $AE340, $AJ340))</f>
        <v>iú</v>
      </c>
      <c r="AM340" s="298"/>
      <c r="AN340" s="362" t="str" cm="1">
        <f t="array" ref="AN340">IF($W340, "", INDEX(聲母資料表, $AA340, AN$5))</f>
        <v>ts</v>
      </c>
      <c r="AO340" s="367" t="str" cm="1">
        <f t="array" ref="AO340">IF($X340, "", INDEX(韻母資料表, $AD340, AO$5))</f>
        <v>iu</v>
      </c>
      <c r="AP340" s="362" t="str" cm="1">
        <f t="array" ref="AP340">IF($X340, "", INDEX(台羅韻母八聲調資料表, $AE340, $F340))</f>
        <v>iú</v>
      </c>
      <c r="AQ340" s="298"/>
      <c r="AR340" s="302" t="str">
        <f t="array" ref="AR340">IF($W340, "", INDEX(聲母資料表, $AA340, $AR$5))</f>
        <v>z</v>
      </c>
      <c r="AS340" s="303" t="str">
        <f t="array" ref="AS340">IF($X340, "", INDEX(韻母資料表, $AD340, $AS$5))</f>
        <v>iu</v>
      </c>
      <c r="AT340" s="302" t="str">
        <f t="array" ref="AT340">IF($X340, "", INDEX(閩拼韻母八聲調資料表, $AE340, $AJ340))</f>
        <v>iú</v>
      </c>
      <c r="AV340" s="301" t="b">
        <f t="shared" si="147"/>
        <v>0</v>
      </c>
      <c r="AW340" s="301" t="str">
        <f>IF( $AV340, IFERROR( IF(MATCH( $E340, 顎音化聲母!$H$9:$H$37, 0), TRUE, FALSE), FALSE), "")</f>
        <v/>
      </c>
      <c r="AX340" s="301" t="str">
        <f t="array" ref="AX340">IF( AND($AV340, $AW340), INDEX(顎音化聲母資料表, MATCH( $D340 &amp; $E340, 顎音化聲母!$L$5:$L$136, 0), 3), "")</f>
        <v/>
      </c>
      <c r="AY340" s="301">
        <f t="shared" si="146"/>
        <v>18</v>
      </c>
      <c r="AZ340" s="362" t="str">
        <f t="array" ref="AZ340">IF($AY340="", "", IF( $AX340&lt;&gt;"", $AX340,INDEX(聲母資料表, $AY340, $AZ$5)))</f>
        <v>ㄗ</v>
      </c>
      <c r="BA340" s="362" t="str">
        <f t="array" ref="BA340">IF($X340, "", INDEX(方音八音反切資料表, $AE340, $AJ340))</f>
        <v>ㄧㄨˋ</v>
      </c>
    </row>
    <row r="341" spans="2:53">
      <c r="B341" s="307">
        <f t="shared" si="127"/>
        <v>334</v>
      </c>
      <c r="C341" s="404" t="s">
        <v>321</v>
      </c>
      <c r="D341" s="312" t="s">
        <v>57</v>
      </c>
      <c r="E341" s="312" t="s">
        <v>123</v>
      </c>
      <c r="F341" s="296">
        <v>5</v>
      </c>
      <c r="G341" s="418" t="str">
        <f t="shared" si="128"/>
        <v xml:space="preserve">臨 (lim5) </v>
      </c>
      <c r="H341" s="269" t="str" cm="1">
        <f t="array" ref="H341">IF( OR($U341, NOT($V341), $X341), "",  $AF341 &amp; INDEX(中文數值資料表, $AJ341, 2) &amp; $AC341)</f>
        <v>皆五柳</v>
      </c>
      <c r="I341" s="332" t="str">
        <f t="shared" si="129"/>
        <v>lîm</v>
      </c>
      <c r="J341" s="333" t="str">
        <f t="shared" si="130"/>
        <v>lîm</v>
      </c>
      <c r="K341" s="334" t="str">
        <f t="shared" si="131"/>
        <v>lìm</v>
      </c>
      <c r="L341" s="335" t="str">
        <f t="shared" si="132"/>
        <v>ㄌㄧㆬˊ</v>
      </c>
      <c r="M341" s="270" t="str">
        <f t="shared" ca="1" si="133"/>
        <v xml:space="preserve">\ltjruby{臨}{lîm}\
</v>
      </c>
      <c r="N341" s="270" t="str">
        <f t="shared" ca="1" si="134"/>
        <v xml:space="preserve">&lt;ruby&gt;臨&lt;rt&gt;皆五柳&lt;/rt&gt;&lt;/ruby&gt;
</v>
      </c>
      <c r="O341" s="270" t="str">
        <f t="shared" ca="1" si="135"/>
        <v xml:space="preserve">&lt;ruby&gt;臨&lt;rt&gt;lîm&lt;/rt&gt;&lt;/ruby&gt;
</v>
      </c>
      <c r="P341" s="270" t="str">
        <f t="shared" ca="1" si="136"/>
        <v xml:space="preserve">&lt;ruby&gt;臨&lt;rt&gt;lîm&lt;/rt&gt;&lt;/ruby&gt;
</v>
      </c>
      <c r="Q341" s="270" t="str">
        <f t="shared" ca="1" si="136"/>
        <v xml:space="preserve">&lt;ruby&gt;臨&lt;rt&gt;lìm&lt;/rt&gt;&lt;/ruby&gt;
</v>
      </c>
      <c r="R341" s="271" t="str">
        <f t="shared" ca="1" si="137"/>
        <v xml:space="preserve">&lt;ruby&gt;臨&lt;rtc&gt;ㄌㄧㆬˊ&lt;/rtc&gt;&lt;/ruby&gt;
</v>
      </c>
      <c r="S341" s="271" t="str">
        <f t="shared" ca="1" si="138"/>
        <v xml:space="preserve">&lt;ruby&gt;臨&lt;rt&gt;lîm&lt;/rt&gt;&lt;rtc&gt;ㄌㄧㆬˊ&lt;/rtc&gt;&lt;/ruby&gt;
</v>
      </c>
      <c r="T341" s="244"/>
      <c r="U341" s="272" t="b">
        <f t="shared" si="139"/>
        <v>0</v>
      </c>
      <c r="V341" s="272" t="b">
        <f t="shared" si="140"/>
        <v>1</v>
      </c>
      <c r="W341" s="272" t="b">
        <f t="shared" si="148"/>
        <v>0</v>
      </c>
      <c r="X341" s="272" t="b">
        <f t="shared" si="141"/>
        <v>0</v>
      </c>
      <c r="Y341" s="272" t="b">
        <f t="shared" si="142"/>
        <v>0</v>
      </c>
      <c r="Z341" s="298"/>
      <c r="AA341" s="305">
        <f t="shared" si="143"/>
        <v>8</v>
      </c>
      <c r="AB341" s="301" cm="1">
        <f t="array" ref="AB341">IF( $AA341="", "", INDEX(聲母資料表, $AA341, AB$5))</f>
        <v>1</v>
      </c>
      <c r="AC341" s="301" t="str" cm="1">
        <f t="array" ref="AC341">IF( $AA341="", "", INDEX(聲母資料表, $AA341, AC$5))</f>
        <v>柳</v>
      </c>
      <c r="AD341" s="305">
        <f t="shared" si="144"/>
        <v>35</v>
      </c>
      <c r="AE341" s="301" cm="1">
        <f t="array" ref="AE341">IF( $X341, "", INDEX(韻母資料表, AD341, AE$5))</f>
        <v>3</v>
      </c>
      <c r="AF341" s="301" t="str" cm="1">
        <f t="array" ref="AF341">IF( $X341, "", INDEX(韻母資料表, AE341, AF$5))</f>
        <v>皆</v>
      </c>
      <c r="AG341" s="298"/>
      <c r="AH341" s="301" t="b">
        <f t="array" ref="AH341">IF( $X341, "", IF( INDEX(韻母資料表, AD341, $AH$5) = "入聲", TRUE, FALSE) )</f>
        <v>0</v>
      </c>
      <c r="AI341" s="302">
        <f t="shared" si="145"/>
        <v>1</v>
      </c>
      <c r="AJ341" s="302">
        <f t="shared" si="149"/>
        <v>5</v>
      </c>
      <c r="AK341" s="362" t="str">
        <f t="array" ref="AK341">IF( $X341, "", INDEX(韻母資料表, $AD341, $AK$5))</f>
        <v>im</v>
      </c>
      <c r="AL341" s="362" t="str">
        <f t="array" ref="AL341">IF($X341, "", INDEX(白話字韻母八聲調資料表, $AE341, $AJ341))</f>
        <v>îm</v>
      </c>
      <c r="AM341" s="298"/>
      <c r="AN341" s="362" t="str" cm="1">
        <f t="array" ref="AN341">IF($W341, "", INDEX(聲母資料表, $AA341, AN$5))</f>
        <v>l</v>
      </c>
      <c r="AO341" s="367" t="str" cm="1">
        <f t="array" ref="AO341">IF($X341, "", INDEX(韻母資料表, $AD341, AO$5))</f>
        <v>im</v>
      </c>
      <c r="AP341" s="362" t="str" cm="1">
        <f t="array" ref="AP341">IF($X341, "", INDEX(台羅韻母八聲調資料表, $AE341, $F341))</f>
        <v>îm</v>
      </c>
      <c r="AQ341" s="298"/>
      <c r="AR341" s="302" t="str">
        <f t="array" ref="AR341">IF($W341, "", INDEX(聲母資料表, $AA341, $AR$5))</f>
        <v>l</v>
      </c>
      <c r="AS341" s="303" t="str">
        <f t="array" ref="AS341">IF($X341, "", INDEX(韻母資料表, $AD341, $AS$5))</f>
        <v>im</v>
      </c>
      <c r="AT341" s="302" t="str">
        <f t="array" ref="AT341">IF($X341, "", INDEX(閩拼韻母八聲調資料表, $AE341, $AJ341))</f>
        <v>ìm</v>
      </c>
      <c r="AV341" s="301" t="b">
        <f t="shared" si="147"/>
        <v>0</v>
      </c>
      <c r="AW341" s="301" t="str">
        <f>IF( $AV341, IFERROR( IF(MATCH( $E341, 顎音化聲母!$H$9:$H$37, 0), TRUE, FALSE), FALSE), "")</f>
        <v/>
      </c>
      <c r="AX341" s="301" t="str">
        <f t="array" ref="AX341">IF( AND($AV341, $AW341), INDEX(顎音化聲母資料表, MATCH( $D341 &amp; $E341, 顎音化聲母!$L$5:$L$136, 0), 3), "")</f>
        <v/>
      </c>
      <c r="AY341" s="301">
        <f t="shared" si="146"/>
        <v>8</v>
      </c>
      <c r="AZ341" s="362" t="str">
        <f t="array" ref="AZ341">IF($AY341="", "", IF( $AX341&lt;&gt;"", $AX341,INDEX(聲母資料表, $AY341, $AZ$5)))</f>
        <v>ㄌ</v>
      </c>
      <c r="BA341" s="362" t="str">
        <f t="array" ref="BA341">IF($X341, "", INDEX(方音八音反切資料表, $AE341, $AJ341))</f>
        <v>ㄧㆬˊ</v>
      </c>
    </row>
    <row r="342" spans="2:53">
      <c r="B342" s="307">
        <f t="shared" si="127"/>
        <v>335</v>
      </c>
      <c r="C342" s="404" t="s">
        <v>216</v>
      </c>
      <c r="D342" s="312" t="s">
        <v>103</v>
      </c>
      <c r="E342" s="312" t="s">
        <v>98</v>
      </c>
      <c r="F342" s="296">
        <v>1</v>
      </c>
      <c r="G342" s="418" t="str">
        <f t="shared" si="128"/>
        <v xml:space="preserve">風 (hong1) </v>
      </c>
      <c r="H342" s="269" t="str" cm="1">
        <f t="array" ref="H342">IF( OR($U342, NOT($V342), $X342), "",  $AF342 &amp; INDEX(中文數值資料表, $AJ342, 2) &amp; $AC342)</f>
        <v>干一喜</v>
      </c>
      <c r="I342" s="332" t="str">
        <f t="shared" si="129"/>
        <v>hong</v>
      </c>
      <c r="J342" s="333" t="str">
        <f t="shared" si="130"/>
        <v>hong</v>
      </c>
      <c r="K342" s="334" t="str">
        <f t="shared" si="131"/>
        <v>hōng</v>
      </c>
      <c r="L342" s="335" t="str">
        <f t="shared" si="132"/>
        <v>ㄏㆲ</v>
      </c>
      <c r="M342" s="270" t="str">
        <f t="shared" ca="1" si="133"/>
        <v xml:space="preserve">\ltjruby{風}{hong}\
</v>
      </c>
      <c r="N342" s="270" t="str">
        <f t="shared" ca="1" si="134"/>
        <v xml:space="preserve">&lt;ruby&gt;風&lt;rt&gt;干一喜&lt;/rt&gt;&lt;/ruby&gt;
</v>
      </c>
      <c r="O342" s="270" t="str">
        <f t="shared" ca="1" si="135"/>
        <v xml:space="preserve">&lt;ruby&gt;風&lt;rt&gt;hong&lt;/rt&gt;&lt;/ruby&gt;
</v>
      </c>
      <c r="P342" s="270" t="str">
        <f t="shared" ca="1" si="136"/>
        <v xml:space="preserve">&lt;ruby&gt;風&lt;rt&gt;hong&lt;/rt&gt;&lt;/ruby&gt;
</v>
      </c>
      <c r="Q342" s="270" t="str">
        <f t="shared" ca="1" si="136"/>
        <v xml:space="preserve">&lt;ruby&gt;風&lt;rt&gt;hōng&lt;/rt&gt;&lt;/ruby&gt;
</v>
      </c>
      <c r="R342" s="271" t="str">
        <f t="shared" ca="1" si="137"/>
        <v xml:space="preserve">&lt;ruby&gt;風&lt;rtc&gt;ㄏㆲ&lt;/rtc&gt;&lt;/ruby&gt;
</v>
      </c>
      <c r="S342" s="271" t="str">
        <f t="shared" ca="1" si="138"/>
        <v xml:space="preserve">&lt;ruby&gt;風&lt;rt&gt;hong&lt;/rt&gt;&lt;rtc&gt;ㄏㆲ&lt;/rtc&gt;&lt;/ruby&gt;
</v>
      </c>
      <c r="T342" s="244"/>
      <c r="U342" s="272" t="b">
        <f t="shared" si="139"/>
        <v>0</v>
      </c>
      <c r="V342" s="272" t="b">
        <f t="shared" si="140"/>
        <v>1</v>
      </c>
      <c r="W342" s="272" t="b">
        <f t="shared" si="148"/>
        <v>0</v>
      </c>
      <c r="X342" s="272" t="b">
        <f t="shared" si="141"/>
        <v>0</v>
      </c>
      <c r="Y342" s="272" t="b">
        <f t="shared" si="142"/>
        <v>0</v>
      </c>
      <c r="Z342" s="298"/>
      <c r="AA342" s="305">
        <f t="shared" si="143"/>
        <v>13</v>
      </c>
      <c r="AB342" s="301" cm="1">
        <f t="array" ref="AB342">IF( $AA342="", "", INDEX(聲母資料表, $AA342, AB$5))</f>
        <v>15</v>
      </c>
      <c r="AC342" s="301" t="str" cm="1">
        <f t="array" ref="AC342">IF( $AA342="", "", INDEX(聲母資料表, $AA342, AC$5))</f>
        <v>喜</v>
      </c>
      <c r="AD342" s="305">
        <f t="shared" si="144"/>
        <v>57</v>
      </c>
      <c r="AE342" s="301" cm="1">
        <f t="array" ref="AE342">IF( $X342, "", INDEX(韻母資料表, AD342, AE$5))</f>
        <v>7</v>
      </c>
      <c r="AF342" s="301" t="str" cm="1">
        <f t="array" ref="AF342">IF( $X342, "", INDEX(韻母資料表, AE342, AF$5))</f>
        <v>干</v>
      </c>
      <c r="AG342" s="298"/>
      <c r="AH342" s="301" t="b">
        <f t="array" ref="AH342">IF( $X342, "", IF( INDEX(韻母資料表, AD342, $AH$5) = "入聲", TRUE, FALSE) )</f>
        <v>0</v>
      </c>
      <c r="AI342" s="302">
        <f t="shared" si="145"/>
        <v>1</v>
      </c>
      <c r="AJ342" s="302">
        <f t="shared" si="149"/>
        <v>1</v>
      </c>
      <c r="AK342" s="362" t="str">
        <f t="array" ref="AK342">IF( $X342, "", INDEX(韻母資料表, $AD342, $AK$5))</f>
        <v>ong</v>
      </c>
      <c r="AL342" s="362" t="str">
        <f t="array" ref="AL342">IF($X342, "", INDEX(白話字韻母八聲調資料表, $AE342, $AJ342))</f>
        <v>ong</v>
      </c>
      <c r="AM342" s="298"/>
      <c r="AN342" s="362" t="str" cm="1">
        <f t="array" ref="AN342">IF($W342, "", INDEX(聲母資料表, $AA342, AN$5))</f>
        <v>h</v>
      </c>
      <c r="AO342" s="367" t="str" cm="1">
        <f t="array" ref="AO342">IF($X342, "", INDEX(韻母資料表, $AD342, AO$5))</f>
        <v>ong</v>
      </c>
      <c r="AP342" s="362" t="str" cm="1">
        <f t="array" ref="AP342">IF($X342, "", INDEX(台羅韻母八聲調資料表, $AE342, $F342))</f>
        <v>ong</v>
      </c>
      <c r="AQ342" s="298"/>
      <c r="AR342" s="302" t="str">
        <f t="array" ref="AR342">IF($W342, "", INDEX(聲母資料表, $AA342, $AR$5))</f>
        <v>h</v>
      </c>
      <c r="AS342" s="303" t="str">
        <f t="array" ref="AS342">IF($X342, "", INDEX(韻母資料表, $AD342, $AS$5))</f>
        <v>ong</v>
      </c>
      <c r="AT342" s="302" t="str">
        <f t="array" ref="AT342">IF($X342, "", INDEX(閩拼韻母八聲調資料表, $AE342, $AJ342))</f>
        <v>ōng</v>
      </c>
      <c r="AV342" s="301" t="b">
        <f t="shared" si="147"/>
        <v>0</v>
      </c>
      <c r="AW342" s="301" t="str">
        <f>IF( $AV342, IFERROR( IF(MATCH( $E342, 顎音化聲母!$H$9:$H$37, 0), TRUE, FALSE), FALSE), "")</f>
        <v/>
      </c>
      <c r="AX342" s="301" t="str">
        <f t="array" ref="AX342">IF( AND($AV342, $AW342), INDEX(顎音化聲母資料表, MATCH( $D342 &amp; $E342, 顎音化聲母!$L$5:$L$136, 0), 3), "")</f>
        <v/>
      </c>
      <c r="AY342" s="301">
        <f t="shared" si="146"/>
        <v>13</v>
      </c>
      <c r="AZ342" s="362" t="str">
        <f t="array" ref="AZ342">IF($AY342="", "", IF( $AX342&lt;&gt;"", $AX342,INDEX(聲母資料表, $AY342, $AZ$5)))</f>
        <v>ㄏ</v>
      </c>
      <c r="BA342" s="362" t="str">
        <f t="array" ref="BA342">IF($X342, "", INDEX(方音八音反切資料表, $AE342, $AJ342))</f>
        <v>ㆲ</v>
      </c>
    </row>
    <row r="343" spans="2:53">
      <c r="B343" s="307">
        <f t="shared" si="127"/>
        <v>336</v>
      </c>
      <c r="C343" s="404" t="s">
        <v>75</v>
      </c>
      <c r="D343" s="312"/>
      <c r="E343" s="312"/>
      <c r="F343" s="296"/>
      <c r="G343" s="418" t="str">
        <f t="shared" si="128"/>
        <v/>
      </c>
      <c r="H343" s="269" t="str" cm="1">
        <f t="array" ref="H343">IF( OR($U343, NOT($V343), $X343), "",  $AF343 &amp; INDEX(中文數值資料表, $AJ343, 2) &amp; $AC343)</f>
        <v/>
      </c>
      <c r="I343" s="332" t="str">
        <f t="shared" si="129"/>
        <v/>
      </c>
      <c r="J343" s="333" t="str">
        <f t="shared" si="130"/>
        <v/>
      </c>
      <c r="K343" s="334" t="str">
        <f t="shared" si="131"/>
        <v/>
      </c>
      <c r="L343" s="335" t="str">
        <f t="shared" si="132"/>
        <v/>
      </c>
      <c r="M343" s="270" t="str">
        <f t="shared" ca="1" si="133"/>
        <v xml:space="preserve">\ltjruby{，}{}\
</v>
      </c>
      <c r="N343" s="270" t="str">
        <f t="shared" ca="1" si="134"/>
        <v xml:space="preserve">，
</v>
      </c>
      <c r="O343" s="270" t="str">
        <f t="shared" ca="1" si="135"/>
        <v xml:space="preserve">，
</v>
      </c>
      <c r="P343" s="270" t="str">
        <f t="shared" ca="1" si="136"/>
        <v xml:space="preserve">，
</v>
      </c>
      <c r="Q343" s="270" t="str">
        <f t="shared" ca="1" si="136"/>
        <v xml:space="preserve">，
</v>
      </c>
      <c r="R343" s="271" t="str">
        <f t="shared" ca="1" si="137"/>
        <v xml:space="preserve">，
</v>
      </c>
      <c r="S343" s="271" t="str">
        <f t="shared" ca="1" si="138"/>
        <v xml:space="preserve">，
</v>
      </c>
      <c r="T343" s="244"/>
      <c r="U343" s="272" t="b">
        <f t="shared" si="139"/>
        <v>1</v>
      </c>
      <c r="V343" s="272" t="b">
        <f t="shared" si="140"/>
        <v>0</v>
      </c>
      <c r="W343" s="272" t="b">
        <f t="shared" si="148"/>
        <v>1</v>
      </c>
      <c r="X343" s="272" t="b">
        <f t="shared" si="141"/>
        <v>1</v>
      </c>
      <c r="Y343" s="272" t="b">
        <f t="shared" si="142"/>
        <v>0</v>
      </c>
      <c r="Z343" s="298"/>
      <c r="AA343" s="305" t="str">
        <f t="shared" si="143"/>
        <v/>
      </c>
      <c r="AB343" s="301" t="str" cm="1">
        <f t="array" ref="AB343">IF( $AA343="", "", INDEX(聲母資料表, $AA343, AB$5))</f>
        <v/>
      </c>
      <c r="AC343" s="301" t="str" cm="1">
        <f t="array" ref="AC343">IF( $AA343="", "", INDEX(聲母資料表, $AA343, AC$5))</f>
        <v/>
      </c>
      <c r="AD343" s="305" t="str">
        <f t="shared" si="144"/>
        <v/>
      </c>
      <c r="AE343" s="301" t="str" cm="1">
        <f t="array" ref="AE343">IF( $X343, "", INDEX(韻母資料表, AD343, AE$5))</f>
        <v/>
      </c>
      <c r="AF343" s="301" t="str" cm="1">
        <f t="array" ref="AF343">IF( $X343, "", INDEX(韻母資料表, AE343, AF$5))</f>
        <v/>
      </c>
      <c r="AG343" s="298"/>
      <c r="AH343" s="301" t="str">
        <f t="array" ref="AH343">IF( $X343, "", IF( INDEX(韻母資料表, AD343, $AH$5) = "入聲", TRUE, FALSE) )</f>
        <v/>
      </c>
      <c r="AI343" s="302" t="str">
        <f t="shared" si="145"/>
        <v/>
      </c>
      <c r="AJ343" s="302" t="str">
        <f t="shared" si="149"/>
        <v/>
      </c>
      <c r="AK343" s="362" t="str">
        <f t="array" ref="AK343">IF( $X343, "", INDEX(韻母資料表, $AD343, $AK$5))</f>
        <v/>
      </c>
      <c r="AL343" s="362" t="str">
        <f t="array" ref="AL343">IF($X343, "", INDEX(白話字韻母八聲調資料表, $AE343, $AJ343))</f>
        <v/>
      </c>
      <c r="AM343" s="298"/>
      <c r="AN343" s="362" t="str" cm="1">
        <f t="array" ref="AN343">IF($W343, "", INDEX(聲母資料表, $AA343, AN$5))</f>
        <v/>
      </c>
      <c r="AO343" s="367" t="str" cm="1">
        <f t="array" ref="AO343">IF($X343, "", INDEX(韻母資料表, $AD343, AO$5))</f>
        <v/>
      </c>
      <c r="AP343" s="362" t="str" cm="1">
        <f t="array" ref="AP343">IF($X343, "", INDEX(台羅韻母八聲調資料表, $AE343, $F343))</f>
        <v/>
      </c>
      <c r="AQ343" s="298"/>
      <c r="AR343" s="302" t="str">
        <f t="array" ref="AR343">IF($W343, "", INDEX(聲母資料表, $AA343, $AR$5))</f>
        <v/>
      </c>
      <c r="AS343" s="303" t="str">
        <f t="array" ref="AS343">IF($X343, "", INDEX(韻母資料表, $AD343, $AS$5))</f>
        <v/>
      </c>
      <c r="AT343" s="302" t="str">
        <f t="array" ref="AT343">IF($X343, "", INDEX(閩拼韻母八聲調資料表, $AE343, $AJ343))</f>
        <v/>
      </c>
      <c r="AV343" s="301" t="b">
        <f t="shared" si="147"/>
        <v>0</v>
      </c>
      <c r="AW343" s="301" t="str">
        <f>IF( $AV343, IFERROR( IF(MATCH( $E343, 顎音化聲母!$H$9:$H$37, 0), TRUE, FALSE), FALSE), "")</f>
        <v/>
      </c>
      <c r="AX343" s="301" t="str">
        <f t="array" ref="AX343">IF( AND($AV343, $AW343), INDEX(顎音化聲母資料表, MATCH( $D343 &amp; $E343, 顎音化聲母!$L$5:$L$136, 0), 3), "")</f>
        <v/>
      </c>
      <c r="AY343" s="301" t="str">
        <f t="shared" si="146"/>
        <v/>
      </c>
      <c r="AZ343" s="362" t="str">
        <f t="array" ref="AZ343">IF($AY343="", "", IF( $AX343&lt;&gt;"", $AX343,INDEX(聲母資料表, $AY343, $AZ$5)))</f>
        <v/>
      </c>
      <c r="BA343" s="362" t="str">
        <f t="array" ref="BA343">IF($X343, "", INDEX(方音八音反切資料表, $AE343, $AJ343))</f>
        <v/>
      </c>
    </row>
    <row r="344" spans="2:53">
      <c r="B344" s="307">
        <f t="shared" si="127"/>
        <v>337</v>
      </c>
      <c r="C344" s="404" t="s">
        <v>116</v>
      </c>
      <c r="D344" s="312" t="s">
        <v>60</v>
      </c>
      <c r="E344" s="312" t="s">
        <v>61</v>
      </c>
      <c r="F344" s="296">
        <v>5</v>
      </c>
      <c r="G344" s="418" t="str">
        <f t="shared" si="128"/>
        <v xml:space="preserve">其 (ki5) </v>
      </c>
      <c r="H344" s="269" t="str" cm="1">
        <f t="array" ref="H344">IF( OR($U344, NOT($V344), $X344), "",  $AF344 &amp; INDEX(中文數值資料表, $AJ344, 2) &amp; $AC344)</f>
        <v>堅五求</v>
      </c>
      <c r="I344" s="332" t="str">
        <f t="shared" si="129"/>
        <v>kî</v>
      </c>
      <c r="J344" s="333" t="str">
        <f t="shared" si="130"/>
        <v>kî</v>
      </c>
      <c r="K344" s="334" t="str">
        <f t="shared" si="131"/>
        <v>gì</v>
      </c>
      <c r="L344" s="335" t="str">
        <f t="shared" si="132"/>
        <v>ㄍㄧˊ</v>
      </c>
      <c r="M344" s="270" t="str">
        <f t="shared" ca="1" si="133"/>
        <v xml:space="preserve">\ltjruby{其}{kî}\
</v>
      </c>
      <c r="N344" s="270" t="str">
        <f t="shared" ca="1" si="134"/>
        <v xml:space="preserve">&lt;ruby&gt;其&lt;rt&gt;堅五求&lt;/rt&gt;&lt;/ruby&gt;
</v>
      </c>
      <c r="O344" s="270" t="str">
        <f t="shared" ca="1" si="135"/>
        <v xml:space="preserve">&lt;ruby&gt;其&lt;rt&gt;kî&lt;/rt&gt;&lt;/ruby&gt;
</v>
      </c>
      <c r="P344" s="270" t="str">
        <f t="shared" ca="1" si="136"/>
        <v xml:space="preserve">&lt;ruby&gt;其&lt;rt&gt;kî&lt;/rt&gt;&lt;/ruby&gt;
</v>
      </c>
      <c r="Q344" s="270" t="str">
        <f t="shared" ca="1" si="136"/>
        <v xml:space="preserve">&lt;ruby&gt;其&lt;rt&gt;gì&lt;/rt&gt;&lt;/ruby&gt;
</v>
      </c>
      <c r="R344" s="271" t="str">
        <f t="shared" ca="1" si="137"/>
        <v xml:space="preserve">&lt;ruby&gt;其&lt;rtc&gt;ㄍㄧˊ&lt;/rtc&gt;&lt;/ruby&gt;
</v>
      </c>
      <c r="S344" s="271" t="str">
        <f t="shared" ca="1" si="138"/>
        <v xml:space="preserve">&lt;ruby&gt;其&lt;rt&gt;kî&lt;/rt&gt;&lt;rtc&gt;ㄍㄧˊ&lt;/rtc&gt;&lt;/ruby&gt;
</v>
      </c>
      <c r="T344" s="244"/>
      <c r="U344" s="272" t="b">
        <f t="shared" si="139"/>
        <v>0</v>
      </c>
      <c r="V344" s="272" t="b">
        <f t="shared" si="140"/>
        <v>1</v>
      </c>
      <c r="W344" s="272" t="b">
        <f t="shared" si="148"/>
        <v>0</v>
      </c>
      <c r="X344" s="272" t="b">
        <f t="shared" si="141"/>
        <v>0</v>
      </c>
      <c r="Y344" s="272" t="b">
        <f t="shared" si="142"/>
        <v>0</v>
      </c>
      <c r="Z344" s="298"/>
      <c r="AA344" s="305">
        <f t="shared" si="143"/>
        <v>9</v>
      </c>
      <c r="AB344" s="301" cm="1">
        <f t="array" ref="AB344">IF( $AA344="", "", INDEX(聲母資料表, $AA344, AB$5))</f>
        <v>3</v>
      </c>
      <c r="AC344" s="301" t="str" cm="1">
        <f t="array" ref="AC344">IF( $AA344="", "", INDEX(聲母資料表, $AA344, AC$5))</f>
        <v>求</v>
      </c>
      <c r="AD344" s="305">
        <f t="shared" si="144"/>
        <v>19</v>
      </c>
      <c r="AE344" s="301" cm="1">
        <f t="array" ref="AE344">IF( $X344, "", INDEX(韻母資料表, AD344, AE$5))</f>
        <v>29</v>
      </c>
      <c r="AF344" s="301" t="str" cm="1">
        <f t="array" ref="AF344">IF( $X344, "", INDEX(韻母資料表, AE344, AF$5))</f>
        <v>堅</v>
      </c>
      <c r="AG344" s="298"/>
      <c r="AH344" s="301" t="b">
        <f t="array" ref="AH344">IF( $X344, "", IF( INDEX(韻母資料表, AD344, $AH$5) = "入聲", TRUE, FALSE) )</f>
        <v>0</v>
      </c>
      <c r="AI344" s="302">
        <f t="shared" si="145"/>
        <v>1</v>
      </c>
      <c r="AJ344" s="302">
        <f t="shared" si="149"/>
        <v>5</v>
      </c>
      <c r="AK344" s="362" t="str">
        <f t="array" ref="AK344">IF( $X344, "", INDEX(韻母資料表, $AD344, $AK$5))</f>
        <v>i</v>
      </c>
      <c r="AL344" s="362" t="str">
        <f t="array" ref="AL344">IF($X344, "", INDEX(白話字韻母八聲調資料表, $AE344, $AJ344))</f>
        <v>î</v>
      </c>
      <c r="AM344" s="298"/>
      <c r="AN344" s="362" t="str" cm="1">
        <f t="array" ref="AN344">IF($W344, "", INDEX(聲母資料表, $AA344, AN$5))</f>
        <v>k</v>
      </c>
      <c r="AO344" s="367" t="str" cm="1">
        <f t="array" ref="AO344">IF($X344, "", INDEX(韻母資料表, $AD344, AO$5))</f>
        <v>i</v>
      </c>
      <c r="AP344" s="362" t="str" cm="1">
        <f t="array" ref="AP344">IF($X344, "", INDEX(台羅韻母八聲調資料表, $AE344, $F344))</f>
        <v>î</v>
      </c>
      <c r="AQ344" s="298"/>
      <c r="AR344" s="302" t="str">
        <f t="array" ref="AR344">IF($W344, "", INDEX(聲母資料表, $AA344, $AR$5))</f>
        <v>g</v>
      </c>
      <c r="AS344" s="303" t="str">
        <f t="array" ref="AS344">IF($X344, "", INDEX(韻母資料表, $AD344, $AS$5))</f>
        <v>i</v>
      </c>
      <c r="AT344" s="302" t="str">
        <f t="array" ref="AT344">IF($X344, "", INDEX(閩拼韻母八聲調資料表, $AE344, $AJ344))</f>
        <v>ì</v>
      </c>
      <c r="AV344" s="301" t="b">
        <f t="shared" si="147"/>
        <v>0</v>
      </c>
      <c r="AW344" s="301" t="str">
        <f>IF( $AV344, IFERROR( IF(MATCH( $E344, 顎音化聲母!$H$9:$H$37, 0), TRUE, FALSE), FALSE), "")</f>
        <v/>
      </c>
      <c r="AX344" s="301" t="str">
        <f t="array" ref="AX344">IF( AND($AV344, $AW344), INDEX(顎音化聲母資料表, MATCH( $D344 &amp; $E344, 顎音化聲母!$L$5:$L$136, 0), 3), "")</f>
        <v/>
      </c>
      <c r="AY344" s="301">
        <f t="shared" si="146"/>
        <v>9</v>
      </c>
      <c r="AZ344" s="362" t="str">
        <f t="array" ref="AZ344">IF($AY344="", "", IF( $AX344&lt;&gt;"", $AX344,INDEX(聲母資料表, $AY344, $AZ$5)))</f>
        <v>ㄍ</v>
      </c>
      <c r="BA344" s="362" t="str">
        <f t="array" ref="BA344">IF($X344, "", INDEX(方音八音反切資料表, $AE344, $AJ344))</f>
        <v>ㄧˊ</v>
      </c>
    </row>
    <row r="345" spans="2:53">
      <c r="B345" s="307">
        <f t="shared" si="127"/>
        <v>338</v>
      </c>
      <c r="C345" s="404" t="s">
        <v>322</v>
      </c>
      <c r="D345" s="312" t="s">
        <v>103</v>
      </c>
      <c r="E345" s="312" t="s">
        <v>61</v>
      </c>
      <c r="F345" s="296">
        <v>2</v>
      </c>
      <c r="G345" s="418" t="str">
        <f t="shared" si="128"/>
        <v xml:space="preserve">喜 (hi2) </v>
      </c>
      <c r="H345" s="269" t="str" cm="1">
        <f t="array" ref="H345">IF( OR($U345, NOT($V345), $X345), "",  $AF345 &amp; INDEX(中文數值資料表, $AJ345, 2) &amp; $AC345)</f>
        <v>堅二喜</v>
      </c>
      <c r="I345" s="332" t="str">
        <f t="shared" si="129"/>
        <v>hí</v>
      </c>
      <c r="J345" s="333" t="str">
        <f t="shared" si="130"/>
        <v>hí</v>
      </c>
      <c r="K345" s="334" t="str">
        <f t="shared" si="131"/>
        <v>hí</v>
      </c>
      <c r="L345" s="335" t="str">
        <f t="shared" si="132"/>
        <v>ㄏㄧˋ</v>
      </c>
      <c r="M345" s="270" t="str">
        <f t="shared" ca="1" si="133"/>
        <v xml:space="preserve">\ltjruby{喜}{hí}\
</v>
      </c>
      <c r="N345" s="270" t="str">
        <f t="shared" ca="1" si="134"/>
        <v xml:space="preserve">&lt;ruby&gt;喜&lt;rt&gt;堅二喜&lt;/rt&gt;&lt;/ruby&gt;
</v>
      </c>
      <c r="O345" s="270" t="str">
        <f t="shared" ca="1" si="135"/>
        <v xml:space="preserve">&lt;ruby&gt;喜&lt;rt&gt;hí&lt;/rt&gt;&lt;/ruby&gt;
</v>
      </c>
      <c r="P345" s="270" t="str">
        <f t="shared" ca="1" si="136"/>
        <v xml:space="preserve">&lt;ruby&gt;喜&lt;rt&gt;hí&lt;/rt&gt;&lt;/ruby&gt;
</v>
      </c>
      <c r="Q345" s="270" t="str">
        <f t="shared" ca="1" si="136"/>
        <v xml:space="preserve">&lt;ruby&gt;喜&lt;rt&gt;hí&lt;/rt&gt;&lt;/ruby&gt;
</v>
      </c>
      <c r="R345" s="271" t="str">
        <f t="shared" ca="1" si="137"/>
        <v xml:space="preserve">&lt;ruby&gt;喜&lt;rtc&gt;ㄏㄧˋ&lt;/rtc&gt;&lt;/ruby&gt;
</v>
      </c>
      <c r="S345" s="271" t="str">
        <f t="shared" ca="1" si="138"/>
        <v xml:space="preserve">&lt;ruby&gt;喜&lt;rt&gt;hí&lt;/rt&gt;&lt;rtc&gt;ㄏㄧˋ&lt;/rtc&gt;&lt;/ruby&gt;
</v>
      </c>
      <c r="T345" s="244"/>
      <c r="U345" s="272" t="b">
        <f t="shared" si="139"/>
        <v>0</v>
      </c>
      <c r="V345" s="272" t="b">
        <f t="shared" si="140"/>
        <v>1</v>
      </c>
      <c r="W345" s="272" t="b">
        <f t="shared" si="148"/>
        <v>0</v>
      </c>
      <c r="X345" s="272" t="b">
        <f t="shared" si="141"/>
        <v>0</v>
      </c>
      <c r="Y345" s="272" t="b">
        <f t="shared" si="142"/>
        <v>0</v>
      </c>
      <c r="Z345" s="298"/>
      <c r="AA345" s="305">
        <f t="shared" si="143"/>
        <v>13</v>
      </c>
      <c r="AB345" s="301" cm="1">
        <f t="array" ref="AB345">IF( $AA345="", "", INDEX(聲母資料表, $AA345, AB$5))</f>
        <v>15</v>
      </c>
      <c r="AC345" s="301" t="str" cm="1">
        <f t="array" ref="AC345">IF( $AA345="", "", INDEX(聲母資料表, $AA345, AC$5))</f>
        <v>喜</v>
      </c>
      <c r="AD345" s="305">
        <f t="shared" si="144"/>
        <v>19</v>
      </c>
      <c r="AE345" s="301" cm="1">
        <f t="array" ref="AE345">IF( $X345, "", INDEX(韻母資料表, AD345, AE$5))</f>
        <v>29</v>
      </c>
      <c r="AF345" s="301" t="str" cm="1">
        <f t="array" ref="AF345">IF( $X345, "", INDEX(韻母資料表, AE345, AF$5))</f>
        <v>堅</v>
      </c>
      <c r="AG345" s="298"/>
      <c r="AH345" s="301" t="b">
        <f t="array" ref="AH345">IF( $X345, "", IF( INDEX(韻母資料表, AD345, $AH$5) = "入聲", TRUE, FALSE) )</f>
        <v>0</v>
      </c>
      <c r="AI345" s="302">
        <f t="shared" si="145"/>
        <v>1</v>
      </c>
      <c r="AJ345" s="302">
        <f t="shared" si="149"/>
        <v>2</v>
      </c>
      <c r="AK345" s="362" t="str">
        <f t="array" ref="AK345">IF( $X345, "", INDEX(韻母資料表, $AD345, $AK$5))</f>
        <v>i</v>
      </c>
      <c r="AL345" s="362" t="str">
        <f t="array" ref="AL345">IF($X345, "", INDEX(白話字韻母八聲調資料表, $AE345, $AJ345))</f>
        <v>í</v>
      </c>
      <c r="AM345" s="298"/>
      <c r="AN345" s="362" t="str" cm="1">
        <f t="array" ref="AN345">IF($W345, "", INDEX(聲母資料表, $AA345, AN$5))</f>
        <v>h</v>
      </c>
      <c r="AO345" s="367" t="str" cm="1">
        <f t="array" ref="AO345">IF($X345, "", INDEX(韻母資料表, $AD345, AO$5))</f>
        <v>i</v>
      </c>
      <c r="AP345" s="362" t="str" cm="1">
        <f t="array" ref="AP345">IF($X345, "", INDEX(台羅韻母八聲調資料表, $AE345, $F345))</f>
        <v>í</v>
      </c>
      <c r="AQ345" s="298"/>
      <c r="AR345" s="302" t="str">
        <f t="array" ref="AR345">IF($W345, "", INDEX(聲母資料表, $AA345, $AR$5))</f>
        <v>h</v>
      </c>
      <c r="AS345" s="303" t="str">
        <f t="array" ref="AS345">IF($X345, "", INDEX(韻母資料表, $AD345, $AS$5))</f>
        <v>i</v>
      </c>
      <c r="AT345" s="302" t="str">
        <f t="array" ref="AT345">IF($X345, "", INDEX(閩拼韻母八聲調資料表, $AE345, $AJ345))</f>
        <v>í</v>
      </c>
      <c r="AV345" s="301" t="b">
        <f t="shared" si="147"/>
        <v>0</v>
      </c>
      <c r="AW345" s="301" t="str">
        <f>IF( $AV345, IFERROR( IF(MATCH( $E345, 顎音化聲母!$H$9:$H$37, 0), TRUE, FALSE), FALSE), "")</f>
        <v/>
      </c>
      <c r="AX345" s="301" t="str">
        <f t="array" ref="AX345">IF( AND($AV345, $AW345), INDEX(顎音化聲母資料表, MATCH( $D345 &amp; $E345, 顎音化聲母!$L$5:$L$136, 0), 3), "")</f>
        <v/>
      </c>
      <c r="AY345" s="301">
        <f t="shared" si="146"/>
        <v>13</v>
      </c>
      <c r="AZ345" s="362" t="str">
        <f t="array" ref="AZ345">IF($AY345="", "", IF( $AX345&lt;&gt;"", $AX345,INDEX(聲母資料表, $AY345, $AZ$5)))</f>
        <v>ㄏ</v>
      </c>
      <c r="BA345" s="362" t="str">
        <f t="array" ref="BA345">IF($X345, "", INDEX(方音八音反切資料表, $AE345, $AJ345))</f>
        <v>ㄧˋ</v>
      </c>
    </row>
    <row r="346" spans="2:53">
      <c r="B346" s="307">
        <f t="shared" si="127"/>
        <v>339</v>
      </c>
      <c r="C346" s="404" t="s">
        <v>323</v>
      </c>
      <c r="D346" s="312" t="s">
        <v>91</v>
      </c>
      <c r="E346" s="312" t="s">
        <v>55</v>
      </c>
      <c r="F346" s="296">
        <v>5</v>
      </c>
      <c r="G346" s="418" t="str">
        <f t="shared" si="128"/>
        <v xml:space="preserve">洋 (qiang5) </v>
      </c>
      <c r="H346" s="269" t="str" cm="1">
        <f t="array" ref="H346">IF( OR($U346, NOT($V346), $X346), "",  $AF346 &amp; INDEX(中文數值資料表, $AJ346, 2) &amp; $AC346)</f>
        <v>更五英</v>
      </c>
      <c r="I346" s="332" t="str">
        <f t="shared" si="129"/>
        <v>qiâng</v>
      </c>
      <c r="J346" s="333" t="str">
        <f t="shared" si="130"/>
        <v>iâng</v>
      </c>
      <c r="K346" s="334" t="str">
        <f t="shared" si="131"/>
        <v>iàng</v>
      </c>
      <c r="L346" s="335" t="str">
        <f t="shared" si="132"/>
        <v>0ㄧㄤˊ</v>
      </c>
      <c r="M346" s="270" t="str">
        <f t="shared" ca="1" si="133"/>
        <v xml:space="preserve">\ltjruby{洋}{iâng}\
</v>
      </c>
      <c r="N346" s="270" t="str">
        <f t="shared" ca="1" si="134"/>
        <v xml:space="preserve">&lt;ruby&gt;洋&lt;rt&gt;更五英&lt;/rt&gt;&lt;/ruby&gt;
</v>
      </c>
      <c r="O346" s="270" t="str">
        <f t="shared" ca="1" si="135"/>
        <v xml:space="preserve">&lt;ruby&gt;洋&lt;rt&gt;qiâng&lt;/rt&gt;&lt;/ruby&gt;
</v>
      </c>
      <c r="P346" s="270" t="str">
        <f t="shared" ca="1" si="136"/>
        <v xml:space="preserve">&lt;ruby&gt;洋&lt;rt&gt;iâng&lt;/rt&gt;&lt;/ruby&gt;
</v>
      </c>
      <c r="Q346" s="270" t="str">
        <f t="shared" ca="1" si="136"/>
        <v xml:space="preserve">&lt;ruby&gt;洋&lt;rt&gt;iàng&lt;/rt&gt;&lt;/ruby&gt;
</v>
      </c>
      <c r="R346" s="271" t="str">
        <f t="shared" ca="1" si="137"/>
        <v xml:space="preserve">&lt;ruby&gt;洋&lt;rtc&gt;0ㄧㄤˊ&lt;/rtc&gt;&lt;/ruby&gt;
</v>
      </c>
      <c r="S346" s="271" t="str">
        <f t="shared" ca="1" si="138"/>
        <v xml:space="preserve">&lt;ruby&gt;洋&lt;rt&gt;iâng&lt;/rt&gt;&lt;rtc&gt;0ㄧㄤˊ&lt;/rtc&gt;&lt;/ruby&gt;
</v>
      </c>
      <c r="T346" s="244"/>
      <c r="U346" s="272" t="b">
        <f t="shared" si="139"/>
        <v>0</v>
      </c>
      <c r="V346" s="272" t="b">
        <f t="shared" si="140"/>
        <v>1</v>
      </c>
      <c r="W346" s="272" t="b">
        <f t="shared" si="148"/>
        <v>0</v>
      </c>
      <c r="X346" s="272" t="b">
        <f t="shared" si="141"/>
        <v>0</v>
      </c>
      <c r="Y346" s="272" t="b">
        <f t="shared" si="142"/>
        <v>0</v>
      </c>
      <c r="Z346" s="298"/>
      <c r="AA346" s="305">
        <f t="shared" si="143"/>
        <v>22</v>
      </c>
      <c r="AB346" s="301" cm="1">
        <f t="array" ref="AB346">IF( $AA346="", "", INDEX(聲母資料表, $AA346, AB$5))</f>
        <v>11</v>
      </c>
      <c r="AC346" s="301" t="str" cm="1">
        <f t="array" ref="AC346">IF( $AA346="", "", INDEX(聲母資料表, $AA346, AC$5))</f>
        <v>英</v>
      </c>
      <c r="AD346" s="305">
        <f t="shared" si="144"/>
        <v>25</v>
      </c>
      <c r="AE346" s="301" cm="1">
        <f t="array" ref="AE346">IF( $X346, "", INDEX(韻母資料表, AD346, AE$5))</f>
        <v>18</v>
      </c>
      <c r="AF346" s="301" t="str" cm="1">
        <f t="array" ref="AF346">IF( $X346, "", INDEX(韻母資料表, AE346, AF$5))</f>
        <v>更</v>
      </c>
      <c r="AG346" s="298"/>
      <c r="AH346" s="301" t="b">
        <f t="array" ref="AH346">IF( $X346, "", IF( INDEX(韻母資料表, AD346, $AH$5) = "入聲", TRUE, FALSE) )</f>
        <v>0</v>
      </c>
      <c r="AI346" s="302">
        <f t="shared" si="145"/>
        <v>1</v>
      </c>
      <c r="AJ346" s="302">
        <f t="shared" si="149"/>
        <v>5</v>
      </c>
      <c r="AK346" s="362" t="str">
        <f t="array" ref="AK346">IF( $X346, "", INDEX(韻母資料表, $AD346, $AK$5))</f>
        <v>iang</v>
      </c>
      <c r="AL346" s="362" t="str">
        <f t="array" ref="AL346">IF($X346, "", INDEX(白話字韻母八聲調資料表, $AE346, $AJ346))</f>
        <v>iâng</v>
      </c>
      <c r="AM346" s="298"/>
      <c r="AN346" s="362" t="str" cm="1">
        <f t="array" ref="AN346">IF($W346, "", INDEX(聲母資料表, $AA346, AN$5))</f>
        <v xml:space="preserve"> </v>
      </c>
      <c r="AO346" s="367" t="str" cm="1">
        <f t="array" ref="AO346">IF($X346, "", INDEX(韻母資料表, $AD346, AO$5))</f>
        <v>iang</v>
      </c>
      <c r="AP346" s="362" t="str" cm="1">
        <f t="array" ref="AP346">IF($X346, "", INDEX(台羅韻母八聲調資料表, $AE346, $F346))</f>
        <v>iâng</v>
      </c>
      <c r="AQ346" s="298"/>
      <c r="AR346" s="302" t="str">
        <f t="array" ref="AR346">IF($W346, "", INDEX(聲母資料表, $AA346, $AR$5))</f>
        <v xml:space="preserve"> </v>
      </c>
      <c r="AS346" s="303" t="str">
        <f t="array" ref="AS346">IF($X346, "", INDEX(韻母資料表, $AD346, $AS$5))</f>
        <v>iang</v>
      </c>
      <c r="AT346" s="302" t="str">
        <f t="array" ref="AT346">IF($X346, "", INDEX(閩拼韻母八聲調資料表, $AE346, $AJ346))</f>
        <v>iàng</v>
      </c>
      <c r="AV346" s="301" t="b">
        <f t="shared" si="147"/>
        <v>0</v>
      </c>
      <c r="AW346" s="301" t="str">
        <f>IF( $AV346, IFERROR( IF(MATCH( $E346, 顎音化聲母!$H$9:$H$37, 0), TRUE, FALSE), FALSE), "")</f>
        <v/>
      </c>
      <c r="AX346" s="301" t="str">
        <f t="array" ref="AX346">IF( AND($AV346, $AW346), INDEX(顎音化聲母資料表, MATCH( $D346 &amp; $E346, 顎音化聲母!$L$5:$L$136, 0), 3), "")</f>
        <v/>
      </c>
      <c r="AY346" s="301">
        <f t="shared" si="146"/>
        <v>22</v>
      </c>
      <c r="AZ346" s="362">
        <f t="array" ref="AZ346">IF($AY346="", "", IF( $AX346&lt;&gt;"", $AX346,INDEX(聲母資料表, $AY346, $AZ$5)))</f>
        <v>0</v>
      </c>
      <c r="BA346" s="362" t="str">
        <f t="array" ref="BA346">IF($X346, "", INDEX(方音八音反切資料表, $AE346, $AJ346))</f>
        <v>ㄧㄤˊ</v>
      </c>
    </row>
    <row r="347" spans="2:53">
      <c r="B347" s="307">
        <f t="shared" si="127"/>
        <v>340</v>
      </c>
      <c r="C347" s="404" t="s">
        <v>323</v>
      </c>
      <c r="D347" s="312" t="s">
        <v>91</v>
      </c>
      <c r="E347" s="312" t="s">
        <v>55</v>
      </c>
      <c r="F347" s="296">
        <v>5</v>
      </c>
      <c r="G347" s="418" t="str">
        <f t="shared" si="128"/>
        <v xml:space="preserve">洋 (qiang5) </v>
      </c>
      <c r="H347" s="269" t="str" cm="1">
        <f t="array" ref="H347">IF( OR($U347, NOT($V347), $X347), "",  $AF347 &amp; INDEX(中文數值資料表, $AJ347, 2) &amp; $AC347)</f>
        <v>更五英</v>
      </c>
      <c r="I347" s="332" t="str">
        <f t="shared" si="129"/>
        <v>qiâng</v>
      </c>
      <c r="J347" s="333" t="str">
        <f t="shared" si="130"/>
        <v>iâng</v>
      </c>
      <c r="K347" s="334" t="str">
        <f t="shared" si="131"/>
        <v>iàng</v>
      </c>
      <c r="L347" s="335" t="str">
        <f t="shared" si="132"/>
        <v>0ㄧㄤˊ</v>
      </c>
      <c r="M347" s="270" t="str">
        <f t="shared" ca="1" si="133"/>
        <v xml:space="preserve">\ltjruby{洋}{iâng}\
</v>
      </c>
      <c r="N347" s="270" t="str">
        <f t="shared" ca="1" si="134"/>
        <v xml:space="preserve">&lt;ruby&gt;洋&lt;rt&gt;更五英&lt;/rt&gt;&lt;/ruby&gt;
</v>
      </c>
      <c r="O347" s="270" t="str">
        <f t="shared" ca="1" si="135"/>
        <v xml:space="preserve">&lt;ruby&gt;洋&lt;rt&gt;qiâng&lt;/rt&gt;&lt;/ruby&gt;
</v>
      </c>
      <c r="P347" s="270" t="str">
        <f t="shared" ca="1" si="136"/>
        <v xml:space="preserve">&lt;ruby&gt;洋&lt;rt&gt;iâng&lt;/rt&gt;&lt;/ruby&gt;
</v>
      </c>
      <c r="Q347" s="270" t="str">
        <f t="shared" ca="1" si="136"/>
        <v xml:space="preserve">&lt;ruby&gt;洋&lt;rt&gt;iàng&lt;/rt&gt;&lt;/ruby&gt;
</v>
      </c>
      <c r="R347" s="271" t="str">
        <f t="shared" ca="1" si="137"/>
        <v xml:space="preserve">&lt;ruby&gt;洋&lt;rtc&gt;0ㄧㄤˊ&lt;/rtc&gt;&lt;/ruby&gt;
</v>
      </c>
      <c r="S347" s="271" t="str">
        <f t="shared" ca="1" si="138"/>
        <v xml:space="preserve">&lt;ruby&gt;洋&lt;rt&gt;iâng&lt;/rt&gt;&lt;rtc&gt;0ㄧㄤˊ&lt;/rtc&gt;&lt;/ruby&gt;
</v>
      </c>
      <c r="T347" s="244"/>
      <c r="U347" s="272" t="b">
        <f t="shared" si="139"/>
        <v>0</v>
      </c>
      <c r="V347" s="272" t="b">
        <f t="shared" si="140"/>
        <v>1</v>
      </c>
      <c r="W347" s="272" t="b">
        <f t="shared" si="148"/>
        <v>0</v>
      </c>
      <c r="X347" s="272" t="b">
        <f t="shared" si="141"/>
        <v>0</v>
      </c>
      <c r="Y347" s="272" t="b">
        <f t="shared" si="142"/>
        <v>0</v>
      </c>
      <c r="Z347" s="298"/>
      <c r="AA347" s="305">
        <f t="shared" si="143"/>
        <v>22</v>
      </c>
      <c r="AB347" s="301" cm="1">
        <f t="array" ref="AB347">IF( $AA347="", "", INDEX(聲母資料表, $AA347, AB$5))</f>
        <v>11</v>
      </c>
      <c r="AC347" s="301" t="str" cm="1">
        <f t="array" ref="AC347">IF( $AA347="", "", INDEX(聲母資料表, $AA347, AC$5))</f>
        <v>英</v>
      </c>
      <c r="AD347" s="305">
        <f t="shared" si="144"/>
        <v>25</v>
      </c>
      <c r="AE347" s="301" cm="1">
        <f t="array" ref="AE347">IF( $X347, "", INDEX(韻母資料表, AD347, AE$5))</f>
        <v>18</v>
      </c>
      <c r="AF347" s="301" t="str" cm="1">
        <f t="array" ref="AF347">IF( $X347, "", INDEX(韻母資料表, AE347, AF$5))</f>
        <v>更</v>
      </c>
      <c r="AG347" s="298"/>
      <c r="AH347" s="301" t="b">
        <f t="array" ref="AH347">IF( $X347, "", IF( INDEX(韻母資料表, AD347, $AH$5) = "入聲", TRUE, FALSE) )</f>
        <v>0</v>
      </c>
      <c r="AI347" s="302">
        <f t="shared" si="145"/>
        <v>1</v>
      </c>
      <c r="AJ347" s="302">
        <f t="shared" si="149"/>
        <v>5</v>
      </c>
      <c r="AK347" s="362" t="str">
        <f t="array" ref="AK347">IF( $X347, "", INDEX(韻母資料表, $AD347, $AK$5))</f>
        <v>iang</v>
      </c>
      <c r="AL347" s="362" t="str">
        <f t="array" ref="AL347">IF($X347, "", INDEX(白話字韻母八聲調資料表, $AE347, $AJ347))</f>
        <v>iâng</v>
      </c>
      <c r="AM347" s="298"/>
      <c r="AN347" s="362" t="str" cm="1">
        <f t="array" ref="AN347">IF($W347, "", INDEX(聲母資料表, $AA347, AN$5))</f>
        <v xml:space="preserve"> </v>
      </c>
      <c r="AO347" s="367" t="str" cm="1">
        <f t="array" ref="AO347">IF($X347, "", INDEX(韻母資料表, $AD347, AO$5))</f>
        <v>iang</v>
      </c>
      <c r="AP347" s="362" t="str" cm="1">
        <f t="array" ref="AP347">IF($X347, "", INDEX(台羅韻母八聲調資料表, $AE347, $F347))</f>
        <v>iâng</v>
      </c>
      <c r="AQ347" s="298"/>
      <c r="AR347" s="302" t="str">
        <f t="array" ref="AR347">IF($W347, "", INDEX(聲母資料表, $AA347, $AR$5))</f>
        <v xml:space="preserve"> </v>
      </c>
      <c r="AS347" s="303" t="str">
        <f t="array" ref="AS347">IF($X347, "", INDEX(韻母資料表, $AD347, $AS$5))</f>
        <v>iang</v>
      </c>
      <c r="AT347" s="302" t="str">
        <f t="array" ref="AT347">IF($X347, "", INDEX(閩拼韻母八聲調資料表, $AE347, $AJ347))</f>
        <v>iàng</v>
      </c>
      <c r="AV347" s="301" t="b">
        <f t="shared" si="147"/>
        <v>0</v>
      </c>
      <c r="AW347" s="301" t="str">
        <f>IF( $AV347, IFERROR( IF(MATCH( $E347, 顎音化聲母!$H$9:$H$37, 0), TRUE, FALSE), FALSE), "")</f>
        <v/>
      </c>
      <c r="AX347" s="301" t="str">
        <f t="array" ref="AX347">IF( AND($AV347, $AW347), INDEX(顎音化聲母資料表, MATCH( $D347 &amp; $E347, 顎音化聲母!$L$5:$L$136, 0), 3), "")</f>
        <v/>
      </c>
      <c r="AY347" s="301">
        <f t="shared" si="146"/>
        <v>22</v>
      </c>
      <c r="AZ347" s="362">
        <f t="array" ref="AZ347">IF($AY347="", "", IF( $AX347&lt;&gt;"", $AX347,INDEX(聲母資料表, $AY347, $AZ$5)))</f>
        <v>0</v>
      </c>
      <c r="BA347" s="362" t="str">
        <f t="array" ref="BA347">IF($X347, "", INDEX(方音八音反切資料表, $AE347, $AJ347))</f>
        <v>ㄧㄤˊ</v>
      </c>
    </row>
    <row r="348" spans="2:53">
      <c r="B348" s="307">
        <f t="shared" si="127"/>
        <v>341</v>
      </c>
      <c r="C348" s="404" t="s">
        <v>265</v>
      </c>
      <c r="D348" s="312" t="s">
        <v>79</v>
      </c>
      <c r="E348" s="312" t="s">
        <v>179</v>
      </c>
      <c r="F348" s="296">
        <v>2</v>
      </c>
      <c r="G348" s="418" t="str">
        <f t="shared" si="128"/>
        <v xml:space="preserve">者 (tsia2) </v>
      </c>
      <c r="H348" s="269" t="str" cm="1">
        <f t="array" ref="H348">IF( OR($U348, NOT($V348), $X348), "",  $AF348 &amp; INDEX(中文數值資料表, $AJ348, 2) &amp; $AC348)</f>
        <v>堅二曾</v>
      </c>
      <c r="I348" s="332" t="str">
        <f t="shared" si="129"/>
        <v>tsiá</v>
      </c>
      <c r="J348" s="333" t="str">
        <f t="shared" si="130"/>
        <v>tsiá</v>
      </c>
      <c r="K348" s="334" t="str">
        <f t="shared" si="131"/>
        <v>ziá</v>
      </c>
      <c r="L348" s="335" t="str">
        <f t="shared" si="132"/>
        <v>ㄗㄧㄚˋ</v>
      </c>
      <c r="M348" s="270" t="str">
        <f t="shared" ca="1" si="133"/>
        <v xml:space="preserve">\ltjruby{者}{tsiá}\
</v>
      </c>
      <c r="N348" s="270" t="str">
        <f t="shared" ca="1" si="134"/>
        <v xml:space="preserve">&lt;ruby&gt;者&lt;rt&gt;堅二曾&lt;/rt&gt;&lt;/ruby&gt;
</v>
      </c>
      <c r="O348" s="270" t="str">
        <f t="shared" ca="1" si="135"/>
        <v xml:space="preserve">&lt;ruby&gt;者&lt;rt&gt;tsiá&lt;/rt&gt;&lt;/ruby&gt;
</v>
      </c>
      <c r="P348" s="270" t="str">
        <f t="shared" ref="P348:Q367" ca="1" si="150">IF( $U348, ($C348 &amp; CHAR(10)), IF($C348=CHAR(10), (CHAR(10) &amp; "&lt;/p&gt;" &amp; CHAR(10) &amp; "&lt;p&gt;" &amp; CHAR(10)), "&lt;ruby&gt;" &amp; $C348 &amp; "&lt;rt&gt;" &amp; INDIRECT( ADDRESS(ROW(), COLUMN() - $P$5) ) &amp; "&lt;/rt&gt;&lt;/ruby&gt;" &amp; CHAR(10)))</f>
        <v xml:space="preserve">&lt;ruby&gt;者&lt;rt&gt;tsiá&lt;/rt&gt;&lt;/ruby&gt;
</v>
      </c>
      <c r="Q348" s="270" t="str">
        <f t="shared" ca="1" si="150"/>
        <v xml:space="preserve">&lt;ruby&gt;者&lt;rt&gt;ziá&lt;/rt&gt;&lt;/ruby&gt;
</v>
      </c>
      <c r="R348" s="271" t="str">
        <f t="shared" ca="1" si="137"/>
        <v xml:space="preserve">&lt;ruby&gt;者&lt;rtc&gt;ㄗㄧㄚˋ&lt;/rtc&gt;&lt;/ruby&gt;
</v>
      </c>
      <c r="S348" s="271" t="str">
        <f t="shared" ca="1" si="138"/>
        <v xml:space="preserve">&lt;ruby&gt;者&lt;rt&gt;tsiá&lt;/rt&gt;&lt;rtc&gt;ㄗㄧㄚˋ&lt;/rtc&gt;&lt;/ruby&gt;
</v>
      </c>
      <c r="T348" s="244"/>
      <c r="U348" s="272" t="b">
        <f t="shared" si="139"/>
        <v>0</v>
      </c>
      <c r="V348" s="272" t="b">
        <f t="shared" si="140"/>
        <v>1</v>
      </c>
      <c r="W348" s="272" t="b">
        <f t="shared" si="148"/>
        <v>0</v>
      </c>
      <c r="X348" s="272" t="b">
        <f t="shared" si="141"/>
        <v>0</v>
      </c>
      <c r="Y348" s="272" t="b">
        <f t="shared" si="142"/>
        <v>0</v>
      </c>
      <c r="Z348" s="298"/>
      <c r="AA348" s="305">
        <f t="shared" si="143"/>
        <v>18</v>
      </c>
      <c r="AB348" s="301" cm="1">
        <f t="array" ref="AB348">IF( $AA348="", "", INDEX(聲母資料表, $AA348, AB$5))</f>
        <v>8</v>
      </c>
      <c r="AC348" s="301" t="str" cm="1">
        <f t="array" ref="AC348">IF( $AA348="", "", INDEX(聲母資料表, $AA348, AC$5))</f>
        <v>曾</v>
      </c>
      <c r="AD348" s="305">
        <f t="shared" si="144"/>
        <v>20</v>
      </c>
      <c r="AE348" s="301" cm="1">
        <f t="array" ref="AE348">IF( $X348, "", INDEX(韻母資料表, AD348, AE$5))</f>
        <v>24</v>
      </c>
      <c r="AF348" s="301" t="str" cm="1">
        <f t="array" ref="AF348">IF( $X348, "", INDEX(韻母資料表, AE348, AF$5))</f>
        <v>堅</v>
      </c>
      <c r="AG348" s="298"/>
      <c r="AH348" s="301" t="b">
        <f t="array" ref="AH348">IF( $X348, "", IF( INDEX(韻母資料表, AD348, $AH$5) = "入聲", TRUE, FALSE) )</f>
        <v>0</v>
      </c>
      <c r="AI348" s="302">
        <f t="shared" si="145"/>
        <v>1</v>
      </c>
      <c r="AJ348" s="302">
        <f t="shared" si="149"/>
        <v>2</v>
      </c>
      <c r="AK348" s="362" t="str">
        <f t="array" ref="AK348">IF( $X348, "", INDEX(韻母資料表, $AD348, $AK$5))</f>
        <v>ia</v>
      </c>
      <c r="AL348" s="362" t="str">
        <f t="array" ref="AL348">IF($X348, "", INDEX(白話字韻母八聲調資料表, $AE348, $AJ348))</f>
        <v>iá</v>
      </c>
      <c r="AM348" s="298"/>
      <c r="AN348" s="362" t="str" cm="1">
        <f t="array" ref="AN348">IF($W348, "", INDEX(聲母資料表, $AA348, AN$5))</f>
        <v>ts</v>
      </c>
      <c r="AO348" s="367" t="str" cm="1">
        <f t="array" ref="AO348">IF($X348, "", INDEX(韻母資料表, $AD348, AO$5))</f>
        <v>ia</v>
      </c>
      <c r="AP348" s="362" t="str" cm="1">
        <f t="array" ref="AP348">IF($X348, "", INDEX(台羅韻母八聲調資料表, $AE348, $F348))</f>
        <v>iá</v>
      </c>
      <c r="AQ348" s="298"/>
      <c r="AR348" s="302" t="str">
        <f t="array" ref="AR348">IF($W348, "", INDEX(聲母資料表, $AA348, $AR$5))</f>
        <v>z</v>
      </c>
      <c r="AS348" s="303" t="str">
        <f t="array" ref="AS348">IF($X348, "", INDEX(韻母資料表, $AD348, $AS$5))</f>
        <v>ia</v>
      </c>
      <c r="AT348" s="302" t="str">
        <f t="array" ref="AT348">IF($X348, "", INDEX(閩拼韻母八聲調資料表, $AE348, $AJ348))</f>
        <v>iá</v>
      </c>
      <c r="AV348" s="301" t="b">
        <f t="shared" si="147"/>
        <v>0</v>
      </c>
      <c r="AW348" s="301" t="str">
        <f>IF( $AV348, IFERROR( IF(MATCH( $E348, 顎音化聲母!$H$9:$H$37, 0), TRUE, FALSE), FALSE), "")</f>
        <v/>
      </c>
      <c r="AX348" s="301" t="str">
        <f t="array" ref="AX348">IF( AND($AV348, $AW348), INDEX(顎音化聲母資料表, MATCH( $D348 &amp; $E348, 顎音化聲母!$L$5:$L$136, 0), 3), "")</f>
        <v/>
      </c>
      <c r="AY348" s="301">
        <f t="shared" si="146"/>
        <v>18</v>
      </c>
      <c r="AZ348" s="362" t="str">
        <f t="array" ref="AZ348">IF($AY348="", "", IF( $AX348&lt;&gt;"", $AX348,INDEX(聲母資料表, $AY348, $AZ$5)))</f>
        <v>ㄗ</v>
      </c>
      <c r="BA348" s="362" t="str">
        <f t="array" ref="BA348">IF($X348, "", INDEX(方音八音反切資料表, $AE348, $AJ348))</f>
        <v>ㄧㄚˋ</v>
      </c>
    </row>
    <row r="349" spans="2:53">
      <c r="B349" s="307">
        <f t="shared" si="127"/>
        <v>342</v>
      </c>
      <c r="C349" s="404" t="s">
        <v>184</v>
      </c>
      <c r="D349" s="312" t="s">
        <v>91</v>
      </c>
      <c r="E349" s="312" t="s">
        <v>61</v>
      </c>
      <c r="F349" s="296">
        <v>3</v>
      </c>
      <c r="G349" s="418" t="str">
        <f t="shared" si="128"/>
        <v xml:space="preserve">矣 (qi3) </v>
      </c>
      <c r="H349" s="269" t="str" cm="1">
        <f t="array" ref="H349">IF( OR($U349, NOT($V349), $X349), "",  $AF349 &amp; INDEX(中文數值資料表, $AJ349, 2) &amp; $AC349)</f>
        <v>堅三英</v>
      </c>
      <c r="I349" s="332" t="str">
        <f t="shared" si="129"/>
        <v>qì</v>
      </c>
      <c r="J349" s="333" t="str">
        <f t="shared" si="130"/>
        <v>ì</v>
      </c>
      <c r="K349" s="334" t="str">
        <f t="shared" si="131"/>
        <v>ǐ</v>
      </c>
      <c r="L349" s="335" t="str">
        <f t="shared" si="132"/>
        <v>0ㄧ˪</v>
      </c>
      <c r="M349" s="270" t="str">
        <f t="shared" ca="1" si="133"/>
        <v xml:space="preserve">\ltjruby{矣}{ì}\
</v>
      </c>
      <c r="N349" s="270" t="str">
        <f t="shared" ca="1" si="134"/>
        <v xml:space="preserve">&lt;ruby&gt;矣&lt;rt&gt;堅三英&lt;/rt&gt;&lt;/ruby&gt;
</v>
      </c>
      <c r="O349" s="270" t="str">
        <f t="shared" ca="1" si="135"/>
        <v xml:space="preserve">&lt;ruby&gt;矣&lt;rt&gt;qì&lt;/rt&gt;&lt;/ruby&gt;
</v>
      </c>
      <c r="P349" s="270" t="str">
        <f t="shared" ca="1" si="150"/>
        <v xml:space="preserve">&lt;ruby&gt;矣&lt;rt&gt;ì&lt;/rt&gt;&lt;/ruby&gt;
</v>
      </c>
      <c r="Q349" s="270" t="str">
        <f t="shared" ca="1" si="150"/>
        <v xml:space="preserve">&lt;ruby&gt;矣&lt;rt&gt;ǐ&lt;/rt&gt;&lt;/ruby&gt;
</v>
      </c>
      <c r="R349" s="271" t="str">
        <f t="shared" ca="1" si="137"/>
        <v xml:space="preserve">&lt;ruby&gt;矣&lt;rtc&gt;0ㄧ˪&lt;/rtc&gt;&lt;/ruby&gt;
</v>
      </c>
      <c r="S349" s="271" t="str">
        <f t="shared" ca="1" si="138"/>
        <v xml:space="preserve">&lt;ruby&gt;矣&lt;rt&gt;ì&lt;/rt&gt;&lt;rtc&gt;0ㄧ˪&lt;/rtc&gt;&lt;/ruby&gt;
</v>
      </c>
      <c r="T349" s="244"/>
      <c r="U349" s="272" t="b">
        <f t="shared" si="139"/>
        <v>0</v>
      </c>
      <c r="V349" s="272" t="b">
        <f t="shared" si="140"/>
        <v>1</v>
      </c>
      <c r="W349" s="272" t="b">
        <f t="shared" si="148"/>
        <v>0</v>
      </c>
      <c r="X349" s="272" t="b">
        <f t="shared" si="141"/>
        <v>0</v>
      </c>
      <c r="Y349" s="272" t="b">
        <f t="shared" si="142"/>
        <v>0</v>
      </c>
      <c r="Z349" s="298"/>
      <c r="AA349" s="305">
        <f t="shared" si="143"/>
        <v>22</v>
      </c>
      <c r="AB349" s="301" cm="1">
        <f t="array" ref="AB349">IF( $AA349="", "", INDEX(聲母資料表, $AA349, AB$5))</f>
        <v>11</v>
      </c>
      <c r="AC349" s="301" t="str" cm="1">
        <f t="array" ref="AC349">IF( $AA349="", "", INDEX(聲母資料表, $AA349, AC$5))</f>
        <v>英</v>
      </c>
      <c r="AD349" s="305">
        <f t="shared" si="144"/>
        <v>19</v>
      </c>
      <c r="AE349" s="301" cm="1">
        <f t="array" ref="AE349">IF( $X349, "", INDEX(韻母資料表, AD349, AE$5))</f>
        <v>29</v>
      </c>
      <c r="AF349" s="301" t="str" cm="1">
        <f t="array" ref="AF349">IF( $X349, "", INDEX(韻母資料表, AE349, AF$5))</f>
        <v>堅</v>
      </c>
      <c r="AG349" s="298"/>
      <c r="AH349" s="301" t="b">
        <f t="array" ref="AH349">IF( $X349, "", IF( INDEX(韻母資料表, AD349, $AH$5) = "入聲", TRUE, FALSE) )</f>
        <v>0</v>
      </c>
      <c r="AI349" s="302">
        <f t="shared" si="145"/>
        <v>1</v>
      </c>
      <c r="AJ349" s="302">
        <f t="shared" si="149"/>
        <v>3</v>
      </c>
      <c r="AK349" s="362" t="str">
        <f t="array" ref="AK349">IF( $X349, "", INDEX(韻母資料表, $AD349, $AK$5))</f>
        <v>i</v>
      </c>
      <c r="AL349" s="362" t="str">
        <f t="array" ref="AL349">IF($X349, "", INDEX(白話字韻母八聲調資料表, $AE349, $AJ349))</f>
        <v>ì</v>
      </c>
      <c r="AM349" s="298"/>
      <c r="AN349" s="362" t="str" cm="1">
        <f t="array" ref="AN349">IF($W349, "", INDEX(聲母資料表, $AA349, AN$5))</f>
        <v xml:space="preserve"> </v>
      </c>
      <c r="AO349" s="367" t="str" cm="1">
        <f t="array" ref="AO349">IF($X349, "", INDEX(韻母資料表, $AD349, AO$5))</f>
        <v>i</v>
      </c>
      <c r="AP349" s="362" t="str" cm="1">
        <f t="array" ref="AP349">IF($X349, "", INDEX(台羅韻母八聲調資料表, $AE349, $F349))</f>
        <v>ì</v>
      </c>
      <c r="AQ349" s="298"/>
      <c r="AR349" s="302" t="str">
        <f t="array" ref="AR349">IF($W349, "", INDEX(聲母資料表, $AA349, $AR$5))</f>
        <v xml:space="preserve"> </v>
      </c>
      <c r="AS349" s="303" t="str">
        <f t="array" ref="AS349">IF($X349, "", INDEX(韻母資料表, $AD349, $AS$5))</f>
        <v>i</v>
      </c>
      <c r="AT349" s="302" t="str">
        <f t="array" ref="AT349">IF($X349, "", INDEX(閩拼韻母八聲調資料表, $AE349, $AJ349))</f>
        <v>ǐ</v>
      </c>
      <c r="AV349" s="301" t="b">
        <f t="shared" si="147"/>
        <v>0</v>
      </c>
      <c r="AW349" s="301" t="str">
        <f>IF( $AV349, IFERROR( IF(MATCH( $E349, 顎音化聲母!$H$9:$H$37, 0), TRUE, FALSE), FALSE), "")</f>
        <v/>
      </c>
      <c r="AX349" s="301" t="str">
        <f t="array" ref="AX349">IF( AND($AV349, $AW349), INDEX(顎音化聲母資料表, MATCH( $D349 &amp; $E349, 顎音化聲母!$L$5:$L$136, 0), 3), "")</f>
        <v/>
      </c>
      <c r="AY349" s="301">
        <f t="shared" si="146"/>
        <v>22</v>
      </c>
      <c r="AZ349" s="362">
        <f t="array" ref="AZ349">IF($AY349="", "", IF( $AX349&lt;&gt;"", $AX349,INDEX(聲母資料表, $AY349, $AZ$5)))</f>
        <v>0</v>
      </c>
      <c r="BA349" s="362" t="str">
        <f t="array" ref="BA349">IF($X349, "", INDEX(方音八音反切資料表, $AE349, $AJ349))</f>
        <v>ㄧ˪</v>
      </c>
    </row>
    <row r="350" spans="2:53">
      <c r="B350" s="307">
        <f t="shared" si="127"/>
        <v>343</v>
      </c>
      <c r="C350" s="404" t="s">
        <v>89</v>
      </c>
      <c r="D350" s="312"/>
      <c r="E350" s="312"/>
      <c r="F350" s="296"/>
      <c r="G350" s="418" t="str">
        <f t="shared" si="128"/>
        <v/>
      </c>
      <c r="H350" s="269" t="str" cm="1">
        <f t="array" ref="H350">IF( OR($U350, NOT($V350), $X350), "",  $AF350 &amp; INDEX(中文數值資料表, $AJ350, 2) &amp; $AC350)</f>
        <v/>
      </c>
      <c r="I350" s="332" t="str">
        <f t="shared" si="129"/>
        <v/>
      </c>
      <c r="J350" s="333" t="str">
        <f t="shared" si="130"/>
        <v/>
      </c>
      <c r="K350" s="334" t="str">
        <f t="shared" si="131"/>
        <v/>
      </c>
      <c r="L350" s="335" t="str">
        <f t="shared" si="132"/>
        <v/>
      </c>
      <c r="M350" s="270" t="str">
        <f t="shared" ca="1" si="133"/>
        <v xml:space="preserve">\ltjruby{。}{}\
</v>
      </c>
      <c r="N350" s="270" t="str">
        <f t="shared" ca="1" si="134"/>
        <v xml:space="preserve">。
</v>
      </c>
      <c r="O350" s="270" t="str">
        <f t="shared" ca="1" si="135"/>
        <v xml:space="preserve">。
</v>
      </c>
      <c r="P350" s="270" t="str">
        <f t="shared" ca="1" si="150"/>
        <v xml:space="preserve">。
</v>
      </c>
      <c r="Q350" s="270" t="str">
        <f t="shared" ca="1" si="150"/>
        <v xml:space="preserve">。
</v>
      </c>
      <c r="R350" s="271" t="str">
        <f t="shared" ca="1" si="137"/>
        <v xml:space="preserve">。
</v>
      </c>
      <c r="S350" s="271" t="str">
        <f t="shared" ca="1" si="138"/>
        <v xml:space="preserve">。
</v>
      </c>
      <c r="T350" s="244"/>
      <c r="U350" s="272" t="b">
        <f t="shared" si="139"/>
        <v>1</v>
      </c>
      <c r="V350" s="272" t="b">
        <f t="shared" si="140"/>
        <v>0</v>
      </c>
      <c r="W350" s="272" t="b">
        <f t="shared" si="148"/>
        <v>1</v>
      </c>
      <c r="X350" s="272" t="b">
        <f t="shared" si="141"/>
        <v>1</v>
      </c>
      <c r="Y350" s="272" t="b">
        <f t="shared" si="142"/>
        <v>0</v>
      </c>
      <c r="Z350" s="298"/>
      <c r="AA350" s="305" t="str">
        <f t="shared" si="143"/>
        <v/>
      </c>
      <c r="AB350" s="301" t="str" cm="1">
        <f t="array" ref="AB350">IF( $AA350="", "", INDEX(聲母資料表, $AA350, AB$5))</f>
        <v/>
      </c>
      <c r="AC350" s="301" t="str" cm="1">
        <f t="array" ref="AC350">IF( $AA350="", "", INDEX(聲母資料表, $AA350, AC$5))</f>
        <v/>
      </c>
      <c r="AD350" s="305" t="str">
        <f t="shared" si="144"/>
        <v/>
      </c>
      <c r="AE350" s="301" t="str" cm="1">
        <f t="array" ref="AE350">IF( $X350, "", INDEX(韻母資料表, AD350, AE$5))</f>
        <v/>
      </c>
      <c r="AF350" s="301" t="str" cm="1">
        <f t="array" ref="AF350">IF( $X350, "", INDEX(韻母資料表, AE350, AF$5))</f>
        <v/>
      </c>
      <c r="AG350" s="298"/>
      <c r="AH350" s="301" t="str">
        <f t="array" ref="AH350">IF( $X350, "", IF( INDEX(韻母資料表, AD350, $AH$5) = "入聲", TRUE, FALSE) )</f>
        <v/>
      </c>
      <c r="AI350" s="302" t="str">
        <f t="shared" si="145"/>
        <v/>
      </c>
      <c r="AJ350" s="302" t="str">
        <f t="shared" si="149"/>
        <v/>
      </c>
      <c r="AK350" s="362" t="str">
        <f t="array" ref="AK350">IF( $X350, "", INDEX(韻母資料表, $AD350, $AK$5))</f>
        <v/>
      </c>
      <c r="AL350" s="362" t="str">
        <f t="array" ref="AL350">IF($X350, "", INDEX(白話字韻母八聲調資料表, $AE350, $AJ350))</f>
        <v/>
      </c>
      <c r="AM350" s="298"/>
      <c r="AN350" s="362" t="str" cm="1">
        <f t="array" ref="AN350">IF($W350, "", INDEX(聲母資料表, $AA350, AN$5))</f>
        <v/>
      </c>
      <c r="AO350" s="367" t="str" cm="1">
        <f t="array" ref="AO350">IF($X350, "", INDEX(韻母資料表, $AD350, AO$5))</f>
        <v/>
      </c>
      <c r="AP350" s="362" t="str" cm="1">
        <f t="array" ref="AP350">IF($X350, "", INDEX(台羅韻母八聲調資料表, $AE350, $F350))</f>
        <v/>
      </c>
      <c r="AQ350" s="298"/>
      <c r="AR350" s="302" t="str">
        <f t="array" ref="AR350">IF($W350, "", INDEX(聲母資料表, $AA350, $AR$5))</f>
        <v/>
      </c>
      <c r="AS350" s="303" t="str">
        <f t="array" ref="AS350">IF($X350, "", INDEX(韻母資料表, $AD350, $AS$5))</f>
        <v/>
      </c>
      <c r="AT350" s="302" t="str">
        <f t="array" ref="AT350">IF($X350, "", INDEX(閩拼韻母八聲調資料表, $AE350, $AJ350))</f>
        <v/>
      </c>
      <c r="AV350" s="301" t="b">
        <f t="shared" si="147"/>
        <v>0</v>
      </c>
      <c r="AW350" s="301" t="str">
        <f>IF( $AV350, IFERROR( IF(MATCH( $E350, 顎音化聲母!$H$9:$H$37, 0), TRUE, FALSE), FALSE), "")</f>
        <v/>
      </c>
      <c r="AX350" s="301" t="str">
        <f t="array" ref="AX350">IF( AND($AV350, $AW350), INDEX(顎音化聲母資料表, MATCH( $D350 &amp; $E350, 顎音化聲母!$L$5:$L$136, 0), 3), "")</f>
        <v/>
      </c>
      <c r="AY350" s="301" t="str">
        <f t="shared" si="146"/>
        <v/>
      </c>
      <c r="AZ350" s="362" t="str">
        <f t="array" ref="AZ350">IF($AY350="", "", IF( $AX350&lt;&gt;"", $AX350,INDEX(聲母資料表, $AY350, $AZ$5)))</f>
        <v/>
      </c>
      <c r="BA350" s="362" t="str">
        <f t="array" ref="BA350">IF($X350, "", INDEX(方音八音反切資料表, $AE350, $AJ350))</f>
        <v/>
      </c>
    </row>
    <row r="351" spans="2:53" ht="82">
      <c r="B351" s="307">
        <f t="shared" si="127"/>
        <v>344</v>
      </c>
      <c r="C351" s="405" t="s">
        <v>136</v>
      </c>
      <c r="D351" s="312"/>
      <c r="E351" s="312"/>
      <c r="F351" s="296"/>
      <c r="G351" s="418" t="str">
        <f t="shared" si="128"/>
        <v/>
      </c>
      <c r="H351" s="269" t="str" cm="1">
        <f t="array" ref="H351">IF( OR($U351, NOT($V351), $X351), "",  $AF351 &amp; INDEX(中文數值資料表, $AJ351, 2) &amp; $AC351)</f>
        <v/>
      </c>
      <c r="I351" s="332" t="str">
        <f t="shared" si="129"/>
        <v/>
      </c>
      <c r="J351" s="333" t="str">
        <f t="shared" si="130"/>
        <v/>
      </c>
      <c r="K351" s="334" t="str">
        <f t="shared" si="131"/>
        <v/>
      </c>
      <c r="L351" s="335" t="str">
        <f t="shared" si="132"/>
        <v/>
      </c>
      <c r="M351" s="270" t="str">
        <f t="shared" ca="1" si="133"/>
        <v xml:space="preserve">\vskip 0.5 cm
</v>
      </c>
      <c r="N351" s="270" t="str">
        <f t="shared" ca="1" si="134"/>
        <v xml:space="preserve">
&lt;/p&gt;
&lt;p&gt;
</v>
      </c>
      <c r="O351" s="270" t="str">
        <f t="shared" ca="1" si="135"/>
        <v xml:space="preserve">
&lt;/p&gt;
&lt;p&gt;
</v>
      </c>
      <c r="P351" s="270" t="str">
        <f t="shared" ca="1" si="150"/>
        <v xml:space="preserve">
&lt;/p&gt;
&lt;p&gt;
</v>
      </c>
      <c r="Q351" s="270" t="str">
        <f t="shared" ca="1" si="150"/>
        <v xml:space="preserve">
&lt;/p&gt;
&lt;p&gt;
</v>
      </c>
      <c r="R351" s="271" t="str">
        <f t="shared" ca="1" si="137"/>
        <v xml:space="preserve">
&lt;/p&gt;
&lt;p&gt;
</v>
      </c>
      <c r="S351" s="271" t="str">
        <f t="shared" ca="1" si="138"/>
        <v xml:space="preserve">
&lt;/p&gt;
&lt;p&gt;
</v>
      </c>
      <c r="T351" s="244"/>
      <c r="U351" s="272" t="b">
        <f t="shared" si="139"/>
        <v>0</v>
      </c>
      <c r="V351" s="272" t="b">
        <f t="shared" si="140"/>
        <v>0</v>
      </c>
      <c r="W351" s="272" t="b">
        <f t="shared" si="148"/>
        <v>1</v>
      </c>
      <c r="X351" s="272" t="b">
        <f t="shared" si="141"/>
        <v>1</v>
      </c>
      <c r="Y351" s="272" t="b">
        <f t="shared" si="142"/>
        <v>0</v>
      </c>
      <c r="Z351" s="298"/>
      <c r="AA351" s="305" t="str">
        <f t="shared" si="143"/>
        <v/>
      </c>
      <c r="AB351" s="301" t="str" cm="1">
        <f t="array" ref="AB351">IF( $AA351="", "", INDEX(聲母資料表, $AA351, AB$5))</f>
        <v/>
      </c>
      <c r="AC351" s="301" t="str" cm="1">
        <f t="array" ref="AC351">IF( $AA351="", "", INDEX(聲母資料表, $AA351, AC$5))</f>
        <v/>
      </c>
      <c r="AD351" s="305" t="str">
        <f t="shared" si="144"/>
        <v/>
      </c>
      <c r="AE351" s="301" t="str" cm="1">
        <f t="array" ref="AE351">IF( $X351, "", INDEX(韻母資料表, AD351, AE$5))</f>
        <v/>
      </c>
      <c r="AF351" s="301" t="str" cm="1">
        <f t="array" ref="AF351">IF( $X351, "", INDEX(韻母資料表, AE351, AF$5))</f>
        <v/>
      </c>
      <c r="AG351" s="298"/>
      <c r="AH351" s="301" t="str">
        <f t="array" ref="AH351">IF( $X351, "", IF( INDEX(韻母資料表, AD351, $AH$5) = "入聲", TRUE, FALSE) )</f>
        <v/>
      </c>
      <c r="AI351" s="302" t="str">
        <f t="shared" si="145"/>
        <v/>
      </c>
      <c r="AJ351" s="302" t="str">
        <f t="shared" si="149"/>
        <v/>
      </c>
      <c r="AK351" s="362" t="str">
        <f t="array" ref="AK351">IF( $X351, "", INDEX(韻母資料表, $AD351, $AK$5))</f>
        <v/>
      </c>
      <c r="AL351" s="362" t="str">
        <f t="array" ref="AL351">IF($X351, "", INDEX(白話字韻母八聲調資料表, $AE351, $AJ351))</f>
        <v/>
      </c>
      <c r="AM351" s="298"/>
      <c r="AN351" s="362" t="str" cm="1">
        <f t="array" ref="AN351">IF($W351, "", INDEX(聲母資料表, $AA351, AN$5))</f>
        <v/>
      </c>
      <c r="AO351" s="367" t="str" cm="1">
        <f t="array" ref="AO351">IF($X351, "", INDEX(韻母資料表, $AD351, AO$5))</f>
        <v/>
      </c>
      <c r="AP351" s="362" t="str" cm="1">
        <f t="array" ref="AP351">IF($X351, "", INDEX(台羅韻母八聲調資料表, $AE351, $F351))</f>
        <v/>
      </c>
      <c r="AQ351" s="298"/>
      <c r="AR351" s="302" t="str">
        <f t="array" ref="AR351">IF($W351, "", INDEX(聲母資料表, $AA351, $AR$5))</f>
        <v/>
      </c>
      <c r="AS351" s="303" t="str">
        <f t="array" ref="AS351">IF($X351, "", INDEX(韻母資料表, $AD351, $AS$5))</f>
        <v/>
      </c>
      <c r="AT351" s="302" t="str">
        <f t="array" ref="AT351">IF($X351, "", INDEX(閩拼韻母八聲調資料表, $AE351, $AJ351))</f>
        <v/>
      </c>
      <c r="AV351" s="301" t="b">
        <f t="shared" si="147"/>
        <v>0</v>
      </c>
      <c r="AW351" s="301" t="str">
        <f>IF( $AV351, IFERROR( IF(MATCH( $E351, 顎音化聲母!$H$9:$H$37, 0), TRUE, FALSE), FALSE), "")</f>
        <v/>
      </c>
      <c r="AX351" s="301" t="str">
        <f t="array" ref="AX351">IF( AND($AV351, $AW351), INDEX(顎音化聲母資料表, MATCH( $D351 &amp; $E351, 顎音化聲母!$L$5:$L$136, 0), 3), "")</f>
        <v/>
      </c>
      <c r="AY351" s="301" t="str">
        <f t="shared" si="146"/>
        <v/>
      </c>
      <c r="AZ351" s="362" t="str">
        <f t="array" ref="AZ351">IF($AY351="", "", IF( $AX351&lt;&gt;"", $AX351,INDEX(聲母資料表, $AY351, $AZ$5)))</f>
        <v/>
      </c>
      <c r="BA351" s="362" t="str">
        <f t="array" ref="BA351">IF($X351, "", INDEX(方音八音反切資料表, $AE351, $AJ351))</f>
        <v/>
      </c>
    </row>
    <row r="352" spans="2:53">
      <c r="B352" s="307">
        <f t="shared" si="127"/>
        <v>345</v>
      </c>
      <c r="C352" s="404" t="s">
        <v>324</v>
      </c>
      <c r="D352" s="312" t="s">
        <v>79</v>
      </c>
      <c r="E352" s="312" t="s">
        <v>179</v>
      </c>
      <c r="F352" s="296">
        <v>1</v>
      </c>
      <c r="G352" s="418" t="str">
        <f t="shared" si="128"/>
        <v xml:space="preserve">嗟 (tsia1) </v>
      </c>
      <c r="H352" s="269" t="str" cm="1">
        <f t="array" ref="H352">IF( OR($U352, NOT($V352), $X352), "",  $AF352 &amp; INDEX(中文數值資料表, $AJ352, 2) &amp; $AC352)</f>
        <v>堅一曾</v>
      </c>
      <c r="I352" s="332" t="str">
        <f t="shared" si="129"/>
        <v>tsia</v>
      </c>
      <c r="J352" s="333" t="str">
        <f t="shared" si="130"/>
        <v>tsia</v>
      </c>
      <c r="K352" s="334" t="str">
        <f t="shared" si="131"/>
        <v>ziā</v>
      </c>
      <c r="L352" s="335" t="str">
        <f t="shared" si="132"/>
        <v>ㄗㄧㄚ</v>
      </c>
      <c r="M352" s="270" t="str">
        <f t="shared" ca="1" si="133"/>
        <v xml:space="preserve">\ltjruby{嗟}{tsia}\
</v>
      </c>
      <c r="N352" s="270" t="str">
        <f t="shared" ca="1" si="134"/>
        <v xml:space="preserve">&lt;ruby&gt;嗟&lt;rt&gt;堅一曾&lt;/rt&gt;&lt;/ruby&gt;
</v>
      </c>
      <c r="O352" s="270" t="str">
        <f t="shared" ca="1" si="135"/>
        <v xml:space="preserve">&lt;ruby&gt;嗟&lt;rt&gt;tsia&lt;/rt&gt;&lt;/ruby&gt;
</v>
      </c>
      <c r="P352" s="270" t="str">
        <f t="shared" ca="1" si="150"/>
        <v xml:space="preserve">&lt;ruby&gt;嗟&lt;rt&gt;tsia&lt;/rt&gt;&lt;/ruby&gt;
</v>
      </c>
      <c r="Q352" s="270" t="str">
        <f t="shared" ca="1" si="150"/>
        <v xml:space="preserve">&lt;ruby&gt;嗟&lt;rt&gt;ziā&lt;/rt&gt;&lt;/ruby&gt;
</v>
      </c>
      <c r="R352" s="271" t="str">
        <f t="shared" ca="1" si="137"/>
        <v xml:space="preserve">&lt;ruby&gt;嗟&lt;rtc&gt;ㄗㄧㄚ&lt;/rtc&gt;&lt;/ruby&gt;
</v>
      </c>
      <c r="S352" s="271" t="str">
        <f t="shared" ca="1" si="138"/>
        <v xml:space="preserve">&lt;ruby&gt;嗟&lt;rt&gt;tsia&lt;/rt&gt;&lt;rtc&gt;ㄗㄧㄚ&lt;/rtc&gt;&lt;/ruby&gt;
</v>
      </c>
      <c r="T352" s="244"/>
      <c r="U352" s="272" t="b">
        <f t="shared" si="139"/>
        <v>0</v>
      </c>
      <c r="V352" s="272" t="b">
        <f t="shared" si="140"/>
        <v>1</v>
      </c>
      <c r="W352" s="272" t="b">
        <f t="shared" si="148"/>
        <v>0</v>
      </c>
      <c r="X352" s="272" t="b">
        <f t="shared" si="141"/>
        <v>0</v>
      </c>
      <c r="Y352" s="272" t="b">
        <f t="shared" si="142"/>
        <v>0</v>
      </c>
      <c r="Z352" s="298"/>
      <c r="AA352" s="305">
        <f t="shared" si="143"/>
        <v>18</v>
      </c>
      <c r="AB352" s="301" cm="1">
        <f t="array" ref="AB352">IF( $AA352="", "", INDEX(聲母資料表, $AA352, AB$5))</f>
        <v>8</v>
      </c>
      <c r="AC352" s="301" t="str" cm="1">
        <f t="array" ref="AC352">IF( $AA352="", "", INDEX(聲母資料表, $AA352, AC$5))</f>
        <v>曾</v>
      </c>
      <c r="AD352" s="305">
        <f t="shared" si="144"/>
        <v>20</v>
      </c>
      <c r="AE352" s="301" cm="1">
        <f t="array" ref="AE352">IF( $X352, "", INDEX(韻母資料表, AD352, AE$5))</f>
        <v>24</v>
      </c>
      <c r="AF352" s="301" t="str" cm="1">
        <f t="array" ref="AF352">IF( $X352, "", INDEX(韻母資料表, AE352, AF$5))</f>
        <v>堅</v>
      </c>
      <c r="AG352" s="298"/>
      <c r="AH352" s="301" t="b">
        <f t="array" ref="AH352">IF( $X352, "", IF( INDEX(韻母資料表, AD352, $AH$5) = "入聲", TRUE, FALSE) )</f>
        <v>0</v>
      </c>
      <c r="AI352" s="302">
        <f t="shared" si="145"/>
        <v>1</v>
      </c>
      <c r="AJ352" s="302">
        <f t="shared" si="149"/>
        <v>1</v>
      </c>
      <c r="AK352" s="362" t="str">
        <f t="array" ref="AK352">IF( $X352, "", INDEX(韻母資料表, $AD352, $AK$5))</f>
        <v>ia</v>
      </c>
      <c r="AL352" s="362" t="str">
        <f t="array" ref="AL352">IF($X352, "", INDEX(白話字韻母八聲調資料表, $AE352, $AJ352))</f>
        <v>ia</v>
      </c>
      <c r="AM352" s="298"/>
      <c r="AN352" s="362" t="str" cm="1">
        <f t="array" ref="AN352">IF($W352, "", INDEX(聲母資料表, $AA352, AN$5))</f>
        <v>ts</v>
      </c>
      <c r="AO352" s="367" t="str" cm="1">
        <f t="array" ref="AO352">IF($X352, "", INDEX(韻母資料表, $AD352, AO$5))</f>
        <v>ia</v>
      </c>
      <c r="AP352" s="362" t="str" cm="1">
        <f t="array" ref="AP352">IF($X352, "", INDEX(台羅韻母八聲調資料表, $AE352, $F352))</f>
        <v>ia</v>
      </c>
      <c r="AQ352" s="298"/>
      <c r="AR352" s="302" t="str">
        <f t="array" ref="AR352">IF($W352, "", INDEX(聲母資料表, $AA352, $AR$5))</f>
        <v>z</v>
      </c>
      <c r="AS352" s="303" t="str">
        <f t="array" ref="AS352">IF($X352, "", INDEX(韻母資料表, $AD352, $AS$5))</f>
        <v>ia</v>
      </c>
      <c r="AT352" s="302" t="str">
        <f t="array" ref="AT352">IF($X352, "", INDEX(閩拼韻母八聲調資料表, $AE352, $AJ352))</f>
        <v>iā</v>
      </c>
      <c r="AV352" s="301" t="b">
        <f t="shared" si="147"/>
        <v>0</v>
      </c>
      <c r="AW352" s="301" t="str">
        <f>IF( $AV352, IFERROR( IF(MATCH( $E352, 顎音化聲母!$H$9:$H$37, 0), TRUE, FALSE), FALSE), "")</f>
        <v/>
      </c>
      <c r="AX352" s="301" t="str">
        <f t="array" ref="AX352">IF( AND($AV352, $AW352), INDEX(顎音化聲母資料表, MATCH( $D352 &amp; $E352, 顎音化聲母!$L$5:$L$136, 0), 3), "")</f>
        <v/>
      </c>
      <c r="AY352" s="301">
        <f t="shared" si="146"/>
        <v>18</v>
      </c>
      <c r="AZ352" s="362" t="str">
        <f t="array" ref="AZ352">IF($AY352="", "", IF( $AX352&lt;&gt;"", $AX352,INDEX(聲母資料表, $AY352, $AZ$5)))</f>
        <v>ㄗ</v>
      </c>
      <c r="BA352" s="362" t="str">
        <f t="array" ref="BA352">IF($X352, "", INDEX(方音八音反切資料表, $AE352, $AJ352))</f>
        <v>ㄧㄚ</v>
      </c>
    </row>
    <row r="353" spans="2:53">
      <c r="B353" s="307">
        <f t="shared" si="127"/>
        <v>346</v>
      </c>
      <c r="C353" s="404" t="s">
        <v>139</v>
      </c>
      <c r="D353" s="312" t="s">
        <v>103</v>
      </c>
      <c r="E353" s="312" t="s">
        <v>69</v>
      </c>
      <c r="F353" s="296">
        <v>1</v>
      </c>
      <c r="G353" s="418" t="str">
        <f t="shared" si="128"/>
        <v xml:space="preserve">夫 (hu1) </v>
      </c>
      <c r="H353" s="269" t="str" cm="1">
        <f t="array" ref="H353">IF( OR($U353, NOT($V353), $X353), "",  $AF353 &amp; INDEX(中文數值資料表, $AJ353, 2) &amp; $AC353)</f>
        <v>驚一喜</v>
      </c>
      <c r="I353" s="332" t="str">
        <f t="shared" si="129"/>
        <v>hu</v>
      </c>
      <c r="J353" s="333" t="str">
        <f t="shared" si="130"/>
        <v>hu</v>
      </c>
      <c r="K353" s="334" t="str">
        <f t="shared" si="131"/>
        <v>hū</v>
      </c>
      <c r="L353" s="335" t="str">
        <f t="shared" si="132"/>
        <v>ㄏㄨ</v>
      </c>
      <c r="M353" s="270" t="str">
        <f t="shared" ca="1" si="133"/>
        <v xml:space="preserve">\ltjruby{夫}{hu}\
</v>
      </c>
      <c r="N353" s="270" t="str">
        <f t="shared" ca="1" si="134"/>
        <v xml:space="preserve">&lt;ruby&gt;夫&lt;rt&gt;驚一喜&lt;/rt&gt;&lt;/ruby&gt;
</v>
      </c>
      <c r="O353" s="270" t="str">
        <f t="shared" ca="1" si="135"/>
        <v xml:space="preserve">&lt;ruby&gt;夫&lt;rt&gt;hu&lt;/rt&gt;&lt;/ruby&gt;
</v>
      </c>
      <c r="P353" s="270" t="str">
        <f t="shared" ca="1" si="150"/>
        <v xml:space="preserve">&lt;ruby&gt;夫&lt;rt&gt;hu&lt;/rt&gt;&lt;/ruby&gt;
</v>
      </c>
      <c r="Q353" s="270" t="str">
        <f t="shared" ca="1" si="150"/>
        <v xml:space="preserve">&lt;ruby&gt;夫&lt;rt&gt;hū&lt;/rt&gt;&lt;/ruby&gt;
</v>
      </c>
      <c r="R353" s="271" t="str">
        <f t="shared" ca="1" si="137"/>
        <v xml:space="preserve">&lt;ruby&gt;夫&lt;rtc&gt;ㄏㄨ&lt;/rtc&gt;&lt;/ruby&gt;
</v>
      </c>
      <c r="S353" s="271" t="str">
        <f t="shared" ca="1" si="138"/>
        <v xml:space="preserve">&lt;ruby&gt;夫&lt;rt&gt;hu&lt;/rt&gt;&lt;rtc&gt;ㄏㄨ&lt;/rtc&gt;&lt;/ruby&gt;
</v>
      </c>
      <c r="T353" s="244"/>
      <c r="U353" s="272" t="b">
        <f t="shared" si="139"/>
        <v>0</v>
      </c>
      <c r="V353" s="272" t="b">
        <f t="shared" si="140"/>
        <v>1</v>
      </c>
      <c r="W353" s="272" t="b">
        <f t="shared" si="148"/>
        <v>0</v>
      </c>
      <c r="X353" s="272" t="b">
        <f t="shared" si="141"/>
        <v>0</v>
      </c>
      <c r="Y353" s="272" t="b">
        <f t="shared" si="142"/>
        <v>0</v>
      </c>
      <c r="Z353" s="298"/>
      <c r="AA353" s="305">
        <f t="shared" si="143"/>
        <v>13</v>
      </c>
      <c r="AB353" s="301" cm="1">
        <f t="array" ref="AB353">IF( $AA353="", "", INDEX(聲母資料表, $AA353, AB$5))</f>
        <v>15</v>
      </c>
      <c r="AC353" s="301" t="str" cm="1">
        <f t="array" ref="AC353">IF( $AA353="", "", INDEX(聲母資料表, $AA353, AC$5))</f>
        <v>喜</v>
      </c>
      <c r="AD353" s="305">
        <f t="shared" si="144"/>
        <v>62</v>
      </c>
      <c r="AE353" s="301" cm="1">
        <f t="array" ref="AE353">IF( $X353, "", INDEX(韻母資料表, AD353, AE$5))</f>
        <v>27</v>
      </c>
      <c r="AF353" s="301" t="str" cm="1">
        <f t="array" ref="AF353">IF( $X353, "", INDEX(韻母資料表, AE353, AF$5))</f>
        <v>驚</v>
      </c>
      <c r="AG353" s="298"/>
      <c r="AH353" s="301" t="b">
        <f t="array" ref="AH353">IF( $X353, "", IF( INDEX(韻母資料表, AD353, $AH$5) = "入聲", TRUE, FALSE) )</f>
        <v>0</v>
      </c>
      <c r="AI353" s="302">
        <f t="shared" si="145"/>
        <v>1</v>
      </c>
      <c r="AJ353" s="302">
        <f t="shared" si="149"/>
        <v>1</v>
      </c>
      <c r="AK353" s="362" t="str">
        <f t="array" ref="AK353">IF( $X353, "", INDEX(韻母資料表, $AD353, $AK$5))</f>
        <v>u</v>
      </c>
      <c r="AL353" s="362" t="str">
        <f t="array" ref="AL353">IF($X353, "", INDEX(白話字韻母八聲調資料表, $AE353, $AJ353))</f>
        <v>u</v>
      </c>
      <c r="AM353" s="298"/>
      <c r="AN353" s="362" t="str" cm="1">
        <f t="array" ref="AN353">IF($W353, "", INDEX(聲母資料表, $AA353, AN$5))</f>
        <v>h</v>
      </c>
      <c r="AO353" s="367" t="str" cm="1">
        <f t="array" ref="AO353">IF($X353, "", INDEX(韻母資料表, $AD353, AO$5))</f>
        <v>u</v>
      </c>
      <c r="AP353" s="362" t="str" cm="1">
        <f t="array" ref="AP353">IF($X353, "", INDEX(台羅韻母八聲調資料表, $AE353, $F353))</f>
        <v>u</v>
      </c>
      <c r="AQ353" s="298"/>
      <c r="AR353" s="302" t="str">
        <f t="array" ref="AR353">IF($W353, "", INDEX(聲母資料表, $AA353, $AR$5))</f>
        <v>h</v>
      </c>
      <c r="AS353" s="303" t="str">
        <f t="array" ref="AS353">IF($X353, "", INDEX(韻母資料表, $AD353, $AS$5))</f>
        <v>u</v>
      </c>
      <c r="AT353" s="302" t="str">
        <f t="array" ref="AT353">IF($X353, "", INDEX(閩拼韻母八聲調資料表, $AE353, $AJ353))</f>
        <v>ū</v>
      </c>
      <c r="AV353" s="301" t="b">
        <f t="shared" si="147"/>
        <v>0</v>
      </c>
      <c r="AW353" s="301" t="str">
        <f>IF( $AV353, IFERROR( IF(MATCH( $E353, 顎音化聲母!$H$9:$H$37, 0), TRUE, FALSE), FALSE), "")</f>
        <v/>
      </c>
      <c r="AX353" s="301" t="str">
        <f t="array" ref="AX353">IF( AND($AV353, $AW353), INDEX(顎音化聲母資料表, MATCH( $D353 &amp; $E353, 顎音化聲母!$L$5:$L$136, 0), 3), "")</f>
        <v/>
      </c>
      <c r="AY353" s="301">
        <f t="shared" si="146"/>
        <v>13</v>
      </c>
      <c r="AZ353" s="362" t="str">
        <f t="array" ref="AZ353">IF($AY353="", "", IF( $AX353&lt;&gt;"", $AX353,INDEX(聲母資料表, $AY353, $AZ$5)))</f>
        <v>ㄏ</v>
      </c>
      <c r="BA353" s="362" t="str">
        <f t="array" ref="BA353">IF($X353, "", INDEX(方音八音反切資料表, $AE353, $AJ353))</f>
        <v>ㄨ</v>
      </c>
    </row>
    <row r="354" spans="2:53">
      <c r="B354" s="307">
        <f t="shared" si="127"/>
        <v>347</v>
      </c>
      <c r="C354" s="404" t="s">
        <v>310</v>
      </c>
      <c r="D354" s="312"/>
      <c r="E354" s="312"/>
      <c r="F354" s="296"/>
      <c r="G354" s="418" t="str">
        <f t="shared" si="128"/>
        <v/>
      </c>
      <c r="H354" s="269" t="str" cm="1">
        <f t="array" ref="H354">IF( OR($U354, NOT($V354), $X354), "",  $AF354 &amp; INDEX(中文數值資料表, $AJ354, 2) &amp; $AC354)</f>
        <v/>
      </c>
      <c r="I354" s="332" t="str">
        <f t="shared" si="129"/>
        <v/>
      </c>
      <c r="J354" s="333" t="str">
        <f t="shared" si="130"/>
        <v/>
      </c>
      <c r="K354" s="334" t="str">
        <f t="shared" si="131"/>
        <v/>
      </c>
      <c r="L354" s="335" t="str">
        <f t="shared" si="132"/>
        <v/>
      </c>
      <c r="M354" s="270" t="str">
        <f t="shared" ca="1" si="133"/>
        <v xml:space="preserve">\ltjruby{！}{}\
</v>
      </c>
      <c r="N354" s="270" t="str">
        <f t="shared" ca="1" si="134"/>
        <v xml:space="preserve">！
</v>
      </c>
      <c r="O354" s="270" t="str">
        <f t="shared" ca="1" si="135"/>
        <v xml:space="preserve">！
</v>
      </c>
      <c r="P354" s="270" t="str">
        <f t="shared" ca="1" si="150"/>
        <v xml:space="preserve">！
</v>
      </c>
      <c r="Q354" s="270" t="str">
        <f t="shared" ca="1" si="150"/>
        <v xml:space="preserve">！
</v>
      </c>
      <c r="R354" s="271" t="str">
        <f t="shared" ca="1" si="137"/>
        <v xml:space="preserve">！
</v>
      </c>
      <c r="S354" s="271" t="str">
        <f t="shared" ca="1" si="138"/>
        <v xml:space="preserve">！
</v>
      </c>
      <c r="T354" s="244"/>
      <c r="U354" s="272" t="b">
        <f t="shared" si="139"/>
        <v>1</v>
      </c>
      <c r="V354" s="272" t="b">
        <f t="shared" si="140"/>
        <v>0</v>
      </c>
      <c r="W354" s="272" t="b">
        <f t="shared" si="148"/>
        <v>1</v>
      </c>
      <c r="X354" s="272" t="b">
        <f t="shared" si="141"/>
        <v>1</v>
      </c>
      <c r="Y354" s="272" t="b">
        <f t="shared" si="142"/>
        <v>0</v>
      </c>
      <c r="Z354" s="298"/>
      <c r="AA354" s="305" t="str">
        <f t="shared" si="143"/>
        <v/>
      </c>
      <c r="AB354" s="301" t="str" cm="1">
        <f t="array" ref="AB354">IF( $AA354="", "", INDEX(聲母資料表, $AA354, AB$5))</f>
        <v/>
      </c>
      <c r="AC354" s="301" t="str" cm="1">
        <f t="array" ref="AC354">IF( $AA354="", "", INDEX(聲母資料表, $AA354, AC$5))</f>
        <v/>
      </c>
      <c r="AD354" s="305" t="str">
        <f t="shared" si="144"/>
        <v/>
      </c>
      <c r="AE354" s="301" t="str" cm="1">
        <f t="array" ref="AE354">IF( $X354, "", INDEX(韻母資料表, AD354, AE$5))</f>
        <v/>
      </c>
      <c r="AF354" s="301" t="str" cm="1">
        <f t="array" ref="AF354">IF( $X354, "", INDEX(韻母資料表, AE354, AF$5))</f>
        <v/>
      </c>
      <c r="AG354" s="298"/>
      <c r="AH354" s="301" t="str">
        <f t="array" ref="AH354">IF( $X354, "", IF( INDEX(韻母資料表, AD354, $AH$5) = "入聲", TRUE, FALSE) )</f>
        <v/>
      </c>
      <c r="AI354" s="302" t="str">
        <f t="shared" si="145"/>
        <v/>
      </c>
      <c r="AJ354" s="302" t="str">
        <f t="shared" si="149"/>
        <v/>
      </c>
      <c r="AK354" s="362" t="str">
        <f t="array" ref="AK354">IF( $X354, "", INDEX(韻母資料表, $AD354, $AK$5))</f>
        <v/>
      </c>
      <c r="AL354" s="362" t="str">
        <f t="array" ref="AL354">IF($X354, "", INDEX(白話字韻母八聲調資料表, $AE354, $AJ354))</f>
        <v/>
      </c>
      <c r="AM354" s="298"/>
      <c r="AN354" s="362" t="str" cm="1">
        <f t="array" ref="AN354">IF($W354, "", INDEX(聲母資料表, $AA354, AN$5))</f>
        <v/>
      </c>
      <c r="AO354" s="367" t="str" cm="1">
        <f t="array" ref="AO354">IF($X354, "", INDEX(韻母資料表, $AD354, AO$5))</f>
        <v/>
      </c>
      <c r="AP354" s="362" t="str" cm="1">
        <f t="array" ref="AP354">IF($X354, "", INDEX(台羅韻母八聲調資料表, $AE354, $F354))</f>
        <v/>
      </c>
      <c r="AQ354" s="298"/>
      <c r="AR354" s="302" t="str">
        <f t="array" ref="AR354">IF($W354, "", INDEX(聲母資料表, $AA354, $AR$5))</f>
        <v/>
      </c>
      <c r="AS354" s="303" t="str">
        <f t="array" ref="AS354">IF($X354, "", INDEX(韻母資料表, $AD354, $AS$5))</f>
        <v/>
      </c>
      <c r="AT354" s="302" t="str">
        <f t="array" ref="AT354">IF($X354, "", INDEX(閩拼韻母八聲調資料表, $AE354, $AJ354))</f>
        <v/>
      </c>
      <c r="AV354" s="301" t="b">
        <f t="shared" si="147"/>
        <v>0</v>
      </c>
      <c r="AW354" s="301" t="str">
        <f>IF( $AV354, IFERROR( IF(MATCH( $E354, 顎音化聲母!$H$9:$H$37, 0), TRUE, FALSE), FALSE), "")</f>
        <v/>
      </c>
      <c r="AX354" s="301" t="str">
        <f t="array" ref="AX354">IF( AND($AV354, $AW354), INDEX(顎音化聲母資料表, MATCH( $D354 &amp; $E354, 顎音化聲母!$L$5:$L$136, 0), 3), "")</f>
        <v/>
      </c>
      <c r="AY354" s="301" t="str">
        <f t="shared" si="146"/>
        <v/>
      </c>
      <c r="AZ354" s="362" t="str">
        <f t="array" ref="AZ354">IF($AY354="", "", IF( $AX354&lt;&gt;"", $AX354,INDEX(聲母資料表, $AY354, $AZ$5)))</f>
        <v/>
      </c>
      <c r="BA354" s="362" t="str">
        <f t="array" ref="BA354">IF($X354, "", INDEX(方音八音反切資料表, $AE354, $AJ354))</f>
        <v/>
      </c>
    </row>
    <row r="355" spans="2:53">
      <c r="B355" s="307">
        <f t="shared" si="127"/>
        <v>348</v>
      </c>
      <c r="C355" s="404" t="s">
        <v>130</v>
      </c>
      <c r="D355" s="312" t="s">
        <v>91</v>
      </c>
      <c r="E355" s="312" t="s">
        <v>61</v>
      </c>
      <c r="F355" s="296">
        <v>2</v>
      </c>
      <c r="G355" s="418" t="str">
        <f t="shared" si="128"/>
        <v xml:space="preserve">予 (qi2) </v>
      </c>
      <c r="H355" s="269" t="str" cm="1">
        <f t="array" ref="H355">IF( OR($U355, NOT($V355), $X355), "",  $AF355 &amp; INDEX(中文數值資料表, $AJ355, 2) &amp; $AC355)</f>
        <v>堅二英</v>
      </c>
      <c r="I355" s="332" t="str">
        <f t="shared" si="129"/>
        <v>qí</v>
      </c>
      <c r="J355" s="333" t="str">
        <f t="shared" si="130"/>
        <v>í</v>
      </c>
      <c r="K355" s="334" t="str">
        <f t="shared" si="131"/>
        <v>í</v>
      </c>
      <c r="L355" s="335" t="str">
        <f t="shared" si="132"/>
        <v>0ㄧˋ</v>
      </c>
      <c r="M355" s="270" t="str">
        <f t="shared" ca="1" si="133"/>
        <v xml:space="preserve">\ltjruby{予}{í}\
</v>
      </c>
      <c r="N355" s="270" t="str">
        <f t="shared" ca="1" si="134"/>
        <v xml:space="preserve">&lt;ruby&gt;予&lt;rt&gt;堅二英&lt;/rt&gt;&lt;/ruby&gt;
</v>
      </c>
      <c r="O355" s="270" t="str">
        <f t="shared" ca="1" si="135"/>
        <v xml:space="preserve">&lt;ruby&gt;予&lt;rt&gt;qí&lt;/rt&gt;&lt;/ruby&gt;
</v>
      </c>
      <c r="P355" s="270" t="str">
        <f t="shared" ca="1" si="150"/>
        <v xml:space="preserve">&lt;ruby&gt;予&lt;rt&gt;í&lt;/rt&gt;&lt;/ruby&gt;
</v>
      </c>
      <c r="Q355" s="270" t="str">
        <f t="shared" ca="1" si="150"/>
        <v xml:space="preserve">&lt;ruby&gt;予&lt;rt&gt;í&lt;/rt&gt;&lt;/ruby&gt;
</v>
      </c>
      <c r="R355" s="271" t="str">
        <f t="shared" ca="1" si="137"/>
        <v xml:space="preserve">&lt;ruby&gt;予&lt;rtc&gt;0ㄧˋ&lt;/rtc&gt;&lt;/ruby&gt;
</v>
      </c>
      <c r="S355" s="271" t="str">
        <f t="shared" ca="1" si="138"/>
        <v xml:space="preserve">&lt;ruby&gt;予&lt;rt&gt;í&lt;/rt&gt;&lt;rtc&gt;0ㄧˋ&lt;/rtc&gt;&lt;/ruby&gt;
</v>
      </c>
      <c r="T355" s="244"/>
      <c r="U355" s="272" t="b">
        <f t="shared" si="139"/>
        <v>0</v>
      </c>
      <c r="V355" s="272" t="b">
        <f t="shared" si="140"/>
        <v>1</v>
      </c>
      <c r="W355" s="272" t="b">
        <f t="shared" si="148"/>
        <v>0</v>
      </c>
      <c r="X355" s="272" t="b">
        <f t="shared" si="141"/>
        <v>0</v>
      </c>
      <c r="Y355" s="272" t="b">
        <f t="shared" si="142"/>
        <v>0</v>
      </c>
      <c r="Z355" s="298"/>
      <c r="AA355" s="305">
        <f t="shared" si="143"/>
        <v>22</v>
      </c>
      <c r="AB355" s="301" cm="1">
        <f t="array" ref="AB355">IF( $AA355="", "", INDEX(聲母資料表, $AA355, AB$5))</f>
        <v>11</v>
      </c>
      <c r="AC355" s="301" t="str" cm="1">
        <f t="array" ref="AC355">IF( $AA355="", "", INDEX(聲母資料表, $AA355, AC$5))</f>
        <v>英</v>
      </c>
      <c r="AD355" s="305">
        <f t="shared" si="144"/>
        <v>19</v>
      </c>
      <c r="AE355" s="301" cm="1">
        <f t="array" ref="AE355">IF( $X355, "", INDEX(韻母資料表, AD355, AE$5))</f>
        <v>29</v>
      </c>
      <c r="AF355" s="301" t="str" cm="1">
        <f t="array" ref="AF355">IF( $X355, "", INDEX(韻母資料表, AE355, AF$5))</f>
        <v>堅</v>
      </c>
      <c r="AG355" s="298"/>
      <c r="AH355" s="301" t="b">
        <f t="array" ref="AH355">IF( $X355, "", IF( INDEX(韻母資料表, AD355, $AH$5) = "入聲", TRUE, FALSE) )</f>
        <v>0</v>
      </c>
      <c r="AI355" s="302">
        <f t="shared" si="145"/>
        <v>1</v>
      </c>
      <c r="AJ355" s="302">
        <f t="shared" si="149"/>
        <v>2</v>
      </c>
      <c r="AK355" s="362" t="str">
        <f t="array" ref="AK355">IF( $X355, "", INDEX(韻母資料表, $AD355, $AK$5))</f>
        <v>i</v>
      </c>
      <c r="AL355" s="362" t="str">
        <f t="array" ref="AL355">IF($X355, "", INDEX(白話字韻母八聲調資料表, $AE355, $AJ355))</f>
        <v>í</v>
      </c>
      <c r="AM355" s="298"/>
      <c r="AN355" s="362" t="str" cm="1">
        <f t="array" ref="AN355">IF($W355, "", INDEX(聲母資料表, $AA355, AN$5))</f>
        <v xml:space="preserve"> </v>
      </c>
      <c r="AO355" s="367" t="str" cm="1">
        <f t="array" ref="AO355">IF($X355, "", INDEX(韻母資料表, $AD355, AO$5))</f>
        <v>i</v>
      </c>
      <c r="AP355" s="362" t="str" cm="1">
        <f t="array" ref="AP355">IF($X355, "", INDEX(台羅韻母八聲調資料表, $AE355, $F355))</f>
        <v>í</v>
      </c>
      <c r="AQ355" s="298"/>
      <c r="AR355" s="302" t="str">
        <f t="array" ref="AR355">IF($W355, "", INDEX(聲母資料表, $AA355, $AR$5))</f>
        <v xml:space="preserve"> </v>
      </c>
      <c r="AS355" s="303" t="str">
        <f t="array" ref="AS355">IF($X355, "", INDEX(韻母資料表, $AD355, $AS$5))</f>
        <v>i</v>
      </c>
      <c r="AT355" s="302" t="str">
        <f t="array" ref="AT355">IF($X355, "", INDEX(閩拼韻母八聲調資料表, $AE355, $AJ355))</f>
        <v>í</v>
      </c>
      <c r="AV355" s="301" t="b">
        <f t="shared" si="147"/>
        <v>0</v>
      </c>
      <c r="AW355" s="301" t="str">
        <f>IF( $AV355, IFERROR( IF(MATCH( $E355, 顎音化聲母!$H$9:$H$37, 0), TRUE, FALSE), FALSE), "")</f>
        <v/>
      </c>
      <c r="AX355" s="301" t="str">
        <f t="array" ref="AX355">IF( AND($AV355, $AW355), INDEX(顎音化聲母資料表, MATCH( $D355 &amp; $E355, 顎音化聲母!$L$5:$L$136, 0), 3), "")</f>
        <v/>
      </c>
      <c r="AY355" s="301">
        <f t="shared" si="146"/>
        <v>22</v>
      </c>
      <c r="AZ355" s="362">
        <f t="array" ref="AZ355">IF($AY355="", "", IF( $AX355&lt;&gt;"", $AX355,INDEX(聲母資料表, $AY355, $AZ$5)))</f>
        <v>0</v>
      </c>
      <c r="BA355" s="362" t="str">
        <f t="array" ref="BA355">IF($X355, "", INDEX(方音八音反切資料表, $AE355, $AJ355))</f>
        <v>ㄧˋ</v>
      </c>
    </row>
    <row r="356" spans="2:53">
      <c r="B356" s="307">
        <f t="shared" si="127"/>
        <v>349</v>
      </c>
      <c r="C356" s="404" t="s">
        <v>325</v>
      </c>
      <c r="D356" s="312" t="s">
        <v>68</v>
      </c>
      <c r="E356" s="312" t="s">
        <v>55</v>
      </c>
      <c r="F356" s="296">
        <v>5</v>
      </c>
      <c r="G356" s="418" t="str">
        <f t="shared" si="128"/>
        <v xml:space="preserve">嘗 (siang5) </v>
      </c>
      <c r="H356" s="269" t="str" cm="1">
        <f t="array" ref="H356">IF( OR($U356, NOT($V356), $X356), "",  $AF356 &amp; INDEX(中文數值資料表, $AJ356, 2) &amp; $AC356)</f>
        <v>更五時</v>
      </c>
      <c r="I356" s="332" t="str">
        <f t="shared" si="129"/>
        <v>siâng</v>
      </c>
      <c r="J356" s="333" t="str">
        <f t="shared" si="130"/>
        <v>siâng</v>
      </c>
      <c r="K356" s="334" t="str">
        <f t="shared" si="131"/>
        <v>siàng</v>
      </c>
      <c r="L356" s="335" t="str">
        <f t="shared" si="132"/>
        <v>ㄒㄧㄤˊ</v>
      </c>
      <c r="M356" s="270" t="str">
        <f t="shared" ca="1" si="133"/>
        <v xml:space="preserve">\ltjruby{嘗}{siâng}\
</v>
      </c>
      <c r="N356" s="270" t="str">
        <f t="shared" ca="1" si="134"/>
        <v xml:space="preserve">&lt;ruby&gt;嘗&lt;rt&gt;更五時&lt;/rt&gt;&lt;/ruby&gt;
</v>
      </c>
      <c r="O356" s="270" t="str">
        <f t="shared" ca="1" si="135"/>
        <v xml:space="preserve">&lt;ruby&gt;嘗&lt;rt&gt;siâng&lt;/rt&gt;&lt;/ruby&gt;
</v>
      </c>
      <c r="P356" s="270" t="str">
        <f t="shared" ca="1" si="150"/>
        <v xml:space="preserve">&lt;ruby&gt;嘗&lt;rt&gt;siâng&lt;/rt&gt;&lt;/ruby&gt;
</v>
      </c>
      <c r="Q356" s="270" t="str">
        <f t="shared" ca="1" si="150"/>
        <v xml:space="preserve">&lt;ruby&gt;嘗&lt;rt&gt;siàng&lt;/rt&gt;&lt;/ruby&gt;
</v>
      </c>
      <c r="R356" s="271" t="str">
        <f t="shared" ca="1" si="137"/>
        <v xml:space="preserve">&lt;ruby&gt;嘗&lt;rtc&gt;ㄒㄧㄤˊ&lt;/rtc&gt;&lt;/ruby&gt;
</v>
      </c>
      <c r="S356" s="271" t="str">
        <f t="shared" ca="1" si="138"/>
        <v xml:space="preserve">&lt;ruby&gt;嘗&lt;rt&gt;siâng&lt;/rt&gt;&lt;rtc&gt;ㄒㄧㄤˊ&lt;/rtc&gt;&lt;/ruby&gt;
</v>
      </c>
      <c r="T356" s="244"/>
      <c r="U356" s="272" t="b">
        <f t="shared" si="139"/>
        <v>0</v>
      </c>
      <c r="V356" s="272" t="b">
        <f t="shared" si="140"/>
        <v>1</v>
      </c>
      <c r="W356" s="272" t="b">
        <f t="shared" si="148"/>
        <v>0</v>
      </c>
      <c r="X356" s="272" t="b">
        <f t="shared" si="141"/>
        <v>0</v>
      </c>
      <c r="Y356" s="272" t="b">
        <f t="shared" si="142"/>
        <v>0</v>
      </c>
      <c r="Z356" s="298"/>
      <c r="AA356" s="305">
        <f t="shared" si="143"/>
        <v>21</v>
      </c>
      <c r="AB356" s="301" cm="1">
        <f t="array" ref="AB356">IF( $AA356="", "", INDEX(聲母資料表, $AA356, AB$5))</f>
        <v>10</v>
      </c>
      <c r="AC356" s="301" t="str" cm="1">
        <f t="array" ref="AC356">IF( $AA356="", "", INDEX(聲母資料表, $AA356, AC$5))</f>
        <v>時</v>
      </c>
      <c r="AD356" s="305">
        <f t="shared" si="144"/>
        <v>25</v>
      </c>
      <c r="AE356" s="301" cm="1">
        <f t="array" ref="AE356">IF( $X356, "", INDEX(韻母資料表, AD356, AE$5))</f>
        <v>18</v>
      </c>
      <c r="AF356" s="301" t="str" cm="1">
        <f t="array" ref="AF356">IF( $X356, "", INDEX(韻母資料表, AE356, AF$5))</f>
        <v>更</v>
      </c>
      <c r="AG356" s="298"/>
      <c r="AH356" s="301" t="b">
        <f t="array" ref="AH356">IF( $X356, "", IF( INDEX(韻母資料表, AD356, $AH$5) = "入聲", TRUE, FALSE) )</f>
        <v>0</v>
      </c>
      <c r="AI356" s="302">
        <f t="shared" si="145"/>
        <v>1</v>
      </c>
      <c r="AJ356" s="302">
        <f t="shared" si="149"/>
        <v>5</v>
      </c>
      <c r="AK356" s="362" t="str">
        <f t="array" ref="AK356">IF( $X356, "", INDEX(韻母資料表, $AD356, $AK$5))</f>
        <v>iang</v>
      </c>
      <c r="AL356" s="362" t="str">
        <f t="array" ref="AL356">IF($X356, "", INDEX(白話字韻母八聲調資料表, $AE356, $AJ356))</f>
        <v>iâng</v>
      </c>
      <c r="AM356" s="298"/>
      <c r="AN356" s="362" t="str" cm="1">
        <f t="array" ref="AN356">IF($W356, "", INDEX(聲母資料表, $AA356, AN$5))</f>
        <v>s</v>
      </c>
      <c r="AO356" s="367" t="str" cm="1">
        <f t="array" ref="AO356">IF($X356, "", INDEX(韻母資料表, $AD356, AO$5))</f>
        <v>iang</v>
      </c>
      <c r="AP356" s="362" t="str" cm="1">
        <f t="array" ref="AP356">IF($X356, "", INDEX(台羅韻母八聲調資料表, $AE356, $F356))</f>
        <v>iâng</v>
      </c>
      <c r="AQ356" s="298"/>
      <c r="AR356" s="302" t="str">
        <f t="array" ref="AR356">IF($W356, "", INDEX(聲母資料表, $AA356, $AR$5))</f>
        <v>s</v>
      </c>
      <c r="AS356" s="303" t="str">
        <f t="array" ref="AS356">IF($X356, "", INDEX(韻母資料表, $AD356, $AS$5))</f>
        <v>iang</v>
      </c>
      <c r="AT356" s="302" t="str">
        <f t="array" ref="AT356">IF($X356, "", INDEX(閩拼韻母八聲調資料表, $AE356, $AJ356))</f>
        <v>iàng</v>
      </c>
      <c r="AV356" s="301" t="b">
        <f t="shared" si="147"/>
        <v>1</v>
      </c>
      <c r="AW356" s="301" t="b">
        <f>IF( $AV356, IFERROR( IF(MATCH( $E356, 顎音化聲母!$H$9:$H$37, 0), TRUE, FALSE), FALSE), "")</f>
        <v>1</v>
      </c>
      <c r="AX356" s="301" t="str">
        <f t="array" ref="AX356">IF( AND($AV356, $AW356), INDEX(顎音化聲母資料表, MATCH( $D356 &amp; $E356, 顎音化聲母!$L$5:$L$136, 0), 3), "")</f>
        <v>ㄒ</v>
      </c>
      <c r="AY356" s="301">
        <f t="shared" si="146"/>
        <v>21</v>
      </c>
      <c r="AZ356" s="362" t="str">
        <f t="array" ref="AZ356">IF($AY356="", "", IF( $AX356&lt;&gt;"", $AX356,INDEX(聲母資料表, $AY356, $AZ$5)))</f>
        <v>ㄒ</v>
      </c>
      <c r="BA356" s="362" t="str">
        <f t="array" ref="BA356">IF($X356, "", INDEX(方音八音反切資料表, $AE356, $AJ356))</f>
        <v>ㄧㄤˊ</v>
      </c>
    </row>
    <row r="357" spans="2:53">
      <c r="B357" s="307">
        <f t="shared" si="127"/>
        <v>350</v>
      </c>
      <c r="C357" s="404" t="s">
        <v>326</v>
      </c>
      <c r="D357" s="312" t="s">
        <v>60</v>
      </c>
      <c r="E357" s="312" t="s">
        <v>83</v>
      </c>
      <c r="F357" s="296">
        <v>5</v>
      </c>
      <c r="G357" s="418" t="str">
        <f t="shared" si="128"/>
        <v xml:space="preserve">求 (kiu5) </v>
      </c>
      <c r="H357" s="269" t="str" cm="1">
        <f t="array" ref="H357">IF( OR($U357, NOT($V357), $X357), "",  $AF357 &amp; INDEX(中文數值資料表, $AJ357, 2) &amp; $AC357)</f>
        <v>嬌五求</v>
      </c>
      <c r="I357" s="332" t="str">
        <f t="shared" si="129"/>
        <v>kiû</v>
      </c>
      <c r="J357" s="333" t="str">
        <f t="shared" si="130"/>
        <v>kiû</v>
      </c>
      <c r="K357" s="334" t="str">
        <f t="shared" si="131"/>
        <v>giù</v>
      </c>
      <c r="L357" s="335" t="str">
        <f t="shared" si="132"/>
        <v>ㄍㄧㄨˊ</v>
      </c>
      <c r="M357" s="270" t="str">
        <f t="shared" ca="1" si="133"/>
        <v xml:space="preserve">\ltjruby{求}{kiû}\
</v>
      </c>
      <c r="N357" s="270" t="str">
        <f t="shared" ca="1" si="134"/>
        <v xml:space="preserve">&lt;ruby&gt;求&lt;rt&gt;嬌五求&lt;/rt&gt;&lt;/ruby&gt;
</v>
      </c>
      <c r="O357" s="270" t="str">
        <f t="shared" ca="1" si="135"/>
        <v xml:space="preserve">&lt;ruby&gt;求&lt;rt&gt;kiû&lt;/rt&gt;&lt;/ruby&gt;
</v>
      </c>
      <c r="P357" s="270" t="str">
        <f t="shared" ca="1" si="150"/>
        <v xml:space="preserve">&lt;ruby&gt;求&lt;rt&gt;kiû&lt;/rt&gt;&lt;/ruby&gt;
</v>
      </c>
      <c r="Q357" s="270" t="str">
        <f t="shared" ca="1" si="150"/>
        <v xml:space="preserve">&lt;ruby&gt;求&lt;rt&gt;giù&lt;/rt&gt;&lt;/ruby&gt;
</v>
      </c>
      <c r="R357" s="271" t="str">
        <f t="shared" ca="1" si="137"/>
        <v xml:space="preserve">&lt;ruby&gt;求&lt;rtc&gt;ㄍㄧㄨˊ&lt;/rtc&gt;&lt;/ruby&gt;
</v>
      </c>
      <c r="S357" s="271" t="str">
        <f t="shared" ca="1" si="138"/>
        <v xml:space="preserve">&lt;ruby&gt;求&lt;rt&gt;kiû&lt;/rt&gt;&lt;rtc&gt;ㄍㄧㄨˊ&lt;/rtc&gt;&lt;/ruby&gt;
</v>
      </c>
      <c r="T357" s="244"/>
      <c r="U357" s="272" t="b">
        <f t="shared" si="139"/>
        <v>0</v>
      </c>
      <c r="V357" s="272" t="b">
        <f t="shared" si="140"/>
        <v>1</v>
      </c>
      <c r="W357" s="272" t="b">
        <f t="shared" si="148"/>
        <v>0</v>
      </c>
      <c r="X357" s="272" t="b">
        <f t="shared" si="141"/>
        <v>0</v>
      </c>
      <c r="Y357" s="272" t="b">
        <f t="shared" si="142"/>
        <v>0</v>
      </c>
      <c r="Z357" s="298"/>
      <c r="AA357" s="305">
        <f t="shared" si="143"/>
        <v>9</v>
      </c>
      <c r="AB357" s="301" cm="1">
        <f t="array" ref="AB357">IF( $AA357="", "", INDEX(聲母資料表, $AA357, AB$5))</f>
        <v>3</v>
      </c>
      <c r="AC357" s="301" t="str" cm="1">
        <f t="array" ref="AC357">IF( $AA357="", "", INDEX(聲母資料表, $AA357, AC$5))</f>
        <v>求</v>
      </c>
      <c r="AD357" s="305">
        <f t="shared" si="144"/>
        <v>46</v>
      </c>
      <c r="AE357" s="301" cm="1">
        <f t="array" ref="AE357">IF( $X357, "", INDEX(韻母資料表, AD357, AE$5))</f>
        <v>30</v>
      </c>
      <c r="AF357" s="301" t="str" cm="1">
        <f t="array" ref="AF357">IF( $X357, "", INDEX(韻母資料表, AE357, AF$5))</f>
        <v>嬌</v>
      </c>
      <c r="AG357" s="298"/>
      <c r="AH357" s="301" t="b">
        <f t="array" ref="AH357">IF( $X357, "", IF( INDEX(韻母資料表, AD357, $AH$5) = "入聲", TRUE, FALSE) )</f>
        <v>0</v>
      </c>
      <c r="AI357" s="302">
        <f t="shared" si="145"/>
        <v>1</v>
      </c>
      <c r="AJ357" s="302">
        <f t="shared" si="149"/>
        <v>5</v>
      </c>
      <c r="AK357" s="362" t="str">
        <f t="array" ref="AK357">IF( $X357, "", INDEX(韻母資料表, $AD357, $AK$5))</f>
        <v>iu</v>
      </c>
      <c r="AL357" s="362" t="str">
        <f t="array" ref="AL357">IF($X357, "", INDEX(白話字韻母八聲調資料表, $AE357, $AJ357))</f>
        <v>iû</v>
      </c>
      <c r="AM357" s="298"/>
      <c r="AN357" s="362" t="str" cm="1">
        <f t="array" ref="AN357">IF($W357, "", INDEX(聲母資料表, $AA357, AN$5))</f>
        <v>k</v>
      </c>
      <c r="AO357" s="367" t="str" cm="1">
        <f t="array" ref="AO357">IF($X357, "", INDEX(韻母資料表, $AD357, AO$5))</f>
        <v>iu</v>
      </c>
      <c r="AP357" s="362" t="str" cm="1">
        <f t="array" ref="AP357">IF($X357, "", INDEX(台羅韻母八聲調資料表, $AE357, $F357))</f>
        <v>iû</v>
      </c>
      <c r="AQ357" s="298"/>
      <c r="AR357" s="302" t="str">
        <f t="array" ref="AR357">IF($W357, "", INDEX(聲母資料表, $AA357, $AR$5))</f>
        <v>g</v>
      </c>
      <c r="AS357" s="303" t="str">
        <f t="array" ref="AS357">IF($X357, "", INDEX(韻母資料表, $AD357, $AS$5))</f>
        <v>iu</v>
      </c>
      <c r="AT357" s="302" t="str">
        <f t="array" ref="AT357">IF($X357, "", INDEX(閩拼韻母八聲調資料表, $AE357, $AJ357))</f>
        <v>iù</v>
      </c>
      <c r="AV357" s="301" t="b">
        <f t="shared" si="147"/>
        <v>0</v>
      </c>
      <c r="AW357" s="301" t="str">
        <f>IF( $AV357, IFERROR( IF(MATCH( $E357, 顎音化聲母!$H$9:$H$37, 0), TRUE, FALSE), FALSE), "")</f>
        <v/>
      </c>
      <c r="AX357" s="301" t="str">
        <f t="array" ref="AX357">IF( AND($AV357, $AW357), INDEX(顎音化聲母資料表, MATCH( $D357 &amp; $E357, 顎音化聲母!$L$5:$L$136, 0), 3), "")</f>
        <v/>
      </c>
      <c r="AY357" s="301">
        <f t="shared" si="146"/>
        <v>9</v>
      </c>
      <c r="AZ357" s="362" t="str">
        <f t="array" ref="AZ357">IF($AY357="", "", IF( $AX357&lt;&gt;"", $AX357,INDEX(聲母資料表, $AY357, $AZ$5)))</f>
        <v>ㄍ</v>
      </c>
      <c r="BA357" s="362" t="str">
        <f t="array" ref="BA357">IF($X357, "", INDEX(方音八音反切資料表, $AE357, $AJ357))</f>
        <v>ㄧㄨˊ</v>
      </c>
    </row>
    <row r="358" spans="2:53">
      <c r="B358" s="307">
        <f t="shared" si="127"/>
        <v>351</v>
      </c>
      <c r="C358" s="404" t="s">
        <v>327</v>
      </c>
      <c r="D358" s="312" t="s">
        <v>60</v>
      </c>
      <c r="E358" s="312" t="s">
        <v>58</v>
      </c>
      <c r="F358" s="296">
        <v>2</v>
      </c>
      <c r="G358" s="418" t="str">
        <f t="shared" si="128"/>
        <v xml:space="preserve">古 (koo2) </v>
      </c>
      <c r="H358" s="269" t="str" cm="1">
        <f t="array" ref="H358">IF( OR($U358, NOT($V358), $X358), "",  $AF358 &amp; INDEX(中文數值資料表, $AJ358, 2) &amp; $AC358)</f>
        <v>甘二求</v>
      </c>
      <c r="I358" s="332" t="str">
        <f t="shared" si="129"/>
        <v>kó͘</v>
      </c>
      <c r="J358" s="333" t="str">
        <f t="shared" si="130"/>
        <v>kóo</v>
      </c>
      <c r="K358" s="334" t="str">
        <f t="shared" si="131"/>
        <v>góo</v>
      </c>
      <c r="L358" s="335" t="str">
        <f t="shared" si="132"/>
        <v>ㄍㆦˋ</v>
      </c>
      <c r="M358" s="270" t="str">
        <f t="shared" ca="1" si="133"/>
        <v xml:space="preserve">\ltjruby{古}{kóo}\
</v>
      </c>
      <c r="N358" s="270" t="str">
        <f t="shared" ca="1" si="134"/>
        <v xml:space="preserve">&lt;ruby&gt;古&lt;rt&gt;甘二求&lt;/rt&gt;&lt;/ruby&gt;
</v>
      </c>
      <c r="O358" s="270" t="str">
        <f t="shared" ca="1" si="135"/>
        <v xml:space="preserve">&lt;ruby&gt;古&lt;rt&gt;kó͘&lt;/rt&gt;&lt;/ruby&gt;
</v>
      </c>
      <c r="P358" s="270" t="str">
        <f t="shared" ca="1" si="150"/>
        <v xml:space="preserve">&lt;ruby&gt;古&lt;rt&gt;kóo&lt;/rt&gt;&lt;/ruby&gt;
</v>
      </c>
      <c r="Q358" s="270" t="str">
        <f t="shared" ca="1" si="150"/>
        <v xml:space="preserve">&lt;ruby&gt;古&lt;rt&gt;góo&lt;/rt&gt;&lt;/ruby&gt;
</v>
      </c>
      <c r="R358" s="271" t="str">
        <f t="shared" ca="1" si="137"/>
        <v xml:space="preserve">&lt;ruby&gt;古&lt;rtc&gt;ㄍㆦˋ&lt;/rtc&gt;&lt;/ruby&gt;
</v>
      </c>
      <c r="S358" s="271" t="str">
        <f t="shared" ca="1" si="138"/>
        <v xml:space="preserve">&lt;ruby&gt;古&lt;rt&gt;kóo&lt;/rt&gt;&lt;rtc&gt;ㄍㆦˋ&lt;/rtc&gt;&lt;/ruby&gt;
</v>
      </c>
      <c r="T358" s="244"/>
      <c r="U358" s="272" t="b">
        <f t="shared" si="139"/>
        <v>0</v>
      </c>
      <c r="V358" s="272" t="b">
        <f t="shared" si="140"/>
        <v>1</v>
      </c>
      <c r="W358" s="272" t="b">
        <f t="shared" si="148"/>
        <v>0</v>
      </c>
      <c r="X358" s="272" t="b">
        <f t="shared" si="141"/>
        <v>0</v>
      </c>
      <c r="Y358" s="272" t="b">
        <f t="shared" si="142"/>
        <v>0</v>
      </c>
      <c r="Z358" s="298"/>
      <c r="AA358" s="305">
        <f t="shared" si="143"/>
        <v>9</v>
      </c>
      <c r="AB358" s="301" cm="1">
        <f t="array" ref="AB358">IF( $AA358="", "", INDEX(聲母資料表, $AA358, AB$5))</f>
        <v>3</v>
      </c>
      <c r="AC358" s="301" t="str" cm="1">
        <f t="array" ref="AC358">IF( $AA358="", "", INDEX(聲母資料表, $AA358, AC$5))</f>
        <v>求</v>
      </c>
      <c r="AD358" s="305">
        <f t="shared" si="144"/>
        <v>59</v>
      </c>
      <c r="AE358" s="301" cm="1">
        <f t="array" ref="AE358">IF( $X358, "", INDEX(韻母資料表, AD358, AE$5))</f>
        <v>11</v>
      </c>
      <c r="AF358" s="301" t="str" cm="1">
        <f t="array" ref="AF358">IF( $X358, "", INDEX(韻母資料表, AE358, AF$5))</f>
        <v>甘</v>
      </c>
      <c r="AG358" s="298"/>
      <c r="AH358" s="301" t="b">
        <f t="array" ref="AH358">IF( $X358, "", IF( INDEX(韻母資料表, AD358, $AH$5) = "入聲", TRUE, FALSE) )</f>
        <v>0</v>
      </c>
      <c r="AI358" s="302">
        <f t="shared" si="145"/>
        <v>1</v>
      </c>
      <c r="AJ358" s="302">
        <f t="shared" si="149"/>
        <v>2</v>
      </c>
      <c r="AK358" s="362" t="str">
        <f t="array" ref="AK358">IF( $X358, "", INDEX(韻母資料表, $AD358, $AK$5))</f>
        <v>o͘</v>
      </c>
      <c r="AL358" s="362" t="str">
        <f t="array" ref="AL358">IF($X358, "", INDEX(白話字韻母八聲調資料表, $AE358, $AJ358))</f>
        <v>ó͘</v>
      </c>
      <c r="AM358" s="298"/>
      <c r="AN358" s="362" t="str" cm="1">
        <f t="array" ref="AN358">IF($W358, "", INDEX(聲母資料表, $AA358, AN$5))</f>
        <v>k</v>
      </c>
      <c r="AO358" s="367" t="str" cm="1">
        <f t="array" ref="AO358">IF($X358, "", INDEX(韻母資料表, $AD358, AO$5))</f>
        <v>oo</v>
      </c>
      <c r="AP358" s="362" t="str" cm="1">
        <f t="array" ref="AP358">IF($X358, "", INDEX(台羅韻母八聲調資料表, $AE358, $F358))</f>
        <v>óo</v>
      </c>
      <c r="AQ358" s="298"/>
      <c r="AR358" s="302" t="str">
        <f t="array" ref="AR358">IF($W358, "", INDEX(聲母資料表, $AA358, $AR$5))</f>
        <v>g</v>
      </c>
      <c r="AS358" s="303" t="str">
        <f t="array" ref="AS358">IF($X358, "", INDEX(韻母資料表, $AD358, $AS$5))</f>
        <v>oo</v>
      </c>
      <c r="AT358" s="302" t="str">
        <f t="array" ref="AT358">IF($X358, "", INDEX(閩拼韻母八聲調資料表, $AE358, $AJ358))</f>
        <v>óo</v>
      </c>
      <c r="AV358" s="301" t="b">
        <f t="shared" si="147"/>
        <v>0</v>
      </c>
      <c r="AW358" s="301" t="str">
        <f>IF( $AV358, IFERROR( IF(MATCH( $E358, 顎音化聲母!$H$9:$H$37, 0), TRUE, FALSE), FALSE), "")</f>
        <v/>
      </c>
      <c r="AX358" s="301" t="str">
        <f t="array" ref="AX358">IF( AND($AV358, $AW358), INDEX(顎音化聲母資料表, MATCH( $D358 &amp; $E358, 顎音化聲母!$L$5:$L$136, 0), 3), "")</f>
        <v/>
      </c>
      <c r="AY358" s="301">
        <f t="shared" si="146"/>
        <v>9</v>
      </c>
      <c r="AZ358" s="362" t="str">
        <f t="array" ref="AZ358">IF($AY358="", "", IF( $AX358&lt;&gt;"", $AX358,INDEX(聲母資料表, $AY358, $AZ$5)))</f>
        <v>ㄍ</v>
      </c>
      <c r="BA358" s="362" t="str">
        <f t="array" ref="BA358">IF($X358, "", INDEX(方音八音反切資料表, $AE358, $AJ358))</f>
        <v>ㆦˋ</v>
      </c>
    </row>
    <row r="359" spans="2:53">
      <c r="B359" s="307">
        <f t="shared" si="127"/>
        <v>352</v>
      </c>
      <c r="C359" s="404" t="s">
        <v>328</v>
      </c>
      <c r="D359" s="312" t="s">
        <v>100</v>
      </c>
      <c r="E359" s="312" t="s">
        <v>101</v>
      </c>
      <c r="F359" s="296">
        <v>5</v>
      </c>
      <c r="G359" s="418" t="str">
        <f t="shared" si="128"/>
        <v xml:space="preserve">仁 (jin5) </v>
      </c>
      <c r="H359" s="269" t="str" cm="1">
        <f t="array" ref="H359">IF( OR($U359, NOT($V359), $X359), "",  $AF359 &amp; INDEX(中文數值資料表, $AJ359, 2) &amp; $AC359)</f>
        <v>更五入</v>
      </c>
      <c r="I359" s="332" t="str">
        <f t="shared" si="129"/>
        <v>jîn</v>
      </c>
      <c r="J359" s="333" t="str">
        <f t="shared" si="130"/>
        <v>jîn</v>
      </c>
      <c r="K359" s="334" t="str">
        <f t="shared" si="131"/>
        <v>zzìn</v>
      </c>
      <c r="L359" s="335" t="str">
        <f t="shared" si="132"/>
        <v>ㆢㄧㄣˊ</v>
      </c>
      <c r="M359" s="270" t="str">
        <f t="shared" ca="1" si="133"/>
        <v xml:space="preserve">\ltjruby{仁}{jîn}\
</v>
      </c>
      <c r="N359" s="270" t="str">
        <f t="shared" ca="1" si="134"/>
        <v xml:space="preserve">&lt;ruby&gt;仁&lt;rt&gt;更五入&lt;/rt&gt;&lt;/ruby&gt;
</v>
      </c>
      <c r="O359" s="270" t="str">
        <f t="shared" ca="1" si="135"/>
        <v xml:space="preserve">&lt;ruby&gt;仁&lt;rt&gt;jîn&lt;/rt&gt;&lt;/ruby&gt;
</v>
      </c>
      <c r="P359" s="270" t="str">
        <f t="shared" ca="1" si="150"/>
        <v xml:space="preserve">&lt;ruby&gt;仁&lt;rt&gt;jîn&lt;/rt&gt;&lt;/ruby&gt;
</v>
      </c>
      <c r="Q359" s="270" t="str">
        <f t="shared" ca="1" si="150"/>
        <v xml:space="preserve">&lt;ruby&gt;仁&lt;rt&gt;zzìn&lt;/rt&gt;&lt;/ruby&gt;
</v>
      </c>
      <c r="R359" s="271" t="str">
        <f t="shared" ca="1" si="137"/>
        <v xml:space="preserve">&lt;ruby&gt;仁&lt;rtc&gt;ㆢㄧㄣˊ&lt;/rtc&gt;&lt;/ruby&gt;
</v>
      </c>
      <c r="S359" s="271" t="str">
        <f t="shared" ca="1" si="138"/>
        <v xml:space="preserve">&lt;ruby&gt;仁&lt;rt&gt;jîn&lt;/rt&gt;&lt;rtc&gt;ㆢㄧㄣˊ&lt;/rtc&gt;&lt;/ruby&gt;
</v>
      </c>
      <c r="T359" s="244"/>
      <c r="U359" s="272" t="b">
        <f t="shared" si="139"/>
        <v>0</v>
      </c>
      <c r="V359" s="272" t="b">
        <f t="shared" si="140"/>
        <v>1</v>
      </c>
      <c r="W359" s="272" t="b">
        <f t="shared" si="148"/>
        <v>0</v>
      </c>
      <c r="X359" s="272" t="b">
        <f t="shared" si="141"/>
        <v>0</v>
      </c>
      <c r="Y359" s="272" t="b">
        <f t="shared" si="142"/>
        <v>0</v>
      </c>
      <c r="Z359" s="298"/>
      <c r="AA359" s="305">
        <f t="shared" si="143"/>
        <v>19</v>
      </c>
      <c r="AB359" s="301" cm="1">
        <f t="array" ref="AB359">IF( $AA359="", "", INDEX(聲母資料表, $AA359, AB$5))</f>
        <v>9</v>
      </c>
      <c r="AC359" s="301" t="str" cm="1">
        <f t="array" ref="AC359">IF( $AA359="", "", INDEX(聲母資料表, $AA359, AC$5))</f>
        <v>入</v>
      </c>
      <c r="AD359" s="305">
        <f t="shared" si="144"/>
        <v>36</v>
      </c>
      <c r="AE359" s="301" cm="1">
        <f t="array" ref="AE359">IF( $X359, "", INDEX(韻母資料表, AD359, AE$5))</f>
        <v>17</v>
      </c>
      <c r="AF359" s="301" t="str" cm="1">
        <f t="array" ref="AF359">IF( $X359, "", INDEX(韻母資料表, AE359, AF$5))</f>
        <v>更</v>
      </c>
      <c r="AG359" s="298"/>
      <c r="AH359" s="301" t="b">
        <f t="array" ref="AH359">IF( $X359, "", IF( INDEX(韻母資料表, AD359, $AH$5) = "入聲", TRUE, FALSE) )</f>
        <v>0</v>
      </c>
      <c r="AI359" s="302">
        <f t="shared" si="145"/>
        <v>1</v>
      </c>
      <c r="AJ359" s="302">
        <f t="shared" si="149"/>
        <v>5</v>
      </c>
      <c r="AK359" s="362" t="str">
        <f t="array" ref="AK359">IF( $X359, "", INDEX(韻母資料表, $AD359, $AK$5))</f>
        <v>in</v>
      </c>
      <c r="AL359" s="362" t="str">
        <f t="array" ref="AL359">IF($X359, "", INDEX(白話字韻母八聲調資料表, $AE359, $AJ359))</f>
        <v>în</v>
      </c>
      <c r="AM359" s="298"/>
      <c r="AN359" s="362" t="str" cm="1">
        <f t="array" ref="AN359">IF($W359, "", INDEX(聲母資料表, $AA359, AN$5))</f>
        <v>j</v>
      </c>
      <c r="AO359" s="367" t="str" cm="1">
        <f t="array" ref="AO359">IF($X359, "", INDEX(韻母資料表, $AD359, AO$5))</f>
        <v>in</v>
      </c>
      <c r="AP359" s="362" t="str" cm="1">
        <f t="array" ref="AP359">IF($X359, "", INDEX(台羅韻母八聲調資料表, $AE359, $F359))</f>
        <v>în</v>
      </c>
      <c r="AQ359" s="298"/>
      <c r="AR359" s="302" t="str">
        <f t="array" ref="AR359">IF($W359, "", INDEX(聲母資料表, $AA359, $AR$5))</f>
        <v>zz</v>
      </c>
      <c r="AS359" s="303" t="str">
        <f t="array" ref="AS359">IF($X359, "", INDEX(韻母資料表, $AD359, $AS$5))</f>
        <v>in</v>
      </c>
      <c r="AT359" s="302" t="str">
        <f t="array" ref="AT359">IF($X359, "", INDEX(閩拼韻母八聲調資料表, $AE359, $AJ359))</f>
        <v>ìn</v>
      </c>
      <c r="AV359" s="301" t="b">
        <f t="shared" si="147"/>
        <v>1</v>
      </c>
      <c r="AW359" s="301" t="b">
        <f>IF( $AV359, IFERROR( IF(MATCH( $E359, 顎音化聲母!$H$9:$H$37, 0), TRUE, FALSE), FALSE), "")</f>
        <v>1</v>
      </c>
      <c r="AX359" s="301" t="str">
        <f t="array" ref="AX359">IF( AND($AV359, $AW359), INDEX(顎音化聲母資料表, MATCH( $D359 &amp; $E359, 顎音化聲母!$L$5:$L$136, 0), 3), "")</f>
        <v>ㆢ</v>
      </c>
      <c r="AY359" s="301">
        <f t="shared" si="146"/>
        <v>19</v>
      </c>
      <c r="AZ359" s="362" t="str">
        <f t="array" ref="AZ359">IF($AY359="", "", IF( $AX359&lt;&gt;"", $AX359,INDEX(聲母資料表, $AY359, $AZ$5)))</f>
        <v>ㆢ</v>
      </c>
      <c r="BA359" s="362" t="str">
        <f t="array" ref="BA359">IF($X359, "", INDEX(方音八音反切資料表, $AE359, $AJ359))</f>
        <v>ㄧㄣˊ</v>
      </c>
    </row>
    <row r="360" spans="2:53">
      <c r="B360" s="307">
        <f t="shared" si="127"/>
        <v>353</v>
      </c>
      <c r="C360" s="404" t="s">
        <v>99</v>
      </c>
      <c r="D360" s="312" t="s">
        <v>100</v>
      </c>
      <c r="E360" s="312" t="s">
        <v>101</v>
      </c>
      <c r="F360" s="296">
        <v>5</v>
      </c>
      <c r="G360" s="418" t="str">
        <f t="shared" si="128"/>
        <v xml:space="preserve">人 (jin5) </v>
      </c>
      <c r="H360" s="269" t="str" cm="1">
        <f t="array" ref="H360">IF( OR($U360, NOT($V360), $X360), "",  $AF360 &amp; INDEX(中文數值資料表, $AJ360, 2) &amp; $AC360)</f>
        <v>更五入</v>
      </c>
      <c r="I360" s="332" t="str">
        <f t="shared" si="129"/>
        <v>jîn</v>
      </c>
      <c r="J360" s="333" t="str">
        <f t="shared" si="130"/>
        <v>jîn</v>
      </c>
      <c r="K360" s="334" t="str">
        <f t="shared" si="131"/>
        <v>zzìn</v>
      </c>
      <c r="L360" s="335" t="str">
        <f t="shared" si="132"/>
        <v>ㆢㄧㄣˊ</v>
      </c>
      <c r="M360" s="270" t="str">
        <f t="shared" ca="1" si="133"/>
        <v xml:space="preserve">\ltjruby{人}{jîn}\
</v>
      </c>
      <c r="N360" s="270" t="str">
        <f t="shared" ca="1" si="134"/>
        <v xml:space="preserve">&lt;ruby&gt;人&lt;rt&gt;更五入&lt;/rt&gt;&lt;/ruby&gt;
</v>
      </c>
      <c r="O360" s="270" t="str">
        <f t="shared" ca="1" si="135"/>
        <v xml:space="preserve">&lt;ruby&gt;人&lt;rt&gt;jîn&lt;/rt&gt;&lt;/ruby&gt;
</v>
      </c>
      <c r="P360" s="270" t="str">
        <f t="shared" ca="1" si="150"/>
        <v xml:space="preserve">&lt;ruby&gt;人&lt;rt&gt;jîn&lt;/rt&gt;&lt;/ruby&gt;
</v>
      </c>
      <c r="Q360" s="270" t="str">
        <f t="shared" ca="1" si="150"/>
        <v xml:space="preserve">&lt;ruby&gt;人&lt;rt&gt;zzìn&lt;/rt&gt;&lt;/ruby&gt;
</v>
      </c>
      <c r="R360" s="271" t="str">
        <f t="shared" ca="1" si="137"/>
        <v xml:space="preserve">&lt;ruby&gt;人&lt;rtc&gt;ㆢㄧㄣˊ&lt;/rtc&gt;&lt;/ruby&gt;
</v>
      </c>
      <c r="S360" s="271" t="str">
        <f t="shared" ca="1" si="138"/>
        <v xml:space="preserve">&lt;ruby&gt;人&lt;rt&gt;jîn&lt;/rt&gt;&lt;rtc&gt;ㆢㄧㄣˊ&lt;/rtc&gt;&lt;/ruby&gt;
</v>
      </c>
      <c r="T360" s="244"/>
      <c r="U360" s="272" t="b">
        <f t="shared" si="139"/>
        <v>0</v>
      </c>
      <c r="V360" s="272" t="b">
        <f t="shared" si="140"/>
        <v>1</v>
      </c>
      <c r="W360" s="272" t="b">
        <f t="shared" si="148"/>
        <v>0</v>
      </c>
      <c r="X360" s="272" t="b">
        <f t="shared" si="141"/>
        <v>0</v>
      </c>
      <c r="Y360" s="272" t="b">
        <f t="shared" si="142"/>
        <v>0</v>
      </c>
      <c r="Z360" s="298"/>
      <c r="AA360" s="305">
        <f t="shared" si="143"/>
        <v>19</v>
      </c>
      <c r="AB360" s="301" cm="1">
        <f t="array" ref="AB360">IF( $AA360="", "", INDEX(聲母資料表, $AA360, AB$5))</f>
        <v>9</v>
      </c>
      <c r="AC360" s="301" t="str" cm="1">
        <f t="array" ref="AC360">IF( $AA360="", "", INDEX(聲母資料表, $AA360, AC$5))</f>
        <v>入</v>
      </c>
      <c r="AD360" s="305">
        <f t="shared" si="144"/>
        <v>36</v>
      </c>
      <c r="AE360" s="301" cm="1">
        <f t="array" ref="AE360">IF( $X360, "", INDEX(韻母資料表, AD360, AE$5))</f>
        <v>17</v>
      </c>
      <c r="AF360" s="301" t="str" cm="1">
        <f t="array" ref="AF360">IF( $X360, "", INDEX(韻母資料表, AE360, AF$5))</f>
        <v>更</v>
      </c>
      <c r="AG360" s="298"/>
      <c r="AH360" s="301" t="b">
        <f t="array" ref="AH360">IF( $X360, "", IF( INDEX(韻母資料表, AD360, $AH$5) = "入聲", TRUE, FALSE) )</f>
        <v>0</v>
      </c>
      <c r="AI360" s="302">
        <f t="shared" si="145"/>
        <v>1</v>
      </c>
      <c r="AJ360" s="302">
        <f t="shared" si="149"/>
        <v>5</v>
      </c>
      <c r="AK360" s="362" t="str">
        <f t="array" ref="AK360">IF( $X360, "", INDEX(韻母資料表, $AD360, $AK$5))</f>
        <v>in</v>
      </c>
      <c r="AL360" s="362" t="str">
        <f t="array" ref="AL360">IF($X360, "", INDEX(白話字韻母八聲調資料表, $AE360, $AJ360))</f>
        <v>în</v>
      </c>
      <c r="AM360" s="298"/>
      <c r="AN360" s="362" t="str" cm="1">
        <f t="array" ref="AN360">IF($W360, "", INDEX(聲母資料表, $AA360, AN$5))</f>
        <v>j</v>
      </c>
      <c r="AO360" s="367" t="str" cm="1">
        <f t="array" ref="AO360">IF($X360, "", INDEX(韻母資料表, $AD360, AO$5))</f>
        <v>in</v>
      </c>
      <c r="AP360" s="362" t="str" cm="1">
        <f t="array" ref="AP360">IF($X360, "", INDEX(台羅韻母八聲調資料表, $AE360, $F360))</f>
        <v>în</v>
      </c>
      <c r="AQ360" s="298"/>
      <c r="AR360" s="302" t="str">
        <f t="array" ref="AR360">IF($W360, "", INDEX(聲母資料表, $AA360, $AR$5))</f>
        <v>zz</v>
      </c>
      <c r="AS360" s="303" t="str">
        <f t="array" ref="AS360">IF($X360, "", INDEX(韻母資料表, $AD360, $AS$5))</f>
        <v>in</v>
      </c>
      <c r="AT360" s="302" t="str">
        <f t="array" ref="AT360">IF($X360, "", INDEX(閩拼韻母八聲調資料表, $AE360, $AJ360))</f>
        <v>ìn</v>
      </c>
      <c r="AV360" s="301" t="b">
        <f t="shared" si="147"/>
        <v>1</v>
      </c>
      <c r="AW360" s="301" t="b">
        <f>IF( $AV360, IFERROR( IF(MATCH( $E360, 顎音化聲母!$H$9:$H$37, 0), TRUE, FALSE), FALSE), "")</f>
        <v>1</v>
      </c>
      <c r="AX360" s="301" t="str">
        <f t="array" ref="AX360">IF( AND($AV360, $AW360), INDEX(顎音化聲母資料表, MATCH( $D360 &amp; $E360, 顎音化聲母!$L$5:$L$136, 0), 3), "")</f>
        <v>ㆢ</v>
      </c>
      <c r="AY360" s="301">
        <f t="shared" si="146"/>
        <v>19</v>
      </c>
      <c r="AZ360" s="362" t="str">
        <f t="array" ref="AZ360">IF($AY360="", "", IF( $AX360&lt;&gt;"", $AX360,INDEX(聲母資料表, $AY360, $AZ$5)))</f>
        <v>ㆢ</v>
      </c>
      <c r="BA360" s="362" t="str">
        <f t="array" ref="BA360">IF($X360, "", INDEX(方音八音反切資料表, $AE360, $AJ360))</f>
        <v>ㄧㄣˊ</v>
      </c>
    </row>
    <row r="361" spans="2:53">
      <c r="B361" s="307">
        <f t="shared" si="127"/>
        <v>354</v>
      </c>
      <c r="C361" s="404" t="s">
        <v>135</v>
      </c>
      <c r="D361" s="312" t="s">
        <v>79</v>
      </c>
      <c r="E361" s="312" t="s">
        <v>61</v>
      </c>
      <c r="F361" s="296">
        <v>1</v>
      </c>
      <c r="G361" s="418" t="str">
        <f t="shared" si="128"/>
        <v xml:space="preserve">之 (tsi1) </v>
      </c>
      <c r="H361" s="269" t="str" cm="1">
        <f t="array" ref="H361">IF( OR($U361, NOT($V361), $X361), "",  $AF361 &amp; INDEX(中文數值資料表, $AJ361, 2) &amp; $AC361)</f>
        <v>堅一曾</v>
      </c>
      <c r="I361" s="332" t="str">
        <f t="shared" si="129"/>
        <v>tsi</v>
      </c>
      <c r="J361" s="333" t="str">
        <f t="shared" si="130"/>
        <v>tsi</v>
      </c>
      <c r="K361" s="334" t="str">
        <f t="shared" si="131"/>
        <v>zī</v>
      </c>
      <c r="L361" s="335" t="str">
        <f t="shared" si="132"/>
        <v>ㄗㄧ</v>
      </c>
      <c r="M361" s="270" t="str">
        <f t="shared" ca="1" si="133"/>
        <v xml:space="preserve">\ltjruby{之}{tsi}\
</v>
      </c>
      <c r="N361" s="270" t="str">
        <f t="shared" ca="1" si="134"/>
        <v xml:space="preserve">&lt;ruby&gt;之&lt;rt&gt;堅一曾&lt;/rt&gt;&lt;/ruby&gt;
</v>
      </c>
      <c r="O361" s="270" t="str">
        <f t="shared" ca="1" si="135"/>
        <v xml:space="preserve">&lt;ruby&gt;之&lt;rt&gt;tsi&lt;/rt&gt;&lt;/ruby&gt;
</v>
      </c>
      <c r="P361" s="270" t="str">
        <f t="shared" ca="1" si="150"/>
        <v xml:space="preserve">&lt;ruby&gt;之&lt;rt&gt;tsi&lt;/rt&gt;&lt;/ruby&gt;
</v>
      </c>
      <c r="Q361" s="270" t="str">
        <f t="shared" ca="1" si="150"/>
        <v xml:space="preserve">&lt;ruby&gt;之&lt;rt&gt;zī&lt;/rt&gt;&lt;/ruby&gt;
</v>
      </c>
      <c r="R361" s="271" t="str">
        <f t="shared" ca="1" si="137"/>
        <v xml:space="preserve">&lt;ruby&gt;之&lt;rtc&gt;ㄗㄧ&lt;/rtc&gt;&lt;/ruby&gt;
</v>
      </c>
      <c r="S361" s="271" t="str">
        <f t="shared" ca="1" si="138"/>
        <v xml:space="preserve">&lt;ruby&gt;之&lt;rt&gt;tsi&lt;/rt&gt;&lt;rtc&gt;ㄗㄧ&lt;/rtc&gt;&lt;/ruby&gt;
</v>
      </c>
      <c r="T361" s="244"/>
      <c r="U361" s="272" t="b">
        <f t="shared" si="139"/>
        <v>0</v>
      </c>
      <c r="V361" s="272" t="b">
        <f t="shared" si="140"/>
        <v>1</v>
      </c>
      <c r="W361" s="272" t="b">
        <f t="shared" si="148"/>
        <v>0</v>
      </c>
      <c r="X361" s="272" t="b">
        <f t="shared" si="141"/>
        <v>0</v>
      </c>
      <c r="Y361" s="272" t="b">
        <f t="shared" si="142"/>
        <v>0</v>
      </c>
      <c r="Z361" s="298"/>
      <c r="AA361" s="305">
        <f t="shared" si="143"/>
        <v>18</v>
      </c>
      <c r="AB361" s="301" cm="1">
        <f t="array" ref="AB361">IF( $AA361="", "", INDEX(聲母資料表, $AA361, AB$5))</f>
        <v>8</v>
      </c>
      <c r="AC361" s="301" t="str" cm="1">
        <f t="array" ref="AC361">IF( $AA361="", "", INDEX(聲母資料表, $AA361, AC$5))</f>
        <v>曾</v>
      </c>
      <c r="AD361" s="305">
        <f t="shared" si="144"/>
        <v>19</v>
      </c>
      <c r="AE361" s="301" cm="1">
        <f t="array" ref="AE361">IF( $X361, "", INDEX(韻母資料表, AD361, AE$5))</f>
        <v>29</v>
      </c>
      <c r="AF361" s="301" t="str" cm="1">
        <f t="array" ref="AF361">IF( $X361, "", INDEX(韻母資料表, AE361, AF$5))</f>
        <v>堅</v>
      </c>
      <c r="AG361" s="298"/>
      <c r="AH361" s="301" t="b">
        <f t="array" ref="AH361">IF( $X361, "", IF( INDEX(韻母資料表, AD361, $AH$5) = "入聲", TRUE, FALSE) )</f>
        <v>0</v>
      </c>
      <c r="AI361" s="302">
        <f t="shared" si="145"/>
        <v>1</v>
      </c>
      <c r="AJ361" s="302">
        <f t="shared" si="149"/>
        <v>1</v>
      </c>
      <c r="AK361" s="362" t="str">
        <f t="array" ref="AK361">IF( $X361, "", INDEX(韻母資料表, $AD361, $AK$5))</f>
        <v>i</v>
      </c>
      <c r="AL361" s="362" t="str">
        <f t="array" ref="AL361">IF($X361, "", INDEX(白話字韻母八聲調資料表, $AE361, $AJ361))</f>
        <v>i</v>
      </c>
      <c r="AM361" s="298"/>
      <c r="AN361" s="362" t="str" cm="1">
        <f t="array" ref="AN361">IF($W361, "", INDEX(聲母資料表, $AA361, AN$5))</f>
        <v>ts</v>
      </c>
      <c r="AO361" s="367" t="str" cm="1">
        <f t="array" ref="AO361">IF($X361, "", INDEX(韻母資料表, $AD361, AO$5))</f>
        <v>i</v>
      </c>
      <c r="AP361" s="362" t="str" cm="1">
        <f t="array" ref="AP361">IF($X361, "", INDEX(台羅韻母八聲調資料表, $AE361, $F361))</f>
        <v>i</v>
      </c>
      <c r="AQ361" s="298"/>
      <c r="AR361" s="302" t="str">
        <f t="array" ref="AR361">IF($W361, "", INDEX(聲母資料表, $AA361, $AR$5))</f>
        <v>z</v>
      </c>
      <c r="AS361" s="303" t="str">
        <f t="array" ref="AS361">IF($X361, "", INDEX(韻母資料表, $AD361, $AS$5))</f>
        <v>i</v>
      </c>
      <c r="AT361" s="302" t="str">
        <f t="array" ref="AT361">IF($X361, "", INDEX(閩拼韻母八聲調資料表, $AE361, $AJ361))</f>
        <v>ī</v>
      </c>
      <c r="AV361" s="301" t="b">
        <f t="shared" si="147"/>
        <v>0</v>
      </c>
      <c r="AW361" s="301" t="str">
        <f>IF( $AV361, IFERROR( IF(MATCH( $E361, 顎音化聲母!$H$9:$H$37, 0), TRUE, FALSE), FALSE), "")</f>
        <v/>
      </c>
      <c r="AX361" s="301" t="str">
        <f t="array" ref="AX361">IF( AND($AV361, $AW361), INDEX(顎音化聲母資料表, MATCH( $D361 &amp; $E361, 顎音化聲母!$L$5:$L$136, 0), 3), "")</f>
        <v/>
      </c>
      <c r="AY361" s="301">
        <f t="shared" si="146"/>
        <v>18</v>
      </c>
      <c r="AZ361" s="362" t="str">
        <f t="array" ref="AZ361">IF($AY361="", "", IF( $AX361&lt;&gt;"", $AX361,INDEX(聲母資料表, $AY361, $AZ$5)))</f>
        <v>ㄗ</v>
      </c>
      <c r="BA361" s="362" t="str">
        <f t="array" ref="BA361">IF($X361, "", INDEX(方音八音反切資料表, $AE361, $AJ361))</f>
        <v>ㄧ</v>
      </c>
    </row>
    <row r="362" spans="2:53">
      <c r="B362" s="307">
        <f t="shared" si="127"/>
        <v>355</v>
      </c>
      <c r="C362" s="404" t="s">
        <v>311</v>
      </c>
      <c r="D362" s="312" t="s">
        <v>68</v>
      </c>
      <c r="E362" s="312" t="s">
        <v>123</v>
      </c>
      <c r="F362" s="296">
        <v>1</v>
      </c>
      <c r="G362" s="418" t="str">
        <f t="shared" si="128"/>
        <v xml:space="preserve">心 (sim1) </v>
      </c>
      <c r="H362" s="269" t="str" cm="1">
        <f t="array" ref="H362">IF( OR($U362, NOT($V362), $X362), "",  $AF362 &amp; INDEX(中文數值資料表, $AJ362, 2) &amp; $AC362)</f>
        <v>皆一時</v>
      </c>
      <c r="I362" s="332" t="str">
        <f t="shared" si="129"/>
        <v>sim</v>
      </c>
      <c r="J362" s="333" t="str">
        <f t="shared" si="130"/>
        <v>sim</v>
      </c>
      <c r="K362" s="334" t="str">
        <f t="shared" si="131"/>
        <v>sīm</v>
      </c>
      <c r="L362" s="335" t="str">
        <f t="shared" si="132"/>
        <v>ㄒㄧㆬ</v>
      </c>
      <c r="M362" s="270" t="str">
        <f t="shared" ca="1" si="133"/>
        <v xml:space="preserve">\ltjruby{心}{sim}\
</v>
      </c>
      <c r="N362" s="270" t="str">
        <f t="shared" ca="1" si="134"/>
        <v xml:space="preserve">&lt;ruby&gt;心&lt;rt&gt;皆一時&lt;/rt&gt;&lt;/ruby&gt;
</v>
      </c>
      <c r="O362" s="270" t="str">
        <f t="shared" ca="1" si="135"/>
        <v xml:space="preserve">&lt;ruby&gt;心&lt;rt&gt;sim&lt;/rt&gt;&lt;/ruby&gt;
</v>
      </c>
      <c r="P362" s="270" t="str">
        <f t="shared" ca="1" si="150"/>
        <v xml:space="preserve">&lt;ruby&gt;心&lt;rt&gt;sim&lt;/rt&gt;&lt;/ruby&gt;
</v>
      </c>
      <c r="Q362" s="270" t="str">
        <f t="shared" ca="1" si="150"/>
        <v xml:space="preserve">&lt;ruby&gt;心&lt;rt&gt;sīm&lt;/rt&gt;&lt;/ruby&gt;
</v>
      </c>
      <c r="R362" s="271" t="str">
        <f t="shared" ca="1" si="137"/>
        <v xml:space="preserve">&lt;ruby&gt;心&lt;rtc&gt;ㄒㄧㆬ&lt;/rtc&gt;&lt;/ruby&gt;
</v>
      </c>
      <c r="S362" s="271" t="str">
        <f t="shared" ca="1" si="138"/>
        <v xml:space="preserve">&lt;ruby&gt;心&lt;rt&gt;sim&lt;/rt&gt;&lt;rtc&gt;ㄒㄧㆬ&lt;/rtc&gt;&lt;/ruby&gt;
</v>
      </c>
      <c r="T362" s="244"/>
      <c r="U362" s="272" t="b">
        <f t="shared" si="139"/>
        <v>0</v>
      </c>
      <c r="V362" s="272" t="b">
        <f t="shared" si="140"/>
        <v>1</v>
      </c>
      <c r="W362" s="272" t="b">
        <f t="shared" si="148"/>
        <v>0</v>
      </c>
      <c r="X362" s="272" t="b">
        <f t="shared" si="141"/>
        <v>0</v>
      </c>
      <c r="Y362" s="272" t="b">
        <f t="shared" si="142"/>
        <v>0</v>
      </c>
      <c r="Z362" s="298"/>
      <c r="AA362" s="305">
        <f t="shared" si="143"/>
        <v>21</v>
      </c>
      <c r="AB362" s="301" cm="1">
        <f t="array" ref="AB362">IF( $AA362="", "", INDEX(聲母資料表, $AA362, AB$5))</f>
        <v>10</v>
      </c>
      <c r="AC362" s="301" t="str" cm="1">
        <f t="array" ref="AC362">IF( $AA362="", "", INDEX(聲母資料表, $AA362, AC$5))</f>
        <v>時</v>
      </c>
      <c r="AD362" s="305">
        <f t="shared" si="144"/>
        <v>35</v>
      </c>
      <c r="AE362" s="301" cm="1">
        <f t="array" ref="AE362">IF( $X362, "", INDEX(韻母資料表, AD362, AE$5))</f>
        <v>3</v>
      </c>
      <c r="AF362" s="301" t="str" cm="1">
        <f t="array" ref="AF362">IF( $X362, "", INDEX(韻母資料表, AE362, AF$5))</f>
        <v>皆</v>
      </c>
      <c r="AG362" s="298"/>
      <c r="AH362" s="301" t="b">
        <f t="array" ref="AH362">IF( $X362, "", IF( INDEX(韻母資料表, AD362, $AH$5) = "入聲", TRUE, FALSE) )</f>
        <v>0</v>
      </c>
      <c r="AI362" s="302">
        <f t="shared" si="145"/>
        <v>1</v>
      </c>
      <c r="AJ362" s="302">
        <f t="shared" si="149"/>
        <v>1</v>
      </c>
      <c r="AK362" s="362" t="str">
        <f t="array" ref="AK362">IF( $X362, "", INDEX(韻母資料表, $AD362, $AK$5))</f>
        <v>im</v>
      </c>
      <c r="AL362" s="362" t="str">
        <f t="array" ref="AL362">IF($X362, "", INDEX(白話字韻母八聲調資料表, $AE362, $AJ362))</f>
        <v>im</v>
      </c>
      <c r="AM362" s="298"/>
      <c r="AN362" s="362" t="str" cm="1">
        <f t="array" ref="AN362">IF($W362, "", INDEX(聲母資料表, $AA362, AN$5))</f>
        <v>s</v>
      </c>
      <c r="AO362" s="367" t="str" cm="1">
        <f t="array" ref="AO362">IF($X362, "", INDEX(韻母資料表, $AD362, AO$5))</f>
        <v>im</v>
      </c>
      <c r="AP362" s="362" t="str" cm="1">
        <f t="array" ref="AP362">IF($X362, "", INDEX(台羅韻母八聲調資料表, $AE362, $F362))</f>
        <v>im</v>
      </c>
      <c r="AQ362" s="298"/>
      <c r="AR362" s="302" t="str">
        <f t="array" ref="AR362">IF($W362, "", INDEX(聲母資料表, $AA362, $AR$5))</f>
        <v>s</v>
      </c>
      <c r="AS362" s="303" t="str">
        <f t="array" ref="AS362">IF($X362, "", INDEX(韻母資料表, $AD362, $AS$5))</f>
        <v>im</v>
      </c>
      <c r="AT362" s="302" t="str">
        <f t="array" ref="AT362">IF($X362, "", INDEX(閩拼韻母八聲調資料表, $AE362, $AJ362))</f>
        <v>īm</v>
      </c>
      <c r="AV362" s="301" t="b">
        <f t="shared" si="147"/>
        <v>1</v>
      </c>
      <c r="AW362" s="301" t="b">
        <f>IF( $AV362, IFERROR( IF(MATCH( $E362, 顎音化聲母!$H$9:$H$37, 0), TRUE, FALSE), FALSE), "")</f>
        <v>1</v>
      </c>
      <c r="AX362" s="301" t="str">
        <f t="array" ref="AX362">IF( AND($AV362, $AW362), INDEX(顎音化聲母資料表, MATCH( $D362 &amp; $E362, 顎音化聲母!$L$5:$L$136, 0), 3), "")</f>
        <v>ㄒ</v>
      </c>
      <c r="AY362" s="301">
        <f t="shared" si="146"/>
        <v>21</v>
      </c>
      <c r="AZ362" s="362" t="str">
        <f t="array" ref="AZ362">IF($AY362="", "", IF( $AX362&lt;&gt;"", $AX362,INDEX(聲母資料表, $AY362, $AZ$5)))</f>
        <v>ㄒ</v>
      </c>
      <c r="BA362" s="362" t="str">
        <f t="array" ref="BA362">IF($X362, "", INDEX(方音八音反切資料表, $AE362, $AJ362))</f>
        <v>ㄧㆬ</v>
      </c>
    </row>
    <row r="363" spans="2:53">
      <c r="B363" s="307">
        <f t="shared" si="127"/>
        <v>356</v>
      </c>
      <c r="C363" s="404" t="s">
        <v>75</v>
      </c>
      <c r="D363" s="312"/>
      <c r="E363" s="312"/>
      <c r="F363" s="296"/>
      <c r="G363" s="418" t="str">
        <f t="shared" si="128"/>
        <v/>
      </c>
      <c r="H363" s="269" t="str" cm="1">
        <f t="array" ref="H363">IF( OR($U363, NOT($V363), $X363), "",  $AF363 &amp; INDEX(中文數值資料表, $AJ363, 2) &amp; $AC363)</f>
        <v/>
      </c>
      <c r="I363" s="332" t="str">
        <f t="shared" si="129"/>
        <v/>
      </c>
      <c r="J363" s="333" t="str">
        <f t="shared" si="130"/>
        <v/>
      </c>
      <c r="K363" s="334" t="str">
        <f t="shared" si="131"/>
        <v/>
      </c>
      <c r="L363" s="335" t="str">
        <f t="shared" si="132"/>
        <v/>
      </c>
      <c r="M363" s="270" t="str">
        <f t="shared" ca="1" si="133"/>
        <v xml:space="preserve">\ltjruby{，}{}\
</v>
      </c>
      <c r="N363" s="270" t="str">
        <f t="shared" ca="1" si="134"/>
        <v xml:space="preserve">，
</v>
      </c>
      <c r="O363" s="270" t="str">
        <f t="shared" ca="1" si="135"/>
        <v xml:space="preserve">，
</v>
      </c>
      <c r="P363" s="270" t="str">
        <f t="shared" ca="1" si="150"/>
        <v xml:space="preserve">，
</v>
      </c>
      <c r="Q363" s="270" t="str">
        <f t="shared" ca="1" si="150"/>
        <v xml:space="preserve">，
</v>
      </c>
      <c r="R363" s="271" t="str">
        <f t="shared" ca="1" si="137"/>
        <v xml:space="preserve">，
</v>
      </c>
      <c r="S363" s="271" t="str">
        <f t="shared" ca="1" si="138"/>
        <v xml:space="preserve">，
</v>
      </c>
      <c r="T363" s="244"/>
      <c r="U363" s="272" t="b">
        <f t="shared" si="139"/>
        <v>1</v>
      </c>
      <c r="V363" s="272" t="b">
        <f t="shared" si="140"/>
        <v>0</v>
      </c>
      <c r="W363" s="272" t="b">
        <f t="shared" si="148"/>
        <v>1</v>
      </c>
      <c r="X363" s="272" t="b">
        <f t="shared" si="141"/>
        <v>1</v>
      </c>
      <c r="Y363" s="272" t="b">
        <f t="shared" si="142"/>
        <v>0</v>
      </c>
      <c r="Z363" s="298"/>
      <c r="AA363" s="305" t="str">
        <f t="shared" si="143"/>
        <v/>
      </c>
      <c r="AB363" s="301" t="str" cm="1">
        <f t="array" ref="AB363">IF( $AA363="", "", INDEX(聲母資料表, $AA363, AB$5))</f>
        <v/>
      </c>
      <c r="AC363" s="301" t="str" cm="1">
        <f t="array" ref="AC363">IF( $AA363="", "", INDEX(聲母資料表, $AA363, AC$5))</f>
        <v/>
      </c>
      <c r="AD363" s="305" t="str">
        <f t="shared" si="144"/>
        <v/>
      </c>
      <c r="AE363" s="301" t="str" cm="1">
        <f t="array" ref="AE363">IF( $X363, "", INDEX(韻母資料表, AD363, AE$5))</f>
        <v/>
      </c>
      <c r="AF363" s="301" t="str" cm="1">
        <f t="array" ref="AF363">IF( $X363, "", INDEX(韻母資料表, AE363, AF$5))</f>
        <v/>
      </c>
      <c r="AG363" s="298"/>
      <c r="AH363" s="301" t="str">
        <f t="array" ref="AH363">IF( $X363, "", IF( INDEX(韻母資料表, AD363, $AH$5) = "入聲", TRUE, FALSE) )</f>
        <v/>
      </c>
      <c r="AI363" s="302" t="str">
        <f t="shared" si="145"/>
        <v/>
      </c>
      <c r="AJ363" s="302" t="str">
        <f t="shared" si="149"/>
        <v/>
      </c>
      <c r="AK363" s="362" t="str">
        <f t="array" ref="AK363">IF( $X363, "", INDEX(韻母資料表, $AD363, $AK$5))</f>
        <v/>
      </c>
      <c r="AL363" s="362" t="str">
        <f t="array" ref="AL363">IF($X363, "", INDEX(白話字韻母八聲調資料表, $AE363, $AJ363))</f>
        <v/>
      </c>
      <c r="AM363" s="298"/>
      <c r="AN363" s="362" t="str" cm="1">
        <f t="array" ref="AN363">IF($W363, "", INDEX(聲母資料表, $AA363, AN$5))</f>
        <v/>
      </c>
      <c r="AO363" s="367" t="str" cm="1">
        <f t="array" ref="AO363">IF($X363, "", INDEX(韻母資料表, $AD363, AO$5))</f>
        <v/>
      </c>
      <c r="AP363" s="362" t="str" cm="1">
        <f t="array" ref="AP363">IF($X363, "", INDEX(台羅韻母八聲調資料表, $AE363, $F363))</f>
        <v/>
      </c>
      <c r="AQ363" s="298"/>
      <c r="AR363" s="302" t="str">
        <f t="array" ref="AR363">IF($W363, "", INDEX(聲母資料表, $AA363, $AR$5))</f>
        <v/>
      </c>
      <c r="AS363" s="303" t="str">
        <f t="array" ref="AS363">IF($X363, "", INDEX(韻母資料表, $AD363, $AS$5))</f>
        <v/>
      </c>
      <c r="AT363" s="302" t="str">
        <f t="array" ref="AT363">IF($X363, "", INDEX(閩拼韻母八聲調資料表, $AE363, $AJ363))</f>
        <v/>
      </c>
      <c r="AV363" s="301" t="b">
        <f t="shared" si="147"/>
        <v>0</v>
      </c>
      <c r="AW363" s="301" t="str">
        <f>IF( $AV363, IFERROR( IF(MATCH( $E363, 顎音化聲母!$H$9:$H$37, 0), TRUE, FALSE), FALSE), "")</f>
        <v/>
      </c>
      <c r="AX363" s="301" t="str">
        <f t="array" ref="AX363">IF( AND($AV363, $AW363), INDEX(顎音化聲母資料表, MATCH( $D363 &amp; $E363, 顎音化聲母!$L$5:$L$136, 0), 3), "")</f>
        <v/>
      </c>
      <c r="AY363" s="301" t="str">
        <f t="shared" si="146"/>
        <v/>
      </c>
      <c r="AZ363" s="362" t="str">
        <f t="array" ref="AZ363">IF($AY363="", "", IF( $AX363&lt;&gt;"", $AX363,INDEX(聲母資料表, $AY363, $AZ$5)))</f>
        <v/>
      </c>
      <c r="BA363" s="362" t="str">
        <f t="array" ref="BA363">IF($X363, "", INDEX(方音八音反切資料表, $AE363, $AJ363))</f>
        <v/>
      </c>
    </row>
    <row r="364" spans="2:53">
      <c r="B364" s="307">
        <f t="shared" si="127"/>
        <v>357</v>
      </c>
      <c r="C364" s="404" t="s">
        <v>292</v>
      </c>
      <c r="D364" s="312" t="s">
        <v>103</v>
      </c>
      <c r="E364" s="312" t="s">
        <v>66</v>
      </c>
      <c r="F364" s="296">
        <v>8</v>
      </c>
      <c r="G364" s="418" t="str">
        <f t="shared" si="128"/>
        <v xml:space="preserve">或 (hik8) </v>
      </c>
      <c r="H364" s="269" t="str" cm="1">
        <f t="array" ref="H364">IF( OR($U364, NOT($V364), $X364), "",  $AF364 &amp; INDEX(中文數值資料表, $AJ364, 2) &amp; $AC364)</f>
        <v>監八喜</v>
      </c>
      <c r="I364" s="332" t="str">
        <f t="shared" si="129"/>
        <v>hik</v>
      </c>
      <c r="J364" s="333" t="str">
        <f t="shared" si="130"/>
        <v>hi̍k</v>
      </c>
      <c r="K364" s="334" t="str">
        <f t="shared" si="131"/>
        <v>hík</v>
      </c>
      <c r="L364" s="335" t="str">
        <f t="shared" si="132"/>
        <v>ㄏㄧㆻ˙</v>
      </c>
      <c r="M364" s="270" t="str">
        <f t="shared" ca="1" si="133"/>
        <v xml:space="preserve">\ltjruby{或}{hi̍k}\
</v>
      </c>
      <c r="N364" s="270" t="str">
        <f t="shared" ca="1" si="134"/>
        <v xml:space="preserve">&lt;ruby&gt;或&lt;rt&gt;監八喜&lt;/rt&gt;&lt;/ruby&gt;
</v>
      </c>
      <c r="O364" s="270" t="str">
        <f t="shared" ca="1" si="135"/>
        <v xml:space="preserve">&lt;ruby&gt;或&lt;rt&gt;hik&lt;/rt&gt;&lt;/ruby&gt;
</v>
      </c>
      <c r="P364" s="270" t="str">
        <f t="shared" ca="1" si="150"/>
        <v xml:space="preserve">&lt;ruby&gt;或&lt;rt&gt;hi̍k&lt;/rt&gt;&lt;/ruby&gt;
</v>
      </c>
      <c r="Q364" s="270" t="str">
        <f t="shared" ca="1" si="150"/>
        <v xml:space="preserve">&lt;ruby&gt;或&lt;rt&gt;hík&lt;/rt&gt;&lt;/ruby&gt;
</v>
      </c>
      <c r="R364" s="271" t="str">
        <f t="shared" ca="1" si="137"/>
        <v xml:space="preserve">&lt;ruby&gt;或&lt;rtc&gt;ㄏㄧㆻ˙&lt;/rtc&gt;&lt;/ruby&gt;
</v>
      </c>
      <c r="S364" s="271" t="str">
        <f t="shared" ca="1" si="138"/>
        <v xml:space="preserve">&lt;ruby&gt;或&lt;rt&gt;hi̍k&lt;/rt&gt;&lt;rtc&gt;ㄏㄧㆻ˙&lt;/rtc&gt;&lt;/ruby&gt;
</v>
      </c>
      <c r="T364" s="244"/>
      <c r="U364" s="272" t="b">
        <f t="shared" si="139"/>
        <v>0</v>
      </c>
      <c r="V364" s="272" t="b">
        <f t="shared" si="140"/>
        <v>1</v>
      </c>
      <c r="W364" s="272" t="b">
        <f t="shared" si="148"/>
        <v>0</v>
      </c>
      <c r="X364" s="272" t="b">
        <f t="shared" si="141"/>
        <v>0</v>
      </c>
      <c r="Y364" s="272" t="b">
        <f t="shared" si="142"/>
        <v>0</v>
      </c>
      <c r="Z364" s="298"/>
      <c r="AA364" s="305">
        <f t="shared" si="143"/>
        <v>13</v>
      </c>
      <c r="AB364" s="301" cm="1">
        <f t="array" ref="AB364">IF( $AA364="", "", INDEX(聲母資料表, $AA364, AB$5))</f>
        <v>15</v>
      </c>
      <c r="AC364" s="301" t="str" cm="1">
        <f t="array" ref="AC364">IF( $AA364="", "", INDEX(聲母資料表, $AA364, AC$5))</f>
        <v>喜</v>
      </c>
      <c r="AD364" s="305">
        <f t="shared" si="144"/>
        <v>34</v>
      </c>
      <c r="AE364" s="301" cm="1">
        <f t="array" ref="AE364">IF( $X364, "", INDEX(韻母資料表, AD364, AE$5))</f>
        <v>9</v>
      </c>
      <c r="AF364" s="301" t="str" cm="1">
        <f t="array" ref="AF364">IF( $X364, "", INDEX(韻母資料表, AE364, AF$5))</f>
        <v>監</v>
      </c>
      <c r="AG364" s="298"/>
      <c r="AH364" s="301" t="b">
        <f t="array" ref="AH364">IF( $X364, "", IF( INDEX(韻母資料表, AD364, $AH$5) = "入聲", TRUE, FALSE) )</f>
        <v>0</v>
      </c>
      <c r="AI364" s="302">
        <f t="shared" si="145"/>
        <v>1</v>
      </c>
      <c r="AJ364" s="302">
        <f t="shared" si="149"/>
        <v>8</v>
      </c>
      <c r="AK364" s="362" t="str">
        <f t="array" ref="AK364">IF( $X364, "", INDEX(韻母資料表, $AD364, $AK$5))</f>
        <v>ik</v>
      </c>
      <c r="AL364" s="362" t="str">
        <f t="array" ref="AL364">IF($X364, "", INDEX(白話字韻母八聲調資料表, $AE364, $AJ364))</f>
        <v>ik</v>
      </c>
      <c r="AM364" s="298"/>
      <c r="AN364" s="362" t="str" cm="1">
        <f t="array" ref="AN364">IF($W364, "", INDEX(聲母資料表, $AA364, AN$5))</f>
        <v>h</v>
      </c>
      <c r="AO364" s="367" t="str" cm="1">
        <f t="array" ref="AO364">IF($X364, "", INDEX(韻母資料表, $AD364, AO$5))</f>
        <v>ik</v>
      </c>
      <c r="AP364" s="362" t="str" cm="1">
        <f t="array" ref="AP364">IF($X364, "", INDEX(台羅韻母八聲調資料表, $AE364, $F364))</f>
        <v>i̍k</v>
      </c>
      <c r="AQ364" s="298"/>
      <c r="AR364" s="302" t="str">
        <f t="array" ref="AR364">IF($W364, "", INDEX(聲母資料表, $AA364, $AR$5))</f>
        <v>h</v>
      </c>
      <c r="AS364" s="303" t="str">
        <f t="array" ref="AS364">IF($X364, "", INDEX(韻母資料表, $AD364, $AS$5))</f>
        <v>ik</v>
      </c>
      <c r="AT364" s="302" t="str">
        <f t="array" ref="AT364">IF($X364, "", INDEX(閩拼韻母八聲調資料表, $AE364, $AJ364))</f>
        <v>ík</v>
      </c>
      <c r="AV364" s="301" t="b">
        <f t="shared" si="147"/>
        <v>0</v>
      </c>
      <c r="AW364" s="301" t="str">
        <f>IF( $AV364, IFERROR( IF(MATCH( $E364, 顎音化聲母!$H$9:$H$37, 0), TRUE, FALSE), FALSE), "")</f>
        <v/>
      </c>
      <c r="AX364" s="301" t="str">
        <f t="array" ref="AX364">IF( AND($AV364, $AW364), INDEX(顎音化聲母資料表, MATCH( $D364 &amp; $E364, 顎音化聲母!$L$5:$L$136, 0), 3), "")</f>
        <v/>
      </c>
      <c r="AY364" s="301">
        <f t="shared" si="146"/>
        <v>13</v>
      </c>
      <c r="AZ364" s="362" t="str">
        <f t="array" ref="AZ364">IF($AY364="", "", IF( $AX364&lt;&gt;"", $AX364,INDEX(聲母資料表, $AY364, $AZ$5)))</f>
        <v>ㄏ</v>
      </c>
      <c r="BA364" s="362" t="str">
        <f t="array" ref="BA364">IF($X364, "", INDEX(方音八音反切資料表, $AE364, $AJ364))</f>
        <v>ㄧㆻ˙</v>
      </c>
    </row>
    <row r="365" spans="2:53">
      <c r="B365" s="307">
        <f t="shared" si="127"/>
        <v>358</v>
      </c>
      <c r="C365" s="404" t="s">
        <v>204</v>
      </c>
      <c r="D365" s="312" t="s">
        <v>91</v>
      </c>
      <c r="E365" s="312" t="s">
        <v>61</v>
      </c>
      <c r="F365" s="296">
        <v>7</v>
      </c>
      <c r="G365" s="418" t="str">
        <f t="shared" si="128"/>
        <v xml:space="preserve">異 (qi7) </v>
      </c>
      <c r="H365" s="269" t="str" cm="1">
        <f t="array" ref="H365">IF( OR($U365, NOT($V365), $X365), "",  $AF365 &amp; INDEX(中文數值資料表, $AJ365, 2) &amp; $AC365)</f>
        <v>堅七英</v>
      </c>
      <c r="I365" s="332" t="str">
        <f t="shared" si="129"/>
        <v>qī</v>
      </c>
      <c r="J365" s="333" t="str">
        <f t="shared" si="130"/>
        <v>ī</v>
      </c>
      <c r="K365" s="334" t="str">
        <f t="shared" si="131"/>
        <v>ī</v>
      </c>
      <c r="L365" s="335" t="str">
        <f t="shared" si="132"/>
        <v>0ㄧ˫</v>
      </c>
      <c r="M365" s="270" t="str">
        <f t="shared" ca="1" si="133"/>
        <v xml:space="preserve">\ltjruby{異}{ī}\
</v>
      </c>
      <c r="N365" s="270" t="str">
        <f t="shared" ca="1" si="134"/>
        <v xml:space="preserve">&lt;ruby&gt;異&lt;rt&gt;堅七英&lt;/rt&gt;&lt;/ruby&gt;
</v>
      </c>
      <c r="O365" s="270" t="str">
        <f t="shared" ca="1" si="135"/>
        <v xml:space="preserve">&lt;ruby&gt;異&lt;rt&gt;qī&lt;/rt&gt;&lt;/ruby&gt;
</v>
      </c>
      <c r="P365" s="270" t="str">
        <f t="shared" ca="1" si="150"/>
        <v xml:space="preserve">&lt;ruby&gt;異&lt;rt&gt;ī&lt;/rt&gt;&lt;/ruby&gt;
</v>
      </c>
      <c r="Q365" s="270" t="str">
        <f t="shared" ca="1" si="150"/>
        <v xml:space="preserve">&lt;ruby&gt;異&lt;rt&gt;ī&lt;/rt&gt;&lt;/ruby&gt;
</v>
      </c>
      <c r="R365" s="271" t="str">
        <f t="shared" ca="1" si="137"/>
        <v xml:space="preserve">&lt;ruby&gt;異&lt;rtc&gt;0ㄧ˫&lt;/rtc&gt;&lt;/ruby&gt;
</v>
      </c>
      <c r="S365" s="271" t="str">
        <f t="shared" ca="1" si="138"/>
        <v xml:space="preserve">&lt;ruby&gt;異&lt;rt&gt;ī&lt;/rt&gt;&lt;rtc&gt;0ㄧ˫&lt;/rtc&gt;&lt;/ruby&gt;
</v>
      </c>
      <c r="T365" s="244"/>
      <c r="U365" s="272" t="b">
        <f t="shared" si="139"/>
        <v>0</v>
      </c>
      <c r="V365" s="272" t="b">
        <f t="shared" si="140"/>
        <v>1</v>
      </c>
      <c r="W365" s="272" t="b">
        <f t="shared" si="148"/>
        <v>0</v>
      </c>
      <c r="X365" s="272" t="b">
        <f t="shared" si="141"/>
        <v>0</v>
      </c>
      <c r="Y365" s="272" t="b">
        <f t="shared" si="142"/>
        <v>0</v>
      </c>
      <c r="Z365" s="298"/>
      <c r="AA365" s="305">
        <f t="shared" si="143"/>
        <v>22</v>
      </c>
      <c r="AB365" s="301" cm="1">
        <f t="array" ref="AB365">IF( $AA365="", "", INDEX(聲母資料表, $AA365, AB$5))</f>
        <v>11</v>
      </c>
      <c r="AC365" s="301" t="str" cm="1">
        <f t="array" ref="AC365">IF( $AA365="", "", INDEX(聲母資料表, $AA365, AC$5))</f>
        <v>英</v>
      </c>
      <c r="AD365" s="305">
        <f t="shared" si="144"/>
        <v>19</v>
      </c>
      <c r="AE365" s="301" cm="1">
        <f t="array" ref="AE365">IF( $X365, "", INDEX(韻母資料表, AD365, AE$5))</f>
        <v>29</v>
      </c>
      <c r="AF365" s="301" t="str" cm="1">
        <f t="array" ref="AF365">IF( $X365, "", INDEX(韻母資料表, AE365, AF$5))</f>
        <v>堅</v>
      </c>
      <c r="AG365" s="298"/>
      <c r="AH365" s="301" t="b">
        <f t="array" ref="AH365">IF( $X365, "", IF( INDEX(韻母資料表, AD365, $AH$5) = "入聲", TRUE, FALSE) )</f>
        <v>0</v>
      </c>
      <c r="AI365" s="302">
        <f t="shared" si="145"/>
        <v>1</v>
      </c>
      <c r="AJ365" s="302">
        <f t="shared" si="149"/>
        <v>7</v>
      </c>
      <c r="AK365" s="362" t="str">
        <f t="array" ref="AK365">IF( $X365, "", INDEX(韻母資料表, $AD365, $AK$5))</f>
        <v>i</v>
      </c>
      <c r="AL365" s="362" t="str">
        <f t="array" ref="AL365">IF($X365, "", INDEX(白話字韻母八聲調資料表, $AE365, $AJ365))</f>
        <v>ī</v>
      </c>
      <c r="AM365" s="298"/>
      <c r="AN365" s="362" t="str" cm="1">
        <f t="array" ref="AN365">IF($W365, "", INDEX(聲母資料表, $AA365, AN$5))</f>
        <v xml:space="preserve"> </v>
      </c>
      <c r="AO365" s="367" t="str" cm="1">
        <f t="array" ref="AO365">IF($X365, "", INDEX(韻母資料表, $AD365, AO$5))</f>
        <v>i</v>
      </c>
      <c r="AP365" s="362" t="str" cm="1">
        <f t="array" ref="AP365">IF($X365, "", INDEX(台羅韻母八聲調資料表, $AE365, $F365))</f>
        <v>ī</v>
      </c>
      <c r="AQ365" s="298"/>
      <c r="AR365" s="302" t="str">
        <f t="array" ref="AR365">IF($W365, "", INDEX(聲母資料表, $AA365, $AR$5))</f>
        <v xml:space="preserve"> </v>
      </c>
      <c r="AS365" s="303" t="str">
        <f t="array" ref="AS365">IF($X365, "", INDEX(韻母資料表, $AD365, $AS$5))</f>
        <v>i</v>
      </c>
      <c r="AT365" s="302" t="str">
        <f t="array" ref="AT365">IF($X365, "", INDEX(閩拼韻母八聲調資料表, $AE365, $AJ365))</f>
        <v>ī</v>
      </c>
      <c r="AV365" s="301" t="b">
        <f t="shared" si="147"/>
        <v>0</v>
      </c>
      <c r="AW365" s="301" t="str">
        <f>IF( $AV365, IFERROR( IF(MATCH( $E365, 顎音化聲母!$H$9:$H$37, 0), TRUE, FALSE), FALSE), "")</f>
        <v/>
      </c>
      <c r="AX365" s="301" t="str">
        <f t="array" ref="AX365">IF( AND($AV365, $AW365), INDEX(顎音化聲母資料表, MATCH( $D365 &amp; $E365, 顎音化聲母!$L$5:$L$136, 0), 3), "")</f>
        <v/>
      </c>
      <c r="AY365" s="301">
        <f t="shared" si="146"/>
        <v>22</v>
      </c>
      <c r="AZ365" s="362">
        <f t="array" ref="AZ365">IF($AY365="", "", IF( $AX365&lt;&gt;"", $AX365,INDEX(聲母資料表, $AY365, $AZ$5)))</f>
        <v>0</v>
      </c>
      <c r="BA365" s="362" t="str">
        <f t="array" ref="BA365">IF($X365, "", INDEX(方音八音反切資料表, $AE365, $AJ365))</f>
        <v>ㄧ˫</v>
      </c>
    </row>
    <row r="366" spans="2:53">
      <c r="B366" s="307">
        <f t="shared" si="127"/>
        <v>359</v>
      </c>
      <c r="C366" s="404" t="s">
        <v>329</v>
      </c>
      <c r="D366" s="312" t="s">
        <v>100</v>
      </c>
      <c r="E366" s="312" t="s">
        <v>61</v>
      </c>
      <c r="F366" s="296">
        <v>7</v>
      </c>
      <c r="G366" s="418" t="str">
        <f t="shared" si="128"/>
        <v xml:space="preserve">二 (ji7) </v>
      </c>
      <c r="H366" s="269" t="str" cm="1">
        <f t="array" ref="H366">IF( OR($U366, NOT($V366), $X366), "",  $AF366 &amp; INDEX(中文數值資料表, $AJ366, 2) &amp; $AC366)</f>
        <v>堅七入</v>
      </c>
      <c r="I366" s="332" t="str">
        <f t="shared" si="129"/>
        <v>jī</v>
      </c>
      <c r="J366" s="333" t="str">
        <f t="shared" si="130"/>
        <v>jī</v>
      </c>
      <c r="K366" s="334" t="str">
        <f t="shared" si="131"/>
        <v>zzī</v>
      </c>
      <c r="L366" s="335" t="str">
        <f t="shared" si="132"/>
        <v>ㆢㄧ˫</v>
      </c>
      <c r="M366" s="270" t="str">
        <f t="shared" ca="1" si="133"/>
        <v xml:space="preserve">\ltjruby{二}{jī}\
</v>
      </c>
      <c r="N366" s="270" t="str">
        <f t="shared" ca="1" si="134"/>
        <v xml:space="preserve">&lt;ruby&gt;二&lt;rt&gt;堅七入&lt;/rt&gt;&lt;/ruby&gt;
</v>
      </c>
      <c r="O366" s="270" t="str">
        <f t="shared" ca="1" si="135"/>
        <v xml:space="preserve">&lt;ruby&gt;二&lt;rt&gt;jī&lt;/rt&gt;&lt;/ruby&gt;
</v>
      </c>
      <c r="P366" s="270" t="str">
        <f t="shared" ca="1" si="150"/>
        <v xml:space="preserve">&lt;ruby&gt;二&lt;rt&gt;jī&lt;/rt&gt;&lt;/ruby&gt;
</v>
      </c>
      <c r="Q366" s="270" t="str">
        <f t="shared" ca="1" si="150"/>
        <v xml:space="preserve">&lt;ruby&gt;二&lt;rt&gt;zzī&lt;/rt&gt;&lt;/ruby&gt;
</v>
      </c>
      <c r="R366" s="271" t="str">
        <f t="shared" ca="1" si="137"/>
        <v xml:space="preserve">&lt;ruby&gt;二&lt;rtc&gt;ㆢㄧ˫&lt;/rtc&gt;&lt;/ruby&gt;
</v>
      </c>
      <c r="S366" s="271" t="str">
        <f t="shared" ca="1" si="138"/>
        <v xml:space="preserve">&lt;ruby&gt;二&lt;rt&gt;jī&lt;/rt&gt;&lt;rtc&gt;ㆢㄧ˫&lt;/rtc&gt;&lt;/ruby&gt;
</v>
      </c>
      <c r="T366" s="244"/>
      <c r="U366" s="272" t="b">
        <f t="shared" si="139"/>
        <v>0</v>
      </c>
      <c r="V366" s="272" t="b">
        <f t="shared" si="140"/>
        <v>1</v>
      </c>
      <c r="W366" s="272" t="b">
        <f t="shared" si="148"/>
        <v>0</v>
      </c>
      <c r="X366" s="272" t="b">
        <f t="shared" si="141"/>
        <v>0</v>
      </c>
      <c r="Y366" s="272" t="b">
        <f t="shared" si="142"/>
        <v>0</v>
      </c>
      <c r="Z366" s="298"/>
      <c r="AA366" s="305">
        <f t="shared" si="143"/>
        <v>19</v>
      </c>
      <c r="AB366" s="301" cm="1">
        <f t="array" ref="AB366">IF( $AA366="", "", INDEX(聲母資料表, $AA366, AB$5))</f>
        <v>9</v>
      </c>
      <c r="AC366" s="301" t="str" cm="1">
        <f t="array" ref="AC366">IF( $AA366="", "", INDEX(聲母資料表, $AA366, AC$5))</f>
        <v>入</v>
      </c>
      <c r="AD366" s="305">
        <f t="shared" si="144"/>
        <v>19</v>
      </c>
      <c r="AE366" s="301" cm="1">
        <f t="array" ref="AE366">IF( $X366, "", INDEX(韻母資料表, AD366, AE$5))</f>
        <v>29</v>
      </c>
      <c r="AF366" s="301" t="str" cm="1">
        <f t="array" ref="AF366">IF( $X366, "", INDEX(韻母資料表, AE366, AF$5))</f>
        <v>堅</v>
      </c>
      <c r="AG366" s="298"/>
      <c r="AH366" s="301" t="b">
        <f t="array" ref="AH366">IF( $X366, "", IF( INDEX(韻母資料表, AD366, $AH$5) = "入聲", TRUE, FALSE) )</f>
        <v>0</v>
      </c>
      <c r="AI366" s="302">
        <f t="shared" si="145"/>
        <v>1</v>
      </c>
      <c r="AJ366" s="302">
        <f t="shared" si="149"/>
        <v>7</v>
      </c>
      <c r="AK366" s="362" t="str">
        <f t="array" ref="AK366">IF( $X366, "", INDEX(韻母資料表, $AD366, $AK$5))</f>
        <v>i</v>
      </c>
      <c r="AL366" s="362" t="str">
        <f t="array" ref="AL366">IF($X366, "", INDEX(白話字韻母八聲調資料表, $AE366, $AJ366))</f>
        <v>ī</v>
      </c>
      <c r="AM366" s="298"/>
      <c r="AN366" s="362" t="str" cm="1">
        <f t="array" ref="AN366">IF($W366, "", INDEX(聲母資料表, $AA366, AN$5))</f>
        <v>j</v>
      </c>
      <c r="AO366" s="367" t="str" cm="1">
        <f t="array" ref="AO366">IF($X366, "", INDEX(韻母資料表, $AD366, AO$5))</f>
        <v>i</v>
      </c>
      <c r="AP366" s="362" t="str" cm="1">
        <f t="array" ref="AP366">IF($X366, "", INDEX(台羅韻母八聲調資料表, $AE366, $F366))</f>
        <v>ī</v>
      </c>
      <c r="AQ366" s="298"/>
      <c r="AR366" s="302" t="str">
        <f t="array" ref="AR366">IF($W366, "", INDEX(聲母資料表, $AA366, $AR$5))</f>
        <v>zz</v>
      </c>
      <c r="AS366" s="303" t="str">
        <f t="array" ref="AS366">IF($X366, "", INDEX(韻母資料表, $AD366, $AS$5))</f>
        <v>i</v>
      </c>
      <c r="AT366" s="302" t="str">
        <f t="array" ref="AT366">IF($X366, "", INDEX(閩拼韻母八聲調資料表, $AE366, $AJ366))</f>
        <v>ī</v>
      </c>
      <c r="AV366" s="301" t="b">
        <f t="shared" si="147"/>
        <v>1</v>
      </c>
      <c r="AW366" s="301" t="b">
        <f>IF( $AV366, IFERROR( IF(MATCH( $E366, 顎音化聲母!$H$9:$H$37, 0), TRUE, FALSE), FALSE), "")</f>
        <v>1</v>
      </c>
      <c r="AX366" s="301" t="str">
        <f t="array" ref="AX366">IF( AND($AV366, $AW366), INDEX(顎音化聲母資料表, MATCH( $D366 &amp; $E366, 顎音化聲母!$L$5:$L$136, 0), 3), "")</f>
        <v>ㆢ</v>
      </c>
      <c r="AY366" s="301">
        <f t="shared" si="146"/>
        <v>19</v>
      </c>
      <c r="AZ366" s="362" t="str">
        <f t="array" ref="AZ366">IF($AY366="", "", IF( $AX366&lt;&gt;"", $AX366,INDEX(聲母資料表, $AY366, $AZ$5)))</f>
        <v>ㆢ</v>
      </c>
      <c r="BA366" s="362" t="str">
        <f t="array" ref="BA366">IF($X366, "", INDEX(方音八音反切資料表, $AE366, $AJ366))</f>
        <v>ㄧ˫</v>
      </c>
    </row>
    <row r="367" spans="2:53">
      <c r="B367" s="307">
        <f t="shared" si="127"/>
        <v>360</v>
      </c>
      <c r="C367" s="404" t="s">
        <v>265</v>
      </c>
      <c r="D367" s="312" t="s">
        <v>79</v>
      </c>
      <c r="E367" s="312" t="s">
        <v>179</v>
      </c>
      <c r="F367" s="296">
        <v>2</v>
      </c>
      <c r="G367" s="418" t="str">
        <f t="shared" si="128"/>
        <v xml:space="preserve">者 (tsia2) </v>
      </c>
      <c r="H367" s="269" t="str" cm="1">
        <f t="array" ref="H367">IF( OR($U367, NOT($V367), $X367), "",  $AF367 &amp; INDEX(中文數值資料表, $AJ367, 2) &amp; $AC367)</f>
        <v>堅二曾</v>
      </c>
      <c r="I367" s="332" t="str">
        <f t="shared" si="129"/>
        <v>tsiá</v>
      </c>
      <c r="J367" s="333" t="str">
        <f t="shared" si="130"/>
        <v>tsiá</v>
      </c>
      <c r="K367" s="334" t="str">
        <f t="shared" si="131"/>
        <v>ziá</v>
      </c>
      <c r="L367" s="335" t="str">
        <f t="shared" si="132"/>
        <v>ㄗㄧㄚˋ</v>
      </c>
      <c r="M367" s="270" t="str">
        <f t="shared" ca="1" si="133"/>
        <v xml:space="preserve">\ltjruby{者}{tsiá}\
</v>
      </c>
      <c r="N367" s="270" t="str">
        <f t="shared" ca="1" si="134"/>
        <v xml:space="preserve">&lt;ruby&gt;者&lt;rt&gt;堅二曾&lt;/rt&gt;&lt;/ruby&gt;
</v>
      </c>
      <c r="O367" s="270" t="str">
        <f t="shared" ca="1" si="135"/>
        <v xml:space="preserve">&lt;ruby&gt;者&lt;rt&gt;tsiá&lt;/rt&gt;&lt;/ruby&gt;
</v>
      </c>
      <c r="P367" s="270" t="str">
        <f t="shared" ca="1" si="150"/>
        <v xml:space="preserve">&lt;ruby&gt;者&lt;rt&gt;tsiá&lt;/rt&gt;&lt;/ruby&gt;
</v>
      </c>
      <c r="Q367" s="270" t="str">
        <f t="shared" ca="1" si="150"/>
        <v xml:space="preserve">&lt;ruby&gt;者&lt;rt&gt;ziá&lt;/rt&gt;&lt;/ruby&gt;
</v>
      </c>
      <c r="R367" s="271" t="str">
        <f t="shared" ca="1" si="137"/>
        <v xml:space="preserve">&lt;ruby&gt;者&lt;rtc&gt;ㄗㄧㄚˋ&lt;/rtc&gt;&lt;/ruby&gt;
</v>
      </c>
      <c r="S367" s="271" t="str">
        <f t="shared" ca="1" si="138"/>
        <v xml:space="preserve">&lt;ruby&gt;者&lt;rt&gt;tsiá&lt;/rt&gt;&lt;rtc&gt;ㄗㄧㄚˋ&lt;/rtc&gt;&lt;/ruby&gt;
</v>
      </c>
      <c r="T367" s="244"/>
      <c r="U367" s="272" t="b">
        <f t="shared" si="139"/>
        <v>0</v>
      </c>
      <c r="V367" s="272" t="b">
        <f t="shared" si="140"/>
        <v>1</v>
      </c>
      <c r="W367" s="272" t="b">
        <f t="shared" si="148"/>
        <v>0</v>
      </c>
      <c r="X367" s="272" t="b">
        <f t="shared" si="141"/>
        <v>0</v>
      </c>
      <c r="Y367" s="272" t="b">
        <f t="shared" si="142"/>
        <v>0</v>
      </c>
      <c r="Z367" s="298"/>
      <c r="AA367" s="305">
        <f t="shared" si="143"/>
        <v>18</v>
      </c>
      <c r="AB367" s="301" cm="1">
        <f t="array" ref="AB367">IF( $AA367="", "", INDEX(聲母資料表, $AA367, AB$5))</f>
        <v>8</v>
      </c>
      <c r="AC367" s="301" t="str" cm="1">
        <f t="array" ref="AC367">IF( $AA367="", "", INDEX(聲母資料表, $AA367, AC$5))</f>
        <v>曾</v>
      </c>
      <c r="AD367" s="305">
        <f t="shared" si="144"/>
        <v>20</v>
      </c>
      <c r="AE367" s="301" cm="1">
        <f t="array" ref="AE367">IF( $X367, "", INDEX(韻母資料表, AD367, AE$5))</f>
        <v>24</v>
      </c>
      <c r="AF367" s="301" t="str" cm="1">
        <f t="array" ref="AF367">IF( $X367, "", INDEX(韻母資料表, AE367, AF$5))</f>
        <v>堅</v>
      </c>
      <c r="AG367" s="298"/>
      <c r="AH367" s="301" t="b">
        <f t="array" ref="AH367">IF( $X367, "", IF( INDEX(韻母資料表, AD367, $AH$5) = "入聲", TRUE, FALSE) )</f>
        <v>0</v>
      </c>
      <c r="AI367" s="302">
        <f t="shared" si="145"/>
        <v>1</v>
      </c>
      <c r="AJ367" s="302">
        <f t="shared" si="149"/>
        <v>2</v>
      </c>
      <c r="AK367" s="362" t="str">
        <f t="array" ref="AK367">IF( $X367, "", INDEX(韻母資料表, $AD367, $AK$5))</f>
        <v>ia</v>
      </c>
      <c r="AL367" s="362" t="str">
        <f t="array" ref="AL367">IF($X367, "", INDEX(白話字韻母八聲調資料表, $AE367, $AJ367))</f>
        <v>iá</v>
      </c>
      <c r="AM367" s="298"/>
      <c r="AN367" s="362" t="str" cm="1">
        <f t="array" ref="AN367">IF($W367, "", INDEX(聲母資料表, $AA367, AN$5))</f>
        <v>ts</v>
      </c>
      <c r="AO367" s="367" t="str" cm="1">
        <f t="array" ref="AO367">IF($X367, "", INDEX(韻母資料表, $AD367, AO$5))</f>
        <v>ia</v>
      </c>
      <c r="AP367" s="362" t="str" cm="1">
        <f t="array" ref="AP367">IF($X367, "", INDEX(台羅韻母八聲調資料表, $AE367, $F367))</f>
        <v>iá</v>
      </c>
      <c r="AQ367" s="298"/>
      <c r="AR367" s="302" t="str">
        <f t="array" ref="AR367">IF($W367, "", INDEX(聲母資料表, $AA367, $AR$5))</f>
        <v>z</v>
      </c>
      <c r="AS367" s="303" t="str">
        <f t="array" ref="AS367">IF($X367, "", INDEX(韻母資料表, $AD367, $AS$5))</f>
        <v>ia</v>
      </c>
      <c r="AT367" s="302" t="str">
        <f t="array" ref="AT367">IF($X367, "", INDEX(閩拼韻母八聲調資料表, $AE367, $AJ367))</f>
        <v>iá</v>
      </c>
      <c r="AV367" s="301" t="b">
        <f t="shared" si="147"/>
        <v>0</v>
      </c>
      <c r="AW367" s="301" t="str">
        <f>IF( $AV367, IFERROR( IF(MATCH( $E367, 顎音化聲母!$H$9:$H$37, 0), TRUE, FALSE), FALSE), "")</f>
        <v/>
      </c>
      <c r="AX367" s="301" t="str">
        <f t="array" ref="AX367">IF( AND($AV367, $AW367), INDEX(顎音化聲母資料表, MATCH( $D367 &amp; $E367, 顎音化聲母!$L$5:$L$136, 0), 3), "")</f>
        <v/>
      </c>
      <c r="AY367" s="301">
        <f t="shared" si="146"/>
        <v>18</v>
      </c>
      <c r="AZ367" s="362" t="str">
        <f t="array" ref="AZ367">IF($AY367="", "", IF( $AX367&lt;&gt;"", $AX367,INDEX(聲母資料表, $AY367, $AZ$5)))</f>
        <v>ㄗ</v>
      </c>
      <c r="BA367" s="362" t="str">
        <f t="array" ref="BA367">IF($X367, "", INDEX(方音八音反切資料表, $AE367, $AJ367))</f>
        <v>ㄧㄚˋ</v>
      </c>
    </row>
    <row r="368" spans="2:53">
      <c r="B368" s="307">
        <f t="shared" si="127"/>
        <v>361</v>
      </c>
      <c r="C368" s="404" t="s">
        <v>135</v>
      </c>
      <c r="D368" s="312" t="s">
        <v>79</v>
      </c>
      <c r="E368" s="312" t="s">
        <v>61</v>
      </c>
      <c r="F368" s="296">
        <v>1</v>
      </c>
      <c r="G368" s="418" t="str">
        <f t="shared" si="128"/>
        <v xml:space="preserve">之 (tsi1) </v>
      </c>
      <c r="H368" s="269" t="str" cm="1">
        <f t="array" ref="H368">IF( OR($U368, NOT($V368), $X368), "",  $AF368 &amp; INDEX(中文數值資料表, $AJ368, 2) &amp; $AC368)</f>
        <v>堅一曾</v>
      </c>
      <c r="I368" s="332" t="str">
        <f t="shared" si="129"/>
        <v>tsi</v>
      </c>
      <c r="J368" s="333" t="str">
        <f t="shared" si="130"/>
        <v>tsi</v>
      </c>
      <c r="K368" s="334" t="str">
        <f t="shared" si="131"/>
        <v>zī</v>
      </c>
      <c r="L368" s="335" t="str">
        <f t="shared" si="132"/>
        <v>ㄗㄧ</v>
      </c>
      <c r="M368" s="270" t="str">
        <f t="shared" ca="1" si="133"/>
        <v xml:space="preserve">\ltjruby{之}{tsi}\
</v>
      </c>
      <c r="N368" s="270" t="str">
        <f t="shared" ca="1" si="134"/>
        <v xml:space="preserve">&lt;ruby&gt;之&lt;rt&gt;堅一曾&lt;/rt&gt;&lt;/ruby&gt;
</v>
      </c>
      <c r="O368" s="270" t="str">
        <f t="shared" ca="1" si="135"/>
        <v xml:space="preserve">&lt;ruby&gt;之&lt;rt&gt;tsi&lt;/rt&gt;&lt;/ruby&gt;
</v>
      </c>
      <c r="P368" s="270" t="str">
        <f t="shared" ref="P368:Q387" ca="1" si="151">IF( $U368, ($C368 &amp; CHAR(10)), IF($C368=CHAR(10), (CHAR(10) &amp; "&lt;/p&gt;" &amp; CHAR(10) &amp; "&lt;p&gt;" &amp; CHAR(10)), "&lt;ruby&gt;" &amp; $C368 &amp; "&lt;rt&gt;" &amp; INDIRECT( ADDRESS(ROW(), COLUMN() - $P$5) ) &amp; "&lt;/rt&gt;&lt;/ruby&gt;" &amp; CHAR(10)))</f>
        <v xml:space="preserve">&lt;ruby&gt;之&lt;rt&gt;tsi&lt;/rt&gt;&lt;/ruby&gt;
</v>
      </c>
      <c r="Q368" s="270" t="str">
        <f t="shared" ca="1" si="151"/>
        <v xml:space="preserve">&lt;ruby&gt;之&lt;rt&gt;zī&lt;/rt&gt;&lt;/ruby&gt;
</v>
      </c>
      <c r="R368" s="271" t="str">
        <f t="shared" ca="1" si="137"/>
        <v xml:space="preserve">&lt;ruby&gt;之&lt;rtc&gt;ㄗㄧ&lt;/rtc&gt;&lt;/ruby&gt;
</v>
      </c>
      <c r="S368" s="271" t="str">
        <f t="shared" ca="1" si="138"/>
        <v xml:space="preserve">&lt;ruby&gt;之&lt;rt&gt;tsi&lt;/rt&gt;&lt;rtc&gt;ㄗㄧ&lt;/rtc&gt;&lt;/ruby&gt;
</v>
      </c>
      <c r="T368" s="244"/>
      <c r="U368" s="272" t="b">
        <f t="shared" si="139"/>
        <v>0</v>
      </c>
      <c r="V368" s="272" t="b">
        <f t="shared" si="140"/>
        <v>1</v>
      </c>
      <c r="W368" s="272" t="b">
        <f t="shared" si="148"/>
        <v>0</v>
      </c>
      <c r="X368" s="272" t="b">
        <f t="shared" si="141"/>
        <v>0</v>
      </c>
      <c r="Y368" s="272" t="b">
        <f t="shared" si="142"/>
        <v>0</v>
      </c>
      <c r="Z368" s="298"/>
      <c r="AA368" s="305">
        <f t="shared" si="143"/>
        <v>18</v>
      </c>
      <c r="AB368" s="301" cm="1">
        <f t="array" ref="AB368">IF( $AA368="", "", INDEX(聲母資料表, $AA368, AB$5))</f>
        <v>8</v>
      </c>
      <c r="AC368" s="301" t="str" cm="1">
        <f t="array" ref="AC368">IF( $AA368="", "", INDEX(聲母資料表, $AA368, AC$5))</f>
        <v>曾</v>
      </c>
      <c r="AD368" s="305">
        <f t="shared" si="144"/>
        <v>19</v>
      </c>
      <c r="AE368" s="301" cm="1">
        <f t="array" ref="AE368">IF( $X368, "", INDEX(韻母資料表, AD368, AE$5))</f>
        <v>29</v>
      </c>
      <c r="AF368" s="301" t="str" cm="1">
        <f t="array" ref="AF368">IF( $X368, "", INDEX(韻母資料表, AE368, AF$5))</f>
        <v>堅</v>
      </c>
      <c r="AG368" s="298"/>
      <c r="AH368" s="301" t="b">
        <f t="array" ref="AH368">IF( $X368, "", IF( INDEX(韻母資料表, AD368, $AH$5) = "入聲", TRUE, FALSE) )</f>
        <v>0</v>
      </c>
      <c r="AI368" s="302">
        <f t="shared" si="145"/>
        <v>1</v>
      </c>
      <c r="AJ368" s="302">
        <f t="shared" si="149"/>
        <v>1</v>
      </c>
      <c r="AK368" s="362" t="str">
        <f t="array" ref="AK368">IF( $X368, "", INDEX(韻母資料表, $AD368, $AK$5))</f>
        <v>i</v>
      </c>
      <c r="AL368" s="362" t="str">
        <f t="array" ref="AL368">IF($X368, "", INDEX(白話字韻母八聲調資料表, $AE368, $AJ368))</f>
        <v>i</v>
      </c>
      <c r="AM368" s="298"/>
      <c r="AN368" s="362" t="str" cm="1">
        <f t="array" ref="AN368">IF($W368, "", INDEX(聲母資料表, $AA368, AN$5))</f>
        <v>ts</v>
      </c>
      <c r="AO368" s="367" t="str" cm="1">
        <f t="array" ref="AO368">IF($X368, "", INDEX(韻母資料表, $AD368, AO$5))</f>
        <v>i</v>
      </c>
      <c r="AP368" s="362" t="str" cm="1">
        <f t="array" ref="AP368">IF($X368, "", INDEX(台羅韻母八聲調資料表, $AE368, $F368))</f>
        <v>i</v>
      </c>
      <c r="AQ368" s="298"/>
      <c r="AR368" s="302" t="str">
        <f t="array" ref="AR368">IF($W368, "", INDEX(聲母資料表, $AA368, $AR$5))</f>
        <v>z</v>
      </c>
      <c r="AS368" s="303" t="str">
        <f t="array" ref="AS368">IF($X368, "", INDEX(韻母資料表, $AD368, $AS$5))</f>
        <v>i</v>
      </c>
      <c r="AT368" s="302" t="str">
        <f t="array" ref="AT368">IF($X368, "", INDEX(閩拼韻母八聲調資料表, $AE368, $AJ368))</f>
        <v>ī</v>
      </c>
      <c r="AV368" s="301" t="b">
        <f t="shared" si="147"/>
        <v>0</v>
      </c>
      <c r="AW368" s="301" t="str">
        <f>IF( $AV368, IFERROR( IF(MATCH( $E368, 顎音化聲母!$H$9:$H$37, 0), TRUE, FALSE), FALSE), "")</f>
        <v/>
      </c>
      <c r="AX368" s="301" t="str">
        <f t="array" ref="AX368">IF( AND($AV368, $AW368), INDEX(顎音化聲母資料表, MATCH( $D368 &amp; $E368, 顎音化聲母!$L$5:$L$136, 0), 3), "")</f>
        <v/>
      </c>
      <c r="AY368" s="301">
        <f t="shared" si="146"/>
        <v>18</v>
      </c>
      <c r="AZ368" s="362" t="str">
        <f t="array" ref="AZ368">IF($AY368="", "", IF( $AX368&lt;&gt;"", $AX368,INDEX(聲母資料表, $AY368, $AZ$5)))</f>
        <v>ㄗ</v>
      </c>
      <c r="BA368" s="362" t="str">
        <f t="array" ref="BA368">IF($X368, "", INDEX(方音八音反切資料表, $AE368, $AJ368))</f>
        <v>ㄧ</v>
      </c>
    </row>
    <row r="369" spans="2:53">
      <c r="B369" s="307">
        <f t="shared" si="127"/>
        <v>362</v>
      </c>
      <c r="C369" s="404" t="s">
        <v>330</v>
      </c>
      <c r="D369" s="312" t="s">
        <v>91</v>
      </c>
      <c r="E369" s="312" t="s">
        <v>107</v>
      </c>
      <c r="F369" s="296">
        <v>5</v>
      </c>
      <c r="G369" s="418" t="str">
        <f t="shared" si="128"/>
        <v xml:space="preserve">爲 (qui5) </v>
      </c>
      <c r="H369" s="269" t="str" cm="1">
        <f t="array" ref="H369">IF( OR($U369, NOT($V369), $X369), "",  $AF369 &amp; INDEX(中文數值資料表, $AJ369, 2) &amp; $AC369)</f>
        <v>閒五英</v>
      </c>
      <c r="I369" s="332" t="str">
        <f t="shared" si="129"/>
        <v>qûi</v>
      </c>
      <c r="J369" s="333" t="str">
        <f t="shared" si="130"/>
        <v>ûi</v>
      </c>
      <c r="K369" s="334" t="str">
        <f t="shared" si="131"/>
        <v>ùi</v>
      </c>
      <c r="L369" s="335" t="str">
        <f t="shared" si="132"/>
        <v>0ㄨㄧˊ</v>
      </c>
      <c r="M369" s="270" t="str">
        <f t="shared" ca="1" si="133"/>
        <v xml:space="preserve">\ltjruby{爲}{ûi}\
</v>
      </c>
      <c r="N369" s="270" t="str">
        <f t="shared" ca="1" si="134"/>
        <v xml:space="preserve">&lt;ruby&gt;爲&lt;rt&gt;閒五英&lt;/rt&gt;&lt;/ruby&gt;
</v>
      </c>
      <c r="O369" s="270" t="str">
        <f t="shared" ca="1" si="135"/>
        <v xml:space="preserve">&lt;ruby&gt;爲&lt;rt&gt;qûi&lt;/rt&gt;&lt;/ruby&gt;
</v>
      </c>
      <c r="P369" s="270" t="str">
        <f t="shared" ca="1" si="151"/>
        <v xml:space="preserve">&lt;ruby&gt;爲&lt;rt&gt;ûi&lt;/rt&gt;&lt;/ruby&gt;
</v>
      </c>
      <c r="Q369" s="270" t="str">
        <f t="shared" ca="1" si="151"/>
        <v xml:space="preserve">&lt;ruby&gt;爲&lt;rt&gt;ùi&lt;/rt&gt;&lt;/ruby&gt;
</v>
      </c>
      <c r="R369" s="271" t="str">
        <f t="shared" ca="1" si="137"/>
        <v xml:space="preserve">&lt;ruby&gt;爲&lt;rtc&gt;0ㄨㄧˊ&lt;/rtc&gt;&lt;/ruby&gt;
</v>
      </c>
      <c r="S369" s="271" t="str">
        <f t="shared" ca="1" si="138"/>
        <v xml:space="preserve">&lt;ruby&gt;爲&lt;rt&gt;ûi&lt;/rt&gt;&lt;rtc&gt;0ㄨㄧˊ&lt;/rtc&gt;&lt;/ruby&gt;
</v>
      </c>
      <c r="T369" s="244"/>
      <c r="U369" s="272" t="b">
        <f t="shared" si="139"/>
        <v>0</v>
      </c>
      <c r="V369" s="272" t="b">
        <f t="shared" si="140"/>
        <v>1</v>
      </c>
      <c r="W369" s="272" t="b">
        <f t="shared" si="148"/>
        <v>0</v>
      </c>
      <c r="X369" s="272" t="b">
        <f t="shared" si="141"/>
        <v>0</v>
      </c>
      <c r="Y369" s="272" t="b">
        <f t="shared" si="142"/>
        <v>0</v>
      </c>
      <c r="Z369" s="298"/>
      <c r="AA369" s="305">
        <f t="shared" si="143"/>
        <v>22</v>
      </c>
      <c r="AB369" s="301" cm="1">
        <f t="array" ref="AB369">IF( $AA369="", "", INDEX(聲母資料表, $AA369, AB$5))</f>
        <v>11</v>
      </c>
      <c r="AC369" s="301" t="str" cm="1">
        <f t="array" ref="AC369">IF( $AA369="", "", INDEX(聲母資料表, $AA369, AC$5))</f>
        <v>英</v>
      </c>
      <c r="AD369" s="305">
        <f t="shared" si="144"/>
        <v>73</v>
      </c>
      <c r="AE369" s="301" cm="1">
        <f t="array" ref="AE369">IF( $X369, "", INDEX(韻母資料表, AD369, AE$5))</f>
        <v>4</v>
      </c>
      <c r="AF369" s="301" t="str" cm="1">
        <f t="array" ref="AF369">IF( $X369, "", INDEX(韻母資料表, AE369, AF$5))</f>
        <v>閒</v>
      </c>
      <c r="AG369" s="298"/>
      <c r="AH369" s="301" t="b">
        <f t="array" ref="AH369">IF( $X369, "", IF( INDEX(韻母資料表, AD369, $AH$5) = "入聲", TRUE, FALSE) )</f>
        <v>0</v>
      </c>
      <c r="AI369" s="302">
        <f t="shared" si="145"/>
        <v>1</v>
      </c>
      <c r="AJ369" s="302">
        <f t="shared" si="149"/>
        <v>5</v>
      </c>
      <c r="AK369" s="362" t="str">
        <f t="array" ref="AK369">IF( $X369, "", INDEX(韻母資料表, $AD369, $AK$5))</f>
        <v>ui</v>
      </c>
      <c r="AL369" s="362" t="str">
        <f t="array" ref="AL369">IF($X369, "", INDEX(白話字韻母八聲調資料表, $AE369, $AJ369))</f>
        <v>ûi</v>
      </c>
      <c r="AM369" s="298"/>
      <c r="AN369" s="362" t="str" cm="1">
        <f t="array" ref="AN369">IF($W369, "", INDEX(聲母資料表, $AA369, AN$5))</f>
        <v xml:space="preserve"> </v>
      </c>
      <c r="AO369" s="367" t="str" cm="1">
        <f t="array" ref="AO369">IF($X369, "", INDEX(韻母資料表, $AD369, AO$5))</f>
        <v>ui</v>
      </c>
      <c r="AP369" s="362" t="str" cm="1">
        <f t="array" ref="AP369">IF($X369, "", INDEX(台羅韻母八聲調資料表, $AE369, $F369))</f>
        <v>ûi</v>
      </c>
      <c r="AQ369" s="298"/>
      <c r="AR369" s="302" t="str">
        <f t="array" ref="AR369">IF($W369, "", INDEX(聲母資料表, $AA369, $AR$5))</f>
        <v xml:space="preserve"> </v>
      </c>
      <c r="AS369" s="303" t="str">
        <f t="array" ref="AS369">IF($X369, "", INDEX(韻母資料表, $AD369, $AS$5))</f>
        <v>ui</v>
      </c>
      <c r="AT369" s="302" t="str">
        <f t="array" ref="AT369">IF($X369, "", INDEX(閩拼韻母八聲調資料表, $AE369, $AJ369))</f>
        <v>ùi</v>
      </c>
      <c r="AV369" s="301" t="b">
        <f t="shared" si="147"/>
        <v>0</v>
      </c>
      <c r="AW369" s="301" t="str">
        <f>IF( $AV369, IFERROR( IF(MATCH( $E369, 顎音化聲母!$H$9:$H$37, 0), TRUE, FALSE), FALSE), "")</f>
        <v/>
      </c>
      <c r="AX369" s="301" t="str">
        <f t="array" ref="AX369">IF( AND($AV369, $AW369), INDEX(顎音化聲母資料表, MATCH( $D369 &amp; $E369, 顎音化聲母!$L$5:$L$136, 0), 3), "")</f>
        <v/>
      </c>
      <c r="AY369" s="301">
        <f t="shared" si="146"/>
        <v>22</v>
      </c>
      <c r="AZ369" s="362">
        <f t="array" ref="AZ369">IF($AY369="", "", IF( $AX369&lt;&gt;"", $AX369,INDEX(聲母資料表, $AY369, $AZ$5)))</f>
        <v>0</v>
      </c>
      <c r="BA369" s="362" t="str">
        <f t="array" ref="BA369">IF($X369, "", INDEX(方音八音反切資料表, $AE369, $AJ369))</f>
        <v>ㄨㄧˊ</v>
      </c>
    </row>
    <row r="370" spans="2:53">
      <c r="B370" s="307">
        <f t="shared" si="127"/>
        <v>363</v>
      </c>
      <c r="C370" s="404" t="s">
        <v>75</v>
      </c>
      <c r="D370" s="312"/>
      <c r="E370" s="312"/>
      <c r="F370" s="296"/>
      <c r="G370" s="418" t="str">
        <f t="shared" si="128"/>
        <v/>
      </c>
      <c r="H370" s="269" t="str" cm="1">
        <f t="array" ref="H370">IF( OR($U370, NOT($V370), $X370), "",  $AF370 &amp; INDEX(中文數值資料表, $AJ370, 2) &amp; $AC370)</f>
        <v/>
      </c>
      <c r="I370" s="332" t="str">
        <f t="shared" si="129"/>
        <v/>
      </c>
      <c r="J370" s="333" t="str">
        <f t="shared" si="130"/>
        <v/>
      </c>
      <c r="K370" s="334" t="str">
        <f t="shared" si="131"/>
        <v/>
      </c>
      <c r="L370" s="335" t="str">
        <f t="shared" si="132"/>
        <v/>
      </c>
      <c r="M370" s="270" t="str">
        <f t="shared" ca="1" si="133"/>
        <v xml:space="preserve">\ltjruby{，}{}\
</v>
      </c>
      <c r="N370" s="270" t="str">
        <f t="shared" ca="1" si="134"/>
        <v xml:space="preserve">，
</v>
      </c>
      <c r="O370" s="270" t="str">
        <f t="shared" ca="1" si="135"/>
        <v xml:space="preserve">，
</v>
      </c>
      <c r="P370" s="270" t="str">
        <f t="shared" ca="1" si="151"/>
        <v xml:space="preserve">，
</v>
      </c>
      <c r="Q370" s="270" t="str">
        <f t="shared" ca="1" si="151"/>
        <v xml:space="preserve">，
</v>
      </c>
      <c r="R370" s="271" t="str">
        <f t="shared" ca="1" si="137"/>
        <v xml:space="preserve">，
</v>
      </c>
      <c r="S370" s="271" t="str">
        <f t="shared" ca="1" si="138"/>
        <v xml:space="preserve">，
</v>
      </c>
      <c r="T370" s="244"/>
      <c r="U370" s="272" t="b">
        <f t="shared" si="139"/>
        <v>1</v>
      </c>
      <c r="V370" s="272" t="b">
        <f t="shared" si="140"/>
        <v>0</v>
      </c>
      <c r="W370" s="272" t="b">
        <f t="shared" si="148"/>
        <v>1</v>
      </c>
      <c r="X370" s="272" t="b">
        <f t="shared" si="141"/>
        <v>1</v>
      </c>
      <c r="Y370" s="272" t="b">
        <f t="shared" si="142"/>
        <v>0</v>
      </c>
      <c r="Z370" s="298"/>
      <c r="AA370" s="305" t="str">
        <f t="shared" si="143"/>
        <v/>
      </c>
      <c r="AB370" s="301" t="str" cm="1">
        <f t="array" ref="AB370">IF( $AA370="", "", INDEX(聲母資料表, $AA370, AB$5))</f>
        <v/>
      </c>
      <c r="AC370" s="301" t="str" cm="1">
        <f t="array" ref="AC370">IF( $AA370="", "", INDEX(聲母資料表, $AA370, AC$5))</f>
        <v/>
      </c>
      <c r="AD370" s="305" t="str">
        <f t="shared" si="144"/>
        <v/>
      </c>
      <c r="AE370" s="301" t="str" cm="1">
        <f t="array" ref="AE370">IF( $X370, "", INDEX(韻母資料表, AD370, AE$5))</f>
        <v/>
      </c>
      <c r="AF370" s="301" t="str" cm="1">
        <f t="array" ref="AF370">IF( $X370, "", INDEX(韻母資料表, AE370, AF$5))</f>
        <v/>
      </c>
      <c r="AG370" s="298"/>
      <c r="AH370" s="301" t="str">
        <f t="array" ref="AH370">IF( $X370, "", IF( INDEX(韻母資料表, AD370, $AH$5) = "入聲", TRUE, FALSE) )</f>
        <v/>
      </c>
      <c r="AI370" s="302" t="str">
        <f t="shared" si="145"/>
        <v/>
      </c>
      <c r="AJ370" s="302" t="str">
        <f t="shared" si="149"/>
        <v/>
      </c>
      <c r="AK370" s="362" t="str">
        <f t="array" ref="AK370">IF( $X370, "", INDEX(韻母資料表, $AD370, $AK$5))</f>
        <v/>
      </c>
      <c r="AL370" s="362" t="str">
        <f t="array" ref="AL370">IF($X370, "", INDEX(白話字韻母八聲調資料表, $AE370, $AJ370))</f>
        <v/>
      </c>
      <c r="AM370" s="298"/>
      <c r="AN370" s="362" t="str" cm="1">
        <f t="array" ref="AN370">IF($W370, "", INDEX(聲母資料表, $AA370, AN$5))</f>
        <v/>
      </c>
      <c r="AO370" s="367" t="str" cm="1">
        <f t="array" ref="AO370">IF($X370, "", INDEX(韻母資料表, $AD370, AO$5))</f>
        <v/>
      </c>
      <c r="AP370" s="362" t="str" cm="1">
        <f t="array" ref="AP370">IF($X370, "", INDEX(台羅韻母八聲調資料表, $AE370, $F370))</f>
        <v/>
      </c>
      <c r="AQ370" s="298"/>
      <c r="AR370" s="302" t="str">
        <f t="array" ref="AR370">IF($W370, "", INDEX(聲母資料表, $AA370, $AR$5))</f>
        <v/>
      </c>
      <c r="AS370" s="303" t="str">
        <f t="array" ref="AS370">IF($X370, "", INDEX(韻母資料表, $AD370, $AS$5))</f>
        <v/>
      </c>
      <c r="AT370" s="302" t="str">
        <f t="array" ref="AT370">IF($X370, "", INDEX(閩拼韻母八聲調資料表, $AE370, $AJ370))</f>
        <v/>
      </c>
      <c r="AV370" s="301" t="b">
        <f t="shared" si="147"/>
        <v>0</v>
      </c>
      <c r="AW370" s="301" t="str">
        <f>IF( $AV370, IFERROR( IF(MATCH( $E370, 顎音化聲母!$H$9:$H$37, 0), TRUE, FALSE), FALSE), "")</f>
        <v/>
      </c>
      <c r="AX370" s="301" t="str">
        <f t="array" ref="AX370">IF( AND($AV370, $AW370), INDEX(顎音化聲母資料表, MATCH( $D370 &amp; $E370, 顎音化聲母!$L$5:$L$136, 0), 3), "")</f>
        <v/>
      </c>
      <c r="AY370" s="301" t="str">
        <f t="shared" si="146"/>
        <v/>
      </c>
      <c r="AZ370" s="362" t="str">
        <f t="array" ref="AZ370">IF($AY370="", "", IF( $AX370&lt;&gt;"", $AX370,INDEX(聲母資料表, $AY370, $AZ$5)))</f>
        <v/>
      </c>
      <c r="BA370" s="362" t="str">
        <f t="array" ref="BA370">IF($X370, "", INDEX(方音八音反切資料表, $AE370, $AJ370))</f>
        <v/>
      </c>
    </row>
    <row r="371" spans="2:53">
      <c r="B371" s="307">
        <f t="shared" si="127"/>
        <v>364</v>
      </c>
      <c r="C371" s="404" t="s">
        <v>309</v>
      </c>
      <c r="D371" s="312" t="s">
        <v>103</v>
      </c>
      <c r="E371" s="312" t="s">
        <v>104</v>
      </c>
      <c r="F371" s="296">
        <v>5</v>
      </c>
      <c r="G371" s="418" t="str">
        <f t="shared" si="128"/>
        <v xml:space="preserve">何 (ho5) </v>
      </c>
      <c r="H371" s="269" t="str" cm="1">
        <f t="array" ref="H371">IF( OR($U371, NOT($V371), $X371), "",  $AF371 &amp; INDEX(中文數值資料表, $AJ371, 2) &amp; $AC371)</f>
        <v>伽五喜</v>
      </c>
      <c r="I371" s="332" t="str">
        <f t="shared" si="129"/>
        <v>hô</v>
      </c>
      <c r="J371" s="333" t="str">
        <f t="shared" si="130"/>
        <v>hô</v>
      </c>
      <c r="K371" s="334" t="str">
        <f t="shared" si="131"/>
        <v>hò</v>
      </c>
      <c r="L371" s="335" t="str">
        <f t="shared" si="132"/>
        <v>ㄏㄜˊ</v>
      </c>
      <c r="M371" s="270" t="str">
        <f t="shared" ca="1" si="133"/>
        <v xml:space="preserve">\ltjruby{何}{hô}\
</v>
      </c>
      <c r="N371" s="270" t="str">
        <f t="shared" ca="1" si="134"/>
        <v xml:space="preserve">&lt;ruby&gt;何&lt;rt&gt;伽五喜&lt;/rt&gt;&lt;/ruby&gt;
</v>
      </c>
      <c r="O371" s="270" t="str">
        <f t="shared" ca="1" si="135"/>
        <v xml:space="preserve">&lt;ruby&gt;何&lt;rt&gt;hô&lt;/rt&gt;&lt;/ruby&gt;
</v>
      </c>
      <c r="P371" s="270" t="str">
        <f t="shared" ca="1" si="151"/>
        <v xml:space="preserve">&lt;ruby&gt;何&lt;rt&gt;hô&lt;/rt&gt;&lt;/ruby&gt;
</v>
      </c>
      <c r="Q371" s="270" t="str">
        <f t="shared" ca="1" si="151"/>
        <v xml:space="preserve">&lt;ruby&gt;何&lt;rt&gt;hò&lt;/rt&gt;&lt;/ruby&gt;
</v>
      </c>
      <c r="R371" s="271" t="str">
        <f t="shared" ca="1" si="137"/>
        <v xml:space="preserve">&lt;ruby&gt;何&lt;rtc&gt;ㄏㄜˊ&lt;/rtc&gt;&lt;/ruby&gt;
</v>
      </c>
      <c r="S371" s="271" t="str">
        <f t="shared" ca="1" si="138"/>
        <v xml:space="preserve">&lt;ruby&gt;何&lt;rt&gt;hô&lt;/rt&gt;&lt;rtc&gt;ㄏㄜˊ&lt;/rtc&gt;&lt;/ruby&gt;
</v>
      </c>
      <c r="T371" s="244"/>
      <c r="U371" s="272" t="b">
        <f t="shared" si="139"/>
        <v>0</v>
      </c>
      <c r="V371" s="272" t="b">
        <f t="shared" si="140"/>
        <v>1</v>
      </c>
      <c r="W371" s="272" t="b">
        <f t="shared" si="148"/>
        <v>0</v>
      </c>
      <c r="X371" s="272" t="b">
        <f t="shared" si="141"/>
        <v>0</v>
      </c>
      <c r="Y371" s="272" t="b">
        <f t="shared" si="142"/>
        <v>0</v>
      </c>
      <c r="Z371" s="298"/>
      <c r="AA371" s="305">
        <f t="shared" si="143"/>
        <v>13</v>
      </c>
      <c r="AB371" s="301" cm="1">
        <f t="array" ref="AB371">IF( $AA371="", "", INDEX(聲母資料表, $AA371, AB$5))</f>
        <v>15</v>
      </c>
      <c r="AC371" s="301" t="str" cm="1">
        <f t="array" ref="AC371">IF( $AA371="", "", INDEX(聲母資料表, $AA371, AC$5))</f>
        <v>喜</v>
      </c>
      <c r="AD371" s="305">
        <f t="shared" si="144"/>
        <v>53</v>
      </c>
      <c r="AE371" s="301" cm="1">
        <f t="array" ref="AE371">IF( $X371, "", INDEX(韻母資料表, AD371, AE$5))</f>
        <v>15</v>
      </c>
      <c r="AF371" s="301" t="str" cm="1">
        <f t="array" ref="AF371">IF( $X371, "", INDEX(韻母資料表, AE371, AF$5))</f>
        <v>伽</v>
      </c>
      <c r="AG371" s="298"/>
      <c r="AH371" s="301" t="b">
        <f t="array" ref="AH371">IF( $X371, "", IF( INDEX(韻母資料表, AD371, $AH$5) = "入聲", TRUE, FALSE) )</f>
        <v>0</v>
      </c>
      <c r="AI371" s="302">
        <f t="shared" si="145"/>
        <v>1</v>
      </c>
      <c r="AJ371" s="302">
        <f t="shared" si="149"/>
        <v>5</v>
      </c>
      <c r="AK371" s="362" t="str">
        <f t="array" ref="AK371">IF( $X371, "", INDEX(韻母資料表, $AD371, $AK$5))</f>
        <v>o</v>
      </c>
      <c r="AL371" s="362" t="str">
        <f t="array" ref="AL371">IF($X371, "", INDEX(白話字韻母八聲調資料表, $AE371, $AJ371))</f>
        <v>ô</v>
      </c>
      <c r="AM371" s="298"/>
      <c r="AN371" s="362" t="str" cm="1">
        <f t="array" ref="AN371">IF($W371, "", INDEX(聲母資料表, $AA371, AN$5))</f>
        <v>h</v>
      </c>
      <c r="AO371" s="367" t="str" cm="1">
        <f t="array" ref="AO371">IF($X371, "", INDEX(韻母資料表, $AD371, AO$5))</f>
        <v>o</v>
      </c>
      <c r="AP371" s="362" t="str" cm="1">
        <f t="array" ref="AP371">IF($X371, "", INDEX(台羅韻母八聲調資料表, $AE371, $F371))</f>
        <v>ô</v>
      </c>
      <c r="AQ371" s="298"/>
      <c r="AR371" s="302" t="str">
        <f t="array" ref="AR371">IF($W371, "", INDEX(聲母資料表, $AA371, $AR$5))</f>
        <v>h</v>
      </c>
      <c r="AS371" s="303" t="str">
        <f t="array" ref="AS371">IF($X371, "", INDEX(韻母資料表, $AD371, $AS$5))</f>
        <v>o</v>
      </c>
      <c r="AT371" s="302" t="str">
        <f t="array" ref="AT371">IF($X371, "", INDEX(閩拼韻母八聲調資料表, $AE371, $AJ371))</f>
        <v>ò</v>
      </c>
      <c r="AV371" s="301" t="b">
        <f t="shared" si="147"/>
        <v>0</v>
      </c>
      <c r="AW371" s="301" t="str">
        <f>IF( $AV371, IFERROR( IF(MATCH( $E371, 顎音化聲母!$H$9:$H$37, 0), TRUE, FALSE), FALSE), "")</f>
        <v/>
      </c>
      <c r="AX371" s="301" t="str">
        <f t="array" ref="AX371">IF( AND($AV371, $AW371), INDEX(顎音化聲母資料表, MATCH( $D371 &amp; $E371, 顎音化聲母!$L$5:$L$136, 0), 3), "")</f>
        <v/>
      </c>
      <c r="AY371" s="301">
        <f t="shared" si="146"/>
        <v>13</v>
      </c>
      <c r="AZ371" s="362" t="str">
        <f t="array" ref="AZ371">IF($AY371="", "", IF( $AX371&lt;&gt;"", $AX371,INDEX(聲母資料表, $AY371, $AZ$5)))</f>
        <v>ㄏ</v>
      </c>
      <c r="BA371" s="362" t="str">
        <f t="array" ref="BA371">IF($X371, "", INDEX(方音八音反切資料表, $AE371, $AJ371))</f>
        <v>ㄜˊ</v>
      </c>
    </row>
    <row r="372" spans="2:53">
      <c r="B372" s="307">
        <f t="shared" si="127"/>
        <v>365</v>
      </c>
      <c r="C372" s="404" t="s">
        <v>331</v>
      </c>
      <c r="D372" s="312" t="s">
        <v>79</v>
      </c>
      <c r="E372" s="312" t="s">
        <v>143</v>
      </c>
      <c r="F372" s="296">
        <v>1</v>
      </c>
      <c r="G372" s="418" t="str">
        <f t="shared" si="128"/>
        <v xml:space="preserve">哉 (tsai1) </v>
      </c>
      <c r="H372" s="269" t="str" cm="1">
        <f t="array" ref="H372">IF( OR($U372, NOT($V372), $X372), "",  $AF372 &amp; INDEX(中文數值資料表, $AJ372, 2) &amp; $AC372)</f>
        <v>伽一曾</v>
      </c>
      <c r="I372" s="332" t="str">
        <f t="shared" si="129"/>
        <v>tsai</v>
      </c>
      <c r="J372" s="333" t="str">
        <f t="shared" si="130"/>
        <v>tsai</v>
      </c>
      <c r="K372" s="334" t="str">
        <f t="shared" si="131"/>
        <v>zāi</v>
      </c>
      <c r="L372" s="335" t="str">
        <f t="shared" si="132"/>
        <v>ㄗㄞ</v>
      </c>
      <c r="M372" s="270" t="str">
        <f t="shared" ca="1" si="133"/>
        <v xml:space="preserve">\ltjruby{哉}{tsai}\
</v>
      </c>
      <c r="N372" s="270" t="str">
        <f t="shared" ca="1" si="134"/>
        <v xml:space="preserve">&lt;ruby&gt;哉&lt;rt&gt;伽一曾&lt;/rt&gt;&lt;/ruby&gt;
</v>
      </c>
      <c r="O372" s="270" t="str">
        <f t="shared" ca="1" si="135"/>
        <v xml:space="preserve">&lt;ruby&gt;哉&lt;rt&gt;tsai&lt;/rt&gt;&lt;/ruby&gt;
</v>
      </c>
      <c r="P372" s="270" t="str">
        <f t="shared" ca="1" si="151"/>
        <v xml:space="preserve">&lt;ruby&gt;哉&lt;rt&gt;tsai&lt;/rt&gt;&lt;/ruby&gt;
</v>
      </c>
      <c r="Q372" s="270" t="str">
        <f t="shared" ca="1" si="151"/>
        <v xml:space="preserve">&lt;ruby&gt;哉&lt;rt&gt;zāi&lt;/rt&gt;&lt;/ruby&gt;
</v>
      </c>
      <c r="R372" s="271" t="str">
        <f t="shared" ca="1" si="137"/>
        <v xml:space="preserve">&lt;ruby&gt;哉&lt;rtc&gt;ㄗㄞ&lt;/rtc&gt;&lt;/ruby&gt;
</v>
      </c>
      <c r="S372" s="271" t="str">
        <f t="shared" ca="1" si="138"/>
        <v xml:space="preserve">&lt;ruby&gt;哉&lt;rt&gt;tsai&lt;/rt&gt;&lt;rtc&gt;ㄗㄞ&lt;/rtc&gt;&lt;/ruby&gt;
</v>
      </c>
      <c r="T372" s="244"/>
      <c r="U372" s="272" t="b">
        <f t="shared" si="139"/>
        <v>0</v>
      </c>
      <c r="V372" s="272" t="b">
        <f t="shared" si="140"/>
        <v>1</v>
      </c>
      <c r="W372" s="272" t="b">
        <f t="shared" si="148"/>
        <v>0</v>
      </c>
      <c r="X372" s="272" t="b">
        <f t="shared" si="141"/>
        <v>0</v>
      </c>
      <c r="Y372" s="272" t="b">
        <f t="shared" si="142"/>
        <v>0</v>
      </c>
      <c r="Z372" s="298"/>
      <c r="AA372" s="305">
        <f t="shared" si="143"/>
        <v>18</v>
      </c>
      <c r="AB372" s="301" cm="1">
        <f t="array" ref="AB372">IF( $AA372="", "", INDEX(聲母資料表, $AA372, AB$5))</f>
        <v>8</v>
      </c>
      <c r="AC372" s="301" t="str" cm="1">
        <f t="array" ref="AC372">IF( $AA372="", "", INDEX(聲母資料表, $AA372, AC$5))</f>
        <v>曾</v>
      </c>
      <c r="AD372" s="305">
        <f t="shared" si="144"/>
        <v>3</v>
      </c>
      <c r="AE372" s="301" cm="1">
        <f t="array" ref="AE372">IF( $X372, "", INDEX(韻母資料表, AD372, AE$5))</f>
        <v>16</v>
      </c>
      <c r="AF372" s="301" t="str" cm="1">
        <f t="array" ref="AF372">IF( $X372, "", INDEX(韻母資料表, AE372, AF$5))</f>
        <v>伽</v>
      </c>
      <c r="AG372" s="298"/>
      <c r="AH372" s="301" t="b">
        <f t="array" ref="AH372">IF( $X372, "", IF( INDEX(韻母資料表, AD372, $AH$5) = "入聲", TRUE, FALSE) )</f>
        <v>0</v>
      </c>
      <c r="AI372" s="302">
        <f t="shared" si="145"/>
        <v>1</v>
      </c>
      <c r="AJ372" s="302">
        <f t="shared" si="149"/>
        <v>1</v>
      </c>
      <c r="AK372" s="362" t="str">
        <f t="array" ref="AK372">IF( $X372, "", INDEX(韻母資料表, $AD372, $AK$5))</f>
        <v>ai</v>
      </c>
      <c r="AL372" s="362" t="str">
        <f t="array" ref="AL372">IF($X372, "", INDEX(白話字韻母八聲調資料表, $AE372, $AJ372))</f>
        <v>ai</v>
      </c>
      <c r="AM372" s="298"/>
      <c r="AN372" s="362" t="str" cm="1">
        <f t="array" ref="AN372">IF($W372, "", INDEX(聲母資料表, $AA372, AN$5))</f>
        <v>ts</v>
      </c>
      <c r="AO372" s="367" t="str" cm="1">
        <f t="array" ref="AO372">IF($X372, "", INDEX(韻母資料表, $AD372, AO$5))</f>
        <v>ai</v>
      </c>
      <c r="AP372" s="362" t="str" cm="1">
        <f t="array" ref="AP372">IF($X372, "", INDEX(台羅韻母八聲調資料表, $AE372, $F372))</f>
        <v>ai</v>
      </c>
      <c r="AQ372" s="298"/>
      <c r="AR372" s="302" t="str">
        <f t="array" ref="AR372">IF($W372, "", INDEX(聲母資料表, $AA372, $AR$5))</f>
        <v>z</v>
      </c>
      <c r="AS372" s="303" t="str">
        <f t="array" ref="AS372">IF($X372, "", INDEX(韻母資料表, $AD372, $AS$5))</f>
        <v>ai</v>
      </c>
      <c r="AT372" s="302" t="str">
        <f t="array" ref="AT372">IF($X372, "", INDEX(閩拼韻母八聲調資料表, $AE372, $AJ372))</f>
        <v>āi</v>
      </c>
      <c r="AV372" s="301" t="b">
        <f t="shared" si="147"/>
        <v>0</v>
      </c>
      <c r="AW372" s="301" t="str">
        <f>IF( $AV372, IFERROR( IF(MATCH( $E372, 顎音化聲母!$H$9:$H$37, 0), TRUE, FALSE), FALSE), "")</f>
        <v/>
      </c>
      <c r="AX372" s="301" t="str">
        <f t="array" ref="AX372">IF( AND($AV372, $AW372), INDEX(顎音化聲母資料表, MATCH( $D372 &amp; $E372, 顎音化聲母!$L$5:$L$136, 0), 3), "")</f>
        <v/>
      </c>
      <c r="AY372" s="301">
        <f t="shared" si="146"/>
        <v>18</v>
      </c>
      <c r="AZ372" s="362" t="str">
        <f t="array" ref="AZ372">IF($AY372="", "", IF( $AX372&lt;&gt;"", $AX372,INDEX(聲母資料表, $AY372, $AZ$5)))</f>
        <v>ㄗ</v>
      </c>
      <c r="BA372" s="362" t="str">
        <f t="array" ref="BA372">IF($X372, "", INDEX(方音八音反切資料表, $AE372, $AJ372))</f>
        <v>ㄞ</v>
      </c>
    </row>
    <row r="373" spans="2:53">
      <c r="B373" s="307">
        <f t="shared" si="127"/>
        <v>366</v>
      </c>
      <c r="C373" s="404" t="s">
        <v>332</v>
      </c>
      <c r="D373" s="312"/>
      <c r="E373" s="312"/>
      <c r="F373" s="296"/>
      <c r="G373" s="418" t="str">
        <f t="shared" si="128"/>
        <v/>
      </c>
      <c r="H373" s="269" t="str" cm="1">
        <f t="array" ref="H373">IF( OR($U373, NOT($V373), $X373), "",  $AF373 &amp; INDEX(中文數值資料表, $AJ373, 2) &amp; $AC373)</f>
        <v/>
      </c>
      <c r="I373" s="332" t="str">
        <f t="shared" si="129"/>
        <v/>
      </c>
      <c r="J373" s="333" t="str">
        <f t="shared" si="130"/>
        <v/>
      </c>
      <c r="K373" s="334" t="str">
        <f t="shared" si="131"/>
        <v/>
      </c>
      <c r="L373" s="335" t="str">
        <f t="shared" si="132"/>
        <v/>
      </c>
      <c r="M373" s="270" t="str">
        <f t="shared" ca="1" si="133"/>
        <v xml:space="preserve">\ltjruby{？}{}\
</v>
      </c>
      <c r="N373" s="270" t="str">
        <f t="shared" ca="1" si="134"/>
        <v xml:space="preserve">？
</v>
      </c>
      <c r="O373" s="270" t="str">
        <f t="shared" ca="1" si="135"/>
        <v xml:space="preserve">？
</v>
      </c>
      <c r="P373" s="270" t="str">
        <f t="shared" ca="1" si="151"/>
        <v xml:space="preserve">？
</v>
      </c>
      <c r="Q373" s="270" t="str">
        <f t="shared" ca="1" si="151"/>
        <v xml:space="preserve">？
</v>
      </c>
      <c r="R373" s="271" t="str">
        <f t="shared" ca="1" si="137"/>
        <v xml:space="preserve">？
</v>
      </c>
      <c r="S373" s="271" t="str">
        <f t="shared" ca="1" si="138"/>
        <v xml:space="preserve">？
</v>
      </c>
      <c r="T373" s="244"/>
      <c r="U373" s="272" t="b">
        <f t="shared" si="139"/>
        <v>1</v>
      </c>
      <c r="V373" s="272" t="b">
        <f t="shared" si="140"/>
        <v>0</v>
      </c>
      <c r="W373" s="272" t="b">
        <f t="shared" si="148"/>
        <v>1</v>
      </c>
      <c r="X373" s="272" t="b">
        <f t="shared" si="141"/>
        <v>1</v>
      </c>
      <c r="Y373" s="272" t="b">
        <f t="shared" si="142"/>
        <v>0</v>
      </c>
      <c r="Z373" s="298"/>
      <c r="AA373" s="305" t="str">
        <f t="shared" si="143"/>
        <v/>
      </c>
      <c r="AB373" s="301" t="str" cm="1">
        <f t="array" ref="AB373">IF( $AA373="", "", INDEX(聲母資料表, $AA373, AB$5))</f>
        <v/>
      </c>
      <c r="AC373" s="301" t="str" cm="1">
        <f t="array" ref="AC373">IF( $AA373="", "", INDEX(聲母資料表, $AA373, AC$5))</f>
        <v/>
      </c>
      <c r="AD373" s="305" t="str">
        <f t="shared" si="144"/>
        <v/>
      </c>
      <c r="AE373" s="301" t="str" cm="1">
        <f t="array" ref="AE373">IF( $X373, "", INDEX(韻母資料表, AD373, AE$5))</f>
        <v/>
      </c>
      <c r="AF373" s="301" t="str" cm="1">
        <f t="array" ref="AF373">IF( $X373, "", INDEX(韻母資料表, AE373, AF$5))</f>
        <v/>
      </c>
      <c r="AG373" s="298"/>
      <c r="AH373" s="301" t="str">
        <f t="array" ref="AH373">IF( $X373, "", IF( INDEX(韻母資料表, AD373, $AH$5) = "入聲", TRUE, FALSE) )</f>
        <v/>
      </c>
      <c r="AI373" s="302" t="str">
        <f t="shared" si="145"/>
        <v/>
      </c>
      <c r="AJ373" s="302" t="str">
        <f t="shared" si="149"/>
        <v/>
      </c>
      <c r="AK373" s="362" t="str">
        <f t="array" ref="AK373">IF( $X373, "", INDEX(韻母資料表, $AD373, $AK$5))</f>
        <v/>
      </c>
      <c r="AL373" s="362" t="str">
        <f t="array" ref="AL373">IF($X373, "", INDEX(白話字韻母八聲調資料表, $AE373, $AJ373))</f>
        <v/>
      </c>
      <c r="AM373" s="298"/>
      <c r="AN373" s="362" t="str" cm="1">
        <f t="array" ref="AN373">IF($W373, "", INDEX(聲母資料表, $AA373, AN$5))</f>
        <v/>
      </c>
      <c r="AO373" s="367" t="str" cm="1">
        <f t="array" ref="AO373">IF($X373, "", INDEX(韻母資料表, $AD373, AO$5))</f>
        <v/>
      </c>
      <c r="AP373" s="362" t="str" cm="1">
        <f t="array" ref="AP373">IF($X373, "", INDEX(台羅韻母八聲調資料表, $AE373, $F373))</f>
        <v/>
      </c>
      <c r="AQ373" s="298"/>
      <c r="AR373" s="302" t="str">
        <f t="array" ref="AR373">IF($W373, "", INDEX(聲母資料表, $AA373, $AR$5))</f>
        <v/>
      </c>
      <c r="AS373" s="303" t="str">
        <f t="array" ref="AS373">IF($X373, "", INDEX(韻母資料表, $AD373, $AS$5))</f>
        <v/>
      </c>
      <c r="AT373" s="302" t="str">
        <f t="array" ref="AT373">IF($X373, "", INDEX(閩拼韻母八聲調資料表, $AE373, $AJ373))</f>
        <v/>
      </c>
      <c r="AV373" s="301" t="b">
        <f t="shared" si="147"/>
        <v>0</v>
      </c>
      <c r="AW373" s="301" t="str">
        <f>IF( $AV373, IFERROR( IF(MATCH( $E373, 顎音化聲母!$H$9:$H$37, 0), TRUE, FALSE), FALSE), "")</f>
        <v/>
      </c>
      <c r="AX373" s="301" t="str">
        <f t="array" ref="AX373">IF( AND($AV373, $AW373), INDEX(顎音化聲母資料表, MATCH( $D373 &amp; $E373, 顎音化聲母!$L$5:$L$136, 0), 3), "")</f>
        <v/>
      </c>
      <c r="AY373" s="301" t="str">
        <f t="shared" si="146"/>
        <v/>
      </c>
      <c r="AZ373" s="362" t="str">
        <f t="array" ref="AZ373">IF($AY373="", "", IF( $AX373&lt;&gt;"", $AX373,INDEX(聲母資料表, $AY373, $AZ$5)))</f>
        <v/>
      </c>
      <c r="BA373" s="362" t="str">
        <f t="array" ref="BA373">IF($X373, "", INDEX(方音八音反切資料表, $AE373, $AJ373))</f>
        <v/>
      </c>
    </row>
    <row r="374" spans="2:53">
      <c r="B374" s="307">
        <f t="shared" si="127"/>
        <v>367</v>
      </c>
      <c r="C374" s="404" t="s">
        <v>214</v>
      </c>
      <c r="D374" s="312" t="s">
        <v>85</v>
      </c>
      <c r="E374" s="312" t="s">
        <v>182</v>
      </c>
      <c r="F374" s="296">
        <v>4</v>
      </c>
      <c r="G374" s="418" t="str">
        <f t="shared" si="128"/>
        <v xml:space="preserve">不 (put4) </v>
      </c>
      <c r="H374" s="269" t="str" cm="1">
        <f t="array" ref="H374">IF( OR($U374, NOT($V374), $X374), "",  $AF374 &amp; INDEX(中文數值資料表, $AJ374, 2) &amp; $AC374)</f>
        <v>膠四邊</v>
      </c>
      <c r="I374" s="332" t="str">
        <f t="shared" si="129"/>
        <v>put</v>
      </c>
      <c r="J374" s="333" t="str">
        <f t="shared" si="130"/>
        <v>put</v>
      </c>
      <c r="K374" s="334" t="str">
        <f t="shared" si="131"/>
        <v>but</v>
      </c>
      <c r="L374" s="335" t="str">
        <f t="shared" si="132"/>
        <v>ㄅㄨㆵ</v>
      </c>
      <c r="M374" s="270" t="str">
        <f t="shared" ca="1" si="133"/>
        <v xml:space="preserve">\ltjruby{不}{put}\
</v>
      </c>
      <c r="N374" s="270" t="str">
        <f t="shared" ca="1" si="134"/>
        <v xml:space="preserve">&lt;ruby&gt;不&lt;rt&gt;膠四邊&lt;/rt&gt;&lt;/ruby&gt;
</v>
      </c>
      <c r="O374" s="270" t="str">
        <f t="shared" ca="1" si="135"/>
        <v xml:space="preserve">&lt;ruby&gt;不&lt;rt&gt;put&lt;/rt&gt;&lt;/ruby&gt;
</v>
      </c>
      <c r="P374" s="270" t="str">
        <f t="shared" ca="1" si="151"/>
        <v xml:space="preserve">&lt;ruby&gt;不&lt;rt&gt;put&lt;/rt&gt;&lt;/ruby&gt;
</v>
      </c>
      <c r="Q374" s="270" t="str">
        <f t="shared" ca="1" si="151"/>
        <v xml:space="preserve">&lt;ruby&gt;不&lt;rt&gt;but&lt;/rt&gt;&lt;/ruby&gt;
</v>
      </c>
      <c r="R374" s="271" t="str">
        <f t="shared" ca="1" si="137"/>
        <v xml:space="preserve">&lt;ruby&gt;不&lt;rtc&gt;ㄅㄨㆵ&lt;/rtc&gt;&lt;/ruby&gt;
</v>
      </c>
      <c r="S374" s="271" t="str">
        <f t="shared" ca="1" si="138"/>
        <v xml:space="preserve">&lt;ruby&gt;不&lt;rt&gt;put&lt;/rt&gt;&lt;rtc&gt;ㄅㄨㆵ&lt;/rtc&gt;&lt;/ruby&gt;
</v>
      </c>
      <c r="T374" s="244"/>
      <c r="U374" s="272" t="b">
        <f t="shared" si="139"/>
        <v>0</v>
      </c>
      <c r="V374" s="272" t="b">
        <f t="shared" si="140"/>
        <v>1</v>
      </c>
      <c r="W374" s="272" t="b">
        <f t="shared" si="148"/>
        <v>0</v>
      </c>
      <c r="X374" s="272" t="b">
        <f t="shared" si="141"/>
        <v>0</v>
      </c>
      <c r="Y374" s="272" t="b">
        <f t="shared" si="142"/>
        <v>0</v>
      </c>
      <c r="Z374" s="298"/>
      <c r="AA374" s="305">
        <f t="shared" si="143"/>
        <v>1</v>
      </c>
      <c r="AB374" s="301" cm="1">
        <f t="array" ref="AB374">IF( $AA374="", "", INDEX(聲母資料表, $AA374, AB$5))</f>
        <v>2</v>
      </c>
      <c r="AC374" s="301" t="str" cm="1">
        <f t="array" ref="AC374">IF( $AA374="", "", INDEX(聲母資料表, $AA374, AC$5))</f>
        <v>邊</v>
      </c>
      <c r="AD374" s="305">
        <f t="shared" si="144"/>
        <v>75</v>
      </c>
      <c r="AE374" s="301" cm="1">
        <f t="array" ref="AE374">IF( $X374, "", INDEX(韻母資料表, AD374, AE$5))</f>
        <v>1</v>
      </c>
      <c r="AF374" s="301" t="str" cm="1">
        <f t="array" ref="AF374">IF( $X374, "", INDEX(韻母資料表, AE374, AF$5))</f>
        <v>膠</v>
      </c>
      <c r="AG374" s="298"/>
      <c r="AH374" s="301" t="b">
        <f t="array" ref="AH374">IF( $X374, "", IF( INDEX(韻母資料表, AD374, $AH$5) = "入聲", TRUE, FALSE) )</f>
        <v>0</v>
      </c>
      <c r="AI374" s="302">
        <f t="shared" si="145"/>
        <v>1</v>
      </c>
      <c r="AJ374" s="302">
        <f t="shared" si="149"/>
        <v>4</v>
      </c>
      <c r="AK374" s="362" t="str">
        <f t="array" ref="AK374">IF( $X374, "", INDEX(韻母資料表, $AD374, $AK$5))</f>
        <v>ut</v>
      </c>
      <c r="AL374" s="362" t="str">
        <f t="array" ref="AL374">IF($X374, "", INDEX(白話字韻母八聲調資料表, $AE374, $AJ374))</f>
        <v>ut</v>
      </c>
      <c r="AM374" s="298"/>
      <c r="AN374" s="362" t="str" cm="1">
        <f t="array" ref="AN374">IF($W374, "", INDEX(聲母資料表, $AA374, AN$5))</f>
        <v>p</v>
      </c>
      <c r="AO374" s="367" t="str" cm="1">
        <f t="array" ref="AO374">IF($X374, "", INDEX(韻母資料表, $AD374, AO$5))</f>
        <v>ut</v>
      </c>
      <c r="AP374" s="362" t="str" cm="1">
        <f t="array" ref="AP374">IF($X374, "", INDEX(台羅韻母八聲調資料表, $AE374, $F374))</f>
        <v>ut</v>
      </c>
      <c r="AQ374" s="298"/>
      <c r="AR374" s="302" t="str">
        <f t="array" ref="AR374">IF($W374, "", INDEX(聲母資料表, $AA374, $AR$5))</f>
        <v>b</v>
      </c>
      <c r="AS374" s="303" t="str">
        <f t="array" ref="AS374">IF($X374, "", INDEX(韻母資料表, $AD374, $AS$5))</f>
        <v>ut</v>
      </c>
      <c r="AT374" s="302" t="str">
        <f t="array" ref="AT374">IF($X374, "", INDEX(閩拼韻母八聲調資料表, $AE374, $AJ374))</f>
        <v>ut</v>
      </c>
      <c r="AV374" s="301" t="b">
        <f t="shared" si="147"/>
        <v>0</v>
      </c>
      <c r="AW374" s="301" t="str">
        <f>IF( $AV374, IFERROR( IF(MATCH( $E374, 顎音化聲母!$H$9:$H$37, 0), TRUE, FALSE), FALSE), "")</f>
        <v/>
      </c>
      <c r="AX374" s="301" t="str">
        <f t="array" ref="AX374">IF( AND($AV374, $AW374), INDEX(顎音化聲母資料表, MATCH( $D374 &amp; $E374, 顎音化聲母!$L$5:$L$136, 0), 3), "")</f>
        <v/>
      </c>
      <c r="AY374" s="301">
        <f t="shared" si="146"/>
        <v>1</v>
      </c>
      <c r="AZ374" s="362" t="str">
        <f t="array" ref="AZ374">IF($AY374="", "", IF( $AX374&lt;&gt;"", $AX374,INDEX(聲母資料表, $AY374, $AZ$5)))</f>
        <v>ㄅ</v>
      </c>
      <c r="BA374" s="362" t="str">
        <f t="array" ref="BA374">IF($X374, "", INDEX(方音八音反切資料表, $AE374, $AJ374))</f>
        <v>ㄨㆵ</v>
      </c>
    </row>
    <row r="375" spans="2:53">
      <c r="B375" s="307">
        <f t="shared" si="127"/>
        <v>368</v>
      </c>
      <c r="C375" s="404" t="s">
        <v>134</v>
      </c>
      <c r="D375" s="312" t="s">
        <v>91</v>
      </c>
      <c r="E375" s="312" t="s">
        <v>61</v>
      </c>
      <c r="F375" s="296">
        <v>2</v>
      </c>
      <c r="G375" s="418" t="str">
        <f t="shared" si="128"/>
        <v xml:space="preserve">以 (qi2) </v>
      </c>
      <c r="H375" s="269" t="str" cm="1">
        <f t="array" ref="H375">IF( OR($U375, NOT($V375), $X375), "",  $AF375 &amp; INDEX(中文數值資料表, $AJ375, 2) &amp; $AC375)</f>
        <v>堅二英</v>
      </c>
      <c r="I375" s="332" t="str">
        <f t="shared" si="129"/>
        <v>qí</v>
      </c>
      <c r="J375" s="333" t="str">
        <f t="shared" si="130"/>
        <v>í</v>
      </c>
      <c r="K375" s="334" t="str">
        <f t="shared" si="131"/>
        <v>í</v>
      </c>
      <c r="L375" s="335" t="str">
        <f t="shared" si="132"/>
        <v>0ㄧˋ</v>
      </c>
      <c r="M375" s="270" t="str">
        <f t="shared" ca="1" si="133"/>
        <v xml:space="preserve">\ltjruby{以}{í}\
</v>
      </c>
      <c r="N375" s="270" t="str">
        <f t="shared" ca="1" si="134"/>
        <v xml:space="preserve">&lt;ruby&gt;以&lt;rt&gt;堅二英&lt;/rt&gt;&lt;/ruby&gt;
</v>
      </c>
      <c r="O375" s="270" t="str">
        <f t="shared" ca="1" si="135"/>
        <v xml:space="preserve">&lt;ruby&gt;以&lt;rt&gt;qí&lt;/rt&gt;&lt;/ruby&gt;
</v>
      </c>
      <c r="P375" s="270" t="str">
        <f t="shared" ca="1" si="151"/>
        <v xml:space="preserve">&lt;ruby&gt;以&lt;rt&gt;í&lt;/rt&gt;&lt;/ruby&gt;
</v>
      </c>
      <c r="Q375" s="270" t="str">
        <f t="shared" ca="1" si="151"/>
        <v xml:space="preserve">&lt;ruby&gt;以&lt;rt&gt;í&lt;/rt&gt;&lt;/ruby&gt;
</v>
      </c>
      <c r="R375" s="271" t="str">
        <f t="shared" ca="1" si="137"/>
        <v xml:space="preserve">&lt;ruby&gt;以&lt;rtc&gt;0ㄧˋ&lt;/rtc&gt;&lt;/ruby&gt;
</v>
      </c>
      <c r="S375" s="271" t="str">
        <f t="shared" ca="1" si="138"/>
        <v xml:space="preserve">&lt;ruby&gt;以&lt;rt&gt;í&lt;/rt&gt;&lt;rtc&gt;0ㄧˋ&lt;/rtc&gt;&lt;/ruby&gt;
</v>
      </c>
      <c r="T375" s="244"/>
      <c r="U375" s="272" t="b">
        <f t="shared" si="139"/>
        <v>0</v>
      </c>
      <c r="V375" s="272" t="b">
        <f t="shared" si="140"/>
        <v>1</v>
      </c>
      <c r="W375" s="272" t="b">
        <f t="shared" si="148"/>
        <v>0</v>
      </c>
      <c r="X375" s="272" t="b">
        <f t="shared" si="141"/>
        <v>0</v>
      </c>
      <c r="Y375" s="272" t="b">
        <f t="shared" si="142"/>
        <v>0</v>
      </c>
      <c r="Z375" s="298"/>
      <c r="AA375" s="305">
        <f t="shared" si="143"/>
        <v>22</v>
      </c>
      <c r="AB375" s="301" cm="1">
        <f t="array" ref="AB375">IF( $AA375="", "", INDEX(聲母資料表, $AA375, AB$5))</f>
        <v>11</v>
      </c>
      <c r="AC375" s="301" t="str" cm="1">
        <f t="array" ref="AC375">IF( $AA375="", "", INDEX(聲母資料表, $AA375, AC$5))</f>
        <v>英</v>
      </c>
      <c r="AD375" s="305">
        <f t="shared" si="144"/>
        <v>19</v>
      </c>
      <c r="AE375" s="301" cm="1">
        <f t="array" ref="AE375">IF( $X375, "", INDEX(韻母資料表, AD375, AE$5))</f>
        <v>29</v>
      </c>
      <c r="AF375" s="301" t="str" cm="1">
        <f t="array" ref="AF375">IF( $X375, "", INDEX(韻母資料表, AE375, AF$5))</f>
        <v>堅</v>
      </c>
      <c r="AG375" s="298"/>
      <c r="AH375" s="301" t="b">
        <f t="array" ref="AH375">IF( $X375, "", IF( INDEX(韻母資料表, AD375, $AH$5) = "入聲", TRUE, FALSE) )</f>
        <v>0</v>
      </c>
      <c r="AI375" s="302">
        <f t="shared" si="145"/>
        <v>1</v>
      </c>
      <c r="AJ375" s="302">
        <f t="shared" si="149"/>
        <v>2</v>
      </c>
      <c r="AK375" s="362" t="str">
        <f t="array" ref="AK375">IF( $X375, "", INDEX(韻母資料表, $AD375, $AK$5))</f>
        <v>i</v>
      </c>
      <c r="AL375" s="362" t="str">
        <f t="array" ref="AL375">IF($X375, "", INDEX(白話字韻母八聲調資料表, $AE375, $AJ375))</f>
        <v>í</v>
      </c>
      <c r="AM375" s="298"/>
      <c r="AN375" s="362" t="str" cm="1">
        <f t="array" ref="AN375">IF($W375, "", INDEX(聲母資料表, $AA375, AN$5))</f>
        <v xml:space="preserve"> </v>
      </c>
      <c r="AO375" s="367" t="str" cm="1">
        <f t="array" ref="AO375">IF($X375, "", INDEX(韻母資料表, $AD375, AO$5))</f>
        <v>i</v>
      </c>
      <c r="AP375" s="362" t="str" cm="1">
        <f t="array" ref="AP375">IF($X375, "", INDEX(台羅韻母八聲調資料表, $AE375, $F375))</f>
        <v>í</v>
      </c>
      <c r="AQ375" s="298"/>
      <c r="AR375" s="302" t="str">
        <f t="array" ref="AR375">IF($W375, "", INDEX(聲母資料表, $AA375, $AR$5))</f>
        <v xml:space="preserve"> </v>
      </c>
      <c r="AS375" s="303" t="str">
        <f t="array" ref="AS375">IF($X375, "", INDEX(韻母資料表, $AD375, $AS$5))</f>
        <v>i</v>
      </c>
      <c r="AT375" s="302" t="str">
        <f t="array" ref="AT375">IF($X375, "", INDEX(閩拼韻母八聲調資料表, $AE375, $AJ375))</f>
        <v>í</v>
      </c>
      <c r="AV375" s="301" t="b">
        <f t="shared" si="147"/>
        <v>0</v>
      </c>
      <c r="AW375" s="301" t="str">
        <f>IF( $AV375, IFERROR( IF(MATCH( $E375, 顎音化聲母!$H$9:$H$37, 0), TRUE, FALSE), FALSE), "")</f>
        <v/>
      </c>
      <c r="AX375" s="301" t="str">
        <f t="array" ref="AX375">IF( AND($AV375, $AW375), INDEX(顎音化聲母資料表, MATCH( $D375 &amp; $E375, 顎音化聲母!$L$5:$L$136, 0), 3), "")</f>
        <v/>
      </c>
      <c r="AY375" s="301">
        <f t="shared" si="146"/>
        <v>22</v>
      </c>
      <c r="AZ375" s="362">
        <f t="array" ref="AZ375">IF($AY375="", "", IF( $AX375&lt;&gt;"", $AX375,INDEX(聲母資料表, $AY375, $AZ$5)))</f>
        <v>0</v>
      </c>
      <c r="BA375" s="362" t="str">
        <f t="array" ref="BA375">IF($X375, "", INDEX(方音八音反切資料表, $AE375, $AJ375))</f>
        <v>ㄧˋ</v>
      </c>
    </row>
    <row r="376" spans="2:53">
      <c r="B376" s="307">
        <f t="shared" si="127"/>
        <v>369</v>
      </c>
      <c r="C376" s="404" t="s">
        <v>201</v>
      </c>
      <c r="D376" s="312" t="s">
        <v>94</v>
      </c>
      <c r="E376" s="312" t="s">
        <v>182</v>
      </c>
      <c r="F376" s="296">
        <v>8</v>
      </c>
      <c r="G376" s="418" t="str">
        <f t="shared" si="128"/>
        <v xml:space="preserve">物 (but8) </v>
      </c>
      <c r="H376" s="269" t="str" cm="1">
        <f t="array" ref="H376">IF( OR($U376, NOT($V376), $X376), "",  $AF376 &amp; INDEX(中文數值資料表, $AJ376, 2) &amp; $AC376)</f>
        <v>膠八門</v>
      </c>
      <c r="I376" s="332" t="str">
        <f t="shared" si="129"/>
        <v>bu̍t</v>
      </c>
      <c r="J376" s="333" t="str">
        <f t="shared" si="130"/>
        <v>bu̍t</v>
      </c>
      <c r="K376" s="334" t="str">
        <f t="shared" si="131"/>
        <v>bbút</v>
      </c>
      <c r="L376" s="335" t="str">
        <f t="shared" si="132"/>
        <v>ㆠㄨㆵ˙</v>
      </c>
      <c r="M376" s="270" t="str">
        <f t="shared" ca="1" si="133"/>
        <v xml:space="preserve">\ltjruby{物}{bu̍t}\
</v>
      </c>
      <c r="N376" s="270" t="str">
        <f t="shared" ca="1" si="134"/>
        <v xml:space="preserve">&lt;ruby&gt;物&lt;rt&gt;膠八門&lt;/rt&gt;&lt;/ruby&gt;
</v>
      </c>
      <c r="O376" s="270" t="str">
        <f t="shared" ca="1" si="135"/>
        <v xml:space="preserve">&lt;ruby&gt;物&lt;rt&gt;bu̍t&lt;/rt&gt;&lt;/ruby&gt;
</v>
      </c>
      <c r="P376" s="270" t="str">
        <f t="shared" ca="1" si="151"/>
        <v xml:space="preserve">&lt;ruby&gt;物&lt;rt&gt;bu̍t&lt;/rt&gt;&lt;/ruby&gt;
</v>
      </c>
      <c r="Q376" s="270" t="str">
        <f t="shared" ca="1" si="151"/>
        <v xml:space="preserve">&lt;ruby&gt;物&lt;rt&gt;bbút&lt;/rt&gt;&lt;/ruby&gt;
</v>
      </c>
      <c r="R376" s="271" t="str">
        <f t="shared" ca="1" si="137"/>
        <v xml:space="preserve">&lt;ruby&gt;物&lt;rtc&gt;ㆠㄨㆵ˙&lt;/rtc&gt;&lt;/ruby&gt;
</v>
      </c>
      <c r="S376" s="271" t="str">
        <f t="shared" ca="1" si="138"/>
        <v xml:space="preserve">&lt;ruby&gt;物&lt;rt&gt;bu̍t&lt;/rt&gt;&lt;rtc&gt;ㆠㄨㆵ˙&lt;/rtc&gt;&lt;/ruby&gt;
</v>
      </c>
      <c r="T376" s="244"/>
      <c r="U376" s="272" t="b">
        <f t="shared" si="139"/>
        <v>0</v>
      </c>
      <c r="V376" s="272" t="b">
        <f t="shared" si="140"/>
        <v>1</v>
      </c>
      <c r="W376" s="272" t="b">
        <f t="shared" si="148"/>
        <v>0</v>
      </c>
      <c r="X376" s="272" t="b">
        <f t="shared" si="141"/>
        <v>0</v>
      </c>
      <c r="Y376" s="272" t="b">
        <f t="shared" si="142"/>
        <v>0</v>
      </c>
      <c r="Z376" s="298"/>
      <c r="AA376" s="305">
        <f t="shared" si="143"/>
        <v>2</v>
      </c>
      <c r="AB376" s="301" cm="1">
        <f t="array" ref="AB376">IF( $AA376="", "", INDEX(聲母資料表, $AA376, AB$5))</f>
        <v>12</v>
      </c>
      <c r="AC376" s="301" t="str" cm="1">
        <f t="array" ref="AC376">IF( $AA376="", "", INDEX(聲母資料表, $AA376, AC$5))</f>
        <v>門</v>
      </c>
      <c r="AD376" s="305">
        <f t="shared" si="144"/>
        <v>75</v>
      </c>
      <c r="AE376" s="301" cm="1">
        <f t="array" ref="AE376">IF( $X376, "", INDEX(韻母資料表, AD376, AE$5))</f>
        <v>1</v>
      </c>
      <c r="AF376" s="301" t="str" cm="1">
        <f t="array" ref="AF376">IF( $X376, "", INDEX(韻母資料表, AE376, AF$5))</f>
        <v>膠</v>
      </c>
      <c r="AG376" s="298"/>
      <c r="AH376" s="301" t="b">
        <f t="array" ref="AH376">IF( $X376, "", IF( INDEX(韻母資料表, AD376, $AH$5) = "入聲", TRUE, FALSE) )</f>
        <v>0</v>
      </c>
      <c r="AI376" s="302">
        <f t="shared" si="145"/>
        <v>1</v>
      </c>
      <c r="AJ376" s="302">
        <f t="shared" si="149"/>
        <v>8</v>
      </c>
      <c r="AK376" s="362" t="str">
        <f t="array" ref="AK376">IF( $X376, "", INDEX(韻母資料表, $AD376, $AK$5))</f>
        <v>ut</v>
      </c>
      <c r="AL376" s="362" t="str">
        <f t="array" ref="AL376">IF($X376, "", INDEX(白話字韻母八聲調資料表, $AE376, $AJ376))</f>
        <v>u̍t</v>
      </c>
      <c r="AM376" s="298"/>
      <c r="AN376" s="362" t="str" cm="1">
        <f t="array" ref="AN376">IF($W376, "", INDEX(聲母資料表, $AA376, AN$5))</f>
        <v>b</v>
      </c>
      <c r="AO376" s="367" t="str" cm="1">
        <f t="array" ref="AO376">IF($X376, "", INDEX(韻母資料表, $AD376, AO$5))</f>
        <v>ut</v>
      </c>
      <c r="AP376" s="362" t="str" cm="1">
        <f t="array" ref="AP376">IF($X376, "", INDEX(台羅韻母八聲調資料表, $AE376, $F376))</f>
        <v>u̍t</v>
      </c>
      <c r="AQ376" s="298"/>
      <c r="AR376" s="302" t="str">
        <f t="array" ref="AR376">IF($W376, "", INDEX(聲母資料表, $AA376, $AR$5))</f>
        <v>bb</v>
      </c>
      <c r="AS376" s="303" t="str">
        <f t="array" ref="AS376">IF($X376, "", INDEX(韻母資料表, $AD376, $AS$5))</f>
        <v>ut</v>
      </c>
      <c r="AT376" s="302" t="str">
        <f t="array" ref="AT376">IF($X376, "", INDEX(閩拼韻母八聲調資料表, $AE376, $AJ376))</f>
        <v>út</v>
      </c>
      <c r="AV376" s="301" t="b">
        <f t="shared" si="147"/>
        <v>0</v>
      </c>
      <c r="AW376" s="301" t="str">
        <f>IF( $AV376, IFERROR( IF(MATCH( $E376, 顎音化聲母!$H$9:$H$37, 0), TRUE, FALSE), FALSE), "")</f>
        <v/>
      </c>
      <c r="AX376" s="301" t="str">
        <f t="array" ref="AX376">IF( AND($AV376, $AW376), INDEX(顎音化聲母資料表, MATCH( $D376 &amp; $E376, 顎音化聲母!$L$5:$L$136, 0), 3), "")</f>
        <v/>
      </c>
      <c r="AY376" s="301">
        <f t="shared" si="146"/>
        <v>2</v>
      </c>
      <c r="AZ376" s="362" t="str">
        <f t="array" ref="AZ376">IF($AY376="", "", IF( $AX376&lt;&gt;"", $AX376,INDEX(聲母資料表, $AY376, $AZ$5)))</f>
        <v>ㆠ</v>
      </c>
      <c r="BA376" s="362" t="str">
        <f t="array" ref="BA376">IF($X376, "", INDEX(方音八音反切資料表, $AE376, $AJ376))</f>
        <v>ㄨㆵ˙</v>
      </c>
    </row>
    <row r="377" spans="2:53">
      <c r="B377" s="307">
        <f t="shared" si="127"/>
        <v>370</v>
      </c>
      <c r="C377" s="404" t="s">
        <v>322</v>
      </c>
      <c r="D377" s="312" t="s">
        <v>103</v>
      </c>
      <c r="E377" s="312" t="s">
        <v>61</v>
      </c>
      <c r="F377" s="296">
        <v>2</v>
      </c>
      <c r="G377" s="418" t="str">
        <f t="shared" si="128"/>
        <v xml:space="preserve">喜 (hi2) </v>
      </c>
      <c r="H377" s="269" t="str" cm="1">
        <f t="array" ref="H377">IF( OR($U377, NOT($V377), $X377), "",  $AF377 &amp; INDEX(中文數值資料表, $AJ377, 2) &amp; $AC377)</f>
        <v>堅二喜</v>
      </c>
      <c r="I377" s="332" t="str">
        <f t="shared" si="129"/>
        <v>hí</v>
      </c>
      <c r="J377" s="333" t="str">
        <f t="shared" si="130"/>
        <v>hí</v>
      </c>
      <c r="K377" s="334" t="str">
        <f t="shared" si="131"/>
        <v>hí</v>
      </c>
      <c r="L377" s="335" t="str">
        <f t="shared" si="132"/>
        <v>ㄏㄧˋ</v>
      </c>
      <c r="M377" s="270" t="str">
        <f t="shared" ca="1" si="133"/>
        <v xml:space="preserve">\ltjruby{喜}{hí}\
</v>
      </c>
      <c r="N377" s="270" t="str">
        <f t="shared" ca="1" si="134"/>
        <v xml:space="preserve">&lt;ruby&gt;喜&lt;rt&gt;堅二喜&lt;/rt&gt;&lt;/ruby&gt;
</v>
      </c>
      <c r="O377" s="270" t="str">
        <f t="shared" ca="1" si="135"/>
        <v xml:space="preserve">&lt;ruby&gt;喜&lt;rt&gt;hí&lt;/rt&gt;&lt;/ruby&gt;
</v>
      </c>
      <c r="P377" s="270" t="str">
        <f t="shared" ca="1" si="151"/>
        <v xml:space="preserve">&lt;ruby&gt;喜&lt;rt&gt;hí&lt;/rt&gt;&lt;/ruby&gt;
</v>
      </c>
      <c r="Q377" s="270" t="str">
        <f t="shared" ca="1" si="151"/>
        <v xml:space="preserve">&lt;ruby&gt;喜&lt;rt&gt;hí&lt;/rt&gt;&lt;/ruby&gt;
</v>
      </c>
      <c r="R377" s="271" t="str">
        <f t="shared" ca="1" si="137"/>
        <v xml:space="preserve">&lt;ruby&gt;喜&lt;rtc&gt;ㄏㄧˋ&lt;/rtc&gt;&lt;/ruby&gt;
</v>
      </c>
      <c r="S377" s="271" t="str">
        <f t="shared" ca="1" si="138"/>
        <v xml:space="preserve">&lt;ruby&gt;喜&lt;rt&gt;hí&lt;/rt&gt;&lt;rtc&gt;ㄏㄧˋ&lt;/rtc&gt;&lt;/ruby&gt;
</v>
      </c>
      <c r="T377" s="244"/>
      <c r="U377" s="272" t="b">
        <f t="shared" si="139"/>
        <v>0</v>
      </c>
      <c r="V377" s="272" t="b">
        <f t="shared" si="140"/>
        <v>1</v>
      </c>
      <c r="W377" s="272" t="b">
        <f t="shared" si="148"/>
        <v>0</v>
      </c>
      <c r="X377" s="272" t="b">
        <f t="shared" si="141"/>
        <v>0</v>
      </c>
      <c r="Y377" s="272" t="b">
        <f t="shared" si="142"/>
        <v>0</v>
      </c>
      <c r="Z377" s="298"/>
      <c r="AA377" s="305">
        <f t="shared" si="143"/>
        <v>13</v>
      </c>
      <c r="AB377" s="301" cm="1">
        <f t="array" ref="AB377">IF( $AA377="", "", INDEX(聲母資料表, $AA377, AB$5))</f>
        <v>15</v>
      </c>
      <c r="AC377" s="301" t="str" cm="1">
        <f t="array" ref="AC377">IF( $AA377="", "", INDEX(聲母資料表, $AA377, AC$5))</f>
        <v>喜</v>
      </c>
      <c r="AD377" s="305">
        <f t="shared" si="144"/>
        <v>19</v>
      </c>
      <c r="AE377" s="301" cm="1">
        <f t="array" ref="AE377">IF( $X377, "", INDEX(韻母資料表, AD377, AE$5))</f>
        <v>29</v>
      </c>
      <c r="AF377" s="301" t="str" cm="1">
        <f t="array" ref="AF377">IF( $X377, "", INDEX(韻母資料表, AE377, AF$5))</f>
        <v>堅</v>
      </c>
      <c r="AG377" s="298"/>
      <c r="AH377" s="301" t="b">
        <f t="array" ref="AH377">IF( $X377, "", IF( INDEX(韻母資料表, AD377, $AH$5) = "入聲", TRUE, FALSE) )</f>
        <v>0</v>
      </c>
      <c r="AI377" s="302">
        <f t="shared" si="145"/>
        <v>1</v>
      </c>
      <c r="AJ377" s="302">
        <f t="shared" si="149"/>
        <v>2</v>
      </c>
      <c r="AK377" s="362" t="str">
        <f t="array" ref="AK377">IF( $X377, "", INDEX(韻母資料表, $AD377, $AK$5))</f>
        <v>i</v>
      </c>
      <c r="AL377" s="362" t="str">
        <f t="array" ref="AL377">IF($X377, "", INDEX(白話字韻母八聲調資料表, $AE377, $AJ377))</f>
        <v>í</v>
      </c>
      <c r="AM377" s="298"/>
      <c r="AN377" s="362" t="str" cm="1">
        <f t="array" ref="AN377">IF($W377, "", INDEX(聲母資料表, $AA377, AN$5))</f>
        <v>h</v>
      </c>
      <c r="AO377" s="367" t="str" cm="1">
        <f t="array" ref="AO377">IF($X377, "", INDEX(韻母資料表, $AD377, AO$5))</f>
        <v>i</v>
      </c>
      <c r="AP377" s="362" t="str" cm="1">
        <f t="array" ref="AP377">IF($X377, "", INDEX(台羅韻母八聲調資料表, $AE377, $F377))</f>
        <v>í</v>
      </c>
      <c r="AQ377" s="298"/>
      <c r="AR377" s="302" t="str">
        <f t="array" ref="AR377">IF($W377, "", INDEX(聲母資料表, $AA377, $AR$5))</f>
        <v>h</v>
      </c>
      <c r="AS377" s="303" t="str">
        <f t="array" ref="AS377">IF($X377, "", INDEX(韻母資料表, $AD377, $AS$5))</f>
        <v>i</v>
      </c>
      <c r="AT377" s="302" t="str">
        <f t="array" ref="AT377">IF($X377, "", INDEX(閩拼韻母八聲調資料表, $AE377, $AJ377))</f>
        <v>í</v>
      </c>
      <c r="AV377" s="301" t="b">
        <f t="shared" si="147"/>
        <v>0</v>
      </c>
      <c r="AW377" s="301" t="str">
        <f>IF( $AV377, IFERROR( IF(MATCH( $E377, 顎音化聲母!$H$9:$H$37, 0), TRUE, FALSE), FALSE), "")</f>
        <v/>
      </c>
      <c r="AX377" s="301" t="str">
        <f t="array" ref="AX377">IF( AND($AV377, $AW377), INDEX(顎音化聲母資料表, MATCH( $D377 &amp; $E377, 顎音化聲母!$L$5:$L$136, 0), 3), "")</f>
        <v/>
      </c>
      <c r="AY377" s="301">
        <f t="shared" si="146"/>
        <v>13</v>
      </c>
      <c r="AZ377" s="362" t="str">
        <f t="array" ref="AZ377">IF($AY377="", "", IF( $AX377&lt;&gt;"", $AX377,INDEX(聲母資料表, $AY377, $AZ$5)))</f>
        <v>ㄏ</v>
      </c>
      <c r="BA377" s="362" t="str">
        <f t="array" ref="BA377">IF($X377, "", INDEX(方音八音反切資料表, $AE377, $AJ377))</f>
        <v>ㄧˋ</v>
      </c>
    </row>
    <row r="378" spans="2:53">
      <c r="B378" s="307">
        <f t="shared" si="127"/>
        <v>371</v>
      </c>
      <c r="C378" s="404" t="s">
        <v>75</v>
      </c>
      <c r="D378" s="312"/>
      <c r="E378" s="312"/>
      <c r="F378" s="296"/>
      <c r="G378" s="418" t="str">
        <f t="shared" si="128"/>
        <v/>
      </c>
      <c r="H378" s="269" t="str" cm="1">
        <f t="array" ref="H378">IF( OR($U378, NOT($V378), $X378), "",  $AF378 &amp; INDEX(中文數值資料表, $AJ378, 2) &amp; $AC378)</f>
        <v/>
      </c>
      <c r="I378" s="332" t="str">
        <f t="shared" si="129"/>
        <v/>
      </c>
      <c r="J378" s="333" t="str">
        <f t="shared" si="130"/>
        <v/>
      </c>
      <c r="K378" s="334" t="str">
        <f t="shared" si="131"/>
        <v/>
      </c>
      <c r="L378" s="335" t="str">
        <f t="shared" si="132"/>
        <v/>
      </c>
      <c r="M378" s="270" t="str">
        <f t="shared" ca="1" si="133"/>
        <v xml:space="preserve">\ltjruby{，}{}\
</v>
      </c>
      <c r="N378" s="270" t="str">
        <f t="shared" ca="1" si="134"/>
        <v xml:space="preserve">，
</v>
      </c>
      <c r="O378" s="270" t="str">
        <f t="shared" ca="1" si="135"/>
        <v xml:space="preserve">，
</v>
      </c>
      <c r="P378" s="270" t="str">
        <f t="shared" ca="1" si="151"/>
        <v xml:space="preserve">，
</v>
      </c>
      <c r="Q378" s="270" t="str">
        <f t="shared" ca="1" si="151"/>
        <v xml:space="preserve">，
</v>
      </c>
      <c r="R378" s="271" t="str">
        <f t="shared" ca="1" si="137"/>
        <v xml:space="preserve">，
</v>
      </c>
      <c r="S378" s="271" t="str">
        <f t="shared" ca="1" si="138"/>
        <v xml:space="preserve">，
</v>
      </c>
      <c r="T378" s="244"/>
      <c r="U378" s="272" t="b">
        <f t="shared" si="139"/>
        <v>1</v>
      </c>
      <c r="V378" s="272" t="b">
        <f t="shared" si="140"/>
        <v>0</v>
      </c>
      <c r="W378" s="272" t="b">
        <f t="shared" si="148"/>
        <v>1</v>
      </c>
      <c r="X378" s="272" t="b">
        <f t="shared" si="141"/>
        <v>1</v>
      </c>
      <c r="Y378" s="272" t="b">
        <f t="shared" si="142"/>
        <v>0</v>
      </c>
      <c r="Z378" s="298"/>
      <c r="AA378" s="305" t="str">
        <f t="shared" si="143"/>
        <v/>
      </c>
      <c r="AB378" s="301" t="str" cm="1">
        <f t="array" ref="AB378">IF( $AA378="", "", INDEX(聲母資料表, $AA378, AB$5))</f>
        <v/>
      </c>
      <c r="AC378" s="301" t="str" cm="1">
        <f t="array" ref="AC378">IF( $AA378="", "", INDEX(聲母資料表, $AA378, AC$5))</f>
        <v/>
      </c>
      <c r="AD378" s="305" t="str">
        <f t="shared" si="144"/>
        <v/>
      </c>
      <c r="AE378" s="301" t="str" cm="1">
        <f t="array" ref="AE378">IF( $X378, "", INDEX(韻母資料表, AD378, AE$5))</f>
        <v/>
      </c>
      <c r="AF378" s="301" t="str" cm="1">
        <f t="array" ref="AF378">IF( $X378, "", INDEX(韻母資料表, AE378, AF$5))</f>
        <v/>
      </c>
      <c r="AG378" s="298"/>
      <c r="AH378" s="301" t="str">
        <f t="array" ref="AH378">IF( $X378, "", IF( INDEX(韻母資料表, AD378, $AH$5) = "入聲", TRUE, FALSE) )</f>
        <v/>
      </c>
      <c r="AI378" s="302" t="str">
        <f t="shared" si="145"/>
        <v/>
      </c>
      <c r="AJ378" s="302" t="str">
        <f t="shared" si="149"/>
        <v/>
      </c>
      <c r="AK378" s="362" t="str">
        <f t="array" ref="AK378">IF( $X378, "", INDEX(韻母資料表, $AD378, $AK$5))</f>
        <v/>
      </c>
      <c r="AL378" s="362" t="str">
        <f t="array" ref="AL378">IF($X378, "", INDEX(白話字韻母八聲調資料表, $AE378, $AJ378))</f>
        <v/>
      </c>
      <c r="AM378" s="298"/>
      <c r="AN378" s="362" t="str" cm="1">
        <f t="array" ref="AN378">IF($W378, "", INDEX(聲母資料表, $AA378, AN$5))</f>
        <v/>
      </c>
      <c r="AO378" s="367" t="str" cm="1">
        <f t="array" ref="AO378">IF($X378, "", INDEX(韻母資料表, $AD378, AO$5))</f>
        <v/>
      </c>
      <c r="AP378" s="362" t="str" cm="1">
        <f t="array" ref="AP378">IF($X378, "", INDEX(台羅韻母八聲調資料表, $AE378, $F378))</f>
        <v/>
      </c>
      <c r="AQ378" s="298"/>
      <c r="AR378" s="302" t="str">
        <f t="array" ref="AR378">IF($W378, "", INDEX(聲母資料表, $AA378, $AR$5))</f>
        <v/>
      </c>
      <c r="AS378" s="303" t="str">
        <f t="array" ref="AS378">IF($X378, "", INDEX(韻母資料表, $AD378, $AS$5))</f>
        <v/>
      </c>
      <c r="AT378" s="302" t="str">
        <f t="array" ref="AT378">IF($X378, "", INDEX(閩拼韻母八聲調資料表, $AE378, $AJ378))</f>
        <v/>
      </c>
      <c r="AV378" s="301" t="b">
        <f t="shared" si="147"/>
        <v>0</v>
      </c>
      <c r="AW378" s="301" t="str">
        <f>IF( $AV378, IFERROR( IF(MATCH( $E378, 顎音化聲母!$H$9:$H$37, 0), TRUE, FALSE), FALSE), "")</f>
        <v/>
      </c>
      <c r="AX378" s="301" t="str">
        <f t="array" ref="AX378">IF( AND($AV378, $AW378), INDEX(顎音化聲母資料表, MATCH( $D378 &amp; $E378, 顎音化聲母!$L$5:$L$136, 0), 3), "")</f>
        <v/>
      </c>
      <c r="AY378" s="301" t="str">
        <f t="shared" si="146"/>
        <v/>
      </c>
      <c r="AZ378" s="362" t="str">
        <f t="array" ref="AZ378">IF($AY378="", "", IF( $AX378&lt;&gt;"", $AX378,INDEX(聲母資料表, $AY378, $AZ$5)))</f>
        <v/>
      </c>
      <c r="BA378" s="362" t="str">
        <f t="array" ref="BA378">IF($X378, "", INDEX(方音八音反切資料表, $AE378, $AJ378))</f>
        <v/>
      </c>
    </row>
    <row r="379" spans="2:53">
      <c r="B379" s="307">
        <f t="shared" si="127"/>
        <v>372</v>
      </c>
      <c r="C379" s="404" t="s">
        <v>214</v>
      </c>
      <c r="D379" s="312" t="s">
        <v>85</v>
      </c>
      <c r="E379" s="312" t="s">
        <v>182</v>
      </c>
      <c r="F379" s="296">
        <v>4</v>
      </c>
      <c r="G379" s="418" t="str">
        <f t="shared" si="128"/>
        <v xml:space="preserve">不 (put4) </v>
      </c>
      <c r="H379" s="269" t="str" cm="1">
        <f t="array" ref="H379">IF( OR($U379, NOT($V379), $X379), "",  $AF379 &amp; INDEX(中文數值資料表, $AJ379, 2) &amp; $AC379)</f>
        <v>膠四邊</v>
      </c>
      <c r="I379" s="332" t="str">
        <f t="shared" si="129"/>
        <v>put</v>
      </c>
      <c r="J379" s="333" t="str">
        <f t="shared" si="130"/>
        <v>put</v>
      </c>
      <c r="K379" s="334" t="str">
        <f t="shared" si="131"/>
        <v>but</v>
      </c>
      <c r="L379" s="335" t="str">
        <f t="shared" si="132"/>
        <v>ㄅㄨㆵ</v>
      </c>
      <c r="M379" s="270" t="str">
        <f t="shared" ca="1" si="133"/>
        <v xml:space="preserve">\ltjruby{不}{put}\
</v>
      </c>
      <c r="N379" s="270" t="str">
        <f t="shared" ca="1" si="134"/>
        <v xml:space="preserve">&lt;ruby&gt;不&lt;rt&gt;膠四邊&lt;/rt&gt;&lt;/ruby&gt;
</v>
      </c>
      <c r="O379" s="270" t="str">
        <f t="shared" ca="1" si="135"/>
        <v xml:space="preserve">&lt;ruby&gt;不&lt;rt&gt;put&lt;/rt&gt;&lt;/ruby&gt;
</v>
      </c>
      <c r="P379" s="270" t="str">
        <f t="shared" ca="1" si="151"/>
        <v xml:space="preserve">&lt;ruby&gt;不&lt;rt&gt;put&lt;/rt&gt;&lt;/ruby&gt;
</v>
      </c>
      <c r="Q379" s="270" t="str">
        <f t="shared" ca="1" si="151"/>
        <v xml:space="preserve">&lt;ruby&gt;不&lt;rt&gt;but&lt;/rt&gt;&lt;/ruby&gt;
</v>
      </c>
      <c r="R379" s="271" t="str">
        <f t="shared" ca="1" si="137"/>
        <v xml:space="preserve">&lt;ruby&gt;不&lt;rtc&gt;ㄅㄨㆵ&lt;/rtc&gt;&lt;/ruby&gt;
</v>
      </c>
      <c r="S379" s="271" t="str">
        <f t="shared" ca="1" si="138"/>
        <v xml:space="preserve">&lt;ruby&gt;不&lt;rt&gt;put&lt;/rt&gt;&lt;rtc&gt;ㄅㄨㆵ&lt;/rtc&gt;&lt;/ruby&gt;
</v>
      </c>
      <c r="T379" s="244"/>
      <c r="U379" s="272" t="b">
        <f t="shared" si="139"/>
        <v>0</v>
      </c>
      <c r="V379" s="272" t="b">
        <f t="shared" si="140"/>
        <v>1</v>
      </c>
      <c r="W379" s="272" t="b">
        <f t="shared" si="148"/>
        <v>0</v>
      </c>
      <c r="X379" s="272" t="b">
        <f t="shared" si="141"/>
        <v>0</v>
      </c>
      <c r="Y379" s="272" t="b">
        <f t="shared" si="142"/>
        <v>0</v>
      </c>
      <c r="Z379" s="298"/>
      <c r="AA379" s="305">
        <f t="shared" si="143"/>
        <v>1</v>
      </c>
      <c r="AB379" s="301" cm="1">
        <f t="array" ref="AB379">IF( $AA379="", "", INDEX(聲母資料表, $AA379, AB$5))</f>
        <v>2</v>
      </c>
      <c r="AC379" s="301" t="str" cm="1">
        <f t="array" ref="AC379">IF( $AA379="", "", INDEX(聲母資料表, $AA379, AC$5))</f>
        <v>邊</v>
      </c>
      <c r="AD379" s="305">
        <f t="shared" si="144"/>
        <v>75</v>
      </c>
      <c r="AE379" s="301" cm="1">
        <f t="array" ref="AE379">IF( $X379, "", INDEX(韻母資料表, AD379, AE$5))</f>
        <v>1</v>
      </c>
      <c r="AF379" s="301" t="str" cm="1">
        <f t="array" ref="AF379">IF( $X379, "", INDEX(韻母資料表, AE379, AF$5))</f>
        <v>膠</v>
      </c>
      <c r="AG379" s="298"/>
      <c r="AH379" s="301" t="b">
        <f t="array" ref="AH379">IF( $X379, "", IF( INDEX(韻母資料表, AD379, $AH$5) = "入聲", TRUE, FALSE) )</f>
        <v>0</v>
      </c>
      <c r="AI379" s="302">
        <f t="shared" si="145"/>
        <v>1</v>
      </c>
      <c r="AJ379" s="302">
        <f t="shared" si="149"/>
        <v>4</v>
      </c>
      <c r="AK379" s="362" t="str">
        <f t="array" ref="AK379">IF( $X379, "", INDEX(韻母資料表, $AD379, $AK$5))</f>
        <v>ut</v>
      </c>
      <c r="AL379" s="362" t="str">
        <f t="array" ref="AL379">IF($X379, "", INDEX(白話字韻母八聲調資料表, $AE379, $AJ379))</f>
        <v>ut</v>
      </c>
      <c r="AM379" s="298"/>
      <c r="AN379" s="362" t="str" cm="1">
        <f t="array" ref="AN379">IF($W379, "", INDEX(聲母資料表, $AA379, AN$5))</f>
        <v>p</v>
      </c>
      <c r="AO379" s="367" t="str" cm="1">
        <f t="array" ref="AO379">IF($X379, "", INDEX(韻母資料表, $AD379, AO$5))</f>
        <v>ut</v>
      </c>
      <c r="AP379" s="362" t="str" cm="1">
        <f t="array" ref="AP379">IF($X379, "", INDEX(台羅韻母八聲調資料表, $AE379, $F379))</f>
        <v>ut</v>
      </c>
      <c r="AQ379" s="298"/>
      <c r="AR379" s="302" t="str">
        <f t="array" ref="AR379">IF($W379, "", INDEX(聲母資料表, $AA379, $AR$5))</f>
        <v>b</v>
      </c>
      <c r="AS379" s="303" t="str">
        <f t="array" ref="AS379">IF($X379, "", INDEX(韻母資料表, $AD379, $AS$5))</f>
        <v>ut</v>
      </c>
      <c r="AT379" s="302" t="str">
        <f t="array" ref="AT379">IF($X379, "", INDEX(閩拼韻母八聲調資料表, $AE379, $AJ379))</f>
        <v>ut</v>
      </c>
      <c r="AV379" s="301" t="b">
        <f t="shared" si="147"/>
        <v>0</v>
      </c>
      <c r="AW379" s="301" t="str">
        <f>IF( $AV379, IFERROR( IF(MATCH( $E379, 顎音化聲母!$H$9:$H$37, 0), TRUE, FALSE), FALSE), "")</f>
        <v/>
      </c>
      <c r="AX379" s="301" t="str">
        <f t="array" ref="AX379">IF( AND($AV379, $AW379), INDEX(顎音化聲母資料表, MATCH( $D379 &amp; $E379, 顎音化聲母!$L$5:$L$136, 0), 3), "")</f>
        <v/>
      </c>
      <c r="AY379" s="301">
        <f t="shared" si="146"/>
        <v>1</v>
      </c>
      <c r="AZ379" s="362" t="str">
        <f t="array" ref="AZ379">IF($AY379="", "", IF( $AX379&lt;&gt;"", $AX379,INDEX(聲母資料表, $AY379, $AZ$5)))</f>
        <v>ㄅ</v>
      </c>
      <c r="BA379" s="362" t="str">
        <f t="array" ref="BA379">IF($X379, "", INDEX(方音八音反切資料表, $AE379, $AJ379))</f>
        <v>ㄨㆵ</v>
      </c>
    </row>
    <row r="380" spans="2:53">
      <c r="B380" s="307">
        <f t="shared" si="127"/>
        <v>373</v>
      </c>
      <c r="C380" s="404" t="s">
        <v>134</v>
      </c>
      <c r="D380" s="312" t="s">
        <v>91</v>
      </c>
      <c r="E380" s="312" t="s">
        <v>61</v>
      </c>
      <c r="F380" s="296">
        <v>2</v>
      </c>
      <c r="G380" s="418" t="str">
        <f t="shared" si="128"/>
        <v xml:space="preserve">以 (qi2) </v>
      </c>
      <c r="H380" s="269" t="str" cm="1">
        <f t="array" ref="H380">IF( OR($U380, NOT($V380), $X380), "",  $AF380 &amp; INDEX(中文數值資料表, $AJ380, 2) &amp; $AC380)</f>
        <v>堅二英</v>
      </c>
      <c r="I380" s="332" t="str">
        <f t="shared" si="129"/>
        <v>qí</v>
      </c>
      <c r="J380" s="333" t="str">
        <f t="shared" si="130"/>
        <v>í</v>
      </c>
      <c r="K380" s="334" t="str">
        <f t="shared" si="131"/>
        <v>í</v>
      </c>
      <c r="L380" s="335" t="str">
        <f t="shared" si="132"/>
        <v>0ㄧˋ</v>
      </c>
      <c r="M380" s="270" t="str">
        <f t="shared" ca="1" si="133"/>
        <v xml:space="preserve">\ltjruby{以}{í}\
</v>
      </c>
      <c r="N380" s="270" t="str">
        <f t="shared" ca="1" si="134"/>
        <v xml:space="preserve">&lt;ruby&gt;以&lt;rt&gt;堅二英&lt;/rt&gt;&lt;/ruby&gt;
</v>
      </c>
      <c r="O380" s="270" t="str">
        <f t="shared" ca="1" si="135"/>
        <v xml:space="preserve">&lt;ruby&gt;以&lt;rt&gt;qí&lt;/rt&gt;&lt;/ruby&gt;
</v>
      </c>
      <c r="P380" s="270" t="str">
        <f t="shared" ca="1" si="151"/>
        <v xml:space="preserve">&lt;ruby&gt;以&lt;rt&gt;í&lt;/rt&gt;&lt;/ruby&gt;
</v>
      </c>
      <c r="Q380" s="270" t="str">
        <f t="shared" ca="1" si="151"/>
        <v xml:space="preserve">&lt;ruby&gt;以&lt;rt&gt;í&lt;/rt&gt;&lt;/ruby&gt;
</v>
      </c>
      <c r="R380" s="271" t="str">
        <f t="shared" ca="1" si="137"/>
        <v xml:space="preserve">&lt;ruby&gt;以&lt;rtc&gt;0ㄧˋ&lt;/rtc&gt;&lt;/ruby&gt;
</v>
      </c>
      <c r="S380" s="271" t="str">
        <f t="shared" ca="1" si="138"/>
        <v xml:space="preserve">&lt;ruby&gt;以&lt;rt&gt;í&lt;/rt&gt;&lt;rtc&gt;0ㄧˋ&lt;/rtc&gt;&lt;/ruby&gt;
</v>
      </c>
      <c r="T380" s="244"/>
      <c r="U380" s="272" t="b">
        <f t="shared" si="139"/>
        <v>0</v>
      </c>
      <c r="V380" s="272" t="b">
        <f t="shared" si="140"/>
        <v>1</v>
      </c>
      <c r="W380" s="272" t="b">
        <f t="shared" si="148"/>
        <v>0</v>
      </c>
      <c r="X380" s="272" t="b">
        <f t="shared" si="141"/>
        <v>0</v>
      </c>
      <c r="Y380" s="272" t="b">
        <f t="shared" si="142"/>
        <v>0</v>
      </c>
      <c r="Z380" s="298"/>
      <c r="AA380" s="305">
        <f t="shared" si="143"/>
        <v>22</v>
      </c>
      <c r="AB380" s="301" cm="1">
        <f t="array" ref="AB380">IF( $AA380="", "", INDEX(聲母資料表, $AA380, AB$5))</f>
        <v>11</v>
      </c>
      <c r="AC380" s="301" t="str" cm="1">
        <f t="array" ref="AC380">IF( $AA380="", "", INDEX(聲母資料表, $AA380, AC$5))</f>
        <v>英</v>
      </c>
      <c r="AD380" s="305">
        <f t="shared" si="144"/>
        <v>19</v>
      </c>
      <c r="AE380" s="301" cm="1">
        <f t="array" ref="AE380">IF( $X380, "", INDEX(韻母資料表, AD380, AE$5))</f>
        <v>29</v>
      </c>
      <c r="AF380" s="301" t="str" cm="1">
        <f t="array" ref="AF380">IF( $X380, "", INDEX(韻母資料表, AE380, AF$5))</f>
        <v>堅</v>
      </c>
      <c r="AG380" s="298"/>
      <c r="AH380" s="301" t="b">
        <f t="array" ref="AH380">IF( $X380, "", IF( INDEX(韻母資料表, AD380, $AH$5) = "入聲", TRUE, FALSE) )</f>
        <v>0</v>
      </c>
      <c r="AI380" s="302">
        <f t="shared" si="145"/>
        <v>1</v>
      </c>
      <c r="AJ380" s="302">
        <f t="shared" si="149"/>
        <v>2</v>
      </c>
      <c r="AK380" s="362" t="str">
        <f t="array" ref="AK380">IF( $X380, "", INDEX(韻母資料表, $AD380, $AK$5))</f>
        <v>i</v>
      </c>
      <c r="AL380" s="362" t="str">
        <f t="array" ref="AL380">IF($X380, "", INDEX(白話字韻母八聲調資料表, $AE380, $AJ380))</f>
        <v>í</v>
      </c>
      <c r="AM380" s="298"/>
      <c r="AN380" s="362" t="str" cm="1">
        <f t="array" ref="AN380">IF($W380, "", INDEX(聲母資料表, $AA380, AN$5))</f>
        <v xml:space="preserve"> </v>
      </c>
      <c r="AO380" s="367" t="str" cm="1">
        <f t="array" ref="AO380">IF($X380, "", INDEX(韻母資料表, $AD380, AO$5))</f>
        <v>i</v>
      </c>
      <c r="AP380" s="362" t="str" cm="1">
        <f t="array" ref="AP380">IF($X380, "", INDEX(台羅韻母八聲調資料表, $AE380, $F380))</f>
        <v>í</v>
      </c>
      <c r="AQ380" s="298"/>
      <c r="AR380" s="302" t="str">
        <f t="array" ref="AR380">IF($W380, "", INDEX(聲母資料表, $AA380, $AR$5))</f>
        <v xml:space="preserve"> </v>
      </c>
      <c r="AS380" s="303" t="str">
        <f t="array" ref="AS380">IF($X380, "", INDEX(韻母資料表, $AD380, $AS$5))</f>
        <v>i</v>
      </c>
      <c r="AT380" s="302" t="str">
        <f t="array" ref="AT380">IF($X380, "", INDEX(閩拼韻母八聲調資料表, $AE380, $AJ380))</f>
        <v>í</v>
      </c>
      <c r="AV380" s="301" t="b">
        <f t="shared" si="147"/>
        <v>0</v>
      </c>
      <c r="AW380" s="301" t="str">
        <f>IF( $AV380, IFERROR( IF(MATCH( $E380, 顎音化聲母!$H$9:$H$37, 0), TRUE, FALSE), FALSE), "")</f>
        <v/>
      </c>
      <c r="AX380" s="301" t="str">
        <f t="array" ref="AX380">IF( AND($AV380, $AW380), INDEX(顎音化聲母資料表, MATCH( $D380 &amp; $E380, 顎音化聲母!$L$5:$L$136, 0), 3), "")</f>
        <v/>
      </c>
      <c r="AY380" s="301">
        <f t="shared" si="146"/>
        <v>22</v>
      </c>
      <c r="AZ380" s="362">
        <f t="array" ref="AZ380">IF($AY380="", "", IF( $AX380&lt;&gt;"", $AX380,INDEX(聲母資料表, $AY380, $AZ$5)))</f>
        <v>0</v>
      </c>
      <c r="BA380" s="362" t="str">
        <f t="array" ref="BA380">IF($X380, "", INDEX(方音八音反切資料表, $AE380, $AJ380))</f>
        <v>ㄧˋ</v>
      </c>
    </row>
    <row r="381" spans="2:53">
      <c r="B381" s="307">
        <f t="shared" si="127"/>
        <v>374</v>
      </c>
      <c r="C381" s="404" t="s">
        <v>333</v>
      </c>
      <c r="D381" s="312" t="s">
        <v>60</v>
      </c>
      <c r="E381" s="312" t="s">
        <v>61</v>
      </c>
      <c r="F381" s="296">
        <v>2</v>
      </c>
      <c r="G381" s="418" t="str">
        <f t="shared" si="128"/>
        <v xml:space="preserve">己 (ki2) </v>
      </c>
      <c r="H381" s="269" t="str" cm="1">
        <f t="array" ref="H381">IF( OR($U381, NOT($V381), $X381), "",  $AF381 &amp; INDEX(中文數值資料表, $AJ381, 2) &amp; $AC381)</f>
        <v>堅二求</v>
      </c>
      <c r="I381" s="332" t="str">
        <f t="shared" si="129"/>
        <v>kí</v>
      </c>
      <c r="J381" s="333" t="str">
        <f t="shared" si="130"/>
        <v>kí</v>
      </c>
      <c r="K381" s="334" t="str">
        <f t="shared" si="131"/>
        <v>gí</v>
      </c>
      <c r="L381" s="335" t="str">
        <f t="shared" si="132"/>
        <v>ㄍㄧˋ</v>
      </c>
      <c r="M381" s="270" t="str">
        <f t="shared" ca="1" si="133"/>
        <v xml:space="preserve">\ltjruby{己}{kí}\
</v>
      </c>
      <c r="N381" s="270" t="str">
        <f t="shared" ca="1" si="134"/>
        <v xml:space="preserve">&lt;ruby&gt;己&lt;rt&gt;堅二求&lt;/rt&gt;&lt;/ruby&gt;
</v>
      </c>
      <c r="O381" s="270" t="str">
        <f t="shared" ca="1" si="135"/>
        <v xml:space="preserve">&lt;ruby&gt;己&lt;rt&gt;kí&lt;/rt&gt;&lt;/ruby&gt;
</v>
      </c>
      <c r="P381" s="270" t="str">
        <f t="shared" ca="1" si="151"/>
        <v xml:space="preserve">&lt;ruby&gt;己&lt;rt&gt;kí&lt;/rt&gt;&lt;/ruby&gt;
</v>
      </c>
      <c r="Q381" s="270" t="str">
        <f t="shared" ca="1" si="151"/>
        <v xml:space="preserve">&lt;ruby&gt;己&lt;rt&gt;gí&lt;/rt&gt;&lt;/ruby&gt;
</v>
      </c>
      <c r="R381" s="271" t="str">
        <f t="shared" ca="1" si="137"/>
        <v xml:space="preserve">&lt;ruby&gt;己&lt;rtc&gt;ㄍㄧˋ&lt;/rtc&gt;&lt;/ruby&gt;
</v>
      </c>
      <c r="S381" s="271" t="str">
        <f t="shared" ca="1" si="138"/>
        <v xml:space="preserve">&lt;ruby&gt;己&lt;rt&gt;kí&lt;/rt&gt;&lt;rtc&gt;ㄍㄧˋ&lt;/rtc&gt;&lt;/ruby&gt;
</v>
      </c>
      <c r="T381" s="244"/>
      <c r="U381" s="272" t="b">
        <f t="shared" si="139"/>
        <v>0</v>
      </c>
      <c r="V381" s="272" t="b">
        <f t="shared" si="140"/>
        <v>1</v>
      </c>
      <c r="W381" s="272" t="b">
        <f t="shared" si="148"/>
        <v>0</v>
      </c>
      <c r="X381" s="272" t="b">
        <f t="shared" si="141"/>
        <v>0</v>
      </c>
      <c r="Y381" s="272" t="b">
        <f t="shared" si="142"/>
        <v>0</v>
      </c>
      <c r="Z381" s="298"/>
      <c r="AA381" s="305">
        <f t="shared" si="143"/>
        <v>9</v>
      </c>
      <c r="AB381" s="301" cm="1">
        <f t="array" ref="AB381">IF( $AA381="", "", INDEX(聲母資料表, $AA381, AB$5))</f>
        <v>3</v>
      </c>
      <c r="AC381" s="301" t="str" cm="1">
        <f t="array" ref="AC381">IF( $AA381="", "", INDEX(聲母資料表, $AA381, AC$5))</f>
        <v>求</v>
      </c>
      <c r="AD381" s="305">
        <f t="shared" si="144"/>
        <v>19</v>
      </c>
      <c r="AE381" s="301" cm="1">
        <f t="array" ref="AE381">IF( $X381, "", INDEX(韻母資料表, AD381, AE$5))</f>
        <v>29</v>
      </c>
      <c r="AF381" s="301" t="str" cm="1">
        <f t="array" ref="AF381">IF( $X381, "", INDEX(韻母資料表, AE381, AF$5))</f>
        <v>堅</v>
      </c>
      <c r="AG381" s="298"/>
      <c r="AH381" s="301" t="b">
        <f t="array" ref="AH381">IF( $X381, "", IF( INDEX(韻母資料表, AD381, $AH$5) = "入聲", TRUE, FALSE) )</f>
        <v>0</v>
      </c>
      <c r="AI381" s="302">
        <f t="shared" si="145"/>
        <v>1</v>
      </c>
      <c r="AJ381" s="302">
        <f t="shared" si="149"/>
        <v>2</v>
      </c>
      <c r="AK381" s="362" t="str">
        <f t="array" ref="AK381">IF( $X381, "", INDEX(韻母資料表, $AD381, $AK$5))</f>
        <v>i</v>
      </c>
      <c r="AL381" s="362" t="str">
        <f t="array" ref="AL381">IF($X381, "", INDEX(白話字韻母八聲調資料表, $AE381, $AJ381))</f>
        <v>í</v>
      </c>
      <c r="AM381" s="298"/>
      <c r="AN381" s="362" t="str" cm="1">
        <f t="array" ref="AN381">IF($W381, "", INDEX(聲母資料表, $AA381, AN$5))</f>
        <v>k</v>
      </c>
      <c r="AO381" s="367" t="str" cm="1">
        <f t="array" ref="AO381">IF($X381, "", INDEX(韻母資料表, $AD381, AO$5))</f>
        <v>i</v>
      </c>
      <c r="AP381" s="362" t="str" cm="1">
        <f t="array" ref="AP381">IF($X381, "", INDEX(台羅韻母八聲調資料表, $AE381, $F381))</f>
        <v>í</v>
      </c>
      <c r="AQ381" s="298"/>
      <c r="AR381" s="302" t="str">
        <f t="array" ref="AR381">IF($W381, "", INDEX(聲母資料表, $AA381, $AR$5))</f>
        <v>g</v>
      </c>
      <c r="AS381" s="303" t="str">
        <f t="array" ref="AS381">IF($X381, "", INDEX(韻母資料表, $AD381, $AS$5))</f>
        <v>i</v>
      </c>
      <c r="AT381" s="302" t="str">
        <f t="array" ref="AT381">IF($X381, "", INDEX(閩拼韻母八聲調資料表, $AE381, $AJ381))</f>
        <v>í</v>
      </c>
      <c r="AV381" s="301" t="b">
        <f t="shared" si="147"/>
        <v>0</v>
      </c>
      <c r="AW381" s="301" t="str">
        <f>IF( $AV381, IFERROR( IF(MATCH( $E381, 顎音化聲母!$H$9:$H$37, 0), TRUE, FALSE), FALSE), "")</f>
        <v/>
      </c>
      <c r="AX381" s="301" t="str">
        <f t="array" ref="AX381">IF( AND($AV381, $AW381), INDEX(顎音化聲母資料表, MATCH( $D381 &amp; $E381, 顎音化聲母!$L$5:$L$136, 0), 3), "")</f>
        <v/>
      </c>
      <c r="AY381" s="301">
        <f t="shared" si="146"/>
        <v>9</v>
      </c>
      <c r="AZ381" s="362" t="str">
        <f t="array" ref="AZ381">IF($AY381="", "", IF( $AX381&lt;&gt;"", $AX381,INDEX(聲母資料表, $AY381, $AZ$5)))</f>
        <v>ㄍ</v>
      </c>
      <c r="BA381" s="362" t="str">
        <f t="array" ref="BA381">IF($X381, "", INDEX(方音八音反切資料表, $AE381, $AJ381))</f>
        <v>ㄧˋ</v>
      </c>
    </row>
    <row r="382" spans="2:53">
      <c r="B382" s="307">
        <f t="shared" si="127"/>
        <v>375</v>
      </c>
      <c r="C382" s="404" t="s">
        <v>264</v>
      </c>
      <c r="D382" s="312" t="s">
        <v>85</v>
      </c>
      <c r="E382" s="312" t="s">
        <v>61</v>
      </c>
      <c r="F382" s="296">
        <v>1</v>
      </c>
      <c r="G382" s="418" t="str">
        <f t="shared" si="128"/>
        <v xml:space="preserve">悲 (pi1) </v>
      </c>
      <c r="H382" s="269" t="str" cm="1">
        <f t="array" ref="H382">IF( OR($U382, NOT($V382), $X382), "",  $AF382 &amp; INDEX(中文數值資料表, $AJ382, 2) &amp; $AC382)</f>
        <v>堅一邊</v>
      </c>
      <c r="I382" s="332" t="str">
        <f t="shared" si="129"/>
        <v>pi</v>
      </c>
      <c r="J382" s="333" t="str">
        <f t="shared" si="130"/>
        <v>pi</v>
      </c>
      <c r="K382" s="334" t="str">
        <f t="shared" si="131"/>
        <v>bī</v>
      </c>
      <c r="L382" s="335" t="str">
        <f t="shared" si="132"/>
        <v>ㄅㄧ</v>
      </c>
      <c r="M382" s="270" t="str">
        <f t="shared" ca="1" si="133"/>
        <v xml:space="preserve">\ltjruby{悲}{pi}\
</v>
      </c>
      <c r="N382" s="270" t="str">
        <f t="shared" ca="1" si="134"/>
        <v xml:space="preserve">&lt;ruby&gt;悲&lt;rt&gt;堅一邊&lt;/rt&gt;&lt;/ruby&gt;
</v>
      </c>
      <c r="O382" s="270" t="str">
        <f t="shared" ca="1" si="135"/>
        <v xml:space="preserve">&lt;ruby&gt;悲&lt;rt&gt;pi&lt;/rt&gt;&lt;/ruby&gt;
</v>
      </c>
      <c r="P382" s="270" t="str">
        <f t="shared" ca="1" si="151"/>
        <v xml:space="preserve">&lt;ruby&gt;悲&lt;rt&gt;pi&lt;/rt&gt;&lt;/ruby&gt;
</v>
      </c>
      <c r="Q382" s="270" t="str">
        <f t="shared" ca="1" si="151"/>
        <v xml:space="preserve">&lt;ruby&gt;悲&lt;rt&gt;bī&lt;/rt&gt;&lt;/ruby&gt;
</v>
      </c>
      <c r="R382" s="271" t="str">
        <f t="shared" ca="1" si="137"/>
        <v xml:space="preserve">&lt;ruby&gt;悲&lt;rtc&gt;ㄅㄧ&lt;/rtc&gt;&lt;/ruby&gt;
</v>
      </c>
      <c r="S382" s="271" t="str">
        <f t="shared" ca="1" si="138"/>
        <v xml:space="preserve">&lt;ruby&gt;悲&lt;rt&gt;pi&lt;/rt&gt;&lt;rtc&gt;ㄅㄧ&lt;/rtc&gt;&lt;/ruby&gt;
</v>
      </c>
      <c r="T382" s="244"/>
      <c r="U382" s="272" t="b">
        <f t="shared" si="139"/>
        <v>0</v>
      </c>
      <c r="V382" s="272" t="b">
        <f t="shared" si="140"/>
        <v>1</v>
      </c>
      <c r="W382" s="272" t="b">
        <f t="shared" si="148"/>
        <v>0</v>
      </c>
      <c r="X382" s="272" t="b">
        <f t="shared" si="141"/>
        <v>0</v>
      </c>
      <c r="Y382" s="272" t="b">
        <f t="shared" si="142"/>
        <v>0</v>
      </c>
      <c r="Z382" s="298"/>
      <c r="AA382" s="305">
        <f t="shared" si="143"/>
        <v>1</v>
      </c>
      <c r="AB382" s="301" cm="1">
        <f t="array" ref="AB382">IF( $AA382="", "", INDEX(聲母資料表, $AA382, AB$5))</f>
        <v>2</v>
      </c>
      <c r="AC382" s="301" t="str" cm="1">
        <f t="array" ref="AC382">IF( $AA382="", "", INDEX(聲母資料表, $AA382, AC$5))</f>
        <v>邊</v>
      </c>
      <c r="AD382" s="305">
        <f t="shared" si="144"/>
        <v>19</v>
      </c>
      <c r="AE382" s="301" cm="1">
        <f t="array" ref="AE382">IF( $X382, "", INDEX(韻母資料表, AD382, AE$5))</f>
        <v>29</v>
      </c>
      <c r="AF382" s="301" t="str" cm="1">
        <f t="array" ref="AF382">IF( $X382, "", INDEX(韻母資料表, AE382, AF$5))</f>
        <v>堅</v>
      </c>
      <c r="AG382" s="298"/>
      <c r="AH382" s="301" t="b">
        <f t="array" ref="AH382">IF( $X382, "", IF( INDEX(韻母資料表, AD382, $AH$5) = "入聲", TRUE, FALSE) )</f>
        <v>0</v>
      </c>
      <c r="AI382" s="302">
        <f t="shared" si="145"/>
        <v>1</v>
      </c>
      <c r="AJ382" s="302">
        <f t="shared" si="149"/>
        <v>1</v>
      </c>
      <c r="AK382" s="362" t="str">
        <f t="array" ref="AK382">IF( $X382, "", INDEX(韻母資料表, $AD382, $AK$5))</f>
        <v>i</v>
      </c>
      <c r="AL382" s="362" t="str">
        <f t="array" ref="AL382">IF($X382, "", INDEX(白話字韻母八聲調資料表, $AE382, $AJ382))</f>
        <v>i</v>
      </c>
      <c r="AM382" s="298"/>
      <c r="AN382" s="362" t="str" cm="1">
        <f t="array" ref="AN382">IF($W382, "", INDEX(聲母資料表, $AA382, AN$5))</f>
        <v>p</v>
      </c>
      <c r="AO382" s="367" t="str" cm="1">
        <f t="array" ref="AO382">IF($X382, "", INDEX(韻母資料表, $AD382, AO$5))</f>
        <v>i</v>
      </c>
      <c r="AP382" s="362" t="str" cm="1">
        <f t="array" ref="AP382">IF($X382, "", INDEX(台羅韻母八聲調資料表, $AE382, $F382))</f>
        <v>i</v>
      </c>
      <c r="AQ382" s="298"/>
      <c r="AR382" s="302" t="str">
        <f t="array" ref="AR382">IF($W382, "", INDEX(聲母資料表, $AA382, $AR$5))</f>
        <v>b</v>
      </c>
      <c r="AS382" s="303" t="str">
        <f t="array" ref="AS382">IF($X382, "", INDEX(韻母資料表, $AD382, $AS$5))</f>
        <v>i</v>
      </c>
      <c r="AT382" s="302" t="str">
        <f t="array" ref="AT382">IF($X382, "", INDEX(閩拼韻母八聲調資料表, $AE382, $AJ382))</f>
        <v>ī</v>
      </c>
      <c r="AV382" s="301" t="b">
        <f t="shared" si="147"/>
        <v>0</v>
      </c>
      <c r="AW382" s="301" t="str">
        <f>IF( $AV382, IFERROR( IF(MATCH( $E382, 顎音化聲母!$H$9:$H$37, 0), TRUE, FALSE), FALSE), "")</f>
        <v/>
      </c>
      <c r="AX382" s="301" t="str">
        <f t="array" ref="AX382">IF( AND($AV382, $AW382), INDEX(顎音化聲母資料表, MATCH( $D382 &amp; $E382, 顎音化聲母!$L$5:$L$136, 0), 3), "")</f>
        <v/>
      </c>
      <c r="AY382" s="301">
        <f t="shared" si="146"/>
        <v>1</v>
      </c>
      <c r="AZ382" s="362" t="str">
        <f t="array" ref="AZ382">IF($AY382="", "", IF( $AX382&lt;&gt;"", $AX382,INDEX(聲母資料表, $AY382, $AZ$5)))</f>
        <v>ㄅ</v>
      </c>
      <c r="BA382" s="362" t="str">
        <f t="array" ref="BA382">IF($X382, "", INDEX(方音八音反切資料表, $AE382, $AJ382))</f>
        <v>ㄧ</v>
      </c>
    </row>
    <row r="383" spans="2:53">
      <c r="B383" s="307">
        <f t="shared" si="127"/>
        <v>376</v>
      </c>
      <c r="C383" s="404" t="s">
        <v>165</v>
      </c>
      <c r="D383" s="312"/>
      <c r="E383" s="312"/>
      <c r="F383" s="296"/>
      <c r="G383" s="418" t="str">
        <f t="shared" si="128"/>
        <v/>
      </c>
      <c r="H383" s="269" t="str" cm="1">
        <f t="array" ref="H383">IF( OR($U383, NOT($V383), $X383), "",  $AF383 &amp; INDEX(中文數值資料表, $AJ383, 2) &amp; $AC383)</f>
        <v/>
      </c>
      <c r="I383" s="332" t="str">
        <f t="shared" si="129"/>
        <v/>
      </c>
      <c r="J383" s="333" t="str">
        <f t="shared" si="130"/>
        <v/>
      </c>
      <c r="K383" s="334" t="str">
        <f t="shared" si="131"/>
        <v/>
      </c>
      <c r="L383" s="335" t="str">
        <f t="shared" si="132"/>
        <v/>
      </c>
      <c r="M383" s="270" t="str">
        <f t="shared" ca="1" si="133"/>
        <v xml:space="preserve">\ltjruby{；}{}\
</v>
      </c>
      <c r="N383" s="270" t="str">
        <f t="shared" ca="1" si="134"/>
        <v xml:space="preserve">；
</v>
      </c>
      <c r="O383" s="270" t="str">
        <f t="shared" ca="1" si="135"/>
        <v xml:space="preserve">；
</v>
      </c>
      <c r="P383" s="270" t="str">
        <f t="shared" ca="1" si="151"/>
        <v xml:space="preserve">；
</v>
      </c>
      <c r="Q383" s="270" t="str">
        <f t="shared" ca="1" si="151"/>
        <v xml:space="preserve">；
</v>
      </c>
      <c r="R383" s="271" t="str">
        <f t="shared" ca="1" si="137"/>
        <v xml:space="preserve">；
</v>
      </c>
      <c r="S383" s="271" t="str">
        <f t="shared" ca="1" si="138"/>
        <v xml:space="preserve">；
</v>
      </c>
      <c r="T383" s="244"/>
      <c r="U383" s="272" t="b">
        <f t="shared" si="139"/>
        <v>1</v>
      </c>
      <c r="V383" s="272" t="b">
        <f t="shared" si="140"/>
        <v>0</v>
      </c>
      <c r="W383" s="272" t="b">
        <f t="shared" si="148"/>
        <v>1</v>
      </c>
      <c r="X383" s="272" t="b">
        <f t="shared" si="141"/>
        <v>1</v>
      </c>
      <c r="Y383" s="272" t="b">
        <f t="shared" si="142"/>
        <v>0</v>
      </c>
      <c r="Z383" s="298"/>
      <c r="AA383" s="305" t="str">
        <f t="shared" si="143"/>
        <v/>
      </c>
      <c r="AB383" s="301" t="str" cm="1">
        <f t="array" ref="AB383">IF( $AA383="", "", INDEX(聲母資料表, $AA383, AB$5))</f>
        <v/>
      </c>
      <c r="AC383" s="301" t="str" cm="1">
        <f t="array" ref="AC383">IF( $AA383="", "", INDEX(聲母資料表, $AA383, AC$5))</f>
        <v/>
      </c>
      <c r="AD383" s="305" t="str">
        <f t="shared" si="144"/>
        <v/>
      </c>
      <c r="AE383" s="301" t="str" cm="1">
        <f t="array" ref="AE383">IF( $X383, "", INDEX(韻母資料表, AD383, AE$5))</f>
        <v/>
      </c>
      <c r="AF383" s="301" t="str" cm="1">
        <f t="array" ref="AF383">IF( $X383, "", INDEX(韻母資料表, AE383, AF$5))</f>
        <v/>
      </c>
      <c r="AG383" s="298"/>
      <c r="AH383" s="301" t="str">
        <f t="array" ref="AH383">IF( $X383, "", IF( INDEX(韻母資料表, AD383, $AH$5) = "入聲", TRUE, FALSE) )</f>
        <v/>
      </c>
      <c r="AI383" s="302" t="str">
        <f t="shared" si="145"/>
        <v/>
      </c>
      <c r="AJ383" s="302" t="str">
        <f t="shared" si="149"/>
        <v/>
      </c>
      <c r="AK383" s="362" t="str">
        <f t="array" ref="AK383">IF( $X383, "", INDEX(韻母資料表, $AD383, $AK$5))</f>
        <v/>
      </c>
      <c r="AL383" s="362" t="str">
        <f t="array" ref="AL383">IF($X383, "", INDEX(白話字韻母八聲調資料表, $AE383, $AJ383))</f>
        <v/>
      </c>
      <c r="AM383" s="298"/>
      <c r="AN383" s="362" t="str" cm="1">
        <f t="array" ref="AN383">IF($W383, "", INDEX(聲母資料表, $AA383, AN$5))</f>
        <v/>
      </c>
      <c r="AO383" s="367" t="str" cm="1">
        <f t="array" ref="AO383">IF($X383, "", INDEX(韻母資料表, $AD383, AO$5))</f>
        <v/>
      </c>
      <c r="AP383" s="362" t="str" cm="1">
        <f t="array" ref="AP383">IF($X383, "", INDEX(台羅韻母八聲調資料表, $AE383, $F383))</f>
        <v/>
      </c>
      <c r="AQ383" s="298"/>
      <c r="AR383" s="302" t="str">
        <f t="array" ref="AR383">IF($W383, "", INDEX(聲母資料表, $AA383, $AR$5))</f>
        <v/>
      </c>
      <c r="AS383" s="303" t="str">
        <f t="array" ref="AS383">IF($X383, "", INDEX(韻母資料表, $AD383, $AS$5))</f>
        <v/>
      </c>
      <c r="AT383" s="302" t="str">
        <f t="array" ref="AT383">IF($X383, "", INDEX(閩拼韻母八聲調資料表, $AE383, $AJ383))</f>
        <v/>
      </c>
      <c r="AV383" s="301" t="b">
        <f t="shared" si="147"/>
        <v>0</v>
      </c>
      <c r="AW383" s="301" t="str">
        <f>IF( $AV383, IFERROR( IF(MATCH( $E383, 顎音化聲母!$H$9:$H$37, 0), TRUE, FALSE), FALSE), "")</f>
        <v/>
      </c>
      <c r="AX383" s="301" t="str">
        <f t="array" ref="AX383">IF( AND($AV383, $AW383), INDEX(顎音化聲母資料表, MATCH( $D383 &amp; $E383, 顎音化聲母!$L$5:$L$136, 0), 3), "")</f>
        <v/>
      </c>
      <c r="AY383" s="301" t="str">
        <f t="shared" si="146"/>
        <v/>
      </c>
      <c r="AZ383" s="362" t="str">
        <f t="array" ref="AZ383">IF($AY383="", "", IF( $AX383&lt;&gt;"", $AX383,INDEX(聲母資料表, $AY383, $AZ$5)))</f>
        <v/>
      </c>
      <c r="BA383" s="362" t="str">
        <f t="array" ref="BA383">IF($X383, "", INDEX(方音八音反切資料表, $AE383, $AJ383))</f>
        <v/>
      </c>
    </row>
    <row r="384" spans="2:53">
      <c r="B384" s="307">
        <f t="shared" si="127"/>
        <v>377</v>
      </c>
      <c r="C384" s="404" t="s">
        <v>334</v>
      </c>
      <c r="D384" s="312" t="s">
        <v>60</v>
      </c>
      <c r="E384" s="312" t="s">
        <v>61</v>
      </c>
      <c r="F384" s="296">
        <v>1</v>
      </c>
      <c r="G384" s="418" t="str">
        <f t="shared" si="128"/>
        <v xml:space="preserve">居 (ki1) </v>
      </c>
      <c r="H384" s="269" t="str" cm="1">
        <f t="array" ref="H384">IF( OR($U384, NOT($V384), $X384), "",  $AF384 &amp; INDEX(中文數值資料表, $AJ384, 2) &amp; $AC384)</f>
        <v>堅一求</v>
      </c>
      <c r="I384" s="332" t="str">
        <f t="shared" si="129"/>
        <v>ki</v>
      </c>
      <c r="J384" s="333" t="str">
        <f t="shared" si="130"/>
        <v>ki</v>
      </c>
      <c r="K384" s="334" t="str">
        <f t="shared" si="131"/>
        <v>gī</v>
      </c>
      <c r="L384" s="335" t="str">
        <f t="shared" si="132"/>
        <v>ㄍㄧ</v>
      </c>
      <c r="M384" s="270" t="str">
        <f t="shared" ca="1" si="133"/>
        <v xml:space="preserve">\ltjruby{居}{ki}\
</v>
      </c>
      <c r="N384" s="270" t="str">
        <f t="shared" ca="1" si="134"/>
        <v xml:space="preserve">&lt;ruby&gt;居&lt;rt&gt;堅一求&lt;/rt&gt;&lt;/ruby&gt;
</v>
      </c>
      <c r="O384" s="270" t="str">
        <f t="shared" ca="1" si="135"/>
        <v xml:space="preserve">&lt;ruby&gt;居&lt;rt&gt;ki&lt;/rt&gt;&lt;/ruby&gt;
</v>
      </c>
      <c r="P384" s="270" t="str">
        <f t="shared" ca="1" si="151"/>
        <v xml:space="preserve">&lt;ruby&gt;居&lt;rt&gt;ki&lt;/rt&gt;&lt;/ruby&gt;
</v>
      </c>
      <c r="Q384" s="270" t="str">
        <f t="shared" ca="1" si="151"/>
        <v xml:space="preserve">&lt;ruby&gt;居&lt;rt&gt;gī&lt;/rt&gt;&lt;/ruby&gt;
</v>
      </c>
      <c r="R384" s="271" t="str">
        <f t="shared" ca="1" si="137"/>
        <v xml:space="preserve">&lt;ruby&gt;居&lt;rtc&gt;ㄍㄧ&lt;/rtc&gt;&lt;/ruby&gt;
</v>
      </c>
      <c r="S384" s="271" t="str">
        <f t="shared" ca="1" si="138"/>
        <v xml:space="preserve">&lt;ruby&gt;居&lt;rt&gt;ki&lt;/rt&gt;&lt;rtc&gt;ㄍㄧ&lt;/rtc&gt;&lt;/ruby&gt;
</v>
      </c>
      <c r="T384" s="244"/>
      <c r="U384" s="272" t="b">
        <f t="shared" si="139"/>
        <v>0</v>
      </c>
      <c r="V384" s="272" t="b">
        <f t="shared" si="140"/>
        <v>1</v>
      </c>
      <c r="W384" s="272" t="b">
        <f t="shared" si="148"/>
        <v>0</v>
      </c>
      <c r="X384" s="272" t="b">
        <f t="shared" si="141"/>
        <v>0</v>
      </c>
      <c r="Y384" s="272" t="b">
        <f t="shared" si="142"/>
        <v>0</v>
      </c>
      <c r="Z384" s="298"/>
      <c r="AA384" s="305">
        <f t="shared" si="143"/>
        <v>9</v>
      </c>
      <c r="AB384" s="301" cm="1">
        <f t="array" ref="AB384">IF( $AA384="", "", INDEX(聲母資料表, $AA384, AB$5))</f>
        <v>3</v>
      </c>
      <c r="AC384" s="301" t="str" cm="1">
        <f t="array" ref="AC384">IF( $AA384="", "", INDEX(聲母資料表, $AA384, AC$5))</f>
        <v>求</v>
      </c>
      <c r="AD384" s="305">
        <f t="shared" si="144"/>
        <v>19</v>
      </c>
      <c r="AE384" s="301" cm="1">
        <f t="array" ref="AE384">IF( $X384, "", INDEX(韻母資料表, AD384, AE$5))</f>
        <v>29</v>
      </c>
      <c r="AF384" s="301" t="str" cm="1">
        <f t="array" ref="AF384">IF( $X384, "", INDEX(韻母資料表, AE384, AF$5))</f>
        <v>堅</v>
      </c>
      <c r="AG384" s="298"/>
      <c r="AH384" s="301" t="b">
        <f t="array" ref="AH384">IF( $X384, "", IF( INDEX(韻母資料表, AD384, $AH$5) = "入聲", TRUE, FALSE) )</f>
        <v>0</v>
      </c>
      <c r="AI384" s="302">
        <f t="shared" si="145"/>
        <v>1</v>
      </c>
      <c r="AJ384" s="302">
        <f t="shared" si="149"/>
        <v>1</v>
      </c>
      <c r="AK384" s="362" t="str">
        <f t="array" ref="AK384">IF( $X384, "", INDEX(韻母資料表, $AD384, $AK$5))</f>
        <v>i</v>
      </c>
      <c r="AL384" s="362" t="str">
        <f t="array" ref="AL384">IF($X384, "", INDEX(白話字韻母八聲調資料表, $AE384, $AJ384))</f>
        <v>i</v>
      </c>
      <c r="AM384" s="298"/>
      <c r="AN384" s="362" t="str" cm="1">
        <f t="array" ref="AN384">IF($W384, "", INDEX(聲母資料表, $AA384, AN$5))</f>
        <v>k</v>
      </c>
      <c r="AO384" s="367" t="str" cm="1">
        <f t="array" ref="AO384">IF($X384, "", INDEX(韻母資料表, $AD384, AO$5))</f>
        <v>i</v>
      </c>
      <c r="AP384" s="362" t="str" cm="1">
        <f t="array" ref="AP384">IF($X384, "", INDEX(台羅韻母八聲調資料表, $AE384, $F384))</f>
        <v>i</v>
      </c>
      <c r="AQ384" s="298"/>
      <c r="AR384" s="302" t="str">
        <f t="array" ref="AR384">IF($W384, "", INDEX(聲母資料表, $AA384, $AR$5))</f>
        <v>g</v>
      </c>
      <c r="AS384" s="303" t="str">
        <f t="array" ref="AS384">IF($X384, "", INDEX(韻母資料表, $AD384, $AS$5))</f>
        <v>i</v>
      </c>
      <c r="AT384" s="302" t="str">
        <f t="array" ref="AT384">IF($X384, "", INDEX(閩拼韻母八聲調資料表, $AE384, $AJ384))</f>
        <v>ī</v>
      </c>
      <c r="AV384" s="301" t="b">
        <f t="shared" si="147"/>
        <v>0</v>
      </c>
      <c r="AW384" s="301" t="str">
        <f>IF( $AV384, IFERROR( IF(MATCH( $E384, 顎音化聲母!$H$9:$H$37, 0), TRUE, FALSE), FALSE), "")</f>
        <v/>
      </c>
      <c r="AX384" s="301" t="str">
        <f t="array" ref="AX384">IF( AND($AV384, $AW384), INDEX(顎音化聲母資料表, MATCH( $D384 &amp; $E384, 顎音化聲母!$L$5:$L$136, 0), 3), "")</f>
        <v/>
      </c>
      <c r="AY384" s="301">
        <f t="shared" si="146"/>
        <v>9</v>
      </c>
      <c r="AZ384" s="362" t="str">
        <f t="array" ref="AZ384">IF($AY384="", "", IF( $AX384&lt;&gt;"", $AX384,INDEX(聲母資料表, $AY384, $AZ$5)))</f>
        <v>ㄍ</v>
      </c>
      <c r="BA384" s="362" t="str">
        <f t="array" ref="BA384">IF($X384, "", INDEX(方音八音反切資料表, $AE384, $AJ384))</f>
        <v>ㄧ</v>
      </c>
    </row>
    <row r="385" spans="2:53">
      <c r="B385" s="307">
        <f t="shared" si="127"/>
        <v>378</v>
      </c>
      <c r="C385" s="404" t="s">
        <v>335</v>
      </c>
      <c r="D385" s="312" t="s">
        <v>94</v>
      </c>
      <c r="E385" s="312" t="s">
        <v>167</v>
      </c>
      <c r="F385" s="296">
        <v>7</v>
      </c>
      <c r="G385" s="418" t="str">
        <f t="shared" si="128"/>
        <v xml:space="preserve">廟 (biau7) </v>
      </c>
      <c r="H385" s="269" t="str" cm="1">
        <f t="array" ref="H385">IF( OR($U385, NOT($V385), $X385), "",  $AF385 &amp; INDEX(中文數值資料表, $AJ385, 2) &amp; $AC385)</f>
        <v>干七門</v>
      </c>
      <c r="I385" s="332" t="str">
        <f t="shared" si="129"/>
        <v>biāu</v>
      </c>
      <c r="J385" s="333" t="str">
        <f t="shared" si="130"/>
        <v>biāu</v>
      </c>
      <c r="K385" s="334" t="str">
        <f t="shared" si="131"/>
        <v>bbiāo</v>
      </c>
      <c r="L385" s="335" t="str">
        <f t="shared" si="132"/>
        <v>ㆠㄧㄠ˫</v>
      </c>
      <c r="M385" s="270" t="str">
        <f t="shared" ca="1" si="133"/>
        <v xml:space="preserve">\ltjruby{廟}{biāu}\
</v>
      </c>
      <c r="N385" s="270" t="str">
        <f t="shared" ca="1" si="134"/>
        <v xml:space="preserve">&lt;ruby&gt;廟&lt;rt&gt;干七門&lt;/rt&gt;&lt;/ruby&gt;
</v>
      </c>
      <c r="O385" s="270" t="str">
        <f t="shared" ca="1" si="135"/>
        <v xml:space="preserve">&lt;ruby&gt;廟&lt;rt&gt;biāu&lt;/rt&gt;&lt;/ruby&gt;
</v>
      </c>
      <c r="P385" s="270" t="str">
        <f t="shared" ca="1" si="151"/>
        <v xml:space="preserve">&lt;ruby&gt;廟&lt;rt&gt;biāu&lt;/rt&gt;&lt;/ruby&gt;
</v>
      </c>
      <c r="Q385" s="270" t="str">
        <f t="shared" ca="1" si="151"/>
        <v xml:space="preserve">&lt;ruby&gt;廟&lt;rt&gt;bbiāo&lt;/rt&gt;&lt;/ruby&gt;
</v>
      </c>
      <c r="R385" s="271" t="str">
        <f t="shared" ca="1" si="137"/>
        <v xml:space="preserve">&lt;ruby&gt;廟&lt;rtc&gt;ㆠㄧㄠ˫&lt;/rtc&gt;&lt;/ruby&gt;
</v>
      </c>
      <c r="S385" s="271" t="str">
        <f t="shared" ca="1" si="138"/>
        <v xml:space="preserve">&lt;ruby&gt;廟&lt;rt&gt;biāu&lt;/rt&gt;&lt;rtc&gt;ㆠㄧㄠ˫&lt;/rtc&gt;&lt;/ruby&gt;
</v>
      </c>
      <c r="T385" s="244"/>
      <c r="U385" s="272" t="b">
        <f t="shared" si="139"/>
        <v>0</v>
      </c>
      <c r="V385" s="272" t="b">
        <f t="shared" si="140"/>
        <v>1</v>
      </c>
      <c r="W385" s="272" t="b">
        <f t="shared" si="148"/>
        <v>0</v>
      </c>
      <c r="X385" s="272" t="b">
        <f t="shared" si="141"/>
        <v>0</v>
      </c>
      <c r="Y385" s="272" t="b">
        <f t="shared" si="142"/>
        <v>0</v>
      </c>
      <c r="Z385" s="298"/>
      <c r="AA385" s="305">
        <f t="shared" si="143"/>
        <v>2</v>
      </c>
      <c r="AB385" s="301" cm="1">
        <f t="array" ref="AB385">IF( $AA385="", "", INDEX(聲母資料表, $AA385, AB$5))</f>
        <v>12</v>
      </c>
      <c r="AC385" s="301" t="str" cm="1">
        <f t="array" ref="AC385">IF( $AA385="", "", INDEX(聲母資料表, $AA385, AC$5))</f>
        <v>門</v>
      </c>
      <c r="AD385" s="305">
        <f t="shared" si="144"/>
        <v>30</v>
      </c>
      <c r="AE385" s="301" cm="1">
        <f t="array" ref="AE385">IF( $X385, "", INDEX(韻母資料表, AD385, AE$5))</f>
        <v>12</v>
      </c>
      <c r="AF385" s="301" t="str" cm="1">
        <f t="array" ref="AF385">IF( $X385, "", INDEX(韻母資料表, AE385, AF$5))</f>
        <v>干</v>
      </c>
      <c r="AG385" s="298"/>
      <c r="AH385" s="301" t="b">
        <f t="array" ref="AH385">IF( $X385, "", IF( INDEX(韻母資料表, AD385, $AH$5) = "入聲", TRUE, FALSE) )</f>
        <v>0</v>
      </c>
      <c r="AI385" s="302">
        <f t="shared" si="145"/>
        <v>1</v>
      </c>
      <c r="AJ385" s="302">
        <f t="shared" si="149"/>
        <v>7</v>
      </c>
      <c r="AK385" s="362" t="str">
        <f t="array" ref="AK385">IF( $X385, "", INDEX(韻母資料表, $AD385, $AK$5))</f>
        <v>iau</v>
      </c>
      <c r="AL385" s="362" t="str">
        <f t="array" ref="AL385">IF($X385, "", INDEX(白話字韻母八聲調資料表, $AE385, $AJ385))</f>
        <v>iāu</v>
      </c>
      <c r="AM385" s="298"/>
      <c r="AN385" s="362" t="str" cm="1">
        <f t="array" ref="AN385">IF($W385, "", INDEX(聲母資料表, $AA385, AN$5))</f>
        <v>b</v>
      </c>
      <c r="AO385" s="367" t="str" cm="1">
        <f t="array" ref="AO385">IF($X385, "", INDEX(韻母資料表, $AD385, AO$5))</f>
        <v>iau</v>
      </c>
      <c r="AP385" s="362" t="str" cm="1">
        <f t="array" ref="AP385">IF($X385, "", INDEX(台羅韻母八聲調資料表, $AE385, $F385))</f>
        <v>iāu</v>
      </c>
      <c r="AQ385" s="298"/>
      <c r="AR385" s="302" t="str">
        <f t="array" ref="AR385">IF($W385, "", INDEX(聲母資料表, $AA385, $AR$5))</f>
        <v>bb</v>
      </c>
      <c r="AS385" s="303" t="str">
        <f t="array" ref="AS385">IF($X385, "", INDEX(韻母資料表, $AD385, $AS$5))</f>
        <v>iao</v>
      </c>
      <c r="AT385" s="302" t="str">
        <f t="array" ref="AT385">IF($X385, "", INDEX(閩拼韻母八聲調資料表, $AE385, $AJ385))</f>
        <v>iāo</v>
      </c>
      <c r="AV385" s="301" t="b">
        <f t="shared" si="147"/>
        <v>0</v>
      </c>
      <c r="AW385" s="301" t="str">
        <f>IF( $AV385, IFERROR( IF(MATCH( $E385, 顎音化聲母!$H$9:$H$37, 0), TRUE, FALSE), FALSE), "")</f>
        <v/>
      </c>
      <c r="AX385" s="301" t="str">
        <f t="array" ref="AX385">IF( AND($AV385, $AW385), INDEX(顎音化聲母資料表, MATCH( $D385 &amp; $E385, 顎音化聲母!$L$5:$L$136, 0), 3), "")</f>
        <v/>
      </c>
      <c r="AY385" s="301">
        <f t="shared" si="146"/>
        <v>2</v>
      </c>
      <c r="AZ385" s="362" t="str">
        <f t="array" ref="AZ385">IF($AY385="", "", IF( $AX385&lt;&gt;"", $AX385,INDEX(聲母資料表, $AY385, $AZ$5)))</f>
        <v>ㆠ</v>
      </c>
      <c r="BA385" s="362" t="str">
        <f t="array" ref="BA385">IF($X385, "", INDEX(方音八音反切資料表, $AE385, $AJ385))</f>
        <v>ㄧㄠ˫</v>
      </c>
    </row>
    <row r="386" spans="2:53">
      <c r="B386" s="307">
        <f t="shared" si="127"/>
        <v>379</v>
      </c>
      <c r="C386" s="404" t="s">
        <v>336</v>
      </c>
      <c r="D386" s="312" t="s">
        <v>77</v>
      </c>
      <c r="E386" s="312" t="s">
        <v>98</v>
      </c>
      <c r="F386" s="296">
        <v>5</v>
      </c>
      <c r="G386" s="418" t="str">
        <f t="shared" si="128"/>
        <v xml:space="preserve">堂 (tong5) </v>
      </c>
      <c r="H386" s="269" t="str" cm="1">
        <f t="array" ref="H386">IF( OR($U386, NOT($V386), $X386), "",  $AF386 &amp; INDEX(中文數值資料表, $AJ386, 2) &amp; $AC386)</f>
        <v>干五地</v>
      </c>
      <c r="I386" s="332" t="str">
        <f t="shared" si="129"/>
        <v>tông</v>
      </c>
      <c r="J386" s="333" t="str">
        <f t="shared" si="130"/>
        <v>tông</v>
      </c>
      <c r="K386" s="334" t="str">
        <f t="shared" si="131"/>
        <v>dòng</v>
      </c>
      <c r="L386" s="335" t="str">
        <f t="shared" si="132"/>
        <v>ㄉㆲˊ</v>
      </c>
      <c r="M386" s="270" t="str">
        <f t="shared" ca="1" si="133"/>
        <v xml:space="preserve">\ltjruby{堂}{tông}\
</v>
      </c>
      <c r="N386" s="270" t="str">
        <f t="shared" ca="1" si="134"/>
        <v xml:space="preserve">&lt;ruby&gt;堂&lt;rt&gt;干五地&lt;/rt&gt;&lt;/ruby&gt;
</v>
      </c>
      <c r="O386" s="270" t="str">
        <f t="shared" ca="1" si="135"/>
        <v xml:space="preserve">&lt;ruby&gt;堂&lt;rt&gt;tông&lt;/rt&gt;&lt;/ruby&gt;
</v>
      </c>
      <c r="P386" s="270" t="str">
        <f t="shared" ca="1" si="151"/>
        <v xml:space="preserve">&lt;ruby&gt;堂&lt;rt&gt;tông&lt;/rt&gt;&lt;/ruby&gt;
</v>
      </c>
      <c r="Q386" s="270" t="str">
        <f t="shared" ca="1" si="151"/>
        <v xml:space="preserve">&lt;ruby&gt;堂&lt;rt&gt;dòng&lt;/rt&gt;&lt;/ruby&gt;
</v>
      </c>
      <c r="R386" s="271" t="str">
        <f t="shared" ca="1" si="137"/>
        <v xml:space="preserve">&lt;ruby&gt;堂&lt;rtc&gt;ㄉㆲˊ&lt;/rtc&gt;&lt;/ruby&gt;
</v>
      </c>
      <c r="S386" s="271" t="str">
        <f t="shared" ca="1" si="138"/>
        <v xml:space="preserve">&lt;ruby&gt;堂&lt;rt&gt;tông&lt;/rt&gt;&lt;rtc&gt;ㄉㆲˊ&lt;/rtc&gt;&lt;/ruby&gt;
</v>
      </c>
      <c r="T386" s="244"/>
      <c r="U386" s="272" t="b">
        <f t="shared" si="139"/>
        <v>0</v>
      </c>
      <c r="V386" s="272" t="b">
        <f t="shared" si="140"/>
        <v>1</v>
      </c>
      <c r="W386" s="272" t="b">
        <f t="shared" si="148"/>
        <v>0</v>
      </c>
      <c r="X386" s="272" t="b">
        <f t="shared" si="141"/>
        <v>0</v>
      </c>
      <c r="Y386" s="272" t="b">
        <f t="shared" si="142"/>
        <v>0</v>
      </c>
      <c r="Z386" s="298"/>
      <c r="AA386" s="305">
        <f t="shared" si="143"/>
        <v>5</v>
      </c>
      <c r="AB386" s="301" cm="1">
        <f t="array" ref="AB386">IF( $AA386="", "", INDEX(聲母資料表, $AA386, AB$5))</f>
        <v>5</v>
      </c>
      <c r="AC386" s="301" t="str" cm="1">
        <f t="array" ref="AC386">IF( $AA386="", "", INDEX(聲母資料表, $AA386, AC$5))</f>
        <v>地</v>
      </c>
      <c r="AD386" s="305">
        <f t="shared" si="144"/>
        <v>57</v>
      </c>
      <c r="AE386" s="301" cm="1">
        <f t="array" ref="AE386">IF( $X386, "", INDEX(韻母資料表, AD386, AE$5))</f>
        <v>7</v>
      </c>
      <c r="AF386" s="301" t="str" cm="1">
        <f t="array" ref="AF386">IF( $X386, "", INDEX(韻母資料表, AE386, AF$5))</f>
        <v>干</v>
      </c>
      <c r="AG386" s="298"/>
      <c r="AH386" s="301" t="b">
        <f t="array" ref="AH386">IF( $X386, "", IF( INDEX(韻母資料表, AD386, $AH$5) = "入聲", TRUE, FALSE) )</f>
        <v>0</v>
      </c>
      <c r="AI386" s="302">
        <f t="shared" si="145"/>
        <v>1</v>
      </c>
      <c r="AJ386" s="302">
        <f t="shared" si="149"/>
        <v>5</v>
      </c>
      <c r="AK386" s="362" t="str">
        <f t="array" ref="AK386">IF( $X386, "", INDEX(韻母資料表, $AD386, $AK$5))</f>
        <v>ong</v>
      </c>
      <c r="AL386" s="362" t="str">
        <f t="array" ref="AL386">IF($X386, "", INDEX(白話字韻母八聲調資料表, $AE386, $AJ386))</f>
        <v>ông</v>
      </c>
      <c r="AM386" s="298"/>
      <c r="AN386" s="362" t="str" cm="1">
        <f t="array" ref="AN386">IF($W386, "", INDEX(聲母資料表, $AA386, AN$5))</f>
        <v>t</v>
      </c>
      <c r="AO386" s="367" t="str" cm="1">
        <f t="array" ref="AO386">IF($X386, "", INDEX(韻母資料表, $AD386, AO$5))</f>
        <v>ong</v>
      </c>
      <c r="AP386" s="362" t="str" cm="1">
        <f t="array" ref="AP386">IF($X386, "", INDEX(台羅韻母八聲調資料表, $AE386, $F386))</f>
        <v>ông</v>
      </c>
      <c r="AQ386" s="298"/>
      <c r="AR386" s="302" t="str">
        <f t="array" ref="AR386">IF($W386, "", INDEX(聲母資料表, $AA386, $AR$5))</f>
        <v>d</v>
      </c>
      <c r="AS386" s="303" t="str">
        <f t="array" ref="AS386">IF($X386, "", INDEX(韻母資料表, $AD386, $AS$5))</f>
        <v>ong</v>
      </c>
      <c r="AT386" s="302" t="str">
        <f t="array" ref="AT386">IF($X386, "", INDEX(閩拼韻母八聲調資料表, $AE386, $AJ386))</f>
        <v>òng</v>
      </c>
      <c r="AV386" s="301" t="b">
        <f t="shared" si="147"/>
        <v>0</v>
      </c>
      <c r="AW386" s="301" t="str">
        <f>IF( $AV386, IFERROR( IF(MATCH( $E386, 顎音化聲母!$H$9:$H$37, 0), TRUE, FALSE), FALSE), "")</f>
        <v/>
      </c>
      <c r="AX386" s="301" t="str">
        <f t="array" ref="AX386">IF( AND($AV386, $AW386), INDEX(顎音化聲母資料表, MATCH( $D386 &amp; $E386, 顎音化聲母!$L$5:$L$136, 0), 3), "")</f>
        <v/>
      </c>
      <c r="AY386" s="301">
        <f t="shared" si="146"/>
        <v>5</v>
      </c>
      <c r="AZ386" s="362" t="str">
        <f t="array" ref="AZ386">IF($AY386="", "", IF( $AX386&lt;&gt;"", $AX386,INDEX(聲母資料表, $AY386, $AZ$5)))</f>
        <v>ㄉ</v>
      </c>
      <c r="BA386" s="362" t="str">
        <f t="array" ref="BA386">IF($X386, "", INDEX(方音八音反切資料表, $AE386, $AJ386))</f>
        <v>ㆲˊ</v>
      </c>
    </row>
    <row r="387" spans="2:53">
      <c r="B387" s="307">
        <f t="shared" si="127"/>
        <v>380</v>
      </c>
      <c r="C387" s="404" t="s">
        <v>135</v>
      </c>
      <c r="D387" s="312" t="s">
        <v>79</v>
      </c>
      <c r="E387" s="312" t="s">
        <v>61</v>
      </c>
      <c r="F387" s="296">
        <v>1</v>
      </c>
      <c r="G387" s="418" t="str">
        <f t="shared" si="128"/>
        <v xml:space="preserve">之 (tsi1) </v>
      </c>
      <c r="H387" s="269" t="str" cm="1">
        <f t="array" ref="H387">IF( OR($U387, NOT($V387), $X387), "",  $AF387 &amp; INDEX(中文數值資料表, $AJ387, 2) &amp; $AC387)</f>
        <v>堅一曾</v>
      </c>
      <c r="I387" s="332" t="str">
        <f t="shared" si="129"/>
        <v>tsi</v>
      </c>
      <c r="J387" s="333" t="str">
        <f t="shared" si="130"/>
        <v>tsi</v>
      </c>
      <c r="K387" s="334" t="str">
        <f t="shared" si="131"/>
        <v>zī</v>
      </c>
      <c r="L387" s="335" t="str">
        <f t="shared" si="132"/>
        <v>ㄗㄧ</v>
      </c>
      <c r="M387" s="270" t="str">
        <f t="shared" ca="1" si="133"/>
        <v xml:space="preserve">\ltjruby{之}{tsi}\
</v>
      </c>
      <c r="N387" s="270" t="str">
        <f t="shared" ca="1" si="134"/>
        <v xml:space="preserve">&lt;ruby&gt;之&lt;rt&gt;堅一曾&lt;/rt&gt;&lt;/ruby&gt;
</v>
      </c>
      <c r="O387" s="270" t="str">
        <f t="shared" ca="1" si="135"/>
        <v xml:space="preserve">&lt;ruby&gt;之&lt;rt&gt;tsi&lt;/rt&gt;&lt;/ruby&gt;
</v>
      </c>
      <c r="P387" s="270" t="str">
        <f t="shared" ca="1" si="151"/>
        <v xml:space="preserve">&lt;ruby&gt;之&lt;rt&gt;tsi&lt;/rt&gt;&lt;/ruby&gt;
</v>
      </c>
      <c r="Q387" s="270" t="str">
        <f t="shared" ca="1" si="151"/>
        <v xml:space="preserve">&lt;ruby&gt;之&lt;rt&gt;zī&lt;/rt&gt;&lt;/ruby&gt;
</v>
      </c>
      <c r="R387" s="271" t="str">
        <f t="shared" ca="1" si="137"/>
        <v xml:space="preserve">&lt;ruby&gt;之&lt;rtc&gt;ㄗㄧ&lt;/rtc&gt;&lt;/ruby&gt;
</v>
      </c>
      <c r="S387" s="271" t="str">
        <f t="shared" ca="1" si="138"/>
        <v xml:space="preserve">&lt;ruby&gt;之&lt;rt&gt;tsi&lt;/rt&gt;&lt;rtc&gt;ㄗㄧ&lt;/rtc&gt;&lt;/ruby&gt;
</v>
      </c>
      <c r="T387" s="244"/>
      <c r="U387" s="272" t="b">
        <f t="shared" si="139"/>
        <v>0</v>
      </c>
      <c r="V387" s="272" t="b">
        <f t="shared" si="140"/>
        <v>1</v>
      </c>
      <c r="W387" s="272" t="b">
        <f t="shared" si="148"/>
        <v>0</v>
      </c>
      <c r="X387" s="272" t="b">
        <f t="shared" si="141"/>
        <v>0</v>
      </c>
      <c r="Y387" s="272" t="b">
        <f t="shared" si="142"/>
        <v>0</v>
      </c>
      <c r="Z387" s="298"/>
      <c r="AA387" s="305">
        <f t="shared" si="143"/>
        <v>18</v>
      </c>
      <c r="AB387" s="301" cm="1">
        <f t="array" ref="AB387">IF( $AA387="", "", INDEX(聲母資料表, $AA387, AB$5))</f>
        <v>8</v>
      </c>
      <c r="AC387" s="301" t="str" cm="1">
        <f t="array" ref="AC387">IF( $AA387="", "", INDEX(聲母資料表, $AA387, AC$5))</f>
        <v>曾</v>
      </c>
      <c r="AD387" s="305">
        <f t="shared" si="144"/>
        <v>19</v>
      </c>
      <c r="AE387" s="301" cm="1">
        <f t="array" ref="AE387">IF( $X387, "", INDEX(韻母資料表, AD387, AE$5))</f>
        <v>29</v>
      </c>
      <c r="AF387" s="301" t="str" cm="1">
        <f t="array" ref="AF387">IF( $X387, "", INDEX(韻母資料表, AE387, AF$5))</f>
        <v>堅</v>
      </c>
      <c r="AG387" s="298"/>
      <c r="AH387" s="301" t="b">
        <f t="array" ref="AH387">IF( $X387, "", IF( INDEX(韻母資料表, AD387, $AH$5) = "入聲", TRUE, FALSE) )</f>
        <v>0</v>
      </c>
      <c r="AI387" s="302">
        <f t="shared" si="145"/>
        <v>1</v>
      </c>
      <c r="AJ387" s="302">
        <f t="shared" si="149"/>
        <v>1</v>
      </c>
      <c r="AK387" s="362" t="str">
        <f t="array" ref="AK387">IF( $X387, "", INDEX(韻母資料表, $AD387, $AK$5))</f>
        <v>i</v>
      </c>
      <c r="AL387" s="362" t="str">
        <f t="array" ref="AL387">IF($X387, "", INDEX(白話字韻母八聲調資料表, $AE387, $AJ387))</f>
        <v>i</v>
      </c>
      <c r="AM387" s="298"/>
      <c r="AN387" s="362" t="str" cm="1">
        <f t="array" ref="AN387">IF($W387, "", INDEX(聲母資料表, $AA387, AN$5))</f>
        <v>ts</v>
      </c>
      <c r="AO387" s="367" t="str" cm="1">
        <f t="array" ref="AO387">IF($X387, "", INDEX(韻母資料表, $AD387, AO$5))</f>
        <v>i</v>
      </c>
      <c r="AP387" s="362" t="str" cm="1">
        <f t="array" ref="AP387">IF($X387, "", INDEX(台羅韻母八聲調資料表, $AE387, $F387))</f>
        <v>i</v>
      </c>
      <c r="AQ387" s="298"/>
      <c r="AR387" s="302" t="str">
        <f t="array" ref="AR387">IF($W387, "", INDEX(聲母資料表, $AA387, $AR$5))</f>
        <v>z</v>
      </c>
      <c r="AS387" s="303" t="str">
        <f t="array" ref="AS387">IF($X387, "", INDEX(韻母資料表, $AD387, $AS$5))</f>
        <v>i</v>
      </c>
      <c r="AT387" s="302" t="str">
        <f t="array" ref="AT387">IF($X387, "", INDEX(閩拼韻母八聲調資料表, $AE387, $AJ387))</f>
        <v>ī</v>
      </c>
      <c r="AV387" s="301" t="b">
        <f t="shared" si="147"/>
        <v>0</v>
      </c>
      <c r="AW387" s="301" t="str">
        <f>IF( $AV387, IFERROR( IF(MATCH( $E387, 顎音化聲母!$H$9:$H$37, 0), TRUE, FALSE), FALSE), "")</f>
        <v/>
      </c>
      <c r="AX387" s="301" t="str">
        <f t="array" ref="AX387">IF( AND($AV387, $AW387), INDEX(顎音化聲母資料表, MATCH( $D387 &amp; $E387, 顎音化聲母!$L$5:$L$136, 0), 3), "")</f>
        <v/>
      </c>
      <c r="AY387" s="301">
        <f t="shared" si="146"/>
        <v>18</v>
      </c>
      <c r="AZ387" s="362" t="str">
        <f t="array" ref="AZ387">IF($AY387="", "", IF( $AX387&lt;&gt;"", $AX387,INDEX(聲母資料表, $AY387, $AZ$5)))</f>
        <v>ㄗ</v>
      </c>
      <c r="BA387" s="362" t="str">
        <f t="array" ref="BA387">IF($X387, "", INDEX(方音八音反切資料表, $AE387, $AJ387))</f>
        <v>ㄧ</v>
      </c>
    </row>
    <row r="388" spans="2:53">
      <c r="B388" s="307">
        <f t="shared" si="127"/>
        <v>381</v>
      </c>
      <c r="C388" s="404" t="s">
        <v>337</v>
      </c>
      <c r="D388" s="312" t="s">
        <v>60</v>
      </c>
      <c r="E388" s="312" t="s">
        <v>104</v>
      </c>
      <c r="F388" s="296">
        <v>1</v>
      </c>
      <c r="G388" s="418" t="str">
        <f t="shared" si="128"/>
        <v xml:space="preserve">高 (ko1) </v>
      </c>
      <c r="H388" s="269" t="str" cm="1">
        <f t="array" ref="H388">IF( OR($U388, NOT($V388), $X388), "",  $AF388 &amp; INDEX(中文數值資料表, $AJ388, 2) &amp; $AC388)</f>
        <v>伽一求</v>
      </c>
      <c r="I388" s="332" t="str">
        <f t="shared" si="129"/>
        <v>ko</v>
      </c>
      <c r="J388" s="333" t="str">
        <f t="shared" si="130"/>
        <v>ko</v>
      </c>
      <c r="K388" s="334" t="str">
        <f t="shared" si="131"/>
        <v>gō</v>
      </c>
      <c r="L388" s="335" t="str">
        <f t="shared" si="132"/>
        <v>ㄍㄜ</v>
      </c>
      <c r="M388" s="270" t="str">
        <f t="shared" ca="1" si="133"/>
        <v xml:space="preserve">\ltjruby{高}{ko}\
</v>
      </c>
      <c r="N388" s="270" t="str">
        <f t="shared" ca="1" si="134"/>
        <v xml:space="preserve">&lt;ruby&gt;高&lt;rt&gt;伽一求&lt;/rt&gt;&lt;/ruby&gt;
</v>
      </c>
      <c r="O388" s="270" t="str">
        <f t="shared" ca="1" si="135"/>
        <v xml:space="preserve">&lt;ruby&gt;高&lt;rt&gt;ko&lt;/rt&gt;&lt;/ruby&gt;
</v>
      </c>
      <c r="P388" s="270" t="str">
        <f t="shared" ref="P388:Q407" ca="1" si="152">IF( $U388, ($C388 &amp; CHAR(10)), IF($C388=CHAR(10), (CHAR(10) &amp; "&lt;/p&gt;" &amp; CHAR(10) &amp; "&lt;p&gt;" &amp; CHAR(10)), "&lt;ruby&gt;" &amp; $C388 &amp; "&lt;rt&gt;" &amp; INDIRECT( ADDRESS(ROW(), COLUMN() - $P$5) ) &amp; "&lt;/rt&gt;&lt;/ruby&gt;" &amp; CHAR(10)))</f>
        <v xml:space="preserve">&lt;ruby&gt;高&lt;rt&gt;ko&lt;/rt&gt;&lt;/ruby&gt;
</v>
      </c>
      <c r="Q388" s="270" t="str">
        <f t="shared" ca="1" si="152"/>
        <v xml:space="preserve">&lt;ruby&gt;高&lt;rt&gt;gō&lt;/rt&gt;&lt;/ruby&gt;
</v>
      </c>
      <c r="R388" s="271" t="str">
        <f t="shared" ca="1" si="137"/>
        <v xml:space="preserve">&lt;ruby&gt;高&lt;rtc&gt;ㄍㄜ&lt;/rtc&gt;&lt;/ruby&gt;
</v>
      </c>
      <c r="S388" s="271" t="str">
        <f t="shared" ca="1" si="138"/>
        <v xml:space="preserve">&lt;ruby&gt;高&lt;rt&gt;ko&lt;/rt&gt;&lt;rtc&gt;ㄍㄜ&lt;/rtc&gt;&lt;/ruby&gt;
</v>
      </c>
      <c r="T388" s="244"/>
      <c r="U388" s="272" t="b">
        <f t="shared" si="139"/>
        <v>0</v>
      </c>
      <c r="V388" s="272" t="b">
        <f t="shared" si="140"/>
        <v>1</v>
      </c>
      <c r="W388" s="272" t="b">
        <f t="shared" si="148"/>
        <v>0</v>
      </c>
      <c r="X388" s="272" t="b">
        <f t="shared" si="141"/>
        <v>0</v>
      </c>
      <c r="Y388" s="272" t="b">
        <f t="shared" si="142"/>
        <v>0</v>
      </c>
      <c r="Z388" s="298"/>
      <c r="AA388" s="305">
        <f t="shared" si="143"/>
        <v>9</v>
      </c>
      <c r="AB388" s="301" cm="1">
        <f t="array" ref="AB388">IF( $AA388="", "", INDEX(聲母資料表, $AA388, AB$5))</f>
        <v>3</v>
      </c>
      <c r="AC388" s="301" t="str" cm="1">
        <f t="array" ref="AC388">IF( $AA388="", "", INDEX(聲母資料表, $AA388, AC$5))</f>
        <v>求</v>
      </c>
      <c r="AD388" s="305">
        <f t="shared" si="144"/>
        <v>53</v>
      </c>
      <c r="AE388" s="301" cm="1">
        <f t="array" ref="AE388">IF( $X388, "", INDEX(韻母資料表, AD388, AE$5))</f>
        <v>15</v>
      </c>
      <c r="AF388" s="301" t="str" cm="1">
        <f t="array" ref="AF388">IF( $X388, "", INDEX(韻母資料表, AE388, AF$5))</f>
        <v>伽</v>
      </c>
      <c r="AG388" s="298"/>
      <c r="AH388" s="301" t="b">
        <f t="array" ref="AH388">IF( $X388, "", IF( INDEX(韻母資料表, AD388, $AH$5) = "入聲", TRUE, FALSE) )</f>
        <v>0</v>
      </c>
      <c r="AI388" s="302">
        <f t="shared" si="145"/>
        <v>1</v>
      </c>
      <c r="AJ388" s="302">
        <f t="shared" si="149"/>
        <v>1</v>
      </c>
      <c r="AK388" s="362" t="str">
        <f t="array" ref="AK388">IF( $X388, "", INDEX(韻母資料表, $AD388, $AK$5))</f>
        <v>o</v>
      </c>
      <c r="AL388" s="362" t="str">
        <f t="array" ref="AL388">IF($X388, "", INDEX(白話字韻母八聲調資料表, $AE388, $AJ388))</f>
        <v>o</v>
      </c>
      <c r="AM388" s="298"/>
      <c r="AN388" s="362" t="str" cm="1">
        <f t="array" ref="AN388">IF($W388, "", INDEX(聲母資料表, $AA388, AN$5))</f>
        <v>k</v>
      </c>
      <c r="AO388" s="367" t="str" cm="1">
        <f t="array" ref="AO388">IF($X388, "", INDEX(韻母資料表, $AD388, AO$5))</f>
        <v>o</v>
      </c>
      <c r="AP388" s="362" t="str" cm="1">
        <f t="array" ref="AP388">IF($X388, "", INDEX(台羅韻母八聲調資料表, $AE388, $F388))</f>
        <v>o</v>
      </c>
      <c r="AQ388" s="298"/>
      <c r="AR388" s="302" t="str">
        <f t="array" ref="AR388">IF($W388, "", INDEX(聲母資料表, $AA388, $AR$5))</f>
        <v>g</v>
      </c>
      <c r="AS388" s="303" t="str">
        <f t="array" ref="AS388">IF($X388, "", INDEX(韻母資料表, $AD388, $AS$5))</f>
        <v>o</v>
      </c>
      <c r="AT388" s="302" t="str">
        <f t="array" ref="AT388">IF($X388, "", INDEX(閩拼韻母八聲調資料表, $AE388, $AJ388))</f>
        <v>ō</v>
      </c>
      <c r="AV388" s="301" t="b">
        <f t="shared" si="147"/>
        <v>0</v>
      </c>
      <c r="AW388" s="301" t="str">
        <f>IF( $AV388, IFERROR( IF(MATCH( $E388, 顎音化聲母!$H$9:$H$37, 0), TRUE, FALSE), FALSE), "")</f>
        <v/>
      </c>
      <c r="AX388" s="301" t="str">
        <f t="array" ref="AX388">IF( AND($AV388, $AW388), INDEX(顎音化聲母資料表, MATCH( $D388 &amp; $E388, 顎音化聲母!$L$5:$L$136, 0), 3), "")</f>
        <v/>
      </c>
      <c r="AY388" s="301">
        <f t="shared" si="146"/>
        <v>9</v>
      </c>
      <c r="AZ388" s="362" t="str">
        <f t="array" ref="AZ388">IF($AY388="", "", IF( $AX388&lt;&gt;"", $AX388,INDEX(聲母資料表, $AY388, $AZ$5)))</f>
        <v>ㄍ</v>
      </c>
      <c r="BA388" s="362" t="str">
        <f t="array" ref="BA388">IF($X388, "", INDEX(方音八音反切資料表, $AE388, $AJ388))</f>
        <v>ㄜ</v>
      </c>
    </row>
    <row r="389" spans="2:53">
      <c r="B389" s="307">
        <f t="shared" si="127"/>
        <v>382</v>
      </c>
      <c r="C389" s="404" t="s">
        <v>176</v>
      </c>
      <c r="D389" s="312" t="s">
        <v>79</v>
      </c>
      <c r="E389" s="312" t="s">
        <v>66</v>
      </c>
      <c r="F389" s="296">
        <v>4</v>
      </c>
      <c r="G389" s="418" t="str">
        <f t="shared" si="128"/>
        <v xml:space="preserve">則 (tsik4) </v>
      </c>
      <c r="H389" s="269" t="str" cm="1">
        <f t="array" ref="H389">IF( OR($U389, NOT($V389), $X389), "",  $AF389 &amp; INDEX(中文數值資料表, $AJ389, 2) &amp; $AC389)</f>
        <v>監四曾</v>
      </c>
      <c r="I389" s="332" t="str">
        <f t="shared" si="129"/>
        <v>tsik</v>
      </c>
      <c r="J389" s="333" t="str">
        <f t="shared" si="130"/>
        <v>tsik</v>
      </c>
      <c r="K389" s="334" t="str">
        <f t="shared" si="131"/>
        <v>zik</v>
      </c>
      <c r="L389" s="335" t="str">
        <f t="shared" si="132"/>
        <v>ㄗㄧㆻ</v>
      </c>
      <c r="M389" s="270" t="str">
        <f t="shared" ca="1" si="133"/>
        <v xml:space="preserve">\ltjruby{則}{tsik}\
</v>
      </c>
      <c r="N389" s="270" t="str">
        <f t="shared" ca="1" si="134"/>
        <v xml:space="preserve">&lt;ruby&gt;則&lt;rt&gt;監四曾&lt;/rt&gt;&lt;/ruby&gt;
</v>
      </c>
      <c r="O389" s="270" t="str">
        <f t="shared" ca="1" si="135"/>
        <v xml:space="preserve">&lt;ruby&gt;則&lt;rt&gt;tsik&lt;/rt&gt;&lt;/ruby&gt;
</v>
      </c>
      <c r="P389" s="270" t="str">
        <f t="shared" ca="1" si="152"/>
        <v xml:space="preserve">&lt;ruby&gt;則&lt;rt&gt;tsik&lt;/rt&gt;&lt;/ruby&gt;
</v>
      </c>
      <c r="Q389" s="270" t="str">
        <f t="shared" ca="1" si="152"/>
        <v xml:space="preserve">&lt;ruby&gt;則&lt;rt&gt;zik&lt;/rt&gt;&lt;/ruby&gt;
</v>
      </c>
      <c r="R389" s="271" t="str">
        <f t="shared" ca="1" si="137"/>
        <v xml:space="preserve">&lt;ruby&gt;則&lt;rtc&gt;ㄗㄧㆻ&lt;/rtc&gt;&lt;/ruby&gt;
</v>
      </c>
      <c r="S389" s="271" t="str">
        <f t="shared" ca="1" si="138"/>
        <v xml:space="preserve">&lt;ruby&gt;則&lt;rt&gt;tsik&lt;/rt&gt;&lt;rtc&gt;ㄗㄧㆻ&lt;/rtc&gt;&lt;/ruby&gt;
</v>
      </c>
      <c r="T389" s="244"/>
      <c r="U389" s="272" t="b">
        <f t="shared" si="139"/>
        <v>0</v>
      </c>
      <c r="V389" s="272" t="b">
        <f t="shared" si="140"/>
        <v>1</v>
      </c>
      <c r="W389" s="272" t="b">
        <f t="shared" si="148"/>
        <v>0</v>
      </c>
      <c r="X389" s="272" t="b">
        <f t="shared" si="141"/>
        <v>0</v>
      </c>
      <c r="Y389" s="272" t="b">
        <f t="shared" si="142"/>
        <v>0</v>
      </c>
      <c r="Z389" s="298"/>
      <c r="AA389" s="305">
        <f t="shared" si="143"/>
        <v>18</v>
      </c>
      <c r="AB389" s="301" cm="1">
        <f t="array" ref="AB389">IF( $AA389="", "", INDEX(聲母資料表, $AA389, AB$5))</f>
        <v>8</v>
      </c>
      <c r="AC389" s="301" t="str" cm="1">
        <f t="array" ref="AC389">IF( $AA389="", "", INDEX(聲母資料表, $AA389, AC$5))</f>
        <v>曾</v>
      </c>
      <c r="AD389" s="305">
        <f t="shared" si="144"/>
        <v>34</v>
      </c>
      <c r="AE389" s="301" cm="1">
        <f t="array" ref="AE389">IF( $X389, "", INDEX(韻母資料表, AD389, AE$5))</f>
        <v>9</v>
      </c>
      <c r="AF389" s="301" t="str" cm="1">
        <f t="array" ref="AF389">IF( $X389, "", INDEX(韻母資料表, AE389, AF$5))</f>
        <v>監</v>
      </c>
      <c r="AG389" s="298"/>
      <c r="AH389" s="301" t="b">
        <f t="array" ref="AH389">IF( $X389, "", IF( INDEX(韻母資料表, AD389, $AH$5) = "入聲", TRUE, FALSE) )</f>
        <v>0</v>
      </c>
      <c r="AI389" s="302">
        <f t="shared" si="145"/>
        <v>1</v>
      </c>
      <c r="AJ389" s="302">
        <f t="shared" si="149"/>
        <v>4</v>
      </c>
      <c r="AK389" s="362" t="str">
        <f t="array" ref="AK389">IF( $X389, "", INDEX(韻母資料表, $AD389, $AK$5))</f>
        <v>ik</v>
      </c>
      <c r="AL389" s="362" t="str">
        <f t="array" ref="AL389">IF($X389, "", INDEX(白話字韻母八聲調資料表, $AE389, $AJ389))</f>
        <v>ik</v>
      </c>
      <c r="AM389" s="298"/>
      <c r="AN389" s="362" t="str" cm="1">
        <f t="array" ref="AN389">IF($W389, "", INDEX(聲母資料表, $AA389, AN$5))</f>
        <v>ts</v>
      </c>
      <c r="AO389" s="367" t="str" cm="1">
        <f t="array" ref="AO389">IF($X389, "", INDEX(韻母資料表, $AD389, AO$5))</f>
        <v>ik</v>
      </c>
      <c r="AP389" s="362" t="str" cm="1">
        <f t="array" ref="AP389">IF($X389, "", INDEX(台羅韻母八聲調資料表, $AE389, $F389))</f>
        <v>ik</v>
      </c>
      <c r="AQ389" s="298"/>
      <c r="AR389" s="302" t="str">
        <f t="array" ref="AR389">IF($W389, "", INDEX(聲母資料表, $AA389, $AR$5))</f>
        <v>z</v>
      </c>
      <c r="AS389" s="303" t="str">
        <f t="array" ref="AS389">IF($X389, "", INDEX(韻母資料表, $AD389, $AS$5))</f>
        <v>ik</v>
      </c>
      <c r="AT389" s="302" t="str">
        <f t="array" ref="AT389">IF($X389, "", INDEX(閩拼韻母八聲調資料表, $AE389, $AJ389))</f>
        <v>ik</v>
      </c>
      <c r="AV389" s="301" t="b">
        <f t="shared" si="147"/>
        <v>0</v>
      </c>
      <c r="AW389" s="301" t="str">
        <f>IF( $AV389, IFERROR( IF(MATCH( $E389, 顎音化聲母!$H$9:$H$37, 0), TRUE, FALSE), FALSE), "")</f>
        <v/>
      </c>
      <c r="AX389" s="301" t="str">
        <f t="array" ref="AX389">IF( AND($AV389, $AW389), INDEX(顎音化聲母資料表, MATCH( $D389 &amp; $E389, 顎音化聲母!$L$5:$L$136, 0), 3), "")</f>
        <v/>
      </c>
      <c r="AY389" s="301">
        <f t="shared" si="146"/>
        <v>18</v>
      </c>
      <c r="AZ389" s="362" t="str">
        <f t="array" ref="AZ389">IF($AY389="", "", IF( $AX389&lt;&gt;"", $AX389,INDEX(聲母資料表, $AY389, $AZ$5)))</f>
        <v>ㄗ</v>
      </c>
      <c r="BA389" s="362" t="str">
        <f t="array" ref="BA389">IF($X389, "", INDEX(方音八音反切資料表, $AE389, $AJ389))</f>
        <v>ㄧㆻ</v>
      </c>
    </row>
    <row r="390" spans="2:53">
      <c r="B390" s="307">
        <f t="shared" si="127"/>
        <v>383</v>
      </c>
      <c r="C390" s="404" t="s">
        <v>255</v>
      </c>
      <c r="D390" s="312" t="s">
        <v>91</v>
      </c>
      <c r="E390" s="312" t="s">
        <v>83</v>
      </c>
      <c r="F390" s="296">
        <v>1</v>
      </c>
      <c r="G390" s="418" t="str">
        <f t="shared" si="128"/>
        <v xml:space="preserve">憂 (qiu1) </v>
      </c>
      <c r="H390" s="269" t="str" cm="1">
        <f t="array" ref="H390">IF( OR($U390, NOT($V390), $X390), "",  $AF390 &amp; INDEX(中文數值資料表, $AJ390, 2) &amp; $AC390)</f>
        <v>嬌一英</v>
      </c>
      <c r="I390" s="332" t="str">
        <f t="shared" si="129"/>
        <v>qiu</v>
      </c>
      <c r="J390" s="333" t="str">
        <f t="shared" si="130"/>
        <v>iu</v>
      </c>
      <c r="K390" s="334" t="str">
        <f t="shared" si="131"/>
        <v>iū</v>
      </c>
      <c r="L390" s="335" t="str">
        <f t="shared" si="132"/>
        <v>0ㄧㄨ</v>
      </c>
      <c r="M390" s="270" t="str">
        <f t="shared" ca="1" si="133"/>
        <v xml:space="preserve">\ltjruby{憂}{iu}\
</v>
      </c>
      <c r="N390" s="270" t="str">
        <f t="shared" ca="1" si="134"/>
        <v xml:space="preserve">&lt;ruby&gt;憂&lt;rt&gt;嬌一英&lt;/rt&gt;&lt;/ruby&gt;
</v>
      </c>
      <c r="O390" s="270" t="str">
        <f t="shared" ca="1" si="135"/>
        <v xml:space="preserve">&lt;ruby&gt;憂&lt;rt&gt;qiu&lt;/rt&gt;&lt;/ruby&gt;
</v>
      </c>
      <c r="P390" s="270" t="str">
        <f t="shared" ca="1" si="152"/>
        <v xml:space="preserve">&lt;ruby&gt;憂&lt;rt&gt;iu&lt;/rt&gt;&lt;/ruby&gt;
</v>
      </c>
      <c r="Q390" s="270" t="str">
        <f t="shared" ca="1" si="152"/>
        <v xml:space="preserve">&lt;ruby&gt;憂&lt;rt&gt;iū&lt;/rt&gt;&lt;/ruby&gt;
</v>
      </c>
      <c r="R390" s="271" t="str">
        <f t="shared" ca="1" si="137"/>
        <v xml:space="preserve">&lt;ruby&gt;憂&lt;rtc&gt;0ㄧㄨ&lt;/rtc&gt;&lt;/ruby&gt;
</v>
      </c>
      <c r="S390" s="271" t="str">
        <f t="shared" ca="1" si="138"/>
        <v xml:space="preserve">&lt;ruby&gt;憂&lt;rt&gt;iu&lt;/rt&gt;&lt;rtc&gt;0ㄧㄨ&lt;/rtc&gt;&lt;/ruby&gt;
</v>
      </c>
      <c r="T390" s="244"/>
      <c r="U390" s="272" t="b">
        <f t="shared" si="139"/>
        <v>0</v>
      </c>
      <c r="V390" s="272" t="b">
        <f t="shared" si="140"/>
        <v>1</v>
      </c>
      <c r="W390" s="272" t="b">
        <f t="shared" si="148"/>
        <v>0</v>
      </c>
      <c r="X390" s="272" t="b">
        <f t="shared" si="141"/>
        <v>0</v>
      </c>
      <c r="Y390" s="272" t="b">
        <f t="shared" si="142"/>
        <v>0</v>
      </c>
      <c r="Z390" s="298"/>
      <c r="AA390" s="305">
        <f t="shared" si="143"/>
        <v>22</v>
      </c>
      <c r="AB390" s="301" cm="1">
        <f t="array" ref="AB390">IF( $AA390="", "", INDEX(聲母資料表, $AA390, AB$5))</f>
        <v>11</v>
      </c>
      <c r="AC390" s="301" t="str" cm="1">
        <f t="array" ref="AC390">IF( $AA390="", "", INDEX(聲母資料表, $AA390, AC$5))</f>
        <v>英</v>
      </c>
      <c r="AD390" s="305">
        <f t="shared" si="144"/>
        <v>46</v>
      </c>
      <c r="AE390" s="301" cm="1">
        <f t="array" ref="AE390">IF( $X390, "", INDEX(韻母資料表, AD390, AE$5))</f>
        <v>30</v>
      </c>
      <c r="AF390" s="301" t="str" cm="1">
        <f t="array" ref="AF390">IF( $X390, "", INDEX(韻母資料表, AE390, AF$5))</f>
        <v>嬌</v>
      </c>
      <c r="AG390" s="298"/>
      <c r="AH390" s="301" t="b">
        <f t="array" ref="AH390">IF( $X390, "", IF( INDEX(韻母資料表, AD390, $AH$5) = "入聲", TRUE, FALSE) )</f>
        <v>0</v>
      </c>
      <c r="AI390" s="302">
        <f t="shared" si="145"/>
        <v>1</v>
      </c>
      <c r="AJ390" s="302">
        <f t="shared" si="149"/>
        <v>1</v>
      </c>
      <c r="AK390" s="362" t="str">
        <f t="array" ref="AK390">IF( $X390, "", INDEX(韻母資料表, $AD390, $AK$5))</f>
        <v>iu</v>
      </c>
      <c r="AL390" s="362" t="str">
        <f t="array" ref="AL390">IF($X390, "", INDEX(白話字韻母八聲調資料表, $AE390, $AJ390))</f>
        <v>iu</v>
      </c>
      <c r="AM390" s="298"/>
      <c r="AN390" s="362" t="str" cm="1">
        <f t="array" ref="AN390">IF($W390, "", INDEX(聲母資料表, $AA390, AN$5))</f>
        <v xml:space="preserve"> </v>
      </c>
      <c r="AO390" s="367" t="str" cm="1">
        <f t="array" ref="AO390">IF($X390, "", INDEX(韻母資料表, $AD390, AO$5))</f>
        <v>iu</v>
      </c>
      <c r="AP390" s="362" t="str" cm="1">
        <f t="array" ref="AP390">IF($X390, "", INDEX(台羅韻母八聲調資料表, $AE390, $F390))</f>
        <v>iu</v>
      </c>
      <c r="AQ390" s="298"/>
      <c r="AR390" s="302" t="str">
        <f t="array" ref="AR390">IF($W390, "", INDEX(聲母資料表, $AA390, $AR$5))</f>
        <v xml:space="preserve"> </v>
      </c>
      <c r="AS390" s="303" t="str">
        <f t="array" ref="AS390">IF($X390, "", INDEX(韻母資料表, $AD390, $AS$5))</f>
        <v>iu</v>
      </c>
      <c r="AT390" s="302" t="str">
        <f t="array" ref="AT390">IF($X390, "", INDEX(閩拼韻母八聲調資料表, $AE390, $AJ390))</f>
        <v>iū</v>
      </c>
      <c r="AV390" s="301" t="b">
        <f t="shared" si="147"/>
        <v>0</v>
      </c>
      <c r="AW390" s="301" t="str">
        <f>IF( $AV390, IFERROR( IF(MATCH( $E390, 顎音化聲母!$H$9:$H$37, 0), TRUE, FALSE), FALSE), "")</f>
        <v/>
      </c>
      <c r="AX390" s="301" t="str">
        <f t="array" ref="AX390">IF( AND($AV390, $AW390), INDEX(顎音化聲母資料表, MATCH( $D390 &amp; $E390, 顎音化聲母!$L$5:$L$136, 0), 3), "")</f>
        <v/>
      </c>
      <c r="AY390" s="301">
        <f t="shared" si="146"/>
        <v>22</v>
      </c>
      <c r="AZ390" s="362">
        <f t="array" ref="AZ390">IF($AY390="", "", IF( $AX390&lt;&gt;"", $AX390,INDEX(聲母資料表, $AY390, $AZ$5)))</f>
        <v>0</v>
      </c>
      <c r="BA390" s="362" t="str">
        <f t="array" ref="BA390">IF($X390, "", INDEX(方音八音反切資料表, $AE390, $AJ390))</f>
        <v>ㄧㄨ</v>
      </c>
    </row>
    <row r="391" spans="2:53">
      <c r="B391" s="307">
        <f t="shared" si="127"/>
        <v>384</v>
      </c>
      <c r="C391" s="404" t="s">
        <v>116</v>
      </c>
      <c r="D391" s="312" t="s">
        <v>60</v>
      </c>
      <c r="E391" s="312" t="s">
        <v>61</v>
      </c>
      <c r="F391" s="296">
        <v>5</v>
      </c>
      <c r="G391" s="418" t="str">
        <f t="shared" si="128"/>
        <v xml:space="preserve">其 (ki5) </v>
      </c>
      <c r="H391" s="269" t="str" cm="1">
        <f t="array" ref="H391">IF( OR($U391, NOT($V391), $X391), "",  $AF391 &amp; INDEX(中文數值資料表, $AJ391, 2) &amp; $AC391)</f>
        <v>堅五求</v>
      </c>
      <c r="I391" s="332" t="str">
        <f t="shared" si="129"/>
        <v>kî</v>
      </c>
      <c r="J391" s="333" t="str">
        <f t="shared" si="130"/>
        <v>kî</v>
      </c>
      <c r="K391" s="334" t="str">
        <f t="shared" si="131"/>
        <v>gì</v>
      </c>
      <c r="L391" s="335" t="str">
        <f t="shared" si="132"/>
        <v>ㄍㄧˊ</v>
      </c>
      <c r="M391" s="270" t="str">
        <f t="shared" ca="1" si="133"/>
        <v xml:space="preserve">\ltjruby{其}{kî}\
</v>
      </c>
      <c r="N391" s="270" t="str">
        <f t="shared" ca="1" si="134"/>
        <v xml:space="preserve">&lt;ruby&gt;其&lt;rt&gt;堅五求&lt;/rt&gt;&lt;/ruby&gt;
</v>
      </c>
      <c r="O391" s="270" t="str">
        <f t="shared" ca="1" si="135"/>
        <v xml:space="preserve">&lt;ruby&gt;其&lt;rt&gt;kî&lt;/rt&gt;&lt;/ruby&gt;
</v>
      </c>
      <c r="P391" s="270" t="str">
        <f t="shared" ca="1" si="152"/>
        <v xml:space="preserve">&lt;ruby&gt;其&lt;rt&gt;kî&lt;/rt&gt;&lt;/ruby&gt;
</v>
      </c>
      <c r="Q391" s="270" t="str">
        <f t="shared" ca="1" si="152"/>
        <v xml:space="preserve">&lt;ruby&gt;其&lt;rt&gt;gì&lt;/rt&gt;&lt;/ruby&gt;
</v>
      </c>
      <c r="R391" s="271" t="str">
        <f t="shared" ca="1" si="137"/>
        <v xml:space="preserve">&lt;ruby&gt;其&lt;rtc&gt;ㄍㄧˊ&lt;/rtc&gt;&lt;/ruby&gt;
</v>
      </c>
      <c r="S391" s="271" t="str">
        <f t="shared" ca="1" si="138"/>
        <v xml:space="preserve">&lt;ruby&gt;其&lt;rt&gt;kî&lt;/rt&gt;&lt;rtc&gt;ㄍㄧˊ&lt;/rtc&gt;&lt;/ruby&gt;
</v>
      </c>
      <c r="T391" s="244"/>
      <c r="U391" s="272" t="b">
        <f t="shared" si="139"/>
        <v>0</v>
      </c>
      <c r="V391" s="272" t="b">
        <f t="shared" si="140"/>
        <v>1</v>
      </c>
      <c r="W391" s="272" t="b">
        <f t="shared" si="148"/>
        <v>0</v>
      </c>
      <c r="X391" s="272" t="b">
        <f t="shared" si="141"/>
        <v>0</v>
      </c>
      <c r="Y391" s="272" t="b">
        <f t="shared" si="142"/>
        <v>0</v>
      </c>
      <c r="Z391" s="298"/>
      <c r="AA391" s="305">
        <f t="shared" si="143"/>
        <v>9</v>
      </c>
      <c r="AB391" s="301" cm="1">
        <f t="array" ref="AB391">IF( $AA391="", "", INDEX(聲母資料表, $AA391, AB$5))</f>
        <v>3</v>
      </c>
      <c r="AC391" s="301" t="str" cm="1">
        <f t="array" ref="AC391">IF( $AA391="", "", INDEX(聲母資料表, $AA391, AC$5))</f>
        <v>求</v>
      </c>
      <c r="AD391" s="305">
        <f t="shared" si="144"/>
        <v>19</v>
      </c>
      <c r="AE391" s="301" cm="1">
        <f t="array" ref="AE391">IF( $X391, "", INDEX(韻母資料表, AD391, AE$5))</f>
        <v>29</v>
      </c>
      <c r="AF391" s="301" t="str" cm="1">
        <f t="array" ref="AF391">IF( $X391, "", INDEX(韻母資料表, AE391, AF$5))</f>
        <v>堅</v>
      </c>
      <c r="AG391" s="298"/>
      <c r="AH391" s="301" t="b">
        <f t="array" ref="AH391">IF( $X391, "", IF( INDEX(韻母資料表, AD391, $AH$5) = "入聲", TRUE, FALSE) )</f>
        <v>0</v>
      </c>
      <c r="AI391" s="302">
        <f t="shared" si="145"/>
        <v>1</v>
      </c>
      <c r="AJ391" s="302">
        <f t="shared" si="149"/>
        <v>5</v>
      </c>
      <c r="AK391" s="362" t="str">
        <f t="array" ref="AK391">IF( $X391, "", INDEX(韻母資料表, $AD391, $AK$5))</f>
        <v>i</v>
      </c>
      <c r="AL391" s="362" t="str">
        <f t="array" ref="AL391">IF($X391, "", INDEX(白話字韻母八聲調資料表, $AE391, $AJ391))</f>
        <v>î</v>
      </c>
      <c r="AM391" s="298"/>
      <c r="AN391" s="362" t="str" cm="1">
        <f t="array" ref="AN391">IF($W391, "", INDEX(聲母資料表, $AA391, AN$5))</f>
        <v>k</v>
      </c>
      <c r="AO391" s="367" t="str" cm="1">
        <f t="array" ref="AO391">IF($X391, "", INDEX(韻母資料表, $AD391, AO$5))</f>
        <v>i</v>
      </c>
      <c r="AP391" s="362" t="str" cm="1">
        <f t="array" ref="AP391">IF($X391, "", INDEX(台羅韻母八聲調資料表, $AE391, $F391))</f>
        <v>î</v>
      </c>
      <c r="AQ391" s="298"/>
      <c r="AR391" s="302" t="str">
        <f t="array" ref="AR391">IF($W391, "", INDEX(聲母資料表, $AA391, $AR$5))</f>
        <v>g</v>
      </c>
      <c r="AS391" s="303" t="str">
        <f t="array" ref="AS391">IF($X391, "", INDEX(韻母資料表, $AD391, $AS$5))</f>
        <v>i</v>
      </c>
      <c r="AT391" s="302" t="str">
        <f t="array" ref="AT391">IF($X391, "", INDEX(閩拼韻母八聲調資料表, $AE391, $AJ391))</f>
        <v>ì</v>
      </c>
      <c r="AV391" s="301" t="b">
        <f t="shared" si="147"/>
        <v>0</v>
      </c>
      <c r="AW391" s="301" t="str">
        <f>IF( $AV391, IFERROR( IF(MATCH( $E391, 顎音化聲母!$H$9:$H$37, 0), TRUE, FALSE), FALSE), "")</f>
        <v/>
      </c>
      <c r="AX391" s="301" t="str">
        <f t="array" ref="AX391">IF( AND($AV391, $AW391), INDEX(顎音化聲母資料表, MATCH( $D391 &amp; $E391, 顎音化聲母!$L$5:$L$136, 0), 3), "")</f>
        <v/>
      </c>
      <c r="AY391" s="301">
        <f t="shared" si="146"/>
        <v>9</v>
      </c>
      <c r="AZ391" s="362" t="str">
        <f t="array" ref="AZ391">IF($AY391="", "", IF( $AX391&lt;&gt;"", $AX391,INDEX(聲母資料表, $AY391, $AZ$5)))</f>
        <v>ㄍ</v>
      </c>
      <c r="BA391" s="362" t="str">
        <f t="array" ref="BA391">IF($X391, "", INDEX(方音八音反切資料表, $AE391, $AJ391))</f>
        <v>ㄧˊ</v>
      </c>
    </row>
    <row r="392" spans="2:53">
      <c r="B392" s="307">
        <f t="shared" ref="B392:B455" si="153">ROW() - ROW($7:$7)</f>
        <v>385</v>
      </c>
      <c r="C392" s="404" t="s">
        <v>338</v>
      </c>
      <c r="D392" s="312" t="s">
        <v>94</v>
      </c>
      <c r="E392" s="312" t="s">
        <v>101</v>
      </c>
      <c r="F392" s="296">
        <v>5</v>
      </c>
      <c r="G392" s="418" t="str">
        <f t="shared" ref="G392:G455" si="154" xml:space="preserve"> IF(NOT($V392), "", C392 &amp; " (" &amp; _xlfn.CONCAT(D392:F392) &amp; ") " )</f>
        <v xml:space="preserve">民 (bin5) </v>
      </c>
      <c r="H392" s="269" t="str" cm="1">
        <f t="array" ref="H392">IF( OR($U392, NOT($V392), $X392), "",  $AF392 &amp; INDEX(中文數值資料表, $AJ392, 2) &amp; $AC392)</f>
        <v>更五門</v>
      </c>
      <c r="I392" s="332" t="str">
        <f t="shared" ref="I392:I455" si="155">IF( NOT($U392), TRIM( $D392 &amp; $AL392), "")</f>
        <v>bîn</v>
      </c>
      <c r="J392" s="333" t="str">
        <f t="shared" ref="J392:J455" si="156">IF( NOT($U392), TRIM( $AN392 &amp; $AP392 ), "")</f>
        <v>bîn</v>
      </c>
      <c r="K392" s="334" t="str">
        <f t="shared" ref="K392:K455" si="157">IF( NOT($U392), TRIM($AR392 &amp; $AT392), "")</f>
        <v>bbìn</v>
      </c>
      <c r="L392" s="335" t="str">
        <f t="shared" ref="L392:L455" si="158">IF( NOT($U392), TRIM($AZ392 &amp; $BA392), "")</f>
        <v>ㆠㄧㄣˊ</v>
      </c>
      <c r="M392" s="270" t="str">
        <f t="shared" ref="M392:M455" ca="1" si="159">IF( $U392, "\ltjruby{" &amp; $C392 &amp; "}{}\" &amp; CHAR(10), IF($C392=CHAR(10), "\vskip 0.5 cm" &amp; CHAR(10), "\ltjruby{" &amp; $C392 &amp; "}{" &amp; INDIRECT( ADDRESS(ROW(), COLUMN() - $G$5) ) &amp; "}\" &amp; CHAR(10)))</f>
        <v xml:space="preserve">\ltjruby{民}{bîn}\
</v>
      </c>
      <c r="N392" s="270" t="str">
        <f t="shared" ref="N392:N455" ca="1" si="160">IF( $U392, ($C392 &amp; CHAR(10)), IF($C392=CHAR(10), (CHAR(10) &amp; "&lt;/p&gt;" &amp; CHAR(10) &amp; "&lt;p&gt;" &amp; CHAR(10)), "&lt;ruby&gt;" &amp; $C392 &amp; "&lt;rt&gt;" &amp; INDIRECT( ADDRESS(ROW(), COLUMN() - $P$5) ) &amp; "&lt;/rt&gt;&lt;/ruby&gt;" &amp; CHAR(10))
)</f>
        <v xml:space="preserve">&lt;ruby&gt;民&lt;rt&gt;更五門&lt;/rt&gt;&lt;/ruby&gt;
</v>
      </c>
      <c r="O392" s="270" t="str">
        <f t="shared" ref="O392:O455" ca="1" si="161">IF( $U392, ($C392 &amp; CHAR(10)), IF($C392=CHAR(10), (CHAR(10) &amp; "&lt;/p&gt;" &amp; CHAR(10) &amp; "&lt;p&gt;" &amp; CHAR(10)), "&lt;ruby&gt;" &amp; $C392 &amp; "&lt;rt&gt;" &amp; INDIRECT( ADDRESS(ROW(), COLUMN() - $O$5) ) &amp; "&lt;/rt&gt;&lt;/ruby&gt;" &amp; CHAR(10)))</f>
        <v xml:space="preserve">&lt;ruby&gt;民&lt;rt&gt;bîn&lt;/rt&gt;&lt;/ruby&gt;
</v>
      </c>
      <c r="P392" s="270" t="str">
        <f t="shared" ca="1" si="152"/>
        <v xml:space="preserve">&lt;ruby&gt;民&lt;rt&gt;bîn&lt;/rt&gt;&lt;/ruby&gt;
</v>
      </c>
      <c r="Q392" s="270" t="str">
        <f t="shared" ca="1" si="152"/>
        <v xml:space="preserve">&lt;ruby&gt;民&lt;rt&gt;bbìn&lt;/rt&gt;&lt;/ruby&gt;
</v>
      </c>
      <c r="R392" s="271" t="str">
        <f t="shared" ref="R392:R455" ca="1" si="162">IF( $U392, ($C392 &amp; CHAR(10)), IF($C392=CHAR(10), (CHAR(10) &amp; "&lt;/p&gt;" &amp; CHAR(10) &amp; "&lt;p&gt;" &amp; CHAR(10)), "&lt;ruby&gt;" &amp; $C392 &amp; "&lt;rtc&gt;" &amp; INDIRECT( ADDRESS(ROW(), COLUMN() - $R$5) ) &amp; "&lt;/rtc&gt;&lt;/ruby&gt;" &amp; CHAR(10)))</f>
        <v xml:space="preserve">&lt;ruby&gt;民&lt;rtc&gt;ㆠㄧㄣˊ&lt;/rtc&gt;&lt;/ruby&gt;
</v>
      </c>
      <c r="S392" s="271" t="str">
        <f t="shared" ref="S392:S455" ca="1" si="163">IF( $U392, ($C392 &amp; CHAR(10)), IF($C392=CHAR(10), (CHAR(10) &amp; "&lt;/p&gt;" &amp; CHAR(10) &amp; "&lt;p&gt;" &amp; CHAR(10)), "&lt;ruby&gt;" &amp; $C392  &amp; "&lt;rt&gt;" &amp; INDIRECT( ADDRESS(ROW(), COLUMN() - $S$4) ) &amp; "&lt;/rt&gt;" &amp; "&lt;rtc&gt;" &amp; INDIRECT( ADDRESS(ROW(), COLUMN() - $S$5) ) &amp; "&lt;/rtc&gt;&lt;/ruby&gt;"&amp; CHAR(10)))</f>
        <v xml:space="preserve">&lt;ruby&gt;民&lt;rt&gt;bîn&lt;/rt&gt;&lt;rtc&gt;ㆠㄧㄣˊ&lt;/rtc&gt;&lt;/ruby&gt;
</v>
      </c>
      <c r="T392" s="244"/>
      <c r="U392" s="272" t="b">
        <f t="shared" ref="U392:U455" si="164">IFERROR( IF( MATCH($C392, 標題符號清單, 0) &gt; 0, TRUE, FALSE), FALSE)</f>
        <v>0</v>
      </c>
      <c r="V392" s="272" t="b">
        <f t="shared" ref="V392:V455" si="165">AND( NOT($U392), $C392&lt;&gt;"", $C392&lt;&gt;CHAR(10) )</f>
        <v>1</v>
      </c>
      <c r="W392" s="272" t="b">
        <f t="shared" si="148"/>
        <v>0</v>
      </c>
      <c r="X392" s="272" t="b">
        <f t="shared" ref="X392:X455" si="166">IF( OR($U392, NOT($V392)), TRUE, IF($E392="", TRUE, FALSE))</f>
        <v>0</v>
      </c>
      <c r="Y392" s="272" t="b">
        <f t="shared" ref="Y392:Y455" si="167">AND($V392, $F392="")</f>
        <v>0</v>
      </c>
      <c r="Z392" s="298"/>
      <c r="AA392" s="305">
        <f t="shared" ref="AA392:AA455" si="168">IF(OR($U392, NOT($V392)), "", IF($D392="", 18, MATCH($D392, 聲母碼, 0)) )</f>
        <v>2</v>
      </c>
      <c r="AB392" s="301" cm="1">
        <f t="array" ref="AB392">IF( $AA392="", "", INDEX(聲母資料表, $AA392, AB$5))</f>
        <v>12</v>
      </c>
      <c r="AC392" s="301" t="str" cm="1">
        <f t="array" ref="AC392">IF( $AA392="", "", INDEX(聲母資料表, $AA392, AC$5))</f>
        <v>門</v>
      </c>
      <c r="AD392" s="305">
        <f t="shared" ref="AD392:AD455" si="169">IF( $X392, "", MATCH(E392, 韻母碼, 0) )</f>
        <v>36</v>
      </c>
      <c r="AE392" s="301" cm="1">
        <f t="array" ref="AE392">IF( $X392, "", INDEX(韻母資料表, AD392, AE$5))</f>
        <v>17</v>
      </c>
      <c r="AF392" s="301" t="str" cm="1">
        <f t="array" ref="AF392">IF( $X392, "", INDEX(韻母資料表, AE392, AF$5))</f>
        <v>更</v>
      </c>
      <c r="AG392" s="298"/>
      <c r="AH392" s="301" t="b">
        <f t="array" ref="AH392">IF( $X392, "", IF( INDEX(韻母資料表, AD392, $AH$5) = "入聲", TRUE, FALSE) )</f>
        <v>0</v>
      </c>
      <c r="AI392" s="302">
        <f t="shared" ref="AI392:AI455" si="170">IF($V392=FALSE, "", IF($AH392=TRUE, 4, 1))</f>
        <v>1</v>
      </c>
      <c r="AJ392" s="302">
        <f t="shared" si="149"/>
        <v>5</v>
      </c>
      <c r="AK392" s="362" t="str">
        <f t="array" ref="AK392">IF( $X392, "", INDEX(韻母資料表, $AD392, $AK$5))</f>
        <v>in</v>
      </c>
      <c r="AL392" s="362" t="str">
        <f t="array" ref="AL392">IF($X392, "", INDEX(白話字韻母八聲調資料表, $AE392, $AJ392))</f>
        <v>în</v>
      </c>
      <c r="AM392" s="298"/>
      <c r="AN392" s="362" t="str" cm="1">
        <f t="array" ref="AN392">IF($W392, "", INDEX(聲母資料表, $AA392, AN$5))</f>
        <v>b</v>
      </c>
      <c r="AO392" s="367" t="str" cm="1">
        <f t="array" ref="AO392">IF($X392, "", INDEX(韻母資料表, $AD392, AO$5))</f>
        <v>in</v>
      </c>
      <c r="AP392" s="362" t="str" cm="1">
        <f t="array" ref="AP392">IF($X392, "", INDEX(台羅韻母八聲調資料表, $AE392, $F392))</f>
        <v>în</v>
      </c>
      <c r="AQ392" s="298"/>
      <c r="AR392" s="302" t="str">
        <f t="array" ref="AR392">IF($W392, "", INDEX(聲母資料表, $AA392, $AR$5))</f>
        <v>bb</v>
      </c>
      <c r="AS392" s="303" t="str">
        <f t="array" ref="AS392">IF($X392, "", INDEX(韻母資料表, $AD392, $AS$5))</f>
        <v>in</v>
      </c>
      <c r="AT392" s="302" t="str">
        <f t="array" ref="AT392">IF($X392, "", INDEX(閩拼韻母八聲調資料表, $AE392, $AJ392))</f>
        <v>ìn</v>
      </c>
      <c r="AV392" s="301" t="b">
        <f t="shared" si="147"/>
        <v>0</v>
      </c>
      <c r="AW392" s="301" t="str">
        <f>IF( $AV392, IFERROR( IF(MATCH( $E392, 顎音化聲母!$H$9:$H$37, 0), TRUE, FALSE), FALSE), "")</f>
        <v/>
      </c>
      <c r="AX392" s="301" t="str">
        <f t="array" ref="AX392">IF( AND($AV392, $AW392), INDEX(顎音化聲母資料表, MATCH( $D392 &amp; $E392, 顎音化聲母!$L$5:$L$136, 0), 3), "")</f>
        <v/>
      </c>
      <c r="AY392" s="301">
        <f t="shared" ref="AY392:AY455" si="171">IF($W392, "", AA392)</f>
        <v>2</v>
      </c>
      <c r="AZ392" s="362" t="str">
        <f t="array" ref="AZ392">IF($AY392="", "", IF( $AX392&lt;&gt;"", $AX392,INDEX(聲母資料表, $AY392, $AZ$5)))</f>
        <v>ㆠ</v>
      </c>
      <c r="BA392" s="362" t="str">
        <f t="array" ref="BA392">IF($X392, "", INDEX(方音八音反切資料表, $AE392, $AJ392))</f>
        <v>ㄧㄣˊ</v>
      </c>
    </row>
    <row r="393" spans="2:53">
      <c r="B393" s="307">
        <f t="shared" si="153"/>
        <v>386</v>
      </c>
      <c r="C393" s="404" t="s">
        <v>165</v>
      </c>
      <c r="D393" s="312"/>
      <c r="E393" s="312"/>
      <c r="F393" s="296"/>
      <c r="G393" s="418" t="str">
        <f t="shared" si="154"/>
        <v/>
      </c>
      <c r="H393" s="269" t="str" cm="1">
        <f t="array" ref="H393">IF( OR($U393, NOT($V393), $X393), "",  $AF393 &amp; INDEX(中文數值資料表, $AJ393, 2) &amp; $AC393)</f>
        <v/>
      </c>
      <c r="I393" s="332" t="str">
        <f t="shared" si="155"/>
        <v/>
      </c>
      <c r="J393" s="333" t="str">
        <f t="shared" si="156"/>
        <v/>
      </c>
      <c r="K393" s="334" t="str">
        <f t="shared" si="157"/>
        <v/>
      </c>
      <c r="L393" s="335" t="str">
        <f t="shared" si="158"/>
        <v/>
      </c>
      <c r="M393" s="270" t="str">
        <f t="shared" ca="1" si="159"/>
        <v xml:space="preserve">\ltjruby{；}{}\
</v>
      </c>
      <c r="N393" s="270" t="str">
        <f t="shared" ca="1" si="160"/>
        <v xml:space="preserve">；
</v>
      </c>
      <c r="O393" s="270" t="str">
        <f t="shared" ca="1" si="161"/>
        <v xml:space="preserve">；
</v>
      </c>
      <c r="P393" s="270" t="str">
        <f t="shared" ca="1" si="152"/>
        <v xml:space="preserve">；
</v>
      </c>
      <c r="Q393" s="270" t="str">
        <f t="shared" ca="1" si="152"/>
        <v xml:space="preserve">；
</v>
      </c>
      <c r="R393" s="271" t="str">
        <f t="shared" ca="1" si="162"/>
        <v xml:space="preserve">；
</v>
      </c>
      <c r="S393" s="271" t="str">
        <f t="shared" ca="1" si="163"/>
        <v xml:space="preserve">；
</v>
      </c>
      <c r="T393" s="244"/>
      <c r="U393" s="272" t="b">
        <f t="shared" si="164"/>
        <v>1</v>
      </c>
      <c r="V393" s="272" t="b">
        <f t="shared" si="165"/>
        <v>0</v>
      </c>
      <c r="W393" s="272" t="b">
        <f t="shared" si="148"/>
        <v>1</v>
      </c>
      <c r="X393" s="272" t="b">
        <f t="shared" si="166"/>
        <v>1</v>
      </c>
      <c r="Y393" s="272" t="b">
        <f t="shared" si="167"/>
        <v>0</v>
      </c>
      <c r="Z393" s="298"/>
      <c r="AA393" s="305" t="str">
        <f t="shared" si="168"/>
        <v/>
      </c>
      <c r="AB393" s="301" t="str" cm="1">
        <f t="array" ref="AB393">IF( $AA393="", "", INDEX(聲母資料表, $AA393, AB$5))</f>
        <v/>
      </c>
      <c r="AC393" s="301" t="str" cm="1">
        <f t="array" ref="AC393">IF( $AA393="", "", INDEX(聲母資料表, $AA393, AC$5))</f>
        <v/>
      </c>
      <c r="AD393" s="305" t="str">
        <f t="shared" si="169"/>
        <v/>
      </c>
      <c r="AE393" s="301" t="str" cm="1">
        <f t="array" ref="AE393">IF( $X393, "", INDEX(韻母資料表, AD393, AE$5))</f>
        <v/>
      </c>
      <c r="AF393" s="301" t="str" cm="1">
        <f t="array" ref="AF393">IF( $X393, "", INDEX(韻母資料表, AE393, AF$5))</f>
        <v/>
      </c>
      <c r="AG393" s="298"/>
      <c r="AH393" s="301" t="str">
        <f t="array" ref="AH393">IF( $X393, "", IF( INDEX(韻母資料表, AD393, $AH$5) = "入聲", TRUE, FALSE) )</f>
        <v/>
      </c>
      <c r="AI393" s="302" t="str">
        <f t="shared" si="170"/>
        <v/>
      </c>
      <c r="AJ393" s="302" t="str">
        <f t="shared" si="149"/>
        <v/>
      </c>
      <c r="AK393" s="362" t="str">
        <f t="array" ref="AK393">IF( $X393, "", INDEX(韻母資料表, $AD393, $AK$5))</f>
        <v/>
      </c>
      <c r="AL393" s="362" t="str">
        <f t="array" ref="AL393">IF($X393, "", INDEX(白話字韻母八聲調資料表, $AE393, $AJ393))</f>
        <v/>
      </c>
      <c r="AM393" s="298"/>
      <c r="AN393" s="362" t="str" cm="1">
        <f t="array" ref="AN393">IF($W393, "", INDEX(聲母資料表, $AA393, AN$5))</f>
        <v/>
      </c>
      <c r="AO393" s="367" t="str" cm="1">
        <f t="array" ref="AO393">IF($X393, "", INDEX(韻母資料表, $AD393, AO$5))</f>
        <v/>
      </c>
      <c r="AP393" s="362" t="str" cm="1">
        <f t="array" ref="AP393">IF($X393, "", INDEX(台羅韻母八聲調資料表, $AE393, $F393))</f>
        <v/>
      </c>
      <c r="AQ393" s="298"/>
      <c r="AR393" s="302" t="str">
        <f t="array" ref="AR393">IF($W393, "", INDEX(聲母資料表, $AA393, $AR$5))</f>
        <v/>
      </c>
      <c r="AS393" s="303" t="str">
        <f t="array" ref="AS393">IF($X393, "", INDEX(韻母資料表, $AD393, $AS$5))</f>
        <v/>
      </c>
      <c r="AT393" s="302" t="str">
        <f t="array" ref="AT393">IF($X393, "", INDEX(閩拼韻母八聲調資料表, $AE393, $AJ393))</f>
        <v/>
      </c>
      <c r="AV393" s="301" t="b">
        <f t="shared" ref="AV393:AV456" si="172">IF( OR($D393="ch", $D393="chh", $D393="j", $D393="s"), TRUE, FALSE)</f>
        <v>0</v>
      </c>
      <c r="AW393" s="301" t="str">
        <f>IF( $AV393, IFERROR( IF(MATCH( $E393, 顎音化聲母!$H$9:$H$37, 0), TRUE, FALSE), FALSE), "")</f>
        <v/>
      </c>
      <c r="AX393" s="301" t="str">
        <f t="array" ref="AX393">IF( AND($AV393, $AW393), INDEX(顎音化聲母資料表, MATCH( $D393 &amp; $E393, 顎音化聲母!$L$5:$L$136, 0), 3), "")</f>
        <v/>
      </c>
      <c r="AY393" s="301" t="str">
        <f t="shared" si="171"/>
        <v/>
      </c>
      <c r="AZ393" s="362" t="str">
        <f t="array" ref="AZ393">IF($AY393="", "", IF( $AX393&lt;&gt;"", $AX393,INDEX(聲母資料表, $AY393, $AZ$5)))</f>
        <v/>
      </c>
      <c r="BA393" s="362" t="str">
        <f t="array" ref="BA393">IF($X393, "", INDEX(方音八音反切資料表, $AE393, $AJ393))</f>
        <v/>
      </c>
    </row>
    <row r="394" spans="2:53">
      <c r="B394" s="307">
        <f t="shared" si="153"/>
        <v>387</v>
      </c>
      <c r="C394" s="404" t="s">
        <v>339</v>
      </c>
      <c r="D394" s="312" t="s">
        <v>73</v>
      </c>
      <c r="E394" s="312" t="s">
        <v>61</v>
      </c>
      <c r="F394" s="296">
        <v>2</v>
      </c>
      <c r="G394" s="418" t="str">
        <f t="shared" si="154"/>
        <v xml:space="preserve">處 (tshi2) </v>
      </c>
      <c r="H394" s="269" t="str" cm="1">
        <f t="array" ref="H394">IF( OR($U394, NOT($V394), $X394), "",  $AF394 &amp; INDEX(中文數值資料表, $AJ394, 2) &amp; $AC394)</f>
        <v>堅二出</v>
      </c>
      <c r="I394" s="332" t="str">
        <f t="shared" si="155"/>
        <v>tshí</v>
      </c>
      <c r="J394" s="333" t="str">
        <f t="shared" si="156"/>
        <v>tshí</v>
      </c>
      <c r="K394" s="334" t="str">
        <f t="shared" si="157"/>
        <v>cí</v>
      </c>
      <c r="L394" s="335" t="str">
        <f t="shared" si="158"/>
        <v>ㄘㄧˋ</v>
      </c>
      <c r="M394" s="270" t="str">
        <f t="shared" ca="1" si="159"/>
        <v xml:space="preserve">\ltjruby{處}{tshí}\
</v>
      </c>
      <c r="N394" s="270" t="str">
        <f t="shared" ca="1" si="160"/>
        <v xml:space="preserve">&lt;ruby&gt;處&lt;rt&gt;堅二出&lt;/rt&gt;&lt;/ruby&gt;
</v>
      </c>
      <c r="O394" s="270" t="str">
        <f t="shared" ca="1" si="161"/>
        <v xml:space="preserve">&lt;ruby&gt;處&lt;rt&gt;tshí&lt;/rt&gt;&lt;/ruby&gt;
</v>
      </c>
      <c r="P394" s="270" t="str">
        <f t="shared" ca="1" si="152"/>
        <v xml:space="preserve">&lt;ruby&gt;處&lt;rt&gt;tshí&lt;/rt&gt;&lt;/ruby&gt;
</v>
      </c>
      <c r="Q394" s="270" t="str">
        <f t="shared" ca="1" si="152"/>
        <v xml:space="preserve">&lt;ruby&gt;處&lt;rt&gt;cí&lt;/rt&gt;&lt;/ruby&gt;
</v>
      </c>
      <c r="R394" s="271" t="str">
        <f t="shared" ca="1" si="162"/>
        <v xml:space="preserve">&lt;ruby&gt;處&lt;rtc&gt;ㄘㄧˋ&lt;/rtc&gt;&lt;/ruby&gt;
</v>
      </c>
      <c r="S394" s="271" t="str">
        <f t="shared" ca="1" si="163"/>
        <v xml:space="preserve">&lt;ruby&gt;處&lt;rt&gt;tshí&lt;/rt&gt;&lt;rtc&gt;ㄘㄧˋ&lt;/rtc&gt;&lt;/ruby&gt;
</v>
      </c>
      <c r="T394" s="244"/>
      <c r="U394" s="272" t="b">
        <f t="shared" si="164"/>
        <v>0</v>
      </c>
      <c r="V394" s="272" t="b">
        <f t="shared" si="165"/>
        <v>1</v>
      </c>
      <c r="W394" s="272" t="b">
        <f t="shared" ref="W394:W457" si="173">IF( OR($U394, NOT($V394)), TRUE, IF($D394="", TRUE, FALSE) )</f>
        <v>0</v>
      </c>
      <c r="X394" s="272" t="b">
        <f t="shared" si="166"/>
        <v>0</v>
      </c>
      <c r="Y394" s="272" t="b">
        <f t="shared" si="167"/>
        <v>0</v>
      </c>
      <c r="Z394" s="298"/>
      <c r="AA394" s="305">
        <f t="shared" si="168"/>
        <v>20</v>
      </c>
      <c r="AB394" s="301" cm="1">
        <f t="array" ref="AB394">IF( $AA394="", "", INDEX(聲母資料表, $AA394, AB$5))</f>
        <v>14</v>
      </c>
      <c r="AC394" s="301" t="str" cm="1">
        <f t="array" ref="AC394">IF( $AA394="", "", INDEX(聲母資料表, $AA394, AC$5))</f>
        <v>出</v>
      </c>
      <c r="AD394" s="305">
        <f t="shared" si="169"/>
        <v>19</v>
      </c>
      <c r="AE394" s="301" cm="1">
        <f t="array" ref="AE394">IF( $X394, "", INDEX(韻母資料表, AD394, AE$5))</f>
        <v>29</v>
      </c>
      <c r="AF394" s="301" t="str" cm="1">
        <f t="array" ref="AF394">IF( $X394, "", INDEX(韻母資料表, AE394, AF$5))</f>
        <v>堅</v>
      </c>
      <c r="AG394" s="298"/>
      <c r="AH394" s="301" t="b">
        <f t="array" ref="AH394">IF( $X394, "", IF( INDEX(韻母資料表, AD394, $AH$5) = "入聲", TRUE, FALSE) )</f>
        <v>0</v>
      </c>
      <c r="AI394" s="302">
        <f t="shared" si="170"/>
        <v>1</v>
      </c>
      <c r="AJ394" s="302">
        <f t="shared" si="149"/>
        <v>2</v>
      </c>
      <c r="AK394" s="362" t="str">
        <f t="array" ref="AK394">IF( $X394, "", INDEX(韻母資料表, $AD394, $AK$5))</f>
        <v>i</v>
      </c>
      <c r="AL394" s="362" t="str">
        <f t="array" ref="AL394">IF($X394, "", INDEX(白話字韻母八聲調資料表, $AE394, $AJ394))</f>
        <v>í</v>
      </c>
      <c r="AM394" s="298"/>
      <c r="AN394" s="362" t="str" cm="1">
        <f t="array" ref="AN394">IF($W394, "", INDEX(聲母資料表, $AA394, AN$5))</f>
        <v>tsh</v>
      </c>
      <c r="AO394" s="367" t="str" cm="1">
        <f t="array" ref="AO394">IF($X394, "", INDEX(韻母資料表, $AD394, AO$5))</f>
        <v>i</v>
      </c>
      <c r="AP394" s="362" t="str" cm="1">
        <f t="array" ref="AP394">IF($X394, "", INDEX(台羅韻母八聲調資料表, $AE394, $F394))</f>
        <v>í</v>
      </c>
      <c r="AQ394" s="298"/>
      <c r="AR394" s="302" t="str">
        <f t="array" ref="AR394">IF($W394, "", INDEX(聲母資料表, $AA394, $AR$5))</f>
        <v>c</v>
      </c>
      <c r="AS394" s="303" t="str">
        <f t="array" ref="AS394">IF($X394, "", INDEX(韻母資料表, $AD394, $AS$5))</f>
        <v>i</v>
      </c>
      <c r="AT394" s="302" t="str">
        <f t="array" ref="AT394">IF($X394, "", INDEX(閩拼韻母八聲調資料表, $AE394, $AJ394))</f>
        <v>í</v>
      </c>
      <c r="AV394" s="301" t="b">
        <f t="shared" si="172"/>
        <v>0</v>
      </c>
      <c r="AW394" s="301" t="str">
        <f>IF( $AV394, IFERROR( IF(MATCH( $E394, 顎音化聲母!$H$9:$H$37, 0), TRUE, FALSE), FALSE), "")</f>
        <v/>
      </c>
      <c r="AX394" s="301" t="str">
        <f t="array" ref="AX394">IF( AND($AV394, $AW394), INDEX(顎音化聲母資料表, MATCH( $D394 &amp; $E394, 顎音化聲母!$L$5:$L$136, 0), 3), "")</f>
        <v/>
      </c>
      <c r="AY394" s="301">
        <f t="shared" si="171"/>
        <v>20</v>
      </c>
      <c r="AZ394" s="362" t="str">
        <f t="array" ref="AZ394">IF($AY394="", "", IF( $AX394&lt;&gt;"", $AX394,INDEX(聲母資料表, $AY394, $AZ$5)))</f>
        <v>ㄘ</v>
      </c>
      <c r="BA394" s="362" t="str">
        <f t="array" ref="BA394">IF($X394, "", INDEX(方音八音反切資料表, $AE394, $AJ394))</f>
        <v>ㄧˋ</v>
      </c>
    </row>
    <row r="395" spans="2:53">
      <c r="B395" s="307">
        <f t="shared" si="153"/>
        <v>388</v>
      </c>
      <c r="C395" s="404" t="s">
        <v>156</v>
      </c>
      <c r="D395" s="312" t="s">
        <v>60</v>
      </c>
      <c r="E395" s="312" t="s">
        <v>157</v>
      </c>
      <c r="F395" s="296">
        <v>1</v>
      </c>
      <c r="G395" s="418" t="str">
        <f t="shared" si="154"/>
        <v xml:space="preserve">江 (kang1) </v>
      </c>
      <c r="H395" s="269" t="str" cm="1">
        <f t="array" ref="H395">IF( OR($U395, NOT($V395), $X395), "",  $AF395 &amp; INDEX(中文數值資料表, $AJ395, 2) &amp; $AC395)</f>
        <v>迦一求</v>
      </c>
      <c r="I395" s="332" t="str">
        <f t="shared" si="155"/>
        <v>kang</v>
      </c>
      <c r="J395" s="333" t="str">
        <f t="shared" si="156"/>
        <v>kang</v>
      </c>
      <c r="K395" s="334" t="str">
        <f t="shared" si="157"/>
        <v>gāng</v>
      </c>
      <c r="L395" s="335" t="str">
        <f t="shared" si="158"/>
        <v>ㄍㄤ</v>
      </c>
      <c r="M395" s="270" t="str">
        <f t="shared" ca="1" si="159"/>
        <v xml:space="preserve">\ltjruby{江}{kang}\
</v>
      </c>
      <c r="N395" s="270" t="str">
        <f t="shared" ca="1" si="160"/>
        <v xml:space="preserve">&lt;ruby&gt;江&lt;rt&gt;迦一求&lt;/rt&gt;&lt;/ruby&gt;
</v>
      </c>
      <c r="O395" s="270" t="str">
        <f t="shared" ca="1" si="161"/>
        <v xml:space="preserve">&lt;ruby&gt;江&lt;rt&gt;kang&lt;/rt&gt;&lt;/ruby&gt;
</v>
      </c>
      <c r="P395" s="270" t="str">
        <f t="shared" ca="1" si="152"/>
        <v xml:space="preserve">&lt;ruby&gt;江&lt;rt&gt;kang&lt;/rt&gt;&lt;/ruby&gt;
</v>
      </c>
      <c r="Q395" s="270" t="str">
        <f t="shared" ca="1" si="152"/>
        <v xml:space="preserve">&lt;ruby&gt;江&lt;rt&gt;gāng&lt;/rt&gt;&lt;/ruby&gt;
</v>
      </c>
      <c r="R395" s="271" t="str">
        <f t="shared" ca="1" si="162"/>
        <v xml:space="preserve">&lt;ruby&gt;江&lt;rtc&gt;ㄍㄤ&lt;/rtc&gt;&lt;/ruby&gt;
</v>
      </c>
      <c r="S395" s="271" t="str">
        <f t="shared" ca="1" si="163"/>
        <v xml:space="preserve">&lt;ruby&gt;江&lt;rt&gt;kang&lt;/rt&gt;&lt;rtc&gt;ㄍㄤ&lt;/rtc&gt;&lt;/ruby&gt;
</v>
      </c>
      <c r="T395" s="244"/>
      <c r="U395" s="272" t="b">
        <f t="shared" si="164"/>
        <v>0</v>
      </c>
      <c r="V395" s="272" t="b">
        <f t="shared" si="165"/>
        <v>1</v>
      </c>
      <c r="W395" s="272" t="b">
        <f t="shared" si="173"/>
        <v>0</v>
      </c>
      <c r="X395" s="272" t="b">
        <f t="shared" si="166"/>
        <v>0</v>
      </c>
      <c r="Y395" s="272" t="b">
        <f t="shared" si="167"/>
        <v>0</v>
      </c>
      <c r="Z395" s="298"/>
      <c r="AA395" s="305">
        <f t="shared" si="168"/>
        <v>9</v>
      </c>
      <c r="AB395" s="301" cm="1">
        <f t="array" ref="AB395">IF( $AA395="", "", INDEX(聲母資料表, $AA395, AB$5))</f>
        <v>3</v>
      </c>
      <c r="AC395" s="301" t="str" cm="1">
        <f t="array" ref="AC395">IF( $AA395="", "", INDEX(聲母資料表, $AA395, AC$5))</f>
        <v>求</v>
      </c>
      <c r="AD395" s="305">
        <f t="shared" si="169"/>
        <v>8</v>
      </c>
      <c r="AE395" s="301" cm="1">
        <f t="array" ref="AE395">IF( $X395, "", INDEX(韻母資料表, AD395, AE$5))</f>
        <v>21</v>
      </c>
      <c r="AF395" s="301" t="str" cm="1">
        <f t="array" ref="AF395">IF( $X395, "", INDEX(韻母資料表, AE395, AF$5))</f>
        <v>迦</v>
      </c>
      <c r="AG395" s="298"/>
      <c r="AH395" s="301" t="b">
        <f t="array" ref="AH395">IF( $X395, "", IF( INDEX(韻母資料表, AD395, $AH$5) = "入聲", TRUE, FALSE) )</f>
        <v>0</v>
      </c>
      <c r="AI395" s="302">
        <f t="shared" si="170"/>
        <v>1</v>
      </c>
      <c r="AJ395" s="302">
        <f t="shared" si="149"/>
        <v>1</v>
      </c>
      <c r="AK395" s="362" t="str">
        <f t="array" ref="AK395">IF( $X395, "", INDEX(韻母資料表, $AD395, $AK$5))</f>
        <v>ang</v>
      </c>
      <c r="AL395" s="362" t="str">
        <f t="array" ref="AL395">IF($X395, "", INDEX(白話字韻母八聲調資料表, $AE395, $AJ395))</f>
        <v>ang</v>
      </c>
      <c r="AM395" s="298"/>
      <c r="AN395" s="362" t="str" cm="1">
        <f t="array" ref="AN395">IF($W395, "", INDEX(聲母資料表, $AA395, AN$5))</f>
        <v>k</v>
      </c>
      <c r="AO395" s="367" t="str" cm="1">
        <f t="array" ref="AO395">IF($X395, "", INDEX(韻母資料表, $AD395, AO$5))</f>
        <v>ang</v>
      </c>
      <c r="AP395" s="362" t="str" cm="1">
        <f t="array" ref="AP395">IF($X395, "", INDEX(台羅韻母八聲調資料表, $AE395, $F395))</f>
        <v>ang</v>
      </c>
      <c r="AQ395" s="298"/>
      <c r="AR395" s="302" t="str">
        <f t="array" ref="AR395">IF($W395, "", INDEX(聲母資料表, $AA395, $AR$5))</f>
        <v>g</v>
      </c>
      <c r="AS395" s="303" t="str">
        <f t="array" ref="AS395">IF($X395, "", INDEX(韻母資料表, $AD395, $AS$5))</f>
        <v>ang</v>
      </c>
      <c r="AT395" s="302" t="str">
        <f t="array" ref="AT395">IF($X395, "", INDEX(閩拼韻母八聲調資料表, $AE395, $AJ395))</f>
        <v>āng</v>
      </c>
      <c r="AV395" s="301" t="b">
        <f t="shared" si="172"/>
        <v>0</v>
      </c>
      <c r="AW395" s="301" t="str">
        <f>IF( $AV395, IFERROR( IF(MATCH( $E395, 顎音化聲母!$H$9:$H$37, 0), TRUE, FALSE), FALSE), "")</f>
        <v/>
      </c>
      <c r="AX395" s="301" t="str">
        <f t="array" ref="AX395">IF( AND($AV395, $AW395), INDEX(顎音化聲母資料表, MATCH( $D395 &amp; $E395, 顎音化聲母!$L$5:$L$136, 0), 3), "")</f>
        <v/>
      </c>
      <c r="AY395" s="301">
        <f t="shared" si="171"/>
        <v>9</v>
      </c>
      <c r="AZ395" s="362" t="str">
        <f t="array" ref="AZ395">IF($AY395="", "", IF( $AX395&lt;&gt;"", $AX395,INDEX(聲母資料表, $AY395, $AZ$5)))</f>
        <v>ㄍ</v>
      </c>
      <c r="BA395" s="362" t="str">
        <f t="array" ref="BA395">IF($X395, "", INDEX(方音八音反切資料表, $AE395, $AJ395))</f>
        <v>ㄤ</v>
      </c>
    </row>
    <row r="396" spans="2:53">
      <c r="B396" s="307">
        <f t="shared" si="153"/>
        <v>389</v>
      </c>
      <c r="C396" s="404" t="s">
        <v>148</v>
      </c>
      <c r="D396" s="312" t="s">
        <v>103</v>
      </c>
      <c r="E396" s="312" t="s">
        <v>58</v>
      </c>
      <c r="F396" s="296">
        <v>5</v>
      </c>
      <c r="G396" s="418" t="str">
        <f t="shared" si="154"/>
        <v xml:space="preserve">湖 (hoo5) </v>
      </c>
      <c r="H396" s="269" t="str" cm="1">
        <f t="array" ref="H396">IF( OR($U396, NOT($V396), $X396), "",  $AF396 &amp; INDEX(中文數值資料表, $AJ396, 2) &amp; $AC396)</f>
        <v>甘五喜</v>
      </c>
      <c r="I396" s="332" t="str">
        <f t="shared" si="155"/>
        <v>hô͘</v>
      </c>
      <c r="J396" s="333" t="str">
        <f t="shared" si="156"/>
        <v>hôo</v>
      </c>
      <c r="K396" s="334" t="str">
        <f t="shared" si="157"/>
        <v>hòo</v>
      </c>
      <c r="L396" s="335" t="str">
        <f t="shared" si="158"/>
        <v>ㄏㆦˊ</v>
      </c>
      <c r="M396" s="270" t="str">
        <f t="shared" ca="1" si="159"/>
        <v xml:space="preserve">\ltjruby{湖}{hôo}\
</v>
      </c>
      <c r="N396" s="270" t="str">
        <f t="shared" ca="1" si="160"/>
        <v xml:space="preserve">&lt;ruby&gt;湖&lt;rt&gt;甘五喜&lt;/rt&gt;&lt;/ruby&gt;
</v>
      </c>
      <c r="O396" s="270" t="str">
        <f t="shared" ca="1" si="161"/>
        <v xml:space="preserve">&lt;ruby&gt;湖&lt;rt&gt;hô͘&lt;/rt&gt;&lt;/ruby&gt;
</v>
      </c>
      <c r="P396" s="270" t="str">
        <f t="shared" ca="1" si="152"/>
        <v xml:space="preserve">&lt;ruby&gt;湖&lt;rt&gt;hôo&lt;/rt&gt;&lt;/ruby&gt;
</v>
      </c>
      <c r="Q396" s="270" t="str">
        <f t="shared" ca="1" si="152"/>
        <v xml:space="preserve">&lt;ruby&gt;湖&lt;rt&gt;hòo&lt;/rt&gt;&lt;/ruby&gt;
</v>
      </c>
      <c r="R396" s="271" t="str">
        <f t="shared" ca="1" si="162"/>
        <v xml:space="preserve">&lt;ruby&gt;湖&lt;rtc&gt;ㄏㆦˊ&lt;/rtc&gt;&lt;/ruby&gt;
</v>
      </c>
      <c r="S396" s="271" t="str">
        <f t="shared" ca="1" si="163"/>
        <v xml:space="preserve">&lt;ruby&gt;湖&lt;rt&gt;hôo&lt;/rt&gt;&lt;rtc&gt;ㄏㆦˊ&lt;/rtc&gt;&lt;/ruby&gt;
</v>
      </c>
      <c r="T396" s="244"/>
      <c r="U396" s="272" t="b">
        <f t="shared" si="164"/>
        <v>0</v>
      </c>
      <c r="V396" s="272" t="b">
        <f t="shared" si="165"/>
        <v>1</v>
      </c>
      <c r="W396" s="272" t="b">
        <f t="shared" si="173"/>
        <v>0</v>
      </c>
      <c r="X396" s="272" t="b">
        <f t="shared" si="166"/>
        <v>0</v>
      </c>
      <c r="Y396" s="272" t="b">
        <f t="shared" si="167"/>
        <v>0</v>
      </c>
      <c r="Z396" s="298"/>
      <c r="AA396" s="305">
        <f t="shared" si="168"/>
        <v>13</v>
      </c>
      <c r="AB396" s="301" cm="1">
        <f t="array" ref="AB396">IF( $AA396="", "", INDEX(聲母資料表, $AA396, AB$5))</f>
        <v>15</v>
      </c>
      <c r="AC396" s="301" t="str" cm="1">
        <f t="array" ref="AC396">IF( $AA396="", "", INDEX(聲母資料表, $AA396, AC$5))</f>
        <v>喜</v>
      </c>
      <c r="AD396" s="305">
        <f t="shared" si="169"/>
        <v>59</v>
      </c>
      <c r="AE396" s="301" cm="1">
        <f t="array" ref="AE396">IF( $X396, "", INDEX(韻母資料表, AD396, AE$5))</f>
        <v>11</v>
      </c>
      <c r="AF396" s="301" t="str" cm="1">
        <f t="array" ref="AF396">IF( $X396, "", INDEX(韻母資料表, AE396, AF$5))</f>
        <v>甘</v>
      </c>
      <c r="AG396" s="298"/>
      <c r="AH396" s="301" t="b">
        <f t="array" ref="AH396">IF( $X396, "", IF( INDEX(韻母資料表, AD396, $AH$5) = "入聲", TRUE, FALSE) )</f>
        <v>0</v>
      </c>
      <c r="AI396" s="302">
        <f t="shared" si="170"/>
        <v>1</v>
      </c>
      <c r="AJ396" s="302">
        <f t="shared" si="149"/>
        <v>5</v>
      </c>
      <c r="AK396" s="362" t="str">
        <f t="array" ref="AK396">IF( $X396, "", INDEX(韻母資料表, $AD396, $AK$5))</f>
        <v>o͘</v>
      </c>
      <c r="AL396" s="362" t="str">
        <f t="array" ref="AL396">IF($X396, "", INDEX(白話字韻母八聲調資料表, $AE396, $AJ396))</f>
        <v>ô͘</v>
      </c>
      <c r="AM396" s="298"/>
      <c r="AN396" s="362" t="str" cm="1">
        <f t="array" ref="AN396">IF($W396, "", INDEX(聲母資料表, $AA396, AN$5))</f>
        <v>h</v>
      </c>
      <c r="AO396" s="367" t="str" cm="1">
        <f t="array" ref="AO396">IF($X396, "", INDEX(韻母資料表, $AD396, AO$5))</f>
        <v>oo</v>
      </c>
      <c r="AP396" s="362" t="str" cm="1">
        <f t="array" ref="AP396">IF($X396, "", INDEX(台羅韻母八聲調資料表, $AE396, $F396))</f>
        <v>ôo</v>
      </c>
      <c r="AQ396" s="298"/>
      <c r="AR396" s="302" t="str">
        <f t="array" ref="AR396">IF($W396, "", INDEX(聲母資料表, $AA396, $AR$5))</f>
        <v>h</v>
      </c>
      <c r="AS396" s="303" t="str">
        <f t="array" ref="AS396">IF($X396, "", INDEX(韻母資料表, $AD396, $AS$5))</f>
        <v>oo</v>
      </c>
      <c r="AT396" s="302" t="str">
        <f t="array" ref="AT396">IF($X396, "", INDEX(閩拼韻母八聲調資料表, $AE396, $AJ396))</f>
        <v>òo</v>
      </c>
      <c r="AV396" s="301" t="b">
        <f t="shared" si="172"/>
        <v>0</v>
      </c>
      <c r="AW396" s="301" t="str">
        <f>IF( $AV396, IFERROR( IF(MATCH( $E396, 顎音化聲母!$H$9:$H$37, 0), TRUE, FALSE), FALSE), "")</f>
        <v/>
      </c>
      <c r="AX396" s="301" t="str">
        <f t="array" ref="AX396">IF( AND($AV396, $AW396), INDEX(顎音化聲母資料表, MATCH( $D396 &amp; $E396, 顎音化聲母!$L$5:$L$136, 0), 3), "")</f>
        <v/>
      </c>
      <c r="AY396" s="301">
        <f t="shared" si="171"/>
        <v>13</v>
      </c>
      <c r="AZ396" s="362" t="str">
        <f t="array" ref="AZ396">IF($AY396="", "", IF( $AX396&lt;&gt;"", $AX396,INDEX(聲母資料表, $AY396, $AZ$5)))</f>
        <v>ㄏ</v>
      </c>
      <c r="BA396" s="362" t="str">
        <f t="array" ref="BA396">IF($X396, "", INDEX(方音八音反切資料表, $AE396, $AJ396))</f>
        <v>ㆦˊ</v>
      </c>
    </row>
    <row r="397" spans="2:53">
      <c r="B397" s="307">
        <f t="shared" si="153"/>
        <v>390</v>
      </c>
      <c r="C397" s="404" t="s">
        <v>135</v>
      </c>
      <c r="D397" s="312" t="s">
        <v>79</v>
      </c>
      <c r="E397" s="312" t="s">
        <v>61</v>
      </c>
      <c r="F397" s="296">
        <v>1</v>
      </c>
      <c r="G397" s="418" t="str">
        <f t="shared" si="154"/>
        <v xml:space="preserve">之 (tsi1) </v>
      </c>
      <c r="H397" s="269" t="str" cm="1">
        <f t="array" ref="H397">IF( OR($U397, NOT($V397), $X397), "",  $AF397 &amp; INDEX(中文數值資料表, $AJ397, 2) &amp; $AC397)</f>
        <v>堅一曾</v>
      </c>
      <c r="I397" s="332" t="str">
        <f t="shared" si="155"/>
        <v>tsi</v>
      </c>
      <c r="J397" s="333" t="str">
        <f t="shared" si="156"/>
        <v>tsi</v>
      </c>
      <c r="K397" s="334" t="str">
        <f t="shared" si="157"/>
        <v>zī</v>
      </c>
      <c r="L397" s="335" t="str">
        <f t="shared" si="158"/>
        <v>ㄗㄧ</v>
      </c>
      <c r="M397" s="270" t="str">
        <f t="shared" ca="1" si="159"/>
        <v xml:space="preserve">\ltjruby{之}{tsi}\
</v>
      </c>
      <c r="N397" s="270" t="str">
        <f t="shared" ca="1" si="160"/>
        <v xml:space="preserve">&lt;ruby&gt;之&lt;rt&gt;堅一曾&lt;/rt&gt;&lt;/ruby&gt;
</v>
      </c>
      <c r="O397" s="270" t="str">
        <f t="shared" ca="1" si="161"/>
        <v xml:space="preserve">&lt;ruby&gt;之&lt;rt&gt;tsi&lt;/rt&gt;&lt;/ruby&gt;
</v>
      </c>
      <c r="P397" s="270" t="str">
        <f t="shared" ca="1" si="152"/>
        <v xml:space="preserve">&lt;ruby&gt;之&lt;rt&gt;tsi&lt;/rt&gt;&lt;/ruby&gt;
</v>
      </c>
      <c r="Q397" s="270" t="str">
        <f t="shared" ca="1" si="152"/>
        <v xml:space="preserve">&lt;ruby&gt;之&lt;rt&gt;zī&lt;/rt&gt;&lt;/ruby&gt;
</v>
      </c>
      <c r="R397" s="271" t="str">
        <f t="shared" ca="1" si="162"/>
        <v xml:space="preserve">&lt;ruby&gt;之&lt;rtc&gt;ㄗㄧ&lt;/rtc&gt;&lt;/ruby&gt;
</v>
      </c>
      <c r="S397" s="271" t="str">
        <f t="shared" ca="1" si="163"/>
        <v xml:space="preserve">&lt;ruby&gt;之&lt;rt&gt;tsi&lt;/rt&gt;&lt;rtc&gt;ㄗㄧ&lt;/rtc&gt;&lt;/ruby&gt;
</v>
      </c>
      <c r="T397" s="244"/>
      <c r="U397" s="272" t="b">
        <f t="shared" si="164"/>
        <v>0</v>
      </c>
      <c r="V397" s="272" t="b">
        <f t="shared" si="165"/>
        <v>1</v>
      </c>
      <c r="W397" s="272" t="b">
        <f t="shared" si="173"/>
        <v>0</v>
      </c>
      <c r="X397" s="272" t="b">
        <f t="shared" si="166"/>
        <v>0</v>
      </c>
      <c r="Y397" s="272" t="b">
        <f t="shared" si="167"/>
        <v>0</v>
      </c>
      <c r="Z397" s="298"/>
      <c r="AA397" s="305">
        <f t="shared" si="168"/>
        <v>18</v>
      </c>
      <c r="AB397" s="301" cm="1">
        <f t="array" ref="AB397">IF( $AA397="", "", INDEX(聲母資料表, $AA397, AB$5))</f>
        <v>8</v>
      </c>
      <c r="AC397" s="301" t="str" cm="1">
        <f t="array" ref="AC397">IF( $AA397="", "", INDEX(聲母資料表, $AA397, AC$5))</f>
        <v>曾</v>
      </c>
      <c r="AD397" s="305">
        <f t="shared" si="169"/>
        <v>19</v>
      </c>
      <c r="AE397" s="301" cm="1">
        <f t="array" ref="AE397">IF( $X397, "", INDEX(韻母資料表, AD397, AE$5))</f>
        <v>29</v>
      </c>
      <c r="AF397" s="301" t="str" cm="1">
        <f t="array" ref="AF397">IF( $X397, "", INDEX(韻母資料表, AE397, AF$5))</f>
        <v>堅</v>
      </c>
      <c r="AG397" s="298"/>
      <c r="AH397" s="301" t="b">
        <f t="array" ref="AH397">IF( $X397, "", IF( INDEX(韻母資料表, AD397, $AH$5) = "入聲", TRUE, FALSE) )</f>
        <v>0</v>
      </c>
      <c r="AI397" s="302">
        <f t="shared" si="170"/>
        <v>1</v>
      </c>
      <c r="AJ397" s="302">
        <f t="shared" si="149"/>
        <v>1</v>
      </c>
      <c r="AK397" s="362" t="str">
        <f t="array" ref="AK397">IF( $X397, "", INDEX(韻母資料表, $AD397, $AK$5))</f>
        <v>i</v>
      </c>
      <c r="AL397" s="362" t="str">
        <f t="array" ref="AL397">IF($X397, "", INDEX(白話字韻母八聲調資料表, $AE397, $AJ397))</f>
        <v>i</v>
      </c>
      <c r="AM397" s="298"/>
      <c r="AN397" s="362" t="str" cm="1">
        <f t="array" ref="AN397">IF($W397, "", INDEX(聲母資料表, $AA397, AN$5))</f>
        <v>ts</v>
      </c>
      <c r="AO397" s="367" t="str" cm="1">
        <f t="array" ref="AO397">IF($X397, "", INDEX(韻母資料表, $AD397, AO$5))</f>
        <v>i</v>
      </c>
      <c r="AP397" s="362" t="str" cm="1">
        <f t="array" ref="AP397">IF($X397, "", INDEX(台羅韻母八聲調資料表, $AE397, $F397))</f>
        <v>i</v>
      </c>
      <c r="AQ397" s="298"/>
      <c r="AR397" s="302" t="str">
        <f t="array" ref="AR397">IF($W397, "", INDEX(聲母資料表, $AA397, $AR$5))</f>
        <v>z</v>
      </c>
      <c r="AS397" s="303" t="str">
        <f t="array" ref="AS397">IF($X397, "", INDEX(韻母資料表, $AD397, $AS$5))</f>
        <v>i</v>
      </c>
      <c r="AT397" s="302" t="str">
        <f t="array" ref="AT397">IF($X397, "", INDEX(閩拼韻母八聲調資料表, $AE397, $AJ397))</f>
        <v>ī</v>
      </c>
      <c r="AV397" s="301" t="b">
        <f t="shared" si="172"/>
        <v>0</v>
      </c>
      <c r="AW397" s="301" t="str">
        <f>IF( $AV397, IFERROR( IF(MATCH( $E397, 顎音化聲母!$H$9:$H$37, 0), TRUE, FALSE), FALSE), "")</f>
        <v/>
      </c>
      <c r="AX397" s="301" t="str">
        <f t="array" ref="AX397">IF( AND($AV397, $AW397), INDEX(顎音化聲母資料表, MATCH( $D397 &amp; $E397, 顎音化聲母!$L$5:$L$136, 0), 3), "")</f>
        <v/>
      </c>
      <c r="AY397" s="301">
        <f t="shared" si="171"/>
        <v>18</v>
      </c>
      <c r="AZ397" s="362" t="str">
        <f t="array" ref="AZ397">IF($AY397="", "", IF( $AX397&lt;&gt;"", $AX397,INDEX(聲母資料表, $AY397, $AZ$5)))</f>
        <v>ㄗ</v>
      </c>
      <c r="BA397" s="362" t="str">
        <f t="array" ref="BA397">IF($X397, "", INDEX(方音八音反切資料表, $AE397, $AJ397))</f>
        <v>ㄧ</v>
      </c>
    </row>
    <row r="398" spans="2:53">
      <c r="B398" s="307">
        <f t="shared" si="153"/>
        <v>391</v>
      </c>
      <c r="C398" s="404" t="s">
        <v>151</v>
      </c>
      <c r="D398" s="312" t="s">
        <v>91</v>
      </c>
      <c r="E398" s="312" t="s">
        <v>138</v>
      </c>
      <c r="F398" s="296">
        <v>2</v>
      </c>
      <c r="G398" s="418" t="str">
        <f t="shared" si="154"/>
        <v xml:space="preserve">遠 (quan2) </v>
      </c>
      <c r="H398" s="269" t="str" cm="1">
        <f t="array" ref="H398">IF( OR($U398, NOT($V398), $X398), "",  $AF398 &amp; INDEX(中文數值資料表, $AJ398, 2) &amp; $AC398)</f>
        <v>監二英</v>
      </c>
      <c r="I398" s="332" t="str">
        <f t="shared" si="155"/>
        <v>quán</v>
      </c>
      <c r="J398" s="333" t="str">
        <f t="shared" si="156"/>
        <v>uán</v>
      </c>
      <c r="K398" s="334" t="str">
        <f t="shared" si="157"/>
        <v>uán</v>
      </c>
      <c r="L398" s="335" t="str">
        <f t="shared" si="158"/>
        <v>0ㄨㄢˋ</v>
      </c>
      <c r="M398" s="270" t="str">
        <f t="shared" ca="1" si="159"/>
        <v xml:space="preserve">\ltjruby{遠}{uán}\
</v>
      </c>
      <c r="N398" s="270" t="str">
        <f t="shared" ca="1" si="160"/>
        <v xml:space="preserve">&lt;ruby&gt;遠&lt;rt&gt;監二英&lt;/rt&gt;&lt;/ruby&gt;
</v>
      </c>
      <c r="O398" s="270" t="str">
        <f t="shared" ca="1" si="161"/>
        <v xml:space="preserve">&lt;ruby&gt;遠&lt;rt&gt;quán&lt;/rt&gt;&lt;/ruby&gt;
</v>
      </c>
      <c r="P398" s="270" t="str">
        <f t="shared" ca="1" si="152"/>
        <v xml:space="preserve">&lt;ruby&gt;遠&lt;rt&gt;uán&lt;/rt&gt;&lt;/ruby&gt;
</v>
      </c>
      <c r="Q398" s="270" t="str">
        <f t="shared" ca="1" si="152"/>
        <v xml:space="preserve">&lt;ruby&gt;遠&lt;rt&gt;uán&lt;/rt&gt;&lt;/ruby&gt;
</v>
      </c>
      <c r="R398" s="271" t="str">
        <f t="shared" ca="1" si="162"/>
        <v xml:space="preserve">&lt;ruby&gt;遠&lt;rtc&gt;0ㄨㄢˋ&lt;/rtc&gt;&lt;/ruby&gt;
</v>
      </c>
      <c r="S398" s="271" t="str">
        <f t="shared" ca="1" si="163"/>
        <v xml:space="preserve">&lt;ruby&gt;遠&lt;rt&gt;uán&lt;/rt&gt;&lt;rtc&gt;0ㄨㄢˋ&lt;/rtc&gt;&lt;/ruby&gt;
</v>
      </c>
      <c r="T398" s="244"/>
      <c r="U398" s="272" t="b">
        <f t="shared" si="164"/>
        <v>0</v>
      </c>
      <c r="V398" s="272" t="b">
        <f t="shared" si="165"/>
        <v>1</v>
      </c>
      <c r="W398" s="272" t="b">
        <f t="shared" si="173"/>
        <v>0</v>
      </c>
      <c r="X398" s="272" t="b">
        <f t="shared" si="166"/>
        <v>0</v>
      </c>
      <c r="Y398" s="272" t="b">
        <f t="shared" si="167"/>
        <v>0</v>
      </c>
      <c r="Z398" s="298"/>
      <c r="AA398" s="305">
        <f t="shared" si="168"/>
        <v>22</v>
      </c>
      <c r="AB398" s="301" cm="1">
        <f t="array" ref="AB398">IF( $AA398="", "", INDEX(聲母資料表, $AA398, AB$5))</f>
        <v>11</v>
      </c>
      <c r="AC398" s="301" t="str" cm="1">
        <f t="array" ref="AC398">IF( $AA398="", "", INDEX(聲母資料表, $AA398, AC$5))</f>
        <v>英</v>
      </c>
      <c r="AD398" s="305">
        <f t="shared" si="169"/>
        <v>67</v>
      </c>
      <c r="AE398" s="301" cm="1">
        <f t="array" ref="AE398">IF( $X398, "", INDEX(韻母資料表, AD398, AE$5))</f>
        <v>10</v>
      </c>
      <c r="AF398" s="301" t="str" cm="1">
        <f t="array" ref="AF398">IF( $X398, "", INDEX(韻母資料表, AE398, AF$5))</f>
        <v>監</v>
      </c>
      <c r="AG398" s="298"/>
      <c r="AH398" s="301" t="b">
        <f t="array" ref="AH398">IF( $X398, "", IF( INDEX(韻母資料表, AD398, $AH$5) = "入聲", TRUE, FALSE) )</f>
        <v>0</v>
      </c>
      <c r="AI398" s="302">
        <f t="shared" si="170"/>
        <v>1</v>
      </c>
      <c r="AJ398" s="302">
        <f t="shared" si="149"/>
        <v>2</v>
      </c>
      <c r="AK398" s="362" t="str">
        <f t="array" ref="AK398">IF( $X398, "", INDEX(韻母資料表, $AD398, $AK$5))</f>
        <v>uan</v>
      </c>
      <c r="AL398" s="362" t="str">
        <f t="array" ref="AL398">IF($X398, "", INDEX(白話字韻母八聲調資料表, $AE398, $AJ398))</f>
        <v>uán</v>
      </c>
      <c r="AM398" s="298"/>
      <c r="AN398" s="362" t="str" cm="1">
        <f t="array" ref="AN398">IF($W398, "", INDEX(聲母資料表, $AA398, AN$5))</f>
        <v xml:space="preserve"> </v>
      </c>
      <c r="AO398" s="367" t="str" cm="1">
        <f t="array" ref="AO398">IF($X398, "", INDEX(韻母資料表, $AD398, AO$5))</f>
        <v>uan</v>
      </c>
      <c r="AP398" s="362" t="str" cm="1">
        <f t="array" ref="AP398">IF($X398, "", INDEX(台羅韻母八聲調資料表, $AE398, $F398))</f>
        <v>uán</v>
      </c>
      <c r="AQ398" s="298"/>
      <c r="AR398" s="302" t="str">
        <f t="array" ref="AR398">IF($W398, "", INDEX(聲母資料表, $AA398, $AR$5))</f>
        <v xml:space="preserve"> </v>
      </c>
      <c r="AS398" s="303" t="str">
        <f t="array" ref="AS398">IF($X398, "", INDEX(韻母資料表, $AD398, $AS$5))</f>
        <v>uan</v>
      </c>
      <c r="AT398" s="302" t="str">
        <f t="array" ref="AT398">IF($X398, "", INDEX(閩拼韻母八聲調資料表, $AE398, $AJ398))</f>
        <v>uán</v>
      </c>
      <c r="AV398" s="301" t="b">
        <f t="shared" si="172"/>
        <v>0</v>
      </c>
      <c r="AW398" s="301" t="str">
        <f>IF( $AV398, IFERROR( IF(MATCH( $E398, 顎音化聲母!$H$9:$H$37, 0), TRUE, FALSE), FALSE), "")</f>
        <v/>
      </c>
      <c r="AX398" s="301" t="str">
        <f t="array" ref="AX398">IF( AND($AV398, $AW398), INDEX(顎音化聲母資料表, MATCH( $D398 &amp; $E398, 顎音化聲母!$L$5:$L$136, 0), 3), "")</f>
        <v/>
      </c>
      <c r="AY398" s="301">
        <f t="shared" si="171"/>
        <v>22</v>
      </c>
      <c r="AZ398" s="362">
        <f t="array" ref="AZ398">IF($AY398="", "", IF( $AX398&lt;&gt;"", $AX398,INDEX(聲母資料表, $AY398, $AZ$5)))</f>
        <v>0</v>
      </c>
      <c r="BA398" s="362" t="str">
        <f t="array" ref="BA398">IF($X398, "", INDEX(方音八音反切資料表, $AE398, $AJ398))</f>
        <v>ㄨㄢˋ</v>
      </c>
    </row>
    <row r="399" spans="2:53">
      <c r="B399" s="307">
        <f t="shared" si="153"/>
        <v>392</v>
      </c>
      <c r="C399" s="404" t="s">
        <v>176</v>
      </c>
      <c r="D399" s="312" t="s">
        <v>79</v>
      </c>
      <c r="E399" s="312" t="s">
        <v>66</v>
      </c>
      <c r="F399" s="296">
        <v>4</v>
      </c>
      <c r="G399" s="418" t="str">
        <f t="shared" si="154"/>
        <v xml:space="preserve">則 (tsik4) </v>
      </c>
      <c r="H399" s="269" t="str" cm="1">
        <f t="array" ref="H399">IF( OR($U399, NOT($V399), $X399), "",  $AF399 &amp; INDEX(中文數值資料表, $AJ399, 2) &amp; $AC399)</f>
        <v>監四曾</v>
      </c>
      <c r="I399" s="332" t="str">
        <f t="shared" si="155"/>
        <v>tsik</v>
      </c>
      <c r="J399" s="333" t="str">
        <f t="shared" si="156"/>
        <v>tsik</v>
      </c>
      <c r="K399" s="334" t="str">
        <f t="shared" si="157"/>
        <v>zik</v>
      </c>
      <c r="L399" s="335" t="str">
        <f t="shared" si="158"/>
        <v>ㄗㄧㆻ</v>
      </c>
      <c r="M399" s="270" t="str">
        <f t="shared" ca="1" si="159"/>
        <v xml:space="preserve">\ltjruby{則}{tsik}\
</v>
      </c>
      <c r="N399" s="270" t="str">
        <f t="shared" ca="1" si="160"/>
        <v xml:space="preserve">&lt;ruby&gt;則&lt;rt&gt;監四曾&lt;/rt&gt;&lt;/ruby&gt;
</v>
      </c>
      <c r="O399" s="270" t="str">
        <f t="shared" ca="1" si="161"/>
        <v xml:space="preserve">&lt;ruby&gt;則&lt;rt&gt;tsik&lt;/rt&gt;&lt;/ruby&gt;
</v>
      </c>
      <c r="P399" s="270" t="str">
        <f t="shared" ca="1" si="152"/>
        <v xml:space="preserve">&lt;ruby&gt;則&lt;rt&gt;tsik&lt;/rt&gt;&lt;/ruby&gt;
</v>
      </c>
      <c r="Q399" s="270" t="str">
        <f t="shared" ca="1" si="152"/>
        <v xml:space="preserve">&lt;ruby&gt;則&lt;rt&gt;zik&lt;/rt&gt;&lt;/ruby&gt;
</v>
      </c>
      <c r="R399" s="271" t="str">
        <f t="shared" ca="1" si="162"/>
        <v xml:space="preserve">&lt;ruby&gt;則&lt;rtc&gt;ㄗㄧㆻ&lt;/rtc&gt;&lt;/ruby&gt;
</v>
      </c>
      <c r="S399" s="271" t="str">
        <f t="shared" ca="1" si="163"/>
        <v xml:space="preserve">&lt;ruby&gt;則&lt;rt&gt;tsik&lt;/rt&gt;&lt;rtc&gt;ㄗㄧㆻ&lt;/rtc&gt;&lt;/ruby&gt;
</v>
      </c>
      <c r="T399" s="244"/>
      <c r="U399" s="272" t="b">
        <f t="shared" si="164"/>
        <v>0</v>
      </c>
      <c r="V399" s="272" t="b">
        <f t="shared" si="165"/>
        <v>1</v>
      </c>
      <c r="W399" s="272" t="b">
        <f t="shared" si="173"/>
        <v>0</v>
      </c>
      <c r="X399" s="272" t="b">
        <f t="shared" si="166"/>
        <v>0</v>
      </c>
      <c r="Y399" s="272" t="b">
        <f t="shared" si="167"/>
        <v>0</v>
      </c>
      <c r="Z399" s="298"/>
      <c r="AA399" s="305">
        <f t="shared" si="168"/>
        <v>18</v>
      </c>
      <c r="AB399" s="301" cm="1">
        <f t="array" ref="AB399">IF( $AA399="", "", INDEX(聲母資料表, $AA399, AB$5))</f>
        <v>8</v>
      </c>
      <c r="AC399" s="301" t="str" cm="1">
        <f t="array" ref="AC399">IF( $AA399="", "", INDEX(聲母資料表, $AA399, AC$5))</f>
        <v>曾</v>
      </c>
      <c r="AD399" s="305">
        <f t="shared" si="169"/>
        <v>34</v>
      </c>
      <c r="AE399" s="301" cm="1">
        <f t="array" ref="AE399">IF( $X399, "", INDEX(韻母資料表, AD399, AE$5))</f>
        <v>9</v>
      </c>
      <c r="AF399" s="301" t="str" cm="1">
        <f t="array" ref="AF399">IF( $X399, "", INDEX(韻母資料表, AE399, AF$5))</f>
        <v>監</v>
      </c>
      <c r="AG399" s="298"/>
      <c r="AH399" s="301" t="b">
        <f t="array" ref="AH399">IF( $X399, "", IF( INDEX(韻母資料表, AD399, $AH$5) = "入聲", TRUE, FALSE) )</f>
        <v>0</v>
      </c>
      <c r="AI399" s="302">
        <f t="shared" si="170"/>
        <v>1</v>
      </c>
      <c r="AJ399" s="302">
        <f t="shared" si="149"/>
        <v>4</v>
      </c>
      <c r="AK399" s="362" t="str">
        <f t="array" ref="AK399">IF( $X399, "", INDEX(韻母資料表, $AD399, $AK$5))</f>
        <v>ik</v>
      </c>
      <c r="AL399" s="362" t="str">
        <f t="array" ref="AL399">IF($X399, "", INDEX(白話字韻母八聲調資料表, $AE399, $AJ399))</f>
        <v>ik</v>
      </c>
      <c r="AM399" s="298"/>
      <c r="AN399" s="362" t="str" cm="1">
        <f t="array" ref="AN399">IF($W399, "", INDEX(聲母資料表, $AA399, AN$5))</f>
        <v>ts</v>
      </c>
      <c r="AO399" s="367" t="str" cm="1">
        <f t="array" ref="AO399">IF($X399, "", INDEX(韻母資料表, $AD399, AO$5))</f>
        <v>ik</v>
      </c>
      <c r="AP399" s="362" t="str" cm="1">
        <f t="array" ref="AP399">IF($X399, "", INDEX(台羅韻母八聲調資料表, $AE399, $F399))</f>
        <v>ik</v>
      </c>
      <c r="AQ399" s="298"/>
      <c r="AR399" s="302" t="str">
        <f t="array" ref="AR399">IF($W399, "", INDEX(聲母資料表, $AA399, $AR$5))</f>
        <v>z</v>
      </c>
      <c r="AS399" s="303" t="str">
        <f t="array" ref="AS399">IF($X399, "", INDEX(韻母資料表, $AD399, $AS$5))</f>
        <v>ik</v>
      </c>
      <c r="AT399" s="302" t="str">
        <f t="array" ref="AT399">IF($X399, "", INDEX(閩拼韻母八聲調資料表, $AE399, $AJ399))</f>
        <v>ik</v>
      </c>
      <c r="AV399" s="301" t="b">
        <f t="shared" si="172"/>
        <v>0</v>
      </c>
      <c r="AW399" s="301" t="str">
        <f>IF( $AV399, IFERROR( IF(MATCH( $E399, 顎音化聲母!$H$9:$H$37, 0), TRUE, FALSE), FALSE), "")</f>
        <v/>
      </c>
      <c r="AX399" s="301" t="str">
        <f t="array" ref="AX399">IF( AND($AV399, $AW399), INDEX(顎音化聲母資料表, MATCH( $D399 &amp; $E399, 顎音化聲母!$L$5:$L$136, 0), 3), "")</f>
        <v/>
      </c>
      <c r="AY399" s="301">
        <f t="shared" si="171"/>
        <v>18</v>
      </c>
      <c r="AZ399" s="362" t="str">
        <f t="array" ref="AZ399">IF($AY399="", "", IF( $AX399&lt;&gt;"", $AX399,INDEX(聲母資料表, $AY399, $AZ$5)))</f>
        <v>ㄗ</v>
      </c>
      <c r="BA399" s="362" t="str">
        <f t="array" ref="BA399">IF($X399, "", INDEX(方音八音反切資料表, $AE399, $AJ399))</f>
        <v>ㄧㆻ</v>
      </c>
    </row>
    <row r="400" spans="2:53">
      <c r="B400" s="307">
        <f t="shared" si="153"/>
        <v>393</v>
      </c>
      <c r="C400" s="404" t="s">
        <v>255</v>
      </c>
      <c r="D400" s="312" t="s">
        <v>91</v>
      </c>
      <c r="E400" s="312" t="s">
        <v>83</v>
      </c>
      <c r="F400" s="296">
        <v>1</v>
      </c>
      <c r="G400" s="418" t="str">
        <f t="shared" si="154"/>
        <v xml:space="preserve">憂 (qiu1) </v>
      </c>
      <c r="H400" s="269" t="str" cm="1">
        <f t="array" ref="H400">IF( OR($U400, NOT($V400), $X400), "",  $AF400 &amp; INDEX(中文數值資料表, $AJ400, 2) &amp; $AC400)</f>
        <v>嬌一英</v>
      </c>
      <c r="I400" s="332" t="str">
        <f t="shared" si="155"/>
        <v>qiu</v>
      </c>
      <c r="J400" s="333" t="str">
        <f t="shared" si="156"/>
        <v>iu</v>
      </c>
      <c r="K400" s="334" t="str">
        <f t="shared" si="157"/>
        <v>iū</v>
      </c>
      <c r="L400" s="335" t="str">
        <f t="shared" si="158"/>
        <v>0ㄧㄨ</v>
      </c>
      <c r="M400" s="270" t="str">
        <f t="shared" ca="1" si="159"/>
        <v xml:space="preserve">\ltjruby{憂}{iu}\
</v>
      </c>
      <c r="N400" s="270" t="str">
        <f t="shared" ca="1" si="160"/>
        <v xml:space="preserve">&lt;ruby&gt;憂&lt;rt&gt;嬌一英&lt;/rt&gt;&lt;/ruby&gt;
</v>
      </c>
      <c r="O400" s="270" t="str">
        <f t="shared" ca="1" si="161"/>
        <v xml:space="preserve">&lt;ruby&gt;憂&lt;rt&gt;qiu&lt;/rt&gt;&lt;/ruby&gt;
</v>
      </c>
      <c r="P400" s="270" t="str">
        <f t="shared" ca="1" si="152"/>
        <v xml:space="preserve">&lt;ruby&gt;憂&lt;rt&gt;iu&lt;/rt&gt;&lt;/ruby&gt;
</v>
      </c>
      <c r="Q400" s="270" t="str">
        <f t="shared" ca="1" si="152"/>
        <v xml:space="preserve">&lt;ruby&gt;憂&lt;rt&gt;iū&lt;/rt&gt;&lt;/ruby&gt;
</v>
      </c>
      <c r="R400" s="271" t="str">
        <f t="shared" ca="1" si="162"/>
        <v xml:space="preserve">&lt;ruby&gt;憂&lt;rtc&gt;0ㄧㄨ&lt;/rtc&gt;&lt;/ruby&gt;
</v>
      </c>
      <c r="S400" s="271" t="str">
        <f t="shared" ca="1" si="163"/>
        <v xml:space="preserve">&lt;ruby&gt;憂&lt;rt&gt;iu&lt;/rt&gt;&lt;rtc&gt;0ㄧㄨ&lt;/rtc&gt;&lt;/ruby&gt;
</v>
      </c>
      <c r="T400" s="244"/>
      <c r="U400" s="272" t="b">
        <f t="shared" si="164"/>
        <v>0</v>
      </c>
      <c r="V400" s="272" t="b">
        <f t="shared" si="165"/>
        <v>1</v>
      </c>
      <c r="W400" s="272" t="b">
        <f t="shared" si="173"/>
        <v>0</v>
      </c>
      <c r="X400" s="272" t="b">
        <f t="shared" si="166"/>
        <v>0</v>
      </c>
      <c r="Y400" s="272" t="b">
        <f t="shared" si="167"/>
        <v>0</v>
      </c>
      <c r="Z400" s="298"/>
      <c r="AA400" s="305">
        <f t="shared" si="168"/>
        <v>22</v>
      </c>
      <c r="AB400" s="301" cm="1">
        <f t="array" ref="AB400">IF( $AA400="", "", INDEX(聲母資料表, $AA400, AB$5))</f>
        <v>11</v>
      </c>
      <c r="AC400" s="301" t="str" cm="1">
        <f t="array" ref="AC400">IF( $AA400="", "", INDEX(聲母資料表, $AA400, AC$5))</f>
        <v>英</v>
      </c>
      <c r="AD400" s="305">
        <f t="shared" si="169"/>
        <v>46</v>
      </c>
      <c r="AE400" s="301" cm="1">
        <f t="array" ref="AE400">IF( $X400, "", INDEX(韻母資料表, AD400, AE$5))</f>
        <v>30</v>
      </c>
      <c r="AF400" s="301" t="str" cm="1">
        <f t="array" ref="AF400">IF( $X400, "", INDEX(韻母資料表, AE400, AF$5))</f>
        <v>嬌</v>
      </c>
      <c r="AG400" s="298"/>
      <c r="AH400" s="301" t="b">
        <f t="array" ref="AH400">IF( $X400, "", IF( INDEX(韻母資料表, AD400, $AH$5) = "入聲", TRUE, FALSE) )</f>
        <v>0</v>
      </c>
      <c r="AI400" s="302">
        <f t="shared" si="170"/>
        <v>1</v>
      </c>
      <c r="AJ400" s="302">
        <f t="shared" si="149"/>
        <v>1</v>
      </c>
      <c r="AK400" s="362" t="str">
        <f t="array" ref="AK400">IF( $X400, "", INDEX(韻母資料表, $AD400, $AK$5))</f>
        <v>iu</v>
      </c>
      <c r="AL400" s="362" t="str">
        <f t="array" ref="AL400">IF($X400, "", INDEX(白話字韻母八聲調資料表, $AE400, $AJ400))</f>
        <v>iu</v>
      </c>
      <c r="AM400" s="298"/>
      <c r="AN400" s="362" t="str" cm="1">
        <f t="array" ref="AN400">IF($W400, "", INDEX(聲母資料表, $AA400, AN$5))</f>
        <v xml:space="preserve"> </v>
      </c>
      <c r="AO400" s="367" t="str" cm="1">
        <f t="array" ref="AO400">IF($X400, "", INDEX(韻母資料表, $AD400, AO$5))</f>
        <v>iu</v>
      </c>
      <c r="AP400" s="362" t="str" cm="1">
        <f t="array" ref="AP400">IF($X400, "", INDEX(台羅韻母八聲調資料表, $AE400, $F400))</f>
        <v>iu</v>
      </c>
      <c r="AQ400" s="298"/>
      <c r="AR400" s="302" t="str">
        <f t="array" ref="AR400">IF($W400, "", INDEX(聲母資料表, $AA400, $AR$5))</f>
        <v xml:space="preserve"> </v>
      </c>
      <c r="AS400" s="303" t="str">
        <f t="array" ref="AS400">IF($X400, "", INDEX(韻母資料表, $AD400, $AS$5))</f>
        <v>iu</v>
      </c>
      <c r="AT400" s="302" t="str">
        <f t="array" ref="AT400">IF($X400, "", INDEX(閩拼韻母八聲調資料表, $AE400, $AJ400))</f>
        <v>iū</v>
      </c>
      <c r="AV400" s="301" t="b">
        <f t="shared" si="172"/>
        <v>0</v>
      </c>
      <c r="AW400" s="301" t="str">
        <f>IF( $AV400, IFERROR( IF(MATCH( $E400, 顎音化聲母!$H$9:$H$37, 0), TRUE, FALSE), FALSE), "")</f>
        <v/>
      </c>
      <c r="AX400" s="301" t="str">
        <f t="array" ref="AX400">IF( AND($AV400, $AW400), INDEX(顎音化聲母資料表, MATCH( $D400 &amp; $E400, 顎音化聲母!$L$5:$L$136, 0), 3), "")</f>
        <v/>
      </c>
      <c r="AY400" s="301">
        <f t="shared" si="171"/>
        <v>22</v>
      </c>
      <c r="AZ400" s="362">
        <f t="array" ref="AZ400">IF($AY400="", "", IF( $AX400&lt;&gt;"", $AX400,INDEX(聲母資料表, $AY400, $AZ$5)))</f>
        <v>0</v>
      </c>
      <c r="BA400" s="362" t="str">
        <f t="array" ref="BA400">IF($X400, "", INDEX(方音八音反切資料表, $AE400, $AJ400))</f>
        <v>ㄧㄨ</v>
      </c>
    </row>
    <row r="401" spans="2:53">
      <c r="B401" s="307">
        <f t="shared" si="153"/>
        <v>394</v>
      </c>
      <c r="C401" s="404" t="s">
        <v>116</v>
      </c>
      <c r="D401" s="312" t="s">
        <v>60</v>
      </c>
      <c r="E401" s="312" t="s">
        <v>61</v>
      </c>
      <c r="F401" s="296">
        <v>5</v>
      </c>
      <c r="G401" s="418" t="str">
        <f t="shared" si="154"/>
        <v xml:space="preserve">其 (ki5) </v>
      </c>
      <c r="H401" s="269" t="str" cm="1">
        <f t="array" ref="H401">IF( OR($U401, NOT($V401), $X401), "",  $AF401 &amp; INDEX(中文數值資料表, $AJ401, 2) &amp; $AC401)</f>
        <v>堅五求</v>
      </c>
      <c r="I401" s="332" t="str">
        <f t="shared" si="155"/>
        <v>kî</v>
      </c>
      <c r="J401" s="333" t="str">
        <f t="shared" si="156"/>
        <v>kî</v>
      </c>
      <c r="K401" s="334" t="str">
        <f t="shared" si="157"/>
        <v>gì</v>
      </c>
      <c r="L401" s="335" t="str">
        <f t="shared" si="158"/>
        <v>ㄍㄧˊ</v>
      </c>
      <c r="M401" s="270" t="str">
        <f t="shared" ca="1" si="159"/>
        <v xml:space="preserve">\ltjruby{其}{kî}\
</v>
      </c>
      <c r="N401" s="270" t="str">
        <f t="shared" ca="1" si="160"/>
        <v xml:space="preserve">&lt;ruby&gt;其&lt;rt&gt;堅五求&lt;/rt&gt;&lt;/ruby&gt;
</v>
      </c>
      <c r="O401" s="270" t="str">
        <f t="shared" ca="1" si="161"/>
        <v xml:space="preserve">&lt;ruby&gt;其&lt;rt&gt;kî&lt;/rt&gt;&lt;/ruby&gt;
</v>
      </c>
      <c r="P401" s="270" t="str">
        <f t="shared" ca="1" si="152"/>
        <v xml:space="preserve">&lt;ruby&gt;其&lt;rt&gt;kî&lt;/rt&gt;&lt;/ruby&gt;
</v>
      </c>
      <c r="Q401" s="270" t="str">
        <f t="shared" ca="1" si="152"/>
        <v xml:space="preserve">&lt;ruby&gt;其&lt;rt&gt;gì&lt;/rt&gt;&lt;/ruby&gt;
</v>
      </c>
      <c r="R401" s="271" t="str">
        <f t="shared" ca="1" si="162"/>
        <v xml:space="preserve">&lt;ruby&gt;其&lt;rtc&gt;ㄍㄧˊ&lt;/rtc&gt;&lt;/ruby&gt;
</v>
      </c>
      <c r="S401" s="271" t="str">
        <f t="shared" ca="1" si="163"/>
        <v xml:space="preserve">&lt;ruby&gt;其&lt;rt&gt;kî&lt;/rt&gt;&lt;rtc&gt;ㄍㄧˊ&lt;/rtc&gt;&lt;/ruby&gt;
</v>
      </c>
      <c r="T401" s="244"/>
      <c r="U401" s="272" t="b">
        <f t="shared" si="164"/>
        <v>0</v>
      </c>
      <c r="V401" s="272" t="b">
        <f t="shared" si="165"/>
        <v>1</v>
      </c>
      <c r="W401" s="272" t="b">
        <f t="shared" si="173"/>
        <v>0</v>
      </c>
      <c r="X401" s="272" t="b">
        <f t="shared" si="166"/>
        <v>0</v>
      </c>
      <c r="Y401" s="272" t="b">
        <f t="shared" si="167"/>
        <v>0</v>
      </c>
      <c r="Z401" s="298"/>
      <c r="AA401" s="305">
        <f t="shared" si="168"/>
        <v>9</v>
      </c>
      <c r="AB401" s="301" cm="1">
        <f t="array" ref="AB401">IF( $AA401="", "", INDEX(聲母資料表, $AA401, AB$5))</f>
        <v>3</v>
      </c>
      <c r="AC401" s="301" t="str" cm="1">
        <f t="array" ref="AC401">IF( $AA401="", "", INDEX(聲母資料表, $AA401, AC$5))</f>
        <v>求</v>
      </c>
      <c r="AD401" s="305">
        <f t="shared" si="169"/>
        <v>19</v>
      </c>
      <c r="AE401" s="301" cm="1">
        <f t="array" ref="AE401">IF( $X401, "", INDEX(韻母資料表, AD401, AE$5))</f>
        <v>29</v>
      </c>
      <c r="AF401" s="301" t="str" cm="1">
        <f t="array" ref="AF401">IF( $X401, "", INDEX(韻母資料表, AE401, AF$5))</f>
        <v>堅</v>
      </c>
      <c r="AG401" s="298"/>
      <c r="AH401" s="301" t="b">
        <f t="array" ref="AH401">IF( $X401, "", IF( INDEX(韻母資料表, AD401, $AH$5) = "入聲", TRUE, FALSE) )</f>
        <v>0</v>
      </c>
      <c r="AI401" s="302">
        <f t="shared" si="170"/>
        <v>1</v>
      </c>
      <c r="AJ401" s="302">
        <f t="shared" si="149"/>
        <v>5</v>
      </c>
      <c r="AK401" s="362" t="str">
        <f t="array" ref="AK401">IF( $X401, "", INDEX(韻母資料表, $AD401, $AK$5))</f>
        <v>i</v>
      </c>
      <c r="AL401" s="362" t="str">
        <f t="array" ref="AL401">IF($X401, "", INDEX(白話字韻母八聲調資料表, $AE401, $AJ401))</f>
        <v>î</v>
      </c>
      <c r="AM401" s="298"/>
      <c r="AN401" s="362" t="str" cm="1">
        <f t="array" ref="AN401">IF($W401, "", INDEX(聲母資料表, $AA401, AN$5))</f>
        <v>k</v>
      </c>
      <c r="AO401" s="367" t="str" cm="1">
        <f t="array" ref="AO401">IF($X401, "", INDEX(韻母資料表, $AD401, AO$5))</f>
        <v>i</v>
      </c>
      <c r="AP401" s="362" t="str" cm="1">
        <f t="array" ref="AP401">IF($X401, "", INDEX(台羅韻母八聲調資料表, $AE401, $F401))</f>
        <v>î</v>
      </c>
      <c r="AQ401" s="298"/>
      <c r="AR401" s="302" t="str">
        <f t="array" ref="AR401">IF($W401, "", INDEX(聲母資料表, $AA401, $AR$5))</f>
        <v>g</v>
      </c>
      <c r="AS401" s="303" t="str">
        <f t="array" ref="AS401">IF($X401, "", INDEX(韻母資料表, $AD401, $AS$5))</f>
        <v>i</v>
      </c>
      <c r="AT401" s="302" t="str">
        <f t="array" ref="AT401">IF($X401, "", INDEX(閩拼韻母八聲調資料表, $AE401, $AJ401))</f>
        <v>ì</v>
      </c>
      <c r="AV401" s="301" t="b">
        <f t="shared" si="172"/>
        <v>0</v>
      </c>
      <c r="AW401" s="301" t="str">
        <f>IF( $AV401, IFERROR( IF(MATCH( $E401, 顎音化聲母!$H$9:$H$37, 0), TRUE, FALSE), FALSE), "")</f>
        <v/>
      </c>
      <c r="AX401" s="301" t="str">
        <f t="array" ref="AX401">IF( AND($AV401, $AW401), INDEX(顎音化聲母資料表, MATCH( $D401 &amp; $E401, 顎音化聲母!$L$5:$L$136, 0), 3), "")</f>
        <v/>
      </c>
      <c r="AY401" s="301">
        <f t="shared" si="171"/>
        <v>9</v>
      </c>
      <c r="AZ401" s="362" t="str">
        <f t="array" ref="AZ401">IF($AY401="", "", IF( $AX401&lt;&gt;"", $AX401,INDEX(聲母資料表, $AY401, $AZ$5)))</f>
        <v>ㄍ</v>
      </c>
      <c r="BA401" s="362" t="str">
        <f t="array" ref="BA401">IF($X401, "", INDEX(方音八音反切資料表, $AE401, $AJ401))</f>
        <v>ㄧˊ</v>
      </c>
    </row>
    <row r="402" spans="2:53">
      <c r="B402" s="307">
        <f t="shared" si="153"/>
        <v>395</v>
      </c>
      <c r="C402" s="404" t="s">
        <v>340</v>
      </c>
      <c r="D402" s="312" t="s">
        <v>60</v>
      </c>
      <c r="E402" s="312" t="s">
        <v>74</v>
      </c>
      <c r="F402" s="296">
        <v>1</v>
      </c>
      <c r="G402" s="418" t="str">
        <f t="shared" si="154"/>
        <v xml:space="preserve">君 (kun1) </v>
      </c>
      <c r="H402" s="269" t="str" cm="1">
        <f t="array" ref="H402">IF( OR($U402, NOT($V402), $X402), "",  $AF402 &amp; INDEX(中文數值資料表, $AJ402, 2) &amp; $AC402)</f>
        <v>膠一求</v>
      </c>
      <c r="I402" s="332" t="str">
        <f t="shared" si="155"/>
        <v>kun</v>
      </c>
      <c r="J402" s="333" t="str">
        <f t="shared" si="156"/>
        <v>kun</v>
      </c>
      <c r="K402" s="334" t="str">
        <f t="shared" si="157"/>
        <v>gūn</v>
      </c>
      <c r="L402" s="335" t="str">
        <f t="shared" si="158"/>
        <v>ㄍㄨㄣ</v>
      </c>
      <c r="M402" s="270" t="str">
        <f t="shared" ca="1" si="159"/>
        <v xml:space="preserve">\ltjruby{君}{kun}\
</v>
      </c>
      <c r="N402" s="270" t="str">
        <f t="shared" ca="1" si="160"/>
        <v xml:space="preserve">&lt;ruby&gt;君&lt;rt&gt;膠一求&lt;/rt&gt;&lt;/ruby&gt;
</v>
      </c>
      <c r="O402" s="270" t="str">
        <f t="shared" ca="1" si="161"/>
        <v xml:space="preserve">&lt;ruby&gt;君&lt;rt&gt;kun&lt;/rt&gt;&lt;/ruby&gt;
</v>
      </c>
      <c r="P402" s="270" t="str">
        <f t="shared" ca="1" si="152"/>
        <v xml:space="preserve">&lt;ruby&gt;君&lt;rt&gt;kun&lt;/rt&gt;&lt;/ruby&gt;
</v>
      </c>
      <c r="Q402" s="270" t="str">
        <f t="shared" ca="1" si="152"/>
        <v xml:space="preserve">&lt;ruby&gt;君&lt;rt&gt;gūn&lt;/rt&gt;&lt;/ruby&gt;
</v>
      </c>
      <c r="R402" s="271" t="str">
        <f t="shared" ca="1" si="162"/>
        <v xml:space="preserve">&lt;ruby&gt;君&lt;rtc&gt;ㄍㄨㄣ&lt;/rtc&gt;&lt;/ruby&gt;
</v>
      </c>
      <c r="S402" s="271" t="str">
        <f t="shared" ca="1" si="163"/>
        <v xml:space="preserve">&lt;ruby&gt;君&lt;rt&gt;kun&lt;/rt&gt;&lt;rtc&gt;ㄍㄨㄣ&lt;/rtc&gt;&lt;/ruby&gt;
</v>
      </c>
      <c r="T402" s="244"/>
      <c r="U402" s="272" t="b">
        <f t="shared" si="164"/>
        <v>0</v>
      </c>
      <c r="V402" s="272" t="b">
        <f t="shared" si="165"/>
        <v>1</v>
      </c>
      <c r="W402" s="272" t="b">
        <f t="shared" si="173"/>
        <v>0</v>
      </c>
      <c r="X402" s="272" t="b">
        <f t="shared" si="166"/>
        <v>0</v>
      </c>
      <c r="Y402" s="272" t="b">
        <f t="shared" si="167"/>
        <v>0</v>
      </c>
      <c r="Z402" s="298"/>
      <c r="AA402" s="305">
        <f t="shared" si="168"/>
        <v>9</v>
      </c>
      <c r="AB402" s="301" cm="1">
        <f t="array" ref="AB402">IF( $AA402="", "", INDEX(聲母資料表, $AA402, AB$5))</f>
        <v>3</v>
      </c>
      <c r="AC402" s="301" t="str" cm="1">
        <f t="array" ref="AC402">IF( $AA402="", "", INDEX(聲母資料表, $AA402, AC$5))</f>
        <v>求</v>
      </c>
      <c r="AD402" s="305">
        <f t="shared" si="169"/>
        <v>74</v>
      </c>
      <c r="AE402" s="301" cm="1">
        <f t="array" ref="AE402">IF( $X402, "", INDEX(韻母資料表, AD402, AE$5))</f>
        <v>1</v>
      </c>
      <c r="AF402" s="301" t="str" cm="1">
        <f t="array" ref="AF402">IF( $X402, "", INDEX(韻母資料表, AE402, AF$5))</f>
        <v>膠</v>
      </c>
      <c r="AG402" s="298"/>
      <c r="AH402" s="301" t="b">
        <f t="array" ref="AH402">IF( $X402, "", IF( INDEX(韻母資料表, AD402, $AH$5) = "入聲", TRUE, FALSE) )</f>
        <v>0</v>
      </c>
      <c r="AI402" s="302">
        <f t="shared" si="170"/>
        <v>1</v>
      </c>
      <c r="AJ402" s="302">
        <f t="shared" ref="AJ402:AJ465" si="174">IF($U402, "", IF($F402="", $AI402, $F402))</f>
        <v>1</v>
      </c>
      <c r="AK402" s="362" t="str">
        <f t="array" ref="AK402">IF( $X402, "", INDEX(韻母資料表, $AD402, $AK$5))</f>
        <v>un</v>
      </c>
      <c r="AL402" s="362" t="str">
        <f t="array" ref="AL402">IF($X402, "", INDEX(白話字韻母八聲調資料表, $AE402, $AJ402))</f>
        <v>un</v>
      </c>
      <c r="AM402" s="298"/>
      <c r="AN402" s="362" t="str" cm="1">
        <f t="array" ref="AN402">IF($W402, "", INDEX(聲母資料表, $AA402, AN$5))</f>
        <v>k</v>
      </c>
      <c r="AO402" s="367" t="str" cm="1">
        <f t="array" ref="AO402">IF($X402, "", INDEX(韻母資料表, $AD402, AO$5))</f>
        <v>un</v>
      </c>
      <c r="AP402" s="362" t="str" cm="1">
        <f t="array" ref="AP402">IF($X402, "", INDEX(台羅韻母八聲調資料表, $AE402, $F402))</f>
        <v>un</v>
      </c>
      <c r="AQ402" s="298"/>
      <c r="AR402" s="302" t="str">
        <f t="array" ref="AR402">IF($W402, "", INDEX(聲母資料表, $AA402, $AR$5))</f>
        <v>g</v>
      </c>
      <c r="AS402" s="303" t="str">
        <f t="array" ref="AS402">IF($X402, "", INDEX(韻母資料表, $AD402, $AS$5))</f>
        <v>un</v>
      </c>
      <c r="AT402" s="302" t="str">
        <f t="array" ref="AT402">IF($X402, "", INDEX(閩拼韻母八聲調資料表, $AE402, $AJ402))</f>
        <v>ūn</v>
      </c>
      <c r="AV402" s="301" t="b">
        <f t="shared" si="172"/>
        <v>0</v>
      </c>
      <c r="AW402" s="301" t="str">
        <f>IF( $AV402, IFERROR( IF(MATCH( $E402, 顎音化聲母!$H$9:$H$37, 0), TRUE, FALSE), FALSE), "")</f>
        <v/>
      </c>
      <c r="AX402" s="301" t="str">
        <f t="array" ref="AX402">IF( AND($AV402, $AW402), INDEX(顎音化聲母資料表, MATCH( $D402 &amp; $E402, 顎音化聲母!$L$5:$L$136, 0), 3), "")</f>
        <v/>
      </c>
      <c r="AY402" s="301">
        <f t="shared" si="171"/>
        <v>9</v>
      </c>
      <c r="AZ402" s="362" t="str">
        <f t="array" ref="AZ402">IF($AY402="", "", IF( $AX402&lt;&gt;"", $AX402,INDEX(聲母資料表, $AY402, $AZ$5)))</f>
        <v>ㄍ</v>
      </c>
      <c r="BA402" s="362" t="str">
        <f t="array" ref="BA402">IF($X402, "", INDEX(方音八音反切資料表, $AE402, $AJ402))</f>
        <v>ㄨㄣ</v>
      </c>
    </row>
    <row r="403" spans="2:53">
      <c r="B403" s="307">
        <f t="shared" si="153"/>
        <v>396</v>
      </c>
      <c r="C403" s="404" t="s">
        <v>89</v>
      </c>
      <c r="D403" s="312"/>
      <c r="E403" s="312"/>
      <c r="F403" s="296"/>
      <c r="G403" s="418" t="str">
        <f t="shared" si="154"/>
        <v/>
      </c>
      <c r="H403" s="269" t="str" cm="1">
        <f t="array" ref="H403">IF( OR($U403, NOT($V403), $X403), "",  $AF403 &amp; INDEX(中文數值資料表, $AJ403, 2) &amp; $AC403)</f>
        <v/>
      </c>
      <c r="I403" s="332" t="str">
        <f t="shared" si="155"/>
        <v/>
      </c>
      <c r="J403" s="333" t="str">
        <f t="shared" si="156"/>
        <v/>
      </c>
      <c r="K403" s="334" t="str">
        <f t="shared" si="157"/>
        <v/>
      </c>
      <c r="L403" s="335" t="str">
        <f t="shared" si="158"/>
        <v/>
      </c>
      <c r="M403" s="270" t="str">
        <f t="shared" ca="1" si="159"/>
        <v xml:space="preserve">\ltjruby{。}{}\
</v>
      </c>
      <c r="N403" s="270" t="str">
        <f t="shared" ca="1" si="160"/>
        <v xml:space="preserve">。
</v>
      </c>
      <c r="O403" s="270" t="str">
        <f t="shared" ca="1" si="161"/>
        <v xml:space="preserve">。
</v>
      </c>
      <c r="P403" s="270" t="str">
        <f t="shared" ca="1" si="152"/>
        <v xml:space="preserve">。
</v>
      </c>
      <c r="Q403" s="270" t="str">
        <f t="shared" ca="1" si="152"/>
        <v xml:space="preserve">。
</v>
      </c>
      <c r="R403" s="271" t="str">
        <f t="shared" ca="1" si="162"/>
        <v xml:space="preserve">。
</v>
      </c>
      <c r="S403" s="271" t="str">
        <f t="shared" ca="1" si="163"/>
        <v xml:space="preserve">。
</v>
      </c>
      <c r="T403" s="244"/>
      <c r="U403" s="272" t="b">
        <f t="shared" si="164"/>
        <v>1</v>
      </c>
      <c r="V403" s="272" t="b">
        <f t="shared" si="165"/>
        <v>0</v>
      </c>
      <c r="W403" s="272" t="b">
        <f t="shared" si="173"/>
        <v>1</v>
      </c>
      <c r="X403" s="272" t="b">
        <f t="shared" si="166"/>
        <v>1</v>
      </c>
      <c r="Y403" s="272" t="b">
        <f t="shared" si="167"/>
        <v>0</v>
      </c>
      <c r="Z403" s="298"/>
      <c r="AA403" s="305" t="str">
        <f t="shared" si="168"/>
        <v/>
      </c>
      <c r="AB403" s="301" t="str" cm="1">
        <f t="array" ref="AB403">IF( $AA403="", "", INDEX(聲母資料表, $AA403, AB$5))</f>
        <v/>
      </c>
      <c r="AC403" s="301" t="str" cm="1">
        <f t="array" ref="AC403">IF( $AA403="", "", INDEX(聲母資料表, $AA403, AC$5))</f>
        <v/>
      </c>
      <c r="AD403" s="305" t="str">
        <f t="shared" si="169"/>
        <v/>
      </c>
      <c r="AE403" s="301" t="str" cm="1">
        <f t="array" ref="AE403">IF( $X403, "", INDEX(韻母資料表, AD403, AE$5))</f>
        <v/>
      </c>
      <c r="AF403" s="301" t="str" cm="1">
        <f t="array" ref="AF403">IF( $X403, "", INDEX(韻母資料表, AE403, AF$5))</f>
        <v/>
      </c>
      <c r="AG403" s="298"/>
      <c r="AH403" s="301" t="str">
        <f t="array" ref="AH403">IF( $X403, "", IF( INDEX(韻母資料表, AD403, $AH$5) = "入聲", TRUE, FALSE) )</f>
        <v/>
      </c>
      <c r="AI403" s="302" t="str">
        <f t="shared" si="170"/>
        <v/>
      </c>
      <c r="AJ403" s="302" t="str">
        <f t="shared" si="174"/>
        <v/>
      </c>
      <c r="AK403" s="362" t="str">
        <f t="array" ref="AK403">IF( $X403, "", INDEX(韻母資料表, $AD403, $AK$5))</f>
        <v/>
      </c>
      <c r="AL403" s="362" t="str">
        <f t="array" ref="AL403">IF($X403, "", INDEX(白話字韻母八聲調資料表, $AE403, $AJ403))</f>
        <v/>
      </c>
      <c r="AM403" s="298"/>
      <c r="AN403" s="362" t="str" cm="1">
        <f t="array" ref="AN403">IF($W403, "", INDEX(聲母資料表, $AA403, AN$5))</f>
        <v/>
      </c>
      <c r="AO403" s="367" t="str" cm="1">
        <f t="array" ref="AO403">IF($X403, "", INDEX(韻母資料表, $AD403, AO$5))</f>
        <v/>
      </c>
      <c r="AP403" s="362" t="str" cm="1">
        <f t="array" ref="AP403">IF($X403, "", INDEX(台羅韻母八聲調資料表, $AE403, $F403))</f>
        <v/>
      </c>
      <c r="AQ403" s="298"/>
      <c r="AR403" s="302" t="str">
        <f t="array" ref="AR403">IF($W403, "", INDEX(聲母資料表, $AA403, $AR$5))</f>
        <v/>
      </c>
      <c r="AS403" s="303" t="str">
        <f t="array" ref="AS403">IF($X403, "", INDEX(韻母資料表, $AD403, $AS$5))</f>
        <v/>
      </c>
      <c r="AT403" s="302" t="str">
        <f t="array" ref="AT403">IF($X403, "", INDEX(閩拼韻母八聲調資料表, $AE403, $AJ403))</f>
        <v/>
      </c>
      <c r="AV403" s="301" t="b">
        <f t="shared" si="172"/>
        <v>0</v>
      </c>
      <c r="AW403" s="301" t="str">
        <f>IF( $AV403, IFERROR( IF(MATCH( $E403, 顎音化聲母!$H$9:$H$37, 0), TRUE, FALSE), FALSE), "")</f>
        <v/>
      </c>
      <c r="AX403" s="301" t="str">
        <f t="array" ref="AX403">IF( AND($AV403, $AW403), INDEX(顎音化聲母資料表, MATCH( $D403 &amp; $E403, 顎音化聲母!$L$5:$L$136, 0), 3), "")</f>
        <v/>
      </c>
      <c r="AY403" s="301" t="str">
        <f t="shared" si="171"/>
        <v/>
      </c>
      <c r="AZ403" s="362" t="str">
        <f t="array" ref="AZ403">IF($AY403="", "", IF( $AX403&lt;&gt;"", $AX403,INDEX(聲母資料表, $AY403, $AZ$5)))</f>
        <v/>
      </c>
      <c r="BA403" s="362" t="str">
        <f t="array" ref="BA403">IF($X403, "", INDEX(方音八音反切資料表, $AE403, $AJ403))</f>
        <v/>
      </c>
    </row>
    <row r="404" spans="2:53">
      <c r="B404" s="307">
        <f t="shared" si="153"/>
        <v>397</v>
      </c>
      <c r="C404" s="404" t="s">
        <v>341</v>
      </c>
      <c r="D404" s="312" t="s">
        <v>68</v>
      </c>
      <c r="E404" s="312" t="s">
        <v>61</v>
      </c>
      <c r="F404" s="296">
        <v>7</v>
      </c>
      <c r="G404" s="418" t="str">
        <f t="shared" si="154"/>
        <v xml:space="preserve">是 (si7) </v>
      </c>
      <c r="H404" s="269" t="str" cm="1">
        <f t="array" ref="H404">IF( OR($U404, NOT($V404), $X404), "",  $AF404 &amp; INDEX(中文數值資料表, $AJ404, 2) &amp; $AC404)</f>
        <v>堅七時</v>
      </c>
      <c r="I404" s="332" t="str">
        <f t="shared" si="155"/>
        <v>sī</v>
      </c>
      <c r="J404" s="333" t="str">
        <f t="shared" si="156"/>
        <v>sī</v>
      </c>
      <c r="K404" s="334" t="str">
        <f t="shared" si="157"/>
        <v>sī</v>
      </c>
      <c r="L404" s="335" t="str">
        <f t="shared" si="158"/>
        <v>ㄒㄧ˫</v>
      </c>
      <c r="M404" s="270" t="str">
        <f t="shared" ca="1" si="159"/>
        <v xml:space="preserve">\ltjruby{是}{sī}\
</v>
      </c>
      <c r="N404" s="270" t="str">
        <f t="shared" ca="1" si="160"/>
        <v xml:space="preserve">&lt;ruby&gt;是&lt;rt&gt;堅七時&lt;/rt&gt;&lt;/ruby&gt;
</v>
      </c>
      <c r="O404" s="270" t="str">
        <f t="shared" ca="1" si="161"/>
        <v xml:space="preserve">&lt;ruby&gt;是&lt;rt&gt;sī&lt;/rt&gt;&lt;/ruby&gt;
</v>
      </c>
      <c r="P404" s="270" t="str">
        <f t="shared" ca="1" si="152"/>
        <v xml:space="preserve">&lt;ruby&gt;是&lt;rt&gt;sī&lt;/rt&gt;&lt;/ruby&gt;
</v>
      </c>
      <c r="Q404" s="270" t="str">
        <f t="shared" ca="1" si="152"/>
        <v xml:space="preserve">&lt;ruby&gt;是&lt;rt&gt;sī&lt;/rt&gt;&lt;/ruby&gt;
</v>
      </c>
      <c r="R404" s="271" t="str">
        <f t="shared" ca="1" si="162"/>
        <v xml:space="preserve">&lt;ruby&gt;是&lt;rtc&gt;ㄒㄧ˫&lt;/rtc&gt;&lt;/ruby&gt;
</v>
      </c>
      <c r="S404" s="271" t="str">
        <f t="shared" ca="1" si="163"/>
        <v xml:space="preserve">&lt;ruby&gt;是&lt;rt&gt;sī&lt;/rt&gt;&lt;rtc&gt;ㄒㄧ˫&lt;/rtc&gt;&lt;/ruby&gt;
</v>
      </c>
      <c r="T404" s="244"/>
      <c r="U404" s="272" t="b">
        <f t="shared" si="164"/>
        <v>0</v>
      </c>
      <c r="V404" s="272" t="b">
        <f t="shared" si="165"/>
        <v>1</v>
      </c>
      <c r="W404" s="272" t="b">
        <f t="shared" si="173"/>
        <v>0</v>
      </c>
      <c r="X404" s="272" t="b">
        <f t="shared" si="166"/>
        <v>0</v>
      </c>
      <c r="Y404" s="272" t="b">
        <f t="shared" si="167"/>
        <v>0</v>
      </c>
      <c r="Z404" s="298"/>
      <c r="AA404" s="305">
        <f t="shared" si="168"/>
        <v>21</v>
      </c>
      <c r="AB404" s="301" cm="1">
        <f t="array" ref="AB404">IF( $AA404="", "", INDEX(聲母資料表, $AA404, AB$5))</f>
        <v>10</v>
      </c>
      <c r="AC404" s="301" t="str" cm="1">
        <f t="array" ref="AC404">IF( $AA404="", "", INDEX(聲母資料表, $AA404, AC$5))</f>
        <v>時</v>
      </c>
      <c r="AD404" s="305">
        <f t="shared" si="169"/>
        <v>19</v>
      </c>
      <c r="AE404" s="301" cm="1">
        <f t="array" ref="AE404">IF( $X404, "", INDEX(韻母資料表, AD404, AE$5))</f>
        <v>29</v>
      </c>
      <c r="AF404" s="301" t="str" cm="1">
        <f t="array" ref="AF404">IF( $X404, "", INDEX(韻母資料表, AE404, AF$5))</f>
        <v>堅</v>
      </c>
      <c r="AG404" s="298"/>
      <c r="AH404" s="301" t="b">
        <f t="array" ref="AH404">IF( $X404, "", IF( INDEX(韻母資料表, AD404, $AH$5) = "入聲", TRUE, FALSE) )</f>
        <v>0</v>
      </c>
      <c r="AI404" s="302">
        <f t="shared" si="170"/>
        <v>1</v>
      </c>
      <c r="AJ404" s="302">
        <f t="shared" si="174"/>
        <v>7</v>
      </c>
      <c r="AK404" s="362" t="str">
        <f t="array" ref="AK404">IF( $X404, "", INDEX(韻母資料表, $AD404, $AK$5))</f>
        <v>i</v>
      </c>
      <c r="AL404" s="362" t="str">
        <f t="array" ref="AL404">IF($X404, "", INDEX(白話字韻母八聲調資料表, $AE404, $AJ404))</f>
        <v>ī</v>
      </c>
      <c r="AM404" s="298"/>
      <c r="AN404" s="362" t="str" cm="1">
        <f t="array" ref="AN404">IF($W404, "", INDEX(聲母資料表, $AA404, AN$5))</f>
        <v>s</v>
      </c>
      <c r="AO404" s="367" t="str" cm="1">
        <f t="array" ref="AO404">IF($X404, "", INDEX(韻母資料表, $AD404, AO$5))</f>
        <v>i</v>
      </c>
      <c r="AP404" s="362" t="str" cm="1">
        <f t="array" ref="AP404">IF($X404, "", INDEX(台羅韻母八聲調資料表, $AE404, $F404))</f>
        <v>ī</v>
      </c>
      <c r="AQ404" s="298"/>
      <c r="AR404" s="302" t="str">
        <f t="array" ref="AR404">IF($W404, "", INDEX(聲母資料表, $AA404, $AR$5))</f>
        <v>s</v>
      </c>
      <c r="AS404" s="303" t="str">
        <f t="array" ref="AS404">IF($X404, "", INDEX(韻母資料表, $AD404, $AS$5))</f>
        <v>i</v>
      </c>
      <c r="AT404" s="302" t="str">
        <f t="array" ref="AT404">IF($X404, "", INDEX(閩拼韻母八聲調資料表, $AE404, $AJ404))</f>
        <v>ī</v>
      </c>
      <c r="AV404" s="301" t="b">
        <f t="shared" si="172"/>
        <v>1</v>
      </c>
      <c r="AW404" s="301" t="b">
        <f>IF( $AV404, IFERROR( IF(MATCH( $E404, 顎音化聲母!$H$9:$H$37, 0), TRUE, FALSE), FALSE), "")</f>
        <v>1</v>
      </c>
      <c r="AX404" s="301" t="str">
        <f t="array" ref="AX404">IF( AND($AV404, $AW404), INDEX(顎音化聲母資料表, MATCH( $D404 &amp; $E404, 顎音化聲母!$L$5:$L$136, 0), 3), "")</f>
        <v>ㄒ</v>
      </c>
      <c r="AY404" s="301">
        <f t="shared" si="171"/>
        <v>21</v>
      </c>
      <c r="AZ404" s="362" t="str">
        <f t="array" ref="AZ404">IF($AY404="", "", IF( $AX404&lt;&gt;"", $AX404,INDEX(聲母資料表, $AY404, $AZ$5)))</f>
        <v>ㄒ</v>
      </c>
      <c r="BA404" s="362" t="str">
        <f t="array" ref="BA404">IF($X404, "", INDEX(方音八音反切資料表, $AE404, $AJ404))</f>
        <v>ㄧ˫</v>
      </c>
    </row>
    <row r="405" spans="2:53">
      <c r="B405" s="307">
        <f t="shared" si="153"/>
        <v>398</v>
      </c>
      <c r="C405" s="404" t="s">
        <v>342</v>
      </c>
      <c r="D405" s="312" t="s">
        <v>79</v>
      </c>
      <c r="E405" s="312" t="s">
        <v>101</v>
      </c>
      <c r="F405" s="296">
        <v>3</v>
      </c>
      <c r="G405" s="418" t="str">
        <f t="shared" si="154"/>
        <v xml:space="preserve">進 (tsin3) </v>
      </c>
      <c r="H405" s="269" t="str" cm="1">
        <f t="array" ref="H405">IF( OR($U405, NOT($V405), $X405), "",  $AF405 &amp; INDEX(中文數值資料表, $AJ405, 2) &amp; $AC405)</f>
        <v>更三曾</v>
      </c>
      <c r="I405" s="332" t="str">
        <f t="shared" si="155"/>
        <v>tsìn</v>
      </c>
      <c r="J405" s="333" t="str">
        <f t="shared" si="156"/>
        <v>tsìn</v>
      </c>
      <c r="K405" s="334" t="str">
        <f t="shared" si="157"/>
        <v>zǐn</v>
      </c>
      <c r="L405" s="335" t="str">
        <f t="shared" si="158"/>
        <v>ㄗㄧㄣ˪</v>
      </c>
      <c r="M405" s="270" t="str">
        <f t="shared" ca="1" si="159"/>
        <v xml:space="preserve">\ltjruby{進}{tsìn}\
</v>
      </c>
      <c r="N405" s="270" t="str">
        <f t="shared" ca="1" si="160"/>
        <v xml:space="preserve">&lt;ruby&gt;進&lt;rt&gt;更三曾&lt;/rt&gt;&lt;/ruby&gt;
</v>
      </c>
      <c r="O405" s="270" t="str">
        <f t="shared" ca="1" si="161"/>
        <v xml:space="preserve">&lt;ruby&gt;進&lt;rt&gt;tsìn&lt;/rt&gt;&lt;/ruby&gt;
</v>
      </c>
      <c r="P405" s="270" t="str">
        <f t="shared" ca="1" si="152"/>
        <v xml:space="preserve">&lt;ruby&gt;進&lt;rt&gt;tsìn&lt;/rt&gt;&lt;/ruby&gt;
</v>
      </c>
      <c r="Q405" s="270" t="str">
        <f t="shared" ca="1" si="152"/>
        <v xml:space="preserve">&lt;ruby&gt;進&lt;rt&gt;zǐn&lt;/rt&gt;&lt;/ruby&gt;
</v>
      </c>
      <c r="R405" s="271" t="str">
        <f t="shared" ca="1" si="162"/>
        <v xml:space="preserve">&lt;ruby&gt;進&lt;rtc&gt;ㄗㄧㄣ˪&lt;/rtc&gt;&lt;/ruby&gt;
</v>
      </c>
      <c r="S405" s="271" t="str">
        <f t="shared" ca="1" si="163"/>
        <v xml:space="preserve">&lt;ruby&gt;進&lt;rt&gt;tsìn&lt;/rt&gt;&lt;rtc&gt;ㄗㄧㄣ˪&lt;/rtc&gt;&lt;/ruby&gt;
</v>
      </c>
      <c r="T405" s="244"/>
      <c r="U405" s="272" t="b">
        <f t="shared" si="164"/>
        <v>0</v>
      </c>
      <c r="V405" s="272" t="b">
        <f t="shared" si="165"/>
        <v>1</v>
      </c>
      <c r="W405" s="272" t="b">
        <f t="shared" si="173"/>
        <v>0</v>
      </c>
      <c r="X405" s="272" t="b">
        <f t="shared" si="166"/>
        <v>0</v>
      </c>
      <c r="Y405" s="272" t="b">
        <f t="shared" si="167"/>
        <v>0</v>
      </c>
      <c r="Z405" s="298"/>
      <c r="AA405" s="305">
        <f t="shared" si="168"/>
        <v>18</v>
      </c>
      <c r="AB405" s="301" cm="1">
        <f t="array" ref="AB405">IF( $AA405="", "", INDEX(聲母資料表, $AA405, AB$5))</f>
        <v>8</v>
      </c>
      <c r="AC405" s="301" t="str" cm="1">
        <f t="array" ref="AC405">IF( $AA405="", "", INDEX(聲母資料表, $AA405, AC$5))</f>
        <v>曾</v>
      </c>
      <c r="AD405" s="305">
        <f t="shared" si="169"/>
        <v>36</v>
      </c>
      <c r="AE405" s="301" cm="1">
        <f t="array" ref="AE405">IF( $X405, "", INDEX(韻母資料表, AD405, AE$5))</f>
        <v>17</v>
      </c>
      <c r="AF405" s="301" t="str" cm="1">
        <f t="array" ref="AF405">IF( $X405, "", INDEX(韻母資料表, AE405, AF$5))</f>
        <v>更</v>
      </c>
      <c r="AG405" s="298"/>
      <c r="AH405" s="301" t="b">
        <f t="array" ref="AH405">IF( $X405, "", IF( INDEX(韻母資料表, AD405, $AH$5) = "入聲", TRUE, FALSE) )</f>
        <v>0</v>
      </c>
      <c r="AI405" s="302">
        <f t="shared" si="170"/>
        <v>1</v>
      </c>
      <c r="AJ405" s="302">
        <f t="shared" si="174"/>
        <v>3</v>
      </c>
      <c r="AK405" s="362" t="str">
        <f t="array" ref="AK405">IF( $X405, "", INDEX(韻母資料表, $AD405, $AK$5))</f>
        <v>in</v>
      </c>
      <c r="AL405" s="362" t="str">
        <f t="array" ref="AL405">IF($X405, "", INDEX(白話字韻母八聲調資料表, $AE405, $AJ405))</f>
        <v>ìn</v>
      </c>
      <c r="AM405" s="298"/>
      <c r="AN405" s="362" t="str" cm="1">
        <f t="array" ref="AN405">IF($W405, "", INDEX(聲母資料表, $AA405, AN$5))</f>
        <v>ts</v>
      </c>
      <c r="AO405" s="367" t="str" cm="1">
        <f t="array" ref="AO405">IF($X405, "", INDEX(韻母資料表, $AD405, AO$5))</f>
        <v>in</v>
      </c>
      <c r="AP405" s="362" t="str" cm="1">
        <f t="array" ref="AP405">IF($X405, "", INDEX(台羅韻母八聲調資料表, $AE405, $F405))</f>
        <v>ìn</v>
      </c>
      <c r="AQ405" s="298"/>
      <c r="AR405" s="302" t="str">
        <f t="array" ref="AR405">IF($W405, "", INDEX(聲母資料表, $AA405, $AR$5))</f>
        <v>z</v>
      </c>
      <c r="AS405" s="303" t="str">
        <f t="array" ref="AS405">IF($X405, "", INDEX(韻母資料表, $AD405, $AS$5))</f>
        <v>in</v>
      </c>
      <c r="AT405" s="302" t="str">
        <f t="array" ref="AT405">IF($X405, "", INDEX(閩拼韻母八聲調資料表, $AE405, $AJ405))</f>
        <v>ǐn</v>
      </c>
      <c r="AV405" s="301" t="b">
        <f t="shared" si="172"/>
        <v>0</v>
      </c>
      <c r="AW405" s="301" t="str">
        <f>IF( $AV405, IFERROR( IF(MATCH( $E405, 顎音化聲母!$H$9:$H$37, 0), TRUE, FALSE), FALSE), "")</f>
        <v/>
      </c>
      <c r="AX405" s="301" t="str">
        <f t="array" ref="AX405">IF( AND($AV405, $AW405), INDEX(顎音化聲母資料表, MATCH( $D405 &amp; $E405, 顎音化聲母!$L$5:$L$136, 0), 3), "")</f>
        <v/>
      </c>
      <c r="AY405" s="301">
        <f t="shared" si="171"/>
        <v>18</v>
      </c>
      <c r="AZ405" s="362" t="str">
        <f t="array" ref="AZ405">IF($AY405="", "", IF( $AX405&lt;&gt;"", $AX405,INDEX(聲母資料表, $AY405, $AZ$5)))</f>
        <v>ㄗ</v>
      </c>
      <c r="BA405" s="362" t="str">
        <f t="array" ref="BA405">IF($X405, "", INDEX(方音八音反切資料表, $AE405, $AJ405))</f>
        <v>ㄧㄣ˪</v>
      </c>
    </row>
    <row r="406" spans="2:53">
      <c r="B406" s="307">
        <f t="shared" si="153"/>
        <v>399</v>
      </c>
      <c r="C406" s="404" t="s">
        <v>343</v>
      </c>
      <c r="D406" s="312" t="s">
        <v>91</v>
      </c>
      <c r="E406" s="312" t="s">
        <v>66</v>
      </c>
      <c r="F406" s="296">
        <v>8</v>
      </c>
      <c r="G406" s="418" t="str">
        <f t="shared" si="154"/>
        <v xml:space="preserve">亦 (qik8) </v>
      </c>
      <c r="H406" s="269" t="str" cm="1">
        <f t="array" ref="H406">IF( OR($U406, NOT($V406), $X406), "",  $AF406 &amp; INDEX(中文數值資料表, $AJ406, 2) &amp; $AC406)</f>
        <v>監八英</v>
      </c>
      <c r="I406" s="332" t="str">
        <f t="shared" si="155"/>
        <v>qik</v>
      </c>
      <c r="J406" s="333" t="str">
        <f t="shared" si="156"/>
        <v>i̍k</v>
      </c>
      <c r="K406" s="334" t="str">
        <f t="shared" si="157"/>
        <v>ík</v>
      </c>
      <c r="L406" s="335" t="str">
        <f t="shared" si="158"/>
        <v>0ㄧㆻ˙</v>
      </c>
      <c r="M406" s="270" t="str">
        <f t="shared" ca="1" si="159"/>
        <v xml:space="preserve">\ltjruby{亦}{i̍k}\
</v>
      </c>
      <c r="N406" s="270" t="str">
        <f t="shared" ca="1" si="160"/>
        <v xml:space="preserve">&lt;ruby&gt;亦&lt;rt&gt;監八英&lt;/rt&gt;&lt;/ruby&gt;
</v>
      </c>
      <c r="O406" s="270" t="str">
        <f t="shared" ca="1" si="161"/>
        <v xml:space="preserve">&lt;ruby&gt;亦&lt;rt&gt;qik&lt;/rt&gt;&lt;/ruby&gt;
</v>
      </c>
      <c r="P406" s="270" t="str">
        <f t="shared" ca="1" si="152"/>
        <v xml:space="preserve">&lt;ruby&gt;亦&lt;rt&gt;i̍k&lt;/rt&gt;&lt;/ruby&gt;
</v>
      </c>
      <c r="Q406" s="270" t="str">
        <f t="shared" ca="1" si="152"/>
        <v xml:space="preserve">&lt;ruby&gt;亦&lt;rt&gt;ík&lt;/rt&gt;&lt;/ruby&gt;
</v>
      </c>
      <c r="R406" s="271" t="str">
        <f t="shared" ca="1" si="162"/>
        <v xml:space="preserve">&lt;ruby&gt;亦&lt;rtc&gt;0ㄧㆻ˙&lt;/rtc&gt;&lt;/ruby&gt;
</v>
      </c>
      <c r="S406" s="271" t="str">
        <f t="shared" ca="1" si="163"/>
        <v xml:space="preserve">&lt;ruby&gt;亦&lt;rt&gt;i̍k&lt;/rt&gt;&lt;rtc&gt;0ㄧㆻ˙&lt;/rtc&gt;&lt;/ruby&gt;
</v>
      </c>
      <c r="T406" s="244"/>
      <c r="U406" s="272" t="b">
        <f t="shared" si="164"/>
        <v>0</v>
      </c>
      <c r="V406" s="272" t="b">
        <f t="shared" si="165"/>
        <v>1</v>
      </c>
      <c r="W406" s="272" t="b">
        <f t="shared" si="173"/>
        <v>0</v>
      </c>
      <c r="X406" s="272" t="b">
        <f t="shared" si="166"/>
        <v>0</v>
      </c>
      <c r="Y406" s="272" t="b">
        <f t="shared" si="167"/>
        <v>0</v>
      </c>
      <c r="Z406" s="298"/>
      <c r="AA406" s="305">
        <f t="shared" si="168"/>
        <v>22</v>
      </c>
      <c r="AB406" s="301" cm="1">
        <f t="array" ref="AB406">IF( $AA406="", "", INDEX(聲母資料表, $AA406, AB$5))</f>
        <v>11</v>
      </c>
      <c r="AC406" s="301" t="str" cm="1">
        <f t="array" ref="AC406">IF( $AA406="", "", INDEX(聲母資料表, $AA406, AC$5))</f>
        <v>英</v>
      </c>
      <c r="AD406" s="305">
        <f t="shared" si="169"/>
        <v>34</v>
      </c>
      <c r="AE406" s="301" cm="1">
        <f t="array" ref="AE406">IF( $X406, "", INDEX(韻母資料表, AD406, AE$5))</f>
        <v>9</v>
      </c>
      <c r="AF406" s="301" t="str" cm="1">
        <f t="array" ref="AF406">IF( $X406, "", INDEX(韻母資料表, AE406, AF$5))</f>
        <v>監</v>
      </c>
      <c r="AG406" s="298"/>
      <c r="AH406" s="301" t="b">
        <f t="array" ref="AH406">IF( $X406, "", IF( INDEX(韻母資料表, AD406, $AH$5) = "入聲", TRUE, FALSE) )</f>
        <v>0</v>
      </c>
      <c r="AI406" s="302">
        <f t="shared" si="170"/>
        <v>1</v>
      </c>
      <c r="AJ406" s="302">
        <f t="shared" si="174"/>
        <v>8</v>
      </c>
      <c r="AK406" s="362" t="str">
        <f t="array" ref="AK406">IF( $X406, "", INDEX(韻母資料表, $AD406, $AK$5))</f>
        <v>ik</v>
      </c>
      <c r="AL406" s="362" t="str">
        <f t="array" ref="AL406">IF($X406, "", INDEX(白話字韻母八聲調資料表, $AE406, $AJ406))</f>
        <v>ik</v>
      </c>
      <c r="AM406" s="298"/>
      <c r="AN406" s="362" t="str" cm="1">
        <f t="array" ref="AN406">IF($W406, "", INDEX(聲母資料表, $AA406, AN$5))</f>
        <v xml:space="preserve"> </v>
      </c>
      <c r="AO406" s="367" t="str" cm="1">
        <f t="array" ref="AO406">IF($X406, "", INDEX(韻母資料表, $AD406, AO$5))</f>
        <v>ik</v>
      </c>
      <c r="AP406" s="362" t="str" cm="1">
        <f t="array" ref="AP406">IF($X406, "", INDEX(台羅韻母八聲調資料表, $AE406, $F406))</f>
        <v>i̍k</v>
      </c>
      <c r="AQ406" s="298"/>
      <c r="AR406" s="302" t="str">
        <f t="array" ref="AR406">IF($W406, "", INDEX(聲母資料表, $AA406, $AR$5))</f>
        <v xml:space="preserve"> </v>
      </c>
      <c r="AS406" s="303" t="str">
        <f t="array" ref="AS406">IF($X406, "", INDEX(韻母資料表, $AD406, $AS$5))</f>
        <v>ik</v>
      </c>
      <c r="AT406" s="302" t="str">
        <f t="array" ref="AT406">IF($X406, "", INDEX(閩拼韻母八聲調資料表, $AE406, $AJ406))</f>
        <v>ík</v>
      </c>
      <c r="AV406" s="301" t="b">
        <f t="shared" si="172"/>
        <v>0</v>
      </c>
      <c r="AW406" s="301" t="str">
        <f>IF( $AV406, IFERROR( IF(MATCH( $E406, 顎音化聲母!$H$9:$H$37, 0), TRUE, FALSE), FALSE), "")</f>
        <v/>
      </c>
      <c r="AX406" s="301" t="str">
        <f t="array" ref="AX406">IF( AND($AV406, $AW406), INDEX(顎音化聲母資料表, MATCH( $D406 &amp; $E406, 顎音化聲母!$L$5:$L$136, 0), 3), "")</f>
        <v/>
      </c>
      <c r="AY406" s="301">
        <f t="shared" si="171"/>
        <v>22</v>
      </c>
      <c r="AZ406" s="362">
        <f t="array" ref="AZ406">IF($AY406="", "", IF( $AX406&lt;&gt;"", $AX406,INDEX(聲母資料表, $AY406, $AZ$5)))</f>
        <v>0</v>
      </c>
      <c r="BA406" s="362" t="str">
        <f t="array" ref="BA406">IF($X406, "", INDEX(方音八音反切資料表, $AE406, $AJ406))</f>
        <v>ㄧㆻ˙</v>
      </c>
    </row>
    <row r="407" spans="2:53">
      <c r="B407" s="307">
        <f t="shared" si="153"/>
        <v>400</v>
      </c>
      <c r="C407" s="404" t="s">
        <v>255</v>
      </c>
      <c r="D407" s="312" t="s">
        <v>91</v>
      </c>
      <c r="E407" s="312" t="s">
        <v>83</v>
      </c>
      <c r="F407" s="296">
        <v>1</v>
      </c>
      <c r="G407" s="418" t="str">
        <f t="shared" si="154"/>
        <v xml:space="preserve">憂 (qiu1) </v>
      </c>
      <c r="H407" s="269" t="str" cm="1">
        <f t="array" ref="H407">IF( OR($U407, NOT($V407), $X407), "",  $AF407 &amp; INDEX(中文數值資料表, $AJ407, 2) &amp; $AC407)</f>
        <v>嬌一英</v>
      </c>
      <c r="I407" s="332" t="str">
        <f t="shared" si="155"/>
        <v>qiu</v>
      </c>
      <c r="J407" s="333" t="str">
        <f t="shared" si="156"/>
        <v>iu</v>
      </c>
      <c r="K407" s="334" t="str">
        <f t="shared" si="157"/>
        <v>iū</v>
      </c>
      <c r="L407" s="335" t="str">
        <f t="shared" si="158"/>
        <v>0ㄧㄨ</v>
      </c>
      <c r="M407" s="270" t="str">
        <f t="shared" ca="1" si="159"/>
        <v xml:space="preserve">\ltjruby{憂}{iu}\
</v>
      </c>
      <c r="N407" s="270" t="str">
        <f t="shared" ca="1" si="160"/>
        <v xml:space="preserve">&lt;ruby&gt;憂&lt;rt&gt;嬌一英&lt;/rt&gt;&lt;/ruby&gt;
</v>
      </c>
      <c r="O407" s="270" t="str">
        <f t="shared" ca="1" si="161"/>
        <v xml:space="preserve">&lt;ruby&gt;憂&lt;rt&gt;qiu&lt;/rt&gt;&lt;/ruby&gt;
</v>
      </c>
      <c r="P407" s="270" t="str">
        <f t="shared" ca="1" si="152"/>
        <v xml:space="preserve">&lt;ruby&gt;憂&lt;rt&gt;iu&lt;/rt&gt;&lt;/ruby&gt;
</v>
      </c>
      <c r="Q407" s="270" t="str">
        <f t="shared" ca="1" si="152"/>
        <v xml:space="preserve">&lt;ruby&gt;憂&lt;rt&gt;iū&lt;/rt&gt;&lt;/ruby&gt;
</v>
      </c>
      <c r="R407" s="271" t="str">
        <f t="shared" ca="1" si="162"/>
        <v xml:space="preserve">&lt;ruby&gt;憂&lt;rtc&gt;0ㄧㄨ&lt;/rtc&gt;&lt;/ruby&gt;
</v>
      </c>
      <c r="S407" s="271" t="str">
        <f t="shared" ca="1" si="163"/>
        <v xml:space="preserve">&lt;ruby&gt;憂&lt;rt&gt;iu&lt;/rt&gt;&lt;rtc&gt;0ㄧㄨ&lt;/rtc&gt;&lt;/ruby&gt;
</v>
      </c>
      <c r="T407" s="244"/>
      <c r="U407" s="272" t="b">
        <f t="shared" si="164"/>
        <v>0</v>
      </c>
      <c r="V407" s="272" t="b">
        <f t="shared" si="165"/>
        <v>1</v>
      </c>
      <c r="W407" s="272" t="b">
        <f t="shared" si="173"/>
        <v>0</v>
      </c>
      <c r="X407" s="272" t="b">
        <f t="shared" si="166"/>
        <v>0</v>
      </c>
      <c r="Y407" s="272" t="b">
        <f t="shared" si="167"/>
        <v>0</v>
      </c>
      <c r="Z407" s="298"/>
      <c r="AA407" s="305">
        <f t="shared" si="168"/>
        <v>22</v>
      </c>
      <c r="AB407" s="301" cm="1">
        <f t="array" ref="AB407">IF( $AA407="", "", INDEX(聲母資料表, $AA407, AB$5))</f>
        <v>11</v>
      </c>
      <c r="AC407" s="301" t="str" cm="1">
        <f t="array" ref="AC407">IF( $AA407="", "", INDEX(聲母資料表, $AA407, AC$5))</f>
        <v>英</v>
      </c>
      <c r="AD407" s="305">
        <f t="shared" si="169"/>
        <v>46</v>
      </c>
      <c r="AE407" s="301" cm="1">
        <f t="array" ref="AE407">IF( $X407, "", INDEX(韻母資料表, AD407, AE$5))</f>
        <v>30</v>
      </c>
      <c r="AF407" s="301" t="str" cm="1">
        <f t="array" ref="AF407">IF( $X407, "", INDEX(韻母資料表, AE407, AF$5))</f>
        <v>嬌</v>
      </c>
      <c r="AG407" s="298"/>
      <c r="AH407" s="301" t="b">
        <f t="array" ref="AH407">IF( $X407, "", IF( INDEX(韻母資料表, AD407, $AH$5) = "入聲", TRUE, FALSE) )</f>
        <v>0</v>
      </c>
      <c r="AI407" s="302">
        <f t="shared" si="170"/>
        <v>1</v>
      </c>
      <c r="AJ407" s="302">
        <f t="shared" si="174"/>
        <v>1</v>
      </c>
      <c r="AK407" s="362" t="str">
        <f t="array" ref="AK407">IF( $X407, "", INDEX(韻母資料表, $AD407, $AK$5))</f>
        <v>iu</v>
      </c>
      <c r="AL407" s="362" t="str">
        <f t="array" ref="AL407">IF($X407, "", INDEX(白話字韻母八聲調資料表, $AE407, $AJ407))</f>
        <v>iu</v>
      </c>
      <c r="AM407" s="298"/>
      <c r="AN407" s="362" t="str" cm="1">
        <f t="array" ref="AN407">IF($W407, "", INDEX(聲母資料表, $AA407, AN$5))</f>
        <v xml:space="preserve"> </v>
      </c>
      <c r="AO407" s="367" t="str" cm="1">
        <f t="array" ref="AO407">IF($X407, "", INDEX(韻母資料表, $AD407, AO$5))</f>
        <v>iu</v>
      </c>
      <c r="AP407" s="362" t="str" cm="1">
        <f t="array" ref="AP407">IF($X407, "", INDEX(台羅韻母八聲調資料表, $AE407, $F407))</f>
        <v>iu</v>
      </c>
      <c r="AQ407" s="298"/>
      <c r="AR407" s="302" t="str">
        <f t="array" ref="AR407">IF($W407, "", INDEX(聲母資料表, $AA407, $AR$5))</f>
        <v xml:space="preserve"> </v>
      </c>
      <c r="AS407" s="303" t="str">
        <f t="array" ref="AS407">IF($X407, "", INDEX(韻母資料表, $AD407, $AS$5))</f>
        <v>iu</v>
      </c>
      <c r="AT407" s="302" t="str">
        <f t="array" ref="AT407">IF($X407, "", INDEX(閩拼韻母八聲調資料表, $AE407, $AJ407))</f>
        <v>iū</v>
      </c>
      <c r="AV407" s="301" t="b">
        <f t="shared" si="172"/>
        <v>0</v>
      </c>
      <c r="AW407" s="301" t="str">
        <f>IF( $AV407, IFERROR( IF(MATCH( $E407, 顎音化聲母!$H$9:$H$37, 0), TRUE, FALSE), FALSE), "")</f>
        <v/>
      </c>
      <c r="AX407" s="301" t="str">
        <f t="array" ref="AX407">IF( AND($AV407, $AW407), INDEX(顎音化聲母資料表, MATCH( $D407 &amp; $E407, 顎音化聲母!$L$5:$L$136, 0), 3), "")</f>
        <v/>
      </c>
      <c r="AY407" s="301">
        <f t="shared" si="171"/>
        <v>22</v>
      </c>
      <c r="AZ407" s="362">
        <f t="array" ref="AZ407">IF($AY407="", "", IF( $AX407&lt;&gt;"", $AX407,INDEX(聲母資料表, $AY407, $AZ$5)))</f>
        <v>0</v>
      </c>
      <c r="BA407" s="362" t="str">
        <f t="array" ref="BA407">IF($X407, "", INDEX(方音八音反切資料表, $AE407, $AJ407))</f>
        <v>ㄧㄨ</v>
      </c>
    </row>
    <row r="408" spans="2:53">
      <c r="B408" s="307">
        <f t="shared" si="153"/>
        <v>401</v>
      </c>
      <c r="C408" s="404" t="s">
        <v>75</v>
      </c>
      <c r="D408" s="312"/>
      <c r="E408" s="312"/>
      <c r="F408" s="296"/>
      <c r="G408" s="418" t="str">
        <f t="shared" si="154"/>
        <v/>
      </c>
      <c r="H408" s="269" t="str" cm="1">
        <f t="array" ref="H408">IF( OR($U408, NOT($V408), $X408), "",  $AF408 &amp; INDEX(中文數值資料表, $AJ408, 2) &amp; $AC408)</f>
        <v/>
      </c>
      <c r="I408" s="332" t="str">
        <f t="shared" si="155"/>
        <v/>
      </c>
      <c r="J408" s="333" t="str">
        <f t="shared" si="156"/>
        <v/>
      </c>
      <c r="K408" s="334" t="str">
        <f t="shared" si="157"/>
        <v/>
      </c>
      <c r="L408" s="335" t="str">
        <f t="shared" si="158"/>
        <v/>
      </c>
      <c r="M408" s="270" t="str">
        <f t="shared" ca="1" si="159"/>
        <v xml:space="preserve">\ltjruby{，}{}\
</v>
      </c>
      <c r="N408" s="270" t="str">
        <f t="shared" ca="1" si="160"/>
        <v xml:space="preserve">，
</v>
      </c>
      <c r="O408" s="270" t="str">
        <f t="shared" ca="1" si="161"/>
        <v xml:space="preserve">，
</v>
      </c>
      <c r="P408" s="270" t="str">
        <f t="shared" ref="P408:Q427" ca="1" si="175">IF( $U408, ($C408 &amp; CHAR(10)), IF($C408=CHAR(10), (CHAR(10) &amp; "&lt;/p&gt;" &amp; CHAR(10) &amp; "&lt;p&gt;" &amp; CHAR(10)), "&lt;ruby&gt;" &amp; $C408 &amp; "&lt;rt&gt;" &amp; INDIRECT( ADDRESS(ROW(), COLUMN() - $P$5) ) &amp; "&lt;/rt&gt;&lt;/ruby&gt;" &amp; CHAR(10)))</f>
        <v xml:space="preserve">，
</v>
      </c>
      <c r="Q408" s="270" t="str">
        <f t="shared" ca="1" si="175"/>
        <v xml:space="preserve">，
</v>
      </c>
      <c r="R408" s="271" t="str">
        <f t="shared" ca="1" si="162"/>
        <v xml:space="preserve">，
</v>
      </c>
      <c r="S408" s="271" t="str">
        <f t="shared" ca="1" si="163"/>
        <v xml:space="preserve">，
</v>
      </c>
      <c r="T408" s="244"/>
      <c r="U408" s="272" t="b">
        <f t="shared" si="164"/>
        <v>1</v>
      </c>
      <c r="V408" s="272" t="b">
        <f t="shared" si="165"/>
        <v>0</v>
      </c>
      <c r="W408" s="272" t="b">
        <f t="shared" si="173"/>
        <v>1</v>
      </c>
      <c r="X408" s="272" t="b">
        <f t="shared" si="166"/>
        <v>1</v>
      </c>
      <c r="Y408" s="272" t="b">
        <f t="shared" si="167"/>
        <v>0</v>
      </c>
      <c r="Z408" s="298"/>
      <c r="AA408" s="305" t="str">
        <f t="shared" si="168"/>
        <v/>
      </c>
      <c r="AB408" s="301" t="str" cm="1">
        <f t="array" ref="AB408">IF( $AA408="", "", INDEX(聲母資料表, $AA408, AB$5))</f>
        <v/>
      </c>
      <c r="AC408" s="301" t="str" cm="1">
        <f t="array" ref="AC408">IF( $AA408="", "", INDEX(聲母資料表, $AA408, AC$5))</f>
        <v/>
      </c>
      <c r="AD408" s="305" t="str">
        <f t="shared" si="169"/>
        <v/>
      </c>
      <c r="AE408" s="301" t="str" cm="1">
        <f t="array" ref="AE408">IF( $X408, "", INDEX(韻母資料表, AD408, AE$5))</f>
        <v/>
      </c>
      <c r="AF408" s="301" t="str" cm="1">
        <f t="array" ref="AF408">IF( $X408, "", INDEX(韻母資料表, AE408, AF$5))</f>
        <v/>
      </c>
      <c r="AG408" s="298"/>
      <c r="AH408" s="301" t="str">
        <f t="array" ref="AH408">IF( $X408, "", IF( INDEX(韻母資料表, AD408, $AH$5) = "入聲", TRUE, FALSE) )</f>
        <v/>
      </c>
      <c r="AI408" s="302" t="str">
        <f t="shared" si="170"/>
        <v/>
      </c>
      <c r="AJ408" s="302" t="str">
        <f t="shared" si="174"/>
        <v/>
      </c>
      <c r="AK408" s="362" t="str">
        <f t="array" ref="AK408">IF( $X408, "", INDEX(韻母資料表, $AD408, $AK$5))</f>
        <v/>
      </c>
      <c r="AL408" s="362" t="str">
        <f t="array" ref="AL408">IF($X408, "", INDEX(白話字韻母八聲調資料表, $AE408, $AJ408))</f>
        <v/>
      </c>
      <c r="AM408" s="298"/>
      <c r="AN408" s="362" t="str" cm="1">
        <f t="array" ref="AN408">IF($W408, "", INDEX(聲母資料表, $AA408, AN$5))</f>
        <v/>
      </c>
      <c r="AO408" s="367" t="str" cm="1">
        <f t="array" ref="AO408">IF($X408, "", INDEX(韻母資料表, $AD408, AO$5))</f>
        <v/>
      </c>
      <c r="AP408" s="362" t="str" cm="1">
        <f t="array" ref="AP408">IF($X408, "", INDEX(台羅韻母八聲調資料表, $AE408, $F408))</f>
        <v/>
      </c>
      <c r="AQ408" s="298"/>
      <c r="AR408" s="302" t="str">
        <f t="array" ref="AR408">IF($W408, "", INDEX(聲母資料表, $AA408, $AR$5))</f>
        <v/>
      </c>
      <c r="AS408" s="303" t="str">
        <f t="array" ref="AS408">IF($X408, "", INDEX(韻母資料表, $AD408, $AS$5))</f>
        <v/>
      </c>
      <c r="AT408" s="302" t="str">
        <f t="array" ref="AT408">IF($X408, "", INDEX(閩拼韻母八聲調資料表, $AE408, $AJ408))</f>
        <v/>
      </c>
      <c r="AV408" s="301" t="b">
        <f t="shared" si="172"/>
        <v>0</v>
      </c>
      <c r="AW408" s="301" t="str">
        <f>IF( $AV408, IFERROR( IF(MATCH( $E408, 顎音化聲母!$H$9:$H$37, 0), TRUE, FALSE), FALSE), "")</f>
        <v/>
      </c>
      <c r="AX408" s="301" t="str">
        <f t="array" ref="AX408">IF( AND($AV408, $AW408), INDEX(顎音化聲母資料表, MATCH( $D408 &amp; $E408, 顎音化聲母!$L$5:$L$136, 0), 3), "")</f>
        <v/>
      </c>
      <c r="AY408" s="301" t="str">
        <f t="shared" si="171"/>
        <v/>
      </c>
      <c r="AZ408" s="362" t="str">
        <f t="array" ref="AZ408">IF($AY408="", "", IF( $AX408&lt;&gt;"", $AX408,INDEX(聲母資料表, $AY408, $AZ$5)))</f>
        <v/>
      </c>
      <c r="BA408" s="362" t="str">
        <f t="array" ref="BA408">IF($X408, "", INDEX(方音八音反切資料表, $AE408, $AJ408))</f>
        <v/>
      </c>
    </row>
    <row r="409" spans="2:53">
      <c r="B409" s="307">
        <f t="shared" si="153"/>
        <v>402</v>
      </c>
      <c r="C409" s="404" t="s">
        <v>344</v>
      </c>
      <c r="D409" s="312" t="s">
        <v>97</v>
      </c>
      <c r="E409" s="312" t="s">
        <v>199</v>
      </c>
      <c r="F409" s="296">
        <v>3</v>
      </c>
      <c r="G409" s="418" t="str">
        <f t="shared" si="154"/>
        <v xml:space="preserve">退 (thue3) </v>
      </c>
      <c r="H409" s="269" t="str" cm="1">
        <f t="array" ref="H409">IF( OR($U409, NOT($V409), $X409), "",  $AF409 &amp; INDEX(中文數值資料表, $AJ409, 2) &amp; $AC409)</f>
        <v>姜三他</v>
      </c>
      <c r="I409" s="332" t="str">
        <f t="shared" si="155"/>
        <v>thue</v>
      </c>
      <c r="J409" s="333" t="str">
        <f t="shared" si="156"/>
        <v>thuè</v>
      </c>
      <c r="K409" s="334" t="str">
        <f t="shared" si="157"/>
        <v>tuě</v>
      </c>
      <c r="L409" s="335" t="str">
        <f t="shared" si="158"/>
        <v>ㄊㄨㆤ˪</v>
      </c>
      <c r="M409" s="270" t="str">
        <f t="shared" ca="1" si="159"/>
        <v xml:space="preserve">\ltjruby{退}{thuè}\
</v>
      </c>
      <c r="N409" s="270" t="str">
        <f t="shared" ca="1" si="160"/>
        <v xml:space="preserve">&lt;ruby&gt;退&lt;rt&gt;姜三他&lt;/rt&gt;&lt;/ruby&gt;
</v>
      </c>
      <c r="O409" s="270" t="str">
        <f t="shared" ca="1" si="161"/>
        <v xml:space="preserve">&lt;ruby&gt;退&lt;rt&gt;thue&lt;/rt&gt;&lt;/ruby&gt;
</v>
      </c>
      <c r="P409" s="270" t="str">
        <f t="shared" ca="1" si="175"/>
        <v xml:space="preserve">&lt;ruby&gt;退&lt;rt&gt;thuè&lt;/rt&gt;&lt;/ruby&gt;
</v>
      </c>
      <c r="Q409" s="270" t="str">
        <f t="shared" ca="1" si="175"/>
        <v xml:space="preserve">&lt;ruby&gt;退&lt;rt&gt;tuě&lt;/rt&gt;&lt;/ruby&gt;
</v>
      </c>
      <c r="R409" s="271" t="str">
        <f t="shared" ca="1" si="162"/>
        <v xml:space="preserve">&lt;ruby&gt;退&lt;rtc&gt;ㄊㄨㆤ˪&lt;/rtc&gt;&lt;/ruby&gt;
</v>
      </c>
      <c r="S409" s="271" t="str">
        <f t="shared" ca="1" si="163"/>
        <v xml:space="preserve">&lt;ruby&gt;退&lt;rt&gt;thuè&lt;/rt&gt;&lt;rtc&gt;ㄊㄨㆤ˪&lt;/rtc&gt;&lt;/ruby&gt;
</v>
      </c>
      <c r="T409" s="244"/>
      <c r="U409" s="272" t="b">
        <f t="shared" si="164"/>
        <v>0</v>
      </c>
      <c r="V409" s="272" t="b">
        <f t="shared" si="165"/>
        <v>1</v>
      </c>
      <c r="W409" s="272" t="b">
        <f t="shared" si="173"/>
        <v>0</v>
      </c>
      <c r="X409" s="272" t="b">
        <f t="shared" si="166"/>
        <v>0</v>
      </c>
      <c r="Y409" s="272" t="b">
        <f t="shared" si="167"/>
        <v>0</v>
      </c>
      <c r="Z409" s="298"/>
      <c r="AA409" s="305">
        <f t="shared" si="168"/>
        <v>6</v>
      </c>
      <c r="AB409" s="301" cm="1">
        <f t="array" ref="AB409">IF( $AA409="", "", INDEX(聲母資料表, $AA409, AB$5))</f>
        <v>7</v>
      </c>
      <c r="AC409" s="301" t="str" cm="1">
        <f t="array" ref="AC409">IF( $AA409="", "", INDEX(聲母資料表, $AA409, AC$5))</f>
        <v>他</v>
      </c>
      <c r="AD409" s="305">
        <f t="shared" si="169"/>
        <v>70</v>
      </c>
      <c r="AE409" s="301" cm="1">
        <f t="array" ref="AE409">IF( $X409, "", INDEX(韻母資料表, AD409, AE$5))</f>
        <v>25</v>
      </c>
      <c r="AF409" s="301" t="str" cm="1">
        <f t="array" ref="AF409">IF( $X409, "", INDEX(韻母資料表, AE409, AF$5))</f>
        <v>姜</v>
      </c>
      <c r="AG409" s="298"/>
      <c r="AH409" s="301" t="b">
        <f t="array" ref="AH409">IF( $X409, "", IF( INDEX(韻母資料表, AD409, $AH$5) = "入聲", TRUE, FALSE) )</f>
        <v>0</v>
      </c>
      <c r="AI409" s="302">
        <f t="shared" si="170"/>
        <v>1</v>
      </c>
      <c r="AJ409" s="302">
        <f t="shared" si="174"/>
        <v>3</v>
      </c>
      <c r="AK409" s="362" t="str">
        <f t="array" ref="AK409">IF( $X409, "", INDEX(韻母資料表, $AD409, $AK$5))</f>
        <v>ue</v>
      </c>
      <c r="AL409" s="362" t="str">
        <f t="array" ref="AL409">IF($X409, "", INDEX(白話字韻母八聲調資料表, $AE409, $AJ409))</f>
        <v>ue</v>
      </c>
      <c r="AM409" s="298"/>
      <c r="AN409" s="362" t="str" cm="1">
        <f t="array" ref="AN409">IF($W409, "", INDEX(聲母資料表, $AA409, AN$5))</f>
        <v>th</v>
      </c>
      <c r="AO409" s="367" t="str" cm="1">
        <f t="array" ref="AO409">IF($X409, "", INDEX(韻母資料表, $AD409, AO$5))</f>
        <v>ue</v>
      </c>
      <c r="AP409" s="362" t="str" cm="1">
        <f t="array" ref="AP409">IF($X409, "", INDEX(台羅韻母八聲調資料表, $AE409, $F409))</f>
        <v>uè</v>
      </c>
      <c r="AQ409" s="298"/>
      <c r="AR409" s="302" t="str">
        <f t="array" ref="AR409">IF($W409, "", INDEX(聲母資料表, $AA409, $AR$5))</f>
        <v>t</v>
      </c>
      <c r="AS409" s="303" t="str">
        <f t="array" ref="AS409">IF($X409, "", INDEX(韻母資料表, $AD409, $AS$5))</f>
        <v>ue</v>
      </c>
      <c r="AT409" s="302" t="str">
        <f t="array" ref="AT409">IF($X409, "", INDEX(閩拼韻母八聲調資料表, $AE409, $AJ409))</f>
        <v>uě</v>
      </c>
      <c r="AV409" s="301" t="b">
        <f t="shared" si="172"/>
        <v>0</v>
      </c>
      <c r="AW409" s="301" t="str">
        <f>IF( $AV409, IFERROR( IF(MATCH( $E409, 顎音化聲母!$H$9:$H$37, 0), TRUE, FALSE), FALSE), "")</f>
        <v/>
      </c>
      <c r="AX409" s="301" t="str">
        <f t="array" ref="AX409">IF( AND($AV409, $AW409), INDEX(顎音化聲母資料表, MATCH( $D409 &amp; $E409, 顎音化聲母!$L$5:$L$136, 0), 3), "")</f>
        <v/>
      </c>
      <c r="AY409" s="301">
        <f t="shared" si="171"/>
        <v>6</v>
      </c>
      <c r="AZ409" s="362" t="str">
        <f t="array" ref="AZ409">IF($AY409="", "", IF( $AX409&lt;&gt;"", $AX409,INDEX(聲母資料表, $AY409, $AZ$5)))</f>
        <v>ㄊ</v>
      </c>
      <c r="BA409" s="362" t="str">
        <f t="array" ref="BA409">IF($X409, "", INDEX(方音八音反切資料表, $AE409, $AJ409))</f>
        <v>ㄨㆤ˪</v>
      </c>
    </row>
    <row r="410" spans="2:53">
      <c r="B410" s="307">
        <f t="shared" si="153"/>
        <v>403</v>
      </c>
      <c r="C410" s="404" t="s">
        <v>343</v>
      </c>
      <c r="D410" s="312" t="s">
        <v>91</v>
      </c>
      <c r="E410" s="312" t="s">
        <v>66</v>
      </c>
      <c r="F410" s="296">
        <v>8</v>
      </c>
      <c r="G410" s="418" t="str">
        <f t="shared" si="154"/>
        <v xml:space="preserve">亦 (qik8) </v>
      </c>
      <c r="H410" s="269" t="str" cm="1">
        <f t="array" ref="H410">IF( OR($U410, NOT($V410), $X410), "",  $AF410 &amp; INDEX(中文數值資料表, $AJ410, 2) &amp; $AC410)</f>
        <v>監八英</v>
      </c>
      <c r="I410" s="332" t="str">
        <f t="shared" si="155"/>
        <v>qik</v>
      </c>
      <c r="J410" s="333" t="str">
        <f t="shared" si="156"/>
        <v>i̍k</v>
      </c>
      <c r="K410" s="334" t="str">
        <f t="shared" si="157"/>
        <v>ík</v>
      </c>
      <c r="L410" s="335" t="str">
        <f t="shared" si="158"/>
        <v>0ㄧㆻ˙</v>
      </c>
      <c r="M410" s="270" t="str">
        <f t="shared" ca="1" si="159"/>
        <v xml:space="preserve">\ltjruby{亦}{i̍k}\
</v>
      </c>
      <c r="N410" s="270" t="str">
        <f t="shared" ca="1" si="160"/>
        <v xml:space="preserve">&lt;ruby&gt;亦&lt;rt&gt;監八英&lt;/rt&gt;&lt;/ruby&gt;
</v>
      </c>
      <c r="O410" s="270" t="str">
        <f t="shared" ca="1" si="161"/>
        <v xml:space="preserve">&lt;ruby&gt;亦&lt;rt&gt;qik&lt;/rt&gt;&lt;/ruby&gt;
</v>
      </c>
      <c r="P410" s="270" t="str">
        <f t="shared" ca="1" si="175"/>
        <v xml:space="preserve">&lt;ruby&gt;亦&lt;rt&gt;i̍k&lt;/rt&gt;&lt;/ruby&gt;
</v>
      </c>
      <c r="Q410" s="270" t="str">
        <f t="shared" ca="1" si="175"/>
        <v xml:space="preserve">&lt;ruby&gt;亦&lt;rt&gt;ík&lt;/rt&gt;&lt;/ruby&gt;
</v>
      </c>
      <c r="R410" s="271" t="str">
        <f t="shared" ca="1" si="162"/>
        <v xml:space="preserve">&lt;ruby&gt;亦&lt;rtc&gt;0ㄧㆻ˙&lt;/rtc&gt;&lt;/ruby&gt;
</v>
      </c>
      <c r="S410" s="271" t="str">
        <f t="shared" ca="1" si="163"/>
        <v xml:space="preserve">&lt;ruby&gt;亦&lt;rt&gt;i̍k&lt;/rt&gt;&lt;rtc&gt;0ㄧㆻ˙&lt;/rtc&gt;&lt;/ruby&gt;
</v>
      </c>
      <c r="T410" s="244"/>
      <c r="U410" s="272" t="b">
        <f t="shared" si="164"/>
        <v>0</v>
      </c>
      <c r="V410" s="272" t="b">
        <f t="shared" si="165"/>
        <v>1</v>
      </c>
      <c r="W410" s="272" t="b">
        <f t="shared" si="173"/>
        <v>0</v>
      </c>
      <c r="X410" s="272" t="b">
        <f t="shared" si="166"/>
        <v>0</v>
      </c>
      <c r="Y410" s="272" t="b">
        <f t="shared" si="167"/>
        <v>0</v>
      </c>
      <c r="Z410" s="298"/>
      <c r="AA410" s="305">
        <f t="shared" si="168"/>
        <v>22</v>
      </c>
      <c r="AB410" s="301" cm="1">
        <f t="array" ref="AB410">IF( $AA410="", "", INDEX(聲母資料表, $AA410, AB$5))</f>
        <v>11</v>
      </c>
      <c r="AC410" s="301" t="str" cm="1">
        <f t="array" ref="AC410">IF( $AA410="", "", INDEX(聲母資料表, $AA410, AC$5))</f>
        <v>英</v>
      </c>
      <c r="AD410" s="305">
        <f t="shared" si="169"/>
        <v>34</v>
      </c>
      <c r="AE410" s="301" cm="1">
        <f t="array" ref="AE410">IF( $X410, "", INDEX(韻母資料表, AD410, AE$5))</f>
        <v>9</v>
      </c>
      <c r="AF410" s="301" t="str" cm="1">
        <f t="array" ref="AF410">IF( $X410, "", INDEX(韻母資料表, AE410, AF$5))</f>
        <v>監</v>
      </c>
      <c r="AG410" s="298"/>
      <c r="AH410" s="301" t="b">
        <f t="array" ref="AH410">IF( $X410, "", IF( INDEX(韻母資料表, AD410, $AH$5) = "入聲", TRUE, FALSE) )</f>
        <v>0</v>
      </c>
      <c r="AI410" s="302">
        <f t="shared" si="170"/>
        <v>1</v>
      </c>
      <c r="AJ410" s="302">
        <f t="shared" si="174"/>
        <v>8</v>
      </c>
      <c r="AK410" s="362" t="str">
        <f t="array" ref="AK410">IF( $X410, "", INDEX(韻母資料表, $AD410, $AK$5))</f>
        <v>ik</v>
      </c>
      <c r="AL410" s="362" t="str">
        <f t="array" ref="AL410">IF($X410, "", INDEX(白話字韻母八聲調資料表, $AE410, $AJ410))</f>
        <v>ik</v>
      </c>
      <c r="AM410" s="298"/>
      <c r="AN410" s="362" t="str" cm="1">
        <f t="array" ref="AN410">IF($W410, "", INDEX(聲母資料表, $AA410, AN$5))</f>
        <v xml:space="preserve"> </v>
      </c>
      <c r="AO410" s="367" t="str" cm="1">
        <f t="array" ref="AO410">IF($X410, "", INDEX(韻母資料表, $AD410, AO$5))</f>
        <v>ik</v>
      </c>
      <c r="AP410" s="362" t="str" cm="1">
        <f t="array" ref="AP410">IF($X410, "", INDEX(台羅韻母八聲調資料表, $AE410, $F410))</f>
        <v>i̍k</v>
      </c>
      <c r="AQ410" s="298"/>
      <c r="AR410" s="302" t="str">
        <f t="array" ref="AR410">IF($W410, "", INDEX(聲母資料表, $AA410, $AR$5))</f>
        <v xml:space="preserve"> </v>
      </c>
      <c r="AS410" s="303" t="str">
        <f t="array" ref="AS410">IF($X410, "", INDEX(韻母資料表, $AD410, $AS$5))</f>
        <v>ik</v>
      </c>
      <c r="AT410" s="302" t="str">
        <f t="array" ref="AT410">IF($X410, "", INDEX(閩拼韻母八聲調資料表, $AE410, $AJ410))</f>
        <v>ík</v>
      </c>
      <c r="AV410" s="301" t="b">
        <f t="shared" si="172"/>
        <v>0</v>
      </c>
      <c r="AW410" s="301" t="str">
        <f>IF( $AV410, IFERROR( IF(MATCH( $E410, 顎音化聲母!$H$9:$H$37, 0), TRUE, FALSE), FALSE), "")</f>
        <v/>
      </c>
      <c r="AX410" s="301" t="str">
        <f t="array" ref="AX410">IF( AND($AV410, $AW410), INDEX(顎音化聲母資料表, MATCH( $D410 &amp; $E410, 顎音化聲母!$L$5:$L$136, 0), 3), "")</f>
        <v/>
      </c>
      <c r="AY410" s="301">
        <f t="shared" si="171"/>
        <v>22</v>
      </c>
      <c r="AZ410" s="362">
        <f t="array" ref="AZ410">IF($AY410="", "", IF( $AX410&lt;&gt;"", $AX410,INDEX(聲母資料表, $AY410, $AZ$5)))</f>
        <v>0</v>
      </c>
      <c r="BA410" s="362" t="str">
        <f t="array" ref="BA410">IF($X410, "", INDEX(方音八音反切資料表, $AE410, $AJ410))</f>
        <v>ㄧㆻ˙</v>
      </c>
    </row>
    <row r="411" spans="2:53">
      <c r="B411" s="307">
        <f t="shared" si="153"/>
        <v>404</v>
      </c>
      <c r="C411" s="404" t="s">
        <v>255</v>
      </c>
      <c r="D411" s="312" t="s">
        <v>91</v>
      </c>
      <c r="E411" s="312" t="s">
        <v>83</v>
      </c>
      <c r="F411" s="296">
        <v>1</v>
      </c>
      <c r="G411" s="418" t="str">
        <f t="shared" si="154"/>
        <v xml:space="preserve">憂 (qiu1) </v>
      </c>
      <c r="H411" s="269" t="str" cm="1">
        <f t="array" ref="H411">IF( OR($U411, NOT($V411), $X411), "",  $AF411 &amp; INDEX(中文數值資料表, $AJ411, 2) &amp; $AC411)</f>
        <v>嬌一英</v>
      </c>
      <c r="I411" s="332" t="str">
        <f t="shared" si="155"/>
        <v>qiu</v>
      </c>
      <c r="J411" s="333" t="str">
        <f t="shared" si="156"/>
        <v>iu</v>
      </c>
      <c r="K411" s="334" t="str">
        <f t="shared" si="157"/>
        <v>iū</v>
      </c>
      <c r="L411" s="335" t="str">
        <f t="shared" si="158"/>
        <v>0ㄧㄨ</v>
      </c>
      <c r="M411" s="270" t="str">
        <f t="shared" ca="1" si="159"/>
        <v xml:space="preserve">\ltjruby{憂}{iu}\
</v>
      </c>
      <c r="N411" s="270" t="str">
        <f t="shared" ca="1" si="160"/>
        <v xml:space="preserve">&lt;ruby&gt;憂&lt;rt&gt;嬌一英&lt;/rt&gt;&lt;/ruby&gt;
</v>
      </c>
      <c r="O411" s="270" t="str">
        <f t="shared" ca="1" si="161"/>
        <v xml:space="preserve">&lt;ruby&gt;憂&lt;rt&gt;qiu&lt;/rt&gt;&lt;/ruby&gt;
</v>
      </c>
      <c r="P411" s="270" t="str">
        <f t="shared" ca="1" si="175"/>
        <v xml:space="preserve">&lt;ruby&gt;憂&lt;rt&gt;iu&lt;/rt&gt;&lt;/ruby&gt;
</v>
      </c>
      <c r="Q411" s="270" t="str">
        <f t="shared" ca="1" si="175"/>
        <v xml:space="preserve">&lt;ruby&gt;憂&lt;rt&gt;iū&lt;/rt&gt;&lt;/ruby&gt;
</v>
      </c>
      <c r="R411" s="271" t="str">
        <f t="shared" ca="1" si="162"/>
        <v xml:space="preserve">&lt;ruby&gt;憂&lt;rtc&gt;0ㄧㄨ&lt;/rtc&gt;&lt;/ruby&gt;
</v>
      </c>
      <c r="S411" s="271" t="str">
        <f t="shared" ca="1" si="163"/>
        <v xml:space="preserve">&lt;ruby&gt;憂&lt;rt&gt;iu&lt;/rt&gt;&lt;rtc&gt;0ㄧㄨ&lt;/rtc&gt;&lt;/ruby&gt;
</v>
      </c>
      <c r="T411" s="244"/>
      <c r="U411" s="272" t="b">
        <f t="shared" si="164"/>
        <v>0</v>
      </c>
      <c r="V411" s="272" t="b">
        <f t="shared" si="165"/>
        <v>1</v>
      </c>
      <c r="W411" s="272" t="b">
        <f t="shared" si="173"/>
        <v>0</v>
      </c>
      <c r="X411" s="272" t="b">
        <f t="shared" si="166"/>
        <v>0</v>
      </c>
      <c r="Y411" s="272" t="b">
        <f t="shared" si="167"/>
        <v>0</v>
      </c>
      <c r="Z411" s="298"/>
      <c r="AA411" s="305">
        <f t="shared" si="168"/>
        <v>22</v>
      </c>
      <c r="AB411" s="301" cm="1">
        <f t="array" ref="AB411">IF( $AA411="", "", INDEX(聲母資料表, $AA411, AB$5))</f>
        <v>11</v>
      </c>
      <c r="AC411" s="301" t="str" cm="1">
        <f t="array" ref="AC411">IF( $AA411="", "", INDEX(聲母資料表, $AA411, AC$5))</f>
        <v>英</v>
      </c>
      <c r="AD411" s="305">
        <f t="shared" si="169"/>
        <v>46</v>
      </c>
      <c r="AE411" s="301" cm="1">
        <f t="array" ref="AE411">IF( $X411, "", INDEX(韻母資料表, AD411, AE$5))</f>
        <v>30</v>
      </c>
      <c r="AF411" s="301" t="str" cm="1">
        <f t="array" ref="AF411">IF( $X411, "", INDEX(韻母資料表, AE411, AF$5))</f>
        <v>嬌</v>
      </c>
      <c r="AG411" s="298"/>
      <c r="AH411" s="301" t="b">
        <f t="array" ref="AH411">IF( $X411, "", IF( INDEX(韻母資料表, AD411, $AH$5) = "入聲", TRUE, FALSE) )</f>
        <v>0</v>
      </c>
      <c r="AI411" s="302">
        <f t="shared" si="170"/>
        <v>1</v>
      </c>
      <c r="AJ411" s="302">
        <f t="shared" si="174"/>
        <v>1</v>
      </c>
      <c r="AK411" s="362" t="str">
        <f t="array" ref="AK411">IF( $X411, "", INDEX(韻母資料表, $AD411, $AK$5))</f>
        <v>iu</v>
      </c>
      <c r="AL411" s="362" t="str">
        <f t="array" ref="AL411">IF($X411, "", INDEX(白話字韻母八聲調資料表, $AE411, $AJ411))</f>
        <v>iu</v>
      </c>
      <c r="AM411" s="298"/>
      <c r="AN411" s="362" t="str" cm="1">
        <f t="array" ref="AN411">IF($W411, "", INDEX(聲母資料表, $AA411, AN$5))</f>
        <v xml:space="preserve"> </v>
      </c>
      <c r="AO411" s="367" t="str" cm="1">
        <f t="array" ref="AO411">IF($X411, "", INDEX(韻母資料表, $AD411, AO$5))</f>
        <v>iu</v>
      </c>
      <c r="AP411" s="362" t="str" cm="1">
        <f t="array" ref="AP411">IF($X411, "", INDEX(台羅韻母八聲調資料表, $AE411, $F411))</f>
        <v>iu</v>
      </c>
      <c r="AQ411" s="298"/>
      <c r="AR411" s="302" t="str">
        <f t="array" ref="AR411">IF($W411, "", INDEX(聲母資料表, $AA411, $AR$5))</f>
        <v xml:space="preserve"> </v>
      </c>
      <c r="AS411" s="303" t="str">
        <f t="array" ref="AS411">IF($X411, "", INDEX(韻母資料表, $AD411, $AS$5))</f>
        <v>iu</v>
      </c>
      <c r="AT411" s="302" t="str">
        <f t="array" ref="AT411">IF($X411, "", INDEX(閩拼韻母八聲調資料表, $AE411, $AJ411))</f>
        <v>iū</v>
      </c>
      <c r="AV411" s="301" t="b">
        <f t="shared" si="172"/>
        <v>0</v>
      </c>
      <c r="AW411" s="301" t="str">
        <f>IF( $AV411, IFERROR( IF(MATCH( $E411, 顎音化聲母!$H$9:$H$37, 0), TRUE, FALSE), FALSE), "")</f>
        <v/>
      </c>
      <c r="AX411" s="301" t="str">
        <f t="array" ref="AX411">IF( AND($AV411, $AW411), INDEX(顎音化聲母資料表, MATCH( $D411 &amp; $E411, 顎音化聲母!$L$5:$L$136, 0), 3), "")</f>
        <v/>
      </c>
      <c r="AY411" s="301">
        <f t="shared" si="171"/>
        <v>22</v>
      </c>
      <c r="AZ411" s="362">
        <f t="array" ref="AZ411">IF($AY411="", "", IF( $AX411&lt;&gt;"", $AX411,INDEX(聲母資料表, $AY411, $AZ$5)))</f>
        <v>0</v>
      </c>
      <c r="BA411" s="362" t="str">
        <f t="array" ref="BA411">IF($X411, "", INDEX(方音八音反切資料表, $AE411, $AJ411))</f>
        <v>ㄧㄨ</v>
      </c>
    </row>
    <row r="412" spans="2:53">
      <c r="B412" s="307">
        <f t="shared" si="153"/>
        <v>405</v>
      </c>
      <c r="C412" s="404" t="s">
        <v>89</v>
      </c>
      <c r="D412" s="312"/>
      <c r="E412" s="312"/>
      <c r="F412" s="296"/>
      <c r="G412" s="418" t="str">
        <f t="shared" si="154"/>
        <v/>
      </c>
      <c r="H412" s="269" t="str" cm="1">
        <f t="array" ref="H412">IF( OR($U412, NOT($V412), $X412), "",  $AF412 &amp; INDEX(中文數值資料表, $AJ412, 2) &amp; $AC412)</f>
        <v/>
      </c>
      <c r="I412" s="332" t="str">
        <f t="shared" si="155"/>
        <v/>
      </c>
      <c r="J412" s="333" t="str">
        <f t="shared" si="156"/>
        <v/>
      </c>
      <c r="K412" s="334" t="str">
        <f t="shared" si="157"/>
        <v/>
      </c>
      <c r="L412" s="335" t="str">
        <f t="shared" si="158"/>
        <v/>
      </c>
      <c r="M412" s="270" t="str">
        <f t="shared" ca="1" si="159"/>
        <v xml:space="preserve">\ltjruby{。}{}\
</v>
      </c>
      <c r="N412" s="270" t="str">
        <f t="shared" ca="1" si="160"/>
        <v xml:space="preserve">。
</v>
      </c>
      <c r="O412" s="270" t="str">
        <f t="shared" ca="1" si="161"/>
        <v xml:space="preserve">。
</v>
      </c>
      <c r="P412" s="270" t="str">
        <f t="shared" ca="1" si="175"/>
        <v xml:space="preserve">。
</v>
      </c>
      <c r="Q412" s="270" t="str">
        <f t="shared" ca="1" si="175"/>
        <v xml:space="preserve">。
</v>
      </c>
      <c r="R412" s="271" t="str">
        <f t="shared" ca="1" si="162"/>
        <v xml:space="preserve">。
</v>
      </c>
      <c r="S412" s="271" t="str">
        <f t="shared" ca="1" si="163"/>
        <v xml:space="preserve">。
</v>
      </c>
      <c r="T412" s="244"/>
      <c r="U412" s="272" t="b">
        <f t="shared" si="164"/>
        <v>1</v>
      </c>
      <c r="V412" s="272" t="b">
        <f t="shared" si="165"/>
        <v>0</v>
      </c>
      <c r="W412" s="272" t="b">
        <f t="shared" si="173"/>
        <v>1</v>
      </c>
      <c r="X412" s="272" t="b">
        <f t="shared" si="166"/>
        <v>1</v>
      </c>
      <c r="Y412" s="272" t="b">
        <f t="shared" si="167"/>
        <v>0</v>
      </c>
      <c r="Z412" s="298"/>
      <c r="AA412" s="305" t="str">
        <f t="shared" si="168"/>
        <v/>
      </c>
      <c r="AB412" s="301" t="str" cm="1">
        <f t="array" ref="AB412">IF( $AA412="", "", INDEX(聲母資料表, $AA412, AB$5))</f>
        <v/>
      </c>
      <c r="AC412" s="301" t="str" cm="1">
        <f t="array" ref="AC412">IF( $AA412="", "", INDEX(聲母資料表, $AA412, AC$5))</f>
        <v/>
      </c>
      <c r="AD412" s="305" t="str">
        <f t="shared" si="169"/>
        <v/>
      </c>
      <c r="AE412" s="301" t="str" cm="1">
        <f t="array" ref="AE412">IF( $X412, "", INDEX(韻母資料表, AD412, AE$5))</f>
        <v/>
      </c>
      <c r="AF412" s="301" t="str" cm="1">
        <f t="array" ref="AF412">IF( $X412, "", INDEX(韻母資料表, AE412, AF$5))</f>
        <v/>
      </c>
      <c r="AG412" s="298"/>
      <c r="AH412" s="301" t="str">
        <f t="array" ref="AH412">IF( $X412, "", IF( INDEX(韻母資料表, AD412, $AH$5) = "入聲", TRUE, FALSE) )</f>
        <v/>
      </c>
      <c r="AI412" s="302" t="str">
        <f t="shared" si="170"/>
        <v/>
      </c>
      <c r="AJ412" s="302" t="str">
        <f t="shared" si="174"/>
        <v/>
      </c>
      <c r="AK412" s="362" t="str">
        <f t="array" ref="AK412">IF( $X412, "", INDEX(韻母資料表, $AD412, $AK$5))</f>
        <v/>
      </c>
      <c r="AL412" s="362" t="str">
        <f t="array" ref="AL412">IF($X412, "", INDEX(白話字韻母八聲調資料表, $AE412, $AJ412))</f>
        <v/>
      </c>
      <c r="AM412" s="298"/>
      <c r="AN412" s="362" t="str" cm="1">
        <f t="array" ref="AN412">IF($W412, "", INDEX(聲母資料表, $AA412, AN$5))</f>
        <v/>
      </c>
      <c r="AO412" s="367" t="str" cm="1">
        <f t="array" ref="AO412">IF($X412, "", INDEX(韻母資料表, $AD412, AO$5))</f>
        <v/>
      </c>
      <c r="AP412" s="362" t="str" cm="1">
        <f t="array" ref="AP412">IF($X412, "", INDEX(台羅韻母八聲調資料表, $AE412, $F412))</f>
        <v/>
      </c>
      <c r="AQ412" s="298"/>
      <c r="AR412" s="302" t="str">
        <f t="array" ref="AR412">IF($W412, "", INDEX(聲母資料表, $AA412, $AR$5))</f>
        <v/>
      </c>
      <c r="AS412" s="303" t="str">
        <f t="array" ref="AS412">IF($X412, "", INDEX(韻母資料表, $AD412, $AS$5))</f>
        <v/>
      </c>
      <c r="AT412" s="302" t="str">
        <f t="array" ref="AT412">IF($X412, "", INDEX(閩拼韻母八聲調資料表, $AE412, $AJ412))</f>
        <v/>
      </c>
      <c r="AV412" s="301" t="b">
        <f t="shared" si="172"/>
        <v>0</v>
      </c>
      <c r="AW412" s="301" t="str">
        <f>IF( $AV412, IFERROR( IF(MATCH( $E412, 顎音化聲母!$H$9:$H$37, 0), TRUE, FALSE), FALSE), "")</f>
        <v/>
      </c>
      <c r="AX412" s="301" t="str">
        <f t="array" ref="AX412">IF( AND($AV412, $AW412), INDEX(顎音化聲母資料表, MATCH( $D412 &amp; $E412, 顎音化聲母!$L$5:$L$136, 0), 3), "")</f>
        <v/>
      </c>
      <c r="AY412" s="301" t="str">
        <f t="shared" si="171"/>
        <v/>
      </c>
      <c r="AZ412" s="362" t="str">
        <f t="array" ref="AZ412">IF($AY412="", "", IF( $AX412&lt;&gt;"", $AX412,INDEX(聲母資料表, $AY412, $AZ$5)))</f>
        <v/>
      </c>
      <c r="BA412" s="362" t="str">
        <f t="array" ref="BA412">IF($X412, "", INDEX(方音八音反切資料表, $AE412, $AJ412))</f>
        <v/>
      </c>
    </row>
    <row r="413" spans="2:53">
      <c r="B413" s="307">
        <f t="shared" si="153"/>
        <v>406</v>
      </c>
      <c r="C413" s="404" t="s">
        <v>185</v>
      </c>
      <c r="D413" s="312" t="s">
        <v>100</v>
      </c>
      <c r="E413" s="312" t="s">
        <v>71</v>
      </c>
      <c r="F413" s="296">
        <v>5</v>
      </c>
      <c r="G413" s="418" t="str">
        <f t="shared" si="154"/>
        <v xml:space="preserve">然 (jian5) </v>
      </c>
      <c r="H413" s="269" t="str" cm="1">
        <f t="array" ref="H413">IF( OR($U413, NOT($V413), $X413), "",  $AF413 &amp; INDEX(中文數值資料表, $AJ413, 2) &amp; $AC413)</f>
        <v>膠五入</v>
      </c>
      <c r="I413" s="332" t="str">
        <f t="shared" si="155"/>
        <v>jiân</v>
      </c>
      <c r="J413" s="333" t="str">
        <f t="shared" si="156"/>
        <v>jiân</v>
      </c>
      <c r="K413" s="334" t="str">
        <f t="shared" si="157"/>
        <v>zziàn</v>
      </c>
      <c r="L413" s="335" t="str">
        <f t="shared" si="158"/>
        <v>ㆡㄧㄢˊ</v>
      </c>
      <c r="M413" s="270" t="str">
        <f t="shared" ca="1" si="159"/>
        <v xml:space="preserve">\ltjruby{然}{jiân}\
</v>
      </c>
      <c r="N413" s="270" t="str">
        <f t="shared" ca="1" si="160"/>
        <v xml:space="preserve">&lt;ruby&gt;然&lt;rt&gt;膠五入&lt;/rt&gt;&lt;/ruby&gt;
</v>
      </c>
      <c r="O413" s="270" t="str">
        <f t="shared" ca="1" si="161"/>
        <v xml:space="preserve">&lt;ruby&gt;然&lt;rt&gt;jiân&lt;/rt&gt;&lt;/ruby&gt;
</v>
      </c>
      <c r="P413" s="270" t="str">
        <f t="shared" ca="1" si="175"/>
        <v xml:space="preserve">&lt;ruby&gt;然&lt;rt&gt;jiân&lt;/rt&gt;&lt;/ruby&gt;
</v>
      </c>
      <c r="Q413" s="270" t="str">
        <f t="shared" ca="1" si="175"/>
        <v xml:space="preserve">&lt;ruby&gt;然&lt;rt&gt;zziàn&lt;/rt&gt;&lt;/ruby&gt;
</v>
      </c>
      <c r="R413" s="271" t="str">
        <f t="shared" ca="1" si="162"/>
        <v xml:space="preserve">&lt;ruby&gt;然&lt;rtc&gt;ㆡㄧㄢˊ&lt;/rtc&gt;&lt;/ruby&gt;
</v>
      </c>
      <c r="S413" s="271" t="str">
        <f t="shared" ca="1" si="163"/>
        <v xml:space="preserve">&lt;ruby&gt;然&lt;rt&gt;jiân&lt;/rt&gt;&lt;rtc&gt;ㆡㄧㄢˊ&lt;/rtc&gt;&lt;/ruby&gt;
</v>
      </c>
      <c r="T413" s="244"/>
      <c r="U413" s="272" t="b">
        <f t="shared" si="164"/>
        <v>0</v>
      </c>
      <c r="V413" s="272" t="b">
        <f t="shared" si="165"/>
        <v>1</v>
      </c>
      <c r="W413" s="272" t="b">
        <f t="shared" si="173"/>
        <v>0</v>
      </c>
      <c r="X413" s="272" t="b">
        <f t="shared" si="166"/>
        <v>0</v>
      </c>
      <c r="Y413" s="272" t="b">
        <f t="shared" si="167"/>
        <v>0</v>
      </c>
      <c r="Z413" s="298"/>
      <c r="AA413" s="305">
        <f t="shared" si="168"/>
        <v>19</v>
      </c>
      <c r="AB413" s="301" cm="1">
        <f t="array" ref="AB413">IF( $AA413="", "", INDEX(聲母資料表, $AA413, AB$5))</f>
        <v>9</v>
      </c>
      <c r="AC413" s="301" t="str" cm="1">
        <f t="array" ref="AC413">IF( $AA413="", "", INDEX(聲母資料表, $AA413, AC$5))</f>
        <v>入</v>
      </c>
      <c r="AD413" s="305">
        <f t="shared" si="169"/>
        <v>24</v>
      </c>
      <c r="AE413" s="301" cm="1">
        <f t="array" ref="AE413">IF( $X413, "", INDEX(韻母資料表, AD413, AE$5))</f>
        <v>2</v>
      </c>
      <c r="AF413" s="301" t="str" cm="1">
        <f t="array" ref="AF413">IF( $X413, "", INDEX(韻母資料表, AE413, AF$5))</f>
        <v>膠</v>
      </c>
      <c r="AG413" s="298"/>
      <c r="AH413" s="301" t="b">
        <f t="array" ref="AH413">IF( $X413, "", IF( INDEX(韻母資料表, AD413, $AH$5) = "入聲", TRUE, FALSE) )</f>
        <v>0</v>
      </c>
      <c r="AI413" s="302">
        <f t="shared" si="170"/>
        <v>1</v>
      </c>
      <c r="AJ413" s="302">
        <f t="shared" si="174"/>
        <v>5</v>
      </c>
      <c r="AK413" s="362" t="str">
        <f t="array" ref="AK413">IF( $X413, "", INDEX(韻母資料表, $AD413, $AK$5))</f>
        <v>ian</v>
      </c>
      <c r="AL413" s="362" t="str">
        <f t="array" ref="AL413">IF($X413, "", INDEX(白話字韻母八聲調資料表, $AE413, $AJ413))</f>
        <v>iân</v>
      </c>
      <c r="AM413" s="298"/>
      <c r="AN413" s="362" t="str" cm="1">
        <f t="array" ref="AN413">IF($W413, "", INDEX(聲母資料表, $AA413, AN$5))</f>
        <v>j</v>
      </c>
      <c r="AO413" s="367" t="str" cm="1">
        <f t="array" ref="AO413">IF($X413, "", INDEX(韻母資料表, $AD413, AO$5))</f>
        <v>ian</v>
      </c>
      <c r="AP413" s="362" t="str" cm="1">
        <f t="array" ref="AP413">IF($X413, "", INDEX(台羅韻母八聲調資料表, $AE413, $F413))</f>
        <v>iân</v>
      </c>
      <c r="AQ413" s="298"/>
      <c r="AR413" s="302" t="str">
        <f t="array" ref="AR413">IF($W413, "", INDEX(聲母資料表, $AA413, $AR$5))</f>
        <v>zz</v>
      </c>
      <c r="AS413" s="303" t="str">
        <f t="array" ref="AS413">IF($X413, "", INDEX(韻母資料表, $AD413, $AS$5))</f>
        <v>ian</v>
      </c>
      <c r="AT413" s="302" t="str">
        <f t="array" ref="AT413">IF($X413, "", INDEX(閩拼韻母八聲調資料表, $AE413, $AJ413))</f>
        <v>iàn</v>
      </c>
      <c r="AV413" s="301" t="b">
        <f t="shared" si="172"/>
        <v>1</v>
      </c>
      <c r="AW413" s="301" t="b">
        <f>IF( $AV413, IFERROR( IF(MATCH( $E413, 顎音化聲母!$H$9:$H$37, 0), TRUE, FALSE), FALSE), "")</f>
        <v>0</v>
      </c>
      <c r="AX413" s="301" t="str">
        <f t="array" ref="AX413">IF( AND($AV413, $AW413), INDEX(顎音化聲母資料表, MATCH( $D413 &amp; $E413, 顎音化聲母!$L$5:$L$136, 0), 3), "")</f>
        <v/>
      </c>
      <c r="AY413" s="301">
        <f t="shared" si="171"/>
        <v>19</v>
      </c>
      <c r="AZ413" s="362" t="str">
        <f t="array" ref="AZ413">IF($AY413="", "", IF( $AX413&lt;&gt;"", $AX413,INDEX(聲母資料表, $AY413, $AZ$5)))</f>
        <v>ㆡ</v>
      </c>
      <c r="BA413" s="362" t="str">
        <f t="array" ref="BA413">IF($X413, "", INDEX(方音八音反切資料表, $AE413, $AJ413))</f>
        <v>ㄧㄢˊ</v>
      </c>
    </row>
    <row r="414" spans="2:53">
      <c r="B414" s="307">
        <f t="shared" si="153"/>
        <v>407</v>
      </c>
      <c r="C414" s="404" t="s">
        <v>176</v>
      </c>
      <c r="D414" s="312" t="s">
        <v>79</v>
      </c>
      <c r="E414" s="312" t="s">
        <v>66</v>
      </c>
      <c r="F414" s="296">
        <v>4</v>
      </c>
      <c r="G414" s="418" t="str">
        <f t="shared" si="154"/>
        <v xml:space="preserve">則 (tsik4) </v>
      </c>
      <c r="H414" s="269" t="str" cm="1">
        <f t="array" ref="H414">IF( OR($U414, NOT($V414), $X414), "",  $AF414 &amp; INDEX(中文數值資料表, $AJ414, 2) &amp; $AC414)</f>
        <v>監四曾</v>
      </c>
      <c r="I414" s="332" t="str">
        <f t="shared" si="155"/>
        <v>tsik</v>
      </c>
      <c r="J414" s="333" t="str">
        <f t="shared" si="156"/>
        <v>tsik</v>
      </c>
      <c r="K414" s="334" t="str">
        <f t="shared" si="157"/>
        <v>zik</v>
      </c>
      <c r="L414" s="335" t="str">
        <f t="shared" si="158"/>
        <v>ㄗㄧㆻ</v>
      </c>
      <c r="M414" s="270" t="str">
        <f t="shared" ca="1" si="159"/>
        <v xml:space="preserve">\ltjruby{則}{tsik}\
</v>
      </c>
      <c r="N414" s="270" t="str">
        <f t="shared" ca="1" si="160"/>
        <v xml:space="preserve">&lt;ruby&gt;則&lt;rt&gt;監四曾&lt;/rt&gt;&lt;/ruby&gt;
</v>
      </c>
      <c r="O414" s="270" t="str">
        <f t="shared" ca="1" si="161"/>
        <v xml:space="preserve">&lt;ruby&gt;則&lt;rt&gt;tsik&lt;/rt&gt;&lt;/ruby&gt;
</v>
      </c>
      <c r="P414" s="270" t="str">
        <f t="shared" ca="1" si="175"/>
        <v xml:space="preserve">&lt;ruby&gt;則&lt;rt&gt;tsik&lt;/rt&gt;&lt;/ruby&gt;
</v>
      </c>
      <c r="Q414" s="270" t="str">
        <f t="shared" ca="1" si="175"/>
        <v xml:space="preserve">&lt;ruby&gt;則&lt;rt&gt;zik&lt;/rt&gt;&lt;/ruby&gt;
</v>
      </c>
      <c r="R414" s="271" t="str">
        <f t="shared" ca="1" si="162"/>
        <v xml:space="preserve">&lt;ruby&gt;則&lt;rtc&gt;ㄗㄧㆻ&lt;/rtc&gt;&lt;/ruby&gt;
</v>
      </c>
      <c r="S414" s="271" t="str">
        <f t="shared" ca="1" si="163"/>
        <v xml:space="preserve">&lt;ruby&gt;則&lt;rt&gt;tsik&lt;/rt&gt;&lt;rtc&gt;ㄗㄧㆻ&lt;/rtc&gt;&lt;/ruby&gt;
</v>
      </c>
      <c r="T414" s="244"/>
      <c r="U414" s="272" t="b">
        <f t="shared" si="164"/>
        <v>0</v>
      </c>
      <c r="V414" s="272" t="b">
        <f t="shared" si="165"/>
        <v>1</v>
      </c>
      <c r="W414" s="272" t="b">
        <f t="shared" si="173"/>
        <v>0</v>
      </c>
      <c r="X414" s="272" t="b">
        <f t="shared" si="166"/>
        <v>0</v>
      </c>
      <c r="Y414" s="272" t="b">
        <f t="shared" si="167"/>
        <v>0</v>
      </c>
      <c r="Z414" s="298"/>
      <c r="AA414" s="305">
        <f t="shared" si="168"/>
        <v>18</v>
      </c>
      <c r="AB414" s="301" cm="1">
        <f t="array" ref="AB414">IF( $AA414="", "", INDEX(聲母資料表, $AA414, AB$5))</f>
        <v>8</v>
      </c>
      <c r="AC414" s="301" t="str" cm="1">
        <f t="array" ref="AC414">IF( $AA414="", "", INDEX(聲母資料表, $AA414, AC$5))</f>
        <v>曾</v>
      </c>
      <c r="AD414" s="305">
        <f t="shared" si="169"/>
        <v>34</v>
      </c>
      <c r="AE414" s="301" cm="1">
        <f t="array" ref="AE414">IF( $X414, "", INDEX(韻母資料表, AD414, AE$5))</f>
        <v>9</v>
      </c>
      <c r="AF414" s="301" t="str" cm="1">
        <f t="array" ref="AF414">IF( $X414, "", INDEX(韻母資料表, AE414, AF$5))</f>
        <v>監</v>
      </c>
      <c r="AG414" s="298"/>
      <c r="AH414" s="301" t="b">
        <f t="array" ref="AH414">IF( $X414, "", IF( INDEX(韻母資料表, AD414, $AH$5) = "入聲", TRUE, FALSE) )</f>
        <v>0</v>
      </c>
      <c r="AI414" s="302">
        <f t="shared" si="170"/>
        <v>1</v>
      </c>
      <c r="AJ414" s="302">
        <f t="shared" si="174"/>
        <v>4</v>
      </c>
      <c r="AK414" s="362" t="str">
        <f t="array" ref="AK414">IF( $X414, "", INDEX(韻母資料表, $AD414, $AK$5))</f>
        <v>ik</v>
      </c>
      <c r="AL414" s="362" t="str">
        <f t="array" ref="AL414">IF($X414, "", INDEX(白話字韻母八聲調資料表, $AE414, $AJ414))</f>
        <v>ik</v>
      </c>
      <c r="AM414" s="298"/>
      <c r="AN414" s="362" t="str" cm="1">
        <f t="array" ref="AN414">IF($W414, "", INDEX(聲母資料表, $AA414, AN$5))</f>
        <v>ts</v>
      </c>
      <c r="AO414" s="367" t="str" cm="1">
        <f t="array" ref="AO414">IF($X414, "", INDEX(韻母資料表, $AD414, AO$5))</f>
        <v>ik</v>
      </c>
      <c r="AP414" s="362" t="str" cm="1">
        <f t="array" ref="AP414">IF($X414, "", INDEX(台羅韻母八聲調資料表, $AE414, $F414))</f>
        <v>ik</v>
      </c>
      <c r="AQ414" s="298"/>
      <c r="AR414" s="302" t="str">
        <f t="array" ref="AR414">IF($W414, "", INDEX(聲母資料表, $AA414, $AR$5))</f>
        <v>z</v>
      </c>
      <c r="AS414" s="303" t="str">
        <f t="array" ref="AS414">IF($X414, "", INDEX(韻母資料表, $AD414, $AS$5))</f>
        <v>ik</v>
      </c>
      <c r="AT414" s="302" t="str">
        <f t="array" ref="AT414">IF($X414, "", INDEX(閩拼韻母八聲調資料表, $AE414, $AJ414))</f>
        <v>ik</v>
      </c>
      <c r="AV414" s="301" t="b">
        <f t="shared" si="172"/>
        <v>0</v>
      </c>
      <c r="AW414" s="301" t="str">
        <f>IF( $AV414, IFERROR( IF(MATCH( $E414, 顎音化聲母!$H$9:$H$37, 0), TRUE, FALSE), FALSE), "")</f>
        <v/>
      </c>
      <c r="AX414" s="301" t="str">
        <f t="array" ref="AX414">IF( AND($AV414, $AW414), INDEX(顎音化聲母資料表, MATCH( $D414 &amp; $E414, 顎音化聲母!$L$5:$L$136, 0), 3), "")</f>
        <v/>
      </c>
      <c r="AY414" s="301">
        <f t="shared" si="171"/>
        <v>18</v>
      </c>
      <c r="AZ414" s="362" t="str">
        <f t="array" ref="AZ414">IF($AY414="", "", IF( $AX414&lt;&gt;"", $AX414,INDEX(聲母資料表, $AY414, $AZ$5)))</f>
        <v>ㄗ</v>
      </c>
      <c r="BA414" s="362" t="str">
        <f t="array" ref="BA414">IF($X414, "", INDEX(方音八音反切資料表, $AE414, $AJ414))</f>
        <v>ㄧㆻ</v>
      </c>
    </row>
    <row r="415" spans="2:53">
      <c r="B415" s="307">
        <f t="shared" si="153"/>
        <v>408</v>
      </c>
      <c r="C415" s="404" t="s">
        <v>309</v>
      </c>
      <c r="D415" s="312" t="s">
        <v>103</v>
      </c>
      <c r="E415" s="312" t="s">
        <v>104</v>
      </c>
      <c r="F415" s="296">
        <v>5</v>
      </c>
      <c r="G415" s="418" t="str">
        <f t="shared" si="154"/>
        <v xml:space="preserve">何 (ho5) </v>
      </c>
      <c r="H415" s="269" t="str" cm="1">
        <f t="array" ref="H415">IF( OR($U415, NOT($V415), $X415), "",  $AF415 &amp; INDEX(中文數值資料表, $AJ415, 2) &amp; $AC415)</f>
        <v>伽五喜</v>
      </c>
      <c r="I415" s="332" t="str">
        <f t="shared" si="155"/>
        <v>hô</v>
      </c>
      <c r="J415" s="333" t="str">
        <f t="shared" si="156"/>
        <v>hô</v>
      </c>
      <c r="K415" s="334" t="str">
        <f t="shared" si="157"/>
        <v>hò</v>
      </c>
      <c r="L415" s="335" t="str">
        <f t="shared" si="158"/>
        <v>ㄏㄜˊ</v>
      </c>
      <c r="M415" s="270" t="str">
        <f t="shared" ca="1" si="159"/>
        <v xml:space="preserve">\ltjruby{何}{hô}\
</v>
      </c>
      <c r="N415" s="270" t="str">
        <f t="shared" ca="1" si="160"/>
        <v xml:space="preserve">&lt;ruby&gt;何&lt;rt&gt;伽五喜&lt;/rt&gt;&lt;/ruby&gt;
</v>
      </c>
      <c r="O415" s="270" t="str">
        <f t="shared" ca="1" si="161"/>
        <v xml:space="preserve">&lt;ruby&gt;何&lt;rt&gt;hô&lt;/rt&gt;&lt;/ruby&gt;
</v>
      </c>
      <c r="P415" s="270" t="str">
        <f t="shared" ca="1" si="175"/>
        <v xml:space="preserve">&lt;ruby&gt;何&lt;rt&gt;hô&lt;/rt&gt;&lt;/ruby&gt;
</v>
      </c>
      <c r="Q415" s="270" t="str">
        <f t="shared" ca="1" si="175"/>
        <v xml:space="preserve">&lt;ruby&gt;何&lt;rt&gt;hò&lt;/rt&gt;&lt;/ruby&gt;
</v>
      </c>
      <c r="R415" s="271" t="str">
        <f t="shared" ca="1" si="162"/>
        <v xml:space="preserve">&lt;ruby&gt;何&lt;rtc&gt;ㄏㄜˊ&lt;/rtc&gt;&lt;/ruby&gt;
</v>
      </c>
      <c r="S415" s="271" t="str">
        <f t="shared" ca="1" si="163"/>
        <v xml:space="preserve">&lt;ruby&gt;何&lt;rt&gt;hô&lt;/rt&gt;&lt;rtc&gt;ㄏㄜˊ&lt;/rtc&gt;&lt;/ruby&gt;
</v>
      </c>
      <c r="T415" s="244"/>
      <c r="U415" s="272" t="b">
        <f t="shared" si="164"/>
        <v>0</v>
      </c>
      <c r="V415" s="272" t="b">
        <f t="shared" si="165"/>
        <v>1</v>
      </c>
      <c r="W415" s="272" t="b">
        <f t="shared" si="173"/>
        <v>0</v>
      </c>
      <c r="X415" s="272" t="b">
        <f t="shared" si="166"/>
        <v>0</v>
      </c>
      <c r="Y415" s="272" t="b">
        <f t="shared" si="167"/>
        <v>0</v>
      </c>
      <c r="Z415" s="298"/>
      <c r="AA415" s="305">
        <f t="shared" si="168"/>
        <v>13</v>
      </c>
      <c r="AB415" s="301" cm="1">
        <f t="array" ref="AB415">IF( $AA415="", "", INDEX(聲母資料表, $AA415, AB$5))</f>
        <v>15</v>
      </c>
      <c r="AC415" s="301" t="str" cm="1">
        <f t="array" ref="AC415">IF( $AA415="", "", INDEX(聲母資料表, $AA415, AC$5))</f>
        <v>喜</v>
      </c>
      <c r="AD415" s="305">
        <f t="shared" si="169"/>
        <v>53</v>
      </c>
      <c r="AE415" s="301" cm="1">
        <f t="array" ref="AE415">IF( $X415, "", INDEX(韻母資料表, AD415, AE$5))</f>
        <v>15</v>
      </c>
      <c r="AF415" s="301" t="str" cm="1">
        <f t="array" ref="AF415">IF( $X415, "", INDEX(韻母資料表, AE415, AF$5))</f>
        <v>伽</v>
      </c>
      <c r="AG415" s="298"/>
      <c r="AH415" s="301" t="b">
        <f t="array" ref="AH415">IF( $X415, "", IF( INDEX(韻母資料表, AD415, $AH$5) = "入聲", TRUE, FALSE) )</f>
        <v>0</v>
      </c>
      <c r="AI415" s="302">
        <f t="shared" si="170"/>
        <v>1</v>
      </c>
      <c r="AJ415" s="302">
        <f t="shared" si="174"/>
        <v>5</v>
      </c>
      <c r="AK415" s="362" t="str">
        <f t="array" ref="AK415">IF( $X415, "", INDEX(韻母資料表, $AD415, $AK$5))</f>
        <v>o</v>
      </c>
      <c r="AL415" s="362" t="str">
        <f t="array" ref="AL415">IF($X415, "", INDEX(白話字韻母八聲調資料表, $AE415, $AJ415))</f>
        <v>ô</v>
      </c>
      <c r="AM415" s="298"/>
      <c r="AN415" s="362" t="str" cm="1">
        <f t="array" ref="AN415">IF($W415, "", INDEX(聲母資料表, $AA415, AN$5))</f>
        <v>h</v>
      </c>
      <c r="AO415" s="367" t="str" cm="1">
        <f t="array" ref="AO415">IF($X415, "", INDEX(韻母資料表, $AD415, AO$5))</f>
        <v>o</v>
      </c>
      <c r="AP415" s="362" t="str" cm="1">
        <f t="array" ref="AP415">IF($X415, "", INDEX(台羅韻母八聲調資料表, $AE415, $F415))</f>
        <v>ô</v>
      </c>
      <c r="AQ415" s="298"/>
      <c r="AR415" s="302" t="str">
        <f t="array" ref="AR415">IF($W415, "", INDEX(聲母資料表, $AA415, $AR$5))</f>
        <v>h</v>
      </c>
      <c r="AS415" s="303" t="str">
        <f t="array" ref="AS415">IF($X415, "", INDEX(韻母資料表, $AD415, $AS$5))</f>
        <v>o</v>
      </c>
      <c r="AT415" s="302" t="str">
        <f t="array" ref="AT415">IF($X415, "", INDEX(閩拼韻母八聲調資料表, $AE415, $AJ415))</f>
        <v>ò</v>
      </c>
      <c r="AV415" s="301" t="b">
        <f t="shared" si="172"/>
        <v>0</v>
      </c>
      <c r="AW415" s="301" t="str">
        <f>IF( $AV415, IFERROR( IF(MATCH( $E415, 顎音化聲母!$H$9:$H$37, 0), TRUE, FALSE), FALSE), "")</f>
        <v/>
      </c>
      <c r="AX415" s="301" t="str">
        <f t="array" ref="AX415">IF( AND($AV415, $AW415), INDEX(顎音化聲母資料表, MATCH( $D415 &amp; $E415, 顎音化聲母!$L$5:$L$136, 0), 3), "")</f>
        <v/>
      </c>
      <c r="AY415" s="301">
        <f t="shared" si="171"/>
        <v>13</v>
      </c>
      <c r="AZ415" s="362" t="str">
        <f t="array" ref="AZ415">IF($AY415="", "", IF( $AX415&lt;&gt;"", $AX415,INDEX(聲母資料表, $AY415, $AZ$5)))</f>
        <v>ㄏ</v>
      </c>
      <c r="BA415" s="362" t="str">
        <f t="array" ref="BA415">IF($X415, "", INDEX(方音八音反切資料表, $AE415, $AJ415))</f>
        <v>ㄜˊ</v>
      </c>
    </row>
    <row r="416" spans="2:53">
      <c r="B416" s="307">
        <f t="shared" si="153"/>
        <v>409</v>
      </c>
      <c r="C416" s="404" t="s">
        <v>345</v>
      </c>
      <c r="D416" s="312" t="s">
        <v>68</v>
      </c>
      <c r="E416" s="312" t="s">
        <v>61</v>
      </c>
      <c r="F416" s="296">
        <v>5</v>
      </c>
      <c r="G416" s="418" t="str">
        <f t="shared" si="154"/>
        <v xml:space="preserve">時 (si5) </v>
      </c>
      <c r="H416" s="269" t="str" cm="1">
        <f t="array" ref="H416">IF( OR($U416, NOT($V416), $X416), "",  $AF416 &amp; INDEX(中文數值資料表, $AJ416, 2) &amp; $AC416)</f>
        <v>堅五時</v>
      </c>
      <c r="I416" s="332" t="str">
        <f t="shared" si="155"/>
        <v>sî</v>
      </c>
      <c r="J416" s="333" t="str">
        <f t="shared" si="156"/>
        <v>sî</v>
      </c>
      <c r="K416" s="334" t="str">
        <f t="shared" si="157"/>
        <v>sì</v>
      </c>
      <c r="L416" s="335" t="str">
        <f t="shared" si="158"/>
        <v>ㄒㄧˊ</v>
      </c>
      <c r="M416" s="270" t="str">
        <f t="shared" ca="1" si="159"/>
        <v xml:space="preserve">\ltjruby{時}{sî}\
</v>
      </c>
      <c r="N416" s="270" t="str">
        <f t="shared" ca="1" si="160"/>
        <v xml:space="preserve">&lt;ruby&gt;時&lt;rt&gt;堅五時&lt;/rt&gt;&lt;/ruby&gt;
</v>
      </c>
      <c r="O416" s="270" t="str">
        <f t="shared" ca="1" si="161"/>
        <v xml:space="preserve">&lt;ruby&gt;時&lt;rt&gt;sî&lt;/rt&gt;&lt;/ruby&gt;
</v>
      </c>
      <c r="P416" s="270" t="str">
        <f t="shared" ca="1" si="175"/>
        <v xml:space="preserve">&lt;ruby&gt;時&lt;rt&gt;sî&lt;/rt&gt;&lt;/ruby&gt;
</v>
      </c>
      <c r="Q416" s="270" t="str">
        <f t="shared" ca="1" si="175"/>
        <v xml:space="preserve">&lt;ruby&gt;時&lt;rt&gt;sì&lt;/rt&gt;&lt;/ruby&gt;
</v>
      </c>
      <c r="R416" s="271" t="str">
        <f t="shared" ca="1" si="162"/>
        <v xml:space="preserve">&lt;ruby&gt;時&lt;rtc&gt;ㄒㄧˊ&lt;/rtc&gt;&lt;/ruby&gt;
</v>
      </c>
      <c r="S416" s="271" t="str">
        <f t="shared" ca="1" si="163"/>
        <v xml:space="preserve">&lt;ruby&gt;時&lt;rt&gt;sî&lt;/rt&gt;&lt;rtc&gt;ㄒㄧˊ&lt;/rtc&gt;&lt;/ruby&gt;
</v>
      </c>
      <c r="T416" s="244"/>
      <c r="U416" s="272" t="b">
        <f t="shared" si="164"/>
        <v>0</v>
      </c>
      <c r="V416" s="272" t="b">
        <f t="shared" si="165"/>
        <v>1</v>
      </c>
      <c r="W416" s="272" t="b">
        <f t="shared" si="173"/>
        <v>0</v>
      </c>
      <c r="X416" s="272" t="b">
        <f t="shared" si="166"/>
        <v>0</v>
      </c>
      <c r="Y416" s="272" t="b">
        <f t="shared" si="167"/>
        <v>0</v>
      </c>
      <c r="Z416" s="298"/>
      <c r="AA416" s="305">
        <f t="shared" si="168"/>
        <v>21</v>
      </c>
      <c r="AB416" s="301" cm="1">
        <f t="array" ref="AB416">IF( $AA416="", "", INDEX(聲母資料表, $AA416, AB$5))</f>
        <v>10</v>
      </c>
      <c r="AC416" s="301" t="str" cm="1">
        <f t="array" ref="AC416">IF( $AA416="", "", INDEX(聲母資料表, $AA416, AC$5))</f>
        <v>時</v>
      </c>
      <c r="AD416" s="305">
        <f t="shared" si="169"/>
        <v>19</v>
      </c>
      <c r="AE416" s="301" cm="1">
        <f t="array" ref="AE416">IF( $X416, "", INDEX(韻母資料表, AD416, AE$5))</f>
        <v>29</v>
      </c>
      <c r="AF416" s="301" t="str" cm="1">
        <f t="array" ref="AF416">IF( $X416, "", INDEX(韻母資料表, AE416, AF$5))</f>
        <v>堅</v>
      </c>
      <c r="AG416" s="298"/>
      <c r="AH416" s="301" t="b">
        <f t="array" ref="AH416">IF( $X416, "", IF( INDEX(韻母資料表, AD416, $AH$5) = "入聲", TRUE, FALSE) )</f>
        <v>0</v>
      </c>
      <c r="AI416" s="302">
        <f t="shared" si="170"/>
        <v>1</v>
      </c>
      <c r="AJ416" s="302">
        <f t="shared" si="174"/>
        <v>5</v>
      </c>
      <c r="AK416" s="362" t="str">
        <f t="array" ref="AK416">IF( $X416, "", INDEX(韻母資料表, $AD416, $AK$5))</f>
        <v>i</v>
      </c>
      <c r="AL416" s="362" t="str">
        <f t="array" ref="AL416">IF($X416, "", INDEX(白話字韻母八聲調資料表, $AE416, $AJ416))</f>
        <v>î</v>
      </c>
      <c r="AM416" s="298"/>
      <c r="AN416" s="362" t="str" cm="1">
        <f t="array" ref="AN416">IF($W416, "", INDEX(聲母資料表, $AA416, AN$5))</f>
        <v>s</v>
      </c>
      <c r="AO416" s="367" t="str" cm="1">
        <f t="array" ref="AO416">IF($X416, "", INDEX(韻母資料表, $AD416, AO$5))</f>
        <v>i</v>
      </c>
      <c r="AP416" s="362" t="str" cm="1">
        <f t="array" ref="AP416">IF($X416, "", INDEX(台羅韻母八聲調資料表, $AE416, $F416))</f>
        <v>î</v>
      </c>
      <c r="AQ416" s="298"/>
      <c r="AR416" s="302" t="str">
        <f t="array" ref="AR416">IF($W416, "", INDEX(聲母資料表, $AA416, $AR$5))</f>
        <v>s</v>
      </c>
      <c r="AS416" s="303" t="str">
        <f t="array" ref="AS416">IF($X416, "", INDEX(韻母資料表, $AD416, $AS$5))</f>
        <v>i</v>
      </c>
      <c r="AT416" s="302" t="str">
        <f t="array" ref="AT416">IF($X416, "", INDEX(閩拼韻母八聲調資料表, $AE416, $AJ416))</f>
        <v>ì</v>
      </c>
      <c r="AV416" s="301" t="b">
        <f t="shared" si="172"/>
        <v>1</v>
      </c>
      <c r="AW416" s="301" t="b">
        <f>IF( $AV416, IFERROR( IF(MATCH( $E416, 顎音化聲母!$H$9:$H$37, 0), TRUE, FALSE), FALSE), "")</f>
        <v>1</v>
      </c>
      <c r="AX416" s="301" t="str">
        <f t="array" ref="AX416">IF( AND($AV416, $AW416), INDEX(顎音化聲母資料表, MATCH( $D416 &amp; $E416, 顎音化聲母!$L$5:$L$136, 0), 3), "")</f>
        <v>ㄒ</v>
      </c>
      <c r="AY416" s="301">
        <f t="shared" si="171"/>
        <v>21</v>
      </c>
      <c r="AZ416" s="362" t="str">
        <f t="array" ref="AZ416">IF($AY416="", "", IF( $AX416&lt;&gt;"", $AX416,INDEX(聲母資料表, $AY416, $AZ$5)))</f>
        <v>ㄒ</v>
      </c>
      <c r="BA416" s="362" t="str">
        <f t="array" ref="BA416">IF($X416, "", INDEX(方音八音反切資料表, $AE416, $AJ416))</f>
        <v>ㄧˊ</v>
      </c>
    </row>
    <row r="417" spans="2:53">
      <c r="B417" s="307">
        <f t="shared" si="153"/>
        <v>410</v>
      </c>
      <c r="C417" s="404" t="s">
        <v>263</v>
      </c>
      <c r="D417" s="312" t="s">
        <v>100</v>
      </c>
      <c r="E417" s="312" t="s">
        <v>61</v>
      </c>
      <c r="F417" s="296">
        <v>5</v>
      </c>
      <c r="G417" s="418" t="str">
        <f t="shared" si="154"/>
        <v xml:space="preserve">而 (ji5) </v>
      </c>
      <c r="H417" s="269" t="str" cm="1">
        <f t="array" ref="H417">IF( OR($U417, NOT($V417), $X417), "",  $AF417 &amp; INDEX(中文數值資料表, $AJ417, 2) &amp; $AC417)</f>
        <v>堅五入</v>
      </c>
      <c r="I417" s="332" t="str">
        <f t="shared" si="155"/>
        <v>jî</v>
      </c>
      <c r="J417" s="333" t="str">
        <f t="shared" si="156"/>
        <v>jî</v>
      </c>
      <c r="K417" s="334" t="str">
        <f t="shared" si="157"/>
        <v>zzì</v>
      </c>
      <c r="L417" s="335" t="str">
        <f t="shared" si="158"/>
        <v>ㆢㄧˊ</v>
      </c>
      <c r="M417" s="270" t="str">
        <f t="shared" ca="1" si="159"/>
        <v xml:space="preserve">\ltjruby{而}{jî}\
</v>
      </c>
      <c r="N417" s="270" t="str">
        <f t="shared" ca="1" si="160"/>
        <v xml:space="preserve">&lt;ruby&gt;而&lt;rt&gt;堅五入&lt;/rt&gt;&lt;/ruby&gt;
</v>
      </c>
      <c r="O417" s="270" t="str">
        <f t="shared" ca="1" si="161"/>
        <v xml:space="preserve">&lt;ruby&gt;而&lt;rt&gt;jî&lt;/rt&gt;&lt;/ruby&gt;
</v>
      </c>
      <c r="P417" s="270" t="str">
        <f t="shared" ca="1" si="175"/>
        <v xml:space="preserve">&lt;ruby&gt;而&lt;rt&gt;jî&lt;/rt&gt;&lt;/ruby&gt;
</v>
      </c>
      <c r="Q417" s="270" t="str">
        <f t="shared" ca="1" si="175"/>
        <v xml:space="preserve">&lt;ruby&gt;而&lt;rt&gt;zzì&lt;/rt&gt;&lt;/ruby&gt;
</v>
      </c>
      <c r="R417" s="271" t="str">
        <f t="shared" ca="1" si="162"/>
        <v xml:space="preserve">&lt;ruby&gt;而&lt;rtc&gt;ㆢㄧˊ&lt;/rtc&gt;&lt;/ruby&gt;
</v>
      </c>
      <c r="S417" s="271" t="str">
        <f t="shared" ca="1" si="163"/>
        <v xml:space="preserve">&lt;ruby&gt;而&lt;rt&gt;jî&lt;/rt&gt;&lt;rtc&gt;ㆢㄧˊ&lt;/rtc&gt;&lt;/ruby&gt;
</v>
      </c>
      <c r="T417" s="244"/>
      <c r="U417" s="272" t="b">
        <f t="shared" si="164"/>
        <v>0</v>
      </c>
      <c r="V417" s="272" t="b">
        <f t="shared" si="165"/>
        <v>1</v>
      </c>
      <c r="W417" s="272" t="b">
        <f t="shared" si="173"/>
        <v>0</v>
      </c>
      <c r="X417" s="272" t="b">
        <f t="shared" si="166"/>
        <v>0</v>
      </c>
      <c r="Y417" s="272" t="b">
        <f t="shared" si="167"/>
        <v>0</v>
      </c>
      <c r="Z417" s="298"/>
      <c r="AA417" s="305">
        <f t="shared" si="168"/>
        <v>19</v>
      </c>
      <c r="AB417" s="301" cm="1">
        <f t="array" ref="AB417">IF( $AA417="", "", INDEX(聲母資料表, $AA417, AB$5))</f>
        <v>9</v>
      </c>
      <c r="AC417" s="301" t="str" cm="1">
        <f t="array" ref="AC417">IF( $AA417="", "", INDEX(聲母資料表, $AA417, AC$5))</f>
        <v>入</v>
      </c>
      <c r="AD417" s="305">
        <f t="shared" si="169"/>
        <v>19</v>
      </c>
      <c r="AE417" s="301" cm="1">
        <f t="array" ref="AE417">IF( $X417, "", INDEX(韻母資料表, AD417, AE$5))</f>
        <v>29</v>
      </c>
      <c r="AF417" s="301" t="str" cm="1">
        <f t="array" ref="AF417">IF( $X417, "", INDEX(韻母資料表, AE417, AF$5))</f>
        <v>堅</v>
      </c>
      <c r="AG417" s="298"/>
      <c r="AH417" s="301" t="b">
        <f t="array" ref="AH417">IF( $X417, "", IF( INDEX(韻母資料表, AD417, $AH$5) = "入聲", TRUE, FALSE) )</f>
        <v>0</v>
      </c>
      <c r="AI417" s="302">
        <f t="shared" si="170"/>
        <v>1</v>
      </c>
      <c r="AJ417" s="302">
        <f t="shared" si="174"/>
        <v>5</v>
      </c>
      <c r="AK417" s="362" t="str">
        <f t="array" ref="AK417">IF( $X417, "", INDEX(韻母資料表, $AD417, $AK$5))</f>
        <v>i</v>
      </c>
      <c r="AL417" s="362" t="str">
        <f t="array" ref="AL417">IF($X417, "", INDEX(白話字韻母八聲調資料表, $AE417, $AJ417))</f>
        <v>î</v>
      </c>
      <c r="AM417" s="298"/>
      <c r="AN417" s="362" t="str" cm="1">
        <f t="array" ref="AN417">IF($W417, "", INDEX(聲母資料表, $AA417, AN$5))</f>
        <v>j</v>
      </c>
      <c r="AO417" s="367" t="str" cm="1">
        <f t="array" ref="AO417">IF($X417, "", INDEX(韻母資料表, $AD417, AO$5))</f>
        <v>i</v>
      </c>
      <c r="AP417" s="362" t="str" cm="1">
        <f t="array" ref="AP417">IF($X417, "", INDEX(台羅韻母八聲調資料表, $AE417, $F417))</f>
        <v>î</v>
      </c>
      <c r="AQ417" s="298"/>
      <c r="AR417" s="302" t="str">
        <f t="array" ref="AR417">IF($W417, "", INDEX(聲母資料表, $AA417, $AR$5))</f>
        <v>zz</v>
      </c>
      <c r="AS417" s="303" t="str">
        <f t="array" ref="AS417">IF($X417, "", INDEX(韻母資料表, $AD417, $AS$5))</f>
        <v>i</v>
      </c>
      <c r="AT417" s="302" t="str">
        <f t="array" ref="AT417">IF($X417, "", INDEX(閩拼韻母八聲調資料表, $AE417, $AJ417))</f>
        <v>ì</v>
      </c>
      <c r="AV417" s="301" t="b">
        <f t="shared" si="172"/>
        <v>1</v>
      </c>
      <c r="AW417" s="301" t="b">
        <f>IF( $AV417, IFERROR( IF(MATCH( $E417, 顎音化聲母!$H$9:$H$37, 0), TRUE, FALSE), FALSE), "")</f>
        <v>1</v>
      </c>
      <c r="AX417" s="301" t="str">
        <f t="array" ref="AX417">IF( AND($AV417, $AW417), INDEX(顎音化聲母資料表, MATCH( $D417 &amp; $E417, 顎音化聲母!$L$5:$L$136, 0), 3), "")</f>
        <v>ㆢ</v>
      </c>
      <c r="AY417" s="301">
        <f t="shared" si="171"/>
        <v>19</v>
      </c>
      <c r="AZ417" s="362" t="str">
        <f t="array" ref="AZ417">IF($AY417="", "", IF( $AX417&lt;&gt;"", $AX417,INDEX(聲母資料表, $AY417, $AZ$5)))</f>
        <v>ㆢ</v>
      </c>
      <c r="BA417" s="362" t="str">
        <f t="array" ref="BA417">IF($X417, "", INDEX(方音八音反切資料表, $AE417, $AJ417))</f>
        <v>ㄧˊ</v>
      </c>
    </row>
    <row r="418" spans="2:53">
      <c r="B418" s="307">
        <f t="shared" si="153"/>
        <v>411</v>
      </c>
      <c r="C418" s="404" t="s">
        <v>308</v>
      </c>
      <c r="D418" s="312" t="s">
        <v>57</v>
      </c>
      <c r="E418" s="312" t="s">
        <v>132</v>
      </c>
      <c r="F418" s="296">
        <v>8</v>
      </c>
      <c r="G418" s="418" t="str">
        <f t="shared" si="154"/>
        <v xml:space="preserve">樂 (lok8) </v>
      </c>
      <c r="H418" s="269" t="str" cm="1">
        <f t="array" ref="H418">IF( OR($U418, NOT($V418), $X418), "",  $AF418 &amp; INDEX(中文數值資料表, $AJ418, 2) &amp; $AC418)</f>
        <v>干八柳</v>
      </c>
      <c r="I418" s="332" t="str">
        <f t="shared" si="155"/>
        <v>lo̍k</v>
      </c>
      <c r="J418" s="333" t="str">
        <f t="shared" si="156"/>
        <v>lo̍k</v>
      </c>
      <c r="K418" s="334" t="str">
        <f t="shared" si="157"/>
        <v>lók</v>
      </c>
      <c r="L418" s="335" t="str">
        <f t="shared" si="158"/>
        <v>ㄌㆦㆻ˙</v>
      </c>
      <c r="M418" s="270" t="str">
        <f t="shared" ca="1" si="159"/>
        <v xml:space="preserve">\ltjruby{樂}{lo̍k}\
</v>
      </c>
      <c r="N418" s="270" t="str">
        <f t="shared" ca="1" si="160"/>
        <v xml:space="preserve">&lt;ruby&gt;樂&lt;rt&gt;干八柳&lt;/rt&gt;&lt;/ruby&gt;
</v>
      </c>
      <c r="O418" s="270" t="str">
        <f t="shared" ca="1" si="161"/>
        <v xml:space="preserve">&lt;ruby&gt;樂&lt;rt&gt;lo̍k&lt;/rt&gt;&lt;/ruby&gt;
</v>
      </c>
      <c r="P418" s="270" t="str">
        <f t="shared" ca="1" si="175"/>
        <v xml:space="preserve">&lt;ruby&gt;樂&lt;rt&gt;lo̍k&lt;/rt&gt;&lt;/ruby&gt;
</v>
      </c>
      <c r="Q418" s="270" t="str">
        <f t="shared" ca="1" si="175"/>
        <v xml:space="preserve">&lt;ruby&gt;樂&lt;rt&gt;lók&lt;/rt&gt;&lt;/ruby&gt;
</v>
      </c>
      <c r="R418" s="271" t="str">
        <f t="shared" ca="1" si="162"/>
        <v xml:space="preserve">&lt;ruby&gt;樂&lt;rtc&gt;ㄌㆦㆻ˙&lt;/rtc&gt;&lt;/ruby&gt;
</v>
      </c>
      <c r="S418" s="271" t="str">
        <f t="shared" ca="1" si="163"/>
        <v xml:space="preserve">&lt;ruby&gt;樂&lt;rt&gt;lo̍k&lt;/rt&gt;&lt;rtc&gt;ㄌㆦㆻ˙&lt;/rtc&gt;&lt;/ruby&gt;
</v>
      </c>
      <c r="T418" s="244"/>
      <c r="U418" s="272" t="b">
        <f t="shared" si="164"/>
        <v>0</v>
      </c>
      <c r="V418" s="272" t="b">
        <f t="shared" si="165"/>
        <v>1</v>
      </c>
      <c r="W418" s="272" t="b">
        <f t="shared" si="173"/>
        <v>0</v>
      </c>
      <c r="X418" s="272" t="b">
        <f t="shared" si="166"/>
        <v>0</v>
      </c>
      <c r="Y418" s="272" t="b">
        <f t="shared" si="167"/>
        <v>0</v>
      </c>
      <c r="Z418" s="298"/>
      <c r="AA418" s="305">
        <f t="shared" si="168"/>
        <v>8</v>
      </c>
      <c r="AB418" s="301" cm="1">
        <f t="array" ref="AB418">IF( $AA418="", "", INDEX(聲母資料表, $AA418, AB$5))</f>
        <v>1</v>
      </c>
      <c r="AC418" s="301" t="str" cm="1">
        <f t="array" ref="AC418">IF( $AA418="", "", INDEX(聲母資料表, $AA418, AC$5))</f>
        <v>柳</v>
      </c>
      <c r="AD418" s="305">
        <f t="shared" si="169"/>
        <v>55</v>
      </c>
      <c r="AE418" s="301" cm="1">
        <f t="array" ref="AE418">IF( $X418, "", INDEX(韻母資料表, AD418, AE$5))</f>
        <v>7</v>
      </c>
      <c r="AF418" s="301" t="str" cm="1">
        <f t="array" ref="AF418">IF( $X418, "", INDEX(韻母資料表, AE418, AF$5))</f>
        <v>干</v>
      </c>
      <c r="AG418" s="298"/>
      <c r="AH418" s="301" t="b">
        <f t="array" ref="AH418">IF( $X418, "", IF( INDEX(韻母資料表, AD418, $AH$5) = "入聲", TRUE, FALSE) )</f>
        <v>0</v>
      </c>
      <c r="AI418" s="302">
        <f t="shared" si="170"/>
        <v>1</v>
      </c>
      <c r="AJ418" s="302">
        <f t="shared" si="174"/>
        <v>8</v>
      </c>
      <c r="AK418" s="362" t="str">
        <f t="array" ref="AK418">IF( $X418, "", INDEX(韻母資料表, $AD418, $AK$5))</f>
        <v>ok</v>
      </c>
      <c r="AL418" s="362" t="str">
        <f t="array" ref="AL418">IF($X418, "", INDEX(白話字韻母八聲調資料表, $AE418, $AJ418))</f>
        <v>o̍k</v>
      </c>
      <c r="AM418" s="298"/>
      <c r="AN418" s="362" t="str" cm="1">
        <f t="array" ref="AN418">IF($W418, "", INDEX(聲母資料表, $AA418, AN$5))</f>
        <v>l</v>
      </c>
      <c r="AO418" s="367" t="str" cm="1">
        <f t="array" ref="AO418">IF($X418, "", INDEX(韻母資料表, $AD418, AO$5))</f>
        <v>ok</v>
      </c>
      <c r="AP418" s="362" t="str" cm="1">
        <f t="array" ref="AP418">IF($X418, "", INDEX(台羅韻母八聲調資料表, $AE418, $F418))</f>
        <v>o̍k</v>
      </c>
      <c r="AQ418" s="298"/>
      <c r="AR418" s="302" t="str">
        <f t="array" ref="AR418">IF($W418, "", INDEX(聲母資料表, $AA418, $AR$5))</f>
        <v>l</v>
      </c>
      <c r="AS418" s="303" t="str">
        <f t="array" ref="AS418">IF($X418, "", INDEX(韻母資料表, $AD418, $AS$5))</f>
        <v>ok</v>
      </c>
      <c r="AT418" s="302" t="str">
        <f t="array" ref="AT418">IF($X418, "", INDEX(閩拼韻母八聲調資料表, $AE418, $AJ418))</f>
        <v>ók</v>
      </c>
      <c r="AV418" s="301" t="b">
        <f t="shared" si="172"/>
        <v>0</v>
      </c>
      <c r="AW418" s="301" t="str">
        <f>IF( $AV418, IFERROR( IF(MATCH( $E418, 顎音化聲母!$H$9:$H$37, 0), TRUE, FALSE), FALSE), "")</f>
        <v/>
      </c>
      <c r="AX418" s="301" t="str">
        <f t="array" ref="AX418">IF( AND($AV418, $AW418), INDEX(顎音化聲母資料表, MATCH( $D418 &amp; $E418, 顎音化聲母!$L$5:$L$136, 0), 3), "")</f>
        <v/>
      </c>
      <c r="AY418" s="301">
        <f t="shared" si="171"/>
        <v>8</v>
      </c>
      <c r="AZ418" s="362" t="str">
        <f t="array" ref="AZ418">IF($AY418="", "", IF( $AX418&lt;&gt;"", $AX418,INDEX(聲母資料表, $AY418, $AZ$5)))</f>
        <v>ㄌ</v>
      </c>
      <c r="BA418" s="362" t="str">
        <f t="array" ref="BA418">IF($X418, "", INDEX(方音八音反切資料表, $AE418, $AJ418))</f>
        <v>ㆦㆻ˙</v>
      </c>
    </row>
    <row r="419" spans="2:53">
      <c r="B419" s="307">
        <f t="shared" si="153"/>
        <v>412</v>
      </c>
      <c r="C419" s="404" t="s">
        <v>346</v>
      </c>
      <c r="D419" s="312" t="s">
        <v>91</v>
      </c>
      <c r="E419" s="312" t="s">
        <v>179</v>
      </c>
      <c r="F419" s="296">
        <v>5</v>
      </c>
      <c r="G419" s="418" t="str">
        <f t="shared" si="154"/>
        <v xml:space="preserve">耶 (qia5) </v>
      </c>
      <c r="H419" s="269" t="str" cm="1">
        <f t="array" ref="H419">IF( OR($U419, NOT($V419), $X419), "",  $AF419 &amp; INDEX(中文數值資料表, $AJ419, 2) &amp; $AC419)</f>
        <v>堅五英</v>
      </c>
      <c r="I419" s="332" t="str">
        <f t="shared" si="155"/>
        <v>qiâ</v>
      </c>
      <c r="J419" s="333" t="str">
        <f t="shared" si="156"/>
        <v>iâ</v>
      </c>
      <c r="K419" s="334" t="str">
        <f t="shared" si="157"/>
        <v>ià</v>
      </c>
      <c r="L419" s="335" t="str">
        <f t="shared" si="158"/>
        <v>0ㄧㄚˊ</v>
      </c>
      <c r="M419" s="270" t="str">
        <f t="shared" ca="1" si="159"/>
        <v xml:space="preserve">\ltjruby{耶}{iâ}\
</v>
      </c>
      <c r="N419" s="270" t="str">
        <f t="shared" ca="1" si="160"/>
        <v xml:space="preserve">&lt;ruby&gt;耶&lt;rt&gt;堅五英&lt;/rt&gt;&lt;/ruby&gt;
</v>
      </c>
      <c r="O419" s="270" t="str">
        <f t="shared" ca="1" si="161"/>
        <v xml:space="preserve">&lt;ruby&gt;耶&lt;rt&gt;qiâ&lt;/rt&gt;&lt;/ruby&gt;
</v>
      </c>
      <c r="P419" s="270" t="str">
        <f t="shared" ca="1" si="175"/>
        <v xml:space="preserve">&lt;ruby&gt;耶&lt;rt&gt;iâ&lt;/rt&gt;&lt;/ruby&gt;
</v>
      </c>
      <c r="Q419" s="270" t="str">
        <f t="shared" ca="1" si="175"/>
        <v xml:space="preserve">&lt;ruby&gt;耶&lt;rt&gt;ià&lt;/rt&gt;&lt;/ruby&gt;
</v>
      </c>
      <c r="R419" s="271" t="str">
        <f t="shared" ca="1" si="162"/>
        <v xml:space="preserve">&lt;ruby&gt;耶&lt;rtc&gt;0ㄧㄚˊ&lt;/rtc&gt;&lt;/ruby&gt;
</v>
      </c>
      <c r="S419" s="271" t="str">
        <f t="shared" ca="1" si="163"/>
        <v xml:space="preserve">&lt;ruby&gt;耶&lt;rt&gt;iâ&lt;/rt&gt;&lt;rtc&gt;0ㄧㄚˊ&lt;/rtc&gt;&lt;/ruby&gt;
</v>
      </c>
      <c r="T419" s="244"/>
      <c r="U419" s="272" t="b">
        <f t="shared" si="164"/>
        <v>0</v>
      </c>
      <c r="V419" s="272" t="b">
        <f t="shared" si="165"/>
        <v>1</v>
      </c>
      <c r="W419" s="272" t="b">
        <f t="shared" si="173"/>
        <v>0</v>
      </c>
      <c r="X419" s="272" t="b">
        <f t="shared" si="166"/>
        <v>0</v>
      </c>
      <c r="Y419" s="272" t="b">
        <f t="shared" si="167"/>
        <v>0</v>
      </c>
      <c r="Z419" s="298"/>
      <c r="AA419" s="305">
        <f t="shared" si="168"/>
        <v>22</v>
      </c>
      <c r="AB419" s="301" cm="1">
        <f t="array" ref="AB419">IF( $AA419="", "", INDEX(聲母資料表, $AA419, AB$5))</f>
        <v>11</v>
      </c>
      <c r="AC419" s="301" t="str" cm="1">
        <f t="array" ref="AC419">IF( $AA419="", "", INDEX(聲母資料表, $AA419, AC$5))</f>
        <v>英</v>
      </c>
      <c r="AD419" s="305">
        <f t="shared" si="169"/>
        <v>20</v>
      </c>
      <c r="AE419" s="301" cm="1">
        <f t="array" ref="AE419">IF( $X419, "", INDEX(韻母資料表, AD419, AE$5))</f>
        <v>24</v>
      </c>
      <c r="AF419" s="301" t="str" cm="1">
        <f t="array" ref="AF419">IF( $X419, "", INDEX(韻母資料表, AE419, AF$5))</f>
        <v>堅</v>
      </c>
      <c r="AG419" s="298"/>
      <c r="AH419" s="301" t="b">
        <f t="array" ref="AH419">IF( $X419, "", IF( INDEX(韻母資料表, AD419, $AH$5) = "入聲", TRUE, FALSE) )</f>
        <v>0</v>
      </c>
      <c r="AI419" s="302">
        <f t="shared" si="170"/>
        <v>1</v>
      </c>
      <c r="AJ419" s="302">
        <f t="shared" si="174"/>
        <v>5</v>
      </c>
      <c r="AK419" s="362" t="str">
        <f t="array" ref="AK419">IF( $X419, "", INDEX(韻母資料表, $AD419, $AK$5))</f>
        <v>ia</v>
      </c>
      <c r="AL419" s="362" t="str">
        <f t="array" ref="AL419">IF($X419, "", INDEX(白話字韻母八聲調資料表, $AE419, $AJ419))</f>
        <v>iâ</v>
      </c>
      <c r="AM419" s="298"/>
      <c r="AN419" s="362" t="str" cm="1">
        <f t="array" ref="AN419">IF($W419, "", INDEX(聲母資料表, $AA419, AN$5))</f>
        <v xml:space="preserve"> </v>
      </c>
      <c r="AO419" s="367" t="str" cm="1">
        <f t="array" ref="AO419">IF($X419, "", INDEX(韻母資料表, $AD419, AO$5))</f>
        <v>ia</v>
      </c>
      <c r="AP419" s="362" t="str" cm="1">
        <f t="array" ref="AP419">IF($X419, "", INDEX(台羅韻母八聲調資料表, $AE419, $F419))</f>
        <v>iâ</v>
      </c>
      <c r="AQ419" s="298"/>
      <c r="AR419" s="302" t="str">
        <f t="array" ref="AR419">IF($W419, "", INDEX(聲母資料表, $AA419, $AR$5))</f>
        <v xml:space="preserve"> </v>
      </c>
      <c r="AS419" s="303" t="str">
        <f t="array" ref="AS419">IF($X419, "", INDEX(韻母資料表, $AD419, $AS$5))</f>
        <v>ia</v>
      </c>
      <c r="AT419" s="302" t="str">
        <f t="array" ref="AT419">IF($X419, "", INDEX(閩拼韻母八聲調資料表, $AE419, $AJ419))</f>
        <v>ià</v>
      </c>
      <c r="AV419" s="301" t="b">
        <f t="shared" si="172"/>
        <v>0</v>
      </c>
      <c r="AW419" s="301" t="str">
        <f>IF( $AV419, IFERROR( IF(MATCH( $E419, 顎音化聲母!$H$9:$H$37, 0), TRUE, FALSE), FALSE), "")</f>
        <v/>
      </c>
      <c r="AX419" s="301" t="str">
        <f t="array" ref="AX419">IF( AND($AV419, $AW419), INDEX(顎音化聲母資料表, MATCH( $D419 &amp; $E419, 顎音化聲母!$L$5:$L$136, 0), 3), "")</f>
        <v/>
      </c>
      <c r="AY419" s="301">
        <f t="shared" si="171"/>
        <v>22</v>
      </c>
      <c r="AZ419" s="362">
        <f t="array" ref="AZ419">IF($AY419="", "", IF( $AX419&lt;&gt;"", $AX419,INDEX(聲母資料表, $AY419, $AZ$5)))</f>
        <v>0</v>
      </c>
      <c r="BA419" s="362" t="str">
        <f t="array" ref="BA419">IF($X419, "", INDEX(方音八音反切資料表, $AE419, $AJ419))</f>
        <v>ㄧㄚˊ</v>
      </c>
    </row>
    <row r="420" spans="2:53">
      <c r="B420" s="307">
        <f t="shared" si="153"/>
        <v>413</v>
      </c>
      <c r="C420" s="404" t="s">
        <v>332</v>
      </c>
      <c r="D420" s="312"/>
      <c r="E420" s="312"/>
      <c r="F420" s="296"/>
      <c r="G420" s="418" t="str">
        <f t="shared" si="154"/>
        <v/>
      </c>
      <c r="H420" s="269" t="str" cm="1">
        <f t="array" ref="H420">IF( OR($U420, NOT($V420), $X420), "",  $AF420 &amp; INDEX(中文數值資料表, $AJ420, 2) &amp; $AC420)</f>
        <v/>
      </c>
      <c r="I420" s="332" t="str">
        <f t="shared" si="155"/>
        <v/>
      </c>
      <c r="J420" s="333" t="str">
        <f t="shared" si="156"/>
        <v/>
      </c>
      <c r="K420" s="334" t="str">
        <f t="shared" si="157"/>
        <v/>
      </c>
      <c r="L420" s="335" t="str">
        <f t="shared" si="158"/>
        <v/>
      </c>
      <c r="M420" s="270" t="str">
        <f t="shared" ca="1" si="159"/>
        <v xml:space="preserve">\ltjruby{？}{}\
</v>
      </c>
      <c r="N420" s="270" t="str">
        <f t="shared" ca="1" si="160"/>
        <v xml:space="preserve">？
</v>
      </c>
      <c r="O420" s="270" t="str">
        <f t="shared" ca="1" si="161"/>
        <v xml:space="preserve">？
</v>
      </c>
      <c r="P420" s="270" t="str">
        <f t="shared" ca="1" si="175"/>
        <v xml:space="preserve">？
</v>
      </c>
      <c r="Q420" s="270" t="str">
        <f t="shared" ca="1" si="175"/>
        <v xml:space="preserve">？
</v>
      </c>
      <c r="R420" s="271" t="str">
        <f t="shared" ca="1" si="162"/>
        <v xml:space="preserve">？
</v>
      </c>
      <c r="S420" s="271" t="str">
        <f t="shared" ca="1" si="163"/>
        <v xml:space="preserve">？
</v>
      </c>
      <c r="T420" s="244"/>
      <c r="U420" s="272" t="b">
        <f t="shared" si="164"/>
        <v>1</v>
      </c>
      <c r="V420" s="272" t="b">
        <f t="shared" si="165"/>
        <v>0</v>
      </c>
      <c r="W420" s="272" t="b">
        <f t="shared" si="173"/>
        <v>1</v>
      </c>
      <c r="X420" s="272" t="b">
        <f t="shared" si="166"/>
        <v>1</v>
      </c>
      <c r="Y420" s="272" t="b">
        <f t="shared" si="167"/>
        <v>0</v>
      </c>
      <c r="Z420" s="298"/>
      <c r="AA420" s="305" t="str">
        <f t="shared" si="168"/>
        <v/>
      </c>
      <c r="AB420" s="301" t="str" cm="1">
        <f t="array" ref="AB420">IF( $AA420="", "", INDEX(聲母資料表, $AA420, AB$5))</f>
        <v/>
      </c>
      <c r="AC420" s="301" t="str" cm="1">
        <f t="array" ref="AC420">IF( $AA420="", "", INDEX(聲母資料表, $AA420, AC$5))</f>
        <v/>
      </c>
      <c r="AD420" s="305" t="str">
        <f t="shared" si="169"/>
        <v/>
      </c>
      <c r="AE420" s="301" t="str" cm="1">
        <f t="array" ref="AE420">IF( $X420, "", INDEX(韻母資料表, AD420, AE$5))</f>
        <v/>
      </c>
      <c r="AF420" s="301" t="str" cm="1">
        <f t="array" ref="AF420">IF( $X420, "", INDEX(韻母資料表, AE420, AF$5))</f>
        <v/>
      </c>
      <c r="AG420" s="298"/>
      <c r="AH420" s="301" t="str">
        <f t="array" ref="AH420">IF( $X420, "", IF( INDEX(韻母資料表, AD420, $AH$5) = "入聲", TRUE, FALSE) )</f>
        <v/>
      </c>
      <c r="AI420" s="302" t="str">
        <f t="shared" si="170"/>
        <v/>
      </c>
      <c r="AJ420" s="302" t="str">
        <f t="shared" si="174"/>
        <v/>
      </c>
      <c r="AK420" s="362" t="str">
        <f t="array" ref="AK420">IF( $X420, "", INDEX(韻母資料表, $AD420, $AK$5))</f>
        <v/>
      </c>
      <c r="AL420" s="362" t="str">
        <f t="array" ref="AL420">IF($X420, "", INDEX(白話字韻母八聲調資料表, $AE420, $AJ420))</f>
        <v/>
      </c>
      <c r="AM420" s="298"/>
      <c r="AN420" s="362" t="str" cm="1">
        <f t="array" ref="AN420">IF($W420, "", INDEX(聲母資料表, $AA420, AN$5))</f>
        <v/>
      </c>
      <c r="AO420" s="367" t="str" cm="1">
        <f t="array" ref="AO420">IF($X420, "", INDEX(韻母資料表, $AD420, AO$5))</f>
        <v/>
      </c>
      <c r="AP420" s="362" t="str" cm="1">
        <f t="array" ref="AP420">IF($X420, "", INDEX(台羅韻母八聲調資料表, $AE420, $F420))</f>
        <v/>
      </c>
      <c r="AQ420" s="298"/>
      <c r="AR420" s="302" t="str">
        <f t="array" ref="AR420">IF($W420, "", INDEX(聲母資料表, $AA420, $AR$5))</f>
        <v/>
      </c>
      <c r="AS420" s="303" t="str">
        <f t="array" ref="AS420">IF($X420, "", INDEX(韻母資料表, $AD420, $AS$5))</f>
        <v/>
      </c>
      <c r="AT420" s="302" t="str">
        <f t="array" ref="AT420">IF($X420, "", INDEX(閩拼韻母八聲調資料表, $AE420, $AJ420))</f>
        <v/>
      </c>
      <c r="AV420" s="301" t="b">
        <f t="shared" si="172"/>
        <v>0</v>
      </c>
      <c r="AW420" s="301" t="str">
        <f>IF( $AV420, IFERROR( IF(MATCH( $E420, 顎音化聲母!$H$9:$H$37, 0), TRUE, FALSE), FALSE), "")</f>
        <v/>
      </c>
      <c r="AX420" s="301" t="str">
        <f t="array" ref="AX420">IF( AND($AV420, $AW420), INDEX(顎音化聲母資料表, MATCH( $D420 &amp; $E420, 顎音化聲母!$L$5:$L$136, 0), 3), "")</f>
        <v/>
      </c>
      <c r="AY420" s="301" t="str">
        <f t="shared" si="171"/>
        <v/>
      </c>
      <c r="AZ420" s="362" t="str">
        <f t="array" ref="AZ420">IF($AY420="", "", IF( $AX420&lt;&gt;"", $AX420,INDEX(聲母資料表, $AY420, $AZ$5)))</f>
        <v/>
      </c>
      <c r="BA420" s="362" t="str">
        <f t="array" ref="BA420">IF($X420, "", INDEX(方音八音反切資料表, $AE420, $AJ420))</f>
        <v/>
      </c>
    </row>
    <row r="421" spans="2:53">
      <c r="B421" s="307">
        <f t="shared" si="153"/>
        <v>414</v>
      </c>
      <c r="C421" s="404" t="s">
        <v>116</v>
      </c>
      <c r="D421" s="312" t="s">
        <v>60</v>
      </c>
      <c r="E421" s="312" t="s">
        <v>61</v>
      </c>
      <c r="F421" s="296">
        <v>5</v>
      </c>
      <c r="G421" s="418" t="str">
        <f t="shared" si="154"/>
        <v xml:space="preserve">其 (ki5) </v>
      </c>
      <c r="H421" s="269" t="str" cm="1">
        <f t="array" ref="H421">IF( OR($U421, NOT($V421), $X421), "",  $AF421 &amp; INDEX(中文數值資料表, $AJ421, 2) &amp; $AC421)</f>
        <v>堅五求</v>
      </c>
      <c r="I421" s="332" t="str">
        <f t="shared" si="155"/>
        <v>kî</v>
      </c>
      <c r="J421" s="333" t="str">
        <f t="shared" si="156"/>
        <v>kî</v>
      </c>
      <c r="K421" s="334" t="str">
        <f t="shared" si="157"/>
        <v>gì</v>
      </c>
      <c r="L421" s="335" t="str">
        <f t="shared" si="158"/>
        <v>ㄍㄧˊ</v>
      </c>
      <c r="M421" s="270" t="str">
        <f t="shared" ca="1" si="159"/>
        <v xml:space="preserve">\ltjruby{其}{kî}\
</v>
      </c>
      <c r="N421" s="270" t="str">
        <f t="shared" ca="1" si="160"/>
        <v xml:space="preserve">&lt;ruby&gt;其&lt;rt&gt;堅五求&lt;/rt&gt;&lt;/ruby&gt;
</v>
      </c>
      <c r="O421" s="270" t="str">
        <f t="shared" ca="1" si="161"/>
        <v xml:space="preserve">&lt;ruby&gt;其&lt;rt&gt;kî&lt;/rt&gt;&lt;/ruby&gt;
</v>
      </c>
      <c r="P421" s="270" t="str">
        <f t="shared" ca="1" si="175"/>
        <v xml:space="preserve">&lt;ruby&gt;其&lt;rt&gt;kî&lt;/rt&gt;&lt;/ruby&gt;
</v>
      </c>
      <c r="Q421" s="270" t="str">
        <f t="shared" ca="1" si="175"/>
        <v xml:space="preserve">&lt;ruby&gt;其&lt;rt&gt;gì&lt;/rt&gt;&lt;/ruby&gt;
</v>
      </c>
      <c r="R421" s="271" t="str">
        <f t="shared" ca="1" si="162"/>
        <v xml:space="preserve">&lt;ruby&gt;其&lt;rtc&gt;ㄍㄧˊ&lt;/rtc&gt;&lt;/ruby&gt;
</v>
      </c>
      <c r="S421" s="271" t="str">
        <f t="shared" ca="1" si="163"/>
        <v xml:space="preserve">&lt;ruby&gt;其&lt;rt&gt;kî&lt;/rt&gt;&lt;rtc&gt;ㄍㄧˊ&lt;/rtc&gt;&lt;/ruby&gt;
</v>
      </c>
      <c r="T421" s="244"/>
      <c r="U421" s="272" t="b">
        <f t="shared" si="164"/>
        <v>0</v>
      </c>
      <c r="V421" s="272" t="b">
        <f t="shared" si="165"/>
        <v>1</v>
      </c>
      <c r="W421" s="272" t="b">
        <f t="shared" si="173"/>
        <v>0</v>
      </c>
      <c r="X421" s="272" t="b">
        <f t="shared" si="166"/>
        <v>0</v>
      </c>
      <c r="Y421" s="272" t="b">
        <f t="shared" si="167"/>
        <v>0</v>
      </c>
      <c r="Z421" s="298"/>
      <c r="AA421" s="305">
        <f t="shared" si="168"/>
        <v>9</v>
      </c>
      <c r="AB421" s="301" cm="1">
        <f t="array" ref="AB421">IF( $AA421="", "", INDEX(聲母資料表, $AA421, AB$5))</f>
        <v>3</v>
      </c>
      <c r="AC421" s="301" t="str" cm="1">
        <f t="array" ref="AC421">IF( $AA421="", "", INDEX(聲母資料表, $AA421, AC$5))</f>
        <v>求</v>
      </c>
      <c r="AD421" s="305">
        <f t="shared" si="169"/>
        <v>19</v>
      </c>
      <c r="AE421" s="301" cm="1">
        <f t="array" ref="AE421">IF( $X421, "", INDEX(韻母資料表, AD421, AE$5))</f>
        <v>29</v>
      </c>
      <c r="AF421" s="301" t="str" cm="1">
        <f t="array" ref="AF421">IF( $X421, "", INDEX(韻母資料表, AE421, AF$5))</f>
        <v>堅</v>
      </c>
      <c r="AG421" s="298"/>
      <c r="AH421" s="301" t="b">
        <f t="array" ref="AH421">IF( $X421, "", IF( INDEX(韻母資料表, AD421, $AH$5) = "入聲", TRUE, FALSE) )</f>
        <v>0</v>
      </c>
      <c r="AI421" s="302">
        <f t="shared" si="170"/>
        <v>1</v>
      </c>
      <c r="AJ421" s="302">
        <f t="shared" si="174"/>
        <v>5</v>
      </c>
      <c r="AK421" s="362" t="str">
        <f t="array" ref="AK421">IF( $X421, "", INDEX(韻母資料表, $AD421, $AK$5))</f>
        <v>i</v>
      </c>
      <c r="AL421" s="362" t="str">
        <f t="array" ref="AL421">IF($X421, "", INDEX(白話字韻母八聲調資料表, $AE421, $AJ421))</f>
        <v>î</v>
      </c>
      <c r="AM421" s="298"/>
      <c r="AN421" s="362" t="str" cm="1">
        <f t="array" ref="AN421">IF($W421, "", INDEX(聲母資料表, $AA421, AN$5))</f>
        <v>k</v>
      </c>
      <c r="AO421" s="367" t="str" cm="1">
        <f t="array" ref="AO421">IF($X421, "", INDEX(韻母資料表, $AD421, AO$5))</f>
        <v>i</v>
      </c>
      <c r="AP421" s="362" t="str" cm="1">
        <f t="array" ref="AP421">IF($X421, "", INDEX(台羅韻母八聲調資料表, $AE421, $F421))</f>
        <v>î</v>
      </c>
      <c r="AQ421" s="298"/>
      <c r="AR421" s="302" t="str">
        <f t="array" ref="AR421">IF($W421, "", INDEX(聲母資料表, $AA421, $AR$5))</f>
        <v>g</v>
      </c>
      <c r="AS421" s="303" t="str">
        <f t="array" ref="AS421">IF($X421, "", INDEX(韻母資料表, $AD421, $AS$5))</f>
        <v>i</v>
      </c>
      <c r="AT421" s="302" t="str">
        <f t="array" ref="AT421">IF($X421, "", INDEX(閩拼韻母八聲調資料表, $AE421, $AJ421))</f>
        <v>ì</v>
      </c>
      <c r="AV421" s="301" t="b">
        <f t="shared" si="172"/>
        <v>0</v>
      </c>
      <c r="AW421" s="301" t="str">
        <f>IF( $AV421, IFERROR( IF(MATCH( $E421, 顎音化聲母!$H$9:$H$37, 0), TRUE, FALSE), FALSE), "")</f>
        <v/>
      </c>
      <c r="AX421" s="301" t="str">
        <f t="array" ref="AX421">IF( AND($AV421, $AW421), INDEX(顎音化聲母資料表, MATCH( $D421 &amp; $E421, 顎音化聲母!$L$5:$L$136, 0), 3), "")</f>
        <v/>
      </c>
      <c r="AY421" s="301">
        <f t="shared" si="171"/>
        <v>9</v>
      </c>
      <c r="AZ421" s="362" t="str">
        <f t="array" ref="AZ421">IF($AY421="", "", IF( $AX421&lt;&gt;"", $AX421,INDEX(聲母資料表, $AY421, $AZ$5)))</f>
        <v>ㄍ</v>
      </c>
      <c r="BA421" s="362" t="str">
        <f t="array" ref="BA421">IF($X421, "", INDEX(方音八音反切資料表, $AE421, $AJ421))</f>
        <v>ㄧˊ</v>
      </c>
    </row>
    <row r="422" spans="2:53">
      <c r="B422" s="307">
        <f t="shared" si="153"/>
        <v>415</v>
      </c>
      <c r="C422" s="404" t="s">
        <v>347</v>
      </c>
      <c r="D422" s="312" t="s">
        <v>85</v>
      </c>
      <c r="E422" s="312" t="s">
        <v>147</v>
      </c>
      <c r="F422" s="296">
        <v>4</v>
      </c>
      <c r="G422" s="418" t="str">
        <f t="shared" si="154"/>
        <v xml:space="preserve">必 (pit4) </v>
      </c>
      <c r="H422" s="269" t="str" cm="1">
        <f t="array" ref="H422">IF( OR($U422, NOT($V422), $X422), "",  $AF422 &amp; INDEX(中文數值資料表, $AJ422, 2) &amp; $AC422)</f>
        <v>更四邊</v>
      </c>
      <c r="I422" s="332" t="str">
        <f t="shared" si="155"/>
        <v>pit</v>
      </c>
      <c r="J422" s="333" t="str">
        <f t="shared" si="156"/>
        <v>pit</v>
      </c>
      <c r="K422" s="334" t="str">
        <f t="shared" si="157"/>
        <v>bit</v>
      </c>
      <c r="L422" s="335" t="str">
        <f t="shared" si="158"/>
        <v>ㄅㄧㆵ</v>
      </c>
      <c r="M422" s="270" t="str">
        <f t="shared" ca="1" si="159"/>
        <v xml:space="preserve">\ltjruby{必}{pit}\
</v>
      </c>
      <c r="N422" s="270" t="str">
        <f t="shared" ca="1" si="160"/>
        <v xml:space="preserve">&lt;ruby&gt;必&lt;rt&gt;更四邊&lt;/rt&gt;&lt;/ruby&gt;
</v>
      </c>
      <c r="O422" s="270" t="str">
        <f t="shared" ca="1" si="161"/>
        <v xml:space="preserve">&lt;ruby&gt;必&lt;rt&gt;pit&lt;/rt&gt;&lt;/ruby&gt;
</v>
      </c>
      <c r="P422" s="270" t="str">
        <f t="shared" ca="1" si="175"/>
        <v xml:space="preserve">&lt;ruby&gt;必&lt;rt&gt;pit&lt;/rt&gt;&lt;/ruby&gt;
</v>
      </c>
      <c r="Q422" s="270" t="str">
        <f t="shared" ca="1" si="175"/>
        <v xml:space="preserve">&lt;ruby&gt;必&lt;rt&gt;bit&lt;/rt&gt;&lt;/ruby&gt;
</v>
      </c>
      <c r="R422" s="271" t="str">
        <f t="shared" ca="1" si="162"/>
        <v xml:space="preserve">&lt;ruby&gt;必&lt;rtc&gt;ㄅㄧㆵ&lt;/rtc&gt;&lt;/ruby&gt;
</v>
      </c>
      <c r="S422" s="271" t="str">
        <f t="shared" ca="1" si="163"/>
        <v xml:space="preserve">&lt;ruby&gt;必&lt;rt&gt;pit&lt;/rt&gt;&lt;rtc&gt;ㄅㄧㆵ&lt;/rtc&gt;&lt;/ruby&gt;
</v>
      </c>
      <c r="T422" s="244"/>
      <c r="U422" s="272" t="b">
        <f t="shared" si="164"/>
        <v>0</v>
      </c>
      <c r="V422" s="272" t="b">
        <f t="shared" si="165"/>
        <v>1</v>
      </c>
      <c r="W422" s="272" t="b">
        <f t="shared" si="173"/>
        <v>0</v>
      </c>
      <c r="X422" s="272" t="b">
        <f t="shared" si="166"/>
        <v>0</v>
      </c>
      <c r="Y422" s="272" t="b">
        <f t="shared" si="167"/>
        <v>0</v>
      </c>
      <c r="Z422" s="298"/>
      <c r="AA422" s="305">
        <f t="shared" si="168"/>
        <v>1</v>
      </c>
      <c r="AB422" s="301" cm="1">
        <f t="array" ref="AB422">IF( $AA422="", "", INDEX(聲母資料表, $AA422, AB$5))</f>
        <v>2</v>
      </c>
      <c r="AC422" s="301" t="str" cm="1">
        <f t="array" ref="AC422">IF( $AA422="", "", INDEX(聲母資料表, $AA422, AC$5))</f>
        <v>邊</v>
      </c>
      <c r="AD422" s="305">
        <f t="shared" si="169"/>
        <v>45</v>
      </c>
      <c r="AE422" s="301" cm="1">
        <f t="array" ref="AE422">IF( $X422, "", INDEX(韻母資料表, AD422, AE$5))</f>
        <v>17</v>
      </c>
      <c r="AF422" s="301" t="str" cm="1">
        <f t="array" ref="AF422">IF( $X422, "", INDEX(韻母資料表, AE422, AF$5))</f>
        <v>更</v>
      </c>
      <c r="AG422" s="298"/>
      <c r="AH422" s="301" t="b">
        <f t="array" ref="AH422">IF( $X422, "", IF( INDEX(韻母資料表, AD422, $AH$5) = "入聲", TRUE, FALSE) )</f>
        <v>0</v>
      </c>
      <c r="AI422" s="302">
        <f t="shared" si="170"/>
        <v>1</v>
      </c>
      <c r="AJ422" s="302">
        <f t="shared" si="174"/>
        <v>4</v>
      </c>
      <c r="AK422" s="362" t="str">
        <f t="array" ref="AK422">IF( $X422, "", INDEX(韻母資料表, $AD422, $AK$5))</f>
        <v>it</v>
      </c>
      <c r="AL422" s="362" t="str">
        <f t="array" ref="AL422">IF($X422, "", INDEX(白話字韻母八聲調資料表, $AE422, $AJ422))</f>
        <v>it</v>
      </c>
      <c r="AM422" s="298"/>
      <c r="AN422" s="362" t="str" cm="1">
        <f t="array" ref="AN422">IF($W422, "", INDEX(聲母資料表, $AA422, AN$5))</f>
        <v>p</v>
      </c>
      <c r="AO422" s="367" t="str" cm="1">
        <f t="array" ref="AO422">IF($X422, "", INDEX(韻母資料表, $AD422, AO$5))</f>
        <v>it</v>
      </c>
      <c r="AP422" s="362" t="str" cm="1">
        <f t="array" ref="AP422">IF($X422, "", INDEX(台羅韻母八聲調資料表, $AE422, $F422))</f>
        <v>it</v>
      </c>
      <c r="AQ422" s="298"/>
      <c r="AR422" s="302" t="str">
        <f t="array" ref="AR422">IF($W422, "", INDEX(聲母資料表, $AA422, $AR$5))</f>
        <v>b</v>
      </c>
      <c r="AS422" s="303" t="str">
        <f t="array" ref="AS422">IF($X422, "", INDEX(韻母資料表, $AD422, $AS$5))</f>
        <v>it</v>
      </c>
      <c r="AT422" s="302" t="str">
        <f t="array" ref="AT422">IF($X422, "", INDEX(閩拼韻母八聲調資料表, $AE422, $AJ422))</f>
        <v>it</v>
      </c>
      <c r="AV422" s="301" t="b">
        <f t="shared" si="172"/>
        <v>0</v>
      </c>
      <c r="AW422" s="301" t="str">
        <f>IF( $AV422, IFERROR( IF(MATCH( $E422, 顎音化聲母!$H$9:$H$37, 0), TRUE, FALSE), FALSE), "")</f>
        <v/>
      </c>
      <c r="AX422" s="301" t="str">
        <f t="array" ref="AX422">IF( AND($AV422, $AW422), INDEX(顎音化聲母資料表, MATCH( $D422 &amp; $E422, 顎音化聲母!$L$5:$L$136, 0), 3), "")</f>
        <v/>
      </c>
      <c r="AY422" s="301">
        <f t="shared" si="171"/>
        <v>1</v>
      </c>
      <c r="AZ422" s="362" t="str">
        <f t="array" ref="AZ422">IF($AY422="", "", IF( $AX422&lt;&gt;"", $AX422,INDEX(聲母資料表, $AY422, $AZ$5)))</f>
        <v>ㄅ</v>
      </c>
      <c r="BA422" s="362" t="str">
        <f t="array" ref="BA422">IF($X422, "", INDEX(方音八音反切資料表, $AE422, $AJ422))</f>
        <v>ㄧㆵ</v>
      </c>
    </row>
    <row r="423" spans="2:53">
      <c r="B423" s="307">
        <f t="shared" si="153"/>
        <v>416</v>
      </c>
      <c r="C423" s="404" t="s">
        <v>348</v>
      </c>
      <c r="D423" s="312" t="s">
        <v>91</v>
      </c>
      <c r="E423" s="312" t="s">
        <v>92</v>
      </c>
      <c r="F423" s="296">
        <v>8</v>
      </c>
      <c r="G423" s="418" t="str">
        <f t="shared" si="154"/>
        <v xml:space="preserve">曰 (quat8) </v>
      </c>
      <c r="H423" s="269" t="str" cm="1">
        <f t="array" ref="H423">IF( OR($U423, NOT($V423), $X423), "",  $AF423 &amp; INDEX(中文數值資料表, $AJ423, 2) &amp; $AC423)</f>
        <v>監八英</v>
      </c>
      <c r="I423" s="332" t="str">
        <f t="shared" si="155"/>
        <v>qua̍t</v>
      </c>
      <c r="J423" s="333" t="str">
        <f t="shared" si="156"/>
        <v>ua̍t</v>
      </c>
      <c r="K423" s="334" t="str">
        <f t="shared" si="157"/>
        <v>uát</v>
      </c>
      <c r="L423" s="335" t="str">
        <f t="shared" si="158"/>
        <v>0ㄨㄚㆵ˙</v>
      </c>
      <c r="M423" s="270" t="str">
        <f t="shared" ca="1" si="159"/>
        <v xml:space="preserve">\ltjruby{曰}{ua̍t}\
</v>
      </c>
      <c r="N423" s="270" t="str">
        <f t="shared" ca="1" si="160"/>
        <v xml:space="preserve">&lt;ruby&gt;曰&lt;rt&gt;監八英&lt;/rt&gt;&lt;/ruby&gt;
</v>
      </c>
      <c r="O423" s="270" t="str">
        <f t="shared" ca="1" si="161"/>
        <v xml:space="preserve">&lt;ruby&gt;曰&lt;rt&gt;qua̍t&lt;/rt&gt;&lt;/ruby&gt;
</v>
      </c>
      <c r="P423" s="270" t="str">
        <f t="shared" ca="1" si="175"/>
        <v xml:space="preserve">&lt;ruby&gt;曰&lt;rt&gt;ua̍t&lt;/rt&gt;&lt;/ruby&gt;
</v>
      </c>
      <c r="Q423" s="270" t="str">
        <f t="shared" ca="1" si="175"/>
        <v xml:space="preserve">&lt;ruby&gt;曰&lt;rt&gt;uát&lt;/rt&gt;&lt;/ruby&gt;
</v>
      </c>
      <c r="R423" s="271" t="str">
        <f t="shared" ca="1" si="162"/>
        <v xml:space="preserve">&lt;ruby&gt;曰&lt;rtc&gt;0ㄨㄚㆵ˙&lt;/rtc&gt;&lt;/ruby&gt;
</v>
      </c>
      <c r="S423" s="271" t="str">
        <f t="shared" ca="1" si="163"/>
        <v xml:space="preserve">&lt;ruby&gt;曰&lt;rt&gt;ua̍t&lt;/rt&gt;&lt;rtc&gt;0ㄨㄚㆵ˙&lt;/rtc&gt;&lt;/ruby&gt;
</v>
      </c>
      <c r="T423" s="244"/>
      <c r="U423" s="272" t="b">
        <f t="shared" si="164"/>
        <v>0</v>
      </c>
      <c r="V423" s="272" t="b">
        <f t="shared" si="165"/>
        <v>1</v>
      </c>
      <c r="W423" s="272" t="b">
        <f t="shared" si="173"/>
        <v>0</v>
      </c>
      <c r="X423" s="272" t="b">
        <f t="shared" si="166"/>
        <v>0</v>
      </c>
      <c r="Y423" s="272" t="b">
        <f t="shared" si="167"/>
        <v>0</v>
      </c>
      <c r="Z423" s="298"/>
      <c r="AA423" s="305">
        <f t="shared" si="168"/>
        <v>22</v>
      </c>
      <c r="AB423" s="301" cm="1">
        <f t="array" ref="AB423">IF( $AA423="", "", INDEX(聲母資料表, $AA423, AB$5))</f>
        <v>11</v>
      </c>
      <c r="AC423" s="301" t="str" cm="1">
        <f t="array" ref="AC423">IF( $AA423="", "", INDEX(聲母資料表, $AA423, AC$5))</f>
        <v>英</v>
      </c>
      <c r="AD423" s="305">
        <f t="shared" si="169"/>
        <v>69</v>
      </c>
      <c r="AE423" s="301" cm="1">
        <f t="array" ref="AE423">IF( $X423, "", INDEX(韻母資料表, AD423, AE$5))</f>
        <v>10</v>
      </c>
      <c r="AF423" s="301" t="str" cm="1">
        <f t="array" ref="AF423">IF( $X423, "", INDEX(韻母資料表, AE423, AF$5))</f>
        <v>監</v>
      </c>
      <c r="AG423" s="298"/>
      <c r="AH423" s="301" t="b">
        <f t="array" ref="AH423">IF( $X423, "", IF( INDEX(韻母資料表, AD423, $AH$5) = "入聲", TRUE, FALSE) )</f>
        <v>0</v>
      </c>
      <c r="AI423" s="302">
        <f t="shared" si="170"/>
        <v>1</v>
      </c>
      <c r="AJ423" s="302">
        <f t="shared" si="174"/>
        <v>8</v>
      </c>
      <c r="AK423" s="362" t="str">
        <f t="array" ref="AK423">IF( $X423, "", INDEX(韻母資料表, $AD423, $AK$5))</f>
        <v>uat</v>
      </c>
      <c r="AL423" s="362" t="str">
        <f t="array" ref="AL423">IF($X423, "", INDEX(白話字韻母八聲調資料表, $AE423, $AJ423))</f>
        <v>ua̍t</v>
      </c>
      <c r="AM423" s="298"/>
      <c r="AN423" s="362" t="str" cm="1">
        <f t="array" ref="AN423">IF($W423, "", INDEX(聲母資料表, $AA423, AN$5))</f>
        <v xml:space="preserve"> </v>
      </c>
      <c r="AO423" s="367" t="str" cm="1">
        <f t="array" ref="AO423">IF($X423, "", INDEX(韻母資料表, $AD423, AO$5))</f>
        <v>uat</v>
      </c>
      <c r="AP423" s="362" t="str" cm="1">
        <f t="array" ref="AP423">IF($X423, "", INDEX(台羅韻母八聲調資料表, $AE423, $F423))</f>
        <v>ua̍t</v>
      </c>
      <c r="AQ423" s="298"/>
      <c r="AR423" s="302" t="str">
        <f t="array" ref="AR423">IF($W423, "", INDEX(聲母資料表, $AA423, $AR$5))</f>
        <v xml:space="preserve"> </v>
      </c>
      <c r="AS423" s="303" t="str">
        <f t="array" ref="AS423">IF($X423, "", INDEX(韻母資料表, $AD423, $AS$5))</f>
        <v>uat</v>
      </c>
      <c r="AT423" s="302" t="str">
        <f t="array" ref="AT423">IF($X423, "", INDEX(閩拼韻母八聲調資料表, $AE423, $AJ423))</f>
        <v>uát</v>
      </c>
      <c r="AV423" s="301" t="b">
        <f t="shared" si="172"/>
        <v>0</v>
      </c>
      <c r="AW423" s="301" t="str">
        <f>IF( $AV423, IFERROR( IF(MATCH( $E423, 顎音化聲母!$H$9:$H$37, 0), TRUE, FALSE), FALSE), "")</f>
        <v/>
      </c>
      <c r="AX423" s="301" t="str">
        <f t="array" ref="AX423">IF( AND($AV423, $AW423), INDEX(顎音化聲母資料表, MATCH( $D423 &amp; $E423, 顎音化聲母!$L$5:$L$136, 0), 3), "")</f>
        <v/>
      </c>
      <c r="AY423" s="301">
        <f t="shared" si="171"/>
        <v>22</v>
      </c>
      <c r="AZ423" s="362">
        <f t="array" ref="AZ423">IF($AY423="", "", IF( $AX423&lt;&gt;"", $AX423,INDEX(聲母資料表, $AY423, $AZ$5)))</f>
        <v>0</v>
      </c>
      <c r="BA423" s="362" t="str">
        <f t="array" ref="BA423">IF($X423, "", INDEX(方音八音反切資料表, $AE423, $AJ423))</f>
        <v>ㄨㄚㆵ˙</v>
      </c>
    </row>
    <row r="424" spans="2:53">
      <c r="B424" s="307">
        <f t="shared" si="153"/>
        <v>417</v>
      </c>
      <c r="C424" s="404" t="s">
        <v>349</v>
      </c>
      <c r="D424" s="312"/>
      <c r="E424" s="312"/>
      <c r="F424" s="296"/>
      <c r="G424" s="418" t="str">
        <f t="shared" si="154"/>
        <v/>
      </c>
      <c r="H424" s="269" t="str" cm="1">
        <f t="array" ref="H424">IF( OR($U424, NOT($V424), $X424), "",  $AF424 &amp; INDEX(中文數值資料表, $AJ424, 2) &amp; $AC424)</f>
        <v/>
      </c>
      <c r="I424" s="332" t="str">
        <f t="shared" si="155"/>
        <v/>
      </c>
      <c r="J424" s="333" t="str">
        <f t="shared" si="156"/>
        <v/>
      </c>
      <c r="K424" s="334" t="str">
        <f t="shared" si="157"/>
        <v/>
      </c>
      <c r="L424" s="335" t="str">
        <f t="shared" si="158"/>
        <v/>
      </c>
      <c r="M424" s="270" t="str">
        <f t="shared" ca="1" si="159"/>
        <v xml:space="preserve">\ltjruby{“}{}\
</v>
      </c>
      <c r="N424" s="270" t="str">
        <f t="shared" ca="1" si="160"/>
        <v xml:space="preserve">“
</v>
      </c>
      <c r="O424" s="270" t="str">
        <f t="shared" ca="1" si="161"/>
        <v xml:space="preserve">“
</v>
      </c>
      <c r="P424" s="270" t="str">
        <f t="shared" ca="1" si="175"/>
        <v xml:space="preserve">“
</v>
      </c>
      <c r="Q424" s="270" t="str">
        <f t="shared" ca="1" si="175"/>
        <v xml:space="preserve">“
</v>
      </c>
      <c r="R424" s="271" t="str">
        <f t="shared" ca="1" si="162"/>
        <v xml:space="preserve">“
</v>
      </c>
      <c r="S424" s="271" t="str">
        <f t="shared" ca="1" si="163"/>
        <v xml:space="preserve">“
</v>
      </c>
      <c r="T424" s="244"/>
      <c r="U424" s="272" t="b">
        <f t="shared" si="164"/>
        <v>1</v>
      </c>
      <c r="V424" s="272" t="b">
        <f t="shared" si="165"/>
        <v>0</v>
      </c>
      <c r="W424" s="272" t="b">
        <f t="shared" si="173"/>
        <v>1</v>
      </c>
      <c r="X424" s="272" t="b">
        <f t="shared" si="166"/>
        <v>1</v>
      </c>
      <c r="Y424" s="272" t="b">
        <f t="shared" si="167"/>
        <v>0</v>
      </c>
      <c r="Z424" s="298"/>
      <c r="AA424" s="305" t="str">
        <f t="shared" si="168"/>
        <v/>
      </c>
      <c r="AB424" s="301" t="str" cm="1">
        <f t="array" ref="AB424">IF( $AA424="", "", INDEX(聲母資料表, $AA424, AB$5))</f>
        <v/>
      </c>
      <c r="AC424" s="301" t="str" cm="1">
        <f t="array" ref="AC424">IF( $AA424="", "", INDEX(聲母資料表, $AA424, AC$5))</f>
        <v/>
      </c>
      <c r="AD424" s="305" t="str">
        <f t="shared" si="169"/>
        <v/>
      </c>
      <c r="AE424" s="301" t="str" cm="1">
        <f t="array" ref="AE424">IF( $X424, "", INDEX(韻母資料表, AD424, AE$5))</f>
        <v/>
      </c>
      <c r="AF424" s="301" t="str" cm="1">
        <f t="array" ref="AF424">IF( $X424, "", INDEX(韻母資料表, AE424, AF$5))</f>
        <v/>
      </c>
      <c r="AG424" s="298"/>
      <c r="AH424" s="301" t="str">
        <f t="array" ref="AH424">IF( $X424, "", IF( INDEX(韻母資料表, AD424, $AH$5) = "入聲", TRUE, FALSE) )</f>
        <v/>
      </c>
      <c r="AI424" s="302" t="str">
        <f t="shared" si="170"/>
        <v/>
      </c>
      <c r="AJ424" s="302" t="str">
        <f t="shared" si="174"/>
        <v/>
      </c>
      <c r="AK424" s="362" t="str">
        <f t="array" ref="AK424">IF( $X424, "", INDEX(韻母資料表, $AD424, $AK$5))</f>
        <v/>
      </c>
      <c r="AL424" s="362" t="str">
        <f t="array" ref="AL424">IF($X424, "", INDEX(白話字韻母八聲調資料表, $AE424, $AJ424))</f>
        <v/>
      </c>
      <c r="AM424" s="298"/>
      <c r="AN424" s="362" t="str" cm="1">
        <f t="array" ref="AN424">IF($W424, "", INDEX(聲母資料表, $AA424, AN$5))</f>
        <v/>
      </c>
      <c r="AO424" s="367" t="str" cm="1">
        <f t="array" ref="AO424">IF($X424, "", INDEX(韻母資料表, $AD424, AO$5))</f>
        <v/>
      </c>
      <c r="AP424" s="362" t="str" cm="1">
        <f t="array" ref="AP424">IF($X424, "", INDEX(台羅韻母八聲調資料表, $AE424, $F424))</f>
        <v/>
      </c>
      <c r="AQ424" s="298"/>
      <c r="AR424" s="302" t="str">
        <f t="array" ref="AR424">IF($W424, "", INDEX(聲母資料表, $AA424, $AR$5))</f>
        <v/>
      </c>
      <c r="AS424" s="303" t="str">
        <f t="array" ref="AS424">IF($X424, "", INDEX(韻母資料表, $AD424, $AS$5))</f>
        <v/>
      </c>
      <c r="AT424" s="302" t="str">
        <f t="array" ref="AT424">IF($X424, "", INDEX(閩拼韻母八聲調資料表, $AE424, $AJ424))</f>
        <v/>
      </c>
      <c r="AV424" s="301" t="b">
        <f t="shared" si="172"/>
        <v>0</v>
      </c>
      <c r="AW424" s="301" t="str">
        <f>IF( $AV424, IFERROR( IF(MATCH( $E424, 顎音化聲母!$H$9:$H$37, 0), TRUE, FALSE), FALSE), "")</f>
        <v/>
      </c>
      <c r="AX424" s="301" t="str">
        <f t="array" ref="AX424">IF( AND($AV424, $AW424), INDEX(顎音化聲母資料表, MATCH( $D424 &amp; $E424, 顎音化聲母!$L$5:$L$136, 0), 3), "")</f>
        <v/>
      </c>
      <c r="AY424" s="301" t="str">
        <f t="shared" si="171"/>
        <v/>
      </c>
      <c r="AZ424" s="362" t="str">
        <f t="array" ref="AZ424">IF($AY424="", "", IF( $AX424&lt;&gt;"", $AX424,INDEX(聲母資料表, $AY424, $AZ$5)))</f>
        <v/>
      </c>
      <c r="BA424" s="362" t="str">
        <f t="array" ref="BA424">IF($X424, "", INDEX(方音八音反切資料表, $AE424, $AJ424))</f>
        <v/>
      </c>
    </row>
    <row r="425" spans="2:53">
      <c r="B425" s="307">
        <f t="shared" si="153"/>
        <v>418</v>
      </c>
      <c r="C425" s="404" t="s">
        <v>350</v>
      </c>
      <c r="D425" s="312" t="s">
        <v>68</v>
      </c>
      <c r="E425" s="312" t="s">
        <v>71</v>
      </c>
      <c r="F425" s="296">
        <v>1</v>
      </c>
      <c r="G425" s="418" t="str">
        <f t="shared" si="154"/>
        <v xml:space="preserve">先 (sian1) </v>
      </c>
      <c r="H425" s="269" t="str" cm="1">
        <f t="array" ref="H425">IF( OR($U425, NOT($V425), $X425), "",  $AF425 &amp; INDEX(中文數值資料表, $AJ425, 2) &amp; $AC425)</f>
        <v>膠一時</v>
      </c>
      <c r="I425" s="332" t="str">
        <f t="shared" si="155"/>
        <v>sian</v>
      </c>
      <c r="J425" s="333" t="str">
        <f t="shared" si="156"/>
        <v>sian</v>
      </c>
      <c r="K425" s="334" t="str">
        <f t="shared" si="157"/>
        <v>siān</v>
      </c>
      <c r="L425" s="335" t="str">
        <f t="shared" si="158"/>
        <v>ㄙㄧㄢ</v>
      </c>
      <c r="M425" s="270" t="str">
        <f t="shared" ca="1" si="159"/>
        <v xml:space="preserve">\ltjruby{先}{sian}\
</v>
      </c>
      <c r="N425" s="270" t="str">
        <f t="shared" ca="1" si="160"/>
        <v xml:space="preserve">&lt;ruby&gt;先&lt;rt&gt;膠一時&lt;/rt&gt;&lt;/ruby&gt;
</v>
      </c>
      <c r="O425" s="270" t="str">
        <f t="shared" ca="1" si="161"/>
        <v xml:space="preserve">&lt;ruby&gt;先&lt;rt&gt;sian&lt;/rt&gt;&lt;/ruby&gt;
</v>
      </c>
      <c r="P425" s="270" t="str">
        <f t="shared" ca="1" si="175"/>
        <v xml:space="preserve">&lt;ruby&gt;先&lt;rt&gt;sian&lt;/rt&gt;&lt;/ruby&gt;
</v>
      </c>
      <c r="Q425" s="270" t="str">
        <f t="shared" ca="1" si="175"/>
        <v xml:space="preserve">&lt;ruby&gt;先&lt;rt&gt;siān&lt;/rt&gt;&lt;/ruby&gt;
</v>
      </c>
      <c r="R425" s="271" t="str">
        <f t="shared" ca="1" si="162"/>
        <v xml:space="preserve">&lt;ruby&gt;先&lt;rtc&gt;ㄙㄧㄢ&lt;/rtc&gt;&lt;/ruby&gt;
</v>
      </c>
      <c r="S425" s="271" t="str">
        <f t="shared" ca="1" si="163"/>
        <v xml:space="preserve">&lt;ruby&gt;先&lt;rt&gt;sian&lt;/rt&gt;&lt;rtc&gt;ㄙㄧㄢ&lt;/rtc&gt;&lt;/ruby&gt;
</v>
      </c>
      <c r="T425" s="244"/>
      <c r="U425" s="272" t="b">
        <f t="shared" si="164"/>
        <v>0</v>
      </c>
      <c r="V425" s="272" t="b">
        <f t="shared" si="165"/>
        <v>1</v>
      </c>
      <c r="W425" s="272" t="b">
        <f t="shared" si="173"/>
        <v>0</v>
      </c>
      <c r="X425" s="272" t="b">
        <f t="shared" si="166"/>
        <v>0</v>
      </c>
      <c r="Y425" s="272" t="b">
        <f t="shared" si="167"/>
        <v>0</v>
      </c>
      <c r="Z425" s="298"/>
      <c r="AA425" s="305">
        <f t="shared" si="168"/>
        <v>21</v>
      </c>
      <c r="AB425" s="301" cm="1">
        <f t="array" ref="AB425">IF( $AA425="", "", INDEX(聲母資料表, $AA425, AB$5))</f>
        <v>10</v>
      </c>
      <c r="AC425" s="301" t="str" cm="1">
        <f t="array" ref="AC425">IF( $AA425="", "", INDEX(聲母資料表, $AA425, AC$5))</f>
        <v>時</v>
      </c>
      <c r="AD425" s="305">
        <f t="shared" si="169"/>
        <v>24</v>
      </c>
      <c r="AE425" s="301" cm="1">
        <f t="array" ref="AE425">IF( $X425, "", INDEX(韻母資料表, AD425, AE$5))</f>
        <v>2</v>
      </c>
      <c r="AF425" s="301" t="str" cm="1">
        <f t="array" ref="AF425">IF( $X425, "", INDEX(韻母資料表, AE425, AF$5))</f>
        <v>膠</v>
      </c>
      <c r="AG425" s="298"/>
      <c r="AH425" s="301" t="b">
        <f t="array" ref="AH425">IF( $X425, "", IF( INDEX(韻母資料表, AD425, $AH$5) = "入聲", TRUE, FALSE) )</f>
        <v>0</v>
      </c>
      <c r="AI425" s="302">
        <f t="shared" si="170"/>
        <v>1</v>
      </c>
      <c r="AJ425" s="302">
        <f t="shared" si="174"/>
        <v>1</v>
      </c>
      <c r="AK425" s="362" t="str">
        <f t="array" ref="AK425">IF( $X425, "", INDEX(韻母資料表, $AD425, $AK$5))</f>
        <v>ian</v>
      </c>
      <c r="AL425" s="362" t="str">
        <f t="array" ref="AL425">IF($X425, "", INDEX(白話字韻母八聲調資料表, $AE425, $AJ425))</f>
        <v>ian</v>
      </c>
      <c r="AM425" s="298"/>
      <c r="AN425" s="362" t="str" cm="1">
        <f t="array" ref="AN425">IF($W425, "", INDEX(聲母資料表, $AA425, AN$5))</f>
        <v>s</v>
      </c>
      <c r="AO425" s="367" t="str" cm="1">
        <f t="array" ref="AO425">IF($X425, "", INDEX(韻母資料表, $AD425, AO$5))</f>
        <v>ian</v>
      </c>
      <c r="AP425" s="362" t="str" cm="1">
        <f t="array" ref="AP425">IF($X425, "", INDEX(台羅韻母八聲調資料表, $AE425, $F425))</f>
        <v>ian</v>
      </c>
      <c r="AQ425" s="298"/>
      <c r="AR425" s="302" t="str">
        <f t="array" ref="AR425">IF($W425, "", INDEX(聲母資料表, $AA425, $AR$5))</f>
        <v>s</v>
      </c>
      <c r="AS425" s="303" t="str">
        <f t="array" ref="AS425">IF($X425, "", INDEX(韻母資料表, $AD425, $AS$5))</f>
        <v>ian</v>
      </c>
      <c r="AT425" s="302" t="str">
        <f t="array" ref="AT425">IF($X425, "", INDEX(閩拼韻母八聲調資料表, $AE425, $AJ425))</f>
        <v>iān</v>
      </c>
      <c r="AV425" s="301" t="b">
        <f t="shared" si="172"/>
        <v>1</v>
      </c>
      <c r="AW425" s="301" t="b">
        <f>IF( $AV425, IFERROR( IF(MATCH( $E425, 顎音化聲母!$H$9:$H$37, 0), TRUE, FALSE), FALSE), "")</f>
        <v>0</v>
      </c>
      <c r="AX425" s="301" t="str">
        <f t="array" ref="AX425">IF( AND($AV425, $AW425), INDEX(顎音化聲母資料表, MATCH( $D425 &amp; $E425, 顎音化聲母!$L$5:$L$136, 0), 3), "")</f>
        <v/>
      </c>
      <c r="AY425" s="301">
        <f t="shared" si="171"/>
        <v>21</v>
      </c>
      <c r="AZ425" s="362" t="str">
        <f t="array" ref="AZ425">IF($AY425="", "", IF( $AX425&lt;&gt;"", $AX425,INDEX(聲母資料表, $AY425, $AZ$5)))</f>
        <v>ㄙ</v>
      </c>
      <c r="BA425" s="362" t="str">
        <f t="array" ref="BA425">IF($X425, "", INDEX(方音八音反切資料表, $AE425, $AJ425))</f>
        <v>ㄧㄢ</v>
      </c>
    </row>
    <row r="426" spans="2:53">
      <c r="B426" s="307">
        <f t="shared" si="153"/>
        <v>419</v>
      </c>
      <c r="C426" s="404" t="s">
        <v>274</v>
      </c>
      <c r="D426" s="312" t="s">
        <v>97</v>
      </c>
      <c r="E426" s="312" t="s">
        <v>71</v>
      </c>
      <c r="F426" s="296">
        <v>1</v>
      </c>
      <c r="G426" s="418" t="str">
        <f t="shared" si="154"/>
        <v xml:space="preserve">天 (thian1) </v>
      </c>
      <c r="H426" s="269" t="str" cm="1">
        <f t="array" ref="H426">IF( OR($U426, NOT($V426), $X426), "",  $AF426 &amp; INDEX(中文數值資料表, $AJ426, 2) &amp; $AC426)</f>
        <v>膠一他</v>
      </c>
      <c r="I426" s="332" t="str">
        <f t="shared" si="155"/>
        <v>thian</v>
      </c>
      <c r="J426" s="333" t="str">
        <f t="shared" si="156"/>
        <v>thian</v>
      </c>
      <c r="K426" s="334" t="str">
        <f t="shared" si="157"/>
        <v>tiān</v>
      </c>
      <c r="L426" s="335" t="str">
        <f t="shared" si="158"/>
        <v>ㄊㄧㄢ</v>
      </c>
      <c r="M426" s="270" t="str">
        <f t="shared" ca="1" si="159"/>
        <v xml:space="preserve">\ltjruby{天}{thian}\
</v>
      </c>
      <c r="N426" s="270" t="str">
        <f t="shared" ca="1" si="160"/>
        <v xml:space="preserve">&lt;ruby&gt;天&lt;rt&gt;膠一他&lt;/rt&gt;&lt;/ruby&gt;
</v>
      </c>
      <c r="O426" s="270" t="str">
        <f t="shared" ca="1" si="161"/>
        <v xml:space="preserve">&lt;ruby&gt;天&lt;rt&gt;thian&lt;/rt&gt;&lt;/ruby&gt;
</v>
      </c>
      <c r="P426" s="270" t="str">
        <f t="shared" ca="1" si="175"/>
        <v xml:space="preserve">&lt;ruby&gt;天&lt;rt&gt;thian&lt;/rt&gt;&lt;/ruby&gt;
</v>
      </c>
      <c r="Q426" s="270" t="str">
        <f t="shared" ca="1" si="175"/>
        <v xml:space="preserve">&lt;ruby&gt;天&lt;rt&gt;tiān&lt;/rt&gt;&lt;/ruby&gt;
</v>
      </c>
      <c r="R426" s="271" t="str">
        <f t="shared" ca="1" si="162"/>
        <v xml:space="preserve">&lt;ruby&gt;天&lt;rtc&gt;ㄊㄧㄢ&lt;/rtc&gt;&lt;/ruby&gt;
</v>
      </c>
      <c r="S426" s="271" t="str">
        <f t="shared" ca="1" si="163"/>
        <v xml:space="preserve">&lt;ruby&gt;天&lt;rt&gt;thian&lt;/rt&gt;&lt;rtc&gt;ㄊㄧㄢ&lt;/rtc&gt;&lt;/ruby&gt;
</v>
      </c>
      <c r="T426" s="244"/>
      <c r="U426" s="272" t="b">
        <f t="shared" si="164"/>
        <v>0</v>
      </c>
      <c r="V426" s="272" t="b">
        <f t="shared" si="165"/>
        <v>1</v>
      </c>
      <c r="W426" s="272" t="b">
        <f t="shared" si="173"/>
        <v>0</v>
      </c>
      <c r="X426" s="272" t="b">
        <f t="shared" si="166"/>
        <v>0</v>
      </c>
      <c r="Y426" s="272" t="b">
        <f t="shared" si="167"/>
        <v>0</v>
      </c>
      <c r="Z426" s="298"/>
      <c r="AA426" s="305">
        <f t="shared" si="168"/>
        <v>6</v>
      </c>
      <c r="AB426" s="301" cm="1">
        <f t="array" ref="AB426">IF( $AA426="", "", INDEX(聲母資料表, $AA426, AB$5))</f>
        <v>7</v>
      </c>
      <c r="AC426" s="301" t="str" cm="1">
        <f t="array" ref="AC426">IF( $AA426="", "", INDEX(聲母資料表, $AA426, AC$5))</f>
        <v>他</v>
      </c>
      <c r="AD426" s="305">
        <f t="shared" si="169"/>
        <v>24</v>
      </c>
      <c r="AE426" s="301" cm="1">
        <f t="array" ref="AE426">IF( $X426, "", INDEX(韻母資料表, AD426, AE$5))</f>
        <v>2</v>
      </c>
      <c r="AF426" s="301" t="str" cm="1">
        <f t="array" ref="AF426">IF( $X426, "", INDEX(韻母資料表, AE426, AF$5))</f>
        <v>膠</v>
      </c>
      <c r="AG426" s="298"/>
      <c r="AH426" s="301" t="b">
        <f t="array" ref="AH426">IF( $X426, "", IF( INDEX(韻母資料表, AD426, $AH$5) = "入聲", TRUE, FALSE) )</f>
        <v>0</v>
      </c>
      <c r="AI426" s="302">
        <f t="shared" si="170"/>
        <v>1</v>
      </c>
      <c r="AJ426" s="302">
        <f t="shared" si="174"/>
        <v>1</v>
      </c>
      <c r="AK426" s="362" t="str">
        <f t="array" ref="AK426">IF( $X426, "", INDEX(韻母資料表, $AD426, $AK$5))</f>
        <v>ian</v>
      </c>
      <c r="AL426" s="362" t="str">
        <f t="array" ref="AL426">IF($X426, "", INDEX(白話字韻母八聲調資料表, $AE426, $AJ426))</f>
        <v>ian</v>
      </c>
      <c r="AM426" s="298"/>
      <c r="AN426" s="362" t="str" cm="1">
        <f t="array" ref="AN426">IF($W426, "", INDEX(聲母資料表, $AA426, AN$5))</f>
        <v>th</v>
      </c>
      <c r="AO426" s="367" t="str" cm="1">
        <f t="array" ref="AO426">IF($X426, "", INDEX(韻母資料表, $AD426, AO$5))</f>
        <v>ian</v>
      </c>
      <c r="AP426" s="362" t="str" cm="1">
        <f t="array" ref="AP426">IF($X426, "", INDEX(台羅韻母八聲調資料表, $AE426, $F426))</f>
        <v>ian</v>
      </c>
      <c r="AQ426" s="298"/>
      <c r="AR426" s="302" t="str">
        <f t="array" ref="AR426">IF($W426, "", INDEX(聲母資料表, $AA426, $AR$5))</f>
        <v>t</v>
      </c>
      <c r="AS426" s="303" t="str">
        <f t="array" ref="AS426">IF($X426, "", INDEX(韻母資料表, $AD426, $AS$5))</f>
        <v>ian</v>
      </c>
      <c r="AT426" s="302" t="str">
        <f t="array" ref="AT426">IF($X426, "", INDEX(閩拼韻母八聲調資料表, $AE426, $AJ426))</f>
        <v>iān</v>
      </c>
      <c r="AV426" s="301" t="b">
        <f t="shared" si="172"/>
        <v>0</v>
      </c>
      <c r="AW426" s="301" t="str">
        <f>IF( $AV426, IFERROR( IF(MATCH( $E426, 顎音化聲母!$H$9:$H$37, 0), TRUE, FALSE), FALSE), "")</f>
        <v/>
      </c>
      <c r="AX426" s="301" t="str">
        <f t="array" ref="AX426">IF( AND($AV426, $AW426), INDEX(顎音化聲母資料表, MATCH( $D426 &amp; $E426, 顎音化聲母!$L$5:$L$136, 0), 3), "")</f>
        <v/>
      </c>
      <c r="AY426" s="301">
        <f t="shared" si="171"/>
        <v>6</v>
      </c>
      <c r="AZ426" s="362" t="str">
        <f t="array" ref="AZ426">IF($AY426="", "", IF( $AX426&lt;&gt;"", $AX426,INDEX(聲母資料表, $AY426, $AZ$5)))</f>
        <v>ㄊ</v>
      </c>
      <c r="BA426" s="362" t="str">
        <f t="array" ref="BA426">IF($X426, "", INDEX(方音八音反切資料表, $AE426, $AJ426))</f>
        <v>ㄧㄢ</v>
      </c>
    </row>
    <row r="427" spans="2:53">
      <c r="B427" s="307">
        <f t="shared" si="153"/>
        <v>420</v>
      </c>
      <c r="C427" s="404" t="s">
        <v>272</v>
      </c>
      <c r="D427" s="312" t="s">
        <v>103</v>
      </c>
      <c r="E427" s="312" t="s">
        <v>273</v>
      </c>
      <c r="F427" s="296">
        <v>7</v>
      </c>
      <c r="G427" s="418" t="str">
        <f t="shared" si="154"/>
        <v xml:space="preserve">下 (hee7) </v>
      </c>
      <c r="H427" s="269" t="e" cm="1">
        <f t="array" ref="H427">IF( OR($U427, NOT($V427), $X427), "",  $AF427 &amp; INDEX(中文數值資料表, $AJ427, 2) &amp; $AC427)</f>
        <v>#N/A</v>
      </c>
      <c r="I427" s="332" t="e">
        <f t="shared" si="155"/>
        <v>#N/A</v>
      </c>
      <c r="J427" s="333" t="e">
        <f t="shared" si="156"/>
        <v>#N/A</v>
      </c>
      <c r="K427" s="334" t="e">
        <f t="shared" si="157"/>
        <v>#N/A</v>
      </c>
      <c r="L427" s="335" t="e">
        <f t="shared" si="158"/>
        <v>#N/A</v>
      </c>
      <c r="M427" s="270" t="e">
        <f t="shared" ca="1" si="159"/>
        <v>#N/A</v>
      </c>
      <c r="N427" s="270" t="e">
        <f t="shared" ca="1" si="160"/>
        <v>#N/A</v>
      </c>
      <c r="O427" s="270" t="e">
        <f t="shared" ca="1" si="161"/>
        <v>#N/A</v>
      </c>
      <c r="P427" s="270" t="e">
        <f t="shared" ca="1" si="175"/>
        <v>#N/A</v>
      </c>
      <c r="Q427" s="270" t="e">
        <f t="shared" ca="1" si="175"/>
        <v>#N/A</v>
      </c>
      <c r="R427" s="271" t="e">
        <f t="shared" ca="1" si="162"/>
        <v>#N/A</v>
      </c>
      <c r="S427" s="271" t="e">
        <f t="shared" ca="1" si="163"/>
        <v>#N/A</v>
      </c>
      <c r="T427" s="244"/>
      <c r="U427" s="272" t="b">
        <f t="shared" si="164"/>
        <v>0</v>
      </c>
      <c r="V427" s="272" t="b">
        <f t="shared" si="165"/>
        <v>1</v>
      </c>
      <c r="W427" s="272" t="b">
        <f t="shared" si="173"/>
        <v>0</v>
      </c>
      <c r="X427" s="272" t="b">
        <f t="shared" si="166"/>
        <v>0</v>
      </c>
      <c r="Y427" s="272" t="b">
        <f t="shared" si="167"/>
        <v>0</v>
      </c>
      <c r="Z427" s="298"/>
      <c r="AA427" s="305">
        <f t="shared" si="168"/>
        <v>13</v>
      </c>
      <c r="AB427" s="301" cm="1">
        <f t="array" ref="AB427">IF( $AA427="", "", INDEX(聲母資料表, $AA427, AB$5))</f>
        <v>15</v>
      </c>
      <c r="AC427" s="301" t="str" cm="1">
        <f t="array" ref="AC427">IF( $AA427="", "", INDEX(聲母資料表, $AA427, AC$5))</f>
        <v>喜</v>
      </c>
      <c r="AD427" s="305" t="e">
        <f t="shared" si="169"/>
        <v>#N/A</v>
      </c>
      <c r="AE427" s="301" t="e" cm="1">
        <f t="array" ref="AE427">IF( $X427, "", INDEX(韻母資料表, AD427, AE$5))</f>
        <v>#N/A</v>
      </c>
      <c r="AF427" s="301" t="e" cm="1">
        <f t="array" ref="AF427">IF( $X427, "", INDEX(韻母資料表, AE427, AF$5))</f>
        <v>#N/A</v>
      </c>
      <c r="AG427" s="298"/>
      <c r="AH427" s="301" t="e">
        <f t="array" ref="AH427">IF( $X427, "", IF( INDEX(韻母資料表, AD427, $AH$5) = "入聲", TRUE, FALSE) )</f>
        <v>#N/A</v>
      </c>
      <c r="AI427" s="302" t="e">
        <f t="shared" si="170"/>
        <v>#N/A</v>
      </c>
      <c r="AJ427" s="302">
        <f t="shared" si="174"/>
        <v>7</v>
      </c>
      <c r="AK427" s="362" t="e">
        <f t="array" ref="AK427">IF( $X427, "", INDEX(韻母資料表, $AD427, $AK$5))</f>
        <v>#N/A</v>
      </c>
      <c r="AL427" s="362" t="e">
        <f t="array" ref="AL427">IF($X427, "", INDEX(白話字韻母八聲調資料表, $AE427, $AJ427))</f>
        <v>#N/A</v>
      </c>
      <c r="AM427" s="298"/>
      <c r="AN427" s="362" t="str" cm="1">
        <f t="array" ref="AN427">IF($W427, "", INDEX(聲母資料表, $AA427, AN$5))</f>
        <v>h</v>
      </c>
      <c r="AO427" s="367" t="e" cm="1">
        <f t="array" ref="AO427">IF($X427, "", INDEX(韻母資料表, $AD427, AO$5))</f>
        <v>#N/A</v>
      </c>
      <c r="AP427" s="362" t="e" cm="1">
        <f t="array" ref="AP427">IF($X427, "", INDEX(台羅韻母八聲調資料表, $AE427, $F427))</f>
        <v>#N/A</v>
      </c>
      <c r="AQ427" s="298"/>
      <c r="AR427" s="302" t="str">
        <f t="array" ref="AR427">IF($W427, "", INDEX(聲母資料表, $AA427, $AR$5))</f>
        <v>h</v>
      </c>
      <c r="AS427" s="303" t="e">
        <f t="array" ref="AS427">IF($X427, "", INDEX(韻母資料表, $AD427, $AS$5))</f>
        <v>#N/A</v>
      </c>
      <c r="AT427" s="302" t="e">
        <f t="array" ref="AT427">IF($X427, "", INDEX(閩拼韻母八聲調資料表, $AE427, $AJ427))</f>
        <v>#N/A</v>
      </c>
      <c r="AV427" s="301" t="b">
        <f t="shared" si="172"/>
        <v>0</v>
      </c>
      <c r="AW427" s="301" t="str">
        <f>IF( $AV427, IFERROR( IF(MATCH( $E427, 顎音化聲母!$H$9:$H$37, 0), TRUE, FALSE), FALSE), "")</f>
        <v/>
      </c>
      <c r="AX427" s="301" t="str">
        <f t="array" ref="AX427">IF( AND($AV427, $AW427), INDEX(顎音化聲母資料表, MATCH( $D427 &amp; $E427, 顎音化聲母!$L$5:$L$136, 0), 3), "")</f>
        <v/>
      </c>
      <c r="AY427" s="301">
        <f t="shared" si="171"/>
        <v>13</v>
      </c>
      <c r="AZ427" s="362" t="str">
        <f t="array" ref="AZ427">IF($AY427="", "", IF( $AX427&lt;&gt;"", $AX427,INDEX(聲母資料表, $AY427, $AZ$5)))</f>
        <v>ㄏ</v>
      </c>
      <c r="BA427" s="362" t="e">
        <f t="array" ref="BA427">IF($X427, "", INDEX(方音八音反切資料表, $AE427, $AJ427))</f>
        <v>#N/A</v>
      </c>
    </row>
    <row r="428" spans="2:53">
      <c r="B428" s="307">
        <f t="shared" si="153"/>
        <v>421</v>
      </c>
      <c r="C428" s="404" t="s">
        <v>135</v>
      </c>
      <c r="D428" s="312" t="s">
        <v>79</v>
      </c>
      <c r="E428" s="312" t="s">
        <v>61</v>
      </c>
      <c r="F428" s="296">
        <v>1</v>
      </c>
      <c r="G428" s="418" t="str">
        <f t="shared" si="154"/>
        <v xml:space="preserve">之 (tsi1) </v>
      </c>
      <c r="H428" s="269" t="str" cm="1">
        <f t="array" ref="H428">IF( OR($U428, NOT($V428), $X428), "",  $AF428 &amp; INDEX(中文數值資料表, $AJ428, 2) &amp; $AC428)</f>
        <v>堅一曾</v>
      </c>
      <c r="I428" s="332" t="str">
        <f t="shared" si="155"/>
        <v>tsi</v>
      </c>
      <c r="J428" s="333" t="str">
        <f t="shared" si="156"/>
        <v>tsi</v>
      </c>
      <c r="K428" s="334" t="str">
        <f t="shared" si="157"/>
        <v>zī</v>
      </c>
      <c r="L428" s="335" t="str">
        <f t="shared" si="158"/>
        <v>ㄗㄧ</v>
      </c>
      <c r="M428" s="270" t="str">
        <f t="shared" ca="1" si="159"/>
        <v xml:space="preserve">\ltjruby{之}{tsi}\
</v>
      </c>
      <c r="N428" s="270" t="str">
        <f t="shared" ca="1" si="160"/>
        <v xml:space="preserve">&lt;ruby&gt;之&lt;rt&gt;堅一曾&lt;/rt&gt;&lt;/ruby&gt;
</v>
      </c>
      <c r="O428" s="270" t="str">
        <f t="shared" ca="1" si="161"/>
        <v xml:space="preserve">&lt;ruby&gt;之&lt;rt&gt;tsi&lt;/rt&gt;&lt;/ruby&gt;
</v>
      </c>
      <c r="P428" s="270" t="str">
        <f t="shared" ref="P428:Q447" ca="1" si="176">IF( $U428, ($C428 &amp; CHAR(10)), IF($C428=CHAR(10), (CHAR(10) &amp; "&lt;/p&gt;" &amp; CHAR(10) &amp; "&lt;p&gt;" &amp; CHAR(10)), "&lt;ruby&gt;" &amp; $C428 &amp; "&lt;rt&gt;" &amp; INDIRECT( ADDRESS(ROW(), COLUMN() - $P$5) ) &amp; "&lt;/rt&gt;&lt;/ruby&gt;" &amp; CHAR(10)))</f>
        <v xml:space="preserve">&lt;ruby&gt;之&lt;rt&gt;tsi&lt;/rt&gt;&lt;/ruby&gt;
</v>
      </c>
      <c r="Q428" s="270" t="str">
        <f t="shared" ca="1" si="176"/>
        <v xml:space="preserve">&lt;ruby&gt;之&lt;rt&gt;zī&lt;/rt&gt;&lt;/ruby&gt;
</v>
      </c>
      <c r="R428" s="271" t="str">
        <f t="shared" ca="1" si="162"/>
        <v xml:space="preserve">&lt;ruby&gt;之&lt;rtc&gt;ㄗㄧ&lt;/rtc&gt;&lt;/ruby&gt;
</v>
      </c>
      <c r="S428" s="271" t="str">
        <f t="shared" ca="1" si="163"/>
        <v xml:space="preserve">&lt;ruby&gt;之&lt;rt&gt;tsi&lt;/rt&gt;&lt;rtc&gt;ㄗㄧ&lt;/rtc&gt;&lt;/ruby&gt;
</v>
      </c>
      <c r="T428" s="244"/>
      <c r="U428" s="272" t="b">
        <f t="shared" si="164"/>
        <v>0</v>
      </c>
      <c r="V428" s="272" t="b">
        <f t="shared" si="165"/>
        <v>1</v>
      </c>
      <c r="W428" s="272" t="b">
        <f t="shared" si="173"/>
        <v>0</v>
      </c>
      <c r="X428" s="272" t="b">
        <f t="shared" si="166"/>
        <v>0</v>
      </c>
      <c r="Y428" s="272" t="b">
        <f t="shared" si="167"/>
        <v>0</v>
      </c>
      <c r="Z428" s="298"/>
      <c r="AA428" s="305">
        <f t="shared" si="168"/>
        <v>18</v>
      </c>
      <c r="AB428" s="301" cm="1">
        <f t="array" ref="AB428">IF( $AA428="", "", INDEX(聲母資料表, $AA428, AB$5))</f>
        <v>8</v>
      </c>
      <c r="AC428" s="301" t="str" cm="1">
        <f t="array" ref="AC428">IF( $AA428="", "", INDEX(聲母資料表, $AA428, AC$5))</f>
        <v>曾</v>
      </c>
      <c r="AD428" s="305">
        <f t="shared" si="169"/>
        <v>19</v>
      </c>
      <c r="AE428" s="301" cm="1">
        <f t="array" ref="AE428">IF( $X428, "", INDEX(韻母資料表, AD428, AE$5))</f>
        <v>29</v>
      </c>
      <c r="AF428" s="301" t="str" cm="1">
        <f t="array" ref="AF428">IF( $X428, "", INDEX(韻母資料表, AE428, AF$5))</f>
        <v>堅</v>
      </c>
      <c r="AG428" s="298"/>
      <c r="AH428" s="301" t="b">
        <f t="array" ref="AH428">IF( $X428, "", IF( INDEX(韻母資料表, AD428, $AH$5) = "入聲", TRUE, FALSE) )</f>
        <v>0</v>
      </c>
      <c r="AI428" s="302">
        <f t="shared" si="170"/>
        <v>1</v>
      </c>
      <c r="AJ428" s="302">
        <f t="shared" si="174"/>
        <v>1</v>
      </c>
      <c r="AK428" s="362" t="str">
        <f t="array" ref="AK428">IF( $X428, "", INDEX(韻母資料表, $AD428, $AK$5))</f>
        <v>i</v>
      </c>
      <c r="AL428" s="362" t="str">
        <f t="array" ref="AL428">IF($X428, "", INDEX(白話字韻母八聲調資料表, $AE428, $AJ428))</f>
        <v>i</v>
      </c>
      <c r="AM428" s="298"/>
      <c r="AN428" s="362" t="str" cm="1">
        <f t="array" ref="AN428">IF($W428, "", INDEX(聲母資料表, $AA428, AN$5))</f>
        <v>ts</v>
      </c>
      <c r="AO428" s="367" t="str" cm="1">
        <f t="array" ref="AO428">IF($X428, "", INDEX(韻母資料表, $AD428, AO$5))</f>
        <v>i</v>
      </c>
      <c r="AP428" s="362" t="str" cm="1">
        <f t="array" ref="AP428">IF($X428, "", INDEX(台羅韻母八聲調資料表, $AE428, $F428))</f>
        <v>i</v>
      </c>
      <c r="AQ428" s="298"/>
      <c r="AR428" s="302" t="str">
        <f t="array" ref="AR428">IF($W428, "", INDEX(聲母資料表, $AA428, $AR$5))</f>
        <v>z</v>
      </c>
      <c r="AS428" s="303" t="str">
        <f t="array" ref="AS428">IF($X428, "", INDEX(韻母資料表, $AD428, $AS$5))</f>
        <v>i</v>
      </c>
      <c r="AT428" s="302" t="str">
        <f t="array" ref="AT428">IF($X428, "", INDEX(閩拼韻母八聲調資料表, $AE428, $AJ428))</f>
        <v>ī</v>
      </c>
      <c r="AV428" s="301" t="b">
        <f t="shared" si="172"/>
        <v>0</v>
      </c>
      <c r="AW428" s="301" t="str">
        <f>IF( $AV428, IFERROR( IF(MATCH( $E428, 顎音化聲母!$H$9:$H$37, 0), TRUE, FALSE), FALSE), "")</f>
        <v/>
      </c>
      <c r="AX428" s="301" t="str">
        <f t="array" ref="AX428">IF( AND($AV428, $AW428), INDEX(顎音化聲母資料表, MATCH( $D428 &amp; $E428, 顎音化聲母!$L$5:$L$136, 0), 3), "")</f>
        <v/>
      </c>
      <c r="AY428" s="301">
        <f t="shared" si="171"/>
        <v>18</v>
      </c>
      <c r="AZ428" s="362" t="str">
        <f t="array" ref="AZ428">IF($AY428="", "", IF( $AX428&lt;&gt;"", $AX428,INDEX(聲母資料表, $AY428, $AZ$5)))</f>
        <v>ㄗ</v>
      </c>
      <c r="BA428" s="362" t="str">
        <f t="array" ref="BA428">IF($X428, "", INDEX(方音八音反切資料表, $AE428, $AJ428))</f>
        <v>ㄧ</v>
      </c>
    </row>
    <row r="429" spans="2:53">
      <c r="B429" s="307">
        <f t="shared" si="153"/>
        <v>422</v>
      </c>
      <c r="C429" s="404" t="s">
        <v>255</v>
      </c>
      <c r="D429" s="312" t="s">
        <v>91</v>
      </c>
      <c r="E429" s="312" t="s">
        <v>83</v>
      </c>
      <c r="F429" s="296">
        <v>1</v>
      </c>
      <c r="G429" s="418" t="str">
        <f t="shared" si="154"/>
        <v xml:space="preserve">憂 (qiu1) </v>
      </c>
      <c r="H429" s="269" t="str" cm="1">
        <f t="array" ref="H429">IF( OR($U429, NOT($V429), $X429), "",  $AF429 &amp; INDEX(中文數值資料表, $AJ429, 2) &amp; $AC429)</f>
        <v>嬌一英</v>
      </c>
      <c r="I429" s="332" t="str">
        <f t="shared" si="155"/>
        <v>qiu</v>
      </c>
      <c r="J429" s="333" t="str">
        <f t="shared" si="156"/>
        <v>iu</v>
      </c>
      <c r="K429" s="334" t="str">
        <f t="shared" si="157"/>
        <v>iū</v>
      </c>
      <c r="L429" s="335" t="str">
        <f t="shared" si="158"/>
        <v>0ㄧㄨ</v>
      </c>
      <c r="M429" s="270" t="str">
        <f t="shared" ca="1" si="159"/>
        <v xml:space="preserve">\ltjruby{憂}{iu}\
</v>
      </c>
      <c r="N429" s="270" t="str">
        <f t="shared" ca="1" si="160"/>
        <v xml:space="preserve">&lt;ruby&gt;憂&lt;rt&gt;嬌一英&lt;/rt&gt;&lt;/ruby&gt;
</v>
      </c>
      <c r="O429" s="270" t="str">
        <f t="shared" ca="1" si="161"/>
        <v xml:space="preserve">&lt;ruby&gt;憂&lt;rt&gt;qiu&lt;/rt&gt;&lt;/ruby&gt;
</v>
      </c>
      <c r="P429" s="270" t="str">
        <f t="shared" ca="1" si="176"/>
        <v xml:space="preserve">&lt;ruby&gt;憂&lt;rt&gt;iu&lt;/rt&gt;&lt;/ruby&gt;
</v>
      </c>
      <c r="Q429" s="270" t="str">
        <f t="shared" ca="1" si="176"/>
        <v xml:space="preserve">&lt;ruby&gt;憂&lt;rt&gt;iū&lt;/rt&gt;&lt;/ruby&gt;
</v>
      </c>
      <c r="R429" s="271" t="str">
        <f t="shared" ca="1" si="162"/>
        <v xml:space="preserve">&lt;ruby&gt;憂&lt;rtc&gt;0ㄧㄨ&lt;/rtc&gt;&lt;/ruby&gt;
</v>
      </c>
      <c r="S429" s="271" t="str">
        <f t="shared" ca="1" si="163"/>
        <v xml:space="preserve">&lt;ruby&gt;憂&lt;rt&gt;iu&lt;/rt&gt;&lt;rtc&gt;0ㄧㄨ&lt;/rtc&gt;&lt;/ruby&gt;
</v>
      </c>
      <c r="T429" s="244"/>
      <c r="U429" s="272" t="b">
        <f t="shared" si="164"/>
        <v>0</v>
      </c>
      <c r="V429" s="272" t="b">
        <f t="shared" si="165"/>
        <v>1</v>
      </c>
      <c r="W429" s="272" t="b">
        <f t="shared" si="173"/>
        <v>0</v>
      </c>
      <c r="X429" s="272" t="b">
        <f t="shared" si="166"/>
        <v>0</v>
      </c>
      <c r="Y429" s="272" t="b">
        <f t="shared" si="167"/>
        <v>0</v>
      </c>
      <c r="Z429" s="298"/>
      <c r="AA429" s="305">
        <f t="shared" si="168"/>
        <v>22</v>
      </c>
      <c r="AB429" s="301" cm="1">
        <f t="array" ref="AB429">IF( $AA429="", "", INDEX(聲母資料表, $AA429, AB$5))</f>
        <v>11</v>
      </c>
      <c r="AC429" s="301" t="str" cm="1">
        <f t="array" ref="AC429">IF( $AA429="", "", INDEX(聲母資料表, $AA429, AC$5))</f>
        <v>英</v>
      </c>
      <c r="AD429" s="305">
        <f t="shared" si="169"/>
        <v>46</v>
      </c>
      <c r="AE429" s="301" cm="1">
        <f t="array" ref="AE429">IF( $X429, "", INDEX(韻母資料表, AD429, AE$5))</f>
        <v>30</v>
      </c>
      <c r="AF429" s="301" t="str" cm="1">
        <f t="array" ref="AF429">IF( $X429, "", INDEX(韻母資料表, AE429, AF$5))</f>
        <v>嬌</v>
      </c>
      <c r="AG429" s="298"/>
      <c r="AH429" s="301" t="b">
        <f t="array" ref="AH429">IF( $X429, "", IF( INDEX(韻母資料表, AD429, $AH$5) = "入聲", TRUE, FALSE) )</f>
        <v>0</v>
      </c>
      <c r="AI429" s="302">
        <f t="shared" si="170"/>
        <v>1</v>
      </c>
      <c r="AJ429" s="302">
        <f t="shared" si="174"/>
        <v>1</v>
      </c>
      <c r="AK429" s="362" t="str">
        <f t="array" ref="AK429">IF( $X429, "", INDEX(韻母資料表, $AD429, $AK$5))</f>
        <v>iu</v>
      </c>
      <c r="AL429" s="362" t="str">
        <f t="array" ref="AL429">IF($X429, "", INDEX(白話字韻母八聲調資料表, $AE429, $AJ429))</f>
        <v>iu</v>
      </c>
      <c r="AM429" s="298"/>
      <c r="AN429" s="362" t="str" cm="1">
        <f t="array" ref="AN429">IF($W429, "", INDEX(聲母資料表, $AA429, AN$5))</f>
        <v xml:space="preserve"> </v>
      </c>
      <c r="AO429" s="367" t="str" cm="1">
        <f t="array" ref="AO429">IF($X429, "", INDEX(韻母資料表, $AD429, AO$5))</f>
        <v>iu</v>
      </c>
      <c r="AP429" s="362" t="str" cm="1">
        <f t="array" ref="AP429">IF($X429, "", INDEX(台羅韻母八聲調資料表, $AE429, $F429))</f>
        <v>iu</v>
      </c>
      <c r="AQ429" s="298"/>
      <c r="AR429" s="302" t="str">
        <f t="array" ref="AR429">IF($W429, "", INDEX(聲母資料表, $AA429, $AR$5))</f>
        <v xml:space="preserve"> </v>
      </c>
      <c r="AS429" s="303" t="str">
        <f t="array" ref="AS429">IF($X429, "", INDEX(韻母資料表, $AD429, $AS$5))</f>
        <v>iu</v>
      </c>
      <c r="AT429" s="302" t="str">
        <f t="array" ref="AT429">IF($X429, "", INDEX(閩拼韻母八聲調資料表, $AE429, $AJ429))</f>
        <v>iū</v>
      </c>
      <c r="AV429" s="301" t="b">
        <f t="shared" si="172"/>
        <v>0</v>
      </c>
      <c r="AW429" s="301" t="str">
        <f>IF( $AV429, IFERROR( IF(MATCH( $E429, 顎音化聲母!$H$9:$H$37, 0), TRUE, FALSE), FALSE), "")</f>
        <v/>
      </c>
      <c r="AX429" s="301" t="str">
        <f t="array" ref="AX429">IF( AND($AV429, $AW429), INDEX(顎音化聲母資料表, MATCH( $D429 &amp; $E429, 顎音化聲母!$L$5:$L$136, 0), 3), "")</f>
        <v/>
      </c>
      <c r="AY429" s="301">
        <f t="shared" si="171"/>
        <v>22</v>
      </c>
      <c r="AZ429" s="362">
        <f t="array" ref="AZ429">IF($AY429="", "", IF( $AX429&lt;&gt;"", $AX429,INDEX(聲母資料表, $AY429, $AZ$5)))</f>
        <v>0</v>
      </c>
      <c r="BA429" s="362" t="str">
        <f t="array" ref="BA429">IF($X429, "", INDEX(方音八音反切資料表, $AE429, $AJ429))</f>
        <v>ㄧㄨ</v>
      </c>
    </row>
    <row r="430" spans="2:53">
      <c r="B430" s="307">
        <f t="shared" si="153"/>
        <v>423</v>
      </c>
      <c r="C430" s="404" t="s">
        <v>263</v>
      </c>
      <c r="D430" s="312" t="s">
        <v>100</v>
      </c>
      <c r="E430" s="312" t="s">
        <v>61</v>
      </c>
      <c r="F430" s="296">
        <v>5</v>
      </c>
      <c r="G430" s="418" t="str">
        <f t="shared" si="154"/>
        <v xml:space="preserve">而 (ji5) </v>
      </c>
      <c r="H430" s="269" t="str" cm="1">
        <f t="array" ref="H430">IF( OR($U430, NOT($V430), $X430), "",  $AF430 &amp; INDEX(中文數值資料表, $AJ430, 2) &amp; $AC430)</f>
        <v>堅五入</v>
      </c>
      <c r="I430" s="332" t="str">
        <f t="shared" si="155"/>
        <v>jî</v>
      </c>
      <c r="J430" s="333" t="str">
        <f t="shared" si="156"/>
        <v>jî</v>
      </c>
      <c r="K430" s="334" t="str">
        <f t="shared" si="157"/>
        <v>zzì</v>
      </c>
      <c r="L430" s="335" t="str">
        <f t="shared" si="158"/>
        <v>ㆢㄧˊ</v>
      </c>
      <c r="M430" s="270" t="str">
        <f t="shared" ca="1" si="159"/>
        <v xml:space="preserve">\ltjruby{而}{jî}\
</v>
      </c>
      <c r="N430" s="270" t="str">
        <f t="shared" ca="1" si="160"/>
        <v xml:space="preserve">&lt;ruby&gt;而&lt;rt&gt;堅五入&lt;/rt&gt;&lt;/ruby&gt;
</v>
      </c>
      <c r="O430" s="270" t="str">
        <f t="shared" ca="1" si="161"/>
        <v xml:space="preserve">&lt;ruby&gt;而&lt;rt&gt;jî&lt;/rt&gt;&lt;/ruby&gt;
</v>
      </c>
      <c r="P430" s="270" t="str">
        <f t="shared" ca="1" si="176"/>
        <v xml:space="preserve">&lt;ruby&gt;而&lt;rt&gt;jî&lt;/rt&gt;&lt;/ruby&gt;
</v>
      </c>
      <c r="Q430" s="270" t="str">
        <f t="shared" ca="1" si="176"/>
        <v xml:space="preserve">&lt;ruby&gt;而&lt;rt&gt;zzì&lt;/rt&gt;&lt;/ruby&gt;
</v>
      </c>
      <c r="R430" s="271" t="str">
        <f t="shared" ca="1" si="162"/>
        <v xml:space="preserve">&lt;ruby&gt;而&lt;rtc&gt;ㆢㄧˊ&lt;/rtc&gt;&lt;/ruby&gt;
</v>
      </c>
      <c r="S430" s="271" t="str">
        <f t="shared" ca="1" si="163"/>
        <v xml:space="preserve">&lt;ruby&gt;而&lt;rt&gt;jî&lt;/rt&gt;&lt;rtc&gt;ㆢㄧˊ&lt;/rtc&gt;&lt;/ruby&gt;
</v>
      </c>
      <c r="T430" s="244"/>
      <c r="U430" s="272" t="b">
        <f t="shared" si="164"/>
        <v>0</v>
      </c>
      <c r="V430" s="272" t="b">
        <f t="shared" si="165"/>
        <v>1</v>
      </c>
      <c r="W430" s="272" t="b">
        <f t="shared" si="173"/>
        <v>0</v>
      </c>
      <c r="X430" s="272" t="b">
        <f t="shared" si="166"/>
        <v>0</v>
      </c>
      <c r="Y430" s="272" t="b">
        <f t="shared" si="167"/>
        <v>0</v>
      </c>
      <c r="Z430" s="298"/>
      <c r="AA430" s="305">
        <f t="shared" si="168"/>
        <v>19</v>
      </c>
      <c r="AB430" s="301" cm="1">
        <f t="array" ref="AB430">IF( $AA430="", "", INDEX(聲母資料表, $AA430, AB$5))</f>
        <v>9</v>
      </c>
      <c r="AC430" s="301" t="str" cm="1">
        <f t="array" ref="AC430">IF( $AA430="", "", INDEX(聲母資料表, $AA430, AC$5))</f>
        <v>入</v>
      </c>
      <c r="AD430" s="305">
        <f t="shared" si="169"/>
        <v>19</v>
      </c>
      <c r="AE430" s="301" cm="1">
        <f t="array" ref="AE430">IF( $X430, "", INDEX(韻母資料表, AD430, AE$5))</f>
        <v>29</v>
      </c>
      <c r="AF430" s="301" t="str" cm="1">
        <f t="array" ref="AF430">IF( $X430, "", INDEX(韻母資料表, AE430, AF$5))</f>
        <v>堅</v>
      </c>
      <c r="AG430" s="298"/>
      <c r="AH430" s="301" t="b">
        <f t="array" ref="AH430">IF( $X430, "", IF( INDEX(韻母資料表, AD430, $AH$5) = "入聲", TRUE, FALSE) )</f>
        <v>0</v>
      </c>
      <c r="AI430" s="302">
        <f t="shared" si="170"/>
        <v>1</v>
      </c>
      <c r="AJ430" s="302">
        <f t="shared" si="174"/>
        <v>5</v>
      </c>
      <c r="AK430" s="362" t="str">
        <f t="array" ref="AK430">IF( $X430, "", INDEX(韻母資料表, $AD430, $AK$5))</f>
        <v>i</v>
      </c>
      <c r="AL430" s="362" t="str">
        <f t="array" ref="AL430">IF($X430, "", INDEX(白話字韻母八聲調資料表, $AE430, $AJ430))</f>
        <v>î</v>
      </c>
      <c r="AM430" s="298"/>
      <c r="AN430" s="362" t="str" cm="1">
        <f t="array" ref="AN430">IF($W430, "", INDEX(聲母資料表, $AA430, AN$5))</f>
        <v>j</v>
      </c>
      <c r="AO430" s="367" t="str" cm="1">
        <f t="array" ref="AO430">IF($X430, "", INDEX(韻母資料表, $AD430, AO$5))</f>
        <v>i</v>
      </c>
      <c r="AP430" s="362" t="str" cm="1">
        <f t="array" ref="AP430">IF($X430, "", INDEX(台羅韻母八聲調資料表, $AE430, $F430))</f>
        <v>î</v>
      </c>
      <c r="AQ430" s="298"/>
      <c r="AR430" s="302" t="str">
        <f t="array" ref="AR430">IF($W430, "", INDEX(聲母資料表, $AA430, $AR$5))</f>
        <v>zz</v>
      </c>
      <c r="AS430" s="303" t="str">
        <f t="array" ref="AS430">IF($X430, "", INDEX(韻母資料表, $AD430, $AS$5))</f>
        <v>i</v>
      </c>
      <c r="AT430" s="302" t="str">
        <f t="array" ref="AT430">IF($X430, "", INDEX(閩拼韻母八聲調資料表, $AE430, $AJ430))</f>
        <v>ì</v>
      </c>
      <c r="AV430" s="301" t="b">
        <f t="shared" si="172"/>
        <v>1</v>
      </c>
      <c r="AW430" s="301" t="b">
        <f>IF( $AV430, IFERROR( IF(MATCH( $E430, 顎音化聲母!$H$9:$H$37, 0), TRUE, FALSE), FALSE), "")</f>
        <v>1</v>
      </c>
      <c r="AX430" s="301" t="str">
        <f t="array" ref="AX430">IF( AND($AV430, $AW430), INDEX(顎音化聲母資料表, MATCH( $D430 &amp; $E430, 顎音化聲母!$L$5:$L$136, 0), 3), "")</f>
        <v>ㆢ</v>
      </c>
      <c r="AY430" s="301">
        <f t="shared" si="171"/>
        <v>19</v>
      </c>
      <c r="AZ430" s="362" t="str">
        <f t="array" ref="AZ430">IF($AY430="", "", IF( $AX430&lt;&gt;"", $AX430,INDEX(聲母資料表, $AY430, $AZ$5)))</f>
        <v>ㆢ</v>
      </c>
      <c r="BA430" s="362" t="str">
        <f t="array" ref="BA430">IF($X430, "", INDEX(方音八音反切資料表, $AE430, $AJ430))</f>
        <v>ㄧˊ</v>
      </c>
    </row>
    <row r="431" spans="2:53">
      <c r="B431" s="307">
        <f t="shared" si="153"/>
        <v>424</v>
      </c>
      <c r="C431" s="404" t="s">
        <v>255</v>
      </c>
      <c r="D431" s="312" t="s">
        <v>91</v>
      </c>
      <c r="E431" s="312" t="s">
        <v>83</v>
      </c>
      <c r="F431" s="296">
        <v>1</v>
      </c>
      <c r="G431" s="418" t="str">
        <f t="shared" si="154"/>
        <v xml:space="preserve">憂 (qiu1) </v>
      </c>
      <c r="H431" s="269" t="str" cm="1">
        <f t="array" ref="H431">IF( OR($U431, NOT($V431), $X431), "",  $AF431 &amp; INDEX(中文數值資料表, $AJ431, 2) &amp; $AC431)</f>
        <v>嬌一英</v>
      </c>
      <c r="I431" s="332" t="str">
        <f t="shared" si="155"/>
        <v>qiu</v>
      </c>
      <c r="J431" s="333" t="str">
        <f t="shared" si="156"/>
        <v>iu</v>
      </c>
      <c r="K431" s="334" t="str">
        <f t="shared" si="157"/>
        <v>iū</v>
      </c>
      <c r="L431" s="335" t="str">
        <f t="shared" si="158"/>
        <v>0ㄧㄨ</v>
      </c>
      <c r="M431" s="270" t="str">
        <f t="shared" ca="1" si="159"/>
        <v xml:space="preserve">\ltjruby{憂}{iu}\
</v>
      </c>
      <c r="N431" s="270" t="str">
        <f t="shared" ca="1" si="160"/>
        <v xml:space="preserve">&lt;ruby&gt;憂&lt;rt&gt;嬌一英&lt;/rt&gt;&lt;/ruby&gt;
</v>
      </c>
      <c r="O431" s="270" t="str">
        <f t="shared" ca="1" si="161"/>
        <v xml:space="preserve">&lt;ruby&gt;憂&lt;rt&gt;qiu&lt;/rt&gt;&lt;/ruby&gt;
</v>
      </c>
      <c r="P431" s="270" t="str">
        <f t="shared" ca="1" si="176"/>
        <v xml:space="preserve">&lt;ruby&gt;憂&lt;rt&gt;iu&lt;/rt&gt;&lt;/ruby&gt;
</v>
      </c>
      <c r="Q431" s="270" t="str">
        <f t="shared" ca="1" si="176"/>
        <v xml:space="preserve">&lt;ruby&gt;憂&lt;rt&gt;iū&lt;/rt&gt;&lt;/ruby&gt;
</v>
      </c>
      <c r="R431" s="271" t="str">
        <f t="shared" ca="1" si="162"/>
        <v xml:space="preserve">&lt;ruby&gt;憂&lt;rtc&gt;0ㄧㄨ&lt;/rtc&gt;&lt;/ruby&gt;
</v>
      </c>
      <c r="S431" s="271" t="str">
        <f t="shared" ca="1" si="163"/>
        <v xml:space="preserve">&lt;ruby&gt;憂&lt;rt&gt;iu&lt;/rt&gt;&lt;rtc&gt;0ㄧㄨ&lt;/rtc&gt;&lt;/ruby&gt;
</v>
      </c>
      <c r="T431" s="244"/>
      <c r="U431" s="272" t="b">
        <f t="shared" si="164"/>
        <v>0</v>
      </c>
      <c r="V431" s="272" t="b">
        <f t="shared" si="165"/>
        <v>1</v>
      </c>
      <c r="W431" s="272" t="b">
        <f t="shared" si="173"/>
        <v>0</v>
      </c>
      <c r="X431" s="272" t="b">
        <f t="shared" si="166"/>
        <v>0</v>
      </c>
      <c r="Y431" s="272" t="b">
        <f t="shared" si="167"/>
        <v>0</v>
      </c>
      <c r="Z431" s="298"/>
      <c r="AA431" s="305">
        <f t="shared" si="168"/>
        <v>22</v>
      </c>
      <c r="AB431" s="301" cm="1">
        <f t="array" ref="AB431">IF( $AA431="", "", INDEX(聲母資料表, $AA431, AB$5))</f>
        <v>11</v>
      </c>
      <c r="AC431" s="301" t="str" cm="1">
        <f t="array" ref="AC431">IF( $AA431="", "", INDEX(聲母資料表, $AA431, AC$5))</f>
        <v>英</v>
      </c>
      <c r="AD431" s="305">
        <f t="shared" si="169"/>
        <v>46</v>
      </c>
      <c r="AE431" s="301" cm="1">
        <f t="array" ref="AE431">IF( $X431, "", INDEX(韻母資料表, AD431, AE$5))</f>
        <v>30</v>
      </c>
      <c r="AF431" s="301" t="str" cm="1">
        <f t="array" ref="AF431">IF( $X431, "", INDEX(韻母資料表, AE431, AF$5))</f>
        <v>嬌</v>
      </c>
      <c r="AG431" s="298"/>
      <c r="AH431" s="301" t="b">
        <f t="array" ref="AH431">IF( $X431, "", IF( INDEX(韻母資料表, AD431, $AH$5) = "入聲", TRUE, FALSE) )</f>
        <v>0</v>
      </c>
      <c r="AI431" s="302">
        <f t="shared" si="170"/>
        <v>1</v>
      </c>
      <c r="AJ431" s="302">
        <f t="shared" si="174"/>
        <v>1</v>
      </c>
      <c r="AK431" s="362" t="str">
        <f t="array" ref="AK431">IF( $X431, "", INDEX(韻母資料表, $AD431, $AK$5))</f>
        <v>iu</v>
      </c>
      <c r="AL431" s="362" t="str">
        <f t="array" ref="AL431">IF($X431, "", INDEX(白話字韻母八聲調資料表, $AE431, $AJ431))</f>
        <v>iu</v>
      </c>
      <c r="AM431" s="298"/>
      <c r="AN431" s="362" t="str" cm="1">
        <f t="array" ref="AN431">IF($W431, "", INDEX(聲母資料表, $AA431, AN$5))</f>
        <v xml:space="preserve"> </v>
      </c>
      <c r="AO431" s="367" t="str" cm="1">
        <f t="array" ref="AO431">IF($X431, "", INDEX(韻母資料表, $AD431, AO$5))</f>
        <v>iu</v>
      </c>
      <c r="AP431" s="362" t="str" cm="1">
        <f t="array" ref="AP431">IF($X431, "", INDEX(台羅韻母八聲調資料表, $AE431, $F431))</f>
        <v>iu</v>
      </c>
      <c r="AQ431" s="298"/>
      <c r="AR431" s="302" t="str">
        <f t="array" ref="AR431">IF($W431, "", INDEX(聲母資料表, $AA431, $AR$5))</f>
        <v xml:space="preserve"> </v>
      </c>
      <c r="AS431" s="303" t="str">
        <f t="array" ref="AS431">IF($X431, "", INDEX(韻母資料表, $AD431, $AS$5))</f>
        <v>iu</v>
      </c>
      <c r="AT431" s="302" t="str">
        <f t="array" ref="AT431">IF($X431, "", INDEX(閩拼韻母八聲調資料表, $AE431, $AJ431))</f>
        <v>iū</v>
      </c>
      <c r="AV431" s="301" t="b">
        <f t="shared" si="172"/>
        <v>0</v>
      </c>
      <c r="AW431" s="301" t="str">
        <f>IF( $AV431, IFERROR( IF(MATCH( $E431, 顎音化聲母!$H$9:$H$37, 0), TRUE, FALSE), FALSE), "")</f>
        <v/>
      </c>
      <c r="AX431" s="301" t="str">
        <f t="array" ref="AX431">IF( AND($AV431, $AW431), INDEX(顎音化聲母資料表, MATCH( $D431 &amp; $E431, 顎音化聲母!$L$5:$L$136, 0), 3), "")</f>
        <v/>
      </c>
      <c r="AY431" s="301">
        <f t="shared" si="171"/>
        <v>22</v>
      </c>
      <c r="AZ431" s="362">
        <f t="array" ref="AZ431">IF($AY431="", "", IF( $AX431&lt;&gt;"", $AX431,INDEX(聲母資料表, $AY431, $AZ$5)))</f>
        <v>0</v>
      </c>
      <c r="BA431" s="362" t="str">
        <f t="array" ref="BA431">IF($X431, "", INDEX(方音八音反切資料表, $AE431, $AJ431))</f>
        <v>ㄧㄨ</v>
      </c>
    </row>
    <row r="432" spans="2:53">
      <c r="B432" s="307">
        <f t="shared" si="153"/>
        <v>425</v>
      </c>
      <c r="C432" s="404" t="s">
        <v>75</v>
      </c>
      <c r="D432" s="312"/>
      <c r="E432" s="312"/>
      <c r="F432" s="296"/>
      <c r="G432" s="418" t="str">
        <f t="shared" si="154"/>
        <v/>
      </c>
      <c r="H432" s="269" t="str" cm="1">
        <f t="array" ref="H432">IF( OR($U432, NOT($V432), $X432), "",  $AF432 &amp; INDEX(中文數值資料表, $AJ432, 2) &amp; $AC432)</f>
        <v/>
      </c>
      <c r="I432" s="332" t="str">
        <f t="shared" si="155"/>
        <v/>
      </c>
      <c r="J432" s="333" t="str">
        <f t="shared" si="156"/>
        <v/>
      </c>
      <c r="K432" s="334" t="str">
        <f t="shared" si="157"/>
        <v/>
      </c>
      <c r="L432" s="335" t="str">
        <f t="shared" si="158"/>
        <v/>
      </c>
      <c r="M432" s="270" t="str">
        <f t="shared" ca="1" si="159"/>
        <v xml:space="preserve">\ltjruby{，}{}\
</v>
      </c>
      <c r="N432" s="270" t="str">
        <f t="shared" ca="1" si="160"/>
        <v xml:space="preserve">，
</v>
      </c>
      <c r="O432" s="270" t="str">
        <f t="shared" ca="1" si="161"/>
        <v xml:space="preserve">，
</v>
      </c>
      <c r="P432" s="270" t="str">
        <f t="shared" ca="1" si="176"/>
        <v xml:space="preserve">，
</v>
      </c>
      <c r="Q432" s="270" t="str">
        <f t="shared" ca="1" si="176"/>
        <v xml:space="preserve">，
</v>
      </c>
      <c r="R432" s="271" t="str">
        <f t="shared" ca="1" si="162"/>
        <v xml:space="preserve">，
</v>
      </c>
      <c r="S432" s="271" t="str">
        <f t="shared" ca="1" si="163"/>
        <v xml:space="preserve">，
</v>
      </c>
      <c r="T432" s="244"/>
      <c r="U432" s="272" t="b">
        <f t="shared" si="164"/>
        <v>1</v>
      </c>
      <c r="V432" s="272" t="b">
        <f t="shared" si="165"/>
        <v>0</v>
      </c>
      <c r="W432" s="272" t="b">
        <f t="shared" si="173"/>
        <v>1</v>
      </c>
      <c r="X432" s="272" t="b">
        <f t="shared" si="166"/>
        <v>1</v>
      </c>
      <c r="Y432" s="272" t="b">
        <f t="shared" si="167"/>
        <v>0</v>
      </c>
      <c r="Z432" s="298"/>
      <c r="AA432" s="305" t="str">
        <f t="shared" si="168"/>
        <v/>
      </c>
      <c r="AB432" s="301" t="str" cm="1">
        <f t="array" ref="AB432">IF( $AA432="", "", INDEX(聲母資料表, $AA432, AB$5))</f>
        <v/>
      </c>
      <c r="AC432" s="301" t="str" cm="1">
        <f t="array" ref="AC432">IF( $AA432="", "", INDEX(聲母資料表, $AA432, AC$5))</f>
        <v/>
      </c>
      <c r="AD432" s="305" t="str">
        <f t="shared" si="169"/>
        <v/>
      </c>
      <c r="AE432" s="301" t="str" cm="1">
        <f t="array" ref="AE432">IF( $X432, "", INDEX(韻母資料表, AD432, AE$5))</f>
        <v/>
      </c>
      <c r="AF432" s="301" t="str" cm="1">
        <f t="array" ref="AF432">IF( $X432, "", INDEX(韻母資料表, AE432, AF$5))</f>
        <v/>
      </c>
      <c r="AG432" s="298"/>
      <c r="AH432" s="301" t="str">
        <f t="array" ref="AH432">IF( $X432, "", IF( INDEX(韻母資料表, AD432, $AH$5) = "入聲", TRUE, FALSE) )</f>
        <v/>
      </c>
      <c r="AI432" s="302" t="str">
        <f t="shared" si="170"/>
        <v/>
      </c>
      <c r="AJ432" s="302" t="str">
        <f t="shared" si="174"/>
        <v/>
      </c>
      <c r="AK432" s="362" t="str">
        <f t="array" ref="AK432">IF( $X432, "", INDEX(韻母資料表, $AD432, $AK$5))</f>
        <v/>
      </c>
      <c r="AL432" s="362" t="str">
        <f t="array" ref="AL432">IF($X432, "", INDEX(白話字韻母八聲調資料表, $AE432, $AJ432))</f>
        <v/>
      </c>
      <c r="AM432" s="298"/>
      <c r="AN432" s="362" t="str" cm="1">
        <f t="array" ref="AN432">IF($W432, "", INDEX(聲母資料表, $AA432, AN$5))</f>
        <v/>
      </c>
      <c r="AO432" s="367" t="str" cm="1">
        <f t="array" ref="AO432">IF($X432, "", INDEX(韻母資料表, $AD432, AO$5))</f>
        <v/>
      </c>
      <c r="AP432" s="362" t="str" cm="1">
        <f t="array" ref="AP432">IF($X432, "", INDEX(台羅韻母八聲調資料表, $AE432, $F432))</f>
        <v/>
      </c>
      <c r="AQ432" s="298"/>
      <c r="AR432" s="302" t="str">
        <f t="array" ref="AR432">IF($W432, "", INDEX(聲母資料表, $AA432, $AR$5))</f>
        <v/>
      </c>
      <c r="AS432" s="303" t="str">
        <f t="array" ref="AS432">IF($X432, "", INDEX(韻母資料表, $AD432, $AS$5))</f>
        <v/>
      </c>
      <c r="AT432" s="302" t="str">
        <f t="array" ref="AT432">IF($X432, "", INDEX(閩拼韻母八聲調資料表, $AE432, $AJ432))</f>
        <v/>
      </c>
      <c r="AV432" s="301" t="b">
        <f t="shared" si="172"/>
        <v>0</v>
      </c>
      <c r="AW432" s="301" t="str">
        <f>IF( $AV432, IFERROR( IF(MATCH( $E432, 顎音化聲母!$H$9:$H$37, 0), TRUE, FALSE), FALSE), "")</f>
        <v/>
      </c>
      <c r="AX432" s="301" t="str">
        <f t="array" ref="AX432">IF( AND($AV432, $AW432), INDEX(顎音化聲母資料表, MATCH( $D432 &amp; $E432, 顎音化聲母!$L$5:$L$136, 0), 3), "")</f>
        <v/>
      </c>
      <c r="AY432" s="301" t="str">
        <f t="shared" si="171"/>
        <v/>
      </c>
      <c r="AZ432" s="362" t="str">
        <f t="array" ref="AZ432">IF($AY432="", "", IF( $AX432&lt;&gt;"", $AX432,INDEX(聲母資料表, $AY432, $AZ$5)))</f>
        <v/>
      </c>
      <c r="BA432" s="362" t="str">
        <f t="array" ref="BA432">IF($X432, "", INDEX(方音八音反切資料表, $AE432, $AJ432))</f>
        <v/>
      </c>
    </row>
    <row r="433" spans="2:53">
      <c r="B433" s="307">
        <f t="shared" si="153"/>
        <v>426</v>
      </c>
      <c r="C433" s="404" t="s">
        <v>351</v>
      </c>
      <c r="D433" s="312" t="s">
        <v>103</v>
      </c>
      <c r="E433" s="312" t="s">
        <v>58</v>
      </c>
      <c r="F433" s="296">
        <v>7</v>
      </c>
      <c r="G433" s="418" t="str">
        <f t="shared" si="154"/>
        <v xml:space="preserve">後 (hoo7) </v>
      </c>
      <c r="H433" s="269" t="str" cm="1">
        <f t="array" ref="H433">IF( OR($U433, NOT($V433), $X433), "",  $AF433 &amp; INDEX(中文數值資料表, $AJ433, 2) &amp; $AC433)</f>
        <v>甘七喜</v>
      </c>
      <c r="I433" s="332" t="str">
        <f t="shared" si="155"/>
        <v>hō͘</v>
      </c>
      <c r="J433" s="333" t="str">
        <f t="shared" si="156"/>
        <v>hōo</v>
      </c>
      <c r="K433" s="334" t="str">
        <f t="shared" si="157"/>
        <v>hōo</v>
      </c>
      <c r="L433" s="335" t="str">
        <f t="shared" si="158"/>
        <v>ㄏㆦ˫</v>
      </c>
      <c r="M433" s="270" t="str">
        <f t="shared" ca="1" si="159"/>
        <v xml:space="preserve">\ltjruby{後}{hōo}\
</v>
      </c>
      <c r="N433" s="270" t="str">
        <f t="shared" ca="1" si="160"/>
        <v xml:space="preserve">&lt;ruby&gt;後&lt;rt&gt;甘七喜&lt;/rt&gt;&lt;/ruby&gt;
</v>
      </c>
      <c r="O433" s="270" t="str">
        <f t="shared" ca="1" si="161"/>
        <v xml:space="preserve">&lt;ruby&gt;後&lt;rt&gt;hō͘&lt;/rt&gt;&lt;/ruby&gt;
</v>
      </c>
      <c r="P433" s="270" t="str">
        <f t="shared" ca="1" si="176"/>
        <v xml:space="preserve">&lt;ruby&gt;後&lt;rt&gt;hōo&lt;/rt&gt;&lt;/ruby&gt;
</v>
      </c>
      <c r="Q433" s="270" t="str">
        <f t="shared" ca="1" si="176"/>
        <v xml:space="preserve">&lt;ruby&gt;後&lt;rt&gt;hōo&lt;/rt&gt;&lt;/ruby&gt;
</v>
      </c>
      <c r="R433" s="271" t="str">
        <f t="shared" ca="1" si="162"/>
        <v xml:space="preserve">&lt;ruby&gt;後&lt;rtc&gt;ㄏㆦ˫&lt;/rtc&gt;&lt;/ruby&gt;
</v>
      </c>
      <c r="S433" s="271" t="str">
        <f t="shared" ca="1" si="163"/>
        <v xml:space="preserve">&lt;ruby&gt;後&lt;rt&gt;hōo&lt;/rt&gt;&lt;rtc&gt;ㄏㆦ˫&lt;/rtc&gt;&lt;/ruby&gt;
</v>
      </c>
      <c r="T433" s="244"/>
      <c r="U433" s="272" t="b">
        <f t="shared" si="164"/>
        <v>0</v>
      </c>
      <c r="V433" s="272" t="b">
        <f t="shared" si="165"/>
        <v>1</v>
      </c>
      <c r="W433" s="272" t="b">
        <f t="shared" si="173"/>
        <v>0</v>
      </c>
      <c r="X433" s="272" t="b">
        <f t="shared" si="166"/>
        <v>0</v>
      </c>
      <c r="Y433" s="272" t="b">
        <f t="shared" si="167"/>
        <v>0</v>
      </c>
      <c r="Z433" s="298"/>
      <c r="AA433" s="305">
        <f t="shared" si="168"/>
        <v>13</v>
      </c>
      <c r="AB433" s="301" cm="1">
        <f t="array" ref="AB433">IF( $AA433="", "", INDEX(聲母資料表, $AA433, AB$5))</f>
        <v>15</v>
      </c>
      <c r="AC433" s="301" t="str" cm="1">
        <f t="array" ref="AC433">IF( $AA433="", "", INDEX(聲母資料表, $AA433, AC$5))</f>
        <v>喜</v>
      </c>
      <c r="AD433" s="305">
        <f t="shared" si="169"/>
        <v>59</v>
      </c>
      <c r="AE433" s="301" cm="1">
        <f t="array" ref="AE433">IF( $X433, "", INDEX(韻母資料表, AD433, AE$5))</f>
        <v>11</v>
      </c>
      <c r="AF433" s="301" t="str" cm="1">
        <f t="array" ref="AF433">IF( $X433, "", INDEX(韻母資料表, AE433, AF$5))</f>
        <v>甘</v>
      </c>
      <c r="AG433" s="298"/>
      <c r="AH433" s="301" t="b">
        <f t="array" ref="AH433">IF( $X433, "", IF( INDEX(韻母資料表, AD433, $AH$5) = "入聲", TRUE, FALSE) )</f>
        <v>0</v>
      </c>
      <c r="AI433" s="302">
        <f t="shared" si="170"/>
        <v>1</v>
      </c>
      <c r="AJ433" s="302">
        <f t="shared" si="174"/>
        <v>7</v>
      </c>
      <c r="AK433" s="362" t="str">
        <f t="array" ref="AK433">IF( $X433, "", INDEX(韻母資料表, $AD433, $AK$5))</f>
        <v>o͘</v>
      </c>
      <c r="AL433" s="362" t="str">
        <f t="array" ref="AL433">IF($X433, "", INDEX(白話字韻母八聲調資料表, $AE433, $AJ433))</f>
        <v>ō͘</v>
      </c>
      <c r="AM433" s="298"/>
      <c r="AN433" s="362" t="str" cm="1">
        <f t="array" ref="AN433">IF($W433, "", INDEX(聲母資料表, $AA433, AN$5))</f>
        <v>h</v>
      </c>
      <c r="AO433" s="367" t="str" cm="1">
        <f t="array" ref="AO433">IF($X433, "", INDEX(韻母資料表, $AD433, AO$5))</f>
        <v>oo</v>
      </c>
      <c r="AP433" s="362" t="str" cm="1">
        <f t="array" ref="AP433">IF($X433, "", INDEX(台羅韻母八聲調資料表, $AE433, $F433))</f>
        <v>ōo</v>
      </c>
      <c r="AQ433" s="298"/>
      <c r="AR433" s="302" t="str">
        <f t="array" ref="AR433">IF($W433, "", INDEX(聲母資料表, $AA433, $AR$5))</f>
        <v>h</v>
      </c>
      <c r="AS433" s="303" t="str">
        <f t="array" ref="AS433">IF($X433, "", INDEX(韻母資料表, $AD433, $AS$5))</f>
        <v>oo</v>
      </c>
      <c r="AT433" s="302" t="str">
        <f t="array" ref="AT433">IF($X433, "", INDEX(閩拼韻母八聲調資料表, $AE433, $AJ433))</f>
        <v>ōo</v>
      </c>
      <c r="AV433" s="301" t="b">
        <f t="shared" si="172"/>
        <v>0</v>
      </c>
      <c r="AW433" s="301" t="str">
        <f>IF( $AV433, IFERROR( IF(MATCH( $E433, 顎音化聲母!$H$9:$H$37, 0), TRUE, FALSE), FALSE), "")</f>
        <v/>
      </c>
      <c r="AX433" s="301" t="str">
        <f t="array" ref="AX433">IF( AND($AV433, $AW433), INDEX(顎音化聲母資料表, MATCH( $D433 &amp; $E433, 顎音化聲母!$L$5:$L$136, 0), 3), "")</f>
        <v/>
      </c>
      <c r="AY433" s="301">
        <f t="shared" si="171"/>
        <v>13</v>
      </c>
      <c r="AZ433" s="362" t="str">
        <f t="array" ref="AZ433">IF($AY433="", "", IF( $AX433&lt;&gt;"", $AX433,INDEX(聲母資料表, $AY433, $AZ$5)))</f>
        <v>ㄏ</v>
      </c>
      <c r="BA433" s="362" t="str">
        <f t="array" ref="BA433">IF($X433, "", INDEX(方音八音反切資料表, $AE433, $AJ433))</f>
        <v>ㆦ˫</v>
      </c>
    </row>
    <row r="434" spans="2:53">
      <c r="B434" s="307">
        <f t="shared" si="153"/>
        <v>427</v>
      </c>
      <c r="C434" s="404" t="s">
        <v>274</v>
      </c>
      <c r="D434" s="312" t="s">
        <v>97</v>
      </c>
      <c r="E434" s="312" t="s">
        <v>71</v>
      </c>
      <c r="F434" s="296">
        <v>1</v>
      </c>
      <c r="G434" s="418" t="str">
        <f t="shared" si="154"/>
        <v xml:space="preserve">天 (thian1) </v>
      </c>
      <c r="H434" s="269" t="str" cm="1">
        <f t="array" ref="H434">IF( OR($U434, NOT($V434), $X434), "",  $AF434 &amp; INDEX(中文數值資料表, $AJ434, 2) &amp; $AC434)</f>
        <v>膠一他</v>
      </c>
      <c r="I434" s="332" t="str">
        <f t="shared" si="155"/>
        <v>thian</v>
      </c>
      <c r="J434" s="333" t="str">
        <f t="shared" si="156"/>
        <v>thian</v>
      </c>
      <c r="K434" s="334" t="str">
        <f t="shared" si="157"/>
        <v>tiān</v>
      </c>
      <c r="L434" s="335" t="str">
        <f t="shared" si="158"/>
        <v>ㄊㄧㄢ</v>
      </c>
      <c r="M434" s="270" t="str">
        <f t="shared" ca="1" si="159"/>
        <v xml:space="preserve">\ltjruby{天}{thian}\
</v>
      </c>
      <c r="N434" s="270" t="str">
        <f t="shared" ca="1" si="160"/>
        <v xml:space="preserve">&lt;ruby&gt;天&lt;rt&gt;膠一他&lt;/rt&gt;&lt;/ruby&gt;
</v>
      </c>
      <c r="O434" s="270" t="str">
        <f t="shared" ca="1" si="161"/>
        <v xml:space="preserve">&lt;ruby&gt;天&lt;rt&gt;thian&lt;/rt&gt;&lt;/ruby&gt;
</v>
      </c>
      <c r="P434" s="270" t="str">
        <f t="shared" ca="1" si="176"/>
        <v xml:space="preserve">&lt;ruby&gt;天&lt;rt&gt;thian&lt;/rt&gt;&lt;/ruby&gt;
</v>
      </c>
      <c r="Q434" s="270" t="str">
        <f t="shared" ca="1" si="176"/>
        <v xml:space="preserve">&lt;ruby&gt;天&lt;rt&gt;tiān&lt;/rt&gt;&lt;/ruby&gt;
</v>
      </c>
      <c r="R434" s="271" t="str">
        <f t="shared" ca="1" si="162"/>
        <v xml:space="preserve">&lt;ruby&gt;天&lt;rtc&gt;ㄊㄧㄢ&lt;/rtc&gt;&lt;/ruby&gt;
</v>
      </c>
      <c r="S434" s="271" t="str">
        <f t="shared" ca="1" si="163"/>
        <v xml:space="preserve">&lt;ruby&gt;天&lt;rt&gt;thian&lt;/rt&gt;&lt;rtc&gt;ㄊㄧㄢ&lt;/rtc&gt;&lt;/ruby&gt;
</v>
      </c>
      <c r="T434" s="244"/>
      <c r="U434" s="272" t="b">
        <f t="shared" si="164"/>
        <v>0</v>
      </c>
      <c r="V434" s="272" t="b">
        <f t="shared" si="165"/>
        <v>1</v>
      </c>
      <c r="W434" s="272" t="b">
        <f t="shared" si="173"/>
        <v>0</v>
      </c>
      <c r="X434" s="272" t="b">
        <f t="shared" si="166"/>
        <v>0</v>
      </c>
      <c r="Y434" s="272" t="b">
        <f t="shared" si="167"/>
        <v>0</v>
      </c>
      <c r="Z434" s="298"/>
      <c r="AA434" s="305">
        <f t="shared" si="168"/>
        <v>6</v>
      </c>
      <c r="AB434" s="301" cm="1">
        <f t="array" ref="AB434">IF( $AA434="", "", INDEX(聲母資料表, $AA434, AB$5))</f>
        <v>7</v>
      </c>
      <c r="AC434" s="301" t="str" cm="1">
        <f t="array" ref="AC434">IF( $AA434="", "", INDEX(聲母資料表, $AA434, AC$5))</f>
        <v>他</v>
      </c>
      <c r="AD434" s="305">
        <f t="shared" si="169"/>
        <v>24</v>
      </c>
      <c r="AE434" s="301" cm="1">
        <f t="array" ref="AE434">IF( $X434, "", INDEX(韻母資料表, AD434, AE$5))</f>
        <v>2</v>
      </c>
      <c r="AF434" s="301" t="str" cm="1">
        <f t="array" ref="AF434">IF( $X434, "", INDEX(韻母資料表, AE434, AF$5))</f>
        <v>膠</v>
      </c>
      <c r="AG434" s="298"/>
      <c r="AH434" s="301" t="b">
        <f t="array" ref="AH434">IF( $X434, "", IF( INDEX(韻母資料表, AD434, $AH$5) = "入聲", TRUE, FALSE) )</f>
        <v>0</v>
      </c>
      <c r="AI434" s="302">
        <f t="shared" si="170"/>
        <v>1</v>
      </c>
      <c r="AJ434" s="302">
        <f t="shared" si="174"/>
        <v>1</v>
      </c>
      <c r="AK434" s="362" t="str">
        <f t="array" ref="AK434">IF( $X434, "", INDEX(韻母資料表, $AD434, $AK$5))</f>
        <v>ian</v>
      </c>
      <c r="AL434" s="362" t="str">
        <f t="array" ref="AL434">IF($X434, "", INDEX(白話字韻母八聲調資料表, $AE434, $AJ434))</f>
        <v>ian</v>
      </c>
      <c r="AM434" s="298"/>
      <c r="AN434" s="362" t="str" cm="1">
        <f t="array" ref="AN434">IF($W434, "", INDEX(聲母資料表, $AA434, AN$5))</f>
        <v>th</v>
      </c>
      <c r="AO434" s="367" t="str" cm="1">
        <f t="array" ref="AO434">IF($X434, "", INDEX(韻母資料表, $AD434, AO$5))</f>
        <v>ian</v>
      </c>
      <c r="AP434" s="362" t="str" cm="1">
        <f t="array" ref="AP434">IF($X434, "", INDEX(台羅韻母八聲調資料表, $AE434, $F434))</f>
        <v>ian</v>
      </c>
      <c r="AQ434" s="298"/>
      <c r="AR434" s="302" t="str">
        <f t="array" ref="AR434">IF($W434, "", INDEX(聲母資料表, $AA434, $AR$5))</f>
        <v>t</v>
      </c>
      <c r="AS434" s="303" t="str">
        <f t="array" ref="AS434">IF($X434, "", INDEX(韻母資料表, $AD434, $AS$5))</f>
        <v>ian</v>
      </c>
      <c r="AT434" s="302" t="str">
        <f t="array" ref="AT434">IF($X434, "", INDEX(閩拼韻母八聲調資料表, $AE434, $AJ434))</f>
        <v>iān</v>
      </c>
      <c r="AV434" s="301" t="b">
        <f t="shared" si="172"/>
        <v>0</v>
      </c>
      <c r="AW434" s="301" t="str">
        <f>IF( $AV434, IFERROR( IF(MATCH( $E434, 顎音化聲母!$H$9:$H$37, 0), TRUE, FALSE), FALSE), "")</f>
        <v/>
      </c>
      <c r="AX434" s="301" t="str">
        <f t="array" ref="AX434">IF( AND($AV434, $AW434), INDEX(顎音化聲母資料表, MATCH( $D434 &amp; $E434, 顎音化聲母!$L$5:$L$136, 0), 3), "")</f>
        <v/>
      </c>
      <c r="AY434" s="301">
        <f t="shared" si="171"/>
        <v>6</v>
      </c>
      <c r="AZ434" s="362" t="str">
        <f t="array" ref="AZ434">IF($AY434="", "", IF( $AX434&lt;&gt;"", $AX434,INDEX(聲母資料表, $AY434, $AZ$5)))</f>
        <v>ㄊ</v>
      </c>
      <c r="BA434" s="362" t="str">
        <f t="array" ref="BA434">IF($X434, "", INDEX(方音八音反切資料表, $AE434, $AJ434))</f>
        <v>ㄧㄢ</v>
      </c>
    </row>
    <row r="435" spans="2:53">
      <c r="B435" s="307">
        <f t="shared" si="153"/>
        <v>428</v>
      </c>
      <c r="C435" s="404" t="s">
        <v>272</v>
      </c>
      <c r="D435" s="312" t="s">
        <v>103</v>
      </c>
      <c r="E435" s="312" t="s">
        <v>273</v>
      </c>
      <c r="F435" s="296">
        <v>7</v>
      </c>
      <c r="G435" s="418" t="str">
        <f t="shared" si="154"/>
        <v xml:space="preserve">下 (hee7) </v>
      </c>
      <c r="H435" s="269" t="e" cm="1">
        <f t="array" ref="H435">IF( OR($U435, NOT($V435), $X435), "",  $AF435 &amp; INDEX(中文數值資料表, $AJ435, 2) &amp; $AC435)</f>
        <v>#N/A</v>
      </c>
      <c r="I435" s="332" t="e">
        <f t="shared" si="155"/>
        <v>#N/A</v>
      </c>
      <c r="J435" s="333" t="e">
        <f t="shared" si="156"/>
        <v>#N/A</v>
      </c>
      <c r="K435" s="334" t="e">
        <f t="shared" si="157"/>
        <v>#N/A</v>
      </c>
      <c r="L435" s="335" t="e">
        <f t="shared" si="158"/>
        <v>#N/A</v>
      </c>
      <c r="M435" s="270" t="e">
        <f t="shared" ca="1" si="159"/>
        <v>#N/A</v>
      </c>
      <c r="N435" s="270" t="e">
        <f t="shared" ca="1" si="160"/>
        <v>#N/A</v>
      </c>
      <c r="O435" s="270" t="e">
        <f t="shared" ca="1" si="161"/>
        <v>#N/A</v>
      </c>
      <c r="P435" s="270" t="e">
        <f t="shared" ca="1" si="176"/>
        <v>#N/A</v>
      </c>
      <c r="Q435" s="270" t="e">
        <f t="shared" ca="1" si="176"/>
        <v>#N/A</v>
      </c>
      <c r="R435" s="271" t="e">
        <f t="shared" ca="1" si="162"/>
        <v>#N/A</v>
      </c>
      <c r="S435" s="271" t="e">
        <f t="shared" ca="1" si="163"/>
        <v>#N/A</v>
      </c>
      <c r="T435" s="244"/>
      <c r="U435" s="272" t="b">
        <f t="shared" si="164"/>
        <v>0</v>
      </c>
      <c r="V435" s="272" t="b">
        <f t="shared" si="165"/>
        <v>1</v>
      </c>
      <c r="W435" s="272" t="b">
        <f t="shared" si="173"/>
        <v>0</v>
      </c>
      <c r="X435" s="272" t="b">
        <f t="shared" si="166"/>
        <v>0</v>
      </c>
      <c r="Y435" s="272" t="b">
        <f t="shared" si="167"/>
        <v>0</v>
      </c>
      <c r="Z435" s="298"/>
      <c r="AA435" s="305">
        <f t="shared" si="168"/>
        <v>13</v>
      </c>
      <c r="AB435" s="301" cm="1">
        <f t="array" ref="AB435">IF( $AA435="", "", INDEX(聲母資料表, $AA435, AB$5))</f>
        <v>15</v>
      </c>
      <c r="AC435" s="301" t="str" cm="1">
        <f t="array" ref="AC435">IF( $AA435="", "", INDEX(聲母資料表, $AA435, AC$5))</f>
        <v>喜</v>
      </c>
      <c r="AD435" s="305" t="e">
        <f t="shared" si="169"/>
        <v>#N/A</v>
      </c>
      <c r="AE435" s="301" t="e" cm="1">
        <f t="array" ref="AE435">IF( $X435, "", INDEX(韻母資料表, AD435, AE$5))</f>
        <v>#N/A</v>
      </c>
      <c r="AF435" s="301" t="e" cm="1">
        <f t="array" ref="AF435">IF( $X435, "", INDEX(韻母資料表, AE435, AF$5))</f>
        <v>#N/A</v>
      </c>
      <c r="AG435" s="298"/>
      <c r="AH435" s="301" t="e">
        <f t="array" ref="AH435">IF( $X435, "", IF( INDEX(韻母資料表, AD435, $AH$5) = "入聲", TRUE, FALSE) )</f>
        <v>#N/A</v>
      </c>
      <c r="AI435" s="302" t="e">
        <f t="shared" si="170"/>
        <v>#N/A</v>
      </c>
      <c r="AJ435" s="302">
        <f t="shared" si="174"/>
        <v>7</v>
      </c>
      <c r="AK435" s="362" t="e">
        <f t="array" ref="AK435">IF( $X435, "", INDEX(韻母資料表, $AD435, $AK$5))</f>
        <v>#N/A</v>
      </c>
      <c r="AL435" s="362" t="e">
        <f t="array" ref="AL435">IF($X435, "", INDEX(白話字韻母八聲調資料表, $AE435, $AJ435))</f>
        <v>#N/A</v>
      </c>
      <c r="AM435" s="298"/>
      <c r="AN435" s="362" t="str" cm="1">
        <f t="array" ref="AN435">IF($W435, "", INDEX(聲母資料表, $AA435, AN$5))</f>
        <v>h</v>
      </c>
      <c r="AO435" s="367" t="e" cm="1">
        <f t="array" ref="AO435">IF($X435, "", INDEX(韻母資料表, $AD435, AO$5))</f>
        <v>#N/A</v>
      </c>
      <c r="AP435" s="362" t="e" cm="1">
        <f t="array" ref="AP435">IF($X435, "", INDEX(台羅韻母八聲調資料表, $AE435, $F435))</f>
        <v>#N/A</v>
      </c>
      <c r="AQ435" s="298"/>
      <c r="AR435" s="302" t="str">
        <f t="array" ref="AR435">IF($W435, "", INDEX(聲母資料表, $AA435, $AR$5))</f>
        <v>h</v>
      </c>
      <c r="AS435" s="303" t="e">
        <f t="array" ref="AS435">IF($X435, "", INDEX(韻母資料表, $AD435, $AS$5))</f>
        <v>#N/A</v>
      </c>
      <c r="AT435" s="302" t="e">
        <f t="array" ref="AT435">IF($X435, "", INDEX(閩拼韻母八聲調資料表, $AE435, $AJ435))</f>
        <v>#N/A</v>
      </c>
      <c r="AV435" s="301" t="b">
        <f t="shared" si="172"/>
        <v>0</v>
      </c>
      <c r="AW435" s="301" t="str">
        <f>IF( $AV435, IFERROR( IF(MATCH( $E435, 顎音化聲母!$H$9:$H$37, 0), TRUE, FALSE), FALSE), "")</f>
        <v/>
      </c>
      <c r="AX435" s="301" t="str">
        <f t="array" ref="AX435">IF( AND($AV435, $AW435), INDEX(顎音化聲母資料表, MATCH( $D435 &amp; $E435, 顎音化聲母!$L$5:$L$136, 0), 3), "")</f>
        <v/>
      </c>
      <c r="AY435" s="301">
        <f t="shared" si="171"/>
        <v>13</v>
      </c>
      <c r="AZ435" s="362" t="str">
        <f t="array" ref="AZ435">IF($AY435="", "", IF( $AX435&lt;&gt;"", $AX435,INDEX(聲母資料表, $AY435, $AZ$5)))</f>
        <v>ㄏ</v>
      </c>
      <c r="BA435" s="362" t="e">
        <f t="array" ref="BA435">IF($X435, "", INDEX(方音八音反切資料表, $AE435, $AJ435))</f>
        <v>#N/A</v>
      </c>
    </row>
    <row r="436" spans="2:53">
      <c r="B436" s="307">
        <f t="shared" si="153"/>
        <v>429</v>
      </c>
      <c r="C436" s="404" t="s">
        <v>135</v>
      </c>
      <c r="D436" s="312" t="s">
        <v>79</v>
      </c>
      <c r="E436" s="312" t="s">
        <v>61</v>
      </c>
      <c r="F436" s="296">
        <v>1</v>
      </c>
      <c r="G436" s="418" t="str">
        <f t="shared" si="154"/>
        <v xml:space="preserve">之 (tsi1) </v>
      </c>
      <c r="H436" s="269" t="str" cm="1">
        <f t="array" ref="H436">IF( OR($U436, NOT($V436), $X436), "",  $AF436 &amp; INDEX(中文數值資料表, $AJ436, 2) &amp; $AC436)</f>
        <v>堅一曾</v>
      </c>
      <c r="I436" s="332" t="str">
        <f t="shared" si="155"/>
        <v>tsi</v>
      </c>
      <c r="J436" s="333" t="str">
        <f t="shared" si="156"/>
        <v>tsi</v>
      </c>
      <c r="K436" s="334" t="str">
        <f t="shared" si="157"/>
        <v>zī</v>
      </c>
      <c r="L436" s="335" t="str">
        <f t="shared" si="158"/>
        <v>ㄗㄧ</v>
      </c>
      <c r="M436" s="270" t="str">
        <f t="shared" ca="1" si="159"/>
        <v xml:space="preserve">\ltjruby{之}{tsi}\
</v>
      </c>
      <c r="N436" s="270" t="str">
        <f t="shared" ca="1" si="160"/>
        <v xml:space="preserve">&lt;ruby&gt;之&lt;rt&gt;堅一曾&lt;/rt&gt;&lt;/ruby&gt;
</v>
      </c>
      <c r="O436" s="270" t="str">
        <f t="shared" ca="1" si="161"/>
        <v xml:space="preserve">&lt;ruby&gt;之&lt;rt&gt;tsi&lt;/rt&gt;&lt;/ruby&gt;
</v>
      </c>
      <c r="P436" s="270" t="str">
        <f t="shared" ca="1" si="176"/>
        <v xml:space="preserve">&lt;ruby&gt;之&lt;rt&gt;tsi&lt;/rt&gt;&lt;/ruby&gt;
</v>
      </c>
      <c r="Q436" s="270" t="str">
        <f t="shared" ca="1" si="176"/>
        <v xml:space="preserve">&lt;ruby&gt;之&lt;rt&gt;zī&lt;/rt&gt;&lt;/ruby&gt;
</v>
      </c>
      <c r="R436" s="271" t="str">
        <f t="shared" ca="1" si="162"/>
        <v xml:space="preserve">&lt;ruby&gt;之&lt;rtc&gt;ㄗㄧ&lt;/rtc&gt;&lt;/ruby&gt;
</v>
      </c>
      <c r="S436" s="271" t="str">
        <f t="shared" ca="1" si="163"/>
        <v xml:space="preserve">&lt;ruby&gt;之&lt;rt&gt;tsi&lt;/rt&gt;&lt;rtc&gt;ㄗㄧ&lt;/rtc&gt;&lt;/ruby&gt;
</v>
      </c>
      <c r="T436" s="244"/>
      <c r="U436" s="272" t="b">
        <f t="shared" si="164"/>
        <v>0</v>
      </c>
      <c r="V436" s="272" t="b">
        <f t="shared" si="165"/>
        <v>1</v>
      </c>
      <c r="W436" s="272" t="b">
        <f t="shared" si="173"/>
        <v>0</v>
      </c>
      <c r="X436" s="272" t="b">
        <f t="shared" si="166"/>
        <v>0</v>
      </c>
      <c r="Y436" s="272" t="b">
        <f t="shared" si="167"/>
        <v>0</v>
      </c>
      <c r="Z436" s="298"/>
      <c r="AA436" s="305">
        <f t="shared" si="168"/>
        <v>18</v>
      </c>
      <c r="AB436" s="301" cm="1">
        <f t="array" ref="AB436">IF( $AA436="", "", INDEX(聲母資料表, $AA436, AB$5))</f>
        <v>8</v>
      </c>
      <c r="AC436" s="301" t="str" cm="1">
        <f t="array" ref="AC436">IF( $AA436="", "", INDEX(聲母資料表, $AA436, AC$5))</f>
        <v>曾</v>
      </c>
      <c r="AD436" s="305">
        <f t="shared" si="169"/>
        <v>19</v>
      </c>
      <c r="AE436" s="301" cm="1">
        <f t="array" ref="AE436">IF( $X436, "", INDEX(韻母資料表, AD436, AE$5))</f>
        <v>29</v>
      </c>
      <c r="AF436" s="301" t="str" cm="1">
        <f t="array" ref="AF436">IF( $X436, "", INDEX(韻母資料表, AE436, AF$5))</f>
        <v>堅</v>
      </c>
      <c r="AG436" s="298"/>
      <c r="AH436" s="301" t="b">
        <f t="array" ref="AH436">IF( $X436, "", IF( INDEX(韻母資料表, AD436, $AH$5) = "入聲", TRUE, FALSE) )</f>
        <v>0</v>
      </c>
      <c r="AI436" s="302">
        <f t="shared" si="170"/>
        <v>1</v>
      </c>
      <c r="AJ436" s="302">
        <f t="shared" si="174"/>
        <v>1</v>
      </c>
      <c r="AK436" s="362" t="str">
        <f t="array" ref="AK436">IF( $X436, "", INDEX(韻母資料表, $AD436, $AK$5))</f>
        <v>i</v>
      </c>
      <c r="AL436" s="362" t="str">
        <f t="array" ref="AL436">IF($X436, "", INDEX(白話字韻母八聲調資料表, $AE436, $AJ436))</f>
        <v>i</v>
      </c>
      <c r="AM436" s="298"/>
      <c r="AN436" s="362" t="str" cm="1">
        <f t="array" ref="AN436">IF($W436, "", INDEX(聲母資料表, $AA436, AN$5))</f>
        <v>ts</v>
      </c>
      <c r="AO436" s="367" t="str" cm="1">
        <f t="array" ref="AO436">IF($X436, "", INDEX(韻母資料表, $AD436, AO$5))</f>
        <v>i</v>
      </c>
      <c r="AP436" s="362" t="str" cm="1">
        <f t="array" ref="AP436">IF($X436, "", INDEX(台羅韻母八聲調資料表, $AE436, $F436))</f>
        <v>i</v>
      </c>
      <c r="AQ436" s="298"/>
      <c r="AR436" s="302" t="str">
        <f t="array" ref="AR436">IF($W436, "", INDEX(聲母資料表, $AA436, $AR$5))</f>
        <v>z</v>
      </c>
      <c r="AS436" s="303" t="str">
        <f t="array" ref="AS436">IF($X436, "", INDEX(韻母資料表, $AD436, $AS$5))</f>
        <v>i</v>
      </c>
      <c r="AT436" s="302" t="str">
        <f t="array" ref="AT436">IF($X436, "", INDEX(閩拼韻母八聲調資料表, $AE436, $AJ436))</f>
        <v>ī</v>
      </c>
      <c r="AV436" s="301" t="b">
        <f t="shared" si="172"/>
        <v>0</v>
      </c>
      <c r="AW436" s="301" t="str">
        <f>IF( $AV436, IFERROR( IF(MATCH( $E436, 顎音化聲母!$H$9:$H$37, 0), TRUE, FALSE), FALSE), "")</f>
        <v/>
      </c>
      <c r="AX436" s="301" t="str">
        <f t="array" ref="AX436">IF( AND($AV436, $AW436), INDEX(顎音化聲母資料表, MATCH( $D436 &amp; $E436, 顎音化聲母!$L$5:$L$136, 0), 3), "")</f>
        <v/>
      </c>
      <c r="AY436" s="301">
        <f t="shared" si="171"/>
        <v>18</v>
      </c>
      <c r="AZ436" s="362" t="str">
        <f t="array" ref="AZ436">IF($AY436="", "", IF( $AX436&lt;&gt;"", $AX436,INDEX(聲母資料表, $AY436, $AZ$5)))</f>
        <v>ㄗ</v>
      </c>
      <c r="BA436" s="362" t="str">
        <f t="array" ref="BA436">IF($X436, "", INDEX(方音八音反切資料表, $AE436, $AJ436))</f>
        <v>ㄧ</v>
      </c>
    </row>
    <row r="437" spans="2:53">
      <c r="B437" s="307">
        <f t="shared" si="153"/>
        <v>430</v>
      </c>
      <c r="C437" s="404" t="s">
        <v>308</v>
      </c>
      <c r="D437" s="312" t="s">
        <v>57</v>
      </c>
      <c r="E437" s="312" t="s">
        <v>132</v>
      </c>
      <c r="F437" s="296">
        <v>8</v>
      </c>
      <c r="G437" s="418" t="str">
        <f t="shared" si="154"/>
        <v xml:space="preserve">樂 (lok8) </v>
      </c>
      <c r="H437" s="269" t="str" cm="1">
        <f t="array" ref="H437">IF( OR($U437, NOT($V437), $X437), "",  $AF437 &amp; INDEX(中文數值資料表, $AJ437, 2) &amp; $AC437)</f>
        <v>干八柳</v>
      </c>
      <c r="I437" s="332" t="str">
        <f t="shared" si="155"/>
        <v>lo̍k</v>
      </c>
      <c r="J437" s="333" t="str">
        <f t="shared" si="156"/>
        <v>lo̍k</v>
      </c>
      <c r="K437" s="334" t="str">
        <f t="shared" si="157"/>
        <v>lók</v>
      </c>
      <c r="L437" s="335" t="str">
        <f t="shared" si="158"/>
        <v>ㄌㆦㆻ˙</v>
      </c>
      <c r="M437" s="270" t="str">
        <f t="shared" ca="1" si="159"/>
        <v xml:space="preserve">\ltjruby{樂}{lo̍k}\
</v>
      </c>
      <c r="N437" s="270" t="str">
        <f t="shared" ca="1" si="160"/>
        <v xml:space="preserve">&lt;ruby&gt;樂&lt;rt&gt;干八柳&lt;/rt&gt;&lt;/ruby&gt;
</v>
      </c>
      <c r="O437" s="270" t="str">
        <f t="shared" ca="1" si="161"/>
        <v xml:space="preserve">&lt;ruby&gt;樂&lt;rt&gt;lo̍k&lt;/rt&gt;&lt;/ruby&gt;
</v>
      </c>
      <c r="P437" s="270" t="str">
        <f t="shared" ca="1" si="176"/>
        <v xml:space="preserve">&lt;ruby&gt;樂&lt;rt&gt;lo̍k&lt;/rt&gt;&lt;/ruby&gt;
</v>
      </c>
      <c r="Q437" s="270" t="str">
        <f t="shared" ca="1" si="176"/>
        <v xml:space="preserve">&lt;ruby&gt;樂&lt;rt&gt;lók&lt;/rt&gt;&lt;/ruby&gt;
</v>
      </c>
      <c r="R437" s="271" t="str">
        <f t="shared" ca="1" si="162"/>
        <v xml:space="preserve">&lt;ruby&gt;樂&lt;rtc&gt;ㄌㆦㆻ˙&lt;/rtc&gt;&lt;/ruby&gt;
</v>
      </c>
      <c r="S437" s="271" t="str">
        <f t="shared" ca="1" si="163"/>
        <v xml:space="preserve">&lt;ruby&gt;樂&lt;rt&gt;lo̍k&lt;/rt&gt;&lt;rtc&gt;ㄌㆦㆻ˙&lt;/rtc&gt;&lt;/ruby&gt;
</v>
      </c>
      <c r="T437" s="244"/>
      <c r="U437" s="272" t="b">
        <f t="shared" si="164"/>
        <v>0</v>
      </c>
      <c r="V437" s="272" t="b">
        <f t="shared" si="165"/>
        <v>1</v>
      </c>
      <c r="W437" s="272" t="b">
        <f t="shared" si="173"/>
        <v>0</v>
      </c>
      <c r="X437" s="272" t="b">
        <f t="shared" si="166"/>
        <v>0</v>
      </c>
      <c r="Y437" s="272" t="b">
        <f t="shared" si="167"/>
        <v>0</v>
      </c>
      <c r="Z437" s="298"/>
      <c r="AA437" s="305">
        <f t="shared" si="168"/>
        <v>8</v>
      </c>
      <c r="AB437" s="301" cm="1">
        <f t="array" ref="AB437">IF( $AA437="", "", INDEX(聲母資料表, $AA437, AB$5))</f>
        <v>1</v>
      </c>
      <c r="AC437" s="301" t="str" cm="1">
        <f t="array" ref="AC437">IF( $AA437="", "", INDEX(聲母資料表, $AA437, AC$5))</f>
        <v>柳</v>
      </c>
      <c r="AD437" s="305">
        <f t="shared" si="169"/>
        <v>55</v>
      </c>
      <c r="AE437" s="301" cm="1">
        <f t="array" ref="AE437">IF( $X437, "", INDEX(韻母資料表, AD437, AE$5))</f>
        <v>7</v>
      </c>
      <c r="AF437" s="301" t="str" cm="1">
        <f t="array" ref="AF437">IF( $X437, "", INDEX(韻母資料表, AE437, AF$5))</f>
        <v>干</v>
      </c>
      <c r="AG437" s="298"/>
      <c r="AH437" s="301" t="b">
        <f t="array" ref="AH437">IF( $X437, "", IF( INDEX(韻母資料表, AD437, $AH$5) = "入聲", TRUE, FALSE) )</f>
        <v>0</v>
      </c>
      <c r="AI437" s="302">
        <f t="shared" si="170"/>
        <v>1</v>
      </c>
      <c r="AJ437" s="302">
        <f t="shared" si="174"/>
        <v>8</v>
      </c>
      <c r="AK437" s="362" t="str">
        <f t="array" ref="AK437">IF( $X437, "", INDEX(韻母資料表, $AD437, $AK$5))</f>
        <v>ok</v>
      </c>
      <c r="AL437" s="362" t="str">
        <f t="array" ref="AL437">IF($X437, "", INDEX(白話字韻母八聲調資料表, $AE437, $AJ437))</f>
        <v>o̍k</v>
      </c>
      <c r="AM437" s="298"/>
      <c r="AN437" s="362" t="str" cm="1">
        <f t="array" ref="AN437">IF($W437, "", INDEX(聲母資料表, $AA437, AN$5))</f>
        <v>l</v>
      </c>
      <c r="AO437" s="367" t="str" cm="1">
        <f t="array" ref="AO437">IF($X437, "", INDEX(韻母資料表, $AD437, AO$5))</f>
        <v>ok</v>
      </c>
      <c r="AP437" s="362" t="str" cm="1">
        <f t="array" ref="AP437">IF($X437, "", INDEX(台羅韻母八聲調資料表, $AE437, $F437))</f>
        <v>o̍k</v>
      </c>
      <c r="AQ437" s="298"/>
      <c r="AR437" s="302" t="str">
        <f t="array" ref="AR437">IF($W437, "", INDEX(聲母資料表, $AA437, $AR$5))</f>
        <v>l</v>
      </c>
      <c r="AS437" s="303" t="str">
        <f t="array" ref="AS437">IF($X437, "", INDEX(韻母資料表, $AD437, $AS$5))</f>
        <v>ok</v>
      </c>
      <c r="AT437" s="302" t="str">
        <f t="array" ref="AT437">IF($X437, "", INDEX(閩拼韻母八聲調資料表, $AE437, $AJ437))</f>
        <v>ók</v>
      </c>
      <c r="AV437" s="301" t="b">
        <f t="shared" si="172"/>
        <v>0</v>
      </c>
      <c r="AW437" s="301" t="str">
        <f>IF( $AV437, IFERROR( IF(MATCH( $E437, 顎音化聲母!$H$9:$H$37, 0), TRUE, FALSE), FALSE), "")</f>
        <v/>
      </c>
      <c r="AX437" s="301" t="str">
        <f t="array" ref="AX437">IF( AND($AV437, $AW437), INDEX(顎音化聲母資料表, MATCH( $D437 &amp; $E437, 顎音化聲母!$L$5:$L$136, 0), 3), "")</f>
        <v/>
      </c>
      <c r="AY437" s="301">
        <f t="shared" si="171"/>
        <v>8</v>
      </c>
      <c r="AZ437" s="362" t="str">
        <f t="array" ref="AZ437">IF($AY437="", "", IF( $AX437&lt;&gt;"", $AX437,INDEX(聲母資料表, $AY437, $AZ$5)))</f>
        <v>ㄌ</v>
      </c>
      <c r="BA437" s="362" t="str">
        <f t="array" ref="BA437">IF($X437, "", INDEX(方音八音反切資料表, $AE437, $AJ437))</f>
        <v>ㆦㆻ˙</v>
      </c>
    </row>
    <row r="438" spans="2:53">
      <c r="B438" s="307">
        <f t="shared" si="153"/>
        <v>431</v>
      </c>
      <c r="C438" s="404" t="s">
        <v>263</v>
      </c>
      <c r="D438" s="312" t="s">
        <v>100</v>
      </c>
      <c r="E438" s="312" t="s">
        <v>61</v>
      </c>
      <c r="F438" s="296">
        <v>5</v>
      </c>
      <c r="G438" s="418" t="str">
        <f t="shared" si="154"/>
        <v xml:space="preserve">而 (ji5) </v>
      </c>
      <c r="H438" s="269" t="str" cm="1">
        <f t="array" ref="H438">IF( OR($U438, NOT($V438), $X438), "",  $AF438 &amp; INDEX(中文數值資料表, $AJ438, 2) &amp; $AC438)</f>
        <v>堅五入</v>
      </c>
      <c r="I438" s="332" t="str">
        <f t="shared" si="155"/>
        <v>jî</v>
      </c>
      <c r="J438" s="333" t="str">
        <f t="shared" si="156"/>
        <v>jî</v>
      </c>
      <c r="K438" s="334" t="str">
        <f t="shared" si="157"/>
        <v>zzì</v>
      </c>
      <c r="L438" s="335" t="str">
        <f t="shared" si="158"/>
        <v>ㆢㄧˊ</v>
      </c>
      <c r="M438" s="270" t="str">
        <f t="shared" ca="1" si="159"/>
        <v xml:space="preserve">\ltjruby{而}{jî}\
</v>
      </c>
      <c r="N438" s="270" t="str">
        <f t="shared" ca="1" si="160"/>
        <v xml:space="preserve">&lt;ruby&gt;而&lt;rt&gt;堅五入&lt;/rt&gt;&lt;/ruby&gt;
</v>
      </c>
      <c r="O438" s="270" t="str">
        <f t="shared" ca="1" si="161"/>
        <v xml:space="preserve">&lt;ruby&gt;而&lt;rt&gt;jî&lt;/rt&gt;&lt;/ruby&gt;
</v>
      </c>
      <c r="P438" s="270" t="str">
        <f t="shared" ca="1" si="176"/>
        <v xml:space="preserve">&lt;ruby&gt;而&lt;rt&gt;jî&lt;/rt&gt;&lt;/ruby&gt;
</v>
      </c>
      <c r="Q438" s="270" t="str">
        <f t="shared" ca="1" si="176"/>
        <v xml:space="preserve">&lt;ruby&gt;而&lt;rt&gt;zzì&lt;/rt&gt;&lt;/ruby&gt;
</v>
      </c>
      <c r="R438" s="271" t="str">
        <f t="shared" ca="1" si="162"/>
        <v xml:space="preserve">&lt;ruby&gt;而&lt;rtc&gt;ㆢㄧˊ&lt;/rtc&gt;&lt;/ruby&gt;
</v>
      </c>
      <c r="S438" s="271" t="str">
        <f t="shared" ca="1" si="163"/>
        <v xml:space="preserve">&lt;ruby&gt;而&lt;rt&gt;jî&lt;/rt&gt;&lt;rtc&gt;ㆢㄧˊ&lt;/rtc&gt;&lt;/ruby&gt;
</v>
      </c>
      <c r="T438" s="244"/>
      <c r="U438" s="272" t="b">
        <f t="shared" si="164"/>
        <v>0</v>
      </c>
      <c r="V438" s="272" t="b">
        <f t="shared" si="165"/>
        <v>1</v>
      </c>
      <c r="W438" s="272" t="b">
        <f t="shared" si="173"/>
        <v>0</v>
      </c>
      <c r="X438" s="272" t="b">
        <f t="shared" si="166"/>
        <v>0</v>
      </c>
      <c r="Y438" s="272" t="b">
        <f t="shared" si="167"/>
        <v>0</v>
      </c>
      <c r="Z438" s="298"/>
      <c r="AA438" s="305">
        <f t="shared" si="168"/>
        <v>19</v>
      </c>
      <c r="AB438" s="301" cm="1">
        <f t="array" ref="AB438">IF( $AA438="", "", INDEX(聲母資料表, $AA438, AB$5))</f>
        <v>9</v>
      </c>
      <c r="AC438" s="301" t="str" cm="1">
        <f t="array" ref="AC438">IF( $AA438="", "", INDEX(聲母資料表, $AA438, AC$5))</f>
        <v>入</v>
      </c>
      <c r="AD438" s="305">
        <f t="shared" si="169"/>
        <v>19</v>
      </c>
      <c r="AE438" s="301" cm="1">
        <f t="array" ref="AE438">IF( $X438, "", INDEX(韻母資料表, AD438, AE$5))</f>
        <v>29</v>
      </c>
      <c r="AF438" s="301" t="str" cm="1">
        <f t="array" ref="AF438">IF( $X438, "", INDEX(韻母資料表, AE438, AF$5))</f>
        <v>堅</v>
      </c>
      <c r="AG438" s="298"/>
      <c r="AH438" s="301" t="b">
        <f t="array" ref="AH438">IF( $X438, "", IF( INDEX(韻母資料表, AD438, $AH$5) = "入聲", TRUE, FALSE) )</f>
        <v>0</v>
      </c>
      <c r="AI438" s="302">
        <f t="shared" si="170"/>
        <v>1</v>
      </c>
      <c r="AJ438" s="302">
        <f t="shared" si="174"/>
        <v>5</v>
      </c>
      <c r="AK438" s="362" t="str">
        <f t="array" ref="AK438">IF( $X438, "", INDEX(韻母資料表, $AD438, $AK$5))</f>
        <v>i</v>
      </c>
      <c r="AL438" s="362" t="str">
        <f t="array" ref="AL438">IF($X438, "", INDEX(白話字韻母八聲調資料表, $AE438, $AJ438))</f>
        <v>î</v>
      </c>
      <c r="AM438" s="298"/>
      <c r="AN438" s="362" t="str" cm="1">
        <f t="array" ref="AN438">IF($W438, "", INDEX(聲母資料表, $AA438, AN$5))</f>
        <v>j</v>
      </c>
      <c r="AO438" s="367" t="str" cm="1">
        <f t="array" ref="AO438">IF($X438, "", INDEX(韻母資料表, $AD438, AO$5))</f>
        <v>i</v>
      </c>
      <c r="AP438" s="362" t="str" cm="1">
        <f t="array" ref="AP438">IF($X438, "", INDEX(台羅韻母八聲調資料表, $AE438, $F438))</f>
        <v>î</v>
      </c>
      <c r="AQ438" s="298"/>
      <c r="AR438" s="302" t="str">
        <f t="array" ref="AR438">IF($W438, "", INDEX(聲母資料表, $AA438, $AR$5))</f>
        <v>zz</v>
      </c>
      <c r="AS438" s="303" t="str">
        <f t="array" ref="AS438">IF($X438, "", INDEX(韻母資料表, $AD438, $AS$5))</f>
        <v>i</v>
      </c>
      <c r="AT438" s="302" t="str">
        <f t="array" ref="AT438">IF($X438, "", INDEX(閩拼韻母八聲調資料表, $AE438, $AJ438))</f>
        <v>ì</v>
      </c>
      <c r="AV438" s="301" t="b">
        <f t="shared" si="172"/>
        <v>1</v>
      </c>
      <c r="AW438" s="301" t="b">
        <f>IF( $AV438, IFERROR( IF(MATCH( $E438, 顎音化聲母!$H$9:$H$37, 0), TRUE, FALSE), FALSE), "")</f>
        <v>1</v>
      </c>
      <c r="AX438" s="301" t="str">
        <f t="array" ref="AX438">IF( AND($AV438, $AW438), INDEX(顎音化聲母資料表, MATCH( $D438 &amp; $E438, 顎音化聲母!$L$5:$L$136, 0), 3), "")</f>
        <v>ㆢ</v>
      </c>
      <c r="AY438" s="301">
        <f t="shared" si="171"/>
        <v>19</v>
      </c>
      <c r="AZ438" s="362" t="str">
        <f t="array" ref="AZ438">IF($AY438="", "", IF( $AX438&lt;&gt;"", $AX438,INDEX(聲母資料表, $AY438, $AZ$5)))</f>
        <v>ㆢ</v>
      </c>
      <c r="BA438" s="362" t="str">
        <f t="array" ref="BA438">IF($X438, "", INDEX(方音八音反切資料表, $AE438, $AJ438))</f>
        <v>ㄧˊ</v>
      </c>
    </row>
    <row r="439" spans="2:53">
      <c r="B439" s="307">
        <f t="shared" si="153"/>
        <v>432</v>
      </c>
      <c r="C439" s="404" t="s">
        <v>308</v>
      </c>
      <c r="D439" s="312" t="s">
        <v>57</v>
      </c>
      <c r="E439" s="312" t="s">
        <v>132</v>
      </c>
      <c r="F439" s="296">
        <v>8</v>
      </c>
      <c r="G439" s="418" t="str">
        <f t="shared" si="154"/>
        <v xml:space="preserve">樂 (lok8) </v>
      </c>
      <c r="H439" s="269" t="str" cm="1">
        <f t="array" ref="H439">IF( OR($U439, NOT($V439), $X439), "",  $AF439 &amp; INDEX(中文數值資料表, $AJ439, 2) &amp; $AC439)</f>
        <v>干八柳</v>
      </c>
      <c r="I439" s="332" t="str">
        <f t="shared" si="155"/>
        <v>lo̍k</v>
      </c>
      <c r="J439" s="333" t="str">
        <f t="shared" si="156"/>
        <v>lo̍k</v>
      </c>
      <c r="K439" s="334" t="str">
        <f t="shared" si="157"/>
        <v>lók</v>
      </c>
      <c r="L439" s="335" t="str">
        <f t="shared" si="158"/>
        <v>ㄌㆦㆻ˙</v>
      </c>
      <c r="M439" s="270" t="str">
        <f t="shared" ca="1" si="159"/>
        <v xml:space="preserve">\ltjruby{樂}{lo̍k}\
</v>
      </c>
      <c r="N439" s="270" t="str">
        <f t="shared" ca="1" si="160"/>
        <v xml:space="preserve">&lt;ruby&gt;樂&lt;rt&gt;干八柳&lt;/rt&gt;&lt;/ruby&gt;
</v>
      </c>
      <c r="O439" s="270" t="str">
        <f t="shared" ca="1" si="161"/>
        <v xml:space="preserve">&lt;ruby&gt;樂&lt;rt&gt;lo̍k&lt;/rt&gt;&lt;/ruby&gt;
</v>
      </c>
      <c r="P439" s="270" t="str">
        <f t="shared" ca="1" si="176"/>
        <v xml:space="preserve">&lt;ruby&gt;樂&lt;rt&gt;lo̍k&lt;/rt&gt;&lt;/ruby&gt;
</v>
      </c>
      <c r="Q439" s="270" t="str">
        <f t="shared" ca="1" si="176"/>
        <v xml:space="preserve">&lt;ruby&gt;樂&lt;rt&gt;lók&lt;/rt&gt;&lt;/ruby&gt;
</v>
      </c>
      <c r="R439" s="271" t="str">
        <f t="shared" ca="1" si="162"/>
        <v xml:space="preserve">&lt;ruby&gt;樂&lt;rtc&gt;ㄌㆦㆻ˙&lt;/rtc&gt;&lt;/ruby&gt;
</v>
      </c>
      <c r="S439" s="271" t="str">
        <f t="shared" ca="1" si="163"/>
        <v xml:space="preserve">&lt;ruby&gt;樂&lt;rt&gt;lo̍k&lt;/rt&gt;&lt;rtc&gt;ㄌㆦㆻ˙&lt;/rtc&gt;&lt;/ruby&gt;
</v>
      </c>
      <c r="T439" s="244"/>
      <c r="U439" s="272" t="b">
        <f t="shared" si="164"/>
        <v>0</v>
      </c>
      <c r="V439" s="272" t="b">
        <f t="shared" si="165"/>
        <v>1</v>
      </c>
      <c r="W439" s="272" t="b">
        <f t="shared" si="173"/>
        <v>0</v>
      </c>
      <c r="X439" s="272" t="b">
        <f t="shared" si="166"/>
        <v>0</v>
      </c>
      <c r="Y439" s="272" t="b">
        <f t="shared" si="167"/>
        <v>0</v>
      </c>
      <c r="Z439" s="298"/>
      <c r="AA439" s="305">
        <f t="shared" si="168"/>
        <v>8</v>
      </c>
      <c r="AB439" s="301" cm="1">
        <f t="array" ref="AB439">IF( $AA439="", "", INDEX(聲母資料表, $AA439, AB$5))</f>
        <v>1</v>
      </c>
      <c r="AC439" s="301" t="str" cm="1">
        <f t="array" ref="AC439">IF( $AA439="", "", INDEX(聲母資料表, $AA439, AC$5))</f>
        <v>柳</v>
      </c>
      <c r="AD439" s="305">
        <f t="shared" si="169"/>
        <v>55</v>
      </c>
      <c r="AE439" s="301" cm="1">
        <f t="array" ref="AE439">IF( $X439, "", INDEX(韻母資料表, AD439, AE$5))</f>
        <v>7</v>
      </c>
      <c r="AF439" s="301" t="str" cm="1">
        <f t="array" ref="AF439">IF( $X439, "", INDEX(韻母資料表, AE439, AF$5))</f>
        <v>干</v>
      </c>
      <c r="AG439" s="298"/>
      <c r="AH439" s="301" t="b">
        <f t="array" ref="AH439">IF( $X439, "", IF( INDEX(韻母資料表, AD439, $AH$5) = "入聲", TRUE, FALSE) )</f>
        <v>0</v>
      </c>
      <c r="AI439" s="302">
        <f t="shared" si="170"/>
        <v>1</v>
      </c>
      <c r="AJ439" s="302">
        <f t="shared" si="174"/>
        <v>8</v>
      </c>
      <c r="AK439" s="362" t="str">
        <f t="array" ref="AK439">IF( $X439, "", INDEX(韻母資料表, $AD439, $AK$5))</f>
        <v>ok</v>
      </c>
      <c r="AL439" s="362" t="str">
        <f t="array" ref="AL439">IF($X439, "", INDEX(白話字韻母八聲調資料表, $AE439, $AJ439))</f>
        <v>o̍k</v>
      </c>
      <c r="AM439" s="298"/>
      <c r="AN439" s="362" t="str" cm="1">
        <f t="array" ref="AN439">IF($W439, "", INDEX(聲母資料表, $AA439, AN$5))</f>
        <v>l</v>
      </c>
      <c r="AO439" s="367" t="str" cm="1">
        <f t="array" ref="AO439">IF($X439, "", INDEX(韻母資料表, $AD439, AO$5))</f>
        <v>ok</v>
      </c>
      <c r="AP439" s="362" t="str" cm="1">
        <f t="array" ref="AP439">IF($X439, "", INDEX(台羅韻母八聲調資料表, $AE439, $F439))</f>
        <v>o̍k</v>
      </c>
      <c r="AQ439" s="298"/>
      <c r="AR439" s="302" t="str">
        <f t="array" ref="AR439">IF($W439, "", INDEX(聲母資料表, $AA439, $AR$5))</f>
        <v>l</v>
      </c>
      <c r="AS439" s="303" t="str">
        <f t="array" ref="AS439">IF($X439, "", INDEX(韻母資料表, $AD439, $AS$5))</f>
        <v>ok</v>
      </c>
      <c r="AT439" s="302" t="str">
        <f t="array" ref="AT439">IF($X439, "", INDEX(閩拼韻母八聲調資料表, $AE439, $AJ439))</f>
        <v>ók</v>
      </c>
      <c r="AV439" s="301" t="b">
        <f t="shared" si="172"/>
        <v>0</v>
      </c>
      <c r="AW439" s="301" t="str">
        <f>IF( $AV439, IFERROR( IF(MATCH( $E439, 顎音化聲母!$H$9:$H$37, 0), TRUE, FALSE), FALSE), "")</f>
        <v/>
      </c>
      <c r="AX439" s="301" t="str">
        <f t="array" ref="AX439">IF( AND($AV439, $AW439), INDEX(顎音化聲母資料表, MATCH( $D439 &amp; $E439, 顎音化聲母!$L$5:$L$136, 0), 3), "")</f>
        <v/>
      </c>
      <c r="AY439" s="301">
        <f t="shared" si="171"/>
        <v>8</v>
      </c>
      <c r="AZ439" s="362" t="str">
        <f t="array" ref="AZ439">IF($AY439="", "", IF( $AX439&lt;&gt;"", $AX439,INDEX(聲母資料表, $AY439, $AZ$5)))</f>
        <v>ㄌ</v>
      </c>
      <c r="BA439" s="362" t="str">
        <f t="array" ref="BA439">IF($X439, "", INDEX(方音八音反切資料表, $AE439, $AJ439))</f>
        <v>ㆦㆻ˙</v>
      </c>
    </row>
    <row r="440" spans="2:53">
      <c r="B440" s="307">
        <f t="shared" si="153"/>
        <v>433</v>
      </c>
      <c r="C440" s="404" t="s">
        <v>352</v>
      </c>
      <c r="D440" s="312"/>
      <c r="E440" s="312"/>
      <c r="F440" s="296"/>
      <c r="G440" s="418" t="str">
        <f t="shared" si="154"/>
        <v/>
      </c>
      <c r="H440" s="269" t="str" cm="1">
        <f t="array" ref="H440">IF( OR($U440, NOT($V440), $X440), "",  $AF440 &amp; INDEX(中文數值資料表, $AJ440, 2) &amp; $AC440)</f>
        <v/>
      </c>
      <c r="I440" s="332" t="str">
        <f t="shared" si="155"/>
        <v/>
      </c>
      <c r="J440" s="333" t="str">
        <f t="shared" si="156"/>
        <v/>
      </c>
      <c r="K440" s="334" t="str">
        <f t="shared" si="157"/>
        <v/>
      </c>
      <c r="L440" s="335" t="str">
        <f t="shared" si="158"/>
        <v/>
      </c>
      <c r="M440" s="270" t="str">
        <f t="shared" ca="1" si="159"/>
        <v xml:space="preserve">\ltjruby{”}{}\
</v>
      </c>
      <c r="N440" s="270" t="str">
        <f t="shared" ca="1" si="160"/>
        <v xml:space="preserve">”
</v>
      </c>
      <c r="O440" s="270" t="str">
        <f t="shared" ca="1" si="161"/>
        <v xml:space="preserve">”
</v>
      </c>
      <c r="P440" s="270" t="str">
        <f t="shared" ca="1" si="176"/>
        <v xml:space="preserve">”
</v>
      </c>
      <c r="Q440" s="270" t="str">
        <f t="shared" ca="1" si="176"/>
        <v xml:space="preserve">”
</v>
      </c>
      <c r="R440" s="271" t="str">
        <f t="shared" ca="1" si="162"/>
        <v xml:space="preserve">”
</v>
      </c>
      <c r="S440" s="271" t="str">
        <f t="shared" ca="1" si="163"/>
        <v xml:space="preserve">”
</v>
      </c>
      <c r="T440" s="244"/>
      <c r="U440" s="272" t="b">
        <f t="shared" si="164"/>
        <v>1</v>
      </c>
      <c r="V440" s="272" t="b">
        <f t="shared" si="165"/>
        <v>0</v>
      </c>
      <c r="W440" s="272" t="b">
        <f t="shared" si="173"/>
        <v>1</v>
      </c>
      <c r="X440" s="272" t="b">
        <f t="shared" si="166"/>
        <v>1</v>
      </c>
      <c r="Y440" s="272" t="b">
        <f t="shared" si="167"/>
        <v>0</v>
      </c>
      <c r="Z440" s="298"/>
      <c r="AA440" s="305" t="str">
        <f t="shared" si="168"/>
        <v/>
      </c>
      <c r="AB440" s="301" t="str" cm="1">
        <f t="array" ref="AB440">IF( $AA440="", "", INDEX(聲母資料表, $AA440, AB$5))</f>
        <v/>
      </c>
      <c r="AC440" s="301" t="str" cm="1">
        <f t="array" ref="AC440">IF( $AA440="", "", INDEX(聲母資料表, $AA440, AC$5))</f>
        <v/>
      </c>
      <c r="AD440" s="305" t="str">
        <f t="shared" si="169"/>
        <v/>
      </c>
      <c r="AE440" s="301" t="str" cm="1">
        <f t="array" ref="AE440">IF( $X440, "", INDEX(韻母資料表, AD440, AE$5))</f>
        <v/>
      </c>
      <c r="AF440" s="301" t="str" cm="1">
        <f t="array" ref="AF440">IF( $X440, "", INDEX(韻母資料表, AE440, AF$5))</f>
        <v/>
      </c>
      <c r="AG440" s="298"/>
      <c r="AH440" s="301" t="str">
        <f t="array" ref="AH440">IF( $X440, "", IF( INDEX(韻母資料表, AD440, $AH$5) = "入聲", TRUE, FALSE) )</f>
        <v/>
      </c>
      <c r="AI440" s="302" t="str">
        <f t="shared" si="170"/>
        <v/>
      </c>
      <c r="AJ440" s="302" t="str">
        <f t="shared" si="174"/>
        <v/>
      </c>
      <c r="AK440" s="362" t="str">
        <f t="array" ref="AK440">IF( $X440, "", INDEX(韻母資料表, $AD440, $AK$5))</f>
        <v/>
      </c>
      <c r="AL440" s="362" t="str">
        <f t="array" ref="AL440">IF($X440, "", INDEX(白話字韻母八聲調資料表, $AE440, $AJ440))</f>
        <v/>
      </c>
      <c r="AM440" s="298"/>
      <c r="AN440" s="362" t="str" cm="1">
        <f t="array" ref="AN440">IF($W440, "", INDEX(聲母資料表, $AA440, AN$5))</f>
        <v/>
      </c>
      <c r="AO440" s="367" t="str" cm="1">
        <f t="array" ref="AO440">IF($X440, "", INDEX(韻母資料表, $AD440, AO$5))</f>
        <v/>
      </c>
      <c r="AP440" s="362" t="str" cm="1">
        <f t="array" ref="AP440">IF($X440, "", INDEX(台羅韻母八聲調資料表, $AE440, $F440))</f>
        <v/>
      </c>
      <c r="AQ440" s="298"/>
      <c r="AR440" s="302" t="str">
        <f t="array" ref="AR440">IF($W440, "", INDEX(聲母資料表, $AA440, $AR$5))</f>
        <v/>
      </c>
      <c r="AS440" s="303" t="str">
        <f t="array" ref="AS440">IF($X440, "", INDEX(韻母資料表, $AD440, $AS$5))</f>
        <v/>
      </c>
      <c r="AT440" s="302" t="str">
        <f t="array" ref="AT440">IF($X440, "", INDEX(閩拼韻母八聲調資料表, $AE440, $AJ440))</f>
        <v/>
      </c>
      <c r="AV440" s="301" t="b">
        <f t="shared" si="172"/>
        <v>0</v>
      </c>
      <c r="AW440" s="301" t="str">
        <f>IF( $AV440, IFERROR( IF(MATCH( $E440, 顎音化聲母!$H$9:$H$37, 0), TRUE, FALSE), FALSE), "")</f>
        <v/>
      </c>
      <c r="AX440" s="301" t="str">
        <f t="array" ref="AX440">IF( AND($AV440, $AW440), INDEX(顎音化聲母資料表, MATCH( $D440 &amp; $E440, 顎音化聲母!$L$5:$L$136, 0), 3), "")</f>
        <v/>
      </c>
      <c r="AY440" s="301" t="str">
        <f t="shared" si="171"/>
        <v/>
      </c>
      <c r="AZ440" s="362" t="str">
        <f t="array" ref="AZ440">IF($AY440="", "", IF( $AX440&lt;&gt;"", $AX440,INDEX(聲母資料表, $AY440, $AZ$5)))</f>
        <v/>
      </c>
      <c r="BA440" s="362" t="str">
        <f t="array" ref="BA440">IF($X440, "", INDEX(方音八音反切資料表, $AE440, $AJ440))</f>
        <v/>
      </c>
    </row>
    <row r="441" spans="2:53">
      <c r="B441" s="307">
        <f t="shared" si="153"/>
        <v>434</v>
      </c>
      <c r="C441" s="404" t="s">
        <v>205</v>
      </c>
      <c r="D441" s="312" t="s">
        <v>103</v>
      </c>
      <c r="E441" s="312" t="s">
        <v>58</v>
      </c>
      <c r="F441" s="296">
        <v>7</v>
      </c>
      <c r="G441" s="418" t="str">
        <f t="shared" si="154"/>
        <v xml:space="preserve">乎 (hoo7) </v>
      </c>
      <c r="H441" s="269" t="str" cm="1">
        <f t="array" ref="H441">IF( OR($U441, NOT($V441), $X441), "",  $AF441 &amp; INDEX(中文數值資料表, $AJ441, 2) &amp; $AC441)</f>
        <v>甘七喜</v>
      </c>
      <c r="I441" s="332" t="str">
        <f t="shared" si="155"/>
        <v>hō͘</v>
      </c>
      <c r="J441" s="333" t="str">
        <f t="shared" si="156"/>
        <v>hōo</v>
      </c>
      <c r="K441" s="334" t="str">
        <f t="shared" si="157"/>
        <v>hōo</v>
      </c>
      <c r="L441" s="335" t="str">
        <f t="shared" si="158"/>
        <v>ㄏㆦ˫</v>
      </c>
      <c r="M441" s="270" t="str">
        <f t="shared" ca="1" si="159"/>
        <v xml:space="preserve">\ltjruby{乎}{hōo}\
</v>
      </c>
      <c r="N441" s="270" t="str">
        <f t="shared" ca="1" si="160"/>
        <v xml:space="preserve">&lt;ruby&gt;乎&lt;rt&gt;甘七喜&lt;/rt&gt;&lt;/ruby&gt;
</v>
      </c>
      <c r="O441" s="270" t="str">
        <f t="shared" ca="1" si="161"/>
        <v xml:space="preserve">&lt;ruby&gt;乎&lt;rt&gt;hō͘&lt;/rt&gt;&lt;/ruby&gt;
</v>
      </c>
      <c r="P441" s="270" t="str">
        <f t="shared" ca="1" si="176"/>
        <v xml:space="preserve">&lt;ruby&gt;乎&lt;rt&gt;hōo&lt;/rt&gt;&lt;/ruby&gt;
</v>
      </c>
      <c r="Q441" s="270" t="str">
        <f t="shared" ca="1" si="176"/>
        <v xml:space="preserve">&lt;ruby&gt;乎&lt;rt&gt;hōo&lt;/rt&gt;&lt;/ruby&gt;
</v>
      </c>
      <c r="R441" s="271" t="str">
        <f t="shared" ca="1" si="162"/>
        <v xml:space="preserve">&lt;ruby&gt;乎&lt;rtc&gt;ㄏㆦ˫&lt;/rtc&gt;&lt;/ruby&gt;
</v>
      </c>
      <c r="S441" s="271" t="str">
        <f t="shared" ca="1" si="163"/>
        <v xml:space="preserve">&lt;ruby&gt;乎&lt;rt&gt;hōo&lt;/rt&gt;&lt;rtc&gt;ㄏㆦ˫&lt;/rtc&gt;&lt;/ruby&gt;
</v>
      </c>
      <c r="T441" s="244"/>
      <c r="U441" s="272" t="b">
        <f t="shared" si="164"/>
        <v>0</v>
      </c>
      <c r="V441" s="272" t="b">
        <f t="shared" si="165"/>
        <v>1</v>
      </c>
      <c r="W441" s="272" t="b">
        <f t="shared" si="173"/>
        <v>0</v>
      </c>
      <c r="X441" s="272" t="b">
        <f t="shared" si="166"/>
        <v>0</v>
      </c>
      <c r="Y441" s="272" t="b">
        <f t="shared" si="167"/>
        <v>0</v>
      </c>
      <c r="Z441" s="298"/>
      <c r="AA441" s="305">
        <f t="shared" si="168"/>
        <v>13</v>
      </c>
      <c r="AB441" s="301" cm="1">
        <f t="array" ref="AB441">IF( $AA441="", "", INDEX(聲母資料表, $AA441, AB$5))</f>
        <v>15</v>
      </c>
      <c r="AC441" s="301" t="str" cm="1">
        <f t="array" ref="AC441">IF( $AA441="", "", INDEX(聲母資料表, $AA441, AC$5))</f>
        <v>喜</v>
      </c>
      <c r="AD441" s="305">
        <f t="shared" si="169"/>
        <v>59</v>
      </c>
      <c r="AE441" s="301" cm="1">
        <f t="array" ref="AE441">IF( $X441, "", INDEX(韻母資料表, AD441, AE$5))</f>
        <v>11</v>
      </c>
      <c r="AF441" s="301" t="str" cm="1">
        <f t="array" ref="AF441">IF( $X441, "", INDEX(韻母資料表, AE441, AF$5))</f>
        <v>甘</v>
      </c>
      <c r="AG441" s="298"/>
      <c r="AH441" s="301" t="b">
        <f t="array" ref="AH441">IF( $X441, "", IF( INDEX(韻母資料表, AD441, $AH$5) = "入聲", TRUE, FALSE) )</f>
        <v>0</v>
      </c>
      <c r="AI441" s="302">
        <f t="shared" si="170"/>
        <v>1</v>
      </c>
      <c r="AJ441" s="302">
        <f t="shared" si="174"/>
        <v>7</v>
      </c>
      <c r="AK441" s="362" t="str">
        <f t="array" ref="AK441">IF( $X441, "", INDEX(韻母資料表, $AD441, $AK$5))</f>
        <v>o͘</v>
      </c>
      <c r="AL441" s="362" t="str">
        <f t="array" ref="AL441">IF($X441, "", INDEX(白話字韻母八聲調資料表, $AE441, $AJ441))</f>
        <v>ō͘</v>
      </c>
      <c r="AM441" s="298"/>
      <c r="AN441" s="362" t="str" cm="1">
        <f t="array" ref="AN441">IF($W441, "", INDEX(聲母資料表, $AA441, AN$5))</f>
        <v>h</v>
      </c>
      <c r="AO441" s="367" t="str" cm="1">
        <f t="array" ref="AO441">IF($X441, "", INDEX(韻母資料表, $AD441, AO$5))</f>
        <v>oo</v>
      </c>
      <c r="AP441" s="362" t="str" cm="1">
        <f t="array" ref="AP441">IF($X441, "", INDEX(台羅韻母八聲調資料表, $AE441, $F441))</f>
        <v>ōo</v>
      </c>
      <c r="AQ441" s="298"/>
      <c r="AR441" s="302" t="str">
        <f t="array" ref="AR441">IF($W441, "", INDEX(聲母資料表, $AA441, $AR$5))</f>
        <v>h</v>
      </c>
      <c r="AS441" s="303" t="str">
        <f t="array" ref="AS441">IF($X441, "", INDEX(韻母資料表, $AD441, $AS$5))</f>
        <v>oo</v>
      </c>
      <c r="AT441" s="302" t="str">
        <f t="array" ref="AT441">IF($X441, "", INDEX(閩拼韻母八聲調資料表, $AE441, $AJ441))</f>
        <v>ōo</v>
      </c>
      <c r="AV441" s="301" t="b">
        <f t="shared" si="172"/>
        <v>0</v>
      </c>
      <c r="AW441" s="301" t="str">
        <f>IF( $AV441, IFERROR( IF(MATCH( $E441, 顎音化聲母!$H$9:$H$37, 0), TRUE, FALSE), FALSE), "")</f>
        <v/>
      </c>
      <c r="AX441" s="301" t="str">
        <f t="array" ref="AX441">IF( AND($AV441, $AW441), INDEX(顎音化聲母資料表, MATCH( $D441 &amp; $E441, 顎音化聲母!$L$5:$L$136, 0), 3), "")</f>
        <v/>
      </c>
      <c r="AY441" s="301">
        <f t="shared" si="171"/>
        <v>13</v>
      </c>
      <c r="AZ441" s="362" t="str">
        <f t="array" ref="AZ441">IF($AY441="", "", IF( $AX441&lt;&gt;"", $AX441,INDEX(聲母資料表, $AY441, $AZ$5)))</f>
        <v>ㄏ</v>
      </c>
      <c r="BA441" s="362" t="str">
        <f t="array" ref="BA441">IF($X441, "", INDEX(方音八音反切資料表, $AE441, $AJ441))</f>
        <v>ㆦ˫</v>
      </c>
    </row>
    <row r="442" spans="2:53">
      <c r="B442" s="307">
        <f t="shared" si="153"/>
        <v>435</v>
      </c>
      <c r="C442" s="404" t="s">
        <v>332</v>
      </c>
      <c r="D442" s="312"/>
      <c r="E442" s="312"/>
      <c r="F442" s="296"/>
      <c r="G442" s="418" t="str">
        <f t="shared" si="154"/>
        <v/>
      </c>
      <c r="H442" s="269" t="str" cm="1">
        <f t="array" ref="H442">IF( OR($U442, NOT($V442), $X442), "",  $AF442 &amp; INDEX(中文數值資料表, $AJ442, 2) &amp; $AC442)</f>
        <v/>
      </c>
      <c r="I442" s="332" t="str">
        <f t="shared" si="155"/>
        <v/>
      </c>
      <c r="J442" s="333" t="str">
        <f t="shared" si="156"/>
        <v/>
      </c>
      <c r="K442" s="334" t="str">
        <f t="shared" si="157"/>
        <v/>
      </c>
      <c r="L442" s="335" t="str">
        <f t="shared" si="158"/>
        <v/>
      </c>
      <c r="M442" s="270" t="str">
        <f t="shared" ca="1" si="159"/>
        <v xml:space="preserve">\ltjruby{？}{}\
</v>
      </c>
      <c r="N442" s="270" t="str">
        <f t="shared" ca="1" si="160"/>
        <v xml:space="preserve">？
</v>
      </c>
      <c r="O442" s="270" t="str">
        <f t="shared" ca="1" si="161"/>
        <v xml:space="preserve">？
</v>
      </c>
      <c r="P442" s="270" t="str">
        <f t="shared" ca="1" si="176"/>
        <v xml:space="preserve">？
</v>
      </c>
      <c r="Q442" s="270" t="str">
        <f t="shared" ca="1" si="176"/>
        <v xml:space="preserve">？
</v>
      </c>
      <c r="R442" s="271" t="str">
        <f t="shared" ca="1" si="162"/>
        <v xml:space="preserve">？
</v>
      </c>
      <c r="S442" s="271" t="str">
        <f t="shared" ca="1" si="163"/>
        <v xml:space="preserve">？
</v>
      </c>
      <c r="T442" s="244"/>
      <c r="U442" s="272" t="b">
        <f t="shared" si="164"/>
        <v>1</v>
      </c>
      <c r="V442" s="272" t="b">
        <f t="shared" si="165"/>
        <v>0</v>
      </c>
      <c r="W442" s="272" t="b">
        <f t="shared" si="173"/>
        <v>1</v>
      </c>
      <c r="X442" s="272" t="b">
        <f t="shared" si="166"/>
        <v>1</v>
      </c>
      <c r="Y442" s="272" t="b">
        <f t="shared" si="167"/>
        <v>0</v>
      </c>
      <c r="Z442" s="298"/>
      <c r="AA442" s="305" t="str">
        <f t="shared" si="168"/>
        <v/>
      </c>
      <c r="AB442" s="301" t="str" cm="1">
        <f t="array" ref="AB442">IF( $AA442="", "", INDEX(聲母資料表, $AA442, AB$5))</f>
        <v/>
      </c>
      <c r="AC442" s="301" t="str" cm="1">
        <f t="array" ref="AC442">IF( $AA442="", "", INDEX(聲母資料表, $AA442, AC$5))</f>
        <v/>
      </c>
      <c r="AD442" s="305" t="str">
        <f t="shared" si="169"/>
        <v/>
      </c>
      <c r="AE442" s="301" t="str" cm="1">
        <f t="array" ref="AE442">IF( $X442, "", INDEX(韻母資料表, AD442, AE$5))</f>
        <v/>
      </c>
      <c r="AF442" s="301" t="str" cm="1">
        <f t="array" ref="AF442">IF( $X442, "", INDEX(韻母資料表, AE442, AF$5))</f>
        <v/>
      </c>
      <c r="AG442" s="298"/>
      <c r="AH442" s="301" t="str">
        <f t="array" ref="AH442">IF( $X442, "", IF( INDEX(韻母資料表, AD442, $AH$5) = "入聲", TRUE, FALSE) )</f>
        <v/>
      </c>
      <c r="AI442" s="302" t="str">
        <f t="shared" si="170"/>
        <v/>
      </c>
      <c r="AJ442" s="302" t="str">
        <f t="shared" si="174"/>
        <v/>
      </c>
      <c r="AK442" s="362" t="str">
        <f t="array" ref="AK442">IF( $X442, "", INDEX(韻母資料表, $AD442, $AK$5))</f>
        <v/>
      </c>
      <c r="AL442" s="362" t="str">
        <f t="array" ref="AL442">IF($X442, "", INDEX(白話字韻母八聲調資料表, $AE442, $AJ442))</f>
        <v/>
      </c>
      <c r="AM442" s="298"/>
      <c r="AN442" s="362" t="str" cm="1">
        <f t="array" ref="AN442">IF($W442, "", INDEX(聲母資料表, $AA442, AN$5))</f>
        <v/>
      </c>
      <c r="AO442" s="367" t="str" cm="1">
        <f t="array" ref="AO442">IF($X442, "", INDEX(韻母資料表, $AD442, AO$5))</f>
        <v/>
      </c>
      <c r="AP442" s="362" t="str" cm="1">
        <f t="array" ref="AP442">IF($X442, "", INDEX(台羅韻母八聲調資料表, $AE442, $F442))</f>
        <v/>
      </c>
      <c r="AQ442" s="298"/>
      <c r="AR442" s="302" t="str">
        <f t="array" ref="AR442">IF($W442, "", INDEX(聲母資料表, $AA442, $AR$5))</f>
        <v/>
      </c>
      <c r="AS442" s="303" t="str">
        <f t="array" ref="AS442">IF($X442, "", INDEX(韻母資料表, $AD442, $AS$5))</f>
        <v/>
      </c>
      <c r="AT442" s="302" t="str">
        <f t="array" ref="AT442">IF($X442, "", INDEX(閩拼韻母八聲調資料表, $AE442, $AJ442))</f>
        <v/>
      </c>
      <c r="AV442" s="301" t="b">
        <f t="shared" si="172"/>
        <v>0</v>
      </c>
      <c r="AW442" s="301" t="str">
        <f>IF( $AV442, IFERROR( IF(MATCH( $E442, 顎音化聲母!$H$9:$H$37, 0), TRUE, FALSE), FALSE), "")</f>
        <v/>
      </c>
      <c r="AX442" s="301" t="str">
        <f t="array" ref="AX442">IF( AND($AV442, $AW442), INDEX(顎音化聲母資料表, MATCH( $D442 &amp; $E442, 顎音化聲母!$L$5:$L$136, 0), 3), "")</f>
        <v/>
      </c>
      <c r="AY442" s="301" t="str">
        <f t="shared" si="171"/>
        <v/>
      </c>
      <c r="AZ442" s="362" t="str">
        <f t="array" ref="AZ442">IF($AY442="", "", IF( $AX442&lt;&gt;"", $AX442,INDEX(聲母資料表, $AY442, $AZ$5)))</f>
        <v/>
      </c>
      <c r="BA442" s="362" t="str">
        <f t="array" ref="BA442">IF($X442, "", INDEX(方音八音反切資料表, $AE442, $AJ442))</f>
        <v/>
      </c>
    </row>
    <row r="443" spans="2:53">
      <c r="B443" s="307">
        <f t="shared" si="153"/>
        <v>436</v>
      </c>
      <c r="C443" s="404" t="s">
        <v>353</v>
      </c>
      <c r="D443" s="312" t="s">
        <v>103</v>
      </c>
      <c r="E443" s="312" t="s">
        <v>61</v>
      </c>
      <c r="F443" s="296">
        <v>1</v>
      </c>
      <c r="G443" s="418" t="str">
        <f t="shared" si="154"/>
        <v xml:space="preserve">噫 (hi1) </v>
      </c>
      <c r="H443" s="269" t="str" cm="1">
        <f t="array" ref="H443">IF( OR($U443, NOT($V443), $X443), "",  $AF443 &amp; INDEX(中文數值資料表, $AJ443, 2) &amp; $AC443)</f>
        <v>堅一喜</v>
      </c>
      <c r="I443" s="332" t="str">
        <f t="shared" si="155"/>
        <v>hi</v>
      </c>
      <c r="J443" s="333" t="str">
        <f t="shared" si="156"/>
        <v>hi</v>
      </c>
      <c r="K443" s="334" t="str">
        <f t="shared" si="157"/>
        <v>hī</v>
      </c>
      <c r="L443" s="335" t="str">
        <f t="shared" si="158"/>
        <v>ㄏㄧ</v>
      </c>
      <c r="M443" s="270" t="str">
        <f t="shared" ca="1" si="159"/>
        <v xml:space="preserve">\ltjruby{噫}{hi}\
</v>
      </c>
      <c r="N443" s="270" t="str">
        <f t="shared" ca="1" si="160"/>
        <v xml:space="preserve">&lt;ruby&gt;噫&lt;rt&gt;堅一喜&lt;/rt&gt;&lt;/ruby&gt;
</v>
      </c>
      <c r="O443" s="270" t="str">
        <f t="shared" ca="1" si="161"/>
        <v xml:space="preserve">&lt;ruby&gt;噫&lt;rt&gt;hi&lt;/rt&gt;&lt;/ruby&gt;
</v>
      </c>
      <c r="P443" s="270" t="str">
        <f t="shared" ca="1" si="176"/>
        <v xml:space="preserve">&lt;ruby&gt;噫&lt;rt&gt;hi&lt;/rt&gt;&lt;/ruby&gt;
</v>
      </c>
      <c r="Q443" s="270" t="str">
        <f t="shared" ca="1" si="176"/>
        <v xml:space="preserve">&lt;ruby&gt;噫&lt;rt&gt;hī&lt;/rt&gt;&lt;/ruby&gt;
</v>
      </c>
      <c r="R443" s="271" t="str">
        <f t="shared" ca="1" si="162"/>
        <v xml:space="preserve">&lt;ruby&gt;噫&lt;rtc&gt;ㄏㄧ&lt;/rtc&gt;&lt;/ruby&gt;
</v>
      </c>
      <c r="S443" s="271" t="str">
        <f t="shared" ca="1" si="163"/>
        <v xml:space="preserve">&lt;ruby&gt;噫&lt;rt&gt;hi&lt;/rt&gt;&lt;rtc&gt;ㄏㄧ&lt;/rtc&gt;&lt;/ruby&gt;
</v>
      </c>
      <c r="T443" s="244"/>
      <c r="U443" s="272" t="b">
        <f t="shared" si="164"/>
        <v>0</v>
      </c>
      <c r="V443" s="272" t="b">
        <f t="shared" si="165"/>
        <v>1</v>
      </c>
      <c r="W443" s="272" t="b">
        <f t="shared" si="173"/>
        <v>0</v>
      </c>
      <c r="X443" s="272" t="b">
        <f t="shared" si="166"/>
        <v>0</v>
      </c>
      <c r="Y443" s="272" t="b">
        <f t="shared" si="167"/>
        <v>0</v>
      </c>
      <c r="Z443" s="298"/>
      <c r="AA443" s="305">
        <f t="shared" si="168"/>
        <v>13</v>
      </c>
      <c r="AB443" s="301" cm="1">
        <f t="array" ref="AB443">IF( $AA443="", "", INDEX(聲母資料表, $AA443, AB$5))</f>
        <v>15</v>
      </c>
      <c r="AC443" s="301" t="str" cm="1">
        <f t="array" ref="AC443">IF( $AA443="", "", INDEX(聲母資料表, $AA443, AC$5))</f>
        <v>喜</v>
      </c>
      <c r="AD443" s="305">
        <f t="shared" si="169"/>
        <v>19</v>
      </c>
      <c r="AE443" s="301" cm="1">
        <f t="array" ref="AE443">IF( $X443, "", INDEX(韻母資料表, AD443, AE$5))</f>
        <v>29</v>
      </c>
      <c r="AF443" s="301" t="str" cm="1">
        <f t="array" ref="AF443">IF( $X443, "", INDEX(韻母資料表, AE443, AF$5))</f>
        <v>堅</v>
      </c>
      <c r="AG443" s="298"/>
      <c r="AH443" s="301" t="b">
        <f t="array" ref="AH443">IF( $X443, "", IF( INDEX(韻母資料表, AD443, $AH$5) = "入聲", TRUE, FALSE) )</f>
        <v>0</v>
      </c>
      <c r="AI443" s="302">
        <f t="shared" si="170"/>
        <v>1</v>
      </c>
      <c r="AJ443" s="302">
        <f t="shared" si="174"/>
        <v>1</v>
      </c>
      <c r="AK443" s="362" t="str">
        <f t="array" ref="AK443">IF( $X443, "", INDEX(韻母資料表, $AD443, $AK$5))</f>
        <v>i</v>
      </c>
      <c r="AL443" s="362" t="str">
        <f t="array" ref="AL443">IF($X443, "", INDEX(白話字韻母八聲調資料表, $AE443, $AJ443))</f>
        <v>i</v>
      </c>
      <c r="AM443" s="298"/>
      <c r="AN443" s="362" t="str" cm="1">
        <f t="array" ref="AN443">IF($W443, "", INDEX(聲母資料表, $AA443, AN$5))</f>
        <v>h</v>
      </c>
      <c r="AO443" s="367" t="str" cm="1">
        <f t="array" ref="AO443">IF($X443, "", INDEX(韻母資料表, $AD443, AO$5))</f>
        <v>i</v>
      </c>
      <c r="AP443" s="362" t="str" cm="1">
        <f t="array" ref="AP443">IF($X443, "", INDEX(台羅韻母八聲調資料表, $AE443, $F443))</f>
        <v>i</v>
      </c>
      <c r="AQ443" s="298"/>
      <c r="AR443" s="302" t="str">
        <f t="array" ref="AR443">IF($W443, "", INDEX(聲母資料表, $AA443, $AR$5))</f>
        <v>h</v>
      </c>
      <c r="AS443" s="303" t="str">
        <f t="array" ref="AS443">IF($X443, "", INDEX(韻母資料表, $AD443, $AS$5))</f>
        <v>i</v>
      </c>
      <c r="AT443" s="302" t="str">
        <f t="array" ref="AT443">IF($X443, "", INDEX(閩拼韻母八聲調資料表, $AE443, $AJ443))</f>
        <v>ī</v>
      </c>
      <c r="AV443" s="301" t="b">
        <f t="shared" si="172"/>
        <v>0</v>
      </c>
      <c r="AW443" s="301" t="str">
        <f>IF( $AV443, IFERROR( IF(MATCH( $E443, 顎音化聲母!$H$9:$H$37, 0), TRUE, FALSE), FALSE), "")</f>
        <v/>
      </c>
      <c r="AX443" s="301" t="str">
        <f t="array" ref="AX443">IF( AND($AV443, $AW443), INDEX(顎音化聲母資料表, MATCH( $D443 &amp; $E443, 顎音化聲母!$L$5:$L$136, 0), 3), "")</f>
        <v/>
      </c>
      <c r="AY443" s="301">
        <f t="shared" si="171"/>
        <v>13</v>
      </c>
      <c r="AZ443" s="362" t="str">
        <f t="array" ref="AZ443">IF($AY443="", "", IF( $AX443&lt;&gt;"", $AX443,INDEX(聲母資料表, $AY443, $AZ$5)))</f>
        <v>ㄏ</v>
      </c>
      <c r="BA443" s="362" t="str">
        <f t="array" ref="BA443">IF($X443, "", INDEX(方音八音反切資料表, $AE443, $AJ443))</f>
        <v>ㄧ</v>
      </c>
    </row>
    <row r="444" spans="2:53">
      <c r="B444" s="307">
        <f t="shared" si="153"/>
        <v>437</v>
      </c>
      <c r="C444" s="404" t="s">
        <v>310</v>
      </c>
      <c r="D444" s="312"/>
      <c r="E444" s="312"/>
      <c r="F444" s="296"/>
      <c r="G444" s="418" t="str">
        <f t="shared" si="154"/>
        <v/>
      </c>
      <c r="H444" s="269" t="str" cm="1">
        <f t="array" ref="H444">IF( OR($U444, NOT($V444), $X444), "",  $AF444 &amp; INDEX(中文數值資料表, $AJ444, 2) &amp; $AC444)</f>
        <v/>
      </c>
      <c r="I444" s="332" t="str">
        <f t="shared" si="155"/>
        <v/>
      </c>
      <c r="J444" s="333" t="str">
        <f t="shared" si="156"/>
        <v/>
      </c>
      <c r="K444" s="334" t="str">
        <f t="shared" si="157"/>
        <v/>
      </c>
      <c r="L444" s="335" t="str">
        <f t="shared" si="158"/>
        <v/>
      </c>
      <c r="M444" s="270" t="str">
        <f t="shared" ca="1" si="159"/>
        <v xml:space="preserve">\ltjruby{！}{}\
</v>
      </c>
      <c r="N444" s="270" t="str">
        <f t="shared" ca="1" si="160"/>
        <v xml:space="preserve">！
</v>
      </c>
      <c r="O444" s="270" t="str">
        <f t="shared" ca="1" si="161"/>
        <v xml:space="preserve">！
</v>
      </c>
      <c r="P444" s="270" t="str">
        <f t="shared" ca="1" si="176"/>
        <v xml:space="preserve">！
</v>
      </c>
      <c r="Q444" s="270" t="str">
        <f t="shared" ca="1" si="176"/>
        <v xml:space="preserve">！
</v>
      </c>
      <c r="R444" s="271" t="str">
        <f t="shared" ca="1" si="162"/>
        <v xml:space="preserve">！
</v>
      </c>
      <c r="S444" s="271" t="str">
        <f t="shared" ca="1" si="163"/>
        <v xml:space="preserve">！
</v>
      </c>
      <c r="T444" s="244"/>
      <c r="U444" s="272" t="b">
        <f t="shared" si="164"/>
        <v>1</v>
      </c>
      <c r="V444" s="272" t="b">
        <f t="shared" si="165"/>
        <v>0</v>
      </c>
      <c r="W444" s="272" t="b">
        <f t="shared" si="173"/>
        <v>1</v>
      </c>
      <c r="X444" s="272" t="b">
        <f t="shared" si="166"/>
        <v>1</v>
      </c>
      <c r="Y444" s="272" t="b">
        <f t="shared" si="167"/>
        <v>0</v>
      </c>
      <c r="Z444" s="298"/>
      <c r="AA444" s="305" t="str">
        <f t="shared" si="168"/>
        <v/>
      </c>
      <c r="AB444" s="301" t="str" cm="1">
        <f t="array" ref="AB444">IF( $AA444="", "", INDEX(聲母資料表, $AA444, AB$5))</f>
        <v/>
      </c>
      <c r="AC444" s="301" t="str" cm="1">
        <f t="array" ref="AC444">IF( $AA444="", "", INDEX(聲母資料表, $AA444, AC$5))</f>
        <v/>
      </c>
      <c r="AD444" s="305" t="str">
        <f t="shared" si="169"/>
        <v/>
      </c>
      <c r="AE444" s="301" t="str" cm="1">
        <f t="array" ref="AE444">IF( $X444, "", INDEX(韻母資料表, AD444, AE$5))</f>
        <v/>
      </c>
      <c r="AF444" s="301" t="str" cm="1">
        <f t="array" ref="AF444">IF( $X444, "", INDEX(韻母資料表, AE444, AF$5))</f>
        <v/>
      </c>
      <c r="AG444" s="298"/>
      <c r="AH444" s="301" t="str">
        <f t="array" ref="AH444">IF( $X444, "", IF( INDEX(韻母資料表, AD444, $AH$5) = "入聲", TRUE, FALSE) )</f>
        <v/>
      </c>
      <c r="AI444" s="302" t="str">
        <f t="shared" si="170"/>
        <v/>
      </c>
      <c r="AJ444" s="302" t="str">
        <f t="shared" si="174"/>
        <v/>
      </c>
      <c r="AK444" s="362" t="str">
        <f t="array" ref="AK444">IF( $X444, "", INDEX(韻母資料表, $AD444, $AK$5))</f>
        <v/>
      </c>
      <c r="AL444" s="362" t="str">
        <f t="array" ref="AL444">IF($X444, "", INDEX(白話字韻母八聲調資料表, $AE444, $AJ444))</f>
        <v/>
      </c>
      <c r="AM444" s="298"/>
      <c r="AN444" s="362" t="str" cm="1">
        <f t="array" ref="AN444">IF($W444, "", INDEX(聲母資料表, $AA444, AN$5))</f>
        <v/>
      </c>
      <c r="AO444" s="367" t="str" cm="1">
        <f t="array" ref="AO444">IF($X444, "", INDEX(韻母資料表, $AD444, AO$5))</f>
        <v/>
      </c>
      <c r="AP444" s="362" t="str" cm="1">
        <f t="array" ref="AP444">IF($X444, "", INDEX(台羅韻母八聲調資料表, $AE444, $F444))</f>
        <v/>
      </c>
      <c r="AQ444" s="298"/>
      <c r="AR444" s="302" t="str">
        <f t="array" ref="AR444">IF($W444, "", INDEX(聲母資料表, $AA444, $AR$5))</f>
        <v/>
      </c>
      <c r="AS444" s="303" t="str">
        <f t="array" ref="AS444">IF($X444, "", INDEX(韻母資料表, $AD444, $AS$5))</f>
        <v/>
      </c>
      <c r="AT444" s="302" t="str">
        <f t="array" ref="AT444">IF($X444, "", INDEX(閩拼韻母八聲調資料表, $AE444, $AJ444))</f>
        <v/>
      </c>
      <c r="AV444" s="301" t="b">
        <f t="shared" si="172"/>
        <v>0</v>
      </c>
      <c r="AW444" s="301" t="str">
        <f>IF( $AV444, IFERROR( IF(MATCH( $E444, 顎音化聲母!$H$9:$H$37, 0), TRUE, FALSE), FALSE), "")</f>
        <v/>
      </c>
      <c r="AX444" s="301" t="str">
        <f t="array" ref="AX444">IF( AND($AV444, $AW444), INDEX(顎音化聲母資料表, MATCH( $D444 &amp; $E444, 顎音化聲母!$L$5:$L$136, 0), 3), "")</f>
        <v/>
      </c>
      <c r="AY444" s="301" t="str">
        <f t="shared" si="171"/>
        <v/>
      </c>
      <c r="AZ444" s="362" t="str">
        <f t="array" ref="AZ444">IF($AY444="", "", IF( $AX444&lt;&gt;"", $AX444,INDEX(聲母資料表, $AY444, $AZ$5)))</f>
        <v/>
      </c>
      <c r="BA444" s="362" t="str">
        <f t="array" ref="BA444">IF($X444, "", INDEX(方音八音反切資料表, $AE444, $AJ444))</f>
        <v/>
      </c>
    </row>
    <row r="445" spans="2:53">
      <c r="B445" s="307">
        <f t="shared" si="153"/>
        <v>438</v>
      </c>
      <c r="C445" s="404" t="s">
        <v>354</v>
      </c>
      <c r="D445" s="312" t="s">
        <v>94</v>
      </c>
      <c r="E445" s="312" t="s">
        <v>61</v>
      </c>
      <c r="F445" s="296">
        <v>5</v>
      </c>
      <c r="G445" s="418" t="str">
        <f t="shared" si="154"/>
        <v xml:space="preserve">微 (bi5) </v>
      </c>
      <c r="H445" s="269" t="str" cm="1">
        <f t="array" ref="H445">IF( OR($U445, NOT($V445), $X445), "",  $AF445 &amp; INDEX(中文數值資料表, $AJ445, 2) &amp; $AC445)</f>
        <v>堅五門</v>
      </c>
      <c r="I445" s="332" t="str">
        <f t="shared" si="155"/>
        <v>bî</v>
      </c>
      <c r="J445" s="333" t="str">
        <f t="shared" si="156"/>
        <v>bî</v>
      </c>
      <c r="K445" s="334" t="str">
        <f t="shared" si="157"/>
        <v>bbì</v>
      </c>
      <c r="L445" s="335" t="str">
        <f t="shared" si="158"/>
        <v>ㆠㄧˊ</v>
      </c>
      <c r="M445" s="270" t="str">
        <f t="shared" ca="1" si="159"/>
        <v xml:space="preserve">\ltjruby{微}{bî}\
</v>
      </c>
      <c r="N445" s="270" t="str">
        <f t="shared" ca="1" si="160"/>
        <v xml:space="preserve">&lt;ruby&gt;微&lt;rt&gt;堅五門&lt;/rt&gt;&lt;/ruby&gt;
</v>
      </c>
      <c r="O445" s="270" t="str">
        <f t="shared" ca="1" si="161"/>
        <v xml:space="preserve">&lt;ruby&gt;微&lt;rt&gt;bî&lt;/rt&gt;&lt;/ruby&gt;
</v>
      </c>
      <c r="P445" s="270" t="str">
        <f t="shared" ca="1" si="176"/>
        <v xml:space="preserve">&lt;ruby&gt;微&lt;rt&gt;bî&lt;/rt&gt;&lt;/ruby&gt;
</v>
      </c>
      <c r="Q445" s="270" t="str">
        <f t="shared" ca="1" si="176"/>
        <v xml:space="preserve">&lt;ruby&gt;微&lt;rt&gt;bbì&lt;/rt&gt;&lt;/ruby&gt;
</v>
      </c>
      <c r="R445" s="271" t="str">
        <f t="shared" ca="1" si="162"/>
        <v xml:space="preserve">&lt;ruby&gt;微&lt;rtc&gt;ㆠㄧˊ&lt;/rtc&gt;&lt;/ruby&gt;
</v>
      </c>
      <c r="S445" s="271" t="str">
        <f t="shared" ca="1" si="163"/>
        <v xml:space="preserve">&lt;ruby&gt;微&lt;rt&gt;bî&lt;/rt&gt;&lt;rtc&gt;ㆠㄧˊ&lt;/rtc&gt;&lt;/ruby&gt;
</v>
      </c>
      <c r="T445" s="244"/>
      <c r="U445" s="272" t="b">
        <f t="shared" si="164"/>
        <v>0</v>
      </c>
      <c r="V445" s="272" t="b">
        <f t="shared" si="165"/>
        <v>1</v>
      </c>
      <c r="W445" s="272" t="b">
        <f t="shared" si="173"/>
        <v>0</v>
      </c>
      <c r="X445" s="272" t="b">
        <f t="shared" si="166"/>
        <v>0</v>
      </c>
      <c r="Y445" s="272" t="b">
        <f t="shared" si="167"/>
        <v>0</v>
      </c>
      <c r="Z445" s="298"/>
      <c r="AA445" s="305">
        <f t="shared" si="168"/>
        <v>2</v>
      </c>
      <c r="AB445" s="301" cm="1">
        <f t="array" ref="AB445">IF( $AA445="", "", INDEX(聲母資料表, $AA445, AB$5))</f>
        <v>12</v>
      </c>
      <c r="AC445" s="301" t="str" cm="1">
        <f t="array" ref="AC445">IF( $AA445="", "", INDEX(聲母資料表, $AA445, AC$5))</f>
        <v>門</v>
      </c>
      <c r="AD445" s="305">
        <f t="shared" si="169"/>
        <v>19</v>
      </c>
      <c r="AE445" s="301" cm="1">
        <f t="array" ref="AE445">IF( $X445, "", INDEX(韻母資料表, AD445, AE$5))</f>
        <v>29</v>
      </c>
      <c r="AF445" s="301" t="str" cm="1">
        <f t="array" ref="AF445">IF( $X445, "", INDEX(韻母資料表, AE445, AF$5))</f>
        <v>堅</v>
      </c>
      <c r="AG445" s="298"/>
      <c r="AH445" s="301" t="b">
        <f t="array" ref="AH445">IF( $X445, "", IF( INDEX(韻母資料表, AD445, $AH$5) = "入聲", TRUE, FALSE) )</f>
        <v>0</v>
      </c>
      <c r="AI445" s="302">
        <f t="shared" si="170"/>
        <v>1</v>
      </c>
      <c r="AJ445" s="302">
        <f t="shared" si="174"/>
        <v>5</v>
      </c>
      <c r="AK445" s="362" t="str">
        <f t="array" ref="AK445">IF( $X445, "", INDEX(韻母資料表, $AD445, $AK$5))</f>
        <v>i</v>
      </c>
      <c r="AL445" s="362" t="str">
        <f t="array" ref="AL445">IF($X445, "", INDEX(白話字韻母八聲調資料表, $AE445, $AJ445))</f>
        <v>î</v>
      </c>
      <c r="AM445" s="298"/>
      <c r="AN445" s="362" t="str" cm="1">
        <f t="array" ref="AN445">IF($W445, "", INDEX(聲母資料表, $AA445, AN$5))</f>
        <v>b</v>
      </c>
      <c r="AO445" s="367" t="str" cm="1">
        <f t="array" ref="AO445">IF($X445, "", INDEX(韻母資料表, $AD445, AO$5))</f>
        <v>i</v>
      </c>
      <c r="AP445" s="362" t="str" cm="1">
        <f t="array" ref="AP445">IF($X445, "", INDEX(台羅韻母八聲調資料表, $AE445, $F445))</f>
        <v>î</v>
      </c>
      <c r="AQ445" s="298"/>
      <c r="AR445" s="302" t="str">
        <f t="array" ref="AR445">IF($W445, "", INDEX(聲母資料表, $AA445, $AR$5))</f>
        <v>bb</v>
      </c>
      <c r="AS445" s="303" t="str">
        <f t="array" ref="AS445">IF($X445, "", INDEX(韻母資料表, $AD445, $AS$5))</f>
        <v>i</v>
      </c>
      <c r="AT445" s="302" t="str">
        <f t="array" ref="AT445">IF($X445, "", INDEX(閩拼韻母八聲調資料表, $AE445, $AJ445))</f>
        <v>ì</v>
      </c>
      <c r="AV445" s="301" t="b">
        <f t="shared" si="172"/>
        <v>0</v>
      </c>
      <c r="AW445" s="301" t="str">
        <f>IF( $AV445, IFERROR( IF(MATCH( $E445, 顎音化聲母!$H$9:$H$37, 0), TRUE, FALSE), FALSE), "")</f>
        <v/>
      </c>
      <c r="AX445" s="301" t="str">
        <f t="array" ref="AX445">IF( AND($AV445, $AW445), INDEX(顎音化聲母資料表, MATCH( $D445 &amp; $E445, 顎音化聲母!$L$5:$L$136, 0), 3), "")</f>
        <v/>
      </c>
      <c r="AY445" s="301">
        <f t="shared" si="171"/>
        <v>2</v>
      </c>
      <c r="AZ445" s="362" t="str">
        <f t="array" ref="AZ445">IF($AY445="", "", IF( $AX445&lt;&gt;"", $AX445,INDEX(聲母資料表, $AY445, $AZ$5)))</f>
        <v>ㆠ</v>
      </c>
      <c r="BA445" s="362" t="str">
        <f t="array" ref="BA445">IF($X445, "", INDEX(方音八音反切資料表, $AE445, $AJ445))</f>
        <v>ㄧˊ</v>
      </c>
    </row>
    <row r="446" spans="2:53">
      <c r="B446" s="307">
        <f t="shared" si="153"/>
        <v>439</v>
      </c>
      <c r="C446" s="404" t="s">
        <v>248</v>
      </c>
      <c r="D446" s="312" t="s">
        <v>68</v>
      </c>
      <c r="E446" s="312" t="s">
        <v>69</v>
      </c>
      <c r="F446" s="296">
        <v>1</v>
      </c>
      <c r="G446" s="418" t="str">
        <f t="shared" si="154"/>
        <v xml:space="preserve">斯 (su1) </v>
      </c>
      <c r="H446" s="269" t="str" cm="1">
        <f t="array" ref="H446">IF( OR($U446, NOT($V446), $X446), "",  $AF446 &amp; INDEX(中文數值資料表, $AJ446, 2) &amp; $AC446)</f>
        <v>驚一時</v>
      </c>
      <c r="I446" s="332" t="str">
        <f t="shared" si="155"/>
        <v>su</v>
      </c>
      <c r="J446" s="333" t="str">
        <f t="shared" si="156"/>
        <v>su</v>
      </c>
      <c r="K446" s="334" t="str">
        <f t="shared" si="157"/>
        <v>sū</v>
      </c>
      <c r="L446" s="335" t="str">
        <f t="shared" si="158"/>
        <v>ㄙㄨ</v>
      </c>
      <c r="M446" s="270" t="str">
        <f t="shared" ca="1" si="159"/>
        <v xml:space="preserve">\ltjruby{斯}{su}\
</v>
      </c>
      <c r="N446" s="270" t="str">
        <f t="shared" ca="1" si="160"/>
        <v xml:space="preserve">&lt;ruby&gt;斯&lt;rt&gt;驚一時&lt;/rt&gt;&lt;/ruby&gt;
</v>
      </c>
      <c r="O446" s="270" t="str">
        <f t="shared" ca="1" si="161"/>
        <v xml:space="preserve">&lt;ruby&gt;斯&lt;rt&gt;su&lt;/rt&gt;&lt;/ruby&gt;
</v>
      </c>
      <c r="P446" s="270" t="str">
        <f t="shared" ca="1" si="176"/>
        <v xml:space="preserve">&lt;ruby&gt;斯&lt;rt&gt;su&lt;/rt&gt;&lt;/ruby&gt;
</v>
      </c>
      <c r="Q446" s="270" t="str">
        <f t="shared" ca="1" si="176"/>
        <v xml:space="preserve">&lt;ruby&gt;斯&lt;rt&gt;sū&lt;/rt&gt;&lt;/ruby&gt;
</v>
      </c>
      <c r="R446" s="271" t="str">
        <f t="shared" ca="1" si="162"/>
        <v xml:space="preserve">&lt;ruby&gt;斯&lt;rtc&gt;ㄙㄨ&lt;/rtc&gt;&lt;/ruby&gt;
</v>
      </c>
      <c r="S446" s="271" t="str">
        <f t="shared" ca="1" si="163"/>
        <v xml:space="preserve">&lt;ruby&gt;斯&lt;rt&gt;su&lt;/rt&gt;&lt;rtc&gt;ㄙㄨ&lt;/rtc&gt;&lt;/ruby&gt;
</v>
      </c>
      <c r="T446" s="244"/>
      <c r="U446" s="272" t="b">
        <f t="shared" si="164"/>
        <v>0</v>
      </c>
      <c r="V446" s="272" t="b">
        <f t="shared" si="165"/>
        <v>1</v>
      </c>
      <c r="W446" s="272" t="b">
        <f t="shared" si="173"/>
        <v>0</v>
      </c>
      <c r="X446" s="272" t="b">
        <f t="shared" si="166"/>
        <v>0</v>
      </c>
      <c r="Y446" s="272" t="b">
        <f t="shared" si="167"/>
        <v>0</v>
      </c>
      <c r="Z446" s="298"/>
      <c r="AA446" s="305">
        <f t="shared" si="168"/>
        <v>21</v>
      </c>
      <c r="AB446" s="301" cm="1">
        <f t="array" ref="AB446">IF( $AA446="", "", INDEX(聲母資料表, $AA446, AB$5))</f>
        <v>10</v>
      </c>
      <c r="AC446" s="301" t="str" cm="1">
        <f t="array" ref="AC446">IF( $AA446="", "", INDEX(聲母資料表, $AA446, AC$5))</f>
        <v>時</v>
      </c>
      <c r="AD446" s="305">
        <f t="shared" si="169"/>
        <v>62</v>
      </c>
      <c r="AE446" s="301" cm="1">
        <f t="array" ref="AE446">IF( $X446, "", INDEX(韻母資料表, AD446, AE$5))</f>
        <v>27</v>
      </c>
      <c r="AF446" s="301" t="str" cm="1">
        <f t="array" ref="AF446">IF( $X446, "", INDEX(韻母資料表, AE446, AF$5))</f>
        <v>驚</v>
      </c>
      <c r="AG446" s="298"/>
      <c r="AH446" s="301" t="b">
        <f t="array" ref="AH446">IF( $X446, "", IF( INDEX(韻母資料表, AD446, $AH$5) = "入聲", TRUE, FALSE) )</f>
        <v>0</v>
      </c>
      <c r="AI446" s="302">
        <f t="shared" si="170"/>
        <v>1</v>
      </c>
      <c r="AJ446" s="302">
        <f t="shared" si="174"/>
        <v>1</v>
      </c>
      <c r="AK446" s="362" t="str">
        <f t="array" ref="AK446">IF( $X446, "", INDEX(韻母資料表, $AD446, $AK$5))</f>
        <v>u</v>
      </c>
      <c r="AL446" s="362" t="str">
        <f t="array" ref="AL446">IF($X446, "", INDEX(白話字韻母八聲調資料表, $AE446, $AJ446))</f>
        <v>u</v>
      </c>
      <c r="AM446" s="298"/>
      <c r="AN446" s="362" t="str" cm="1">
        <f t="array" ref="AN446">IF($W446, "", INDEX(聲母資料表, $AA446, AN$5))</f>
        <v>s</v>
      </c>
      <c r="AO446" s="367" t="str" cm="1">
        <f t="array" ref="AO446">IF($X446, "", INDEX(韻母資料表, $AD446, AO$5))</f>
        <v>u</v>
      </c>
      <c r="AP446" s="362" t="str" cm="1">
        <f t="array" ref="AP446">IF($X446, "", INDEX(台羅韻母八聲調資料表, $AE446, $F446))</f>
        <v>u</v>
      </c>
      <c r="AQ446" s="298"/>
      <c r="AR446" s="302" t="str">
        <f t="array" ref="AR446">IF($W446, "", INDEX(聲母資料表, $AA446, $AR$5))</f>
        <v>s</v>
      </c>
      <c r="AS446" s="303" t="str">
        <f t="array" ref="AS446">IF($X446, "", INDEX(韻母資料表, $AD446, $AS$5))</f>
        <v>u</v>
      </c>
      <c r="AT446" s="302" t="str">
        <f t="array" ref="AT446">IF($X446, "", INDEX(閩拼韻母八聲調資料表, $AE446, $AJ446))</f>
        <v>ū</v>
      </c>
      <c r="AV446" s="301" t="b">
        <f t="shared" si="172"/>
        <v>1</v>
      </c>
      <c r="AW446" s="301" t="b">
        <f>IF( $AV446, IFERROR( IF(MATCH( $E446, 顎音化聲母!$H$9:$H$37, 0), TRUE, FALSE), FALSE), "")</f>
        <v>0</v>
      </c>
      <c r="AX446" s="301" t="str">
        <f t="array" ref="AX446">IF( AND($AV446, $AW446), INDEX(顎音化聲母資料表, MATCH( $D446 &amp; $E446, 顎音化聲母!$L$5:$L$136, 0), 3), "")</f>
        <v/>
      </c>
      <c r="AY446" s="301">
        <f t="shared" si="171"/>
        <v>21</v>
      </c>
      <c r="AZ446" s="362" t="str">
        <f t="array" ref="AZ446">IF($AY446="", "", IF( $AX446&lt;&gt;"", $AX446,INDEX(聲母資料表, $AY446, $AZ$5)))</f>
        <v>ㄙ</v>
      </c>
      <c r="BA446" s="362" t="str">
        <f t="array" ref="BA446">IF($X446, "", INDEX(方音八音反切資料表, $AE446, $AJ446))</f>
        <v>ㄨ</v>
      </c>
    </row>
    <row r="447" spans="2:53">
      <c r="B447" s="307">
        <f t="shared" si="153"/>
        <v>440</v>
      </c>
      <c r="C447" s="404" t="s">
        <v>99</v>
      </c>
      <c r="D447" s="312" t="s">
        <v>100</v>
      </c>
      <c r="E447" s="312" t="s">
        <v>101</v>
      </c>
      <c r="F447" s="296">
        <v>5</v>
      </c>
      <c r="G447" s="418" t="str">
        <f t="shared" si="154"/>
        <v xml:space="preserve">人 (jin5) </v>
      </c>
      <c r="H447" s="269" t="str" cm="1">
        <f t="array" ref="H447">IF( OR($U447, NOT($V447), $X447), "",  $AF447 &amp; INDEX(中文數值資料表, $AJ447, 2) &amp; $AC447)</f>
        <v>更五入</v>
      </c>
      <c r="I447" s="332" t="str">
        <f t="shared" si="155"/>
        <v>jîn</v>
      </c>
      <c r="J447" s="333" t="str">
        <f t="shared" si="156"/>
        <v>jîn</v>
      </c>
      <c r="K447" s="334" t="str">
        <f t="shared" si="157"/>
        <v>zzìn</v>
      </c>
      <c r="L447" s="335" t="str">
        <f t="shared" si="158"/>
        <v>ㆢㄧㄣˊ</v>
      </c>
      <c r="M447" s="270" t="str">
        <f t="shared" ca="1" si="159"/>
        <v xml:space="preserve">\ltjruby{人}{jîn}\
</v>
      </c>
      <c r="N447" s="270" t="str">
        <f t="shared" ca="1" si="160"/>
        <v xml:space="preserve">&lt;ruby&gt;人&lt;rt&gt;更五入&lt;/rt&gt;&lt;/ruby&gt;
</v>
      </c>
      <c r="O447" s="270" t="str">
        <f t="shared" ca="1" si="161"/>
        <v xml:space="preserve">&lt;ruby&gt;人&lt;rt&gt;jîn&lt;/rt&gt;&lt;/ruby&gt;
</v>
      </c>
      <c r="P447" s="270" t="str">
        <f t="shared" ca="1" si="176"/>
        <v xml:space="preserve">&lt;ruby&gt;人&lt;rt&gt;jîn&lt;/rt&gt;&lt;/ruby&gt;
</v>
      </c>
      <c r="Q447" s="270" t="str">
        <f t="shared" ca="1" si="176"/>
        <v xml:space="preserve">&lt;ruby&gt;人&lt;rt&gt;zzìn&lt;/rt&gt;&lt;/ruby&gt;
</v>
      </c>
      <c r="R447" s="271" t="str">
        <f t="shared" ca="1" si="162"/>
        <v xml:space="preserve">&lt;ruby&gt;人&lt;rtc&gt;ㆢㄧㄣˊ&lt;/rtc&gt;&lt;/ruby&gt;
</v>
      </c>
      <c r="S447" s="271" t="str">
        <f t="shared" ca="1" si="163"/>
        <v xml:space="preserve">&lt;ruby&gt;人&lt;rt&gt;jîn&lt;/rt&gt;&lt;rtc&gt;ㆢㄧㄣˊ&lt;/rtc&gt;&lt;/ruby&gt;
</v>
      </c>
      <c r="T447" s="244"/>
      <c r="U447" s="272" t="b">
        <f t="shared" si="164"/>
        <v>0</v>
      </c>
      <c r="V447" s="272" t="b">
        <f t="shared" si="165"/>
        <v>1</v>
      </c>
      <c r="W447" s="272" t="b">
        <f t="shared" si="173"/>
        <v>0</v>
      </c>
      <c r="X447" s="272" t="b">
        <f t="shared" si="166"/>
        <v>0</v>
      </c>
      <c r="Y447" s="272" t="b">
        <f t="shared" si="167"/>
        <v>0</v>
      </c>
      <c r="Z447" s="298"/>
      <c r="AA447" s="305">
        <f t="shared" si="168"/>
        <v>19</v>
      </c>
      <c r="AB447" s="301" cm="1">
        <f t="array" ref="AB447">IF( $AA447="", "", INDEX(聲母資料表, $AA447, AB$5))</f>
        <v>9</v>
      </c>
      <c r="AC447" s="301" t="str" cm="1">
        <f t="array" ref="AC447">IF( $AA447="", "", INDEX(聲母資料表, $AA447, AC$5))</f>
        <v>入</v>
      </c>
      <c r="AD447" s="305">
        <f t="shared" si="169"/>
        <v>36</v>
      </c>
      <c r="AE447" s="301" cm="1">
        <f t="array" ref="AE447">IF( $X447, "", INDEX(韻母資料表, AD447, AE$5))</f>
        <v>17</v>
      </c>
      <c r="AF447" s="301" t="str" cm="1">
        <f t="array" ref="AF447">IF( $X447, "", INDEX(韻母資料表, AE447, AF$5))</f>
        <v>更</v>
      </c>
      <c r="AG447" s="298"/>
      <c r="AH447" s="301" t="b">
        <f t="array" ref="AH447">IF( $X447, "", IF( INDEX(韻母資料表, AD447, $AH$5) = "入聲", TRUE, FALSE) )</f>
        <v>0</v>
      </c>
      <c r="AI447" s="302">
        <f t="shared" si="170"/>
        <v>1</v>
      </c>
      <c r="AJ447" s="302">
        <f t="shared" si="174"/>
        <v>5</v>
      </c>
      <c r="AK447" s="362" t="str">
        <f t="array" ref="AK447">IF( $X447, "", INDEX(韻母資料表, $AD447, $AK$5))</f>
        <v>in</v>
      </c>
      <c r="AL447" s="362" t="str">
        <f t="array" ref="AL447">IF($X447, "", INDEX(白話字韻母八聲調資料表, $AE447, $AJ447))</f>
        <v>în</v>
      </c>
      <c r="AM447" s="298"/>
      <c r="AN447" s="362" t="str" cm="1">
        <f t="array" ref="AN447">IF($W447, "", INDEX(聲母資料表, $AA447, AN$5))</f>
        <v>j</v>
      </c>
      <c r="AO447" s="367" t="str" cm="1">
        <f t="array" ref="AO447">IF($X447, "", INDEX(韻母資料表, $AD447, AO$5))</f>
        <v>in</v>
      </c>
      <c r="AP447" s="362" t="str" cm="1">
        <f t="array" ref="AP447">IF($X447, "", INDEX(台羅韻母八聲調資料表, $AE447, $F447))</f>
        <v>în</v>
      </c>
      <c r="AQ447" s="298"/>
      <c r="AR447" s="302" t="str">
        <f t="array" ref="AR447">IF($W447, "", INDEX(聲母資料表, $AA447, $AR$5))</f>
        <v>zz</v>
      </c>
      <c r="AS447" s="303" t="str">
        <f t="array" ref="AS447">IF($X447, "", INDEX(韻母資料表, $AD447, $AS$5))</f>
        <v>in</v>
      </c>
      <c r="AT447" s="302" t="str">
        <f t="array" ref="AT447">IF($X447, "", INDEX(閩拼韻母八聲調資料表, $AE447, $AJ447))</f>
        <v>ìn</v>
      </c>
      <c r="AV447" s="301" t="b">
        <f t="shared" si="172"/>
        <v>1</v>
      </c>
      <c r="AW447" s="301" t="b">
        <f>IF( $AV447, IFERROR( IF(MATCH( $E447, 顎音化聲母!$H$9:$H$37, 0), TRUE, FALSE), FALSE), "")</f>
        <v>1</v>
      </c>
      <c r="AX447" s="301" t="str">
        <f t="array" ref="AX447">IF( AND($AV447, $AW447), INDEX(顎音化聲母資料表, MATCH( $D447 &amp; $E447, 顎音化聲母!$L$5:$L$136, 0), 3), "")</f>
        <v>ㆢ</v>
      </c>
      <c r="AY447" s="301">
        <f t="shared" si="171"/>
        <v>19</v>
      </c>
      <c r="AZ447" s="362" t="str">
        <f t="array" ref="AZ447">IF($AY447="", "", IF( $AX447&lt;&gt;"", $AX447,INDEX(聲母資料表, $AY447, $AZ$5)))</f>
        <v>ㆢ</v>
      </c>
      <c r="BA447" s="362" t="str">
        <f t="array" ref="BA447">IF($X447, "", INDEX(方音八音反切資料表, $AE447, $AJ447))</f>
        <v>ㄧㄣˊ</v>
      </c>
    </row>
    <row r="448" spans="2:53">
      <c r="B448" s="307">
        <f t="shared" si="153"/>
        <v>441</v>
      </c>
      <c r="C448" s="404" t="s">
        <v>75</v>
      </c>
      <c r="D448" s="312"/>
      <c r="E448" s="312"/>
      <c r="F448" s="296"/>
      <c r="G448" s="418" t="str">
        <f t="shared" si="154"/>
        <v/>
      </c>
      <c r="H448" s="269" t="str" cm="1">
        <f t="array" ref="H448">IF( OR($U448, NOT($V448), $X448), "",  $AF448 &amp; INDEX(中文數值資料表, $AJ448, 2) &amp; $AC448)</f>
        <v/>
      </c>
      <c r="I448" s="332" t="str">
        <f t="shared" si="155"/>
        <v/>
      </c>
      <c r="J448" s="333" t="str">
        <f t="shared" si="156"/>
        <v/>
      </c>
      <c r="K448" s="334" t="str">
        <f t="shared" si="157"/>
        <v/>
      </c>
      <c r="L448" s="335" t="str">
        <f t="shared" si="158"/>
        <v/>
      </c>
      <c r="M448" s="270" t="str">
        <f t="shared" ca="1" si="159"/>
        <v xml:space="preserve">\ltjruby{，}{}\
</v>
      </c>
      <c r="N448" s="270" t="str">
        <f t="shared" ca="1" si="160"/>
        <v xml:space="preserve">，
</v>
      </c>
      <c r="O448" s="270" t="str">
        <f t="shared" ca="1" si="161"/>
        <v xml:space="preserve">，
</v>
      </c>
      <c r="P448" s="270" t="str">
        <f t="shared" ref="P448:Q467" ca="1" si="177">IF( $U448, ($C448 &amp; CHAR(10)), IF($C448=CHAR(10), (CHAR(10) &amp; "&lt;/p&gt;" &amp; CHAR(10) &amp; "&lt;p&gt;" &amp; CHAR(10)), "&lt;ruby&gt;" &amp; $C448 &amp; "&lt;rt&gt;" &amp; INDIRECT( ADDRESS(ROW(), COLUMN() - $P$5) ) &amp; "&lt;/rt&gt;&lt;/ruby&gt;" &amp; CHAR(10)))</f>
        <v xml:space="preserve">，
</v>
      </c>
      <c r="Q448" s="270" t="str">
        <f t="shared" ca="1" si="177"/>
        <v xml:space="preserve">，
</v>
      </c>
      <c r="R448" s="271" t="str">
        <f t="shared" ca="1" si="162"/>
        <v xml:space="preserve">，
</v>
      </c>
      <c r="S448" s="271" t="str">
        <f t="shared" ca="1" si="163"/>
        <v xml:space="preserve">，
</v>
      </c>
      <c r="T448" s="244"/>
      <c r="U448" s="272" t="b">
        <f t="shared" si="164"/>
        <v>1</v>
      </c>
      <c r="V448" s="272" t="b">
        <f t="shared" si="165"/>
        <v>0</v>
      </c>
      <c r="W448" s="272" t="b">
        <f t="shared" si="173"/>
        <v>1</v>
      </c>
      <c r="X448" s="272" t="b">
        <f t="shared" si="166"/>
        <v>1</v>
      </c>
      <c r="Y448" s="272" t="b">
        <f t="shared" si="167"/>
        <v>0</v>
      </c>
      <c r="Z448" s="298"/>
      <c r="AA448" s="305" t="str">
        <f t="shared" si="168"/>
        <v/>
      </c>
      <c r="AB448" s="301" t="str" cm="1">
        <f t="array" ref="AB448">IF( $AA448="", "", INDEX(聲母資料表, $AA448, AB$5))</f>
        <v/>
      </c>
      <c r="AC448" s="301" t="str" cm="1">
        <f t="array" ref="AC448">IF( $AA448="", "", INDEX(聲母資料表, $AA448, AC$5))</f>
        <v/>
      </c>
      <c r="AD448" s="305" t="str">
        <f t="shared" si="169"/>
        <v/>
      </c>
      <c r="AE448" s="301" t="str" cm="1">
        <f t="array" ref="AE448">IF( $X448, "", INDEX(韻母資料表, AD448, AE$5))</f>
        <v/>
      </c>
      <c r="AF448" s="301" t="str" cm="1">
        <f t="array" ref="AF448">IF( $X448, "", INDEX(韻母資料表, AE448, AF$5))</f>
        <v/>
      </c>
      <c r="AG448" s="298"/>
      <c r="AH448" s="301" t="str">
        <f t="array" ref="AH448">IF( $X448, "", IF( INDEX(韻母資料表, AD448, $AH$5) = "入聲", TRUE, FALSE) )</f>
        <v/>
      </c>
      <c r="AI448" s="302" t="str">
        <f t="shared" si="170"/>
        <v/>
      </c>
      <c r="AJ448" s="302" t="str">
        <f t="shared" si="174"/>
        <v/>
      </c>
      <c r="AK448" s="362" t="str">
        <f t="array" ref="AK448">IF( $X448, "", INDEX(韻母資料表, $AD448, $AK$5))</f>
        <v/>
      </c>
      <c r="AL448" s="362" t="str">
        <f t="array" ref="AL448">IF($X448, "", INDEX(白話字韻母八聲調資料表, $AE448, $AJ448))</f>
        <v/>
      </c>
      <c r="AM448" s="298"/>
      <c r="AN448" s="362" t="str" cm="1">
        <f t="array" ref="AN448">IF($W448, "", INDEX(聲母資料表, $AA448, AN$5))</f>
        <v/>
      </c>
      <c r="AO448" s="367" t="str" cm="1">
        <f t="array" ref="AO448">IF($X448, "", INDEX(韻母資料表, $AD448, AO$5))</f>
        <v/>
      </c>
      <c r="AP448" s="362" t="str" cm="1">
        <f t="array" ref="AP448">IF($X448, "", INDEX(台羅韻母八聲調資料表, $AE448, $F448))</f>
        <v/>
      </c>
      <c r="AQ448" s="298"/>
      <c r="AR448" s="302" t="str">
        <f t="array" ref="AR448">IF($W448, "", INDEX(聲母資料表, $AA448, $AR$5))</f>
        <v/>
      </c>
      <c r="AS448" s="303" t="str">
        <f t="array" ref="AS448">IF($X448, "", INDEX(韻母資料表, $AD448, $AS$5))</f>
        <v/>
      </c>
      <c r="AT448" s="302" t="str">
        <f t="array" ref="AT448">IF($X448, "", INDEX(閩拼韻母八聲調資料表, $AE448, $AJ448))</f>
        <v/>
      </c>
      <c r="AV448" s="301" t="b">
        <f t="shared" si="172"/>
        <v>0</v>
      </c>
      <c r="AW448" s="301" t="str">
        <f>IF( $AV448, IFERROR( IF(MATCH( $E448, 顎音化聲母!$H$9:$H$37, 0), TRUE, FALSE), FALSE), "")</f>
        <v/>
      </c>
      <c r="AX448" s="301" t="str">
        <f t="array" ref="AX448">IF( AND($AV448, $AW448), INDEX(顎音化聲母資料表, MATCH( $D448 &amp; $E448, 顎音化聲母!$L$5:$L$136, 0), 3), "")</f>
        <v/>
      </c>
      <c r="AY448" s="301" t="str">
        <f t="shared" si="171"/>
        <v/>
      </c>
      <c r="AZ448" s="362" t="str">
        <f t="array" ref="AZ448">IF($AY448="", "", IF( $AX448&lt;&gt;"", $AX448,INDEX(聲母資料表, $AY448, $AZ$5)))</f>
        <v/>
      </c>
      <c r="BA448" s="362" t="str">
        <f t="array" ref="BA448">IF($X448, "", INDEX(方音八音反切資料表, $AE448, $AJ448))</f>
        <v/>
      </c>
    </row>
    <row r="449" spans="2:53">
      <c r="B449" s="307">
        <f t="shared" si="153"/>
        <v>442</v>
      </c>
      <c r="C449" s="404" t="s">
        <v>355</v>
      </c>
      <c r="D449" s="312" t="s">
        <v>51</v>
      </c>
      <c r="E449" s="312" t="s">
        <v>58</v>
      </c>
      <c r="F449" s="296">
        <v>5</v>
      </c>
      <c r="G449" s="418" t="str">
        <f t="shared" si="154"/>
        <v xml:space="preserve">吾 (goo5) </v>
      </c>
      <c r="H449" s="269" t="str" cm="1">
        <f t="array" ref="H449">IF( OR($U449, NOT($V449), $X449), "",  $AF449 &amp; INDEX(中文數值資料表, $AJ449, 2) &amp; $AC449)</f>
        <v>甘五語</v>
      </c>
      <c r="I449" s="332" t="str">
        <f t="shared" si="155"/>
        <v>gô͘</v>
      </c>
      <c r="J449" s="333" t="str">
        <f t="shared" si="156"/>
        <v>gôo</v>
      </c>
      <c r="K449" s="334" t="str">
        <f t="shared" si="157"/>
        <v>ggòo</v>
      </c>
      <c r="L449" s="335" t="str">
        <f t="shared" si="158"/>
        <v>ㆣㆦˊ</v>
      </c>
      <c r="M449" s="270" t="str">
        <f t="shared" ca="1" si="159"/>
        <v xml:space="preserve">\ltjruby{吾}{gôo}\
</v>
      </c>
      <c r="N449" s="270" t="str">
        <f t="shared" ca="1" si="160"/>
        <v xml:space="preserve">&lt;ruby&gt;吾&lt;rt&gt;甘五語&lt;/rt&gt;&lt;/ruby&gt;
</v>
      </c>
      <c r="O449" s="270" t="str">
        <f t="shared" ca="1" si="161"/>
        <v xml:space="preserve">&lt;ruby&gt;吾&lt;rt&gt;gô͘&lt;/rt&gt;&lt;/ruby&gt;
</v>
      </c>
      <c r="P449" s="270" t="str">
        <f t="shared" ca="1" si="177"/>
        <v xml:space="preserve">&lt;ruby&gt;吾&lt;rt&gt;gôo&lt;/rt&gt;&lt;/ruby&gt;
</v>
      </c>
      <c r="Q449" s="270" t="str">
        <f t="shared" ca="1" si="177"/>
        <v xml:space="preserve">&lt;ruby&gt;吾&lt;rt&gt;ggòo&lt;/rt&gt;&lt;/ruby&gt;
</v>
      </c>
      <c r="R449" s="271" t="str">
        <f t="shared" ca="1" si="162"/>
        <v xml:space="preserve">&lt;ruby&gt;吾&lt;rtc&gt;ㆣㆦˊ&lt;/rtc&gt;&lt;/ruby&gt;
</v>
      </c>
      <c r="S449" s="271" t="str">
        <f t="shared" ca="1" si="163"/>
        <v xml:space="preserve">&lt;ruby&gt;吾&lt;rt&gt;gôo&lt;/rt&gt;&lt;rtc&gt;ㆣㆦˊ&lt;/rtc&gt;&lt;/ruby&gt;
</v>
      </c>
      <c r="T449" s="244"/>
      <c r="U449" s="272" t="b">
        <f t="shared" si="164"/>
        <v>0</v>
      </c>
      <c r="V449" s="272" t="b">
        <f t="shared" si="165"/>
        <v>1</v>
      </c>
      <c r="W449" s="272" t="b">
        <f t="shared" si="173"/>
        <v>0</v>
      </c>
      <c r="X449" s="272" t="b">
        <f t="shared" si="166"/>
        <v>0</v>
      </c>
      <c r="Y449" s="272" t="b">
        <f t="shared" si="167"/>
        <v>0</v>
      </c>
      <c r="Z449" s="298"/>
      <c r="AA449" s="305">
        <f t="shared" si="168"/>
        <v>10</v>
      </c>
      <c r="AB449" s="301" cm="1">
        <f t="array" ref="AB449">IF( $AA449="", "", INDEX(聲母資料表, $AA449, AB$5))</f>
        <v>13</v>
      </c>
      <c r="AC449" s="301" t="str" cm="1">
        <f t="array" ref="AC449">IF( $AA449="", "", INDEX(聲母資料表, $AA449, AC$5))</f>
        <v>語</v>
      </c>
      <c r="AD449" s="305">
        <f t="shared" si="169"/>
        <v>59</v>
      </c>
      <c r="AE449" s="301" cm="1">
        <f t="array" ref="AE449">IF( $X449, "", INDEX(韻母資料表, AD449, AE$5))</f>
        <v>11</v>
      </c>
      <c r="AF449" s="301" t="str" cm="1">
        <f t="array" ref="AF449">IF( $X449, "", INDEX(韻母資料表, AE449, AF$5))</f>
        <v>甘</v>
      </c>
      <c r="AG449" s="298"/>
      <c r="AH449" s="301" t="b">
        <f t="array" ref="AH449">IF( $X449, "", IF( INDEX(韻母資料表, AD449, $AH$5) = "入聲", TRUE, FALSE) )</f>
        <v>0</v>
      </c>
      <c r="AI449" s="302">
        <f t="shared" si="170"/>
        <v>1</v>
      </c>
      <c r="AJ449" s="302">
        <f t="shared" si="174"/>
        <v>5</v>
      </c>
      <c r="AK449" s="362" t="str">
        <f t="array" ref="AK449">IF( $X449, "", INDEX(韻母資料表, $AD449, $AK$5))</f>
        <v>o͘</v>
      </c>
      <c r="AL449" s="362" t="str">
        <f t="array" ref="AL449">IF($X449, "", INDEX(白話字韻母八聲調資料表, $AE449, $AJ449))</f>
        <v>ô͘</v>
      </c>
      <c r="AM449" s="298"/>
      <c r="AN449" s="362" t="str" cm="1">
        <f t="array" ref="AN449">IF($W449, "", INDEX(聲母資料表, $AA449, AN$5))</f>
        <v>g</v>
      </c>
      <c r="AO449" s="367" t="str" cm="1">
        <f t="array" ref="AO449">IF($X449, "", INDEX(韻母資料表, $AD449, AO$5))</f>
        <v>oo</v>
      </c>
      <c r="AP449" s="362" t="str" cm="1">
        <f t="array" ref="AP449">IF($X449, "", INDEX(台羅韻母八聲調資料表, $AE449, $F449))</f>
        <v>ôo</v>
      </c>
      <c r="AQ449" s="298"/>
      <c r="AR449" s="302" t="str">
        <f t="array" ref="AR449">IF($W449, "", INDEX(聲母資料表, $AA449, $AR$5))</f>
        <v>gg</v>
      </c>
      <c r="AS449" s="303" t="str">
        <f t="array" ref="AS449">IF($X449, "", INDEX(韻母資料表, $AD449, $AS$5))</f>
        <v>oo</v>
      </c>
      <c r="AT449" s="302" t="str">
        <f t="array" ref="AT449">IF($X449, "", INDEX(閩拼韻母八聲調資料表, $AE449, $AJ449))</f>
        <v>òo</v>
      </c>
      <c r="AV449" s="301" t="b">
        <f t="shared" si="172"/>
        <v>0</v>
      </c>
      <c r="AW449" s="301" t="str">
        <f>IF( $AV449, IFERROR( IF(MATCH( $E449, 顎音化聲母!$H$9:$H$37, 0), TRUE, FALSE), FALSE), "")</f>
        <v/>
      </c>
      <c r="AX449" s="301" t="str">
        <f t="array" ref="AX449">IF( AND($AV449, $AW449), INDEX(顎音化聲母資料表, MATCH( $D449 &amp; $E449, 顎音化聲母!$L$5:$L$136, 0), 3), "")</f>
        <v/>
      </c>
      <c r="AY449" s="301">
        <f t="shared" si="171"/>
        <v>10</v>
      </c>
      <c r="AZ449" s="362" t="str">
        <f t="array" ref="AZ449">IF($AY449="", "", IF( $AX449&lt;&gt;"", $AX449,INDEX(聲母資料表, $AY449, $AZ$5)))</f>
        <v>ㆣ</v>
      </c>
      <c r="BA449" s="362" t="str">
        <f t="array" ref="BA449">IF($X449, "", INDEX(方音八音反切資料表, $AE449, $AJ449))</f>
        <v>ㆦˊ</v>
      </c>
    </row>
    <row r="450" spans="2:53">
      <c r="B450" s="307">
        <f t="shared" si="153"/>
        <v>443</v>
      </c>
      <c r="C450" s="404" t="s">
        <v>356</v>
      </c>
      <c r="D450" s="312" t="s">
        <v>68</v>
      </c>
      <c r="E450" s="312" t="s">
        <v>107</v>
      </c>
      <c r="F450" s="296">
        <v>5</v>
      </c>
      <c r="G450" s="418" t="str">
        <f t="shared" si="154"/>
        <v xml:space="preserve">誰 (sui5) </v>
      </c>
      <c r="H450" s="269" t="str" cm="1">
        <f t="array" ref="H450">IF( OR($U450, NOT($V450), $X450), "",  $AF450 &amp; INDEX(中文數值資料表, $AJ450, 2) &amp; $AC450)</f>
        <v>閒五時</v>
      </c>
      <c r="I450" s="332" t="str">
        <f t="shared" si="155"/>
        <v>sûi</v>
      </c>
      <c r="J450" s="333" t="str">
        <f t="shared" si="156"/>
        <v>sûi</v>
      </c>
      <c r="K450" s="334" t="str">
        <f t="shared" si="157"/>
        <v>sùi</v>
      </c>
      <c r="L450" s="335" t="str">
        <f t="shared" si="158"/>
        <v>ㄙㄨㄧˊ</v>
      </c>
      <c r="M450" s="270" t="str">
        <f t="shared" ca="1" si="159"/>
        <v xml:space="preserve">\ltjruby{誰}{sûi}\
</v>
      </c>
      <c r="N450" s="270" t="str">
        <f t="shared" ca="1" si="160"/>
        <v xml:space="preserve">&lt;ruby&gt;誰&lt;rt&gt;閒五時&lt;/rt&gt;&lt;/ruby&gt;
</v>
      </c>
      <c r="O450" s="270" t="str">
        <f t="shared" ca="1" si="161"/>
        <v xml:space="preserve">&lt;ruby&gt;誰&lt;rt&gt;sûi&lt;/rt&gt;&lt;/ruby&gt;
</v>
      </c>
      <c r="P450" s="270" t="str">
        <f t="shared" ca="1" si="177"/>
        <v xml:space="preserve">&lt;ruby&gt;誰&lt;rt&gt;sûi&lt;/rt&gt;&lt;/ruby&gt;
</v>
      </c>
      <c r="Q450" s="270" t="str">
        <f t="shared" ca="1" si="177"/>
        <v xml:space="preserve">&lt;ruby&gt;誰&lt;rt&gt;sùi&lt;/rt&gt;&lt;/ruby&gt;
</v>
      </c>
      <c r="R450" s="271" t="str">
        <f t="shared" ca="1" si="162"/>
        <v xml:space="preserve">&lt;ruby&gt;誰&lt;rtc&gt;ㄙㄨㄧˊ&lt;/rtc&gt;&lt;/ruby&gt;
</v>
      </c>
      <c r="S450" s="271" t="str">
        <f t="shared" ca="1" si="163"/>
        <v xml:space="preserve">&lt;ruby&gt;誰&lt;rt&gt;sûi&lt;/rt&gt;&lt;rtc&gt;ㄙㄨㄧˊ&lt;/rtc&gt;&lt;/ruby&gt;
</v>
      </c>
      <c r="T450" s="244"/>
      <c r="U450" s="272" t="b">
        <f t="shared" si="164"/>
        <v>0</v>
      </c>
      <c r="V450" s="272" t="b">
        <f t="shared" si="165"/>
        <v>1</v>
      </c>
      <c r="W450" s="272" t="b">
        <f t="shared" si="173"/>
        <v>0</v>
      </c>
      <c r="X450" s="272" t="b">
        <f t="shared" si="166"/>
        <v>0</v>
      </c>
      <c r="Y450" s="272" t="b">
        <f t="shared" si="167"/>
        <v>0</v>
      </c>
      <c r="Z450" s="298"/>
      <c r="AA450" s="305">
        <f t="shared" si="168"/>
        <v>21</v>
      </c>
      <c r="AB450" s="301" cm="1">
        <f t="array" ref="AB450">IF( $AA450="", "", INDEX(聲母資料表, $AA450, AB$5))</f>
        <v>10</v>
      </c>
      <c r="AC450" s="301" t="str" cm="1">
        <f t="array" ref="AC450">IF( $AA450="", "", INDEX(聲母資料表, $AA450, AC$5))</f>
        <v>時</v>
      </c>
      <c r="AD450" s="305">
        <f t="shared" si="169"/>
        <v>73</v>
      </c>
      <c r="AE450" s="301" cm="1">
        <f t="array" ref="AE450">IF( $X450, "", INDEX(韻母資料表, AD450, AE$5))</f>
        <v>4</v>
      </c>
      <c r="AF450" s="301" t="str" cm="1">
        <f t="array" ref="AF450">IF( $X450, "", INDEX(韻母資料表, AE450, AF$5))</f>
        <v>閒</v>
      </c>
      <c r="AG450" s="298"/>
      <c r="AH450" s="301" t="b">
        <f t="array" ref="AH450">IF( $X450, "", IF( INDEX(韻母資料表, AD450, $AH$5) = "入聲", TRUE, FALSE) )</f>
        <v>0</v>
      </c>
      <c r="AI450" s="302">
        <f t="shared" si="170"/>
        <v>1</v>
      </c>
      <c r="AJ450" s="302">
        <f t="shared" si="174"/>
        <v>5</v>
      </c>
      <c r="AK450" s="362" t="str">
        <f t="array" ref="AK450">IF( $X450, "", INDEX(韻母資料表, $AD450, $AK$5))</f>
        <v>ui</v>
      </c>
      <c r="AL450" s="362" t="str">
        <f t="array" ref="AL450">IF($X450, "", INDEX(白話字韻母八聲調資料表, $AE450, $AJ450))</f>
        <v>ûi</v>
      </c>
      <c r="AM450" s="298"/>
      <c r="AN450" s="362" t="str" cm="1">
        <f t="array" ref="AN450">IF($W450, "", INDEX(聲母資料表, $AA450, AN$5))</f>
        <v>s</v>
      </c>
      <c r="AO450" s="367" t="str" cm="1">
        <f t="array" ref="AO450">IF($X450, "", INDEX(韻母資料表, $AD450, AO$5))</f>
        <v>ui</v>
      </c>
      <c r="AP450" s="362" t="str" cm="1">
        <f t="array" ref="AP450">IF($X450, "", INDEX(台羅韻母八聲調資料表, $AE450, $F450))</f>
        <v>ûi</v>
      </c>
      <c r="AQ450" s="298"/>
      <c r="AR450" s="302" t="str">
        <f t="array" ref="AR450">IF($W450, "", INDEX(聲母資料表, $AA450, $AR$5))</f>
        <v>s</v>
      </c>
      <c r="AS450" s="303" t="str">
        <f t="array" ref="AS450">IF($X450, "", INDEX(韻母資料表, $AD450, $AS$5))</f>
        <v>ui</v>
      </c>
      <c r="AT450" s="302" t="str">
        <f t="array" ref="AT450">IF($X450, "", INDEX(閩拼韻母八聲調資料表, $AE450, $AJ450))</f>
        <v>ùi</v>
      </c>
      <c r="AV450" s="301" t="b">
        <f t="shared" si="172"/>
        <v>1</v>
      </c>
      <c r="AW450" s="301" t="b">
        <f>IF( $AV450, IFERROR( IF(MATCH( $E450, 顎音化聲母!$H$9:$H$37, 0), TRUE, FALSE), FALSE), "")</f>
        <v>0</v>
      </c>
      <c r="AX450" s="301" t="str">
        <f t="array" ref="AX450">IF( AND($AV450, $AW450), INDEX(顎音化聲母資料表, MATCH( $D450 &amp; $E450, 顎音化聲母!$L$5:$L$136, 0), 3), "")</f>
        <v/>
      </c>
      <c r="AY450" s="301">
        <f t="shared" si="171"/>
        <v>21</v>
      </c>
      <c r="AZ450" s="362" t="str">
        <f t="array" ref="AZ450">IF($AY450="", "", IF( $AX450&lt;&gt;"", $AX450,INDEX(聲母資料表, $AY450, $AZ$5)))</f>
        <v>ㄙ</v>
      </c>
      <c r="BA450" s="362" t="str">
        <f t="array" ref="BA450">IF($X450, "", INDEX(方音八音反切資料表, $AE450, $AJ450))</f>
        <v>ㄨㄧˊ</v>
      </c>
    </row>
    <row r="451" spans="2:53">
      <c r="B451" s="307">
        <f t="shared" si="153"/>
        <v>444</v>
      </c>
      <c r="C451" s="404" t="s">
        <v>357</v>
      </c>
      <c r="D451" s="312" t="s">
        <v>91</v>
      </c>
      <c r="E451" s="312" t="s">
        <v>61</v>
      </c>
      <c r="F451" s="296">
        <v>2</v>
      </c>
      <c r="G451" s="418" t="str">
        <f t="shared" si="154"/>
        <v xml:space="preserve">與 (qi2) </v>
      </c>
      <c r="H451" s="269" t="str" cm="1">
        <f t="array" ref="H451">IF( OR($U451, NOT($V451), $X451), "",  $AF451 &amp; INDEX(中文數值資料表, $AJ451, 2) &amp; $AC451)</f>
        <v>堅二英</v>
      </c>
      <c r="I451" s="332" t="str">
        <f t="shared" si="155"/>
        <v>qí</v>
      </c>
      <c r="J451" s="333" t="str">
        <f t="shared" si="156"/>
        <v>í</v>
      </c>
      <c r="K451" s="334" t="str">
        <f t="shared" si="157"/>
        <v>í</v>
      </c>
      <c r="L451" s="335" t="str">
        <f t="shared" si="158"/>
        <v>0ㄧˋ</v>
      </c>
      <c r="M451" s="270" t="str">
        <f t="shared" ca="1" si="159"/>
        <v xml:space="preserve">\ltjruby{與}{í}\
</v>
      </c>
      <c r="N451" s="270" t="str">
        <f t="shared" ca="1" si="160"/>
        <v xml:space="preserve">&lt;ruby&gt;與&lt;rt&gt;堅二英&lt;/rt&gt;&lt;/ruby&gt;
</v>
      </c>
      <c r="O451" s="270" t="str">
        <f t="shared" ca="1" si="161"/>
        <v xml:space="preserve">&lt;ruby&gt;與&lt;rt&gt;qí&lt;/rt&gt;&lt;/ruby&gt;
</v>
      </c>
      <c r="P451" s="270" t="str">
        <f t="shared" ca="1" si="177"/>
        <v xml:space="preserve">&lt;ruby&gt;與&lt;rt&gt;í&lt;/rt&gt;&lt;/ruby&gt;
</v>
      </c>
      <c r="Q451" s="270" t="str">
        <f t="shared" ca="1" si="177"/>
        <v xml:space="preserve">&lt;ruby&gt;與&lt;rt&gt;í&lt;/rt&gt;&lt;/ruby&gt;
</v>
      </c>
      <c r="R451" s="271" t="str">
        <f t="shared" ca="1" si="162"/>
        <v xml:space="preserve">&lt;ruby&gt;與&lt;rtc&gt;0ㄧˋ&lt;/rtc&gt;&lt;/ruby&gt;
</v>
      </c>
      <c r="S451" s="271" t="str">
        <f t="shared" ca="1" si="163"/>
        <v xml:space="preserve">&lt;ruby&gt;與&lt;rt&gt;í&lt;/rt&gt;&lt;rtc&gt;0ㄧˋ&lt;/rtc&gt;&lt;/ruby&gt;
</v>
      </c>
      <c r="T451" s="244"/>
      <c r="U451" s="272" t="b">
        <f t="shared" si="164"/>
        <v>0</v>
      </c>
      <c r="V451" s="272" t="b">
        <f t="shared" si="165"/>
        <v>1</v>
      </c>
      <c r="W451" s="272" t="b">
        <f t="shared" si="173"/>
        <v>0</v>
      </c>
      <c r="X451" s="272" t="b">
        <f t="shared" si="166"/>
        <v>0</v>
      </c>
      <c r="Y451" s="272" t="b">
        <f t="shared" si="167"/>
        <v>0</v>
      </c>
      <c r="Z451" s="298"/>
      <c r="AA451" s="305">
        <f t="shared" si="168"/>
        <v>22</v>
      </c>
      <c r="AB451" s="301" cm="1">
        <f t="array" ref="AB451">IF( $AA451="", "", INDEX(聲母資料表, $AA451, AB$5))</f>
        <v>11</v>
      </c>
      <c r="AC451" s="301" t="str" cm="1">
        <f t="array" ref="AC451">IF( $AA451="", "", INDEX(聲母資料表, $AA451, AC$5))</f>
        <v>英</v>
      </c>
      <c r="AD451" s="305">
        <f t="shared" si="169"/>
        <v>19</v>
      </c>
      <c r="AE451" s="301" cm="1">
        <f t="array" ref="AE451">IF( $X451, "", INDEX(韻母資料表, AD451, AE$5))</f>
        <v>29</v>
      </c>
      <c r="AF451" s="301" t="str" cm="1">
        <f t="array" ref="AF451">IF( $X451, "", INDEX(韻母資料表, AE451, AF$5))</f>
        <v>堅</v>
      </c>
      <c r="AG451" s="298"/>
      <c r="AH451" s="301" t="b">
        <f t="array" ref="AH451">IF( $X451, "", IF( INDEX(韻母資料表, AD451, $AH$5) = "入聲", TRUE, FALSE) )</f>
        <v>0</v>
      </c>
      <c r="AI451" s="302">
        <f t="shared" si="170"/>
        <v>1</v>
      </c>
      <c r="AJ451" s="302">
        <f t="shared" si="174"/>
        <v>2</v>
      </c>
      <c r="AK451" s="362" t="str">
        <f t="array" ref="AK451">IF( $X451, "", INDEX(韻母資料表, $AD451, $AK$5))</f>
        <v>i</v>
      </c>
      <c r="AL451" s="362" t="str">
        <f t="array" ref="AL451">IF($X451, "", INDEX(白話字韻母八聲調資料表, $AE451, $AJ451))</f>
        <v>í</v>
      </c>
      <c r="AM451" s="298"/>
      <c r="AN451" s="362" t="str" cm="1">
        <f t="array" ref="AN451">IF($W451, "", INDEX(聲母資料表, $AA451, AN$5))</f>
        <v xml:space="preserve"> </v>
      </c>
      <c r="AO451" s="367" t="str" cm="1">
        <f t="array" ref="AO451">IF($X451, "", INDEX(韻母資料表, $AD451, AO$5))</f>
        <v>i</v>
      </c>
      <c r="AP451" s="362" t="str" cm="1">
        <f t="array" ref="AP451">IF($X451, "", INDEX(台羅韻母八聲調資料表, $AE451, $F451))</f>
        <v>í</v>
      </c>
      <c r="AQ451" s="298"/>
      <c r="AR451" s="302" t="str">
        <f t="array" ref="AR451">IF($W451, "", INDEX(聲母資料表, $AA451, $AR$5))</f>
        <v xml:space="preserve"> </v>
      </c>
      <c r="AS451" s="303" t="str">
        <f t="array" ref="AS451">IF($X451, "", INDEX(韻母資料表, $AD451, $AS$5))</f>
        <v>i</v>
      </c>
      <c r="AT451" s="302" t="str">
        <f t="array" ref="AT451">IF($X451, "", INDEX(閩拼韻母八聲調資料表, $AE451, $AJ451))</f>
        <v>í</v>
      </c>
      <c r="AV451" s="301" t="b">
        <f t="shared" si="172"/>
        <v>0</v>
      </c>
      <c r="AW451" s="301" t="str">
        <f>IF( $AV451, IFERROR( IF(MATCH( $E451, 顎音化聲母!$H$9:$H$37, 0), TRUE, FALSE), FALSE), "")</f>
        <v/>
      </c>
      <c r="AX451" s="301" t="str">
        <f t="array" ref="AX451">IF( AND($AV451, $AW451), INDEX(顎音化聲母資料表, MATCH( $D451 &amp; $E451, 顎音化聲母!$L$5:$L$136, 0), 3), "")</f>
        <v/>
      </c>
      <c r="AY451" s="301">
        <f t="shared" si="171"/>
        <v>22</v>
      </c>
      <c r="AZ451" s="362">
        <f t="array" ref="AZ451">IF($AY451="", "", IF( $AX451&lt;&gt;"", $AX451,INDEX(聲母資料表, $AY451, $AZ$5)))</f>
        <v>0</v>
      </c>
      <c r="BA451" s="362" t="str">
        <f t="array" ref="BA451">IF($X451, "", INDEX(方音八音反切資料表, $AE451, $AJ451))</f>
        <v>ㄧˋ</v>
      </c>
    </row>
    <row r="452" spans="2:53">
      <c r="B452" s="307">
        <f t="shared" si="153"/>
        <v>445</v>
      </c>
      <c r="C452" s="404" t="s">
        <v>358</v>
      </c>
      <c r="D452" s="312" t="s">
        <v>60</v>
      </c>
      <c r="E452" s="312" t="s">
        <v>107</v>
      </c>
      <c r="F452" s="296">
        <v>1</v>
      </c>
      <c r="G452" s="418" t="str">
        <f t="shared" si="154"/>
        <v xml:space="preserve">歸 (kui1) </v>
      </c>
      <c r="H452" s="269" t="str" cm="1">
        <f t="array" ref="H452">IF( OR($U452, NOT($V452), $X452), "",  $AF452 &amp; INDEX(中文數值資料表, $AJ452, 2) &amp; $AC452)</f>
        <v>閒一求</v>
      </c>
      <c r="I452" s="332" t="str">
        <f t="shared" si="155"/>
        <v>kui</v>
      </c>
      <c r="J452" s="333" t="str">
        <f t="shared" si="156"/>
        <v>kui</v>
      </c>
      <c r="K452" s="334" t="str">
        <f t="shared" si="157"/>
        <v>gūi</v>
      </c>
      <c r="L452" s="335" t="str">
        <f t="shared" si="158"/>
        <v>ㄍㄨㄧ</v>
      </c>
      <c r="M452" s="270" t="str">
        <f t="shared" ca="1" si="159"/>
        <v xml:space="preserve">\ltjruby{歸}{kui}\
</v>
      </c>
      <c r="N452" s="270" t="str">
        <f t="shared" ca="1" si="160"/>
        <v xml:space="preserve">&lt;ruby&gt;歸&lt;rt&gt;閒一求&lt;/rt&gt;&lt;/ruby&gt;
</v>
      </c>
      <c r="O452" s="270" t="str">
        <f t="shared" ca="1" si="161"/>
        <v xml:space="preserve">&lt;ruby&gt;歸&lt;rt&gt;kui&lt;/rt&gt;&lt;/ruby&gt;
</v>
      </c>
      <c r="P452" s="270" t="str">
        <f t="shared" ca="1" si="177"/>
        <v xml:space="preserve">&lt;ruby&gt;歸&lt;rt&gt;kui&lt;/rt&gt;&lt;/ruby&gt;
</v>
      </c>
      <c r="Q452" s="270" t="str">
        <f t="shared" ca="1" si="177"/>
        <v xml:space="preserve">&lt;ruby&gt;歸&lt;rt&gt;gūi&lt;/rt&gt;&lt;/ruby&gt;
</v>
      </c>
      <c r="R452" s="271" t="str">
        <f t="shared" ca="1" si="162"/>
        <v xml:space="preserve">&lt;ruby&gt;歸&lt;rtc&gt;ㄍㄨㄧ&lt;/rtc&gt;&lt;/ruby&gt;
</v>
      </c>
      <c r="S452" s="271" t="str">
        <f t="shared" ca="1" si="163"/>
        <v xml:space="preserve">&lt;ruby&gt;歸&lt;rt&gt;kui&lt;/rt&gt;&lt;rtc&gt;ㄍㄨㄧ&lt;/rtc&gt;&lt;/ruby&gt;
</v>
      </c>
      <c r="T452" s="244"/>
      <c r="U452" s="272" t="b">
        <f t="shared" si="164"/>
        <v>0</v>
      </c>
      <c r="V452" s="272" t="b">
        <f t="shared" si="165"/>
        <v>1</v>
      </c>
      <c r="W452" s="272" t="b">
        <f t="shared" si="173"/>
        <v>0</v>
      </c>
      <c r="X452" s="272" t="b">
        <f t="shared" si="166"/>
        <v>0</v>
      </c>
      <c r="Y452" s="272" t="b">
        <f t="shared" si="167"/>
        <v>0</v>
      </c>
      <c r="Z452" s="298"/>
      <c r="AA452" s="305">
        <f t="shared" si="168"/>
        <v>9</v>
      </c>
      <c r="AB452" s="301" cm="1">
        <f t="array" ref="AB452">IF( $AA452="", "", INDEX(聲母資料表, $AA452, AB$5))</f>
        <v>3</v>
      </c>
      <c r="AC452" s="301" t="str" cm="1">
        <f t="array" ref="AC452">IF( $AA452="", "", INDEX(聲母資料表, $AA452, AC$5))</f>
        <v>求</v>
      </c>
      <c r="AD452" s="305">
        <f t="shared" si="169"/>
        <v>73</v>
      </c>
      <c r="AE452" s="301" cm="1">
        <f t="array" ref="AE452">IF( $X452, "", INDEX(韻母資料表, AD452, AE$5))</f>
        <v>4</v>
      </c>
      <c r="AF452" s="301" t="str" cm="1">
        <f t="array" ref="AF452">IF( $X452, "", INDEX(韻母資料表, AE452, AF$5))</f>
        <v>閒</v>
      </c>
      <c r="AG452" s="298"/>
      <c r="AH452" s="301" t="b">
        <f t="array" ref="AH452">IF( $X452, "", IF( INDEX(韻母資料表, AD452, $AH$5) = "入聲", TRUE, FALSE) )</f>
        <v>0</v>
      </c>
      <c r="AI452" s="302">
        <f t="shared" si="170"/>
        <v>1</v>
      </c>
      <c r="AJ452" s="302">
        <f t="shared" si="174"/>
        <v>1</v>
      </c>
      <c r="AK452" s="362" t="str">
        <f t="array" ref="AK452">IF( $X452, "", INDEX(韻母資料表, $AD452, $AK$5))</f>
        <v>ui</v>
      </c>
      <c r="AL452" s="362" t="str">
        <f t="array" ref="AL452">IF($X452, "", INDEX(白話字韻母八聲調資料表, $AE452, $AJ452))</f>
        <v>ui</v>
      </c>
      <c r="AM452" s="298"/>
      <c r="AN452" s="362" t="str" cm="1">
        <f t="array" ref="AN452">IF($W452, "", INDEX(聲母資料表, $AA452, AN$5))</f>
        <v>k</v>
      </c>
      <c r="AO452" s="367" t="str" cm="1">
        <f t="array" ref="AO452">IF($X452, "", INDEX(韻母資料表, $AD452, AO$5))</f>
        <v>ui</v>
      </c>
      <c r="AP452" s="362" t="str" cm="1">
        <f t="array" ref="AP452">IF($X452, "", INDEX(台羅韻母八聲調資料表, $AE452, $F452))</f>
        <v>ui</v>
      </c>
      <c r="AQ452" s="298"/>
      <c r="AR452" s="302" t="str">
        <f t="array" ref="AR452">IF($W452, "", INDEX(聲母資料表, $AA452, $AR$5))</f>
        <v>g</v>
      </c>
      <c r="AS452" s="303" t="str">
        <f t="array" ref="AS452">IF($X452, "", INDEX(韻母資料表, $AD452, $AS$5))</f>
        <v>ui</v>
      </c>
      <c r="AT452" s="302" t="str">
        <f t="array" ref="AT452">IF($X452, "", INDEX(閩拼韻母八聲調資料表, $AE452, $AJ452))</f>
        <v>ūi</v>
      </c>
      <c r="AV452" s="301" t="b">
        <f t="shared" si="172"/>
        <v>0</v>
      </c>
      <c r="AW452" s="301" t="str">
        <f>IF( $AV452, IFERROR( IF(MATCH( $E452, 顎音化聲母!$H$9:$H$37, 0), TRUE, FALSE), FALSE), "")</f>
        <v/>
      </c>
      <c r="AX452" s="301" t="str">
        <f t="array" ref="AX452">IF( AND($AV452, $AW452), INDEX(顎音化聲母資料表, MATCH( $D452 &amp; $E452, 顎音化聲母!$L$5:$L$136, 0), 3), "")</f>
        <v/>
      </c>
      <c r="AY452" s="301">
        <f t="shared" si="171"/>
        <v>9</v>
      </c>
      <c r="AZ452" s="362" t="str">
        <f t="array" ref="AZ452">IF($AY452="", "", IF( $AX452&lt;&gt;"", $AX452,INDEX(聲母資料表, $AY452, $AZ$5)))</f>
        <v>ㄍ</v>
      </c>
      <c r="BA452" s="362" t="str">
        <f t="array" ref="BA452">IF($X452, "", INDEX(方音八音反切資料表, $AE452, $AJ452))</f>
        <v>ㄨㄧ</v>
      </c>
    </row>
    <row r="453" spans="2:53">
      <c r="B453" s="307">
        <f t="shared" si="153"/>
        <v>446</v>
      </c>
      <c r="C453" s="404" t="s">
        <v>332</v>
      </c>
      <c r="D453" s="312"/>
      <c r="E453" s="312"/>
      <c r="F453" s="296"/>
      <c r="G453" s="418" t="str">
        <f t="shared" si="154"/>
        <v/>
      </c>
      <c r="H453" s="269" t="str" cm="1">
        <f t="array" ref="H453">IF( OR($U453, NOT($V453), $X453), "",  $AF453 &amp; INDEX(中文數值資料表, $AJ453, 2) &amp; $AC453)</f>
        <v/>
      </c>
      <c r="I453" s="332" t="str">
        <f t="shared" si="155"/>
        <v/>
      </c>
      <c r="J453" s="333" t="str">
        <f t="shared" si="156"/>
        <v/>
      </c>
      <c r="K453" s="334" t="str">
        <f t="shared" si="157"/>
        <v/>
      </c>
      <c r="L453" s="335" t="str">
        <f t="shared" si="158"/>
        <v/>
      </c>
      <c r="M453" s="270" t="str">
        <f t="shared" ca="1" si="159"/>
        <v xml:space="preserve">\ltjruby{？}{}\
</v>
      </c>
      <c r="N453" s="270" t="str">
        <f t="shared" ca="1" si="160"/>
        <v xml:space="preserve">？
</v>
      </c>
      <c r="O453" s="270" t="str">
        <f t="shared" ca="1" si="161"/>
        <v xml:space="preserve">？
</v>
      </c>
      <c r="P453" s="270" t="str">
        <f t="shared" ca="1" si="177"/>
        <v xml:space="preserve">？
</v>
      </c>
      <c r="Q453" s="270" t="str">
        <f t="shared" ca="1" si="177"/>
        <v xml:space="preserve">？
</v>
      </c>
      <c r="R453" s="271" t="str">
        <f t="shared" ca="1" si="162"/>
        <v xml:space="preserve">？
</v>
      </c>
      <c r="S453" s="271" t="str">
        <f t="shared" ca="1" si="163"/>
        <v xml:space="preserve">？
</v>
      </c>
      <c r="T453" s="244"/>
      <c r="U453" s="272" t="b">
        <f t="shared" si="164"/>
        <v>1</v>
      </c>
      <c r="V453" s="272" t="b">
        <f t="shared" si="165"/>
        <v>0</v>
      </c>
      <c r="W453" s="272" t="b">
        <f t="shared" si="173"/>
        <v>1</v>
      </c>
      <c r="X453" s="272" t="b">
        <f t="shared" si="166"/>
        <v>1</v>
      </c>
      <c r="Y453" s="272" t="b">
        <f t="shared" si="167"/>
        <v>0</v>
      </c>
      <c r="Z453" s="298"/>
      <c r="AA453" s="305" t="str">
        <f t="shared" si="168"/>
        <v/>
      </c>
      <c r="AB453" s="301" t="str" cm="1">
        <f t="array" ref="AB453">IF( $AA453="", "", INDEX(聲母資料表, $AA453, AB$5))</f>
        <v/>
      </c>
      <c r="AC453" s="301" t="str" cm="1">
        <f t="array" ref="AC453">IF( $AA453="", "", INDEX(聲母資料表, $AA453, AC$5))</f>
        <v/>
      </c>
      <c r="AD453" s="305" t="str">
        <f t="shared" si="169"/>
        <v/>
      </c>
      <c r="AE453" s="301" t="str" cm="1">
        <f t="array" ref="AE453">IF( $X453, "", INDEX(韻母資料表, AD453, AE$5))</f>
        <v/>
      </c>
      <c r="AF453" s="301" t="str" cm="1">
        <f t="array" ref="AF453">IF( $X453, "", INDEX(韻母資料表, AE453, AF$5))</f>
        <v/>
      </c>
      <c r="AG453" s="298"/>
      <c r="AH453" s="301" t="str">
        <f t="array" ref="AH453">IF( $X453, "", IF( INDEX(韻母資料表, AD453, $AH$5) = "入聲", TRUE, FALSE) )</f>
        <v/>
      </c>
      <c r="AI453" s="302" t="str">
        <f t="shared" si="170"/>
        <v/>
      </c>
      <c r="AJ453" s="302" t="str">
        <f t="shared" si="174"/>
        <v/>
      </c>
      <c r="AK453" s="362" t="str">
        <f t="array" ref="AK453">IF( $X453, "", INDEX(韻母資料表, $AD453, $AK$5))</f>
        <v/>
      </c>
      <c r="AL453" s="362" t="str">
        <f t="array" ref="AL453">IF($X453, "", INDEX(白話字韻母八聲調資料表, $AE453, $AJ453))</f>
        <v/>
      </c>
      <c r="AM453" s="298"/>
      <c r="AN453" s="362" t="str" cm="1">
        <f t="array" ref="AN453">IF($W453, "", INDEX(聲母資料表, $AA453, AN$5))</f>
        <v/>
      </c>
      <c r="AO453" s="367" t="str" cm="1">
        <f t="array" ref="AO453">IF($X453, "", INDEX(韻母資料表, $AD453, AO$5))</f>
        <v/>
      </c>
      <c r="AP453" s="362" t="str" cm="1">
        <f t="array" ref="AP453">IF($X453, "", INDEX(台羅韻母八聲調資料表, $AE453, $F453))</f>
        <v/>
      </c>
      <c r="AQ453" s="298"/>
      <c r="AR453" s="302" t="str">
        <f t="array" ref="AR453">IF($W453, "", INDEX(聲母資料表, $AA453, $AR$5))</f>
        <v/>
      </c>
      <c r="AS453" s="303" t="str">
        <f t="array" ref="AS453">IF($X453, "", INDEX(韻母資料表, $AD453, $AS$5))</f>
        <v/>
      </c>
      <c r="AT453" s="302" t="str">
        <f t="array" ref="AT453">IF($X453, "", INDEX(閩拼韻母八聲調資料表, $AE453, $AJ453))</f>
        <v/>
      </c>
      <c r="AV453" s="301" t="b">
        <f t="shared" si="172"/>
        <v>0</v>
      </c>
      <c r="AW453" s="301" t="str">
        <f>IF( $AV453, IFERROR( IF(MATCH( $E453, 顎音化聲母!$H$9:$H$37, 0), TRUE, FALSE), FALSE), "")</f>
        <v/>
      </c>
      <c r="AX453" s="301" t="str">
        <f t="array" ref="AX453">IF( AND($AV453, $AW453), INDEX(顎音化聲母資料表, MATCH( $D453 &amp; $E453, 顎音化聲母!$L$5:$L$136, 0), 3), "")</f>
        <v/>
      </c>
      <c r="AY453" s="301" t="str">
        <f t="shared" si="171"/>
        <v/>
      </c>
      <c r="AZ453" s="362" t="str">
        <f t="array" ref="AZ453">IF($AY453="", "", IF( $AX453&lt;&gt;"", $AX453,INDEX(聲母資料表, $AY453, $AZ$5)))</f>
        <v/>
      </c>
      <c r="BA453" s="362" t="str">
        <f t="array" ref="BA453">IF($X453, "", INDEX(方音八音反切資料表, $AE453, $AJ453))</f>
        <v/>
      </c>
    </row>
    <row r="454" spans="2:53" ht="82">
      <c r="B454" s="307">
        <f t="shared" si="153"/>
        <v>447</v>
      </c>
      <c r="C454" s="405" t="s">
        <v>136</v>
      </c>
      <c r="D454" s="312"/>
      <c r="E454" s="312"/>
      <c r="F454" s="296"/>
      <c r="G454" s="418" t="str">
        <f t="shared" si="154"/>
        <v/>
      </c>
      <c r="H454" s="269" t="str" cm="1">
        <f t="array" ref="H454">IF( OR($U454, NOT($V454), $X454), "",  $AF454 &amp; INDEX(中文數值資料表, $AJ454, 2) &amp; $AC454)</f>
        <v/>
      </c>
      <c r="I454" s="332" t="str">
        <f t="shared" si="155"/>
        <v/>
      </c>
      <c r="J454" s="333" t="str">
        <f t="shared" si="156"/>
        <v/>
      </c>
      <c r="K454" s="334" t="str">
        <f t="shared" si="157"/>
        <v/>
      </c>
      <c r="L454" s="335" t="str">
        <f t="shared" si="158"/>
        <v/>
      </c>
      <c r="M454" s="270" t="str">
        <f t="shared" ca="1" si="159"/>
        <v xml:space="preserve">\vskip 0.5 cm
</v>
      </c>
      <c r="N454" s="270" t="str">
        <f t="shared" ca="1" si="160"/>
        <v xml:space="preserve">
&lt;/p&gt;
&lt;p&gt;
</v>
      </c>
      <c r="O454" s="270" t="str">
        <f t="shared" ca="1" si="161"/>
        <v xml:space="preserve">
&lt;/p&gt;
&lt;p&gt;
</v>
      </c>
      <c r="P454" s="270" t="str">
        <f t="shared" ca="1" si="177"/>
        <v xml:space="preserve">
&lt;/p&gt;
&lt;p&gt;
</v>
      </c>
      <c r="Q454" s="270" t="str">
        <f t="shared" ca="1" si="177"/>
        <v xml:space="preserve">
&lt;/p&gt;
&lt;p&gt;
</v>
      </c>
      <c r="R454" s="271" t="str">
        <f t="shared" ca="1" si="162"/>
        <v xml:space="preserve">
&lt;/p&gt;
&lt;p&gt;
</v>
      </c>
      <c r="S454" s="271" t="str">
        <f t="shared" ca="1" si="163"/>
        <v xml:space="preserve">
&lt;/p&gt;
&lt;p&gt;
</v>
      </c>
      <c r="T454" s="244"/>
      <c r="U454" s="272" t="b">
        <f t="shared" si="164"/>
        <v>0</v>
      </c>
      <c r="V454" s="272" t="b">
        <f t="shared" si="165"/>
        <v>0</v>
      </c>
      <c r="W454" s="272" t="b">
        <f t="shared" si="173"/>
        <v>1</v>
      </c>
      <c r="X454" s="272" t="b">
        <f t="shared" si="166"/>
        <v>1</v>
      </c>
      <c r="Y454" s="272" t="b">
        <f t="shared" si="167"/>
        <v>0</v>
      </c>
      <c r="Z454" s="298"/>
      <c r="AA454" s="305" t="str">
        <f t="shared" si="168"/>
        <v/>
      </c>
      <c r="AB454" s="301" t="str" cm="1">
        <f t="array" ref="AB454">IF( $AA454="", "", INDEX(聲母資料表, $AA454, AB$5))</f>
        <v/>
      </c>
      <c r="AC454" s="301" t="str" cm="1">
        <f t="array" ref="AC454">IF( $AA454="", "", INDEX(聲母資料表, $AA454, AC$5))</f>
        <v/>
      </c>
      <c r="AD454" s="305" t="str">
        <f t="shared" si="169"/>
        <v/>
      </c>
      <c r="AE454" s="301" t="str" cm="1">
        <f t="array" ref="AE454">IF( $X454, "", INDEX(韻母資料表, AD454, AE$5))</f>
        <v/>
      </c>
      <c r="AF454" s="301" t="str" cm="1">
        <f t="array" ref="AF454">IF( $X454, "", INDEX(韻母資料表, AE454, AF$5))</f>
        <v/>
      </c>
      <c r="AG454" s="298"/>
      <c r="AH454" s="301" t="str">
        <f t="array" ref="AH454">IF( $X454, "", IF( INDEX(韻母資料表, AD454, $AH$5) = "入聲", TRUE, FALSE) )</f>
        <v/>
      </c>
      <c r="AI454" s="302" t="str">
        <f t="shared" si="170"/>
        <v/>
      </c>
      <c r="AJ454" s="302" t="str">
        <f t="shared" si="174"/>
        <v/>
      </c>
      <c r="AK454" s="362" t="str">
        <f t="array" ref="AK454">IF( $X454, "", INDEX(韻母資料表, $AD454, $AK$5))</f>
        <v/>
      </c>
      <c r="AL454" s="362" t="str">
        <f t="array" ref="AL454">IF($X454, "", INDEX(白話字韻母八聲調資料表, $AE454, $AJ454))</f>
        <v/>
      </c>
      <c r="AM454" s="298"/>
      <c r="AN454" s="362" t="str" cm="1">
        <f t="array" ref="AN454">IF($W454, "", INDEX(聲母資料表, $AA454, AN$5))</f>
        <v/>
      </c>
      <c r="AO454" s="367" t="str" cm="1">
        <f t="array" ref="AO454">IF($X454, "", INDEX(韻母資料表, $AD454, AO$5))</f>
        <v/>
      </c>
      <c r="AP454" s="362" t="str" cm="1">
        <f t="array" ref="AP454">IF($X454, "", INDEX(台羅韻母八聲調資料表, $AE454, $F454))</f>
        <v/>
      </c>
      <c r="AQ454" s="298"/>
      <c r="AR454" s="302" t="str">
        <f t="array" ref="AR454">IF($W454, "", INDEX(聲母資料表, $AA454, $AR$5))</f>
        <v/>
      </c>
      <c r="AS454" s="303" t="str">
        <f t="array" ref="AS454">IF($X454, "", INDEX(韻母資料表, $AD454, $AS$5))</f>
        <v/>
      </c>
      <c r="AT454" s="302" t="str">
        <f t="array" ref="AT454">IF($X454, "", INDEX(閩拼韻母八聲調資料表, $AE454, $AJ454))</f>
        <v/>
      </c>
      <c r="AV454" s="301" t="b">
        <f t="shared" si="172"/>
        <v>0</v>
      </c>
      <c r="AW454" s="301" t="str">
        <f>IF( $AV454, IFERROR( IF(MATCH( $E454, 顎音化聲母!$H$9:$H$37, 0), TRUE, FALSE), FALSE), "")</f>
        <v/>
      </c>
      <c r="AX454" s="301" t="str">
        <f t="array" ref="AX454">IF( AND($AV454, $AW454), INDEX(顎音化聲母資料表, MATCH( $D454 &amp; $E454, 顎音化聲母!$L$5:$L$136, 0), 3), "")</f>
        <v/>
      </c>
      <c r="AY454" s="301" t="str">
        <f t="shared" si="171"/>
        <v/>
      </c>
      <c r="AZ454" s="362" t="str">
        <f t="array" ref="AZ454">IF($AY454="", "", IF( $AX454&lt;&gt;"", $AX454,INDEX(聲母資料表, $AY454, $AZ$5)))</f>
        <v/>
      </c>
      <c r="BA454" s="362" t="str">
        <f t="array" ref="BA454">IF($X454, "", INDEX(方音八音反切資料表, $AE454, $AJ454))</f>
        <v/>
      </c>
    </row>
    <row r="455" spans="2:53">
      <c r="B455" s="307">
        <f t="shared" si="153"/>
        <v>448</v>
      </c>
      <c r="C455" s="404" t="s">
        <v>345</v>
      </c>
      <c r="D455" s="312" t="s">
        <v>68</v>
      </c>
      <c r="E455" s="312" t="s">
        <v>61</v>
      </c>
      <c r="F455" s="296">
        <v>5</v>
      </c>
      <c r="G455" s="418" t="str">
        <f t="shared" si="154"/>
        <v xml:space="preserve">時 (si5) </v>
      </c>
      <c r="H455" s="269" t="str" cm="1">
        <f t="array" ref="H455">IF( OR($U455, NOT($V455), $X455), "",  $AF455 &amp; INDEX(中文數值資料表, $AJ455, 2) &amp; $AC455)</f>
        <v>堅五時</v>
      </c>
      <c r="I455" s="332" t="str">
        <f t="shared" si="155"/>
        <v>sî</v>
      </c>
      <c r="J455" s="333" t="str">
        <f t="shared" si="156"/>
        <v>sî</v>
      </c>
      <c r="K455" s="334" t="str">
        <f t="shared" si="157"/>
        <v>sì</v>
      </c>
      <c r="L455" s="335" t="str">
        <f t="shared" si="158"/>
        <v>ㄒㄧˊ</v>
      </c>
      <c r="M455" s="270" t="str">
        <f t="shared" ca="1" si="159"/>
        <v xml:space="preserve">\ltjruby{時}{sî}\
</v>
      </c>
      <c r="N455" s="270" t="str">
        <f t="shared" ca="1" si="160"/>
        <v xml:space="preserve">&lt;ruby&gt;時&lt;rt&gt;堅五時&lt;/rt&gt;&lt;/ruby&gt;
</v>
      </c>
      <c r="O455" s="270" t="str">
        <f t="shared" ca="1" si="161"/>
        <v xml:space="preserve">&lt;ruby&gt;時&lt;rt&gt;sî&lt;/rt&gt;&lt;/ruby&gt;
</v>
      </c>
      <c r="P455" s="270" t="str">
        <f t="shared" ca="1" si="177"/>
        <v xml:space="preserve">&lt;ruby&gt;時&lt;rt&gt;sî&lt;/rt&gt;&lt;/ruby&gt;
</v>
      </c>
      <c r="Q455" s="270" t="str">
        <f t="shared" ca="1" si="177"/>
        <v xml:space="preserve">&lt;ruby&gt;時&lt;rt&gt;sì&lt;/rt&gt;&lt;/ruby&gt;
</v>
      </c>
      <c r="R455" s="271" t="str">
        <f t="shared" ca="1" si="162"/>
        <v xml:space="preserve">&lt;ruby&gt;時&lt;rtc&gt;ㄒㄧˊ&lt;/rtc&gt;&lt;/ruby&gt;
</v>
      </c>
      <c r="S455" s="271" t="str">
        <f t="shared" ca="1" si="163"/>
        <v xml:space="preserve">&lt;ruby&gt;時&lt;rt&gt;sî&lt;/rt&gt;&lt;rtc&gt;ㄒㄧˊ&lt;/rtc&gt;&lt;/ruby&gt;
</v>
      </c>
      <c r="T455" s="244"/>
      <c r="U455" s="272" t="b">
        <f t="shared" si="164"/>
        <v>0</v>
      </c>
      <c r="V455" s="272" t="b">
        <f t="shared" si="165"/>
        <v>1</v>
      </c>
      <c r="W455" s="272" t="b">
        <f t="shared" si="173"/>
        <v>0</v>
      </c>
      <c r="X455" s="272" t="b">
        <f t="shared" si="166"/>
        <v>0</v>
      </c>
      <c r="Y455" s="272" t="b">
        <f t="shared" si="167"/>
        <v>0</v>
      </c>
      <c r="Z455" s="298"/>
      <c r="AA455" s="305">
        <f t="shared" si="168"/>
        <v>21</v>
      </c>
      <c r="AB455" s="301" cm="1">
        <f t="array" ref="AB455">IF( $AA455="", "", INDEX(聲母資料表, $AA455, AB$5))</f>
        <v>10</v>
      </c>
      <c r="AC455" s="301" t="str" cm="1">
        <f t="array" ref="AC455">IF( $AA455="", "", INDEX(聲母資料表, $AA455, AC$5))</f>
        <v>時</v>
      </c>
      <c r="AD455" s="305">
        <f t="shared" si="169"/>
        <v>19</v>
      </c>
      <c r="AE455" s="301" cm="1">
        <f t="array" ref="AE455">IF( $X455, "", INDEX(韻母資料表, AD455, AE$5))</f>
        <v>29</v>
      </c>
      <c r="AF455" s="301" t="str" cm="1">
        <f t="array" ref="AF455">IF( $X455, "", INDEX(韻母資料表, AE455, AF$5))</f>
        <v>堅</v>
      </c>
      <c r="AG455" s="298"/>
      <c r="AH455" s="301" t="b">
        <f t="array" ref="AH455">IF( $X455, "", IF( INDEX(韻母資料表, AD455, $AH$5) = "入聲", TRUE, FALSE) )</f>
        <v>0</v>
      </c>
      <c r="AI455" s="302">
        <f t="shared" si="170"/>
        <v>1</v>
      </c>
      <c r="AJ455" s="302">
        <f t="shared" si="174"/>
        <v>5</v>
      </c>
      <c r="AK455" s="362" t="str">
        <f t="array" ref="AK455">IF( $X455, "", INDEX(韻母資料表, $AD455, $AK$5))</f>
        <v>i</v>
      </c>
      <c r="AL455" s="362" t="str">
        <f t="array" ref="AL455">IF($X455, "", INDEX(白話字韻母八聲調資料表, $AE455, $AJ455))</f>
        <v>î</v>
      </c>
      <c r="AM455" s="298"/>
      <c r="AN455" s="362" t="str" cm="1">
        <f t="array" ref="AN455">IF($W455, "", INDEX(聲母資料表, $AA455, AN$5))</f>
        <v>s</v>
      </c>
      <c r="AO455" s="367" t="str" cm="1">
        <f t="array" ref="AO455">IF($X455, "", INDEX(韻母資料表, $AD455, AO$5))</f>
        <v>i</v>
      </c>
      <c r="AP455" s="362" t="str" cm="1">
        <f t="array" ref="AP455">IF($X455, "", INDEX(台羅韻母八聲調資料表, $AE455, $F455))</f>
        <v>î</v>
      </c>
      <c r="AQ455" s="298"/>
      <c r="AR455" s="302" t="str">
        <f t="array" ref="AR455">IF($W455, "", INDEX(聲母資料表, $AA455, $AR$5))</f>
        <v>s</v>
      </c>
      <c r="AS455" s="303" t="str">
        <f t="array" ref="AS455">IF($X455, "", INDEX(韻母資料表, $AD455, $AS$5))</f>
        <v>i</v>
      </c>
      <c r="AT455" s="302" t="str">
        <f t="array" ref="AT455">IF($X455, "", INDEX(閩拼韻母八聲調資料表, $AE455, $AJ455))</f>
        <v>ì</v>
      </c>
      <c r="AV455" s="301" t="b">
        <f t="shared" si="172"/>
        <v>1</v>
      </c>
      <c r="AW455" s="301" t="b">
        <f>IF( $AV455, IFERROR( IF(MATCH( $E455, 顎音化聲母!$H$9:$H$37, 0), TRUE, FALSE), FALSE), "")</f>
        <v>1</v>
      </c>
      <c r="AX455" s="301" t="str">
        <f t="array" ref="AX455">IF( AND($AV455, $AW455), INDEX(顎音化聲母資料表, MATCH( $D455 &amp; $E455, 顎音化聲母!$L$5:$L$136, 0), 3), "")</f>
        <v>ㄒ</v>
      </c>
      <c r="AY455" s="301">
        <f t="shared" si="171"/>
        <v>21</v>
      </c>
      <c r="AZ455" s="362" t="str">
        <f t="array" ref="AZ455">IF($AY455="", "", IF( $AX455&lt;&gt;"", $AX455,INDEX(聲母資料表, $AY455, $AZ$5)))</f>
        <v>ㄒ</v>
      </c>
      <c r="BA455" s="362" t="str">
        <f t="array" ref="BA455">IF($X455, "", INDEX(方音八音反切資料表, $AE455, $AJ455))</f>
        <v>ㄧˊ</v>
      </c>
    </row>
    <row r="456" spans="2:53">
      <c r="B456" s="307">
        <f t="shared" ref="B456:B519" si="178">ROW() - ROW($7:$7)</f>
        <v>449</v>
      </c>
      <c r="C456" s="404" t="s">
        <v>359</v>
      </c>
      <c r="D456" s="312" t="s">
        <v>57</v>
      </c>
      <c r="E456" s="312" t="s">
        <v>129</v>
      </c>
      <c r="F456" s="296">
        <v>8</v>
      </c>
      <c r="G456" s="418" t="str">
        <f t="shared" ref="G456:G519" si="179" xml:space="preserve"> IF(NOT($V456), "", C456 &amp; " (" &amp; _xlfn.CONCAT(D456:F456) &amp; ") " )</f>
        <v xml:space="preserve">六 (liok8) </v>
      </c>
      <c r="H456" s="269" t="str" cm="1">
        <f t="array" ref="H456">IF( OR($U456, NOT($V456), $X456), "",  $AF456 &amp; INDEX(中文數值資料表, $AJ456, 2) &amp; $AC456)</f>
        <v>交八柳</v>
      </c>
      <c r="I456" s="332" t="str">
        <f t="shared" ref="I456:I519" si="180">IF( NOT($U456), TRIM( $D456 &amp; $AL456), "")</f>
        <v>lio̍k</v>
      </c>
      <c r="J456" s="333" t="str">
        <f t="shared" ref="J456:J519" si="181">IF( NOT($U456), TRIM( $AN456 &amp; $AP456 ), "")</f>
        <v>lio̍k</v>
      </c>
      <c r="K456" s="334" t="str">
        <f t="shared" ref="K456:K519" si="182">IF( NOT($U456), TRIM($AR456 &amp; $AT456), "")</f>
        <v>liók</v>
      </c>
      <c r="L456" s="335" t="str">
        <f t="shared" ref="L456:L519" si="183">IF( NOT($U456), TRIM($AZ456 &amp; $BA456), "")</f>
        <v>ㄌㄧㆦㆻ˙</v>
      </c>
      <c r="M456" s="270" t="str">
        <f t="shared" ref="M456:M519" ca="1" si="184">IF( $U456, "\ltjruby{" &amp; $C456 &amp; "}{}\" &amp; CHAR(10), IF($C456=CHAR(10), "\vskip 0.5 cm" &amp; CHAR(10), "\ltjruby{" &amp; $C456 &amp; "}{" &amp; INDIRECT( ADDRESS(ROW(), COLUMN() - $G$5) ) &amp; "}\" &amp; CHAR(10)))</f>
        <v xml:space="preserve">\ltjruby{六}{lio̍k}\
</v>
      </c>
      <c r="N456" s="270" t="str">
        <f t="shared" ref="N456:N519" ca="1" si="185">IF( $U456, ($C456 &amp; CHAR(10)), IF($C456=CHAR(10), (CHAR(10) &amp; "&lt;/p&gt;" &amp; CHAR(10) &amp; "&lt;p&gt;" &amp; CHAR(10)), "&lt;ruby&gt;" &amp; $C456 &amp; "&lt;rt&gt;" &amp; INDIRECT( ADDRESS(ROW(), COLUMN() - $P$5) ) &amp; "&lt;/rt&gt;&lt;/ruby&gt;" &amp; CHAR(10))
)</f>
        <v xml:space="preserve">&lt;ruby&gt;六&lt;rt&gt;交八柳&lt;/rt&gt;&lt;/ruby&gt;
</v>
      </c>
      <c r="O456" s="270" t="str">
        <f t="shared" ref="O456:O519" ca="1" si="186">IF( $U456, ($C456 &amp; CHAR(10)), IF($C456=CHAR(10), (CHAR(10) &amp; "&lt;/p&gt;" &amp; CHAR(10) &amp; "&lt;p&gt;" &amp; CHAR(10)), "&lt;ruby&gt;" &amp; $C456 &amp; "&lt;rt&gt;" &amp; INDIRECT( ADDRESS(ROW(), COLUMN() - $O$5) ) &amp; "&lt;/rt&gt;&lt;/ruby&gt;" &amp; CHAR(10)))</f>
        <v xml:space="preserve">&lt;ruby&gt;六&lt;rt&gt;lio̍k&lt;/rt&gt;&lt;/ruby&gt;
</v>
      </c>
      <c r="P456" s="270" t="str">
        <f t="shared" ca="1" si="177"/>
        <v xml:space="preserve">&lt;ruby&gt;六&lt;rt&gt;lio̍k&lt;/rt&gt;&lt;/ruby&gt;
</v>
      </c>
      <c r="Q456" s="270" t="str">
        <f t="shared" ca="1" si="177"/>
        <v xml:space="preserve">&lt;ruby&gt;六&lt;rt&gt;liók&lt;/rt&gt;&lt;/ruby&gt;
</v>
      </c>
      <c r="R456" s="271" t="str">
        <f t="shared" ref="R456:R519" ca="1" si="187">IF( $U456, ($C456 &amp; CHAR(10)), IF($C456=CHAR(10), (CHAR(10) &amp; "&lt;/p&gt;" &amp; CHAR(10) &amp; "&lt;p&gt;" &amp; CHAR(10)), "&lt;ruby&gt;" &amp; $C456 &amp; "&lt;rtc&gt;" &amp; INDIRECT( ADDRESS(ROW(), COLUMN() - $R$5) ) &amp; "&lt;/rtc&gt;&lt;/ruby&gt;" &amp; CHAR(10)))</f>
        <v xml:space="preserve">&lt;ruby&gt;六&lt;rtc&gt;ㄌㄧㆦㆻ˙&lt;/rtc&gt;&lt;/ruby&gt;
</v>
      </c>
      <c r="S456" s="271" t="str">
        <f t="shared" ref="S456:S519" ca="1" si="188">IF( $U456, ($C456 &amp; CHAR(10)), IF($C456=CHAR(10), (CHAR(10) &amp; "&lt;/p&gt;" &amp; CHAR(10) &amp; "&lt;p&gt;" &amp; CHAR(10)), "&lt;ruby&gt;" &amp; $C456  &amp; "&lt;rt&gt;" &amp; INDIRECT( ADDRESS(ROW(), COLUMN() - $S$4) ) &amp; "&lt;/rt&gt;" &amp; "&lt;rtc&gt;" &amp; INDIRECT( ADDRESS(ROW(), COLUMN() - $S$5) ) &amp; "&lt;/rtc&gt;&lt;/ruby&gt;"&amp; CHAR(10)))</f>
        <v xml:space="preserve">&lt;ruby&gt;六&lt;rt&gt;lio̍k&lt;/rt&gt;&lt;rtc&gt;ㄌㄧㆦㆻ˙&lt;/rtc&gt;&lt;/ruby&gt;
</v>
      </c>
      <c r="T456" s="244"/>
      <c r="U456" s="272" t="b">
        <f t="shared" ref="U456:U519" si="189">IFERROR( IF( MATCH($C456, 標題符號清單, 0) &gt; 0, TRUE, FALSE), FALSE)</f>
        <v>0</v>
      </c>
      <c r="V456" s="272" t="b">
        <f t="shared" ref="V456:V519" si="190">AND( NOT($U456), $C456&lt;&gt;"", $C456&lt;&gt;CHAR(10) )</f>
        <v>1</v>
      </c>
      <c r="W456" s="272" t="b">
        <f t="shared" si="173"/>
        <v>0</v>
      </c>
      <c r="X456" s="272" t="b">
        <f t="shared" ref="X456:X519" si="191">IF( OR($U456, NOT($V456)), TRUE, IF($E456="", TRUE, FALSE))</f>
        <v>0</v>
      </c>
      <c r="Y456" s="272" t="b">
        <f t="shared" ref="Y456:Y519" si="192">AND($V456, $F456="")</f>
        <v>0</v>
      </c>
      <c r="Z456" s="298"/>
      <c r="AA456" s="305">
        <f t="shared" ref="AA456:AA519" si="193">IF(OR($U456, NOT($V456)), "", IF($D456="", 18, MATCH($D456, 聲母碼, 0)) )</f>
        <v>8</v>
      </c>
      <c r="AB456" s="301" cm="1">
        <f t="array" ref="AB456">IF( $AA456="", "", INDEX(聲母資料表, $AA456, AB$5))</f>
        <v>1</v>
      </c>
      <c r="AC456" s="301" t="str" cm="1">
        <f t="array" ref="AC456">IF( $AA456="", "", INDEX(聲母資料表, $AA456, AC$5))</f>
        <v>柳</v>
      </c>
      <c r="AD456" s="305">
        <f t="shared" ref="AD456:AD519" si="194">IF( $X456, "", MATCH(E456, 韻母碼, 0) )</f>
        <v>42</v>
      </c>
      <c r="AE456" s="301" cm="1">
        <f t="array" ref="AE456">IF( $X456, "", INDEX(韻母資料表, AD456, AE$5))</f>
        <v>14</v>
      </c>
      <c r="AF456" s="301" t="str" cm="1">
        <f t="array" ref="AF456">IF( $X456, "", INDEX(韻母資料表, AE456, AF$5))</f>
        <v>交</v>
      </c>
      <c r="AG456" s="298"/>
      <c r="AH456" s="301" t="b">
        <f t="array" ref="AH456">IF( $X456, "", IF( INDEX(韻母資料表, AD456, $AH$5) = "入聲", TRUE, FALSE) )</f>
        <v>0</v>
      </c>
      <c r="AI456" s="302">
        <f t="shared" ref="AI456:AI519" si="195">IF($V456=FALSE, "", IF($AH456=TRUE, 4, 1))</f>
        <v>1</v>
      </c>
      <c r="AJ456" s="302">
        <f t="shared" si="174"/>
        <v>8</v>
      </c>
      <c r="AK456" s="362" t="str">
        <f t="array" ref="AK456">IF( $X456, "", INDEX(韻母資料表, $AD456, $AK$5))</f>
        <v>iok</v>
      </c>
      <c r="AL456" s="362" t="str">
        <f t="array" ref="AL456">IF($X456, "", INDEX(白話字韻母八聲調資料表, $AE456, $AJ456))</f>
        <v>io̍k</v>
      </c>
      <c r="AM456" s="298"/>
      <c r="AN456" s="362" t="str" cm="1">
        <f t="array" ref="AN456">IF($W456, "", INDEX(聲母資料表, $AA456, AN$5))</f>
        <v>l</v>
      </c>
      <c r="AO456" s="367" t="str" cm="1">
        <f t="array" ref="AO456">IF($X456, "", INDEX(韻母資料表, $AD456, AO$5))</f>
        <v>iok</v>
      </c>
      <c r="AP456" s="362" t="str" cm="1">
        <f t="array" ref="AP456">IF($X456, "", INDEX(台羅韻母八聲調資料表, $AE456, $F456))</f>
        <v>io̍k</v>
      </c>
      <c r="AQ456" s="298"/>
      <c r="AR456" s="302" t="str">
        <f t="array" ref="AR456">IF($W456, "", INDEX(聲母資料表, $AA456, $AR$5))</f>
        <v>l</v>
      </c>
      <c r="AS456" s="303" t="str">
        <f t="array" ref="AS456">IF($X456, "", INDEX(韻母資料表, $AD456, $AS$5))</f>
        <v>iok</v>
      </c>
      <c r="AT456" s="302" t="str">
        <f t="array" ref="AT456">IF($X456, "", INDEX(閩拼韻母八聲調資料表, $AE456, $AJ456))</f>
        <v>iók</v>
      </c>
      <c r="AV456" s="301" t="b">
        <f t="shared" si="172"/>
        <v>0</v>
      </c>
      <c r="AW456" s="301" t="str">
        <f>IF( $AV456, IFERROR( IF(MATCH( $E456, 顎音化聲母!$H$9:$H$37, 0), TRUE, FALSE), FALSE), "")</f>
        <v/>
      </c>
      <c r="AX456" s="301" t="str">
        <f t="array" ref="AX456">IF( AND($AV456, $AW456), INDEX(顎音化聲母資料表, MATCH( $D456 &amp; $E456, 顎音化聲母!$L$5:$L$136, 0), 3), "")</f>
        <v/>
      </c>
      <c r="AY456" s="301">
        <f t="shared" ref="AY456:AY519" si="196">IF($W456, "", AA456)</f>
        <v>8</v>
      </c>
      <c r="AZ456" s="362" t="str">
        <f t="array" ref="AZ456">IF($AY456="", "", IF( $AX456&lt;&gt;"", $AX456,INDEX(聲母資料表, $AY456, $AZ$5)))</f>
        <v>ㄌ</v>
      </c>
      <c r="BA456" s="362" t="str">
        <f t="array" ref="BA456">IF($X456, "", INDEX(方音八音反切資料表, $AE456, $AJ456))</f>
        <v>ㄧㆦㆻ˙</v>
      </c>
    </row>
    <row r="457" spans="2:53">
      <c r="B457" s="307">
        <f t="shared" si="178"/>
        <v>450</v>
      </c>
      <c r="C457" s="404" t="s">
        <v>70</v>
      </c>
      <c r="D457" s="312" t="s">
        <v>57</v>
      </c>
      <c r="E457" s="312" t="s">
        <v>71</v>
      </c>
      <c r="F457" s="296">
        <v>5</v>
      </c>
      <c r="G457" s="418" t="str">
        <f t="shared" si="179"/>
        <v xml:space="preserve">年 (lian5) </v>
      </c>
      <c r="H457" s="269" t="str" cm="1">
        <f t="array" ref="H457">IF( OR($U457, NOT($V457), $X457), "",  $AF457 &amp; INDEX(中文數值資料表, $AJ457, 2) &amp; $AC457)</f>
        <v>膠五柳</v>
      </c>
      <c r="I457" s="332" t="str">
        <f t="shared" si="180"/>
        <v>liân</v>
      </c>
      <c r="J457" s="333" t="str">
        <f t="shared" si="181"/>
        <v>liân</v>
      </c>
      <c r="K457" s="334" t="str">
        <f t="shared" si="182"/>
        <v>liàn</v>
      </c>
      <c r="L457" s="335" t="str">
        <f t="shared" si="183"/>
        <v>ㄌㄧㄢˊ</v>
      </c>
      <c r="M457" s="270" t="str">
        <f t="shared" ca="1" si="184"/>
        <v xml:space="preserve">\ltjruby{年}{liân}\
</v>
      </c>
      <c r="N457" s="270" t="str">
        <f t="shared" ca="1" si="185"/>
        <v xml:space="preserve">&lt;ruby&gt;年&lt;rt&gt;膠五柳&lt;/rt&gt;&lt;/ruby&gt;
</v>
      </c>
      <c r="O457" s="270" t="str">
        <f t="shared" ca="1" si="186"/>
        <v xml:space="preserve">&lt;ruby&gt;年&lt;rt&gt;liân&lt;/rt&gt;&lt;/ruby&gt;
</v>
      </c>
      <c r="P457" s="270" t="str">
        <f t="shared" ca="1" si="177"/>
        <v xml:space="preserve">&lt;ruby&gt;年&lt;rt&gt;liân&lt;/rt&gt;&lt;/ruby&gt;
</v>
      </c>
      <c r="Q457" s="270" t="str">
        <f t="shared" ca="1" si="177"/>
        <v xml:space="preserve">&lt;ruby&gt;年&lt;rt&gt;liàn&lt;/rt&gt;&lt;/ruby&gt;
</v>
      </c>
      <c r="R457" s="271" t="str">
        <f t="shared" ca="1" si="187"/>
        <v xml:space="preserve">&lt;ruby&gt;年&lt;rtc&gt;ㄌㄧㄢˊ&lt;/rtc&gt;&lt;/ruby&gt;
</v>
      </c>
      <c r="S457" s="271" t="str">
        <f t="shared" ca="1" si="188"/>
        <v xml:space="preserve">&lt;ruby&gt;年&lt;rt&gt;liân&lt;/rt&gt;&lt;rtc&gt;ㄌㄧㄢˊ&lt;/rtc&gt;&lt;/ruby&gt;
</v>
      </c>
      <c r="T457" s="244"/>
      <c r="U457" s="272" t="b">
        <f t="shared" si="189"/>
        <v>0</v>
      </c>
      <c r="V457" s="272" t="b">
        <f t="shared" si="190"/>
        <v>1</v>
      </c>
      <c r="W457" s="272" t="b">
        <f t="shared" si="173"/>
        <v>0</v>
      </c>
      <c r="X457" s="272" t="b">
        <f t="shared" si="191"/>
        <v>0</v>
      </c>
      <c r="Y457" s="272" t="b">
        <f t="shared" si="192"/>
        <v>0</v>
      </c>
      <c r="Z457" s="298"/>
      <c r="AA457" s="305">
        <f t="shared" si="193"/>
        <v>8</v>
      </c>
      <c r="AB457" s="301" cm="1">
        <f t="array" ref="AB457">IF( $AA457="", "", INDEX(聲母資料表, $AA457, AB$5))</f>
        <v>1</v>
      </c>
      <c r="AC457" s="301" t="str" cm="1">
        <f t="array" ref="AC457">IF( $AA457="", "", INDEX(聲母資料表, $AA457, AC$5))</f>
        <v>柳</v>
      </c>
      <c r="AD457" s="305">
        <f t="shared" si="194"/>
        <v>24</v>
      </c>
      <c r="AE457" s="301" cm="1">
        <f t="array" ref="AE457">IF( $X457, "", INDEX(韻母資料表, AD457, AE$5))</f>
        <v>2</v>
      </c>
      <c r="AF457" s="301" t="str" cm="1">
        <f t="array" ref="AF457">IF( $X457, "", INDEX(韻母資料表, AE457, AF$5))</f>
        <v>膠</v>
      </c>
      <c r="AG457" s="298"/>
      <c r="AH457" s="301" t="b">
        <f t="array" ref="AH457">IF( $X457, "", IF( INDEX(韻母資料表, AD457, $AH$5) = "入聲", TRUE, FALSE) )</f>
        <v>0</v>
      </c>
      <c r="AI457" s="302">
        <f t="shared" si="195"/>
        <v>1</v>
      </c>
      <c r="AJ457" s="302">
        <f t="shared" si="174"/>
        <v>5</v>
      </c>
      <c r="AK457" s="362" t="str">
        <f t="array" ref="AK457">IF( $X457, "", INDEX(韻母資料表, $AD457, $AK$5))</f>
        <v>ian</v>
      </c>
      <c r="AL457" s="362" t="str">
        <f t="array" ref="AL457">IF($X457, "", INDEX(白話字韻母八聲調資料表, $AE457, $AJ457))</f>
        <v>iân</v>
      </c>
      <c r="AM457" s="298"/>
      <c r="AN457" s="362" t="str" cm="1">
        <f t="array" ref="AN457">IF($W457, "", INDEX(聲母資料表, $AA457, AN$5))</f>
        <v>l</v>
      </c>
      <c r="AO457" s="367" t="str" cm="1">
        <f t="array" ref="AO457">IF($X457, "", INDEX(韻母資料表, $AD457, AO$5))</f>
        <v>ian</v>
      </c>
      <c r="AP457" s="362" t="str" cm="1">
        <f t="array" ref="AP457">IF($X457, "", INDEX(台羅韻母八聲調資料表, $AE457, $F457))</f>
        <v>iân</v>
      </c>
      <c r="AQ457" s="298"/>
      <c r="AR457" s="302" t="str">
        <f t="array" ref="AR457">IF($W457, "", INDEX(聲母資料表, $AA457, $AR$5))</f>
        <v>l</v>
      </c>
      <c r="AS457" s="303" t="str">
        <f t="array" ref="AS457">IF($X457, "", INDEX(韻母資料表, $AD457, $AS$5))</f>
        <v>ian</v>
      </c>
      <c r="AT457" s="302" t="str">
        <f t="array" ref="AT457">IF($X457, "", INDEX(閩拼韻母八聲調資料表, $AE457, $AJ457))</f>
        <v>iàn</v>
      </c>
      <c r="AV457" s="301" t="b">
        <f t="shared" ref="AV457:AV520" si="197">IF( OR($D457="ch", $D457="chh", $D457="j", $D457="s"), TRUE, FALSE)</f>
        <v>0</v>
      </c>
      <c r="AW457" s="301" t="str">
        <f>IF( $AV457, IFERROR( IF(MATCH( $E457, 顎音化聲母!$H$9:$H$37, 0), TRUE, FALSE), FALSE), "")</f>
        <v/>
      </c>
      <c r="AX457" s="301" t="str">
        <f t="array" ref="AX457">IF( AND($AV457, $AW457), INDEX(顎音化聲母資料表, MATCH( $D457 &amp; $E457, 顎音化聲母!$L$5:$L$136, 0), 3), "")</f>
        <v/>
      </c>
      <c r="AY457" s="301">
        <f t="shared" si="196"/>
        <v>8</v>
      </c>
      <c r="AZ457" s="362" t="str">
        <f t="array" ref="AZ457">IF($AY457="", "", IF( $AX457&lt;&gt;"", $AX457,INDEX(聲母資料表, $AY457, $AZ$5)))</f>
        <v>ㄌ</v>
      </c>
      <c r="BA457" s="362" t="str">
        <f t="array" ref="BA457">IF($X457, "", INDEX(方音八音反切資料表, $AE457, $AJ457))</f>
        <v>ㄧㄢˊ</v>
      </c>
    </row>
    <row r="458" spans="2:53">
      <c r="B458" s="307">
        <f t="shared" si="178"/>
        <v>451</v>
      </c>
      <c r="C458" s="404" t="s">
        <v>360</v>
      </c>
      <c r="D458" s="312" t="s">
        <v>60</v>
      </c>
      <c r="E458" s="312" t="s">
        <v>83</v>
      </c>
      <c r="F458" s="296">
        <v>2</v>
      </c>
      <c r="G458" s="418" t="str">
        <f t="shared" si="179"/>
        <v xml:space="preserve">九 (kiu2) </v>
      </c>
      <c r="H458" s="269" t="str" cm="1">
        <f t="array" ref="H458">IF( OR($U458, NOT($V458), $X458), "",  $AF458 &amp; INDEX(中文數值資料表, $AJ458, 2) &amp; $AC458)</f>
        <v>嬌二求</v>
      </c>
      <c r="I458" s="332" t="str">
        <f t="shared" si="180"/>
        <v>kiú</v>
      </c>
      <c r="J458" s="333" t="str">
        <f t="shared" si="181"/>
        <v>kiú</v>
      </c>
      <c r="K458" s="334" t="str">
        <f t="shared" si="182"/>
        <v>giú</v>
      </c>
      <c r="L458" s="335" t="str">
        <f t="shared" si="183"/>
        <v>ㄍㄧㄨˋ</v>
      </c>
      <c r="M458" s="270" t="str">
        <f t="shared" ca="1" si="184"/>
        <v xml:space="preserve">\ltjruby{九}{kiú}\
</v>
      </c>
      <c r="N458" s="270" t="str">
        <f t="shared" ca="1" si="185"/>
        <v xml:space="preserve">&lt;ruby&gt;九&lt;rt&gt;嬌二求&lt;/rt&gt;&lt;/ruby&gt;
</v>
      </c>
      <c r="O458" s="270" t="str">
        <f t="shared" ca="1" si="186"/>
        <v xml:space="preserve">&lt;ruby&gt;九&lt;rt&gt;kiú&lt;/rt&gt;&lt;/ruby&gt;
</v>
      </c>
      <c r="P458" s="270" t="str">
        <f t="shared" ca="1" si="177"/>
        <v xml:space="preserve">&lt;ruby&gt;九&lt;rt&gt;kiú&lt;/rt&gt;&lt;/ruby&gt;
</v>
      </c>
      <c r="Q458" s="270" t="str">
        <f t="shared" ca="1" si="177"/>
        <v xml:space="preserve">&lt;ruby&gt;九&lt;rt&gt;giú&lt;/rt&gt;&lt;/ruby&gt;
</v>
      </c>
      <c r="R458" s="271" t="str">
        <f t="shared" ca="1" si="187"/>
        <v xml:space="preserve">&lt;ruby&gt;九&lt;rtc&gt;ㄍㄧㄨˋ&lt;/rtc&gt;&lt;/ruby&gt;
</v>
      </c>
      <c r="S458" s="271" t="str">
        <f t="shared" ca="1" si="188"/>
        <v xml:space="preserve">&lt;ruby&gt;九&lt;rt&gt;kiú&lt;/rt&gt;&lt;rtc&gt;ㄍㄧㄨˋ&lt;/rtc&gt;&lt;/ruby&gt;
</v>
      </c>
      <c r="T458" s="244"/>
      <c r="U458" s="272" t="b">
        <f t="shared" si="189"/>
        <v>0</v>
      </c>
      <c r="V458" s="272" t="b">
        <f t="shared" si="190"/>
        <v>1</v>
      </c>
      <c r="W458" s="272" t="b">
        <f t="shared" ref="W458:W521" si="198">IF( OR($U458, NOT($V458)), TRUE, IF($D458="", TRUE, FALSE) )</f>
        <v>0</v>
      </c>
      <c r="X458" s="272" t="b">
        <f t="shared" si="191"/>
        <v>0</v>
      </c>
      <c r="Y458" s="272" t="b">
        <f t="shared" si="192"/>
        <v>0</v>
      </c>
      <c r="Z458" s="298"/>
      <c r="AA458" s="305">
        <f t="shared" si="193"/>
        <v>9</v>
      </c>
      <c r="AB458" s="301" cm="1">
        <f t="array" ref="AB458">IF( $AA458="", "", INDEX(聲母資料表, $AA458, AB$5))</f>
        <v>3</v>
      </c>
      <c r="AC458" s="301" t="str" cm="1">
        <f t="array" ref="AC458">IF( $AA458="", "", INDEX(聲母資料表, $AA458, AC$5))</f>
        <v>求</v>
      </c>
      <c r="AD458" s="305">
        <f t="shared" si="194"/>
        <v>46</v>
      </c>
      <c r="AE458" s="301" cm="1">
        <f t="array" ref="AE458">IF( $X458, "", INDEX(韻母資料表, AD458, AE$5))</f>
        <v>30</v>
      </c>
      <c r="AF458" s="301" t="str" cm="1">
        <f t="array" ref="AF458">IF( $X458, "", INDEX(韻母資料表, AE458, AF$5))</f>
        <v>嬌</v>
      </c>
      <c r="AG458" s="298"/>
      <c r="AH458" s="301" t="b">
        <f t="array" ref="AH458">IF( $X458, "", IF( INDEX(韻母資料表, AD458, $AH$5) = "入聲", TRUE, FALSE) )</f>
        <v>0</v>
      </c>
      <c r="AI458" s="302">
        <f t="shared" si="195"/>
        <v>1</v>
      </c>
      <c r="AJ458" s="302">
        <f t="shared" si="174"/>
        <v>2</v>
      </c>
      <c r="AK458" s="362" t="str">
        <f t="array" ref="AK458">IF( $X458, "", INDEX(韻母資料表, $AD458, $AK$5))</f>
        <v>iu</v>
      </c>
      <c r="AL458" s="362" t="str">
        <f t="array" ref="AL458">IF($X458, "", INDEX(白話字韻母八聲調資料表, $AE458, $AJ458))</f>
        <v>iú</v>
      </c>
      <c r="AM458" s="298"/>
      <c r="AN458" s="362" t="str" cm="1">
        <f t="array" ref="AN458">IF($W458, "", INDEX(聲母資料表, $AA458, AN$5))</f>
        <v>k</v>
      </c>
      <c r="AO458" s="367" t="str" cm="1">
        <f t="array" ref="AO458">IF($X458, "", INDEX(韻母資料表, $AD458, AO$5))</f>
        <v>iu</v>
      </c>
      <c r="AP458" s="362" t="str" cm="1">
        <f t="array" ref="AP458">IF($X458, "", INDEX(台羅韻母八聲調資料表, $AE458, $F458))</f>
        <v>iú</v>
      </c>
      <c r="AQ458" s="298"/>
      <c r="AR458" s="302" t="str">
        <f t="array" ref="AR458">IF($W458, "", INDEX(聲母資料表, $AA458, $AR$5))</f>
        <v>g</v>
      </c>
      <c r="AS458" s="303" t="str">
        <f t="array" ref="AS458">IF($X458, "", INDEX(韻母資料表, $AD458, $AS$5))</f>
        <v>iu</v>
      </c>
      <c r="AT458" s="302" t="str">
        <f t="array" ref="AT458">IF($X458, "", INDEX(閩拼韻母八聲調資料表, $AE458, $AJ458))</f>
        <v>iú</v>
      </c>
      <c r="AV458" s="301" t="b">
        <f t="shared" si="197"/>
        <v>0</v>
      </c>
      <c r="AW458" s="301" t="str">
        <f>IF( $AV458, IFERROR( IF(MATCH( $E458, 顎音化聲母!$H$9:$H$37, 0), TRUE, FALSE), FALSE), "")</f>
        <v/>
      </c>
      <c r="AX458" s="301" t="str">
        <f t="array" ref="AX458">IF( AND($AV458, $AW458), INDEX(顎音化聲母資料表, MATCH( $D458 &amp; $E458, 顎音化聲母!$L$5:$L$136, 0), 3), "")</f>
        <v/>
      </c>
      <c r="AY458" s="301">
        <f t="shared" si="196"/>
        <v>9</v>
      </c>
      <c r="AZ458" s="362" t="str">
        <f t="array" ref="AZ458">IF($AY458="", "", IF( $AX458&lt;&gt;"", $AX458,INDEX(聲母資料表, $AY458, $AZ$5)))</f>
        <v>ㄍ</v>
      </c>
      <c r="BA458" s="362" t="str">
        <f t="array" ref="BA458">IF($X458, "", INDEX(方音八音反切資料表, $AE458, $AJ458))</f>
        <v>ㄧㄨˋ</v>
      </c>
    </row>
    <row r="459" spans="2:53">
      <c r="B459" s="307">
        <f t="shared" si="178"/>
        <v>452</v>
      </c>
      <c r="C459" s="404" t="s">
        <v>213</v>
      </c>
      <c r="D459" s="312" t="s">
        <v>51</v>
      </c>
      <c r="E459" s="312" t="s">
        <v>92</v>
      </c>
      <c r="F459" s="296">
        <v>8</v>
      </c>
      <c r="G459" s="418" t="str">
        <f t="shared" si="179"/>
        <v xml:space="preserve">月 (guat8) </v>
      </c>
      <c r="H459" s="269" t="str" cm="1">
        <f t="array" ref="H459">IF( OR($U459, NOT($V459), $X459), "",  $AF459 &amp; INDEX(中文數值資料表, $AJ459, 2) &amp; $AC459)</f>
        <v>監八語</v>
      </c>
      <c r="I459" s="332" t="str">
        <f t="shared" si="180"/>
        <v>gua̍t</v>
      </c>
      <c r="J459" s="333" t="str">
        <f t="shared" si="181"/>
        <v>gua̍t</v>
      </c>
      <c r="K459" s="334" t="str">
        <f t="shared" si="182"/>
        <v>gguát</v>
      </c>
      <c r="L459" s="335" t="str">
        <f t="shared" si="183"/>
        <v>ㆣㄨㄚㆵ˙</v>
      </c>
      <c r="M459" s="270" t="str">
        <f t="shared" ca="1" si="184"/>
        <v xml:space="preserve">\ltjruby{月}{gua̍t}\
</v>
      </c>
      <c r="N459" s="270" t="str">
        <f t="shared" ca="1" si="185"/>
        <v xml:space="preserve">&lt;ruby&gt;月&lt;rt&gt;監八語&lt;/rt&gt;&lt;/ruby&gt;
</v>
      </c>
      <c r="O459" s="270" t="str">
        <f t="shared" ca="1" si="186"/>
        <v xml:space="preserve">&lt;ruby&gt;月&lt;rt&gt;gua̍t&lt;/rt&gt;&lt;/ruby&gt;
</v>
      </c>
      <c r="P459" s="270" t="str">
        <f t="shared" ca="1" si="177"/>
        <v xml:space="preserve">&lt;ruby&gt;月&lt;rt&gt;gua̍t&lt;/rt&gt;&lt;/ruby&gt;
</v>
      </c>
      <c r="Q459" s="270" t="str">
        <f t="shared" ca="1" si="177"/>
        <v xml:space="preserve">&lt;ruby&gt;月&lt;rt&gt;gguát&lt;/rt&gt;&lt;/ruby&gt;
</v>
      </c>
      <c r="R459" s="271" t="str">
        <f t="shared" ca="1" si="187"/>
        <v xml:space="preserve">&lt;ruby&gt;月&lt;rtc&gt;ㆣㄨㄚㆵ˙&lt;/rtc&gt;&lt;/ruby&gt;
</v>
      </c>
      <c r="S459" s="271" t="str">
        <f t="shared" ca="1" si="188"/>
        <v xml:space="preserve">&lt;ruby&gt;月&lt;rt&gt;gua̍t&lt;/rt&gt;&lt;rtc&gt;ㆣㄨㄚㆵ˙&lt;/rtc&gt;&lt;/ruby&gt;
</v>
      </c>
      <c r="T459" s="244"/>
      <c r="U459" s="272" t="b">
        <f t="shared" si="189"/>
        <v>0</v>
      </c>
      <c r="V459" s="272" t="b">
        <f t="shared" si="190"/>
        <v>1</v>
      </c>
      <c r="W459" s="272" t="b">
        <f t="shared" si="198"/>
        <v>0</v>
      </c>
      <c r="X459" s="272" t="b">
        <f t="shared" si="191"/>
        <v>0</v>
      </c>
      <c r="Y459" s="272" t="b">
        <f t="shared" si="192"/>
        <v>0</v>
      </c>
      <c r="Z459" s="298"/>
      <c r="AA459" s="305">
        <f t="shared" si="193"/>
        <v>10</v>
      </c>
      <c r="AB459" s="301" cm="1">
        <f t="array" ref="AB459">IF( $AA459="", "", INDEX(聲母資料表, $AA459, AB$5))</f>
        <v>13</v>
      </c>
      <c r="AC459" s="301" t="str" cm="1">
        <f t="array" ref="AC459">IF( $AA459="", "", INDEX(聲母資料表, $AA459, AC$5))</f>
        <v>語</v>
      </c>
      <c r="AD459" s="305">
        <f t="shared" si="194"/>
        <v>69</v>
      </c>
      <c r="AE459" s="301" cm="1">
        <f t="array" ref="AE459">IF( $X459, "", INDEX(韻母資料表, AD459, AE$5))</f>
        <v>10</v>
      </c>
      <c r="AF459" s="301" t="str" cm="1">
        <f t="array" ref="AF459">IF( $X459, "", INDEX(韻母資料表, AE459, AF$5))</f>
        <v>監</v>
      </c>
      <c r="AG459" s="298"/>
      <c r="AH459" s="301" t="b">
        <f t="array" ref="AH459">IF( $X459, "", IF( INDEX(韻母資料表, AD459, $AH$5) = "入聲", TRUE, FALSE) )</f>
        <v>0</v>
      </c>
      <c r="AI459" s="302">
        <f t="shared" si="195"/>
        <v>1</v>
      </c>
      <c r="AJ459" s="302">
        <f t="shared" si="174"/>
        <v>8</v>
      </c>
      <c r="AK459" s="362" t="str">
        <f t="array" ref="AK459">IF( $X459, "", INDEX(韻母資料表, $AD459, $AK$5))</f>
        <v>uat</v>
      </c>
      <c r="AL459" s="362" t="str">
        <f t="array" ref="AL459">IF($X459, "", INDEX(白話字韻母八聲調資料表, $AE459, $AJ459))</f>
        <v>ua̍t</v>
      </c>
      <c r="AM459" s="298"/>
      <c r="AN459" s="362" t="str" cm="1">
        <f t="array" ref="AN459">IF($W459, "", INDEX(聲母資料表, $AA459, AN$5))</f>
        <v>g</v>
      </c>
      <c r="AO459" s="367" t="str" cm="1">
        <f t="array" ref="AO459">IF($X459, "", INDEX(韻母資料表, $AD459, AO$5))</f>
        <v>uat</v>
      </c>
      <c r="AP459" s="362" t="str" cm="1">
        <f t="array" ref="AP459">IF($X459, "", INDEX(台羅韻母八聲調資料表, $AE459, $F459))</f>
        <v>ua̍t</v>
      </c>
      <c r="AQ459" s="298"/>
      <c r="AR459" s="302" t="str">
        <f t="array" ref="AR459">IF($W459, "", INDEX(聲母資料表, $AA459, $AR$5))</f>
        <v>gg</v>
      </c>
      <c r="AS459" s="303" t="str">
        <f t="array" ref="AS459">IF($X459, "", INDEX(韻母資料表, $AD459, $AS$5))</f>
        <v>uat</v>
      </c>
      <c r="AT459" s="302" t="str">
        <f t="array" ref="AT459">IF($X459, "", INDEX(閩拼韻母八聲調資料表, $AE459, $AJ459))</f>
        <v>uát</v>
      </c>
      <c r="AV459" s="301" t="b">
        <f t="shared" si="197"/>
        <v>0</v>
      </c>
      <c r="AW459" s="301" t="str">
        <f>IF( $AV459, IFERROR( IF(MATCH( $E459, 顎音化聲母!$H$9:$H$37, 0), TRUE, FALSE), FALSE), "")</f>
        <v/>
      </c>
      <c r="AX459" s="301" t="str">
        <f t="array" ref="AX459">IF( AND($AV459, $AW459), INDEX(顎音化聲母資料表, MATCH( $D459 &amp; $E459, 顎音化聲母!$L$5:$L$136, 0), 3), "")</f>
        <v/>
      </c>
      <c r="AY459" s="301">
        <f t="shared" si="196"/>
        <v>10</v>
      </c>
      <c r="AZ459" s="362" t="str">
        <f t="array" ref="AZ459">IF($AY459="", "", IF( $AX459&lt;&gt;"", $AX459,INDEX(聲母資料表, $AY459, $AZ$5)))</f>
        <v>ㆣ</v>
      </c>
      <c r="BA459" s="362" t="str">
        <f t="array" ref="BA459">IF($X459, "", INDEX(方音八音反切資料表, $AE459, $AJ459))</f>
        <v>ㄨㄚㆵ˙</v>
      </c>
    </row>
    <row r="460" spans="2:53">
      <c r="B460" s="307">
        <f t="shared" si="178"/>
        <v>453</v>
      </c>
      <c r="C460" s="404" t="s">
        <v>361</v>
      </c>
      <c r="D460" s="312" t="s">
        <v>68</v>
      </c>
      <c r="E460" s="312" t="s">
        <v>238</v>
      </c>
      <c r="F460" s="296">
        <v>8</v>
      </c>
      <c r="G460" s="418" t="str">
        <f t="shared" si="179"/>
        <v xml:space="preserve">十 (sip8) </v>
      </c>
      <c r="H460" s="269" t="str" cm="1">
        <f t="array" ref="H460">IF( OR($U460, NOT($V460), $X460), "",  $AF460 &amp; INDEX(中文數值資料表, $AJ460, 2) &amp; $AC460)</f>
        <v>皆八時</v>
      </c>
      <c r="I460" s="332" t="str">
        <f t="shared" si="180"/>
        <v>si̍p</v>
      </c>
      <c r="J460" s="333" t="str">
        <f t="shared" si="181"/>
        <v>si̍p</v>
      </c>
      <c r="K460" s="334" t="str">
        <f t="shared" si="182"/>
        <v>síp</v>
      </c>
      <c r="L460" s="335" t="str">
        <f t="shared" si="183"/>
        <v>ㄒ一ㆴ˙</v>
      </c>
      <c r="M460" s="270" t="str">
        <f t="shared" ca="1" si="184"/>
        <v xml:space="preserve">\ltjruby{十}{si̍p}\
</v>
      </c>
      <c r="N460" s="270" t="str">
        <f t="shared" ca="1" si="185"/>
        <v xml:space="preserve">&lt;ruby&gt;十&lt;rt&gt;皆八時&lt;/rt&gt;&lt;/ruby&gt;
</v>
      </c>
      <c r="O460" s="270" t="str">
        <f t="shared" ca="1" si="186"/>
        <v xml:space="preserve">&lt;ruby&gt;十&lt;rt&gt;si̍p&lt;/rt&gt;&lt;/ruby&gt;
</v>
      </c>
      <c r="P460" s="270" t="str">
        <f t="shared" ca="1" si="177"/>
        <v xml:space="preserve">&lt;ruby&gt;十&lt;rt&gt;si̍p&lt;/rt&gt;&lt;/ruby&gt;
</v>
      </c>
      <c r="Q460" s="270" t="str">
        <f t="shared" ca="1" si="177"/>
        <v xml:space="preserve">&lt;ruby&gt;十&lt;rt&gt;síp&lt;/rt&gt;&lt;/ruby&gt;
</v>
      </c>
      <c r="R460" s="271" t="str">
        <f t="shared" ca="1" si="187"/>
        <v xml:space="preserve">&lt;ruby&gt;十&lt;rtc&gt;ㄒ一ㆴ˙&lt;/rtc&gt;&lt;/ruby&gt;
</v>
      </c>
      <c r="S460" s="271" t="str">
        <f t="shared" ca="1" si="188"/>
        <v xml:space="preserve">&lt;ruby&gt;十&lt;rt&gt;si̍p&lt;/rt&gt;&lt;rtc&gt;ㄒ一ㆴ˙&lt;/rtc&gt;&lt;/ruby&gt;
</v>
      </c>
      <c r="T460" s="244"/>
      <c r="U460" s="272" t="b">
        <f t="shared" si="189"/>
        <v>0</v>
      </c>
      <c r="V460" s="272" t="b">
        <f t="shared" si="190"/>
        <v>1</v>
      </c>
      <c r="W460" s="272" t="b">
        <f t="shared" si="198"/>
        <v>0</v>
      </c>
      <c r="X460" s="272" t="b">
        <f t="shared" si="191"/>
        <v>0</v>
      </c>
      <c r="Y460" s="272" t="b">
        <f t="shared" si="192"/>
        <v>0</v>
      </c>
      <c r="Z460" s="298"/>
      <c r="AA460" s="305">
        <f t="shared" si="193"/>
        <v>21</v>
      </c>
      <c r="AB460" s="301" cm="1">
        <f t="array" ref="AB460">IF( $AA460="", "", INDEX(聲母資料表, $AA460, AB$5))</f>
        <v>10</v>
      </c>
      <c r="AC460" s="301" t="str" cm="1">
        <f t="array" ref="AC460">IF( $AA460="", "", INDEX(聲母資料表, $AA460, AC$5))</f>
        <v>時</v>
      </c>
      <c r="AD460" s="305">
        <f t="shared" si="194"/>
        <v>44</v>
      </c>
      <c r="AE460" s="301" cm="1">
        <f t="array" ref="AE460">IF( $X460, "", INDEX(韻母資料表, AD460, AE$5))</f>
        <v>3</v>
      </c>
      <c r="AF460" s="301" t="str" cm="1">
        <f t="array" ref="AF460">IF( $X460, "", INDEX(韻母資料表, AE460, AF$5))</f>
        <v>皆</v>
      </c>
      <c r="AG460" s="298"/>
      <c r="AH460" s="301" t="b">
        <f t="array" ref="AH460">IF( $X460, "", IF( INDEX(韻母資料表, AD460, $AH$5) = "入聲", TRUE, FALSE) )</f>
        <v>0</v>
      </c>
      <c r="AI460" s="302">
        <f t="shared" si="195"/>
        <v>1</v>
      </c>
      <c r="AJ460" s="302">
        <f t="shared" si="174"/>
        <v>8</v>
      </c>
      <c r="AK460" s="362" t="str">
        <f t="array" ref="AK460">IF( $X460, "", INDEX(韻母資料表, $AD460, $AK$5))</f>
        <v>ip</v>
      </c>
      <c r="AL460" s="362" t="str">
        <f t="array" ref="AL460">IF($X460, "", INDEX(白話字韻母八聲調資料表, $AE460, $AJ460))</f>
        <v>i̍p</v>
      </c>
      <c r="AM460" s="298"/>
      <c r="AN460" s="362" t="str" cm="1">
        <f t="array" ref="AN460">IF($W460, "", INDEX(聲母資料表, $AA460, AN$5))</f>
        <v>s</v>
      </c>
      <c r="AO460" s="367" t="str" cm="1">
        <f t="array" ref="AO460">IF($X460, "", INDEX(韻母資料表, $AD460, AO$5))</f>
        <v>ip</v>
      </c>
      <c r="AP460" s="362" t="str" cm="1">
        <f t="array" ref="AP460">IF($X460, "", INDEX(台羅韻母八聲調資料表, $AE460, $F460))</f>
        <v>i̍p</v>
      </c>
      <c r="AQ460" s="298"/>
      <c r="AR460" s="302" t="str">
        <f t="array" ref="AR460">IF($W460, "", INDEX(聲母資料表, $AA460, $AR$5))</f>
        <v>s</v>
      </c>
      <c r="AS460" s="303" t="str">
        <f t="array" ref="AS460">IF($X460, "", INDEX(韻母資料表, $AD460, $AS$5))</f>
        <v>ip</v>
      </c>
      <c r="AT460" s="302" t="str">
        <f t="array" ref="AT460">IF($X460, "", INDEX(閩拼韻母八聲調資料表, $AE460, $AJ460))</f>
        <v>íp</v>
      </c>
      <c r="AV460" s="301" t="b">
        <f t="shared" si="197"/>
        <v>1</v>
      </c>
      <c r="AW460" s="301" t="b">
        <f>IF( $AV460, IFERROR( IF(MATCH( $E460, 顎音化聲母!$H$9:$H$37, 0), TRUE, FALSE), FALSE), "")</f>
        <v>1</v>
      </c>
      <c r="AX460" s="301" t="str">
        <f t="array" ref="AX460">IF( AND($AV460, $AW460), INDEX(顎音化聲母資料表, MATCH( $D460 &amp; $E460, 顎音化聲母!$L$5:$L$136, 0), 3), "")</f>
        <v>ㄒ</v>
      </c>
      <c r="AY460" s="301">
        <f t="shared" si="196"/>
        <v>21</v>
      </c>
      <c r="AZ460" s="362" t="str">
        <f t="array" ref="AZ460">IF($AY460="", "", IF( $AX460&lt;&gt;"", $AX460,INDEX(聲母資料表, $AY460, $AZ$5)))</f>
        <v>ㄒ</v>
      </c>
      <c r="BA460" s="362" t="str">
        <f t="array" ref="BA460">IF($X460, "", INDEX(方音八音反切資料表, $AE460, $AJ460))</f>
        <v>一ㆴ˙</v>
      </c>
    </row>
    <row r="461" spans="2:53">
      <c r="B461" s="307">
        <f t="shared" si="178"/>
        <v>454</v>
      </c>
      <c r="C461" s="404" t="s">
        <v>362</v>
      </c>
      <c r="D461" s="312" t="s">
        <v>51</v>
      </c>
      <c r="E461" s="312" t="s">
        <v>218</v>
      </c>
      <c r="F461" s="296">
        <v>2</v>
      </c>
      <c r="G461" s="418" t="str">
        <f t="shared" si="179"/>
        <v xml:space="preserve">五 (gonn2) </v>
      </c>
      <c r="H461" s="269" t="str" cm="1">
        <f t="array" ref="H461">IF( OR($U461, NOT($V461), $X461), "",  $AF461 &amp; INDEX(中文數值資料表, $AJ461, 2) &amp; $AC461)</f>
        <v>姆二語</v>
      </c>
      <c r="I461" s="332" t="str">
        <f t="shared" si="180"/>
        <v>góⁿ</v>
      </c>
      <c r="J461" s="333" t="str">
        <f t="shared" si="181"/>
        <v>gónn</v>
      </c>
      <c r="K461" s="334" t="str">
        <f t="shared" si="182"/>
        <v>ggnóo</v>
      </c>
      <c r="L461" s="335" t="str">
        <f t="shared" si="183"/>
        <v>ㆣㆧˋ</v>
      </c>
      <c r="M461" s="270" t="str">
        <f t="shared" ca="1" si="184"/>
        <v xml:space="preserve">\ltjruby{五}{gónn}\
</v>
      </c>
      <c r="N461" s="270" t="str">
        <f t="shared" ca="1" si="185"/>
        <v xml:space="preserve">&lt;ruby&gt;五&lt;rt&gt;姆二語&lt;/rt&gt;&lt;/ruby&gt;
</v>
      </c>
      <c r="O461" s="270" t="str">
        <f t="shared" ca="1" si="186"/>
        <v xml:space="preserve">&lt;ruby&gt;五&lt;rt&gt;góⁿ&lt;/rt&gt;&lt;/ruby&gt;
</v>
      </c>
      <c r="P461" s="270" t="str">
        <f t="shared" ca="1" si="177"/>
        <v xml:space="preserve">&lt;ruby&gt;五&lt;rt&gt;gónn&lt;/rt&gt;&lt;/ruby&gt;
</v>
      </c>
      <c r="Q461" s="270" t="str">
        <f t="shared" ca="1" si="177"/>
        <v xml:space="preserve">&lt;ruby&gt;五&lt;rt&gt;ggnóo&lt;/rt&gt;&lt;/ruby&gt;
</v>
      </c>
      <c r="R461" s="271" t="str">
        <f t="shared" ca="1" si="187"/>
        <v xml:space="preserve">&lt;ruby&gt;五&lt;rtc&gt;ㆣㆧˋ&lt;/rtc&gt;&lt;/ruby&gt;
</v>
      </c>
      <c r="S461" s="271" t="str">
        <f t="shared" ca="1" si="188"/>
        <v xml:space="preserve">&lt;ruby&gt;五&lt;rt&gt;gónn&lt;/rt&gt;&lt;rtc&gt;ㆣㆧˋ&lt;/rtc&gt;&lt;/ruby&gt;
</v>
      </c>
      <c r="T461" s="244"/>
      <c r="U461" s="272" t="b">
        <f t="shared" si="189"/>
        <v>0</v>
      </c>
      <c r="V461" s="272" t="b">
        <f t="shared" si="190"/>
        <v>1</v>
      </c>
      <c r="W461" s="272" t="b">
        <f t="shared" si="198"/>
        <v>0</v>
      </c>
      <c r="X461" s="272" t="b">
        <f t="shared" si="191"/>
        <v>0</v>
      </c>
      <c r="Y461" s="272" t="b">
        <f t="shared" si="192"/>
        <v>0</v>
      </c>
      <c r="Z461" s="298"/>
      <c r="AA461" s="305">
        <f t="shared" si="193"/>
        <v>10</v>
      </c>
      <c r="AB461" s="301" cm="1">
        <f t="array" ref="AB461">IF( $AA461="", "", INDEX(聲母資料表, $AA461, AB$5))</f>
        <v>13</v>
      </c>
      <c r="AC461" s="301" t="str" cm="1">
        <f t="array" ref="AC461">IF( $AA461="", "", INDEX(聲母資料表, $AA461, AC$5))</f>
        <v>語</v>
      </c>
      <c r="AD461" s="305">
        <f t="shared" si="194"/>
        <v>58</v>
      </c>
      <c r="AE461" s="301" cm="1">
        <f t="array" ref="AE461">IF( $X461, "", INDEX(韻母資料表, AD461, AE$5))</f>
        <v>49</v>
      </c>
      <c r="AF461" s="301" t="str" cm="1">
        <f t="array" ref="AF461">IF( $X461, "", INDEX(韻母資料表, AE461, AF$5))</f>
        <v>姆</v>
      </c>
      <c r="AG461" s="298"/>
      <c r="AH461" s="301" t="b">
        <f t="array" ref="AH461">IF( $X461, "", IF( INDEX(韻母資料表, AD461, $AH$5) = "入聲", TRUE, FALSE) )</f>
        <v>0</v>
      </c>
      <c r="AI461" s="302">
        <f t="shared" si="195"/>
        <v>1</v>
      </c>
      <c r="AJ461" s="302">
        <f t="shared" si="174"/>
        <v>2</v>
      </c>
      <c r="AK461" s="362" t="str">
        <f t="array" ref="AK461">IF( $X461, "", INDEX(韻母資料表, $AD461, $AK$5))</f>
        <v>oⁿ</v>
      </c>
      <c r="AL461" s="362" t="str">
        <f t="array" ref="AL461">IF($X461, "", INDEX(白話字韻母八聲調資料表, $AE461, $AJ461))</f>
        <v>óⁿ</v>
      </c>
      <c r="AM461" s="298"/>
      <c r="AN461" s="362" t="str" cm="1">
        <f t="array" ref="AN461">IF($W461, "", INDEX(聲母資料表, $AA461, AN$5))</f>
        <v>g</v>
      </c>
      <c r="AO461" s="367" t="str" cm="1">
        <f t="array" ref="AO461">IF($X461, "", INDEX(韻母資料表, $AD461, AO$5))</f>
        <v>onn</v>
      </c>
      <c r="AP461" s="362" t="str" cm="1">
        <f t="array" ref="AP461">IF($X461, "", INDEX(台羅韻母八聲調資料表, $AE461, $F461))</f>
        <v>ónn</v>
      </c>
      <c r="AQ461" s="298"/>
      <c r="AR461" s="302" t="str">
        <f t="array" ref="AR461">IF($W461, "", INDEX(聲母資料表, $AA461, $AR$5))</f>
        <v>gg</v>
      </c>
      <c r="AS461" s="303" t="str">
        <f t="array" ref="AS461">IF($X461, "", INDEX(韻母資料表, $AD461, $AS$5))</f>
        <v>noo</v>
      </c>
      <c r="AT461" s="302" t="str">
        <f t="array" ref="AT461">IF($X461, "", INDEX(閩拼韻母八聲調資料表, $AE461, $AJ461))</f>
        <v>nóo</v>
      </c>
      <c r="AV461" s="301" t="b">
        <f t="shared" si="197"/>
        <v>0</v>
      </c>
      <c r="AW461" s="301" t="str">
        <f>IF( $AV461, IFERROR( IF(MATCH( $E461, 顎音化聲母!$H$9:$H$37, 0), TRUE, FALSE), FALSE), "")</f>
        <v/>
      </c>
      <c r="AX461" s="301" t="str">
        <f t="array" ref="AX461">IF( AND($AV461, $AW461), INDEX(顎音化聲母資料表, MATCH( $D461 &amp; $E461, 顎音化聲母!$L$5:$L$136, 0), 3), "")</f>
        <v/>
      </c>
      <c r="AY461" s="301">
        <f t="shared" si="196"/>
        <v>10</v>
      </c>
      <c r="AZ461" s="362" t="str">
        <f t="array" ref="AZ461">IF($AY461="", "", IF( $AX461&lt;&gt;"", $AX461,INDEX(聲母資料表, $AY461, $AZ$5)))</f>
        <v>ㆣ</v>
      </c>
      <c r="BA461" s="362" t="str">
        <f t="array" ref="BA461">IF($X461, "", INDEX(方音八音反切資料表, $AE461, $AJ461))</f>
        <v>ㆧˋ</v>
      </c>
    </row>
    <row r="462" spans="2:53">
      <c r="B462" s="307">
        <f t="shared" si="178"/>
        <v>455</v>
      </c>
      <c r="C462" s="404" t="s">
        <v>224</v>
      </c>
      <c r="D462" s="312" t="s">
        <v>100</v>
      </c>
      <c r="E462" s="312" t="s">
        <v>147</v>
      </c>
      <c r="F462" s="296">
        <v>8</v>
      </c>
      <c r="G462" s="418" t="str">
        <f t="shared" si="179"/>
        <v xml:space="preserve">日 (jit8) </v>
      </c>
      <c r="H462" s="269" t="str" cm="1">
        <f t="array" ref="H462">IF( OR($U462, NOT($V462), $X462), "",  $AF462 &amp; INDEX(中文數值資料表, $AJ462, 2) &amp; $AC462)</f>
        <v>更八入</v>
      </c>
      <c r="I462" s="332" t="str">
        <f t="shared" si="180"/>
        <v>ji̍t</v>
      </c>
      <c r="J462" s="333" t="str">
        <f t="shared" si="181"/>
        <v>ji̍t</v>
      </c>
      <c r="K462" s="334" t="str">
        <f t="shared" si="182"/>
        <v>zzít</v>
      </c>
      <c r="L462" s="335" t="str">
        <f t="shared" si="183"/>
        <v>ㆢㄧㆵ˙</v>
      </c>
      <c r="M462" s="270" t="str">
        <f t="shared" ca="1" si="184"/>
        <v xml:space="preserve">\ltjruby{日}{ji̍t}\
</v>
      </c>
      <c r="N462" s="270" t="str">
        <f t="shared" ca="1" si="185"/>
        <v xml:space="preserve">&lt;ruby&gt;日&lt;rt&gt;更八入&lt;/rt&gt;&lt;/ruby&gt;
</v>
      </c>
      <c r="O462" s="270" t="str">
        <f t="shared" ca="1" si="186"/>
        <v xml:space="preserve">&lt;ruby&gt;日&lt;rt&gt;ji̍t&lt;/rt&gt;&lt;/ruby&gt;
</v>
      </c>
      <c r="P462" s="270" t="str">
        <f t="shared" ca="1" si="177"/>
        <v xml:space="preserve">&lt;ruby&gt;日&lt;rt&gt;ji̍t&lt;/rt&gt;&lt;/ruby&gt;
</v>
      </c>
      <c r="Q462" s="270" t="str">
        <f t="shared" ca="1" si="177"/>
        <v xml:space="preserve">&lt;ruby&gt;日&lt;rt&gt;zzít&lt;/rt&gt;&lt;/ruby&gt;
</v>
      </c>
      <c r="R462" s="271" t="str">
        <f t="shared" ca="1" si="187"/>
        <v xml:space="preserve">&lt;ruby&gt;日&lt;rtc&gt;ㆢㄧㆵ˙&lt;/rtc&gt;&lt;/ruby&gt;
</v>
      </c>
      <c r="S462" s="271" t="str">
        <f t="shared" ca="1" si="188"/>
        <v xml:space="preserve">&lt;ruby&gt;日&lt;rt&gt;ji̍t&lt;/rt&gt;&lt;rtc&gt;ㆢㄧㆵ˙&lt;/rtc&gt;&lt;/ruby&gt;
</v>
      </c>
      <c r="T462" s="244"/>
      <c r="U462" s="272" t="b">
        <f t="shared" si="189"/>
        <v>0</v>
      </c>
      <c r="V462" s="272" t="b">
        <f t="shared" si="190"/>
        <v>1</v>
      </c>
      <c r="W462" s="272" t="b">
        <f t="shared" si="198"/>
        <v>0</v>
      </c>
      <c r="X462" s="272" t="b">
        <f t="shared" si="191"/>
        <v>0</v>
      </c>
      <c r="Y462" s="272" t="b">
        <f t="shared" si="192"/>
        <v>0</v>
      </c>
      <c r="Z462" s="298"/>
      <c r="AA462" s="305">
        <f t="shared" si="193"/>
        <v>19</v>
      </c>
      <c r="AB462" s="301" cm="1">
        <f t="array" ref="AB462">IF( $AA462="", "", INDEX(聲母資料表, $AA462, AB$5))</f>
        <v>9</v>
      </c>
      <c r="AC462" s="301" t="str" cm="1">
        <f t="array" ref="AC462">IF( $AA462="", "", INDEX(聲母資料表, $AA462, AC$5))</f>
        <v>入</v>
      </c>
      <c r="AD462" s="305">
        <f t="shared" si="194"/>
        <v>45</v>
      </c>
      <c r="AE462" s="301" cm="1">
        <f t="array" ref="AE462">IF( $X462, "", INDEX(韻母資料表, AD462, AE$5))</f>
        <v>17</v>
      </c>
      <c r="AF462" s="301" t="str" cm="1">
        <f t="array" ref="AF462">IF( $X462, "", INDEX(韻母資料表, AE462, AF$5))</f>
        <v>更</v>
      </c>
      <c r="AG462" s="298"/>
      <c r="AH462" s="301" t="b">
        <f t="array" ref="AH462">IF( $X462, "", IF( INDEX(韻母資料表, AD462, $AH$5) = "入聲", TRUE, FALSE) )</f>
        <v>0</v>
      </c>
      <c r="AI462" s="302">
        <f t="shared" si="195"/>
        <v>1</v>
      </c>
      <c r="AJ462" s="302">
        <f t="shared" si="174"/>
        <v>8</v>
      </c>
      <c r="AK462" s="362" t="str">
        <f t="array" ref="AK462">IF( $X462, "", INDEX(韻母資料表, $AD462, $AK$5))</f>
        <v>it</v>
      </c>
      <c r="AL462" s="362" t="str">
        <f t="array" ref="AL462">IF($X462, "", INDEX(白話字韻母八聲調資料表, $AE462, $AJ462))</f>
        <v>i̍t</v>
      </c>
      <c r="AM462" s="298"/>
      <c r="AN462" s="362" t="str" cm="1">
        <f t="array" ref="AN462">IF($W462, "", INDEX(聲母資料表, $AA462, AN$5))</f>
        <v>j</v>
      </c>
      <c r="AO462" s="367" t="str" cm="1">
        <f t="array" ref="AO462">IF($X462, "", INDEX(韻母資料表, $AD462, AO$5))</f>
        <v>it</v>
      </c>
      <c r="AP462" s="362" t="str" cm="1">
        <f t="array" ref="AP462">IF($X462, "", INDEX(台羅韻母八聲調資料表, $AE462, $F462))</f>
        <v>i̍t</v>
      </c>
      <c r="AQ462" s="298"/>
      <c r="AR462" s="302" t="str">
        <f t="array" ref="AR462">IF($W462, "", INDEX(聲母資料表, $AA462, $AR$5))</f>
        <v>zz</v>
      </c>
      <c r="AS462" s="303" t="str">
        <f t="array" ref="AS462">IF($X462, "", INDEX(韻母資料表, $AD462, $AS$5))</f>
        <v>it</v>
      </c>
      <c r="AT462" s="302" t="str">
        <f t="array" ref="AT462">IF($X462, "", INDEX(閩拼韻母八聲調資料表, $AE462, $AJ462))</f>
        <v>ít</v>
      </c>
      <c r="AV462" s="301" t="b">
        <f t="shared" si="197"/>
        <v>1</v>
      </c>
      <c r="AW462" s="301" t="b">
        <f>IF( $AV462, IFERROR( IF(MATCH( $E462, 顎音化聲母!$H$9:$H$37, 0), TRUE, FALSE), FALSE), "")</f>
        <v>1</v>
      </c>
      <c r="AX462" s="301" t="str">
        <f t="array" ref="AX462">IF( AND($AV462, $AW462), INDEX(顎音化聲母資料表, MATCH( $D462 &amp; $E462, 顎音化聲母!$L$5:$L$136, 0), 3), "")</f>
        <v>ㆢ</v>
      </c>
      <c r="AY462" s="301">
        <f t="shared" si="196"/>
        <v>19</v>
      </c>
      <c r="AZ462" s="362" t="str">
        <f t="array" ref="AZ462">IF($AY462="", "", IF( $AX462&lt;&gt;"", $AX462,INDEX(聲母資料表, $AY462, $AZ$5)))</f>
        <v>ㆢ</v>
      </c>
      <c r="BA462" s="362" t="str">
        <f t="array" ref="BA462">IF($X462, "", INDEX(方音八音反切資料表, $AE462, $AJ462))</f>
        <v>ㄧㆵ˙</v>
      </c>
    </row>
    <row r="463" spans="2:53">
      <c r="B463" s="307">
        <f t="shared" si="178"/>
        <v>456</v>
      </c>
      <c r="C463" s="404" t="s">
        <v>89</v>
      </c>
      <c r="D463" s="312"/>
      <c r="E463" s="312"/>
      <c r="F463" s="296"/>
      <c r="G463" s="418" t="str">
        <f t="shared" si="179"/>
        <v/>
      </c>
      <c r="H463" s="269" t="str" cm="1">
        <f t="array" ref="H463">IF( OR($U463, NOT($V463), $X463), "",  $AF463 &amp; INDEX(中文數值資料表, $AJ463, 2) &amp; $AC463)</f>
        <v/>
      </c>
      <c r="I463" s="332" t="str">
        <f t="shared" si="180"/>
        <v/>
      </c>
      <c r="J463" s="333" t="str">
        <f t="shared" si="181"/>
        <v/>
      </c>
      <c r="K463" s="334" t="str">
        <f t="shared" si="182"/>
        <v/>
      </c>
      <c r="L463" s="335" t="str">
        <f t="shared" si="183"/>
        <v/>
      </c>
      <c r="M463" s="270" t="str">
        <f t="shared" ca="1" si="184"/>
        <v xml:space="preserve">\ltjruby{。}{}\
</v>
      </c>
      <c r="N463" s="270" t="str">
        <f t="shared" ca="1" si="185"/>
        <v xml:space="preserve">。
</v>
      </c>
      <c r="O463" s="270" t="str">
        <f t="shared" ca="1" si="186"/>
        <v xml:space="preserve">。
</v>
      </c>
      <c r="P463" s="270" t="str">
        <f t="shared" ca="1" si="177"/>
        <v xml:space="preserve">。
</v>
      </c>
      <c r="Q463" s="270" t="str">
        <f t="shared" ca="1" si="177"/>
        <v xml:space="preserve">。
</v>
      </c>
      <c r="R463" s="271" t="str">
        <f t="shared" ca="1" si="187"/>
        <v xml:space="preserve">。
</v>
      </c>
      <c r="S463" s="271" t="str">
        <f t="shared" ca="1" si="188"/>
        <v xml:space="preserve">。
</v>
      </c>
      <c r="T463" s="244"/>
      <c r="U463" s="272" t="b">
        <f t="shared" si="189"/>
        <v>1</v>
      </c>
      <c r="V463" s="272" t="b">
        <f t="shared" si="190"/>
        <v>0</v>
      </c>
      <c r="W463" s="272" t="b">
        <f t="shared" si="198"/>
        <v>1</v>
      </c>
      <c r="X463" s="272" t="b">
        <f t="shared" si="191"/>
        <v>1</v>
      </c>
      <c r="Y463" s="272" t="b">
        <f t="shared" si="192"/>
        <v>0</v>
      </c>
      <c r="Z463" s="298"/>
      <c r="AA463" s="305" t="str">
        <f t="shared" si="193"/>
        <v/>
      </c>
      <c r="AB463" s="301" t="str" cm="1">
        <f t="array" ref="AB463">IF( $AA463="", "", INDEX(聲母資料表, $AA463, AB$5))</f>
        <v/>
      </c>
      <c r="AC463" s="301" t="str" cm="1">
        <f t="array" ref="AC463">IF( $AA463="", "", INDEX(聲母資料表, $AA463, AC$5))</f>
        <v/>
      </c>
      <c r="AD463" s="305" t="str">
        <f t="shared" si="194"/>
        <v/>
      </c>
      <c r="AE463" s="301" t="str" cm="1">
        <f t="array" ref="AE463">IF( $X463, "", INDEX(韻母資料表, AD463, AE$5))</f>
        <v/>
      </c>
      <c r="AF463" s="301" t="str" cm="1">
        <f t="array" ref="AF463">IF( $X463, "", INDEX(韻母資料表, AE463, AF$5))</f>
        <v/>
      </c>
      <c r="AG463" s="298"/>
      <c r="AH463" s="301" t="str">
        <f t="array" ref="AH463">IF( $X463, "", IF( INDEX(韻母資料表, AD463, $AH$5) = "入聲", TRUE, FALSE) )</f>
        <v/>
      </c>
      <c r="AI463" s="302" t="str">
        <f t="shared" si="195"/>
        <v/>
      </c>
      <c r="AJ463" s="302" t="str">
        <f t="shared" si="174"/>
        <v/>
      </c>
      <c r="AK463" s="362" t="str">
        <f t="array" ref="AK463">IF( $X463, "", INDEX(韻母資料表, $AD463, $AK$5))</f>
        <v/>
      </c>
      <c r="AL463" s="362" t="str">
        <f t="array" ref="AL463">IF($X463, "", INDEX(白話字韻母八聲調資料表, $AE463, $AJ463))</f>
        <v/>
      </c>
      <c r="AM463" s="298"/>
      <c r="AN463" s="362" t="str" cm="1">
        <f t="array" ref="AN463">IF($W463, "", INDEX(聲母資料表, $AA463, AN$5))</f>
        <v/>
      </c>
      <c r="AO463" s="367" t="str" cm="1">
        <f t="array" ref="AO463">IF($X463, "", INDEX(韻母資料表, $AD463, AO$5))</f>
        <v/>
      </c>
      <c r="AP463" s="362" t="str" cm="1">
        <f t="array" ref="AP463">IF($X463, "", INDEX(台羅韻母八聲調資料表, $AE463, $F463))</f>
        <v/>
      </c>
      <c r="AQ463" s="298"/>
      <c r="AR463" s="302" t="str">
        <f t="array" ref="AR463">IF($W463, "", INDEX(聲母資料表, $AA463, $AR$5))</f>
        <v/>
      </c>
      <c r="AS463" s="303" t="str">
        <f t="array" ref="AS463">IF($X463, "", INDEX(韻母資料表, $AD463, $AS$5))</f>
        <v/>
      </c>
      <c r="AT463" s="302" t="str">
        <f t="array" ref="AT463">IF($X463, "", INDEX(閩拼韻母八聲調資料表, $AE463, $AJ463))</f>
        <v/>
      </c>
      <c r="AV463" s="301" t="b">
        <f t="shared" si="197"/>
        <v>0</v>
      </c>
      <c r="AW463" s="301" t="str">
        <f>IF( $AV463, IFERROR( IF(MATCH( $E463, 顎音化聲母!$H$9:$H$37, 0), TRUE, FALSE), FALSE), "")</f>
        <v/>
      </c>
      <c r="AX463" s="301" t="str">
        <f t="array" ref="AX463">IF( AND($AV463, $AW463), INDEX(顎音化聲母資料表, MATCH( $D463 &amp; $E463, 顎音化聲母!$L$5:$L$136, 0), 3), "")</f>
        <v/>
      </c>
      <c r="AY463" s="301" t="str">
        <f t="shared" si="196"/>
        <v/>
      </c>
      <c r="AZ463" s="362" t="str">
        <f t="array" ref="AZ463">IF($AY463="", "", IF( $AX463&lt;&gt;"", $AX463,INDEX(聲母資料表, $AY463, $AZ$5)))</f>
        <v/>
      </c>
      <c r="BA463" s="362" t="str">
        <f t="array" ref="BA463">IF($X463, "", INDEX(方音八音反切資料表, $AE463, $AJ463))</f>
        <v/>
      </c>
    </row>
    <row r="464" spans="2:53">
      <c r="B464" s="307">
        <f t="shared" si="178"/>
        <v>457</v>
      </c>
      <c r="C464" s="404"/>
      <c r="D464" s="312"/>
      <c r="E464" s="312"/>
      <c r="F464" s="296"/>
      <c r="G464" s="418" t="str">
        <f t="shared" si="179"/>
        <v/>
      </c>
      <c r="H464" s="269" t="str" cm="1">
        <f t="array" ref="H464">IF( OR($U464, NOT($V464), $X464), "",  $AF464 &amp; INDEX(中文數值資料表, $AJ464, 2) &amp; $AC464)</f>
        <v/>
      </c>
      <c r="I464" s="332" t="str">
        <f t="shared" si="180"/>
        <v/>
      </c>
      <c r="J464" s="333" t="str">
        <f t="shared" si="181"/>
        <v/>
      </c>
      <c r="K464" s="334" t="str">
        <f t="shared" si="182"/>
        <v/>
      </c>
      <c r="L464" s="335" t="str">
        <f t="shared" si="183"/>
        <v/>
      </c>
      <c r="M464" s="270" t="str">
        <f t="shared" ca="1" si="184"/>
        <v xml:space="preserve">\ltjruby{}{}\
</v>
      </c>
      <c r="N464" s="270" t="str">
        <f t="shared" ca="1" si="185"/>
        <v xml:space="preserve">&lt;ruby&gt;&lt;rt&gt;&lt;/rt&gt;&lt;/ruby&gt;
</v>
      </c>
      <c r="O464" s="270" t="str">
        <f t="shared" ca="1" si="186"/>
        <v xml:space="preserve">&lt;ruby&gt;&lt;rt&gt;&lt;/rt&gt;&lt;/ruby&gt;
</v>
      </c>
      <c r="P464" s="270" t="str">
        <f t="shared" ca="1" si="177"/>
        <v xml:space="preserve">&lt;ruby&gt;&lt;rt&gt;&lt;/rt&gt;&lt;/ruby&gt;
</v>
      </c>
      <c r="Q464" s="270" t="str">
        <f t="shared" ca="1" si="177"/>
        <v xml:space="preserve">&lt;ruby&gt;&lt;rt&gt;&lt;/rt&gt;&lt;/ruby&gt;
</v>
      </c>
      <c r="R464" s="271" t="str">
        <f t="shared" ca="1" si="187"/>
        <v xml:space="preserve">&lt;ruby&gt;&lt;rtc&gt;&lt;/rtc&gt;&lt;/ruby&gt;
</v>
      </c>
      <c r="S464" s="271" t="str">
        <f t="shared" ca="1" si="188"/>
        <v xml:space="preserve">&lt;ruby&gt;&lt;rt&gt;&lt;/rt&gt;&lt;rtc&gt;&lt;/rtc&gt;&lt;/ruby&gt;
</v>
      </c>
      <c r="T464" s="244"/>
      <c r="U464" s="272" t="b">
        <f t="shared" si="189"/>
        <v>0</v>
      </c>
      <c r="V464" s="272" t="b">
        <f t="shared" si="190"/>
        <v>0</v>
      </c>
      <c r="W464" s="272" t="b">
        <f t="shared" si="198"/>
        <v>1</v>
      </c>
      <c r="X464" s="272" t="b">
        <f t="shared" si="191"/>
        <v>1</v>
      </c>
      <c r="Y464" s="272" t="b">
        <f t="shared" si="192"/>
        <v>0</v>
      </c>
      <c r="Z464" s="298"/>
      <c r="AA464" s="305" t="str">
        <f t="shared" si="193"/>
        <v/>
      </c>
      <c r="AB464" s="301" t="str" cm="1">
        <f t="array" ref="AB464">IF( $AA464="", "", INDEX(聲母資料表, $AA464, AB$5))</f>
        <v/>
      </c>
      <c r="AC464" s="301" t="str" cm="1">
        <f t="array" ref="AC464">IF( $AA464="", "", INDEX(聲母資料表, $AA464, AC$5))</f>
        <v/>
      </c>
      <c r="AD464" s="305" t="str">
        <f t="shared" si="194"/>
        <v/>
      </c>
      <c r="AE464" s="301" t="str" cm="1">
        <f t="array" ref="AE464">IF( $X464, "", INDEX(韻母資料表, AD464, AE$5))</f>
        <v/>
      </c>
      <c r="AF464" s="301" t="str" cm="1">
        <f t="array" ref="AF464">IF( $X464, "", INDEX(韻母資料表, AE464, AF$5))</f>
        <v/>
      </c>
      <c r="AG464" s="298"/>
      <c r="AH464" s="301" t="str">
        <f t="array" ref="AH464">IF( $X464, "", IF( INDEX(韻母資料表, AD464, $AH$5) = "入聲", TRUE, FALSE) )</f>
        <v/>
      </c>
      <c r="AI464" s="302" t="str">
        <f t="shared" si="195"/>
        <v/>
      </c>
      <c r="AJ464" s="302" t="str">
        <f t="shared" si="174"/>
        <v/>
      </c>
      <c r="AK464" s="362" t="str">
        <f t="array" ref="AK464">IF( $X464, "", INDEX(韻母資料表, $AD464, $AK$5))</f>
        <v/>
      </c>
      <c r="AL464" s="362" t="str">
        <f t="array" ref="AL464">IF($X464, "", INDEX(白話字韻母八聲調資料表, $AE464, $AJ464))</f>
        <v/>
      </c>
      <c r="AM464" s="298"/>
      <c r="AN464" s="362" t="str" cm="1">
        <f t="array" ref="AN464">IF($W464, "", INDEX(聲母資料表, $AA464, AN$5))</f>
        <v/>
      </c>
      <c r="AO464" s="367" t="str" cm="1">
        <f t="array" ref="AO464">IF($X464, "", INDEX(韻母資料表, $AD464, AO$5))</f>
        <v/>
      </c>
      <c r="AP464" s="362" t="str" cm="1">
        <f t="array" ref="AP464">IF($X464, "", INDEX(台羅韻母八聲調資料表, $AE464, $F464))</f>
        <v/>
      </c>
      <c r="AQ464" s="298"/>
      <c r="AR464" s="302" t="str">
        <f t="array" ref="AR464">IF($W464, "", INDEX(聲母資料表, $AA464, $AR$5))</f>
        <v/>
      </c>
      <c r="AS464" s="303" t="str">
        <f t="array" ref="AS464">IF($X464, "", INDEX(韻母資料表, $AD464, $AS$5))</f>
        <v/>
      </c>
      <c r="AT464" s="302" t="str">
        <f t="array" ref="AT464">IF($X464, "", INDEX(閩拼韻母八聲調資料表, $AE464, $AJ464))</f>
        <v/>
      </c>
      <c r="AV464" s="301" t="b">
        <f t="shared" si="197"/>
        <v>0</v>
      </c>
      <c r="AW464" s="301" t="str">
        <f>IF( $AV464, IFERROR( IF(MATCH( $E464, 顎音化聲母!$H$9:$H$37, 0), TRUE, FALSE), FALSE), "")</f>
        <v/>
      </c>
      <c r="AX464" s="301" t="str">
        <f t="array" ref="AX464">IF( AND($AV464, $AW464), INDEX(顎音化聲母資料表, MATCH( $D464 &amp; $E464, 顎音化聲母!$L$5:$L$136, 0), 3), "")</f>
        <v/>
      </c>
      <c r="AY464" s="301" t="str">
        <f t="shared" si="196"/>
        <v/>
      </c>
      <c r="AZ464" s="362" t="str">
        <f t="array" ref="AZ464">IF($AY464="", "", IF( $AX464&lt;&gt;"", $AX464,INDEX(聲母資料表, $AY464, $AZ$5)))</f>
        <v/>
      </c>
      <c r="BA464" s="362" t="str">
        <f t="array" ref="BA464">IF($X464, "", INDEX(方音八音反切資料表, $AE464, $AJ464))</f>
        <v/>
      </c>
    </row>
    <row r="465" spans="2:53">
      <c r="B465" s="307">
        <f t="shared" si="178"/>
        <v>458</v>
      </c>
      <c r="C465" s="404"/>
      <c r="D465" s="312"/>
      <c r="E465" s="312"/>
      <c r="F465" s="296"/>
      <c r="G465" s="418" t="str">
        <f t="shared" si="179"/>
        <v/>
      </c>
      <c r="H465" s="269" t="str" cm="1">
        <f t="array" ref="H465">IF( OR($U465, NOT($V465), $X465), "",  $AF465 &amp; INDEX(中文數值資料表, $AJ465, 2) &amp; $AC465)</f>
        <v/>
      </c>
      <c r="I465" s="332" t="str">
        <f t="shared" si="180"/>
        <v/>
      </c>
      <c r="J465" s="333" t="str">
        <f t="shared" si="181"/>
        <v/>
      </c>
      <c r="K465" s="334" t="str">
        <f t="shared" si="182"/>
        <v/>
      </c>
      <c r="L465" s="335" t="str">
        <f t="shared" si="183"/>
        <v/>
      </c>
      <c r="M465" s="270" t="str">
        <f t="shared" ca="1" si="184"/>
        <v xml:space="preserve">\ltjruby{}{}\
</v>
      </c>
      <c r="N465" s="270" t="str">
        <f t="shared" ca="1" si="185"/>
        <v xml:space="preserve">&lt;ruby&gt;&lt;rt&gt;&lt;/rt&gt;&lt;/ruby&gt;
</v>
      </c>
      <c r="O465" s="270" t="str">
        <f t="shared" ca="1" si="186"/>
        <v xml:space="preserve">&lt;ruby&gt;&lt;rt&gt;&lt;/rt&gt;&lt;/ruby&gt;
</v>
      </c>
      <c r="P465" s="270" t="str">
        <f t="shared" ca="1" si="177"/>
        <v xml:space="preserve">&lt;ruby&gt;&lt;rt&gt;&lt;/rt&gt;&lt;/ruby&gt;
</v>
      </c>
      <c r="Q465" s="270" t="str">
        <f t="shared" ca="1" si="177"/>
        <v xml:space="preserve">&lt;ruby&gt;&lt;rt&gt;&lt;/rt&gt;&lt;/ruby&gt;
</v>
      </c>
      <c r="R465" s="271" t="str">
        <f t="shared" ca="1" si="187"/>
        <v xml:space="preserve">&lt;ruby&gt;&lt;rtc&gt;&lt;/rtc&gt;&lt;/ruby&gt;
</v>
      </c>
      <c r="S465" s="271" t="str">
        <f t="shared" ca="1" si="188"/>
        <v xml:space="preserve">&lt;ruby&gt;&lt;rt&gt;&lt;/rt&gt;&lt;rtc&gt;&lt;/rtc&gt;&lt;/ruby&gt;
</v>
      </c>
      <c r="T465" s="244"/>
      <c r="U465" s="272" t="b">
        <f t="shared" si="189"/>
        <v>0</v>
      </c>
      <c r="V465" s="272" t="b">
        <f t="shared" si="190"/>
        <v>0</v>
      </c>
      <c r="W465" s="272" t="b">
        <f t="shared" si="198"/>
        <v>1</v>
      </c>
      <c r="X465" s="272" t="b">
        <f t="shared" si="191"/>
        <v>1</v>
      </c>
      <c r="Y465" s="272" t="b">
        <f t="shared" si="192"/>
        <v>0</v>
      </c>
      <c r="Z465" s="298"/>
      <c r="AA465" s="305" t="str">
        <f t="shared" si="193"/>
        <v/>
      </c>
      <c r="AB465" s="301" t="str" cm="1">
        <f t="array" ref="AB465">IF( $AA465="", "", INDEX(聲母資料表, $AA465, AB$5))</f>
        <v/>
      </c>
      <c r="AC465" s="301" t="str" cm="1">
        <f t="array" ref="AC465">IF( $AA465="", "", INDEX(聲母資料表, $AA465, AC$5))</f>
        <v/>
      </c>
      <c r="AD465" s="305" t="str">
        <f t="shared" si="194"/>
        <v/>
      </c>
      <c r="AE465" s="301" t="str" cm="1">
        <f t="array" ref="AE465">IF( $X465, "", INDEX(韻母資料表, AD465, AE$5))</f>
        <v/>
      </c>
      <c r="AF465" s="301" t="str" cm="1">
        <f t="array" ref="AF465">IF( $X465, "", INDEX(韻母資料表, AE465, AF$5))</f>
        <v/>
      </c>
      <c r="AG465" s="298"/>
      <c r="AH465" s="301" t="str">
        <f t="array" ref="AH465">IF( $X465, "", IF( INDEX(韻母資料表, AD465, $AH$5) = "入聲", TRUE, FALSE) )</f>
        <v/>
      </c>
      <c r="AI465" s="302" t="str">
        <f t="shared" si="195"/>
        <v/>
      </c>
      <c r="AJ465" s="302" t="str">
        <f t="shared" si="174"/>
        <v/>
      </c>
      <c r="AK465" s="362" t="str">
        <f t="array" ref="AK465">IF( $X465, "", INDEX(韻母資料表, $AD465, $AK$5))</f>
        <v/>
      </c>
      <c r="AL465" s="362" t="str">
        <f t="array" ref="AL465">IF($X465, "", INDEX(白話字韻母八聲調資料表, $AE465, $AJ465))</f>
        <v/>
      </c>
      <c r="AM465" s="298"/>
      <c r="AN465" s="362" t="str" cm="1">
        <f t="array" ref="AN465">IF($W465, "", INDEX(聲母資料表, $AA465, AN$5))</f>
        <v/>
      </c>
      <c r="AO465" s="367" t="str" cm="1">
        <f t="array" ref="AO465">IF($X465, "", INDEX(韻母資料表, $AD465, AO$5))</f>
        <v/>
      </c>
      <c r="AP465" s="362" t="str" cm="1">
        <f t="array" ref="AP465">IF($X465, "", INDEX(台羅韻母八聲調資料表, $AE465, $F465))</f>
        <v/>
      </c>
      <c r="AQ465" s="298"/>
      <c r="AR465" s="302" t="str">
        <f t="array" ref="AR465">IF($W465, "", INDEX(聲母資料表, $AA465, $AR$5))</f>
        <v/>
      </c>
      <c r="AS465" s="303" t="str">
        <f t="array" ref="AS465">IF($X465, "", INDEX(韻母資料表, $AD465, $AS$5))</f>
        <v/>
      </c>
      <c r="AT465" s="302" t="str">
        <f t="array" ref="AT465">IF($X465, "", INDEX(閩拼韻母八聲調資料表, $AE465, $AJ465))</f>
        <v/>
      </c>
      <c r="AV465" s="301" t="b">
        <f t="shared" si="197"/>
        <v>0</v>
      </c>
      <c r="AW465" s="301" t="str">
        <f>IF( $AV465, IFERROR( IF(MATCH( $E465, 顎音化聲母!$H$9:$H$37, 0), TRUE, FALSE), FALSE), "")</f>
        <v/>
      </c>
      <c r="AX465" s="301" t="str">
        <f t="array" ref="AX465">IF( AND($AV465, $AW465), INDEX(顎音化聲母資料表, MATCH( $D465 &amp; $E465, 顎音化聲母!$L$5:$L$136, 0), 3), "")</f>
        <v/>
      </c>
      <c r="AY465" s="301" t="str">
        <f t="shared" si="196"/>
        <v/>
      </c>
      <c r="AZ465" s="362" t="str">
        <f t="array" ref="AZ465">IF($AY465="", "", IF( $AX465&lt;&gt;"", $AX465,INDEX(聲母資料表, $AY465, $AZ$5)))</f>
        <v/>
      </c>
      <c r="BA465" s="362" t="str">
        <f t="array" ref="BA465">IF($X465, "", INDEX(方音八音反切資料表, $AE465, $AJ465))</f>
        <v/>
      </c>
    </row>
    <row r="466" spans="2:53">
      <c r="B466" s="307">
        <f t="shared" si="178"/>
        <v>459</v>
      </c>
      <c r="C466" s="404"/>
      <c r="D466" s="312"/>
      <c r="E466" s="312"/>
      <c r="F466" s="296"/>
      <c r="G466" s="418" t="str">
        <f t="shared" si="179"/>
        <v/>
      </c>
      <c r="H466" s="269" t="str" cm="1">
        <f t="array" ref="H466">IF( OR($U466, NOT($V466), $X466), "",  $AF466 &amp; INDEX(中文數值資料表, $AJ466, 2) &amp; $AC466)</f>
        <v/>
      </c>
      <c r="I466" s="332" t="str">
        <f t="shared" si="180"/>
        <v/>
      </c>
      <c r="J466" s="333" t="str">
        <f t="shared" si="181"/>
        <v/>
      </c>
      <c r="K466" s="334" t="str">
        <f t="shared" si="182"/>
        <v/>
      </c>
      <c r="L466" s="335" t="str">
        <f t="shared" si="183"/>
        <v/>
      </c>
      <c r="M466" s="270" t="str">
        <f t="shared" ca="1" si="184"/>
        <v xml:space="preserve">\ltjruby{}{}\
</v>
      </c>
      <c r="N466" s="270" t="str">
        <f t="shared" ca="1" si="185"/>
        <v xml:space="preserve">&lt;ruby&gt;&lt;rt&gt;&lt;/rt&gt;&lt;/ruby&gt;
</v>
      </c>
      <c r="O466" s="270" t="str">
        <f t="shared" ca="1" si="186"/>
        <v xml:space="preserve">&lt;ruby&gt;&lt;rt&gt;&lt;/rt&gt;&lt;/ruby&gt;
</v>
      </c>
      <c r="P466" s="270" t="str">
        <f t="shared" ca="1" si="177"/>
        <v xml:space="preserve">&lt;ruby&gt;&lt;rt&gt;&lt;/rt&gt;&lt;/ruby&gt;
</v>
      </c>
      <c r="Q466" s="270" t="str">
        <f t="shared" ca="1" si="177"/>
        <v xml:space="preserve">&lt;ruby&gt;&lt;rt&gt;&lt;/rt&gt;&lt;/ruby&gt;
</v>
      </c>
      <c r="R466" s="271" t="str">
        <f t="shared" ca="1" si="187"/>
        <v xml:space="preserve">&lt;ruby&gt;&lt;rtc&gt;&lt;/rtc&gt;&lt;/ruby&gt;
</v>
      </c>
      <c r="S466" s="271" t="str">
        <f t="shared" ca="1" si="188"/>
        <v xml:space="preserve">&lt;ruby&gt;&lt;rt&gt;&lt;/rt&gt;&lt;rtc&gt;&lt;/rtc&gt;&lt;/ruby&gt;
</v>
      </c>
      <c r="T466" s="244"/>
      <c r="U466" s="272" t="b">
        <f t="shared" si="189"/>
        <v>0</v>
      </c>
      <c r="V466" s="272" t="b">
        <f t="shared" si="190"/>
        <v>0</v>
      </c>
      <c r="W466" s="272" t="b">
        <f t="shared" si="198"/>
        <v>1</v>
      </c>
      <c r="X466" s="272" t="b">
        <f t="shared" si="191"/>
        <v>1</v>
      </c>
      <c r="Y466" s="272" t="b">
        <f t="shared" si="192"/>
        <v>0</v>
      </c>
      <c r="Z466" s="298"/>
      <c r="AA466" s="305" t="str">
        <f t="shared" si="193"/>
        <v/>
      </c>
      <c r="AB466" s="301" t="str" cm="1">
        <f t="array" ref="AB466">IF( $AA466="", "", INDEX(聲母資料表, $AA466, AB$5))</f>
        <v/>
      </c>
      <c r="AC466" s="301" t="str" cm="1">
        <f t="array" ref="AC466">IF( $AA466="", "", INDEX(聲母資料表, $AA466, AC$5))</f>
        <v/>
      </c>
      <c r="AD466" s="305" t="str">
        <f t="shared" si="194"/>
        <v/>
      </c>
      <c r="AE466" s="301" t="str" cm="1">
        <f t="array" ref="AE466">IF( $X466, "", INDEX(韻母資料表, AD466, AE$5))</f>
        <v/>
      </c>
      <c r="AF466" s="301" t="str" cm="1">
        <f t="array" ref="AF466">IF( $X466, "", INDEX(韻母資料表, AE466, AF$5))</f>
        <v/>
      </c>
      <c r="AG466" s="298"/>
      <c r="AH466" s="301" t="str">
        <f t="array" ref="AH466">IF( $X466, "", IF( INDEX(韻母資料表, AD466, $AH$5) = "入聲", TRUE, FALSE) )</f>
        <v/>
      </c>
      <c r="AI466" s="302" t="str">
        <f t="shared" si="195"/>
        <v/>
      </c>
      <c r="AJ466" s="302" t="str">
        <f t="shared" ref="AJ466:AJ529" si="199">IF($U466, "", IF($F466="", $AI466, $F466))</f>
        <v/>
      </c>
      <c r="AK466" s="362" t="str">
        <f t="array" ref="AK466">IF( $X466, "", INDEX(韻母資料表, $AD466, $AK$5))</f>
        <v/>
      </c>
      <c r="AL466" s="362" t="str">
        <f t="array" ref="AL466">IF($X466, "", INDEX(白話字韻母八聲調資料表, $AE466, $AJ466))</f>
        <v/>
      </c>
      <c r="AM466" s="298"/>
      <c r="AN466" s="362" t="str" cm="1">
        <f t="array" ref="AN466">IF($W466, "", INDEX(聲母資料表, $AA466, AN$5))</f>
        <v/>
      </c>
      <c r="AO466" s="367" t="str" cm="1">
        <f t="array" ref="AO466">IF($X466, "", INDEX(韻母資料表, $AD466, AO$5))</f>
        <v/>
      </c>
      <c r="AP466" s="362" t="str" cm="1">
        <f t="array" ref="AP466">IF($X466, "", INDEX(台羅韻母八聲調資料表, $AE466, $F466))</f>
        <v/>
      </c>
      <c r="AQ466" s="298"/>
      <c r="AR466" s="302" t="str">
        <f t="array" ref="AR466">IF($W466, "", INDEX(聲母資料表, $AA466, $AR$5))</f>
        <v/>
      </c>
      <c r="AS466" s="303" t="str">
        <f t="array" ref="AS466">IF($X466, "", INDEX(韻母資料表, $AD466, $AS$5))</f>
        <v/>
      </c>
      <c r="AT466" s="302" t="str">
        <f t="array" ref="AT466">IF($X466, "", INDEX(閩拼韻母八聲調資料表, $AE466, $AJ466))</f>
        <v/>
      </c>
      <c r="AV466" s="301" t="b">
        <f t="shared" si="197"/>
        <v>0</v>
      </c>
      <c r="AW466" s="301" t="str">
        <f>IF( $AV466, IFERROR( IF(MATCH( $E466, 顎音化聲母!$H$9:$H$37, 0), TRUE, FALSE), FALSE), "")</f>
        <v/>
      </c>
      <c r="AX466" s="301" t="str">
        <f t="array" ref="AX466">IF( AND($AV466, $AW466), INDEX(顎音化聲母資料表, MATCH( $D466 &amp; $E466, 顎音化聲母!$L$5:$L$136, 0), 3), "")</f>
        <v/>
      </c>
      <c r="AY466" s="301" t="str">
        <f t="shared" si="196"/>
        <v/>
      </c>
      <c r="AZ466" s="362" t="str">
        <f t="array" ref="AZ466">IF($AY466="", "", IF( $AX466&lt;&gt;"", $AX466,INDEX(聲母資料表, $AY466, $AZ$5)))</f>
        <v/>
      </c>
      <c r="BA466" s="362" t="str">
        <f t="array" ref="BA466">IF($X466, "", INDEX(方音八音反切資料表, $AE466, $AJ466))</f>
        <v/>
      </c>
    </row>
    <row r="467" spans="2:53">
      <c r="B467" s="307">
        <f t="shared" si="178"/>
        <v>460</v>
      </c>
      <c r="C467" s="404"/>
      <c r="D467" s="312"/>
      <c r="E467" s="312"/>
      <c r="F467" s="296"/>
      <c r="G467" s="418" t="str">
        <f t="shared" si="179"/>
        <v/>
      </c>
      <c r="H467" s="269" t="str" cm="1">
        <f t="array" ref="H467">IF( OR($U467, NOT($V467), $X467), "",  $AF467 &amp; INDEX(中文數值資料表, $AJ467, 2) &amp; $AC467)</f>
        <v/>
      </c>
      <c r="I467" s="332" t="str">
        <f t="shared" si="180"/>
        <v/>
      </c>
      <c r="J467" s="333" t="str">
        <f t="shared" si="181"/>
        <v/>
      </c>
      <c r="K467" s="334" t="str">
        <f t="shared" si="182"/>
        <v/>
      </c>
      <c r="L467" s="335" t="str">
        <f t="shared" si="183"/>
        <v/>
      </c>
      <c r="M467" s="270" t="str">
        <f t="shared" ca="1" si="184"/>
        <v xml:space="preserve">\ltjruby{}{}\
</v>
      </c>
      <c r="N467" s="270" t="str">
        <f t="shared" ca="1" si="185"/>
        <v xml:space="preserve">&lt;ruby&gt;&lt;rt&gt;&lt;/rt&gt;&lt;/ruby&gt;
</v>
      </c>
      <c r="O467" s="270" t="str">
        <f t="shared" ca="1" si="186"/>
        <v xml:space="preserve">&lt;ruby&gt;&lt;rt&gt;&lt;/rt&gt;&lt;/ruby&gt;
</v>
      </c>
      <c r="P467" s="270" t="str">
        <f t="shared" ca="1" si="177"/>
        <v xml:space="preserve">&lt;ruby&gt;&lt;rt&gt;&lt;/rt&gt;&lt;/ruby&gt;
</v>
      </c>
      <c r="Q467" s="270" t="str">
        <f t="shared" ca="1" si="177"/>
        <v xml:space="preserve">&lt;ruby&gt;&lt;rt&gt;&lt;/rt&gt;&lt;/ruby&gt;
</v>
      </c>
      <c r="R467" s="271" t="str">
        <f t="shared" ca="1" si="187"/>
        <v xml:space="preserve">&lt;ruby&gt;&lt;rtc&gt;&lt;/rtc&gt;&lt;/ruby&gt;
</v>
      </c>
      <c r="S467" s="271" t="str">
        <f t="shared" ca="1" si="188"/>
        <v xml:space="preserve">&lt;ruby&gt;&lt;rt&gt;&lt;/rt&gt;&lt;rtc&gt;&lt;/rtc&gt;&lt;/ruby&gt;
</v>
      </c>
      <c r="T467" s="244"/>
      <c r="U467" s="272" t="b">
        <f t="shared" si="189"/>
        <v>0</v>
      </c>
      <c r="V467" s="272" t="b">
        <f t="shared" si="190"/>
        <v>0</v>
      </c>
      <c r="W467" s="272" t="b">
        <f t="shared" si="198"/>
        <v>1</v>
      </c>
      <c r="X467" s="272" t="b">
        <f t="shared" si="191"/>
        <v>1</v>
      </c>
      <c r="Y467" s="272" t="b">
        <f t="shared" si="192"/>
        <v>0</v>
      </c>
      <c r="Z467" s="298"/>
      <c r="AA467" s="305" t="str">
        <f t="shared" si="193"/>
        <v/>
      </c>
      <c r="AB467" s="301" t="str" cm="1">
        <f t="array" ref="AB467">IF( $AA467="", "", INDEX(聲母資料表, $AA467, AB$5))</f>
        <v/>
      </c>
      <c r="AC467" s="301" t="str" cm="1">
        <f t="array" ref="AC467">IF( $AA467="", "", INDEX(聲母資料表, $AA467, AC$5))</f>
        <v/>
      </c>
      <c r="AD467" s="305" t="str">
        <f t="shared" si="194"/>
        <v/>
      </c>
      <c r="AE467" s="301" t="str" cm="1">
        <f t="array" ref="AE467">IF( $X467, "", INDEX(韻母資料表, AD467, AE$5))</f>
        <v/>
      </c>
      <c r="AF467" s="301" t="str" cm="1">
        <f t="array" ref="AF467">IF( $X467, "", INDEX(韻母資料表, AE467, AF$5))</f>
        <v/>
      </c>
      <c r="AG467" s="298"/>
      <c r="AH467" s="301" t="str">
        <f t="array" ref="AH467">IF( $X467, "", IF( INDEX(韻母資料表, AD467, $AH$5) = "入聲", TRUE, FALSE) )</f>
        <v/>
      </c>
      <c r="AI467" s="302" t="str">
        <f t="shared" si="195"/>
        <v/>
      </c>
      <c r="AJ467" s="302" t="str">
        <f t="shared" si="199"/>
        <v/>
      </c>
      <c r="AK467" s="362" t="str">
        <f t="array" ref="AK467">IF( $X467, "", INDEX(韻母資料表, $AD467, $AK$5))</f>
        <v/>
      </c>
      <c r="AL467" s="362" t="str">
        <f t="array" ref="AL467">IF($X467, "", INDEX(白話字韻母八聲調資料表, $AE467, $AJ467))</f>
        <v/>
      </c>
      <c r="AM467" s="298"/>
      <c r="AN467" s="362" t="str" cm="1">
        <f t="array" ref="AN467">IF($W467, "", INDEX(聲母資料表, $AA467, AN$5))</f>
        <v/>
      </c>
      <c r="AO467" s="367" t="str" cm="1">
        <f t="array" ref="AO467">IF($X467, "", INDEX(韻母資料表, $AD467, AO$5))</f>
        <v/>
      </c>
      <c r="AP467" s="362" t="str" cm="1">
        <f t="array" ref="AP467">IF($X467, "", INDEX(台羅韻母八聲調資料表, $AE467, $F467))</f>
        <v/>
      </c>
      <c r="AQ467" s="298"/>
      <c r="AR467" s="302" t="str">
        <f t="array" ref="AR467">IF($W467, "", INDEX(聲母資料表, $AA467, $AR$5))</f>
        <v/>
      </c>
      <c r="AS467" s="303" t="str">
        <f t="array" ref="AS467">IF($X467, "", INDEX(韻母資料表, $AD467, $AS$5))</f>
        <v/>
      </c>
      <c r="AT467" s="302" t="str">
        <f t="array" ref="AT467">IF($X467, "", INDEX(閩拼韻母八聲調資料表, $AE467, $AJ467))</f>
        <v/>
      </c>
      <c r="AV467" s="301" t="b">
        <f t="shared" si="197"/>
        <v>0</v>
      </c>
      <c r="AW467" s="301" t="str">
        <f>IF( $AV467, IFERROR( IF(MATCH( $E467, 顎音化聲母!$H$9:$H$37, 0), TRUE, FALSE), FALSE), "")</f>
        <v/>
      </c>
      <c r="AX467" s="301" t="str">
        <f t="array" ref="AX467">IF( AND($AV467, $AW467), INDEX(顎音化聲母資料表, MATCH( $D467 &amp; $E467, 顎音化聲母!$L$5:$L$136, 0), 3), "")</f>
        <v/>
      </c>
      <c r="AY467" s="301" t="str">
        <f t="shared" si="196"/>
        <v/>
      </c>
      <c r="AZ467" s="362" t="str">
        <f t="array" ref="AZ467">IF($AY467="", "", IF( $AX467&lt;&gt;"", $AX467,INDEX(聲母資料表, $AY467, $AZ$5)))</f>
        <v/>
      </c>
      <c r="BA467" s="362" t="str">
        <f t="array" ref="BA467">IF($X467, "", INDEX(方音八音反切資料表, $AE467, $AJ467))</f>
        <v/>
      </c>
    </row>
    <row r="468" spans="2:53">
      <c r="B468" s="307">
        <f t="shared" si="178"/>
        <v>461</v>
      </c>
      <c r="C468" s="404"/>
      <c r="D468" s="312"/>
      <c r="E468" s="312"/>
      <c r="F468" s="296"/>
      <c r="G468" s="418" t="str">
        <f t="shared" si="179"/>
        <v/>
      </c>
      <c r="H468" s="269" t="str" cm="1">
        <f t="array" ref="H468">IF( OR($U468, NOT($V468), $X468), "",  $AF468 &amp; INDEX(中文數值資料表, $AJ468, 2) &amp; $AC468)</f>
        <v/>
      </c>
      <c r="I468" s="332" t="str">
        <f t="shared" si="180"/>
        <v/>
      </c>
      <c r="J468" s="333" t="str">
        <f t="shared" si="181"/>
        <v/>
      </c>
      <c r="K468" s="334" t="str">
        <f t="shared" si="182"/>
        <v/>
      </c>
      <c r="L468" s="335" t="str">
        <f t="shared" si="183"/>
        <v/>
      </c>
      <c r="M468" s="270" t="str">
        <f t="shared" ca="1" si="184"/>
        <v xml:space="preserve">\ltjruby{}{}\
</v>
      </c>
      <c r="N468" s="270" t="str">
        <f t="shared" ca="1" si="185"/>
        <v xml:space="preserve">&lt;ruby&gt;&lt;rt&gt;&lt;/rt&gt;&lt;/ruby&gt;
</v>
      </c>
      <c r="O468" s="270" t="str">
        <f t="shared" ca="1" si="186"/>
        <v xml:space="preserve">&lt;ruby&gt;&lt;rt&gt;&lt;/rt&gt;&lt;/ruby&gt;
</v>
      </c>
      <c r="P468" s="270" t="str">
        <f t="shared" ref="P468:Q487" ca="1" si="200">IF( $U468, ($C468 &amp; CHAR(10)), IF($C468=CHAR(10), (CHAR(10) &amp; "&lt;/p&gt;" &amp; CHAR(10) &amp; "&lt;p&gt;" &amp; CHAR(10)), "&lt;ruby&gt;" &amp; $C468 &amp; "&lt;rt&gt;" &amp; INDIRECT( ADDRESS(ROW(), COLUMN() - $P$5) ) &amp; "&lt;/rt&gt;&lt;/ruby&gt;" &amp; CHAR(10)))</f>
        <v xml:space="preserve">&lt;ruby&gt;&lt;rt&gt;&lt;/rt&gt;&lt;/ruby&gt;
</v>
      </c>
      <c r="Q468" s="270" t="str">
        <f t="shared" ca="1" si="200"/>
        <v xml:space="preserve">&lt;ruby&gt;&lt;rt&gt;&lt;/rt&gt;&lt;/ruby&gt;
</v>
      </c>
      <c r="R468" s="271" t="str">
        <f t="shared" ca="1" si="187"/>
        <v xml:space="preserve">&lt;ruby&gt;&lt;rtc&gt;&lt;/rtc&gt;&lt;/ruby&gt;
</v>
      </c>
      <c r="S468" s="271" t="str">
        <f t="shared" ca="1" si="188"/>
        <v xml:space="preserve">&lt;ruby&gt;&lt;rt&gt;&lt;/rt&gt;&lt;rtc&gt;&lt;/rtc&gt;&lt;/ruby&gt;
</v>
      </c>
      <c r="T468" s="244"/>
      <c r="U468" s="272" t="b">
        <f t="shared" si="189"/>
        <v>0</v>
      </c>
      <c r="V468" s="272" t="b">
        <f t="shared" si="190"/>
        <v>0</v>
      </c>
      <c r="W468" s="272" t="b">
        <f t="shared" si="198"/>
        <v>1</v>
      </c>
      <c r="X468" s="272" t="b">
        <f t="shared" si="191"/>
        <v>1</v>
      </c>
      <c r="Y468" s="272" t="b">
        <f t="shared" si="192"/>
        <v>0</v>
      </c>
      <c r="Z468" s="298"/>
      <c r="AA468" s="305" t="str">
        <f t="shared" si="193"/>
        <v/>
      </c>
      <c r="AB468" s="301" t="str" cm="1">
        <f t="array" ref="AB468">IF( $AA468="", "", INDEX(聲母資料表, $AA468, AB$5))</f>
        <v/>
      </c>
      <c r="AC468" s="301" t="str" cm="1">
        <f t="array" ref="AC468">IF( $AA468="", "", INDEX(聲母資料表, $AA468, AC$5))</f>
        <v/>
      </c>
      <c r="AD468" s="305" t="str">
        <f t="shared" si="194"/>
        <v/>
      </c>
      <c r="AE468" s="301" t="str" cm="1">
        <f t="array" ref="AE468">IF( $X468, "", INDEX(韻母資料表, AD468, AE$5))</f>
        <v/>
      </c>
      <c r="AF468" s="301" t="str" cm="1">
        <f t="array" ref="AF468">IF( $X468, "", INDEX(韻母資料表, AE468, AF$5))</f>
        <v/>
      </c>
      <c r="AG468" s="298"/>
      <c r="AH468" s="301" t="str">
        <f t="array" ref="AH468">IF( $X468, "", IF( INDEX(韻母資料表, AD468, $AH$5) = "入聲", TRUE, FALSE) )</f>
        <v/>
      </c>
      <c r="AI468" s="302" t="str">
        <f t="shared" si="195"/>
        <v/>
      </c>
      <c r="AJ468" s="302" t="str">
        <f t="shared" si="199"/>
        <v/>
      </c>
      <c r="AK468" s="362" t="str">
        <f t="array" ref="AK468">IF( $X468, "", INDEX(韻母資料表, $AD468, $AK$5))</f>
        <v/>
      </c>
      <c r="AL468" s="362" t="str">
        <f t="array" ref="AL468">IF($X468, "", INDEX(白話字韻母八聲調資料表, $AE468, $AJ468))</f>
        <v/>
      </c>
      <c r="AM468" s="298"/>
      <c r="AN468" s="362" t="str" cm="1">
        <f t="array" ref="AN468">IF($W468, "", INDEX(聲母資料表, $AA468, AN$5))</f>
        <v/>
      </c>
      <c r="AO468" s="367" t="str" cm="1">
        <f t="array" ref="AO468">IF($X468, "", INDEX(韻母資料表, $AD468, AO$5))</f>
        <v/>
      </c>
      <c r="AP468" s="362" t="str" cm="1">
        <f t="array" ref="AP468">IF($X468, "", INDEX(台羅韻母八聲調資料表, $AE468, $F468))</f>
        <v/>
      </c>
      <c r="AQ468" s="298"/>
      <c r="AR468" s="302" t="str">
        <f t="array" ref="AR468">IF($W468, "", INDEX(聲母資料表, $AA468, $AR$5))</f>
        <v/>
      </c>
      <c r="AS468" s="303" t="str">
        <f t="array" ref="AS468">IF($X468, "", INDEX(韻母資料表, $AD468, $AS$5))</f>
        <v/>
      </c>
      <c r="AT468" s="302" t="str">
        <f t="array" ref="AT468">IF($X468, "", INDEX(閩拼韻母八聲調資料表, $AE468, $AJ468))</f>
        <v/>
      </c>
      <c r="AV468" s="301" t="b">
        <f t="shared" si="197"/>
        <v>0</v>
      </c>
      <c r="AW468" s="301" t="str">
        <f>IF( $AV468, IFERROR( IF(MATCH( $E468, 顎音化聲母!$H$9:$H$37, 0), TRUE, FALSE), FALSE), "")</f>
        <v/>
      </c>
      <c r="AX468" s="301" t="str">
        <f t="array" ref="AX468">IF( AND($AV468, $AW468), INDEX(顎音化聲母資料表, MATCH( $D468 &amp; $E468, 顎音化聲母!$L$5:$L$136, 0), 3), "")</f>
        <v/>
      </c>
      <c r="AY468" s="301" t="str">
        <f t="shared" si="196"/>
        <v/>
      </c>
      <c r="AZ468" s="362" t="str">
        <f t="array" ref="AZ468">IF($AY468="", "", IF( $AX468&lt;&gt;"", $AX468,INDEX(聲母資料表, $AY468, $AZ$5)))</f>
        <v/>
      </c>
      <c r="BA468" s="362" t="str">
        <f t="array" ref="BA468">IF($X468, "", INDEX(方音八音反切資料表, $AE468, $AJ468))</f>
        <v/>
      </c>
    </row>
    <row r="469" spans="2:53">
      <c r="B469" s="307">
        <f t="shared" si="178"/>
        <v>462</v>
      </c>
      <c r="C469" s="404"/>
      <c r="D469" s="312"/>
      <c r="E469" s="312"/>
      <c r="F469" s="296"/>
      <c r="G469" s="418" t="str">
        <f t="shared" si="179"/>
        <v/>
      </c>
      <c r="H469" s="269" t="str" cm="1">
        <f t="array" ref="H469">IF( OR($U469, NOT($V469), $X469), "",  $AF469 &amp; INDEX(中文數值資料表, $AJ469, 2) &amp; $AC469)</f>
        <v/>
      </c>
      <c r="I469" s="332" t="str">
        <f t="shared" si="180"/>
        <v/>
      </c>
      <c r="J469" s="333" t="str">
        <f t="shared" si="181"/>
        <v/>
      </c>
      <c r="K469" s="334" t="str">
        <f t="shared" si="182"/>
        <v/>
      </c>
      <c r="L469" s="335" t="str">
        <f t="shared" si="183"/>
        <v/>
      </c>
      <c r="M469" s="270" t="str">
        <f t="shared" ca="1" si="184"/>
        <v xml:space="preserve">\ltjruby{}{}\
</v>
      </c>
      <c r="N469" s="270" t="str">
        <f t="shared" ca="1" si="185"/>
        <v xml:space="preserve">&lt;ruby&gt;&lt;rt&gt;&lt;/rt&gt;&lt;/ruby&gt;
</v>
      </c>
      <c r="O469" s="270" t="str">
        <f t="shared" ca="1" si="186"/>
        <v xml:space="preserve">&lt;ruby&gt;&lt;rt&gt;&lt;/rt&gt;&lt;/ruby&gt;
</v>
      </c>
      <c r="P469" s="270" t="str">
        <f t="shared" ca="1" si="200"/>
        <v xml:space="preserve">&lt;ruby&gt;&lt;rt&gt;&lt;/rt&gt;&lt;/ruby&gt;
</v>
      </c>
      <c r="Q469" s="270" t="str">
        <f t="shared" ca="1" si="200"/>
        <v xml:space="preserve">&lt;ruby&gt;&lt;rt&gt;&lt;/rt&gt;&lt;/ruby&gt;
</v>
      </c>
      <c r="R469" s="271" t="str">
        <f t="shared" ca="1" si="187"/>
        <v xml:space="preserve">&lt;ruby&gt;&lt;rtc&gt;&lt;/rtc&gt;&lt;/ruby&gt;
</v>
      </c>
      <c r="S469" s="271" t="str">
        <f t="shared" ca="1" si="188"/>
        <v xml:space="preserve">&lt;ruby&gt;&lt;rt&gt;&lt;/rt&gt;&lt;rtc&gt;&lt;/rtc&gt;&lt;/ruby&gt;
</v>
      </c>
      <c r="T469" s="244"/>
      <c r="U469" s="272" t="b">
        <f t="shared" si="189"/>
        <v>0</v>
      </c>
      <c r="V469" s="272" t="b">
        <f t="shared" si="190"/>
        <v>0</v>
      </c>
      <c r="W469" s="272" t="b">
        <f t="shared" si="198"/>
        <v>1</v>
      </c>
      <c r="X469" s="272" t="b">
        <f t="shared" si="191"/>
        <v>1</v>
      </c>
      <c r="Y469" s="272" t="b">
        <f t="shared" si="192"/>
        <v>0</v>
      </c>
      <c r="Z469" s="298"/>
      <c r="AA469" s="305" t="str">
        <f t="shared" si="193"/>
        <v/>
      </c>
      <c r="AB469" s="301" t="str" cm="1">
        <f t="array" ref="AB469">IF( $AA469="", "", INDEX(聲母資料表, $AA469, AB$5))</f>
        <v/>
      </c>
      <c r="AC469" s="301" t="str" cm="1">
        <f t="array" ref="AC469">IF( $AA469="", "", INDEX(聲母資料表, $AA469, AC$5))</f>
        <v/>
      </c>
      <c r="AD469" s="305" t="str">
        <f t="shared" si="194"/>
        <v/>
      </c>
      <c r="AE469" s="301" t="str" cm="1">
        <f t="array" ref="AE469">IF( $X469, "", INDEX(韻母資料表, AD469, AE$5))</f>
        <v/>
      </c>
      <c r="AF469" s="301" t="str" cm="1">
        <f t="array" ref="AF469">IF( $X469, "", INDEX(韻母資料表, AE469, AF$5))</f>
        <v/>
      </c>
      <c r="AG469" s="298"/>
      <c r="AH469" s="301" t="str">
        <f t="array" ref="AH469">IF( $X469, "", IF( INDEX(韻母資料表, AD469, $AH$5) = "入聲", TRUE, FALSE) )</f>
        <v/>
      </c>
      <c r="AI469" s="302" t="str">
        <f t="shared" si="195"/>
        <v/>
      </c>
      <c r="AJ469" s="302" t="str">
        <f t="shared" si="199"/>
        <v/>
      </c>
      <c r="AK469" s="362" t="str">
        <f t="array" ref="AK469">IF( $X469, "", INDEX(韻母資料表, $AD469, $AK$5))</f>
        <v/>
      </c>
      <c r="AL469" s="362" t="str">
        <f t="array" ref="AL469">IF($X469, "", INDEX(白話字韻母八聲調資料表, $AE469, $AJ469))</f>
        <v/>
      </c>
      <c r="AM469" s="298"/>
      <c r="AN469" s="362" t="str" cm="1">
        <f t="array" ref="AN469">IF($W469, "", INDEX(聲母資料表, $AA469, AN$5))</f>
        <v/>
      </c>
      <c r="AO469" s="367" t="str" cm="1">
        <f t="array" ref="AO469">IF($X469, "", INDEX(韻母資料表, $AD469, AO$5))</f>
        <v/>
      </c>
      <c r="AP469" s="362" t="str" cm="1">
        <f t="array" ref="AP469">IF($X469, "", INDEX(台羅韻母八聲調資料表, $AE469, $F469))</f>
        <v/>
      </c>
      <c r="AQ469" s="298"/>
      <c r="AR469" s="302" t="str">
        <f t="array" ref="AR469">IF($W469, "", INDEX(聲母資料表, $AA469, $AR$5))</f>
        <v/>
      </c>
      <c r="AS469" s="303" t="str">
        <f t="array" ref="AS469">IF($X469, "", INDEX(韻母資料表, $AD469, $AS$5))</f>
        <v/>
      </c>
      <c r="AT469" s="302" t="str">
        <f t="array" ref="AT469">IF($X469, "", INDEX(閩拼韻母八聲調資料表, $AE469, $AJ469))</f>
        <v/>
      </c>
      <c r="AV469" s="301" t="b">
        <f t="shared" si="197"/>
        <v>0</v>
      </c>
      <c r="AW469" s="301" t="str">
        <f>IF( $AV469, IFERROR( IF(MATCH( $E469, 顎音化聲母!$H$9:$H$37, 0), TRUE, FALSE), FALSE), "")</f>
        <v/>
      </c>
      <c r="AX469" s="301" t="str">
        <f t="array" ref="AX469">IF( AND($AV469, $AW469), INDEX(顎音化聲母資料表, MATCH( $D469 &amp; $E469, 顎音化聲母!$L$5:$L$136, 0), 3), "")</f>
        <v/>
      </c>
      <c r="AY469" s="301" t="str">
        <f t="shared" si="196"/>
        <v/>
      </c>
      <c r="AZ469" s="362" t="str">
        <f t="array" ref="AZ469">IF($AY469="", "", IF( $AX469&lt;&gt;"", $AX469,INDEX(聲母資料表, $AY469, $AZ$5)))</f>
        <v/>
      </c>
      <c r="BA469" s="362" t="str">
        <f t="array" ref="BA469">IF($X469, "", INDEX(方音八音反切資料表, $AE469, $AJ469))</f>
        <v/>
      </c>
    </row>
    <row r="470" spans="2:53">
      <c r="B470" s="307">
        <f t="shared" si="178"/>
        <v>463</v>
      </c>
      <c r="C470" s="404"/>
      <c r="D470" s="312"/>
      <c r="E470" s="312"/>
      <c r="F470" s="296"/>
      <c r="G470" s="418" t="str">
        <f t="shared" si="179"/>
        <v/>
      </c>
      <c r="H470" s="269" t="str" cm="1">
        <f t="array" ref="H470">IF( OR($U470, NOT($V470), $X470), "",  $AF470 &amp; INDEX(中文數值資料表, $AJ470, 2) &amp; $AC470)</f>
        <v/>
      </c>
      <c r="I470" s="332" t="str">
        <f t="shared" si="180"/>
        <v/>
      </c>
      <c r="J470" s="333" t="str">
        <f t="shared" si="181"/>
        <v/>
      </c>
      <c r="K470" s="334" t="str">
        <f t="shared" si="182"/>
        <v/>
      </c>
      <c r="L470" s="335" t="str">
        <f t="shared" si="183"/>
        <v/>
      </c>
      <c r="M470" s="270" t="str">
        <f t="shared" ca="1" si="184"/>
        <v xml:space="preserve">\ltjruby{}{}\
</v>
      </c>
      <c r="N470" s="270" t="str">
        <f t="shared" ca="1" si="185"/>
        <v xml:space="preserve">&lt;ruby&gt;&lt;rt&gt;&lt;/rt&gt;&lt;/ruby&gt;
</v>
      </c>
      <c r="O470" s="270" t="str">
        <f t="shared" ca="1" si="186"/>
        <v xml:space="preserve">&lt;ruby&gt;&lt;rt&gt;&lt;/rt&gt;&lt;/ruby&gt;
</v>
      </c>
      <c r="P470" s="270" t="str">
        <f t="shared" ca="1" si="200"/>
        <v xml:space="preserve">&lt;ruby&gt;&lt;rt&gt;&lt;/rt&gt;&lt;/ruby&gt;
</v>
      </c>
      <c r="Q470" s="270" t="str">
        <f t="shared" ca="1" si="200"/>
        <v xml:space="preserve">&lt;ruby&gt;&lt;rt&gt;&lt;/rt&gt;&lt;/ruby&gt;
</v>
      </c>
      <c r="R470" s="271" t="str">
        <f t="shared" ca="1" si="187"/>
        <v xml:space="preserve">&lt;ruby&gt;&lt;rtc&gt;&lt;/rtc&gt;&lt;/ruby&gt;
</v>
      </c>
      <c r="S470" s="271" t="str">
        <f t="shared" ca="1" si="188"/>
        <v xml:space="preserve">&lt;ruby&gt;&lt;rt&gt;&lt;/rt&gt;&lt;rtc&gt;&lt;/rtc&gt;&lt;/ruby&gt;
</v>
      </c>
      <c r="T470" s="244"/>
      <c r="U470" s="272" t="b">
        <f t="shared" si="189"/>
        <v>0</v>
      </c>
      <c r="V470" s="272" t="b">
        <f t="shared" si="190"/>
        <v>0</v>
      </c>
      <c r="W470" s="272" t="b">
        <f t="shared" si="198"/>
        <v>1</v>
      </c>
      <c r="X470" s="272" t="b">
        <f t="shared" si="191"/>
        <v>1</v>
      </c>
      <c r="Y470" s="272" t="b">
        <f t="shared" si="192"/>
        <v>0</v>
      </c>
      <c r="Z470" s="298"/>
      <c r="AA470" s="305" t="str">
        <f t="shared" si="193"/>
        <v/>
      </c>
      <c r="AB470" s="301" t="str" cm="1">
        <f t="array" ref="AB470">IF( $AA470="", "", INDEX(聲母資料表, $AA470, AB$5))</f>
        <v/>
      </c>
      <c r="AC470" s="301" t="str" cm="1">
        <f t="array" ref="AC470">IF( $AA470="", "", INDEX(聲母資料表, $AA470, AC$5))</f>
        <v/>
      </c>
      <c r="AD470" s="305" t="str">
        <f t="shared" si="194"/>
        <v/>
      </c>
      <c r="AE470" s="301" t="str" cm="1">
        <f t="array" ref="AE470">IF( $X470, "", INDEX(韻母資料表, AD470, AE$5))</f>
        <v/>
      </c>
      <c r="AF470" s="301" t="str" cm="1">
        <f t="array" ref="AF470">IF( $X470, "", INDEX(韻母資料表, AE470, AF$5))</f>
        <v/>
      </c>
      <c r="AG470" s="298"/>
      <c r="AH470" s="301" t="str">
        <f t="array" ref="AH470">IF( $X470, "", IF( INDEX(韻母資料表, AD470, $AH$5) = "入聲", TRUE, FALSE) )</f>
        <v/>
      </c>
      <c r="AI470" s="302" t="str">
        <f t="shared" si="195"/>
        <v/>
      </c>
      <c r="AJ470" s="302" t="str">
        <f t="shared" si="199"/>
        <v/>
      </c>
      <c r="AK470" s="362" t="str">
        <f t="array" ref="AK470">IF( $X470, "", INDEX(韻母資料表, $AD470, $AK$5))</f>
        <v/>
      </c>
      <c r="AL470" s="362" t="str">
        <f t="array" ref="AL470">IF($X470, "", INDEX(白話字韻母八聲調資料表, $AE470, $AJ470))</f>
        <v/>
      </c>
      <c r="AM470" s="298"/>
      <c r="AN470" s="362" t="str" cm="1">
        <f t="array" ref="AN470">IF($W470, "", INDEX(聲母資料表, $AA470, AN$5))</f>
        <v/>
      </c>
      <c r="AO470" s="367" t="str" cm="1">
        <f t="array" ref="AO470">IF($X470, "", INDEX(韻母資料表, $AD470, AO$5))</f>
        <v/>
      </c>
      <c r="AP470" s="362" t="str" cm="1">
        <f t="array" ref="AP470">IF($X470, "", INDEX(台羅韻母八聲調資料表, $AE470, $F470))</f>
        <v/>
      </c>
      <c r="AQ470" s="298"/>
      <c r="AR470" s="302" t="str">
        <f t="array" ref="AR470">IF($W470, "", INDEX(聲母資料表, $AA470, $AR$5))</f>
        <v/>
      </c>
      <c r="AS470" s="303" t="str">
        <f t="array" ref="AS470">IF($X470, "", INDEX(韻母資料表, $AD470, $AS$5))</f>
        <v/>
      </c>
      <c r="AT470" s="302" t="str">
        <f t="array" ref="AT470">IF($X470, "", INDEX(閩拼韻母八聲調資料表, $AE470, $AJ470))</f>
        <v/>
      </c>
      <c r="AV470" s="301" t="b">
        <f t="shared" si="197"/>
        <v>0</v>
      </c>
      <c r="AW470" s="301" t="str">
        <f>IF( $AV470, IFERROR( IF(MATCH( $E470, 顎音化聲母!$H$9:$H$37, 0), TRUE, FALSE), FALSE), "")</f>
        <v/>
      </c>
      <c r="AX470" s="301" t="str">
        <f t="array" ref="AX470">IF( AND($AV470, $AW470), INDEX(顎音化聲母資料表, MATCH( $D470 &amp; $E470, 顎音化聲母!$L$5:$L$136, 0), 3), "")</f>
        <v/>
      </c>
      <c r="AY470" s="301" t="str">
        <f t="shared" si="196"/>
        <v/>
      </c>
      <c r="AZ470" s="362" t="str">
        <f t="array" ref="AZ470">IF($AY470="", "", IF( $AX470&lt;&gt;"", $AX470,INDEX(聲母資料表, $AY470, $AZ$5)))</f>
        <v/>
      </c>
      <c r="BA470" s="362" t="str">
        <f t="array" ref="BA470">IF($X470, "", INDEX(方音八音反切資料表, $AE470, $AJ470))</f>
        <v/>
      </c>
    </row>
    <row r="471" spans="2:53">
      <c r="B471" s="307">
        <f t="shared" si="178"/>
        <v>464</v>
      </c>
      <c r="C471" s="404"/>
      <c r="D471" s="312"/>
      <c r="E471" s="312"/>
      <c r="F471" s="296"/>
      <c r="G471" s="418" t="str">
        <f t="shared" si="179"/>
        <v/>
      </c>
      <c r="H471" s="269" t="str" cm="1">
        <f t="array" ref="H471">IF( OR($U471, NOT($V471), $X471), "",  $AF471 &amp; INDEX(中文數值資料表, $AJ471, 2) &amp; $AC471)</f>
        <v/>
      </c>
      <c r="I471" s="332" t="str">
        <f t="shared" si="180"/>
        <v/>
      </c>
      <c r="J471" s="333" t="str">
        <f t="shared" si="181"/>
        <v/>
      </c>
      <c r="K471" s="334" t="str">
        <f t="shared" si="182"/>
        <v/>
      </c>
      <c r="L471" s="335" t="str">
        <f t="shared" si="183"/>
        <v/>
      </c>
      <c r="M471" s="270" t="str">
        <f t="shared" ca="1" si="184"/>
        <v xml:space="preserve">\ltjruby{}{}\
</v>
      </c>
      <c r="N471" s="270" t="str">
        <f t="shared" ca="1" si="185"/>
        <v xml:space="preserve">&lt;ruby&gt;&lt;rt&gt;&lt;/rt&gt;&lt;/ruby&gt;
</v>
      </c>
      <c r="O471" s="270" t="str">
        <f t="shared" ca="1" si="186"/>
        <v xml:space="preserve">&lt;ruby&gt;&lt;rt&gt;&lt;/rt&gt;&lt;/ruby&gt;
</v>
      </c>
      <c r="P471" s="270" t="str">
        <f t="shared" ca="1" si="200"/>
        <v xml:space="preserve">&lt;ruby&gt;&lt;rt&gt;&lt;/rt&gt;&lt;/ruby&gt;
</v>
      </c>
      <c r="Q471" s="270" t="str">
        <f t="shared" ca="1" si="200"/>
        <v xml:space="preserve">&lt;ruby&gt;&lt;rt&gt;&lt;/rt&gt;&lt;/ruby&gt;
</v>
      </c>
      <c r="R471" s="271" t="str">
        <f t="shared" ca="1" si="187"/>
        <v xml:space="preserve">&lt;ruby&gt;&lt;rtc&gt;&lt;/rtc&gt;&lt;/ruby&gt;
</v>
      </c>
      <c r="S471" s="271" t="str">
        <f t="shared" ca="1" si="188"/>
        <v xml:space="preserve">&lt;ruby&gt;&lt;rt&gt;&lt;/rt&gt;&lt;rtc&gt;&lt;/rtc&gt;&lt;/ruby&gt;
</v>
      </c>
      <c r="T471" s="244"/>
      <c r="U471" s="272" t="b">
        <f t="shared" si="189"/>
        <v>0</v>
      </c>
      <c r="V471" s="272" t="b">
        <f t="shared" si="190"/>
        <v>0</v>
      </c>
      <c r="W471" s="272" t="b">
        <f t="shared" si="198"/>
        <v>1</v>
      </c>
      <c r="X471" s="272" t="b">
        <f t="shared" si="191"/>
        <v>1</v>
      </c>
      <c r="Y471" s="272" t="b">
        <f t="shared" si="192"/>
        <v>0</v>
      </c>
      <c r="Z471" s="298"/>
      <c r="AA471" s="305" t="str">
        <f t="shared" si="193"/>
        <v/>
      </c>
      <c r="AB471" s="301" t="str" cm="1">
        <f t="array" ref="AB471">IF( $AA471="", "", INDEX(聲母資料表, $AA471, AB$5))</f>
        <v/>
      </c>
      <c r="AC471" s="301" t="str" cm="1">
        <f t="array" ref="AC471">IF( $AA471="", "", INDEX(聲母資料表, $AA471, AC$5))</f>
        <v/>
      </c>
      <c r="AD471" s="305" t="str">
        <f t="shared" si="194"/>
        <v/>
      </c>
      <c r="AE471" s="301" t="str" cm="1">
        <f t="array" ref="AE471">IF( $X471, "", INDEX(韻母資料表, AD471, AE$5))</f>
        <v/>
      </c>
      <c r="AF471" s="301" t="str" cm="1">
        <f t="array" ref="AF471">IF( $X471, "", INDEX(韻母資料表, AE471, AF$5))</f>
        <v/>
      </c>
      <c r="AG471" s="298"/>
      <c r="AH471" s="301" t="str">
        <f t="array" ref="AH471">IF( $X471, "", IF( INDEX(韻母資料表, AD471, $AH$5) = "入聲", TRUE, FALSE) )</f>
        <v/>
      </c>
      <c r="AI471" s="302" t="str">
        <f t="shared" si="195"/>
        <v/>
      </c>
      <c r="AJ471" s="302" t="str">
        <f t="shared" si="199"/>
        <v/>
      </c>
      <c r="AK471" s="362" t="str">
        <f t="array" ref="AK471">IF( $X471, "", INDEX(韻母資料表, $AD471, $AK$5))</f>
        <v/>
      </c>
      <c r="AL471" s="362" t="str">
        <f t="array" ref="AL471">IF($X471, "", INDEX(白話字韻母八聲調資料表, $AE471, $AJ471))</f>
        <v/>
      </c>
      <c r="AM471" s="298"/>
      <c r="AN471" s="362" t="str" cm="1">
        <f t="array" ref="AN471">IF($W471, "", INDEX(聲母資料表, $AA471, AN$5))</f>
        <v/>
      </c>
      <c r="AO471" s="367" t="str" cm="1">
        <f t="array" ref="AO471">IF($X471, "", INDEX(韻母資料表, $AD471, AO$5))</f>
        <v/>
      </c>
      <c r="AP471" s="362" t="str" cm="1">
        <f t="array" ref="AP471">IF($X471, "", INDEX(台羅韻母八聲調資料表, $AE471, $F471))</f>
        <v/>
      </c>
      <c r="AQ471" s="298"/>
      <c r="AR471" s="302" t="str">
        <f t="array" ref="AR471">IF($W471, "", INDEX(聲母資料表, $AA471, $AR$5))</f>
        <v/>
      </c>
      <c r="AS471" s="303" t="str">
        <f t="array" ref="AS471">IF($X471, "", INDEX(韻母資料表, $AD471, $AS$5))</f>
        <v/>
      </c>
      <c r="AT471" s="302" t="str">
        <f t="array" ref="AT471">IF($X471, "", INDEX(閩拼韻母八聲調資料表, $AE471, $AJ471))</f>
        <v/>
      </c>
      <c r="AV471" s="301" t="b">
        <f t="shared" si="197"/>
        <v>0</v>
      </c>
      <c r="AW471" s="301" t="str">
        <f>IF( $AV471, IFERROR( IF(MATCH( $E471, 顎音化聲母!$H$9:$H$37, 0), TRUE, FALSE), FALSE), "")</f>
        <v/>
      </c>
      <c r="AX471" s="301" t="str">
        <f t="array" ref="AX471">IF( AND($AV471, $AW471), INDEX(顎音化聲母資料表, MATCH( $D471 &amp; $E471, 顎音化聲母!$L$5:$L$136, 0), 3), "")</f>
        <v/>
      </c>
      <c r="AY471" s="301" t="str">
        <f t="shared" si="196"/>
        <v/>
      </c>
      <c r="AZ471" s="362" t="str">
        <f t="array" ref="AZ471">IF($AY471="", "", IF( $AX471&lt;&gt;"", $AX471,INDEX(聲母資料表, $AY471, $AZ$5)))</f>
        <v/>
      </c>
      <c r="BA471" s="362" t="str">
        <f t="array" ref="BA471">IF($X471, "", INDEX(方音八音反切資料表, $AE471, $AJ471))</f>
        <v/>
      </c>
    </row>
    <row r="472" spans="2:53">
      <c r="B472" s="307">
        <f t="shared" si="178"/>
        <v>465</v>
      </c>
      <c r="C472" s="404"/>
      <c r="D472" s="312"/>
      <c r="E472" s="312"/>
      <c r="F472" s="296"/>
      <c r="G472" s="418" t="str">
        <f t="shared" si="179"/>
        <v/>
      </c>
      <c r="H472" s="269" t="str" cm="1">
        <f t="array" ref="H472">IF( OR($U472, NOT($V472), $X472), "",  $AF472 &amp; INDEX(中文數值資料表, $AJ472, 2) &amp; $AC472)</f>
        <v/>
      </c>
      <c r="I472" s="332" t="str">
        <f t="shared" si="180"/>
        <v/>
      </c>
      <c r="J472" s="333" t="str">
        <f t="shared" si="181"/>
        <v/>
      </c>
      <c r="K472" s="334" t="str">
        <f t="shared" si="182"/>
        <v/>
      </c>
      <c r="L472" s="335" t="str">
        <f t="shared" si="183"/>
        <v/>
      </c>
      <c r="M472" s="270" t="str">
        <f t="shared" ca="1" si="184"/>
        <v xml:space="preserve">\ltjruby{}{}\
</v>
      </c>
      <c r="N472" s="270" t="str">
        <f t="shared" ca="1" si="185"/>
        <v xml:space="preserve">&lt;ruby&gt;&lt;rt&gt;&lt;/rt&gt;&lt;/ruby&gt;
</v>
      </c>
      <c r="O472" s="270" t="str">
        <f t="shared" ca="1" si="186"/>
        <v xml:space="preserve">&lt;ruby&gt;&lt;rt&gt;&lt;/rt&gt;&lt;/ruby&gt;
</v>
      </c>
      <c r="P472" s="270" t="str">
        <f t="shared" ca="1" si="200"/>
        <v xml:space="preserve">&lt;ruby&gt;&lt;rt&gt;&lt;/rt&gt;&lt;/ruby&gt;
</v>
      </c>
      <c r="Q472" s="270" t="str">
        <f t="shared" ca="1" si="200"/>
        <v xml:space="preserve">&lt;ruby&gt;&lt;rt&gt;&lt;/rt&gt;&lt;/ruby&gt;
</v>
      </c>
      <c r="R472" s="271" t="str">
        <f t="shared" ca="1" si="187"/>
        <v xml:space="preserve">&lt;ruby&gt;&lt;rtc&gt;&lt;/rtc&gt;&lt;/ruby&gt;
</v>
      </c>
      <c r="S472" s="271" t="str">
        <f t="shared" ca="1" si="188"/>
        <v xml:space="preserve">&lt;ruby&gt;&lt;rt&gt;&lt;/rt&gt;&lt;rtc&gt;&lt;/rtc&gt;&lt;/ruby&gt;
</v>
      </c>
      <c r="T472" s="244"/>
      <c r="U472" s="272" t="b">
        <f t="shared" si="189"/>
        <v>0</v>
      </c>
      <c r="V472" s="272" t="b">
        <f t="shared" si="190"/>
        <v>0</v>
      </c>
      <c r="W472" s="272" t="b">
        <f t="shared" si="198"/>
        <v>1</v>
      </c>
      <c r="X472" s="272" t="b">
        <f t="shared" si="191"/>
        <v>1</v>
      </c>
      <c r="Y472" s="272" t="b">
        <f t="shared" si="192"/>
        <v>0</v>
      </c>
      <c r="Z472" s="298"/>
      <c r="AA472" s="305" t="str">
        <f t="shared" si="193"/>
        <v/>
      </c>
      <c r="AB472" s="301" t="str" cm="1">
        <f t="array" ref="AB472">IF( $AA472="", "", INDEX(聲母資料表, $AA472, AB$5))</f>
        <v/>
      </c>
      <c r="AC472" s="301" t="str" cm="1">
        <f t="array" ref="AC472">IF( $AA472="", "", INDEX(聲母資料表, $AA472, AC$5))</f>
        <v/>
      </c>
      <c r="AD472" s="305" t="str">
        <f t="shared" si="194"/>
        <v/>
      </c>
      <c r="AE472" s="301" t="str" cm="1">
        <f t="array" ref="AE472">IF( $X472, "", INDEX(韻母資料表, AD472, AE$5))</f>
        <v/>
      </c>
      <c r="AF472" s="301" t="str" cm="1">
        <f t="array" ref="AF472">IF( $X472, "", INDEX(韻母資料表, AE472, AF$5))</f>
        <v/>
      </c>
      <c r="AG472" s="298"/>
      <c r="AH472" s="301" t="str">
        <f t="array" ref="AH472">IF( $X472, "", IF( INDEX(韻母資料表, AD472, $AH$5) = "入聲", TRUE, FALSE) )</f>
        <v/>
      </c>
      <c r="AI472" s="302" t="str">
        <f t="shared" si="195"/>
        <v/>
      </c>
      <c r="AJ472" s="302" t="str">
        <f t="shared" si="199"/>
        <v/>
      </c>
      <c r="AK472" s="362" t="str">
        <f t="array" ref="AK472">IF( $X472, "", INDEX(韻母資料表, $AD472, $AK$5))</f>
        <v/>
      </c>
      <c r="AL472" s="362" t="str">
        <f t="array" ref="AL472">IF($X472, "", INDEX(白話字韻母八聲調資料表, $AE472, $AJ472))</f>
        <v/>
      </c>
      <c r="AM472" s="298"/>
      <c r="AN472" s="362" t="str" cm="1">
        <f t="array" ref="AN472">IF($W472, "", INDEX(聲母資料表, $AA472, AN$5))</f>
        <v/>
      </c>
      <c r="AO472" s="367" t="str" cm="1">
        <f t="array" ref="AO472">IF($X472, "", INDEX(韻母資料表, $AD472, AO$5))</f>
        <v/>
      </c>
      <c r="AP472" s="362" t="str" cm="1">
        <f t="array" ref="AP472">IF($X472, "", INDEX(台羅韻母八聲調資料表, $AE472, $F472))</f>
        <v/>
      </c>
      <c r="AQ472" s="298"/>
      <c r="AR472" s="302" t="str">
        <f t="array" ref="AR472">IF($W472, "", INDEX(聲母資料表, $AA472, $AR$5))</f>
        <v/>
      </c>
      <c r="AS472" s="303" t="str">
        <f t="array" ref="AS472">IF($X472, "", INDEX(韻母資料表, $AD472, $AS$5))</f>
        <v/>
      </c>
      <c r="AT472" s="302" t="str">
        <f t="array" ref="AT472">IF($X472, "", INDEX(閩拼韻母八聲調資料表, $AE472, $AJ472))</f>
        <v/>
      </c>
      <c r="AV472" s="301" t="b">
        <f t="shared" si="197"/>
        <v>0</v>
      </c>
      <c r="AW472" s="301" t="str">
        <f>IF( $AV472, IFERROR( IF(MATCH( $E472, 顎音化聲母!$H$9:$H$37, 0), TRUE, FALSE), FALSE), "")</f>
        <v/>
      </c>
      <c r="AX472" s="301" t="str">
        <f t="array" ref="AX472">IF( AND($AV472, $AW472), INDEX(顎音化聲母資料表, MATCH( $D472 &amp; $E472, 顎音化聲母!$L$5:$L$136, 0), 3), "")</f>
        <v/>
      </c>
      <c r="AY472" s="301" t="str">
        <f t="shared" si="196"/>
        <v/>
      </c>
      <c r="AZ472" s="362" t="str">
        <f t="array" ref="AZ472">IF($AY472="", "", IF( $AX472&lt;&gt;"", $AX472,INDEX(聲母資料表, $AY472, $AZ$5)))</f>
        <v/>
      </c>
      <c r="BA472" s="362" t="str">
        <f t="array" ref="BA472">IF($X472, "", INDEX(方音八音反切資料表, $AE472, $AJ472))</f>
        <v/>
      </c>
    </row>
    <row r="473" spans="2:53">
      <c r="B473" s="307">
        <f t="shared" si="178"/>
        <v>466</v>
      </c>
      <c r="C473" s="404"/>
      <c r="D473" s="312"/>
      <c r="E473" s="312"/>
      <c r="F473" s="296"/>
      <c r="G473" s="418" t="str">
        <f t="shared" si="179"/>
        <v/>
      </c>
      <c r="H473" s="269" t="str" cm="1">
        <f t="array" ref="H473">IF( OR($U473, NOT($V473), $X473), "",  $AF473 &amp; INDEX(中文數值資料表, $AJ473, 2) &amp; $AC473)</f>
        <v/>
      </c>
      <c r="I473" s="332" t="str">
        <f t="shared" si="180"/>
        <v/>
      </c>
      <c r="J473" s="333" t="str">
        <f t="shared" si="181"/>
        <v/>
      </c>
      <c r="K473" s="334" t="str">
        <f t="shared" si="182"/>
        <v/>
      </c>
      <c r="L473" s="335" t="str">
        <f t="shared" si="183"/>
        <v/>
      </c>
      <c r="M473" s="270" t="str">
        <f t="shared" ca="1" si="184"/>
        <v xml:space="preserve">\ltjruby{}{}\
</v>
      </c>
      <c r="N473" s="270" t="str">
        <f t="shared" ca="1" si="185"/>
        <v xml:space="preserve">&lt;ruby&gt;&lt;rt&gt;&lt;/rt&gt;&lt;/ruby&gt;
</v>
      </c>
      <c r="O473" s="270" t="str">
        <f t="shared" ca="1" si="186"/>
        <v xml:space="preserve">&lt;ruby&gt;&lt;rt&gt;&lt;/rt&gt;&lt;/ruby&gt;
</v>
      </c>
      <c r="P473" s="270" t="str">
        <f t="shared" ca="1" si="200"/>
        <v xml:space="preserve">&lt;ruby&gt;&lt;rt&gt;&lt;/rt&gt;&lt;/ruby&gt;
</v>
      </c>
      <c r="Q473" s="270" t="str">
        <f t="shared" ca="1" si="200"/>
        <v xml:space="preserve">&lt;ruby&gt;&lt;rt&gt;&lt;/rt&gt;&lt;/ruby&gt;
</v>
      </c>
      <c r="R473" s="271" t="str">
        <f t="shared" ca="1" si="187"/>
        <v xml:space="preserve">&lt;ruby&gt;&lt;rtc&gt;&lt;/rtc&gt;&lt;/ruby&gt;
</v>
      </c>
      <c r="S473" s="271" t="str">
        <f t="shared" ca="1" si="188"/>
        <v xml:space="preserve">&lt;ruby&gt;&lt;rt&gt;&lt;/rt&gt;&lt;rtc&gt;&lt;/rtc&gt;&lt;/ruby&gt;
</v>
      </c>
      <c r="T473" s="244"/>
      <c r="U473" s="272" t="b">
        <f t="shared" si="189"/>
        <v>0</v>
      </c>
      <c r="V473" s="272" t="b">
        <f t="shared" si="190"/>
        <v>0</v>
      </c>
      <c r="W473" s="272" t="b">
        <f t="shared" si="198"/>
        <v>1</v>
      </c>
      <c r="X473" s="272" t="b">
        <f t="shared" si="191"/>
        <v>1</v>
      </c>
      <c r="Y473" s="272" t="b">
        <f t="shared" si="192"/>
        <v>0</v>
      </c>
      <c r="Z473" s="298"/>
      <c r="AA473" s="305" t="str">
        <f t="shared" si="193"/>
        <v/>
      </c>
      <c r="AB473" s="301" t="str" cm="1">
        <f t="array" ref="AB473">IF( $AA473="", "", INDEX(聲母資料表, $AA473, AB$5))</f>
        <v/>
      </c>
      <c r="AC473" s="301" t="str" cm="1">
        <f t="array" ref="AC473">IF( $AA473="", "", INDEX(聲母資料表, $AA473, AC$5))</f>
        <v/>
      </c>
      <c r="AD473" s="305" t="str">
        <f t="shared" si="194"/>
        <v/>
      </c>
      <c r="AE473" s="301" t="str" cm="1">
        <f t="array" ref="AE473">IF( $X473, "", INDEX(韻母資料表, AD473, AE$5))</f>
        <v/>
      </c>
      <c r="AF473" s="301" t="str" cm="1">
        <f t="array" ref="AF473">IF( $X473, "", INDEX(韻母資料表, AE473, AF$5))</f>
        <v/>
      </c>
      <c r="AG473" s="298"/>
      <c r="AH473" s="301" t="str">
        <f t="array" ref="AH473">IF( $X473, "", IF( INDEX(韻母資料表, AD473, $AH$5) = "入聲", TRUE, FALSE) )</f>
        <v/>
      </c>
      <c r="AI473" s="302" t="str">
        <f t="shared" si="195"/>
        <v/>
      </c>
      <c r="AJ473" s="302" t="str">
        <f t="shared" si="199"/>
        <v/>
      </c>
      <c r="AK473" s="362" t="str">
        <f t="array" ref="AK473">IF( $X473, "", INDEX(韻母資料表, $AD473, $AK$5))</f>
        <v/>
      </c>
      <c r="AL473" s="362" t="str">
        <f t="array" ref="AL473">IF($X473, "", INDEX(白話字韻母八聲調資料表, $AE473, $AJ473))</f>
        <v/>
      </c>
      <c r="AM473" s="298"/>
      <c r="AN473" s="362" t="str" cm="1">
        <f t="array" ref="AN473">IF($W473, "", INDEX(聲母資料表, $AA473, AN$5))</f>
        <v/>
      </c>
      <c r="AO473" s="367" t="str" cm="1">
        <f t="array" ref="AO473">IF($X473, "", INDEX(韻母資料表, $AD473, AO$5))</f>
        <v/>
      </c>
      <c r="AP473" s="362" t="str" cm="1">
        <f t="array" ref="AP473">IF($X473, "", INDEX(台羅韻母八聲調資料表, $AE473, $F473))</f>
        <v/>
      </c>
      <c r="AQ473" s="298"/>
      <c r="AR473" s="302" t="str">
        <f t="array" ref="AR473">IF($W473, "", INDEX(聲母資料表, $AA473, $AR$5))</f>
        <v/>
      </c>
      <c r="AS473" s="303" t="str">
        <f t="array" ref="AS473">IF($X473, "", INDEX(韻母資料表, $AD473, $AS$5))</f>
        <v/>
      </c>
      <c r="AT473" s="302" t="str">
        <f t="array" ref="AT473">IF($X473, "", INDEX(閩拼韻母八聲調資料表, $AE473, $AJ473))</f>
        <v/>
      </c>
      <c r="AV473" s="301" t="b">
        <f t="shared" si="197"/>
        <v>0</v>
      </c>
      <c r="AW473" s="301" t="str">
        <f>IF( $AV473, IFERROR( IF(MATCH( $E473, 顎音化聲母!$H$9:$H$37, 0), TRUE, FALSE), FALSE), "")</f>
        <v/>
      </c>
      <c r="AX473" s="301" t="str">
        <f t="array" ref="AX473">IF( AND($AV473, $AW473), INDEX(顎音化聲母資料表, MATCH( $D473 &amp; $E473, 顎音化聲母!$L$5:$L$136, 0), 3), "")</f>
        <v/>
      </c>
      <c r="AY473" s="301" t="str">
        <f t="shared" si="196"/>
        <v/>
      </c>
      <c r="AZ473" s="362" t="str">
        <f t="array" ref="AZ473">IF($AY473="", "", IF( $AX473&lt;&gt;"", $AX473,INDEX(聲母資料表, $AY473, $AZ$5)))</f>
        <v/>
      </c>
      <c r="BA473" s="362" t="str">
        <f t="array" ref="BA473">IF($X473, "", INDEX(方音八音反切資料表, $AE473, $AJ473))</f>
        <v/>
      </c>
    </row>
    <row r="474" spans="2:53">
      <c r="B474" s="307">
        <f t="shared" si="178"/>
        <v>467</v>
      </c>
      <c r="C474" s="404"/>
      <c r="D474" s="312"/>
      <c r="E474" s="312"/>
      <c r="F474" s="296"/>
      <c r="G474" s="418" t="str">
        <f t="shared" si="179"/>
        <v/>
      </c>
      <c r="H474" s="269" t="str" cm="1">
        <f t="array" ref="H474">IF( OR($U474, NOT($V474), $X474), "",  $AF474 &amp; INDEX(中文數值資料表, $AJ474, 2) &amp; $AC474)</f>
        <v/>
      </c>
      <c r="I474" s="332" t="str">
        <f t="shared" si="180"/>
        <v/>
      </c>
      <c r="J474" s="333" t="str">
        <f t="shared" si="181"/>
        <v/>
      </c>
      <c r="K474" s="334" t="str">
        <f t="shared" si="182"/>
        <v/>
      </c>
      <c r="L474" s="335" t="str">
        <f t="shared" si="183"/>
        <v/>
      </c>
      <c r="M474" s="270" t="str">
        <f t="shared" ca="1" si="184"/>
        <v xml:space="preserve">\ltjruby{}{}\
</v>
      </c>
      <c r="N474" s="270" t="str">
        <f t="shared" ca="1" si="185"/>
        <v xml:space="preserve">&lt;ruby&gt;&lt;rt&gt;&lt;/rt&gt;&lt;/ruby&gt;
</v>
      </c>
      <c r="O474" s="270" t="str">
        <f t="shared" ca="1" si="186"/>
        <v xml:space="preserve">&lt;ruby&gt;&lt;rt&gt;&lt;/rt&gt;&lt;/ruby&gt;
</v>
      </c>
      <c r="P474" s="270" t="str">
        <f t="shared" ca="1" si="200"/>
        <v xml:space="preserve">&lt;ruby&gt;&lt;rt&gt;&lt;/rt&gt;&lt;/ruby&gt;
</v>
      </c>
      <c r="Q474" s="270" t="str">
        <f t="shared" ca="1" si="200"/>
        <v xml:space="preserve">&lt;ruby&gt;&lt;rt&gt;&lt;/rt&gt;&lt;/ruby&gt;
</v>
      </c>
      <c r="R474" s="271" t="str">
        <f t="shared" ca="1" si="187"/>
        <v xml:space="preserve">&lt;ruby&gt;&lt;rtc&gt;&lt;/rtc&gt;&lt;/ruby&gt;
</v>
      </c>
      <c r="S474" s="271" t="str">
        <f t="shared" ca="1" si="188"/>
        <v xml:space="preserve">&lt;ruby&gt;&lt;rt&gt;&lt;/rt&gt;&lt;rtc&gt;&lt;/rtc&gt;&lt;/ruby&gt;
</v>
      </c>
      <c r="T474" s="244"/>
      <c r="U474" s="272" t="b">
        <f t="shared" si="189"/>
        <v>0</v>
      </c>
      <c r="V474" s="272" t="b">
        <f t="shared" si="190"/>
        <v>0</v>
      </c>
      <c r="W474" s="272" t="b">
        <f t="shared" si="198"/>
        <v>1</v>
      </c>
      <c r="X474" s="272" t="b">
        <f t="shared" si="191"/>
        <v>1</v>
      </c>
      <c r="Y474" s="272" t="b">
        <f t="shared" si="192"/>
        <v>0</v>
      </c>
      <c r="Z474" s="298"/>
      <c r="AA474" s="305" t="str">
        <f t="shared" si="193"/>
        <v/>
      </c>
      <c r="AB474" s="301" t="str" cm="1">
        <f t="array" ref="AB474">IF( $AA474="", "", INDEX(聲母資料表, $AA474, AB$5))</f>
        <v/>
      </c>
      <c r="AC474" s="301" t="str" cm="1">
        <f t="array" ref="AC474">IF( $AA474="", "", INDEX(聲母資料表, $AA474, AC$5))</f>
        <v/>
      </c>
      <c r="AD474" s="305" t="str">
        <f t="shared" si="194"/>
        <v/>
      </c>
      <c r="AE474" s="301" t="str" cm="1">
        <f t="array" ref="AE474">IF( $X474, "", INDEX(韻母資料表, AD474, AE$5))</f>
        <v/>
      </c>
      <c r="AF474" s="301" t="str" cm="1">
        <f t="array" ref="AF474">IF( $X474, "", INDEX(韻母資料表, AE474, AF$5))</f>
        <v/>
      </c>
      <c r="AG474" s="298"/>
      <c r="AH474" s="301" t="str">
        <f t="array" ref="AH474">IF( $X474, "", IF( INDEX(韻母資料表, AD474, $AH$5) = "入聲", TRUE, FALSE) )</f>
        <v/>
      </c>
      <c r="AI474" s="302" t="str">
        <f t="shared" si="195"/>
        <v/>
      </c>
      <c r="AJ474" s="302" t="str">
        <f t="shared" si="199"/>
        <v/>
      </c>
      <c r="AK474" s="362" t="str">
        <f t="array" ref="AK474">IF( $X474, "", INDEX(韻母資料表, $AD474, $AK$5))</f>
        <v/>
      </c>
      <c r="AL474" s="362" t="str">
        <f t="array" ref="AL474">IF($X474, "", INDEX(白話字韻母八聲調資料表, $AE474, $AJ474))</f>
        <v/>
      </c>
      <c r="AM474" s="298"/>
      <c r="AN474" s="362" t="str" cm="1">
        <f t="array" ref="AN474">IF($W474, "", INDEX(聲母資料表, $AA474, AN$5))</f>
        <v/>
      </c>
      <c r="AO474" s="367" t="str" cm="1">
        <f t="array" ref="AO474">IF($X474, "", INDEX(韻母資料表, $AD474, AO$5))</f>
        <v/>
      </c>
      <c r="AP474" s="362" t="str" cm="1">
        <f t="array" ref="AP474">IF($X474, "", INDEX(台羅韻母八聲調資料表, $AE474, $F474))</f>
        <v/>
      </c>
      <c r="AQ474" s="298"/>
      <c r="AR474" s="302" t="str">
        <f t="array" ref="AR474">IF($W474, "", INDEX(聲母資料表, $AA474, $AR$5))</f>
        <v/>
      </c>
      <c r="AS474" s="303" t="str">
        <f t="array" ref="AS474">IF($X474, "", INDEX(韻母資料表, $AD474, $AS$5))</f>
        <v/>
      </c>
      <c r="AT474" s="302" t="str">
        <f t="array" ref="AT474">IF($X474, "", INDEX(閩拼韻母八聲調資料表, $AE474, $AJ474))</f>
        <v/>
      </c>
      <c r="AV474" s="301" t="b">
        <f t="shared" si="197"/>
        <v>0</v>
      </c>
      <c r="AW474" s="301" t="str">
        <f>IF( $AV474, IFERROR( IF(MATCH( $E474, 顎音化聲母!$H$9:$H$37, 0), TRUE, FALSE), FALSE), "")</f>
        <v/>
      </c>
      <c r="AX474" s="301" t="str">
        <f t="array" ref="AX474">IF( AND($AV474, $AW474), INDEX(顎音化聲母資料表, MATCH( $D474 &amp; $E474, 顎音化聲母!$L$5:$L$136, 0), 3), "")</f>
        <v/>
      </c>
      <c r="AY474" s="301" t="str">
        <f t="shared" si="196"/>
        <v/>
      </c>
      <c r="AZ474" s="362" t="str">
        <f t="array" ref="AZ474">IF($AY474="", "", IF( $AX474&lt;&gt;"", $AX474,INDEX(聲母資料表, $AY474, $AZ$5)))</f>
        <v/>
      </c>
      <c r="BA474" s="362" t="str">
        <f t="array" ref="BA474">IF($X474, "", INDEX(方音八音反切資料表, $AE474, $AJ474))</f>
        <v/>
      </c>
    </row>
    <row r="475" spans="2:53">
      <c r="B475" s="307">
        <f t="shared" si="178"/>
        <v>468</v>
      </c>
      <c r="C475" s="404"/>
      <c r="D475" s="312"/>
      <c r="E475" s="312"/>
      <c r="F475" s="296"/>
      <c r="G475" s="418" t="str">
        <f t="shared" si="179"/>
        <v/>
      </c>
      <c r="H475" s="269" t="str" cm="1">
        <f t="array" ref="H475">IF( OR($U475, NOT($V475), $X475), "",  $AF475 &amp; INDEX(中文數值資料表, $AJ475, 2) &amp; $AC475)</f>
        <v/>
      </c>
      <c r="I475" s="332" t="str">
        <f t="shared" si="180"/>
        <v/>
      </c>
      <c r="J475" s="333" t="str">
        <f t="shared" si="181"/>
        <v/>
      </c>
      <c r="K475" s="334" t="str">
        <f t="shared" si="182"/>
        <v/>
      </c>
      <c r="L475" s="335" t="str">
        <f t="shared" si="183"/>
        <v/>
      </c>
      <c r="M475" s="270" t="str">
        <f t="shared" ca="1" si="184"/>
        <v xml:space="preserve">\ltjruby{}{}\
</v>
      </c>
      <c r="N475" s="270" t="str">
        <f t="shared" ca="1" si="185"/>
        <v xml:space="preserve">&lt;ruby&gt;&lt;rt&gt;&lt;/rt&gt;&lt;/ruby&gt;
</v>
      </c>
      <c r="O475" s="270" t="str">
        <f t="shared" ca="1" si="186"/>
        <v xml:space="preserve">&lt;ruby&gt;&lt;rt&gt;&lt;/rt&gt;&lt;/ruby&gt;
</v>
      </c>
      <c r="P475" s="270" t="str">
        <f t="shared" ca="1" si="200"/>
        <v xml:space="preserve">&lt;ruby&gt;&lt;rt&gt;&lt;/rt&gt;&lt;/ruby&gt;
</v>
      </c>
      <c r="Q475" s="270" t="str">
        <f t="shared" ca="1" si="200"/>
        <v xml:space="preserve">&lt;ruby&gt;&lt;rt&gt;&lt;/rt&gt;&lt;/ruby&gt;
</v>
      </c>
      <c r="R475" s="271" t="str">
        <f t="shared" ca="1" si="187"/>
        <v xml:space="preserve">&lt;ruby&gt;&lt;rtc&gt;&lt;/rtc&gt;&lt;/ruby&gt;
</v>
      </c>
      <c r="S475" s="271" t="str">
        <f t="shared" ca="1" si="188"/>
        <v xml:space="preserve">&lt;ruby&gt;&lt;rt&gt;&lt;/rt&gt;&lt;rtc&gt;&lt;/rtc&gt;&lt;/ruby&gt;
</v>
      </c>
      <c r="T475" s="244"/>
      <c r="U475" s="272" t="b">
        <f t="shared" si="189"/>
        <v>0</v>
      </c>
      <c r="V475" s="272" t="b">
        <f t="shared" si="190"/>
        <v>0</v>
      </c>
      <c r="W475" s="272" t="b">
        <f t="shared" si="198"/>
        <v>1</v>
      </c>
      <c r="X475" s="272" t="b">
        <f t="shared" si="191"/>
        <v>1</v>
      </c>
      <c r="Y475" s="272" t="b">
        <f t="shared" si="192"/>
        <v>0</v>
      </c>
      <c r="Z475" s="298"/>
      <c r="AA475" s="305" t="str">
        <f t="shared" si="193"/>
        <v/>
      </c>
      <c r="AB475" s="301" t="str" cm="1">
        <f t="array" ref="AB475">IF( $AA475="", "", INDEX(聲母資料表, $AA475, AB$5))</f>
        <v/>
      </c>
      <c r="AC475" s="301" t="str" cm="1">
        <f t="array" ref="AC475">IF( $AA475="", "", INDEX(聲母資料表, $AA475, AC$5))</f>
        <v/>
      </c>
      <c r="AD475" s="305" t="str">
        <f t="shared" si="194"/>
        <v/>
      </c>
      <c r="AE475" s="301" t="str" cm="1">
        <f t="array" ref="AE475">IF( $X475, "", INDEX(韻母資料表, AD475, AE$5))</f>
        <v/>
      </c>
      <c r="AF475" s="301" t="str" cm="1">
        <f t="array" ref="AF475">IF( $X475, "", INDEX(韻母資料表, AE475, AF$5))</f>
        <v/>
      </c>
      <c r="AG475" s="298"/>
      <c r="AH475" s="301" t="str">
        <f t="array" ref="AH475">IF( $X475, "", IF( INDEX(韻母資料表, AD475, $AH$5) = "入聲", TRUE, FALSE) )</f>
        <v/>
      </c>
      <c r="AI475" s="302" t="str">
        <f t="shared" si="195"/>
        <v/>
      </c>
      <c r="AJ475" s="302" t="str">
        <f t="shared" si="199"/>
        <v/>
      </c>
      <c r="AK475" s="362" t="str">
        <f t="array" ref="AK475">IF( $X475, "", INDEX(韻母資料表, $AD475, $AK$5))</f>
        <v/>
      </c>
      <c r="AL475" s="362" t="str">
        <f t="array" ref="AL475">IF($X475, "", INDEX(白話字韻母八聲調資料表, $AE475, $AJ475))</f>
        <v/>
      </c>
      <c r="AM475" s="298"/>
      <c r="AN475" s="362" t="str" cm="1">
        <f t="array" ref="AN475">IF($W475, "", INDEX(聲母資料表, $AA475, AN$5))</f>
        <v/>
      </c>
      <c r="AO475" s="367" t="str" cm="1">
        <f t="array" ref="AO475">IF($X475, "", INDEX(韻母資料表, $AD475, AO$5))</f>
        <v/>
      </c>
      <c r="AP475" s="362" t="str" cm="1">
        <f t="array" ref="AP475">IF($X475, "", INDEX(台羅韻母八聲調資料表, $AE475, $F475))</f>
        <v/>
      </c>
      <c r="AQ475" s="298"/>
      <c r="AR475" s="302" t="str">
        <f t="array" ref="AR475">IF($W475, "", INDEX(聲母資料表, $AA475, $AR$5))</f>
        <v/>
      </c>
      <c r="AS475" s="303" t="str">
        <f t="array" ref="AS475">IF($X475, "", INDEX(韻母資料表, $AD475, $AS$5))</f>
        <v/>
      </c>
      <c r="AT475" s="302" t="str">
        <f t="array" ref="AT475">IF($X475, "", INDEX(閩拼韻母八聲調資料表, $AE475, $AJ475))</f>
        <v/>
      </c>
      <c r="AV475" s="301" t="b">
        <f t="shared" si="197"/>
        <v>0</v>
      </c>
      <c r="AW475" s="301" t="str">
        <f>IF( $AV475, IFERROR( IF(MATCH( $E475, 顎音化聲母!$H$9:$H$37, 0), TRUE, FALSE), FALSE), "")</f>
        <v/>
      </c>
      <c r="AX475" s="301" t="str">
        <f t="array" ref="AX475">IF( AND($AV475, $AW475), INDEX(顎音化聲母資料表, MATCH( $D475 &amp; $E475, 顎音化聲母!$L$5:$L$136, 0), 3), "")</f>
        <v/>
      </c>
      <c r="AY475" s="301" t="str">
        <f t="shared" si="196"/>
        <v/>
      </c>
      <c r="AZ475" s="362" t="str">
        <f t="array" ref="AZ475">IF($AY475="", "", IF( $AX475&lt;&gt;"", $AX475,INDEX(聲母資料表, $AY475, $AZ$5)))</f>
        <v/>
      </c>
      <c r="BA475" s="362" t="str">
        <f t="array" ref="BA475">IF($X475, "", INDEX(方音八音反切資料表, $AE475, $AJ475))</f>
        <v/>
      </c>
    </row>
    <row r="476" spans="2:53">
      <c r="B476" s="307">
        <f t="shared" si="178"/>
        <v>469</v>
      </c>
      <c r="C476" s="404"/>
      <c r="D476" s="312"/>
      <c r="E476" s="312"/>
      <c r="F476" s="296"/>
      <c r="G476" s="418" t="str">
        <f t="shared" si="179"/>
        <v/>
      </c>
      <c r="H476" s="269" t="str" cm="1">
        <f t="array" ref="H476">IF( OR($U476, NOT($V476), $X476), "",  $AF476 &amp; INDEX(中文數值資料表, $AJ476, 2) &amp; $AC476)</f>
        <v/>
      </c>
      <c r="I476" s="332" t="str">
        <f t="shared" si="180"/>
        <v/>
      </c>
      <c r="J476" s="333" t="str">
        <f t="shared" si="181"/>
        <v/>
      </c>
      <c r="K476" s="334" t="str">
        <f t="shared" si="182"/>
        <v/>
      </c>
      <c r="L476" s="335" t="str">
        <f t="shared" si="183"/>
        <v/>
      </c>
      <c r="M476" s="270" t="str">
        <f t="shared" ca="1" si="184"/>
        <v xml:space="preserve">\ltjruby{}{}\
</v>
      </c>
      <c r="N476" s="270" t="str">
        <f t="shared" ca="1" si="185"/>
        <v xml:space="preserve">&lt;ruby&gt;&lt;rt&gt;&lt;/rt&gt;&lt;/ruby&gt;
</v>
      </c>
      <c r="O476" s="270" t="str">
        <f t="shared" ca="1" si="186"/>
        <v xml:space="preserve">&lt;ruby&gt;&lt;rt&gt;&lt;/rt&gt;&lt;/ruby&gt;
</v>
      </c>
      <c r="P476" s="270" t="str">
        <f t="shared" ca="1" si="200"/>
        <v xml:space="preserve">&lt;ruby&gt;&lt;rt&gt;&lt;/rt&gt;&lt;/ruby&gt;
</v>
      </c>
      <c r="Q476" s="270" t="str">
        <f t="shared" ca="1" si="200"/>
        <v xml:space="preserve">&lt;ruby&gt;&lt;rt&gt;&lt;/rt&gt;&lt;/ruby&gt;
</v>
      </c>
      <c r="R476" s="271" t="str">
        <f t="shared" ca="1" si="187"/>
        <v xml:space="preserve">&lt;ruby&gt;&lt;rtc&gt;&lt;/rtc&gt;&lt;/ruby&gt;
</v>
      </c>
      <c r="S476" s="271" t="str">
        <f t="shared" ca="1" si="188"/>
        <v xml:space="preserve">&lt;ruby&gt;&lt;rt&gt;&lt;/rt&gt;&lt;rtc&gt;&lt;/rtc&gt;&lt;/ruby&gt;
</v>
      </c>
      <c r="T476" s="244"/>
      <c r="U476" s="272" t="b">
        <f t="shared" si="189"/>
        <v>0</v>
      </c>
      <c r="V476" s="272" t="b">
        <f t="shared" si="190"/>
        <v>0</v>
      </c>
      <c r="W476" s="272" t="b">
        <f t="shared" si="198"/>
        <v>1</v>
      </c>
      <c r="X476" s="272" t="b">
        <f t="shared" si="191"/>
        <v>1</v>
      </c>
      <c r="Y476" s="272" t="b">
        <f t="shared" si="192"/>
        <v>0</v>
      </c>
      <c r="Z476" s="298"/>
      <c r="AA476" s="305" t="str">
        <f t="shared" si="193"/>
        <v/>
      </c>
      <c r="AB476" s="301" t="str" cm="1">
        <f t="array" ref="AB476">IF( $AA476="", "", INDEX(聲母資料表, $AA476, AB$5))</f>
        <v/>
      </c>
      <c r="AC476" s="301" t="str" cm="1">
        <f t="array" ref="AC476">IF( $AA476="", "", INDEX(聲母資料表, $AA476, AC$5))</f>
        <v/>
      </c>
      <c r="AD476" s="305" t="str">
        <f t="shared" si="194"/>
        <v/>
      </c>
      <c r="AE476" s="301" t="str" cm="1">
        <f t="array" ref="AE476">IF( $X476, "", INDEX(韻母資料表, AD476, AE$5))</f>
        <v/>
      </c>
      <c r="AF476" s="301" t="str" cm="1">
        <f t="array" ref="AF476">IF( $X476, "", INDEX(韻母資料表, AE476, AF$5))</f>
        <v/>
      </c>
      <c r="AG476" s="298"/>
      <c r="AH476" s="301" t="str">
        <f t="array" ref="AH476">IF( $X476, "", IF( INDEX(韻母資料表, AD476, $AH$5) = "入聲", TRUE, FALSE) )</f>
        <v/>
      </c>
      <c r="AI476" s="302" t="str">
        <f t="shared" si="195"/>
        <v/>
      </c>
      <c r="AJ476" s="302" t="str">
        <f t="shared" si="199"/>
        <v/>
      </c>
      <c r="AK476" s="362" t="str">
        <f t="array" ref="AK476">IF( $X476, "", INDEX(韻母資料表, $AD476, $AK$5))</f>
        <v/>
      </c>
      <c r="AL476" s="362" t="str">
        <f t="array" ref="AL476">IF($X476, "", INDEX(白話字韻母八聲調資料表, $AE476, $AJ476))</f>
        <v/>
      </c>
      <c r="AM476" s="298"/>
      <c r="AN476" s="362" t="str" cm="1">
        <f t="array" ref="AN476">IF($W476, "", INDEX(聲母資料表, $AA476, AN$5))</f>
        <v/>
      </c>
      <c r="AO476" s="367" t="str" cm="1">
        <f t="array" ref="AO476">IF($X476, "", INDEX(韻母資料表, $AD476, AO$5))</f>
        <v/>
      </c>
      <c r="AP476" s="362" t="str" cm="1">
        <f t="array" ref="AP476">IF($X476, "", INDEX(台羅韻母八聲調資料表, $AE476, $F476))</f>
        <v/>
      </c>
      <c r="AQ476" s="298"/>
      <c r="AR476" s="302" t="str">
        <f t="array" ref="AR476">IF($W476, "", INDEX(聲母資料表, $AA476, $AR$5))</f>
        <v/>
      </c>
      <c r="AS476" s="303" t="str">
        <f t="array" ref="AS476">IF($X476, "", INDEX(韻母資料表, $AD476, $AS$5))</f>
        <v/>
      </c>
      <c r="AT476" s="302" t="str">
        <f t="array" ref="AT476">IF($X476, "", INDEX(閩拼韻母八聲調資料表, $AE476, $AJ476))</f>
        <v/>
      </c>
      <c r="AV476" s="301" t="b">
        <f t="shared" si="197"/>
        <v>0</v>
      </c>
      <c r="AW476" s="301" t="str">
        <f>IF( $AV476, IFERROR( IF(MATCH( $E476, 顎音化聲母!$H$9:$H$37, 0), TRUE, FALSE), FALSE), "")</f>
        <v/>
      </c>
      <c r="AX476" s="301" t="str">
        <f t="array" ref="AX476">IF( AND($AV476, $AW476), INDEX(顎音化聲母資料表, MATCH( $D476 &amp; $E476, 顎音化聲母!$L$5:$L$136, 0), 3), "")</f>
        <v/>
      </c>
      <c r="AY476" s="301" t="str">
        <f t="shared" si="196"/>
        <v/>
      </c>
      <c r="AZ476" s="362" t="str">
        <f t="array" ref="AZ476">IF($AY476="", "", IF( $AX476&lt;&gt;"", $AX476,INDEX(聲母資料表, $AY476, $AZ$5)))</f>
        <v/>
      </c>
      <c r="BA476" s="362" t="str">
        <f t="array" ref="BA476">IF($X476, "", INDEX(方音八音反切資料表, $AE476, $AJ476))</f>
        <v/>
      </c>
    </row>
    <row r="477" spans="2:53">
      <c r="B477" s="307">
        <f t="shared" si="178"/>
        <v>470</v>
      </c>
      <c r="C477" s="404"/>
      <c r="D477" s="312"/>
      <c r="E477" s="312"/>
      <c r="F477" s="296"/>
      <c r="G477" s="418" t="str">
        <f t="shared" si="179"/>
        <v/>
      </c>
      <c r="H477" s="269" t="str" cm="1">
        <f t="array" ref="H477">IF( OR($U477, NOT($V477), $X477), "",  $AF477 &amp; INDEX(中文數值資料表, $AJ477, 2) &amp; $AC477)</f>
        <v/>
      </c>
      <c r="I477" s="332" t="str">
        <f t="shared" si="180"/>
        <v/>
      </c>
      <c r="J477" s="333" t="str">
        <f t="shared" si="181"/>
        <v/>
      </c>
      <c r="K477" s="334" t="str">
        <f t="shared" si="182"/>
        <v/>
      </c>
      <c r="L477" s="335" t="str">
        <f t="shared" si="183"/>
        <v/>
      </c>
      <c r="M477" s="270" t="str">
        <f t="shared" ca="1" si="184"/>
        <v xml:space="preserve">\ltjruby{}{}\
</v>
      </c>
      <c r="N477" s="270" t="str">
        <f t="shared" ca="1" si="185"/>
        <v xml:space="preserve">&lt;ruby&gt;&lt;rt&gt;&lt;/rt&gt;&lt;/ruby&gt;
</v>
      </c>
      <c r="O477" s="270" t="str">
        <f t="shared" ca="1" si="186"/>
        <v xml:space="preserve">&lt;ruby&gt;&lt;rt&gt;&lt;/rt&gt;&lt;/ruby&gt;
</v>
      </c>
      <c r="P477" s="270" t="str">
        <f t="shared" ca="1" si="200"/>
        <v xml:space="preserve">&lt;ruby&gt;&lt;rt&gt;&lt;/rt&gt;&lt;/ruby&gt;
</v>
      </c>
      <c r="Q477" s="270" t="str">
        <f t="shared" ca="1" si="200"/>
        <v xml:space="preserve">&lt;ruby&gt;&lt;rt&gt;&lt;/rt&gt;&lt;/ruby&gt;
</v>
      </c>
      <c r="R477" s="271" t="str">
        <f t="shared" ca="1" si="187"/>
        <v xml:space="preserve">&lt;ruby&gt;&lt;rtc&gt;&lt;/rtc&gt;&lt;/ruby&gt;
</v>
      </c>
      <c r="S477" s="271" t="str">
        <f t="shared" ca="1" si="188"/>
        <v xml:space="preserve">&lt;ruby&gt;&lt;rt&gt;&lt;/rt&gt;&lt;rtc&gt;&lt;/rtc&gt;&lt;/ruby&gt;
</v>
      </c>
      <c r="T477" s="244"/>
      <c r="U477" s="272" t="b">
        <f t="shared" si="189"/>
        <v>0</v>
      </c>
      <c r="V477" s="272" t="b">
        <f t="shared" si="190"/>
        <v>0</v>
      </c>
      <c r="W477" s="272" t="b">
        <f t="shared" si="198"/>
        <v>1</v>
      </c>
      <c r="X477" s="272" t="b">
        <f t="shared" si="191"/>
        <v>1</v>
      </c>
      <c r="Y477" s="272" t="b">
        <f t="shared" si="192"/>
        <v>0</v>
      </c>
      <c r="Z477" s="298"/>
      <c r="AA477" s="305" t="str">
        <f t="shared" si="193"/>
        <v/>
      </c>
      <c r="AB477" s="301" t="str" cm="1">
        <f t="array" ref="AB477">IF( $AA477="", "", INDEX(聲母資料表, $AA477, AB$5))</f>
        <v/>
      </c>
      <c r="AC477" s="301" t="str" cm="1">
        <f t="array" ref="AC477">IF( $AA477="", "", INDEX(聲母資料表, $AA477, AC$5))</f>
        <v/>
      </c>
      <c r="AD477" s="305" t="str">
        <f t="shared" si="194"/>
        <v/>
      </c>
      <c r="AE477" s="301" t="str" cm="1">
        <f t="array" ref="AE477">IF( $X477, "", INDEX(韻母資料表, AD477, AE$5))</f>
        <v/>
      </c>
      <c r="AF477" s="301" t="str" cm="1">
        <f t="array" ref="AF477">IF( $X477, "", INDEX(韻母資料表, AE477, AF$5))</f>
        <v/>
      </c>
      <c r="AG477" s="298"/>
      <c r="AH477" s="301" t="str">
        <f t="array" ref="AH477">IF( $X477, "", IF( INDEX(韻母資料表, AD477, $AH$5) = "入聲", TRUE, FALSE) )</f>
        <v/>
      </c>
      <c r="AI477" s="302" t="str">
        <f t="shared" si="195"/>
        <v/>
      </c>
      <c r="AJ477" s="302" t="str">
        <f t="shared" si="199"/>
        <v/>
      </c>
      <c r="AK477" s="362" t="str">
        <f t="array" ref="AK477">IF( $X477, "", INDEX(韻母資料表, $AD477, $AK$5))</f>
        <v/>
      </c>
      <c r="AL477" s="362" t="str">
        <f t="array" ref="AL477">IF($X477, "", INDEX(白話字韻母八聲調資料表, $AE477, $AJ477))</f>
        <v/>
      </c>
      <c r="AM477" s="298"/>
      <c r="AN477" s="362" t="str" cm="1">
        <f t="array" ref="AN477">IF($W477, "", INDEX(聲母資料表, $AA477, AN$5))</f>
        <v/>
      </c>
      <c r="AO477" s="367" t="str" cm="1">
        <f t="array" ref="AO477">IF($X477, "", INDEX(韻母資料表, $AD477, AO$5))</f>
        <v/>
      </c>
      <c r="AP477" s="362" t="str" cm="1">
        <f t="array" ref="AP477">IF($X477, "", INDEX(台羅韻母八聲調資料表, $AE477, $F477))</f>
        <v/>
      </c>
      <c r="AQ477" s="298"/>
      <c r="AR477" s="302" t="str">
        <f t="array" ref="AR477">IF($W477, "", INDEX(聲母資料表, $AA477, $AR$5))</f>
        <v/>
      </c>
      <c r="AS477" s="303" t="str">
        <f t="array" ref="AS477">IF($X477, "", INDEX(韻母資料表, $AD477, $AS$5))</f>
        <v/>
      </c>
      <c r="AT477" s="302" t="str">
        <f t="array" ref="AT477">IF($X477, "", INDEX(閩拼韻母八聲調資料表, $AE477, $AJ477))</f>
        <v/>
      </c>
      <c r="AV477" s="301" t="b">
        <f t="shared" si="197"/>
        <v>0</v>
      </c>
      <c r="AW477" s="301" t="str">
        <f>IF( $AV477, IFERROR( IF(MATCH( $E477, 顎音化聲母!$H$9:$H$37, 0), TRUE, FALSE), FALSE), "")</f>
        <v/>
      </c>
      <c r="AX477" s="301" t="str">
        <f t="array" ref="AX477">IF( AND($AV477, $AW477), INDEX(顎音化聲母資料表, MATCH( $D477 &amp; $E477, 顎音化聲母!$L$5:$L$136, 0), 3), "")</f>
        <v/>
      </c>
      <c r="AY477" s="301" t="str">
        <f t="shared" si="196"/>
        <v/>
      </c>
      <c r="AZ477" s="362" t="str">
        <f t="array" ref="AZ477">IF($AY477="", "", IF( $AX477&lt;&gt;"", $AX477,INDEX(聲母資料表, $AY477, $AZ$5)))</f>
        <v/>
      </c>
      <c r="BA477" s="362" t="str">
        <f t="array" ref="BA477">IF($X477, "", INDEX(方音八音反切資料表, $AE477, $AJ477))</f>
        <v/>
      </c>
    </row>
    <row r="478" spans="2:53">
      <c r="B478" s="307">
        <f t="shared" si="178"/>
        <v>471</v>
      </c>
      <c r="C478" s="404"/>
      <c r="D478" s="312"/>
      <c r="E478" s="312"/>
      <c r="F478" s="296"/>
      <c r="G478" s="418" t="str">
        <f t="shared" si="179"/>
        <v/>
      </c>
      <c r="H478" s="269" t="str" cm="1">
        <f t="array" ref="H478">IF( OR($U478, NOT($V478), $X478), "",  $AF478 &amp; INDEX(中文數值資料表, $AJ478, 2) &amp; $AC478)</f>
        <v/>
      </c>
      <c r="I478" s="332" t="str">
        <f t="shared" si="180"/>
        <v/>
      </c>
      <c r="J478" s="333" t="str">
        <f t="shared" si="181"/>
        <v/>
      </c>
      <c r="K478" s="334" t="str">
        <f t="shared" si="182"/>
        <v/>
      </c>
      <c r="L478" s="335" t="str">
        <f t="shared" si="183"/>
        <v/>
      </c>
      <c r="M478" s="270" t="str">
        <f t="shared" ca="1" si="184"/>
        <v xml:space="preserve">\ltjruby{}{}\
</v>
      </c>
      <c r="N478" s="270" t="str">
        <f t="shared" ca="1" si="185"/>
        <v xml:space="preserve">&lt;ruby&gt;&lt;rt&gt;&lt;/rt&gt;&lt;/ruby&gt;
</v>
      </c>
      <c r="O478" s="270" t="str">
        <f t="shared" ca="1" si="186"/>
        <v xml:space="preserve">&lt;ruby&gt;&lt;rt&gt;&lt;/rt&gt;&lt;/ruby&gt;
</v>
      </c>
      <c r="P478" s="270" t="str">
        <f t="shared" ca="1" si="200"/>
        <v xml:space="preserve">&lt;ruby&gt;&lt;rt&gt;&lt;/rt&gt;&lt;/ruby&gt;
</v>
      </c>
      <c r="Q478" s="270" t="str">
        <f t="shared" ca="1" si="200"/>
        <v xml:space="preserve">&lt;ruby&gt;&lt;rt&gt;&lt;/rt&gt;&lt;/ruby&gt;
</v>
      </c>
      <c r="R478" s="271" t="str">
        <f t="shared" ca="1" si="187"/>
        <v xml:space="preserve">&lt;ruby&gt;&lt;rtc&gt;&lt;/rtc&gt;&lt;/ruby&gt;
</v>
      </c>
      <c r="S478" s="271" t="str">
        <f t="shared" ca="1" si="188"/>
        <v xml:space="preserve">&lt;ruby&gt;&lt;rt&gt;&lt;/rt&gt;&lt;rtc&gt;&lt;/rtc&gt;&lt;/ruby&gt;
</v>
      </c>
      <c r="T478" s="244"/>
      <c r="U478" s="272" t="b">
        <f t="shared" si="189"/>
        <v>0</v>
      </c>
      <c r="V478" s="272" t="b">
        <f t="shared" si="190"/>
        <v>0</v>
      </c>
      <c r="W478" s="272" t="b">
        <f t="shared" si="198"/>
        <v>1</v>
      </c>
      <c r="X478" s="272" t="b">
        <f t="shared" si="191"/>
        <v>1</v>
      </c>
      <c r="Y478" s="272" t="b">
        <f t="shared" si="192"/>
        <v>0</v>
      </c>
      <c r="Z478" s="298"/>
      <c r="AA478" s="305" t="str">
        <f t="shared" si="193"/>
        <v/>
      </c>
      <c r="AB478" s="301" t="str" cm="1">
        <f t="array" ref="AB478">IF( $AA478="", "", INDEX(聲母資料表, $AA478, AB$5))</f>
        <v/>
      </c>
      <c r="AC478" s="301" t="str" cm="1">
        <f t="array" ref="AC478">IF( $AA478="", "", INDEX(聲母資料表, $AA478, AC$5))</f>
        <v/>
      </c>
      <c r="AD478" s="305" t="str">
        <f t="shared" si="194"/>
        <v/>
      </c>
      <c r="AE478" s="301" t="str" cm="1">
        <f t="array" ref="AE478">IF( $X478, "", INDEX(韻母資料表, AD478, AE$5))</f>
        <v/>
      </c>
      <c r="AF478" s="301" t="str" cm="1">
        <f t="array" ref="AF478">IF( $X478, "", INDEX(韻母資料表, AE478, AF$5))</f>
        <v/>
      </c>
      <c r="AG478" s="298"/>
      <c r="AH478" s="301" t="str">
        <f t="array" ref="AH478">IF( $X478, "", IF( INDEX(韻母資料表, AD478, $AH$5) = "入聲", TRUE, FALSE) )</f>
        <v/>
      </c>
      <c r="AI478" s="302" t="str">
        <f t="shared" si="195"/>
        <v/>
      </c>
      <c r="AJ478" s="302" t="str">
        <f t="shared" si="199"/>
        <v/>
      </c>
      <c r="AK478" s="362" t="str">
        <f t="array" ref="AK478">IF( $X478, "", INDEX(韻母資料表, $AD478, $AK$5))</f>
        <v/>
      </c>
      <c r="AL478" s="362" t="str">
        <f t="array" ref="AL478">IF($X478, "", INDEX(白話字韻母八聲調資料表, $AE478, $AJ478))</f>
        <v/>
      </c>
      <c r="AM478" s="298"/>
      <c r="AN478" s="362" t="str" cm="1">
        <f t="array" ref="AN478">IF($W478, "", INDEX(聲母資料表, $AA478, AN$5))</f>
        <v/>
      </c>
      <c r="AO478" s="367" t="str" cm="1">
        <f t="array" ref="AO478">IF($X478, "", INDEX(韻母資料表, $AD478, AO$5))</f>
        <v/>
      </c>
      <c r="AP478" s="362" t="str" cm="1">
        <f t="array" ref="AP478">IF($X478, "", INDEX(台羅韻母八聲調資料表, $AE478, $F478))</f>
        <v/>
      </c>
      <c r="AQ478" s="298"/>
      <c r="AR478" s="302" t="str">
        <f t="array" ref="AR478">IF($W478, "", INDEX(聲母資料表, $AA478, $AR$5))</f>
        <v/>
      </c>
      <c r="AS478" s="303" t="str">
        <f t="array" ref="AS478">IF($X478, "", INDEX(韻母資料表, $AD478, $AS$5))</f>
        <v/>
      </c>
      <c r="AT478" s="302" t="str">
        <f t="array" ref="AT478">IF($X478, "", INDEX(閩拼韻母八聲調資料表, $AE478, $AJ478))</f>
        <v/>
      </c>
      <c r="AV478" s="301" t="b">
        <f t="shared" si="197"/>
        <v>0</v>
      </c>
      <c r="AW478" s="301" t="str">
        <f>IF( $AV478, IFERROR( IF(MATCH( $E478, 顎音化聲母!$H$9:$H$37, 0), TRUE, FALSE), FALSE), "")</f>
        <v/>
      </c>
      <c r="AX478" s="301" t="str">
        <f t="array" ref="AX478">IF( AND($AV478, $AW478), INDEX(顎音化聲母資料表, MATCH( $D478 &amp; $E478, 顎音化聲母!$L$5:$L$136, 0), 3), "")</f>
        <v/>
      </c>
      <c r="AY478" s="301" t="str">
        <f t="shared" si="196"/>
        <v/>
      </c>
      <c r="AZ478" s="362" t="str">
        <f t="array" ref="AZ478">IF($AY478="", "", IF( $AX478&lt;&gt;"", $AX478,INDEX(聲母資料表, $AY478, $AZ$5)))</f>
        <v/>
      </c>
      <c r="BA478" s="362" t="str">
        <f t="array" ref="BA478">IF($X478, "", INDEX(方音八音反切資料表, $AE478, $AJ478))</f>
        <v/>
      </c>
    </row>
    <row r="479" spans="2:53">
      <c r="B479" s="307">
        <f t="shared" si="178"/>
        <v>472</v>
      </c>
      <c r="C479" s="404"/>
      <c r="D479" s="312"/>
      <c r="E479" s="312"/>
      <c r="F479" s="296"/>
      <c r="G479" s="418" t="str">
        <f t="shared" si="179"/>
        <v/>
      </c>
      <c r="H479" s="269" t="str" cm="1">
        <f t="array" ref="H479">IF( OR($U479, NOT($V479), $X479), "",  $AF479 &amp; INDEX(中文數值資料表, $AJ479, 2) &amp; $AC479)</f>
        <v/>
      </c>
      <c r="I479" s="332" t="str">
        <f t="shared" si="180"/>
        <v/>
      </c>
      <c r="J479" s="333" t="str">
        <f t="shared" si="181"/>
        <v/>
      </c>
      <c r="K479" s="334" t="str">
        <f t="shared" si="182"/>
        <v/>
      </c>
      <c r="L479" s="335" t="str">
        <f t="shared" si="183"/>
        <v/>
      </c>
      <c r="M479" s="270" t="str">
        <f t="shared" ca="1" si="184"/>
        <v xml:space="preserve">\ltjruby{}{}\
</v>
      </c>
      <c r="N479" s="270" t="str">
        <f t="shared" ca="1" si="185"/>
        <v xml:space="preserve">&lt;ruby&gt;&lt;rt&gt;&lt;/rt&gt;&lt;/ruby&gt;
</v>
      </c>
      <c r="O479" s="270" t="str">
        <f t="shared" ca="1" si="186"/>
        <v xml:space="preserve">&lt;ruby&gt;&lt;rt&gt;&lt;/rt&gt;&lt;/ruby&gt;
</v>
      </c>
      <c r="P479" s="270" t="str">
        <f t="shared" ca="1" si="200"/>
        <v xml:space="preserve">&lt;ruby&gt;&lt;rt&gt;&lt;/rt&gt;&lt;/ruby&gt;
</v>
      </c>
      <c r="Q479" s="270" t="str">
        <f t="shared" ca="1" si="200"/>
        <v xml:space="preserve">&lt;ruby&gt;&lt;rt&gt;&lt;/rt&gt;&lt;/ruby&gt;
</v>
      </c>
      <c r="R479" s="271" t="str">
        <f t="shared" ca="1" si="187"/>
        <v xml:space="preserve">&lt;ruby&gt;&lt;rtc&gt;&lt;/rtc&gt;&lt;/ruby&gt;
</v>
      </c>
      <c r="S479" s="271" t="str">
        <f t="shared" ca="1" si="188"/>
        <v xml:space="preserve">&lt;ruby&gt;&lt;rt&gt;&lt;/rt&gt;&lt;rtc&gt;&lt;/rtc&gt;&lt;/ruby&gt;
</v>
      </c>
      <c r="T479" s="244"/>
      <c r="U479" s="272" t="b">
        <f t="shared" si="189"/>
        <v>0</v>
      </c>
      <c r="V479" s="272" t="b">
        <f t="shared" si="190"/>
        <v>0</v>
      </c>
      <c r="W479" s="272" t="b">
        <f t="shared" si="198"/>
        <v>1</v>
      </c>
      <c r="X479" s="272" t="b">
        <f t="shared" si="191"/>
        <v>1</v>
      </c>
      <c r="Y479" s="272" t="b">
        <f t="shared" si="192"/>
        <v>0</v>
      </c>
      <c r="Z479" s="298"/>
      <c r="AA479" s="305" t="str">
        <f t="shared" si="193"/>
        <v/>
      </c>
      <c r="AB479" s="301" t="str" cm="1">
        <f t="array" ref="AB479">IF( $AA479="", "", INDEX(聲母資料表, $AA479, AB$5))</f>
        <v/>
      </c>
      <c r="AC479" s="301" t="str" cm="1">
        <f t="array" ref="AC479">IF( $AA479="", "", INDEX(聲母資料表, $AA479, AC$5))</f>
        <v/>
      </c>
      <c r="AD479" s="305" t="str">
        <f t="shared" si="194"/>
        <v/>
      </c>
      <c r="AE479" s="301" t="str" cm="1">
        <f t="array" ref="AE479">IF( $X479, "", INDEX(韻母資料表, AD479, AE$5))</f>
        <v/>
      </c>
      <c r="AF479" s="301" t="str" cm="1">
        <f t="array" ref="AF479">IF( $X479, "", INDEX(韻母資料表, AE479, AF$5))</f>
        <v/>
      </c>
      <c r="AG479" s="298"/>
      <c r="AH479" s="301" t="str">
        <f t="array" ref="AH479">IF( $X479, "", IF( INDEX(韻母資料表, AD479, $AH$5) = "入聲", TRUE, FALSE) )</f>
        <v/>
      </c>
      <c r="AI479" s="302" t="str">
        <f t="shared" si="195"/>
        <v/>
      </c>
      <c r="AJ479" s="302" t="str">
        <f t="shared" si="199"/>
        <v/>
      </c>
      <c r="AK479" s="362" t="str">
        <f t="array" ref="AK479">IF( $X479, "", INDEX(韻母資料表, $AD479, $AK$5))</f>
        <v/>
      </c>
      <c r="AL479" s="362" t="str">
        <f t="array" ref="AL479">IF($X479, "", INDEX(白話字韻母八聲調資料表, $AE479, $AJ479))</f>
        <v/>
      </c>
      <c r="AM479" s="298"/>
      <c r="AN479" s="362" t="str" cm="1">
        <f t="array" ref="AN479">IF($W479, "", INDEX(聲母資料表, $AA479, AN$5))</f>
        <v/>
      </c>
      <c r="AO479" s="367" t="str" cm="1">
        <f t="array" ref="AO479">IF($X479, "", INDEX(韻母資料表, $AD479, AO$5))</f>
        <v/>
      </c>
      <c r="AP479" s="362" t="str" cm="1">
        <f t="array" ref="AP479">IF($X479, "", INDEX(台羅韻母八聲調資料表, $AE479, $F479))</f>
        <v/>
      </c>
      <c r="AQ479" s="298"/>
      <c r="AR479" s="302" t="str">
        <f t="array" ref="AR479">IF($W479, "", INDEX(聲母資料表, $AA479, $AR$5))</f>
        <v/>
      </c>
      <c r="AS479" s="303" t="str">
        <f t="array" ref="AS479">IF($X479, "", INDEX(韻母資料表, $AD479, $AS$5))</f>
        <v/>
      </c>
      <c r="AT479" s="302" t="str">
        <f t="array" ref="AT479">IF($X479, "", INDEX(閩拼韻母八聲調資料表, $AE479, $AJ479))</f>
        <v/>
      </c>
      <c r="AV479" s="301" t="b">
        <f t="shared" si="197"/>
        <v>0</v>
      </c>
      <c r="AW479" s="301" t="str">
        <f>IF( $AV479, IFERROR( IF(MATCH( $E479, 顎音化聲母!$H$9:$H$37, 0), TRUE, FALSE), FALSE), "")</f>
        <v/>
      </c>
      <c r="AX479" s="301" t="str">
        <f t="array" ref="AX479">IF( AND($AV479, $AW479), INDEX(顎音化聲母資料表, MATCH( $D479 &amp; $E479, 顎音化聲母!$L$5:$L$136, 0), 3), "")</f>
        <v/>
      </c>
      <c r="AY479" s="301" t="str">
        <f t="shared" si="196"/>
        <v/>
      </c>
      <c r="AZ479" s="362" t="str">
        <f t="array" ref="AZ479">IF($AY479="", "", IF( $AX479&lt;&gt;"", $AX479,INDEX(聲母資料表, $AY479, $AZ$5)))</f>
        <v/>
      </c>
      <c r="BA479" s="362" t="str">
        <f t="array" ref="BA479">IF($X479, "", INDEX(方音八音反切資料表, $AE479, $AJ479))</f>
        <v/>
      </c>
    </row>
    <row r="480" spans="2:53">
      <c r="B480" s="307">
        <f t="shared" si="178"/>
        <v>473</v>
      </c>
      <c r="C480" s="404"/>
      <c r="D480" s="312"/>
      <c r="E480" s="312"/>
      <c r="F480" s="296"/>
      <c r="G480" s="418" t="str">
        <f t="shared" si="179"/>
        <v/>
      </c>
      <c r="H480" s="269" t="str" cm="1">
        <f t="array" ref="H480">IF( OR($U480, NOT($V480), $X480), "",  $AF480 &amp; INDEX(中文數值資料表, $AJ480, 2) &amp; $AC480)</f>
        <v/>
      </c>
      <c r="I480" s="332" t="str">
        <f t="shared" si="180"/>
        <v/>
      </c>
      <c r="J480" s="333" t="str">
        <f t="shared" si="181"/>
        <v/>
      </c>
      <c r="K480" s="334" t="str">
        <f t="shared" si="182"/>
        <v/>
      </c>
      <c r="L480" s="335" t="str">
        <f t="shared" si="183"/>
        <v/>
      </c>
      <c r="M480" s="270" t="str">
        <f t="shared" ca="1" si="184"/>
        <v xml:space="preserve">\ltjruby{}{}\
</v>
      </c>
      <c r="N480" s="270" t="str">
        <f t="shared" ca="1" si="185"/>
        <v xml:space="preserve">&lt;ruby&gt;&lt;rt&gt;&lt;/rt&gt;&lt;/ruby&gt;
</v>
      </c>
      <c r="O480" s="270" t="str">
        <f t="shared" ca="1" si="186"/>
        <v xml:space="preserve">&lt;ruby&gt;&lt;rt&gt;&lt;/rt&gt;&lt;/ruby&gt;
</v>
      </c>
      <c r="P480" s="270" t="str">
        <f t="shared" ca="1" si="200"/>
        <v xml:space="preserve">&lt;ruby&gt;&lt;rt&gt;&lt;/rt&gt;&lt;/ruby&gt;
</v>
      </c>
      <c r="Q480" s="270" t="str">
        <f t="shared" ca="1" si="200"/>
        <v xml:space="preserve">&lt;ruby&gt;&lt;rt&gt;&lt;/rt&gt;&lt;/ruby&gt;
</v>
      </c>
      <c r="R480" s="271" t="str">
        <f t="shared" ca="1" si="187"/>
        <v xml:space="preserve">&lt;ruby&gt;&lt;rtc&gt;&lt;/rtc&gt;&lt;/ruby&gt;
</v>
      </c>
      <c r="S480" s="271" t="str">
        <f t="shared" ca="1" si="188"/>
        <v xml:space="preserve">&lt;ruby&gt;&lt;rt&gt;&lt;/rt&gt;&lt;rtc&gt;&lt;/rtc&gt;&lt;/ruby&gt;
</v>
      </c>
      <c r="T480" s="244"/>
      <c r="U480" s="272" t="b">
        <f t="shared" si="189"/>
        <v>0</v>
      </c>
      <c r="V480" s="272" t="b">
        <f t="shared" si="190"/>
        <v>0</v>
      </c>
      <c r="W480" s="272" t="b">
        <f t="shared" si="198"/>
        <v>1</v>
      </c>
      <c r="X480" s="272" t="b">
        <f t="shared" si="191"/>
        <v>1</v>
      </c>
      <c r="Y480" s="272" t="b">
        <f t="shared" si="192"/>
        <v>0</v>
      </c>
      <c r="Z480" s="298"/>
      <c r="AA480" s="305" t="str">
        <f t="shared" si="193"/>
        <v/>
      </c>
      <c r="AB480" s="301" t="str" cm="1">
        <f t="array" ref="AB480">IF( $AA480="", "", INDEX(聲母資料表, $AA480, AB$5))</f>
        <v/>
      </c>
      <c r="AC480" s="301" t="str" cm="1">
        <f t="array" ref="AC480">IF( $AA480="", "", INDEX(聲母資料表, $AA480, AC$5))</f>
        <v/>
      </c>
      <c r="AD480" s="305" t="str">
        <f t="shared" si="194"/>
        <v/>
      </c>
      <c r="AE480" s="301" t="str" cm="1">
        <f t="array" ref="AE480">IF( $X480, "", INDEX(韻母資料表, AD480, AE$5))</f>
        <v/>
      </c>
      <c r="AF480" s="301" t="str" cm="1">
        <f t="array" ref="AF480">IF( $X480, "", INDEX(韻母資料表, AE480, AF$5))</f>
        <v/>
      </c>
      <c r="AG480" s="298"/>
      <c r="AH480" s="301" t="str">
        <f t="array" ref="AH480">IF( $X480, "", IF( INDEX(韻母資料表, AD480, $AH$5) = "入聲", TRUE, FALSE) )</f>
        <v/>
      </c>
      <c r="AI480" s="302" t="str">
        <f t="shared" si="195"/>
        <v/>
      </c>
      <c r="AJ480" s="302" t="str">
        <f t="shared" si="199"/>
        <v/>
      </c>
      <c r="AK480" s="362" t="str">
        <f t="array" ref="AK480">IF( $X480, "", INDEX(韻母資料表, $AD480, $AK$5))</f>
        <v/>
      </c>
      <c r="AL480" s="362" t="str">
        <f t="array" ref="AL480">IF($X480, "", INDEX(白話字韻母八聲調資料表, $AE480, $AJ480))</f>
        <v/>
      </c>
      <c r="AM480" s="298"/>
      <c r="AN480" s="362" t="str" cm="1">
        <f t="array" ref="AN480">IF($W480, "", INDEX(聲母資料表, $AA480, AN$5))</f>
        <v/>
      </c>
      <c r="AO480" s="367" t="str" cm="1">
        <f t="array" ref="AO480">IF($X480, "", INDEX(韻母資料表, $AD480, AO$5))</f>
        <v/>
      </c>
      <c r="AP480" s="362" t="str" cm="1">
        <f t="array" ref="AP480">IF($X480, "", INDEX(台羅韻母八聲調資料表, $AE480, $F480))</f>
        <v/>
      </c>
      <c r="AQ480" s="298"/>
      <c r="AR480" s="302" t="str">
        <f t="array" ref="AR480">IF($W480, "", INDEX(聲母資料表, $AA480, $AR$5))</f>
        <v/>
      </c>
      <c r="AS480" s="303" t="str">
        <f t="array" ref="AS480">IF($X480, "", INDEX(韻母資料表, $AD480, $AS$5))</f>
        <v/>
      </c>
      <c r="AT480" s="302" t="str">
        <f t="array" ref="AT480">IF($X480, "", INDEX(閩拼韻母八聲調資料表, $AE480, $AJ480))</f>
        <v/>
      </c>
      <c r="AV480" s="301" t="b">
        <f t="shared" si="197"/>
        <v>0</v>
      </c>
      <c r="AW480" s="301" t="str">
        <f>IF( $AV480, IFERROR( IF(MATCH( $E480, 顎音化聲母!$H$9:$H$37, 0), TRUE, FALSE), FALSE), "")</f>
        <v/>
      </c>
      <c r="AX480" s="301" t="str">
        <f t="array" ref="AX480">IF( AND($AV480, $AW480), INDEX(顎音化聲母資料表, MATCH( $D480 &amp; $E480, 顎音化聲母!$L$5:$L$136, 0), 3), "")</f>
        <v/>
      </c>
      <c r="AY480" s="301" t="str">
        <f t="shared" si="196"/>
        <v/>
      </c>
      <c r="AZ480" s="362" t="str">
        <f t="array" ref="AZ480">IF($AY480="", "", IF( $AX480&lt;&gt;"", $AX480,INDEX(聲母資料表, $AY480, $AZ$5)))</f>
        <v/>
      </c>
      <c r="BA480" s="362" t="str">
        <f t="array" ref="BA480">IF($X480, "", INDEX(方音八音反切資料表, $AE480, $AJ480))</f>
        <v/>
      </c>
    </row>
    <row r="481" spans="2:53">
      <c r="B481" s="307">
        <f t="shared" si="178"/>
        <v>474</v>
      </c>
      <c r="C481" s="404"/>
      <c r="D481" s="312"/>
      <c r="E481" s="312"/>
      <c r="F481" s="296"/>
      <c r="G481" s="418" t="str">
        <f t="shared" si="179"/>
        <v/>
      </c>
      <c r="H481" s="269" t="str" cm="1">
        <f t="array" ref="H481">IF( OR($U481, NOT($V481), $X481), "",  $AF481 &amp; INDEX(中文數值資料表, $AJ481, 2) &amp; $AC481)</f>
        <v/>
      </c>
      <c r="I481" s="332" t="str">
        <f t="shared" si="180"/>
        <v/>
      </c>
      <c r="J481" s="333" t="str">
        <f t="shared" si="181"/>
        <v/>
      </c>
      <c r="K481" s="334" t="str">
        <f t="shared" si="182"/>
        <v/>
      </c>
      <c r="L481" s="335" t="str">
        <f t="shared" si="183"/>
        <v/>
      </c>
      <c r="M481" s="270" t="str">
        <f t="shared" ca="1" si="184"/>
        <v xml:space="preserve">\ltjruby{}{}\
</v>
      </c>
      <c r="N481" s="270" t="str">
        <f t="shared" ca="1" si="185"/>
        <v xml:space="preserve">&lt;ruby&gt;&lt;rt&gt;&lt;/rt&gt;&lt;/ruby&gt;
</v>
      </c>
      <c r="O481" s="270" t="str">
        <f t="shared" ca="1" si="186"/>
        <v xml:space="preserve">&lt;ruby&gt;&lt;rt&gt;&lt;/rt&gt;&lt;/ruby&gt;
</v>
      </c>
      <c r="P481" s="270" t="str">
        <f t="shared" ca="1" si="200"/>
        <v xml:space="preserve">&lt;ruby&gt;&lt;rt&gt;&lt;/rt&gt;&lt;/ruby&gt;
</v>
      </c>
      <c r="Q481" s="270" t="str">
        <f t="shared" ca="1" si="200"/>
        <v xml:space="preserve">&lt;ruby&gt;&lt;rt&gt;&lt;/rt&gt;&lt;/ruby&gt;
</v>
      </c>
      <c r="R481" s="271" t="str">
        <f t="shared" ca="1" si="187"/>
        <v xml:space="preserve">&lt;ruby&gt;&lt;rtc&gt;&lt;/rtc&gt;&lt;/ruby&gt;
</v>
      </c>
      <c r="S481" s="271" t="str">
        <f t="shared" ca="1" si="188"/>
        <v xml:space="preserve">&lt;ruby&gt;&lt;rt&gt;&lt;/rt&gt;&lt;rtc&gt;&lt;/rtc&gt;&lt;/ruby&gt;
</v>
      </c>
      <c r="T481" s="244"/>
      <c r="U481" s="272" t="b">
        <f t="shared" si="189"/>
        <v>0</v>
      </c>
      <c r="V481" s="272" t="b">
        <f t="shared" si="190"/>
        <v>0</v>
      </c>
      <c r="W481" s="272" t="b">
        <f t="shared" si="198"/>
        <v>1</v>
      </c>
      <c r="X481" s="272" t="b">
        <f t="shared" si="191"/>
        <v>1</v>
      </c>
      <c r="Y481" s="272" t="b">
        <f t="shared" si="192"/>
        <v>0</v>
      </c>
      <c r="Z481" s="298"/>
      <c r="AA481" s="305" t="str">
        <f t="shared" si="193"/>
        <v/>
      </c>
      <c r="AB481" s="301" t="str" cm="1">
        <f t="array" ref="AB481">IF( $AA481="", "", INDEX(聲母資料表, $AA481, AB$5))</f>
        <v/>
      </c>
      <c r="AC481" s="301" t="str" cm="1">
        <f t="array" ref="AC481">IF( $AA481="", "", INDEX(聲母資料表, $AA481, AC$5))</f>
        <v/>
      </c>
      <c r="AD481" s="305" t="str">
        <f t="shared" si="194"/>
        <v/>
      </c>
      <c r="AE481" s="301" t="str" cm="1">
        <f t="array" ref="AE481">IF( $X481, "", INDEX(韻母資料表, AD481, AE$5))</f>
        <v/>
      </c>
      <c r="AF481" s="301" t="str" cm="1">
        <f t="array" ref="AF481">IF( $X481, "", INDEX(韻母資料表, AE481, AF$5))</f>
        <v/>
      </c>
      <c r="AG481" s="298"/>
      <c r="AH481" s="301" t="str">
        <f t="array" ref="AH481">IF( $X481, "", IF( INDEX(韻母資料表, AD481, $AH$5) = "入聲", TRUE, FALSE) )</f>
        <v/>
      </c>
      <c r="AI481" s="302" t="str">
        <f t="shared" si="195"/>
        <v/>
      </c>
      <c r="AJ481" s="302" t="str">
        <f t="shared" si="199"/>
        <v/>
      </c>
      <c r="AK481" s="362" t="str">
        <f t="array" ref="AK481">IF( $X481, "", INDEX(韻母資料表, $AD481, $AK$5))</f>
        <v/>
      </c>
      <c r="AL481" s="362" t="str">
        <f t="array" ref="AL481">IF($X481, "", INDEX(白話字韻母八聲調資料表, $AE481, $AJ481))</f>
        <v/>
      </c>
      <c r="AM481" s="298"/>
      <c r="AN481" s="362" t="str" cm="1">
        <f t="array" ref="AN481">IF($W481, "", INDEX(聲母資料表, $AA481, AN$5))</f>
        <v/>
      </c>
      <c r="AO481" s="367" t="str" cm="1">
        <f t="array" ref="AO481">IF($X481, "", INDEX(韻母資料表, $AD481, AO$5))</f>
        <v/>
      </c>
      <c r="AP481" s="362" t="str" cm="1">
        <f t="array" ref="AP481">IF($X481, "", INDEX(台羅韻母八聲調資料表, $AE481, $F481))</f>
        <v/>
      </c>
      <c r="AQ481" s="298"/>
      <c r="AR481" s="302" t="str">
        <f t="array" ref="AR481">IF($W481, "", INDEX(聲母資料表, $AA481, $AR$5))</f>
        <v/>
      </c>
      <c r="AS481" s="303" t="str">
        <f t="array" ref="AS481">IF($X481, "", INDEX(韻母資料表, $AD481, $AS$5))</f>
        <v/>
      </c>
      <c r="AT481" s="302" t="str">
        <f t="array" ref="AT481">IF($X481, "", INDEX(閩拼韻母八聲調資料表, $AE481, $AJ481))</f>
        <v/>
      </c>
      <c r="AV481" s="301" t="b">
        <f t="shared" si="197"/>
        <v>0</v>
      </c>
      <c r="AW481" s="301" t="str">
        <f>IF( $AV481, IFERROR( IF(MATCH( $E481, 顎音化聲母!$H$9:$H$37, 0), TRUE, FALSE), FALSE), "")</f>
        <v/>
      </c>
      <c r="AX481" s="301" t="str">
        <f t="array" ref="AX481">IF( AND($AV481, $AW481), INDEX(顎音化聲母資料表, MATCH( $D481 &amp; $E481, 顎音化聲母!$L$5:$L$136, 0), 3), "")</f>
        <v/>
      </c>
      <c r="AY481" s="301" t="str">
        <f t="shared" si="196"/>
        <v/>
      </c>
      <c r="AZ481" s="362" t="str">
        <f t="array" ref="AZ481">IF($AY481="", "", IF( $AX481&lt;&gt;"", $AX481,INDEX(聲母資料表, $AY481, $AZ$5)))</f>
        <v/>
      </c>
      <c r="BA481" s="362" t="str">
        <f t="array" ref="BA481">IF($X481, "", INDEX(方音八音反切資料表, $AE481, $AJ481))</f>
        <v/>
      </c>
    </row>
    <row r="482" spans="2:53">
      <c r="B482" s="307">
        <f t="shared" si="178"/>
        <v>475</v>
      </c>
      <c r="C482" s="404"/>
      <c r="D482" s="312"/>
      <c r="E482" s="312"/>
      <c r="F482" s="296"/>
      <c r="G482" s="418" t="str">
        <f t="shared" si="179"/>
        <v/>
      </c>
      <c r="H482" s="269" t="str" cm="1">
        <f t="array" ref="H482">IF( OR($U482, NOT($V482), $X482), "",  $AF482 &amp; INDEX(中文數值資料表, $AJ482, 2) &amp; $AC482)</f>
        <v/>
      </c>
      <c r="I482" s="332" t="str">
        <f t="shared" si="180"/>
        <v/>
      </c>
      <c r="J482" s="333" t="str">
        <f t="shared" si="181"/>
        <v/>
      </c>
      <c r="K482" s="334" t="str">
        <f t="shared" si="182"/>
        <v/>
      </c>
      <c r="L482" s="335" t="str">
        <f t="shared" si="183"/>
        <v/>
      </c>
      <c r="M482" s="270" t="str">
        <f t="shared" ca="1" si="184"/>
        <v xml:space="preserve">\ltjruby{}{}\
</v>
      </c>
      <c r="N482" s="270" t="str">
        <f t="shared" ca="1" si="185"/>
        <v xml:space="preserve">&lt;ruby&gt;&lt;rt&gt;&lt;/rt&gt;&lt;/ruby&gt;
</v>
      </c>
      <c r="O482" s="270" t="str">
        <f t="shared" ca="1" si="186"/>
        <v xml:space="preserve">&lt;ruby&gt;&lt;rt&gt;&lt;/rt&gt;&lt;/ruby&gt;
</v>
      </c>
      <c r="P482" s="270" t="str">
        <f t="shared" ca="1" si="200"/>
        <v xml:space="preserve">&lt;ruby&gt;&lt;rt&gt;&lt;/rt&gt;&lt;/ruby&gt;
</v>
      </c>
      <c r="Q482" s="270" t="str">
        <f t="shared" ca="1" si="200"/>
        <v xml:space="preserve">&lt;ruby&gt;&lt;rt&gt;&lt;/rt&gt;&lt;/ruby&gt;
</v>
      </c>
      <c r="R482" s="271" t="str">
        <f t="shared" ca="1" si="187"/>
        <v xml:space="preserve">&lt;ruby&gt;&lt;rtc&gt;&lt;/rtc&gt;&lt;/ruby&gt;
</v>
      </c>
      <c r="S482" s="271" t="str">
        <f t="shared" ca="1" si="188"/>
        <v xml:space="preserve">&lt;ruby&gt;&lt;rt&gt;&lt;/rt&gt;&lt;rtc&gt;&lt;/rtc&gt;&lt;/ruby&gt;
</v>
      </c>
      <c r="T482" s="244"/>
      <c r="U482" s="272" t="b">
        <f t="shared" si="189"/>
        <v>0</v>
      </c>
      <c r="V482" s="272" t="b">
        <f t="shared" si="190"/>
        <v>0</v>
      </c>
      <c r="W482" s="272" t="b">
        <f t="shared" si="198"/>
        <v>1</v>
      </c>
      <c r="X482" s="272" t="b">
        <f t="shared" si="191"/>
        <v>1</v>
      </c>
      <c r="Y482" s="272" t="b">
        <f t="shared" si="192"/>
        <v>0</v>
      </c>
      <c r="Z482" s="298"/>
      <c r="AA482" s="305" t="str">
        <f t="shared" si="193"/>
        <v/>
      </c>
      <c r="AB482" s="301" t="str" cm="1">
        <f t="array" ref="AB482">IF( $AA482="", "", INDEX(聲母資料表, $AA482, AB$5))</f>
        <v/>
      </c>
      <c r="AC482" s="301" t="str" cm="1">
        <f t="array" ref="AC482">IF( $AA482="", "", INDEX(聲母資料表, $AA482, AC$5))</f>
        <v/>
      </c>
      <c r="AD482" s="305" t="str">
        <f t="shared" si="194"/>
        <v/>
      </c>
      <c r="AE482" s="301" t="str" cm="1">
        <f t="array" ref="AE482">IF( $X482, "", INDEX(韻母資料表, AD482, AE$5))</f>
        <v/>
      </c>
      <c r="AF482" s="301" t="str" cm="1">
        <f t="array" ref="AF482">IF( $X482, "", INDEX(韻母資料表, AE482, AF$5))</f>
        <v/>
      </c>
      <c r="AG482" s="298"/>
      <c r="AH482" s="301" t="str">
        <f t="array" ref="AH482">IF( $X482, "", IF( INDEX(韻母資料表, AD482, $AH$5) = "入聲", TRUE, FALSE) )</f>
        <v/>
      </c>
      <c r="AI482" s="302" t="str">
        <f t="shared" si="195"/>
        <v/>
      </c>
      <c r="AJ482" s="302" t="str">
        <f t="shared" si="199"/>
        <v/>
      </c>
      <c r="AK482" s="362" t="str">
        <f t="array" ref="AK482">IF( $X482, "", INDEX(韻母資料表, $AD482, $AK$5))</f>
        <v/>
      </c>
      <c r="AL482" s="362" t="str">
        <f t="array" ref="AL482">IF($X482, "", INDEX(白話字韻母八聲調資料表, $AE482, $AJ482))</f>
        <v/>
      </c>
      <c r="AM482" s="298"/>
      <c r="AN482" s="362" t="str" cm="1">
        <f t="array" ref="AN482">IF($W482, "", INDEX(聲母資料表, $AA482, AN$5))</f>
        <v/>
      </c>
      <c r="AO482" s="367" t="str" cm="1">
        <f t="array" ref="AO482">IF($X482, "", INDEX(韻母資料表, $AD482, AO$5))</f>
        <v/>
      </c>
      <c r="AP482" s="362" t="str" cm="1">
        <f t="array" ref="AP482">IF($X482, "", INDEX(台羅韻母八聲調資料表, $AE482, $F482))</f>
        <v/>
      </c>
      <c r="AQ482" s="298"/>
      <c r="AR482" s="302" t="str">
        <f t="array" ref="AR482">IF($W482, "", INDEX(聲母資料表, $AA482, $AR$5))</f>
        <v/>
      </c>
      <c r="AS482" s="303" t="str">
        <f t="array" ref="AS482">IF($X482, "", INDEX(韻母資料表, $AD482, $AS$5))</f>
        <v/>
      </c>
      <c r="AT482" s="302" t="str">
        <f t="array" ref="AT482">IF($X482, "", INDEX(閩拼韻母八聲調資料表, $AE482, $AJ482))</f>
        <v/>
      </c>
      <c r="AV482" s="301" t="b">
        <f t="shared" si="197"/>
        <v>0</v>
      </c>
      <c r="AW482" s="301" t="str">
        <f>IF( $AV482, IFERROR( IF(MATCH( $E482, 顎音化聲母!$H$9:$H$37, 0), TRUE, FALSE), FALSE), "")</f>
        <v/>
      </c>
      <c r="AX482" s="301" t="str">
        <f t="array" ref="AX482">IF( AND($AV482, $AW482), INDEX(顎音化聲母資料表, MATCH( $D482 &amp; $E482, 顎音化聲母!$L$5:$L$136, 0), 3), "")</f>
        <v/>
      </c>
      <c r="AY482" s="301" t="str">
        <f t="shared" si="196"/>
        <v/>
      </c>
      <c r="AZ482" s="362" t="str">
        <f t="array" ref="AZ482">IF($AY482="", "", IF( $AX482&lt;&gt;"", $AX482,INDEX(聲母資料表, $AY482, $AZ$5)))</f>
        <v/>
      </c>
      <c r="BA482" s="362" t="str">
        <f t="array" ref="BA482">IF($X482, "", INDEX(方音八音反切資料表, $AE482, $AJ482))</f>
        <v/>
      </c>
    </row>
    <row r="483" spans="2:53">
      <c r="B483" s="307">
        <f t="shared" si="178"/>
        <v>476</v>
      </c>
      <c r="C483" s="404"/>
      <c r="D483" s="312"/>
      <c r="E483" s="312"/>
      <c r="F483" s="296"/>
      <c r="G483" s="418" t="str">
        <f t="shared" si="179"/>
        <v/>
      </c>
      <c r="H483" s="269" t="str" cm="1">
        <f t="array" ref="H483">IF( OR($U483, NOT($V483), $X483), "",  $AF483 &amp; INDEX(中文數值資料表, $AJ483, 2) &amp; $AC483)</f>
        <v/>
      </c>
      <c r="I483" s="332" t="str">
        <f t="shared" si="180"/>
        <v/>
      </c>
      <c r="J483" s="333" t="str">
        <f t="shared" si="181"/>
        <v/>
      </c>
      <c r="K483" s="334" t="str">
        <f t="shared" si="182"/>
        <v/>
      </c>
      <c r="L483" s="335" t="str">
        <f t="shared" si="183"/>
        <v/>
      </c>
      <c r="M483" s="270" t="str">
        <f t="shared" ca="1" si="184"/>
        <v xml:space="preserve">\ltjruby{}{}\
</v>
      </c>
      <c r="N483" s="270" t="str">
        <f t="shared" ca="1" si="185"/>
        <v xml:space="preserve">&lt;ruby&gt;&lt;rt&gt;&lt;/rt&gt;&lt;/ruby&gt;
</v>
      </c>
      <c r="O483" s="270" t="str">
        <f t="shared" ca="1" si="186"/>
        <v xml:space="preserve">&lt;ruby&gt;&lt;rt&gt;&lt;/rt&gt;&lt;/ruby&gt;
</v>
      </c>
      <c r="P483" s="270" t="str">
        <f t="shared" ca="1" si="200"/>
        <v xml:space="preserve">&lt;ruby&gt;&lt;rt&gt;&lt;/rt&gt;&lt;/ruby&gt;
</v>
      </c>
      <c r="Q483" s="270" t="str">
        <f t="shared" ca="1" si="200"/>
        <v xml:space="preserve">&lt;ruby&gt;&lt;rt&gt;&lt;/rt&gt;&lt;/ruby&gt;
</v>
      </c>
      <c r="R483" s="271" t="str">
        <f t="shared" ca="1" si="187"/>
        <v xml:space="preserve">&lt;ruby&gt;&lt;rtc&gt;&lt;/rtc&gt;&lt;/ruby&gt;
</v>
      </c>
      <c r="S483" s="271" t="str">
        <f t="shared" ca="1" si="188"/>
        <v xml:space="preserve">&lt;ruby&gt;&lt;rt&gt;&lt;/rt&gt;&lt;rtc&gt;&lt;/rtc&gt;&lt;/ruby&gt;
</v>
      </c>
      <c r="T483" s="244"/>
      <c r="U483" s="272" t="b">
        <f t="shared" si="189"/>
        <v>0</v>
      </c>
      <c r="V483" s="272" t="b">
        <f t="shared" si="190"/>
        <v>0</v>
      </c>
      <c r="W483" s="272" t="b">
        <f t="shared" si="198"/>
        <v>1</v>
      </c>
      <c r="X483" s="272" t="b">
        <f t="shared" si="191"/>
        <v>1</v>
      </c>
      <c r="Y483" s="272" t="b">
        <f t="shared" si="192"/>
        <v>0</v>
      </c>
      <c r="Z483" s="298"/>
      <c r="AA483" s="305" t="str">
        <f t="shared" si="193"/>
        <v/>
      </c>
      <c r="AB483" s="301" t="str" cm="1">
        <f t="array" ref="AB483">IF( $AA483="", "", INDEX(聲母資料表, $AA483, AB$5))</f>
        <v/>
      </c>
      <c r="AC483" s="301" t="str" cm="1">
        <f t="array" ref="AC483">IF( $AA483="", "", INDEX(聲母資料表, $AA483, AC$5))</f>
        <v/>
      </c>
      <c r="AD483" s="305" t="str">
        <f t="shared" si="194"/>
        <v/>
      </c>
      <c r="AE483" s="301" t="str" cm="1">
        <f t="array" ref="AE483">IF( $X483, "", INDEX(韻母資料表, AD483, AE$5))</f>
        <v/>
      </c>
      <c r="AF483" s="301" t="str" cm="1">
        <f t="array" ref="AF483">IF( $X483, "", INDEX(韻母資料表, AE483, AF$5))</f>
        <v/>
      </c>
      <c r="AG483" s="298"/>
      <c r="AH483" s="301" t="str">
        <f t="array" ref="AH483">IF( $X483, "", IF( INDEX(韻母資料表, AD483, $AH$5) = "入聲", TRUE, FALSE) )</f>
        <v/>
      </c>
      <c r="AI483" s="302" t="str">
        <f t="shared" si="195"/>
        <v/>
      </c>
      <c r="AJ483" s="302" t="str">
        <f t="shared" si="199"/>
        <v/>
      </c>
      <c r="AK483" s="362" t="str">
        <f t="array" ref="AK483">IF( $X483, "", INDEX(韻母資料表, $AD483, $AK$5))</f>
        <v/>
      </c>
      <c r="AL483" s="362" t="str">
        <f t="array" ref="AL483">IF($X483, "", INDEX(白話字韻母八聲調資料表, $AE483, $AJ483))</f>
        <v/>
      </c>
      <c r="AM483" s="298"/>
      <c r="AN483" s="362" t="str" cm="1">
        <f t="array" ref="AN483">IF($W483, "", INDEX(聲母資料表, $AA483, AN$5))</f>
        <v/>
      </c>
      <c r="AO483" s="367" t="str" cm="1">
        <f t="array" ref="AO483">IF($X483, "", INDEX(韻母資料表, $AD483, AO$5))</f>
        <v/>
      </c>
      <c r="AP483" s="362" t="str" cm="1">
        <f t="array" ref="AP483">IF($X483, "", INDEX(台羅韻母八聲調資料表, $AE483, $F483))</f>
        <v/>
      </c>
      <c r="AQ483" s="298"/>
      <c r="AR483" s="302" t="str">
        <f t="array" ref="AR483">IF($W483, "", INDEX(聲母資料表, $AA483, $AR$5))</f>
        <v/>
      </c>
      <c r="AS483" s="303" t="str">
        <f t="array" ref="AS483">IF($X483, "", INDEX(韻母資料表, $AD483, $AS$5))</f>
        <v/>
      </c>
      <c r="AT483" s="302" t="str">
        <f t="array" ref="AT483">IF($X483, "", INDEX(閩拼韻母八聲調資料表, $AE483, $AJ483))</f>
        <v/>
      </c>
      <c r="AV483" s="301" t="b">
        <f t="shared" si="197"/>
        <v>0</v>
      </c>
      <c r="AW483" s="301" t="str">
        <f>IF( $AV483, IFERROR( IF(MATCH( $E483, 顎音化聲母!$H$9:$H$37, 0), TRUE, FALSE), FALSE), "")</f>
        <v/>
      </c>
      <c r="AX483" s="301" t="str">
        <f t="array" ref="AX483">IF( AND($AV483, $AW483), INDEX(顎音化聲母資料表, MATCH( $D483 &amp; $E483, 顎音化聲母!$L$5:$L$136, 0), 3), "")</f>
        <v/>
      </c>
      <c r="AY483" s="301" t="str">
        <f t="shared" si="196"/>
        <v/>
      </c>
      <c r="AZ483" s="362" t="str">
        <f t="array" ref="AZ483">IF($AY483="", "", IF( $AX483&lt;&gt;"", $AX483,INDEX(聲母資料表, $AY483, $AZ$5)))</f>
        <v/>
      </c>
      <c r="BA483" s="362" t="str">
        <f t="array" ref="BA483">IF($X483, "", INDEX(方音八音反切資料表, $AE483, $AJ483))</f>
        <v/>
      </c>
    </row>
    <row r="484" spans="2:53">
      <c r="B484" s="307">
        <f t="shared" si="178"/>
        <v>477</v>
      </c>
      <c r="C484" s="404"/>
      <c r="D484" s="312"/>
      <c r="E484" s="312"/>
      <c r="F484" s="296"/>
      <c r="G484" s="418" t="str">
        <f t="shared" si="179"/>
        <v/>
      </c>
      <c r="H484" s="269" t="str" cm="1">
        <f t="array" ref="H484">IF( OR($U484, NOT($V484), $X484), "",  $AF484 &amp; INDEX(中文數值資料表, $AJ484, 2) &amp; $AC484)</f>
        <v/>
      </c>
      <c r="I484" s="332" t="str">
        <f t="shared" si="180"/>
        <v/>
      </c>
      <c r="J484" s="333" t="str">
        <f t="shared" si="181"/>
        <v/>
      </c>
      <c r="K484" s="334" t="str">
        <f t="shared" si="182"/>
        <v/>
      </c>
      <c r="L484" s="335" t="str">
        <f t="shared" si="183"/>
        <v/>
      </c>
      <c r="M484" s="270" t="str">
        <f t="shared" ca="1" si="184"/>
        <v xml:space="preserve">\ltjruby{}{}\
</v>
      </c>
      <c r="N484" s="270" t="str">
        <f t="shared" ca="1" si="185"/>
        <v xml:space="preserve">&lt;ruby&gt;&lt;rt&gt;&lt;/rt&gt;&lt;/ruby&gt;
</v>
      </c>
      <c r="O484" s="270" t="str">
        <f t="shared" ca="1" si="186"/>
        <v xml:space="preserve">&lt;ruby&gt;&lt;rt&gt;&lt;/rt&gt;&lt;/ruby&gt;
</v>
      </c>
      <c r="P484" s="270" t="str">
        <f t="shared" ca="1" si="200"/>
        <v xml:space="preserve">&lt;ruby&gt;&lt;rt&gt;&lt;/rt&gt;&lt;/ruby&gt;
</v>
      </c>
      <c r="Q484" s="270" t="str">
        <f t="shared" ca="1" si="200"/>
        <v xml:space="preserve">&lt;ruby&gt;&lt;rt&gt;&lt;/rt&gt;&lt;/ruby&gt;
</v>
      </c>
      <c r="R484" s="271" t="str">
        <f t="shared" ca="1" si="187"/>
        <v xml:space="preserve">&lt;ruby&gt;&lt;rtc&gt;&lt;/rtc&gt;&lt;/ruby&gt;
</v>
      </c>
      <c r="S484" s="271" t="str">
        <f t="shared" ca="1" si="188"/>
        <v xml:space="preserve">&lt;ruby&gt;&lt;rt&gt;&lt;/rt&gt;&lt;rtc&gt;&lt;/rtc&gt;&lt;/ruby&gt;
</v>
      </c>
      <c r="T484" s="244"/>
      <c r="U484" s="272" t="b">
        <f t="shared" si="189"/>
        <v>0</v>
      </c>
      <c r="V484" s="272" t="b">
        <f t="shared" si="190"/>
        <v>0</v>
      </c>
      <c r="W484" s="272" t="b">
        <f t="shared" si="198"/>
        <v>1</v>
      </c>
      <c r="X484" s="272" t="b">
        <f t="shared" si="191"/>
        <v>1</v>
      </c>
      <c r="Y484" s="272" t="b">
        <f t="shared" si="192"/>
        <v>0</v>
      </c>
      <c r="Z484" s="298"/>
      <c r="AA484" s="305" t="str">
        <f t="shared" si="193"/>
        <v/>
      </c>
      <c r="AB484" s="301" t="str" cm="1">
        <f t="array" ref="AB484">IF( $AA484="", "", INDEX(聲母資料表, $AA484, AB$5))</f>
        <v/>
      </c>
      <c r="AC484" s="301" t="str" cm="1">
        <f t="array" ref="AC484">IF( $AA484="", "", INDEX(聲母資料表, $AA484, AC$5))</f>
        <v/>
      </c>
      <c r="AD484" s="305" t="str">
        <f t="shared" si="194"/>
        <v/>
      </c>
      <c r="AE484" s="301" t="str" cm="1">
        <f t="array" ref="AE484">IF( $X484, "", INDEX(韻母資料表, AD484, AE$5))</f>
        <v/>
      </c>
      <c r="AF484" s="301" t="str" cm="1">
        <f t="array" ref="AF484">IF( $X484, "", INDEX(韻母資料表, AE484, AF$5))</f>
        <v/>
      </c>
      <c r="AG484" s="298"/>
      <c r="AH484" s="301" t="str">
        <f t="array" ref="AH484">IF( $X484, "", IF( INDEX(韻母資料表, AD484, $AH$5) = "入聲", TRUE, FALSE) )</f>
        <v/>
      </c>
      <c r="AI484" s="302" t="str">
        <f t="shared" si="195"/>
        <v/>
      </c>
      <c r="AJ484" s="302" t="str">
        <f t="shared" si="199"/>
        <v/>
      </c>
      <c r="AK484" s="362" t="str">
        <f t="array" ref="AK484">IF( $X484, "", INDEX(韻母資料表, $AD484, $AK$5))</f>
        <v/>
      </c>
      <c r="AL484" s="362" t="str">
        <f t="array" ref="AL484">IF($X484, "", INDEX(白話字韻母八聲調資料表, $AE484, $AJ484))</f>
        <v/>
      </c>
      <c r="AM484" s="298"/>
      <c r="AN484" s="362" t="str" cm="1">
        <f t="array" ref="AN484">IF($W484, "", INDEX(聲母資料表, $AA484, AN$5))</f>
        <v/>
      </c>
      <c r="AO484" s="367" t="str" cm="1">
        <f t="array" ref="AO484">IF($X484, "", INDEX(韻母資料表, $AD484, AO$5))</f>
        <v/>
      </c>
      <c r="AP484" s="362" t="str" cm="1">
        <f t="array" ref="AP484">IF($X484, "", INDEX(台羅韻母八聲調資料表, $AE484, $F484))</f>
        <v/>
      </c>
      <c r="AQ484" s="298"/>
      <c r="AR484" s="302" t="str">
        <f t="array" ref="AR484">IF($W484, "", INDEX(聲母資料表, $AA484, $AR$5))</f>
        <v/>
      </c>
      <c r="AS484" s="303" t="str">
        <f t="array" ref="AS484">IF($X484, "", INDEX(韻母資料表, $AD484, $AS$5))</f>
        <v/>
      </c>
      <c r="AT484" s="302" t="str">
        <f t="array" ref="AT484">IF($X484, "", INDEX(閩拼韻母八聲調資料表, $AE484, $AJ484))</f>
        <v/>
      </c>
      <c r="AV484" s="301" t="b">
        <f t="shared" si="197"/>
        <v>0</v>
      </c>
      <c r="AW484" s="301" t="str">
        <f>IF( $AV484, IFERROR( IF(MATCH( $E484, 顎音化聲母!$H$9:$H$37, 0), TRUE, FALSE), FALSE), "")</f>
        <v/>
      </c>
      <c r="AX484" s="301" t="str">
        <f t="array" ref="AX484">IF( AND($AV484, $AW484), INDEX(顎音化聲母資料表, MATCH( $D484 &amp; $E484, 顎音化聲母!$L$5:$L$136, 0), 3), "")</f>
        <v/>
      </c>
      <c r="AY484" s="301" t="str">
        <f t="shared" si="196"/>
        <v/>
      </c>
      <c r="AZ484" s="362" t="str">
        <f t="array" ref="AZ484">IF($AY484="", "", IF( $AX484&lt;&gt;"", $AX484,INDEX(聲母資料表, $AY484, $AZ$5)))</f>
        <v/>
      </c>
      <c r="BA484" s="362" t="str">
        <f t="array" ref="BA484">IF($X484, "", INDEX(方音八音反切資料表, $AE484, $AJ484))</f>
        <v/>
      </c>
    </row>
    <row r="485" spans="2:53">
      <c r="B485" s="307">
        <f t="shared" si="178"/>
        <v>478</v>
      </c>
      <c r="C485" s="404"/>
      <c r="D485" s="312"/>
      <c r="E485" s="312"/>
      <c r="F485" s="296"/>
      <c r="G485" s="418" t="str">
        <f t="shared" si="179"/>
        <v/>
      </c>
      <c r="H485" s="269" t="str" cm="1">
        <f t="array" ref="H485">IF( OR($U485, NOT($V485), $X485), "",  $AF485 &amp; INDEX(中文數值資料表, $AJ485, 2) &amp; $AC485)</f>
        <v/>
      </c>
      <c r="I485" s="332" t="str">
        <f t="shared" si="180"/>
        <v/>
      </c>
      <c r="J485" s="333" t="str">
        <f t="shared" si="181"/>
        <v/>
      </c>
      <c r="K485" s="334" t="str">
        <f t="shared" si="182"/>
        <v/>
      </c>
      <c r="L485" s="335" t="str">
        <f t="shared" si="183"/>
        <v/>
      </c>
      <c r="M485" s="270" t="str">
        <f t="shared" ca="1" si="184"/>
        <v xml:space="preserve">\ltjruby{}{}\
</v>
      </c>
      <c r="N485" s="270" t="str">
        <f t="shared" ca="1" si="185"/>
        <v xml:space="preserve">&lt;ruby&gt;&lt;rt&gt;&lt;/rt&gt;&lt;/ruby&gt;
</v>
      </c>
      <c r="O485" s="270" t="str">
        <f t="shared" ca="1" si="186"/>
        <v xml:space="preserve">&lt;ruby&gt;&lt;rt&gt;&lt;/rt&gt;&lt;/ruby&gt;
</v>
      </c>
      <c r="P485" s="270" t="str">
        <f t="shared" ca="1" si="200"/>
        <v xml:space="preserve">&lt;ruby&gt;&lt;rt&gt;&lt;/rt&gt;&lt;/ruby&gt;
</v>
      </c>
      <c r="Q485" s="270" t="str">
        <f t="shared" ca="1" si="200"/>
        <v xml:space="preserve">&lt;ruby&gt;&lt;rt&gt;&lt;/rt&gt;&lt;/ruby&gt;
</v>
      </c>
      <c r="R485" s="271" t="str">
        <f t="shared" ca="1" si="187"/>
        <v xml:space="preserve">&lt;ruby&gt;&lt;rtc&gt;&lt;/rtc&gt;&lt;/ruby&gt;
</v>
      </c>
      <c r="S485" s="271" t="str">
        <f t="shared" ca="1" si="188"/>
        <v xml:space="preserve">&lt;ruby&gt;&lt;rt&gt;&lt;/rt&gt;&lt;rtc&gt;&lt;/rtc&gt;&lt;/ruby&gt;
</v>
      </c>
      <c r="T485" s="244"/>
      <c r="U485" s="272" t="b">
        <f t="shared" si="189"/>
        <v>0</v>
      </c>
      <c r="V485" s="272" t="b">
        <f t="shared" si="190"/>
        <v>0</v>
      </c>
      <c r="W485" s="272" t="b">
        <f t="shared" si="198"/>
        <v>1</v>
      </c>
      <c r="X485" s="272" t="b">
        <f t="shared" si="191"/>
        <v>1</v>
      </c>
      <c r="Y485" s="272" t="b">
        <f t="shared" si="192"/>
        <v>0</v>
      </c>
      <c r="Z485" s="298"/>
      <c r="AA485" s="305" t="str">
        <f t="shared" si="193"/>
        <v/>
      </c>
      <c r="AB485" s="301" t="str" cm="1">
        <f t="array" ref="AB485">IF( $AA485="", "", INDEX(聲母資料表, $AA485, AB$5))</f>
        <v/>
      </c>
      <c r="AC485" s="301" t="str" cm="1">
        <f t="array" ref="AC485">IF( $AA485="", "", INDEX(聲母資料表, $AA485, AC$5))</f>
        <v/>
      </c>
      <c r="AD485" s="305" t="str">
        <f t="shared" si="194"/>
        <v/>
      </c>
      <c r="AE485" s="301" t="str" cm="1">
        <f t="array" ref="AE485">IF( $X485, "", INDEX(韻母資料表, AD485, AE$5))</f>
        <v/>
      </c>
      <c r="AF485" s="301" t="str" cm="1">
        <f t="array" ref="AF485">IF( $X485, "", INDEX(韻母資料表, AE485, AF$5))</f>
        <v/>
      </c>
      <c r="AG485" s="298"/>
      <c r="AH485" s="301" t="str">
        <f t="array" ref="AH485">IF( $X485, "", IF( INDEX(韻母資料表, AD485, $AH$5) = "入聲", TRUE, FALSE) )</f>
        <v/>
      </c>
      <c r="AI485" s="302" t="str">
        <f t="shared" si="195"/>
        <v/>
      </c>
      <c r="AJ485" s="302" t="str">
        <f t="shared" si="199"/>
        <v/>
      </c>
      <c r="AK485" s="362" t="str">
        <f t="array" ref="AK485">IF( $X485, "", INDEX(韻母資料表, $AD485, $AK$5))</f>
        <v/>
      </c>
      <c r="AL485" s="362" t="str">
        <f t="array" ref="AL485">IF($X485, "", INDEX(白話字韻母八聲調資料表, $AE485, $AJ485))</f>
        <v/>
      </c>
      <c r="AM485" s="298"/>
      <c r="AN485" s="362" t="str" cm="1">
        <f t="array" ref="AN485">IF($W485, "", INDEX(聲母資料表, $AA485, AN$5))</f>
        <v/>
      </c>
      <c r="AO485" s="367" t="str" cm="1">
        <f t="array" ref="AO485">IF($X485, "", INDEX(韻母資料表, $AD485, AO$5))</f>
        <v/>
      </c>
      <c r="AP485" s="362" t="str" cm="1">
        <f t="array" ref="AP485">IF($X485, "", INDEX(台羅韻母八聲調資料表, $AE485, $F485))</f>
        <v/>
      </c>
      <c r="AQ485" s="298"/>
      <c r="AR485" s="302" t="str">
        <f t="array" ref="AR485">IF($W485, "", INDEX(聲母資料表, $AA485, $AR$5))</f>
        <v/>
      </c>
      <c r="AS485" s="303" t="str">
        <f t="array" ref="AS485">IF($X485, "", INDEX(韻母資料表, $AD485, $AS$5))</f>
        <v/>
      </c>
      <c r="AT485" s="302" t="str">
        <f t="array" ref="AT485">IF($X485, "", INDEX(閩拼韻母八聲調資料表, $AE485, $AJ485))</f>
        <v/>
      </c>
      <c r="AV485" s="301" t="b">
        <f t="shared" si="197"/>
        <v>0</v>
      </c>
      <c r="AW485" s="301" t="str">
        <f>IF( $AV485, IFERROR( IF(MATCH( $E485, 顎音化聲母!$H$9:$H$37, 0), TRUE, FALSE), FALSE), "")</f>
        <v/>
      </c>
      <c r="AX485" s="301" t="str">
        <f t="array" ref="AX485">IF( AND($AV485, $AW485), INDEX(顎音化聲母資料表, MATCH( $D485 &amp; $E485, 顎音化聲母!$L$5:$L$136, 0), 3), "")</f>
        <v/>
      </c>
      <c r="AY485" s="301" t="str">
        <f t="shared" si="196"/>
        <v/>
      </c>
      <c r="AZ485" s="362" t="str">
        <f t="array" ref="AZ485">IF($AY485="", "", IF( $AX485&lt;&gt;"", $AX485,INDEX(聲母資料表, $AY485, $AZ$5)))</f>
        <v/>
      </c>
      <c r="BA485" s="362" t="str">
        <f t="array" ref="BA485">IF($X485, "", INDEX(方音八音反切資料表, $AE485, $AJ485))</f>
        <v/>
      </c>
    </row>
    <row r="486" spans="2:53">
      <c r="B486" s="307">
        <f t="shared" si="178"/>
        <v>479</v>
      </c>
      <c r="C486" s="404"/>
      <c r="D486" s="312"/>
      <c r="E486" s="312"/>
      <c r="F486" s="296"/>
      <c r="G486" s="418" t="str">
        <f t="shared" si="179"/>
        <v/>
      </c>
      <c r="H486" s="269" t="str" cm="1">
        <f t="array" ref="H486">IF( OR($U486, NOT($V486), $X486), "",  $AF486 &amp; INDEX(中文數值資料表, $AJ486, 2) &amp; $AC486)</f>
        <v/>
      </c>
      <c r="I486" s="332" t="str">
        <f t="shared" si="180"/>
        <v/>
      </c>
      <c r="J486" s="333" t="str">
        <f t="shared" si="181"/>
        <v/>
      </c>
      <c r="K486" s="334" t="str">
        <f t="shared" si="182"/>
        <v/>
      </c>
      <c r="L486" s="335" t="str">
        <f t="shared" si="183"/>
        <v/>
      </c>
      <c r="M486" s="270" t="str">
        <f t="shared" ca="1" si="184"/>
        <v xml:space="preserve">\ltjruby{}{}\
</v>
      </c>
      <c r="N486" s="270" t="str">
        <f t="shared" ca="1" si="185"/>
        <v xml:space="preserve">&lt;ruby&gt;&lt;rt&gt;&lt;/rt&gt;&lt;/ruby&gt;
</v>
      </c>
      <c r="O486" s="270" t="str">
        <f t="shared" ca="1" si="186"/>
        <v xml:space="preserve">&lt;ruby&gt;&lt;rt&gt;&lt;/rt&gt;&lt;/ruby&gt;
</v>
      </c>
      <c r="P486" s="270" t="str">
        <f t="shared" ca="1" si="200"/>
        <v xml:space="preserve">&lt;ruby&gt;&lt;rt&gt;&lt;/rt&gt;&lt;/ruby&gt;
</v>
      </c>
      <c r="Q486" s="270" t="str">
        <f t="shared" ca="1" si="200"/>
        <v xml:space="preserve">&lt;ruby&gt;&lt;rt&gt;&lt;/rt&gt;&lt;/ruby&gt;
</v>
      </c>
      <c r="R486" s="271" t="str">
        <f t="shared" ca="1" si="187"/>
        <v xml:space="preserve">&lt;ruby&gt;&lt;rtc&gt;&lt;/rtc&gt;&lt;/ruby&gt;
</v>
      </c>
      <c r="S486" s="271" t="str">
        <f t="shared" ca="1" si="188"/>
        <v xml:space="preserve">&lt;ruby&gt;&lt;rt&gt;&lt;/rt&gt;&lt;rtc&gt;&lt;/rtc&gt;&lt;/ruby&gt;
</v>
      </c>
      <c r="T486" s="244"/>
      <c r="U486" s="272" t="b">
        <f t="shared" si="189"/>
        <v>0</v>
      </c>
      <c r="V486" s="272" t="b">
        <f t="shared" si="190"/>
        <v>0</v>
      </c>
      <c r="W486" s="272" t="b">
        <f t="shared" si="198"/>
        <v>1</v>
      </c>
      <c r="X486" s="272" t="b">
        <f t="shared" si="191"/>
        <v>1</v>
      </c>
      <c r="Y486" s="272" t="b">
        <f t="shared" si="192"/>
        <v>0</v>
      </c>
      <c r="Z486" s="298"/>
      <c r="AA486" s="305" t="str">
        <f t="shared" si="193"/>
        <v/>
      </c>
      <c r="AB486" s="301" t="str" cm="1">
        <f t="array" ref="AB486">IF( $AA486="", "", INDEX(聲母資料表, $AA486, AB$5))</f>
        <v/>
      </c>
      <c r="AC486" s="301" t="str" cm="1">
        <f t="array" ref="AC486">IF( $AA486="", "", INDEX(聲母資料表, $AA486, AC$5))</f>
        <v/>
      </c>
      <c r="AD486" s="305" t="str">
        <f t="shared" si="194"/>
        <v/>
      </c>
      <c r="AE486" s="301" t="str" cm="1">
        <f t="array" ref="AE486">IF( $X486, "", INDEX(韻母資料表, AD486, AE$5))</f>
        <v/>
      </c>
      <c r="AF486" s="301" t="str" cm="1">
        <f t="array" ref="AF486">IF( $X486, "", INDEX(韻母資料表, AE486, AF$5))</f>
        <v/>
      </c>
      <c r="AG486" s="298"/>
      <c r="AH486" s="301" t="str">
        <f t="array" ref="AH486">IF( $X486, "", IF( INDEX(韻母資料表, AD486, $AH$5) = "入聲", TRUE, FALSE) )</f>
        <v/>
      </c>
      <c r="AI486" s="302" t="str">
        <f t="shared" si="195"/>
        <v/>
      </c>
      <c r="AJ486" s="302" t="str">
        <f t="shared" si="199"/>
        <v/>
      </c>
      <c r="AK486" s="362" t="str">
        <f t="array" ref="AK486">IF( $X486, "", INDEX(韻母資料表, $AD486, $AK$5))</f>
        <v/>
      </c>
      <c r="AL486" s="362" t="str">
        <f t="array" ref="AL486">IF($X486, "", INDEX(白話字韻母八聲調資料表, $AE486, $AJ486))</f>
        <v/>
      </c>
      <c r="AM486" s="298"/>
      <c r="AN486" s="362" t="str" cm="1">
        <f t="array" ref="AN486">IF($W486, "", INDEX(聲母資料表, $AA486, AN$5))</f>
        <v/>
      </c>
      <c r="AO486" s="367" t="str" cm="1">
        <f t="array" ref="AO486">IF($X486, "", INDEX(韻母資料表, $AD486, AO$5))</f>
        <v/>
      </c>
      <c r="AP486" s="362" t="str" cm="1">
        <f t="array" ref="AP486">IF($X486, "", INDEX(台羅韻母八聲調資料表, $AE486, $F486))</f>
        <v/>
      </c>
      <c r="AQ486" s="298"/>
      <c r="AR486" s="302" t="str">
        <f t="array" ref="AR486">IF($W486, "", INDEX(聲母資料表, $AA486, $AR$5))</f>
        <v/>
      </c>
      <c r="AS486" s="303" t="str">
        <f t="array" ref="AS486">IF($X486, "", INDEX(韻母資料表, $AD486, $AS$5))</f>
        <v/>
      </c>
      <c r="AT486" s="302" t="str">
        <f t="array" ref="AT486">IF($X486, "", INDEX(閩拼韻母八聲調資料表, $AE486, $AJ486))</f>
        <v/>
      </c>
      <c r="AV486" s="301" t="b">
        <f t="shared" si="197"/>
        <v>0</v>
      </c>
      <c r="AW486" s="301" t="str">
        <f>IF( $AV486, IFERROR( IF(MATCH( $E486, 顎音化聲母!$H$9:$H$37, 0), TRUE, FALSE), FALSE), "")</f>
        <v/>
      </c>
      <c r="AX486" s="301" t="str">
        <f t="array" ref="AX486">IF( AND($AV486, $AW486), INDEX(顎音化聲母資料表, MATCH( $D486 &amp; $E486, 顎音化聲母!$L$5:$L$136, 0), 3), "")</f>
        <v/>
      </c>
      <c r="AY486" s="301" t="str">
        <f t="shared" si="196"/>
        <v/>
      </c>
      <c r="AZ486" s="362" t="str">
        <f t="array" ref="AZ486">IF($AY486="", "", IF( $AX486&lt;&gt;"", $AX486,INDEX(聲母資料表, $AY486, $AZ$5)))</f>
        <v/>
      </c>
      <c r="BA486" s="362" t="str">
        <f t="array" ref="BA486">IF($X486, "", INDEX(方音八音反切資料表, $AE486, $AJ486))</f>
        <v/>
      </c>
    </row>
    <row r="487" spans="2:53">
      <c r="B487" s="307">
        <f t="shared" si="178"/>
        <v>480</v>
      </c>
      <c r="C487" s="404"/>
      <c r="D487" s="312"/>
      <c r="E487" s="312"/>
      <c r="F487" s="296"/>
      <c r="G487" s="418" t="str">
        <f t="shared" si="179"/>
        <v/>
      </c>
      <c r="H487" s="269" t="str" cm="1">
        <f t="array" ref="H487">IF( OR($U487, NOT($V487), $X487), "",  $AF487 &amp; INDEX(中文數值資料表, $AJ487, 2) &amp; $AC487)</f>
        <v/>
      </c>
      <c r="I487" s="332" t="str">
        <f t="shared" si="180"/>
        <v/>
      </c>
      <c r="J487" s="333" t="str">
        <f t="shared" si="181"/>
        <v/>
      </c>
      <c r="K487" s="334" t="str">
        <f t="shared" si="182"/>
        <v/>
      </c>
      <c r="L487" s="335" t="str">
        <f t="shared" si="183"/>
        <v/>
      </c>
      <c r="M487" s="270" t="str">
        <f t="shared" ca="1" si="184"/>
        <v xml:space="preserve">\ltjruby{}{}\
</v>
      </c>
      <c r="N487" s="270" t="str">
        <f t="shared" ca="1" si="185"/>
        <v xml:space="preserve">&lt;ruby&gt;&lt;rt&gt;&lt;/rt&gt;&lt;/ruby&gt;
</v>
      </c>
      <c r="O487" s="270" t="str">
        <f t="shared" ca="1" si="186"/>
        <v xml:space="preserve">&lt;ruby&gt;&lt;rt&gt;&lt;/rt&gt;&lt;/ruby&gt;
</v>
      </c>
      <c r="P487" s="270" t="str">
        <f t="shared" ca="1" si="200"/>
        <v xml:space="preserve">&lt;ruby&gt;&lt;rt&gt;&lt;/rt&gt;&lt;/ruby&gt;
</v>
      </c>
      <c r="Q487" s="270" t="str">
        <f t="shared" ca="1" si="200"/>
        <v xml:space="preserve">&lt;ruby&gt;&lt;rt&gt;&lt;/rt&gt;&lt;/ruby&gt;
</v>
      </c>
      <c r="R487" s="271" t="str">
        <f t="shared" ca="1" si="187"/>
        <v xml:space="preserve">&lt;ruby&gt;&lt;rtc&gt;&lt;/rtc&gt;&lt;/ruby&gt;
</v>
      </c>
      <c r="S487" s="271" t="str">
        <f t="shared" ca="1" si="188"/>
        <v xml:space="preserve">&lt;ruby&gt;&lt;rt&gt;&lt;/rt&gt;&lt;rtc&gt;&lt;/rtc&gt;&lt;/ruby&gt;
</v>
      </c>
      <c r="T487" s="244"/>
      <c r="U487" s="272" t="b">
        <f t="shared" si="189"/>
        <v>0</v>
      </c>
      <c r="V487" s="272" t="b">
        <f t="shared" si="190"/>
        <v>0</v>
      </c>
      <c r="W487" s="272" t="b">
        <f t="shared" si="198"/>
        <v>1</v>
      </c>
      <c r="X487" s="272" t="b">
        <f t="shared" si="191"/>
        <v>1</v>
      </c>
      <c r="Y487" s="272" t="b">
        <f t="shared" si="192"/>
        <v>0</v>
      </c>
      <c r="Z487" s="298"/>
      <c r="AA487" s="305" t="str">
        <f t="shared" si="193"/>
        <v/>
      </c>
      <c r="AB487" s="301" t="str" cm="1">
        <f t="array" ref="AB487">IF( $AA487="", "", INDEX(聲母資料表, $AA487, AB$5))</f>
        <v/>
      </c>
      <c r="AC487" s="301" t="str" cm="1">
        <f t="array" ref="AC487">IF( $AA487="", "", INDEX(聲母資料表, $AA487, AC$5))</f>
        <v/>
      </c>
      <c r="AD487" s="305" t="str">
        <f t="shared" si="194"/>
        <v/>
      </c>
      <c r="AE487" s="301" t="str" cm="1">
        <f t="array" ref="AE487">IF( $X487, "", INDEX(韻母資料表, AD487, AE$5))</f>
        <v/>
      </c>
      <c r="AF487" s="301" t="str" cm="1">
        <f t="array" ref="AF487">IF( $X487, "", INDEX(韻母資料表, AE487, AF$5))</f>
        <v/>
      </c>
      <c r="AG487" s="298"/>
      <c r="AH487" s="301" t="str">
        <f t="array" ref="AH487">IF( $X487, "", IF( INDEX(韻母資料表, AD487, $AH$5) = "入聲", TRUE, FALSE) )</f>
        <v/>
      </c>
      <c r="AI487" s="302" t="str">
        <f t="shared" si="195"/>
        <v/>
      </c>
      <c r="AJ487" s="302" t="str">
        <f t="shared" si="199"/>
        <v/>
      </c>
      <c r="AK487" s="362" t="str">
        <f t="array" ref="AK487">IF( $X487, "", INDEX(韻母資料表, $AD487, $AK$5))</f>
        <v/>
      </c>
      <c r="AL487" s="362" t="str">
        <f t="array" ref="AL487">IF($X487, "", INDEX(白話字韻母八聲調資料表, $AE487, $AJ487))</f>
        <v/>
      </c>
      <c r="AM487" s="298"/>
      <c r="AN487" s="362" t="str" cm="1">
        <f t="array" ref="AN487">IF($W487, "", INDEX(聲母資料表, $AA487, AN$5))</f>
        <v/>
      </c>
      <c r="AO487" s="367" t="str" cm="1">
        <f t="array" ref="AO487">IF($X487, "", INDEX(韻母資料表, $AD487, AO$5))</f>
        <v/>
      </c>
      <c r="AP487" s="362" t="str" cm="1">
        <f t="array" ref="AP487">IF($X487, "", INDEX(台羅韻母八聲調資料表, $AE487, $F487))</f>
        <v/>
      </c>
      <c r="AQ487" s="298"/>
      <c r="AR487" s="302" t="str">
        <f t="array" ref="AR487">IF($W487, "", INDEX(聲母資料表, $AA487, $AR$5))</f>
        <v/>
      </c>
      <c r="AS487" s="303" t="str">
        <f t="array" ref="AS487">IF($X487, "", INDEX(韻母資料表, $AD487, $AS$5))</f>
        <v/>
      </c>
      <c r="AT487" s="302" t="str">
        <f t="array" ref="AT487">IF($X487, "", INDEX(閩拼韻母八聲調資料表, $AE487, $AJ487))</f>
        <v/>
      </c>
      <c r="AV487" s="301" t="b">
        <f t="shared" si="197"/>
        <v>0</v>
      </c>
      <c r="AW487" s="301" t="str">
        <f>IF( $AV487, IFERROR( IF(MATCH( $E487, 顎音化聲母!$H$9:$H$37, 0), TRUE, FALSE), FALSE), "")</f>
        <v/>
      </c>
      <c r="AX487" s="301" t="str">
        <f t="array" ref="AX487">IF( AND($AV487, $AW487), INDEX(顎音化聲母資料表, MATCH( $D487 &amp; $E487, 顎音化聲母!$L$5:$L$136, 0), 3), "")</f>
        <v/>
      </c>
      <c r="AY487" s="301" t="str">
        <f t="shared" si="196"/>
        <v/>
      </c>
      <c r="AZ487" s="362" t="str">
        <f t="array" ref="AZ487">IF($AY487="", "", IF( $AX487&lt;&gt;"", $AX487,INDEX(聲母資料表, $AY487, $AZ$5)))</f>
        <v/>
      </c>
      <c r="BA487" s="362" t="str">
        <f t="array" ref="BA487">IF($X487, "", INDEX(方音八音反切資料表, $AE487, $AJ487))</f>
        <v/>
      </c>
    </row>
    <row r="488" spans="2:53">
      <c r="B488" s="307">
        <f t="shared" si="178"/>
        <v>481</v>
      </c>
      <c r="C488" s="404"/>
      <c r="D488" s="312"/>
      <c r="E488" s="312"/>
      <c r="F488" s="296"/>
      <c r="G488" s="418" t="str">
        <f t="shared" si="179"/>
        <v/>
      </c>
      <c r="H488" s="269" t="str" cm="1">
        <f t="array" ref="H488">IF( OR($U488, NOT($V488), $X488), "",  $AF488 &amp; INDEX(中文數值資料表, $AJ488, 2) &amp; $AC488)</f>
        <v/>
      </c>
      <c r="I488" s="332" t="str">
        <f t="shared" si="180"/>
        <v/>
      </c>
      <c r="J488" s="333" t="str">
        <f t="shared" si="181"/>
        <v/>
      </c>
      <c r="K488" s="334" t="str">
        <f t="shared" si="182"/>
        <v/>
      </c>
      <c r="L488" s="335" t="str">
        <f t="shared" si="183"/>
        <v/>
      </c>
      <c r="M488" s="270" t="str">
        <f t="shared" ca="1" si="184"/>
        <v xml:space="preserve">\ltjruby{}{}\
</v>
      </c>
      <c r="N488" s="270" t="str">
        <f t="shared" ca="1" si="185"/>
        <v xml:space="preserve">&lt;ruby&gt;&lt;rt&gt;&lt;/rt&gt;&lt;/ruby&gt;
</v>
      </c>
      <c r="O488" s="270" t="str">
        <f t="shared" ca="1" si="186"/>
        <v xml:space="preserve">&lt;ruby&gt;&lt;rt&gt;&lt;/rt&gt;&lt;/ruby&gt;
</v>
      </c>
      <c r="P488" s="270" t="str">
        <f t="shared" ref="P488:Q507" ca="1" si="201">IF( $U488, ($C488 &amp; CHAR(10)), IF($C488=CHAR(10), (CHAR(10) &amp; "&lt;/p&gt;" &amp; CHAR(10) &amp; "&lt;p&gt;" &amp; CHAR(10)), "&lt;ruby&gt;" &amp; $C488 &amp; "&lt;rt&gt;" &amp; INDIRECT( ADDRESS(ROW(), COLUMN() - $P$5) ) &amp; "&lt;/rt&gt;&lt;/ruby&gt;" &amp; CHAR(10)))</f>
        <v xml:space="preserve">&lt;ruby&gt;&lt;rt&gt;&lt;/rt&gt;&lt;/ruby&gt;
</v>
      </c>
      <c r="Q488" s="270" t="str">
        <f t="shared" ca="1" si="201"/>
        <v xml:space="preserve">&lt;ruby&gt;&lt;rt&gt;&lt;/rt&gt;&lt;/ruby&gt;
</v>
      </c>
      <c r="R488" s="271" t="str">
        <f t="shared" ca="1" si="187"/>
        <v xml:space="preserve">&lt;ruby&gt;&lt;rtc&gt;&lt;/rtc&gt;&lt;/ruby&gt;
</v>
      </c>
      <c r="S488" s="271" t="str">
        <f t="shared" ca="1" si="188"/>
        <v xml:space="preserve">&lt;ruby&gt;&lt;rt&gt;&lt;/rt&gt;&lt;rtc&gt;&lt;/rtc&gt;&lt;/ruby&gt;
</v>
      </c>
      <c r="T488" s="244"/>
      <c r="U488" s="272" t="b">
        <f t="shared" si="189"/>
        <v>0</v>
      </c>
      <c r="V488" s="272" t="b">
        <f t="shared" si="190"/>
        <v>0</v>
      </c>
      <c r="W488" s="272" t="b">
        <f t="shared" si="198"/>
        <v>1</v>
      </c>
      <c r="X488" s="272" t="b">
        <f t="shared" si="191"/>
        <v>1</v>
      </c>
      <c r="Y488" s="272" t="b">
        <f t="shared" si="192"/>
        <v>0</v>
      </c>
      <c r="Z488" s="298"/>
      <c r="AA488" s="305" t="str">
        <f t="shared" si="193"/>
        <v/>
      </c>
      <c r="AB488" s="301" t="str" cm="1">
        <f t="array" ref="AB488">IF( $AA488="", "", INDEX(聲母資料表, $AA488, AB$5))</f>
        <v/>
      </c>
      <c r="AC488" s="301" t="str" cm="1">
        <f t="array" ref="AC488">IF( $AA488="", "", INDEX(聲母資料表, $AA488, AC$5))</f>
        <v/>
      </c>
      <c r="AD488" s="305" t="str">
        <f t="shared" si="194"/>
        <v/>
      </c>
      <c r="AE488" s="301" t="str" cm="1">
        <f t="array" ref="AE488">IF( $X488, "", INDEX(韻母資料表, AD488, AE$5))</f>
        <v/>
      </c>
      <c r="AF488" s="301" t="str" cm="1">
        <f t="array" ref="AF488">IF( $X488, "", INDEX(韻母資料表, AE488, AF$5))</f>
        <v/>
      </c>
      <c r="AG488" s="298"/>
      <c r="AH488" s="301" t="str">
        <f t="array" ref="AH488">IF( $X488, "", IF( INDEX(韻母資料表, AD488, $AH$5) = "入聲", TRUE, FALSE) )</f>
        <v/>
      </c>
      <c r="AI488" s="302" t="str">
        <f t="shared" si="195"/>
        <v/>
      </c>
      <c r="AJ488" s="302" t="str">
        <f t="shared" si="199"/>
        <v/>
      </c>
      <c r="AK488" s="362" t="str">
        <f t="array" ref="AK488">IF( $X488, "", INDEX(韻母資料表, $AD488, $AK$5))</f>
        <v/>
      </c>
      <c r="AL488" s="362" t="str">
        <f t="array" ref="AL488">IF($X488, "", INDEX(白話字韻母八聲調資料表, $AE488, $AJ488))</f>
        <v/>
      </c>
      <c r="AM488" s="298"/>
      <c r="AN488" s="362" t="str" cm="1">
        <f t="array" ref="AN488">IF($W488, "", INDEX(聲母資料表, $AA488, AN$5))</f>
        <v/>
      </c>
      <c r="AO488" s="367" t="str" cm="1">
        <f t="array" ref="AO488">IF($X488, "", INDEX(韻母資料表, $AD488, AO$5))</f>
        <v/>
      </c>
      <c r="AP488" s="362" t="str" cm="1">
        <f t="array" ref="AP488">IF($X488, "", INDEX(台羅韻母八聲調資料表, $AE488, $F488))</f>
        <v/>
      </c>
      <c r="AQ488" s="298"/>
      <c r="AR488" s="302" t="str">
        <f t="array" ref="AR488">IF($W488, "", INDEX(聲母資料表, $AA488, $AR$5))</f>
        <v/>
      </c>
      <c r="AS488" s="303" t="str">
        <f t="array" ref="AS488">IF($X488, "", INDEX(韻母資料表, $AD488, $AS$5))</f>
        <v/>
      </c>
      <c r="AT488" s="302" t="str">
        <f t="array" ref="AT488">IF($X488, "", INDEX(閩拼韻母八聲調資料表, $AE488, $AJ488))</f>
        <v/>
      </c>
      <c r="AV488" s="301" t="b">
        <f t="shared" si="197"/>
        <v>0</v>
      </c>
      <c r="AW488" s="301" t="str">
        <f>IF( $AV488, IFERROR( IF(MATCH( $E488, 顎音化聲母!$H$9:$H$37, 0), TRUE, FALSE), FALSE), "")</f>
        <v/>
      </c>
      <c r="AX488" s="301" t="str">
        <f t="array" ref="AX488">IF( AND($AV488, $AW488), INDEX(顎音化聲母資料表, MATCH( $D488 &amp; $E488, 顎音化聲母!$L$5:$L$136, 0), 3), "")</f>
        <v/>
      </c>
      <c r="AY488" s="301" t="str">
        <f t="shared" si="196"/>
        <v/>
      </c>
      <c r="AZ488" s="362" t="str">
        <f t="array" ref="AZ488">IF($AY488="", "", IF( $AX488&lt;&gt;"", $AX488,INDEX(聲母資料表, $AY488, $AZ$5)))</f>
        <v/>
      </c>
      <c r="BA488" s="362" t="str">
        <f t="array" ref="BA488">IF($X488, "", INDEX(方音八音反切資料表, $AE488, $AJ488))</f>
        <v/>
      </c>
    </row>
    <row r="489" spans="2:53">
      <c r="B489" s="307">
        <f t="shared" si="178"/>
        <v>482</v>
      </c>
      <c r="C489" s="404"/>
      <c r="D489" s="312"/>
      <c r="E489" s="312"/>
      <c r="F489" s="296"/>
      <c r="G489" s="418" t="str">
        <f t="shared" si="179"/>
        <v/>
      </c>
      <c r="H489" s="269" t="str" cm="1">
        <f t="array" ref="H489">IF( OR($U489, NOT($V489), $X489), "",  $AF489 &amp; INDEX(中文數值資料表, $AJ489, 2) &amp; $AC489)</f>
        <v/>
      </c>
      <c r="I489" s="332" t="str">
        <f t="shared" si="180"/>
        <v/>
      </c>
      <c r="J489" s="333" t="str">
        <f t="shared" si="181"/>
        <v/>
      </c>
      <c r="K489" s="334" t="str">
        <f t="shared" si="182"/>
        <v/>
      </c>
      <c r="L489" s="335" t="str">
        <f t="shared" si="183"/>
        <v/>
      </c>
      <c r="M489" s="270" t="str">
        <f t="shared" ca="1" si="184"/>
        <v xml:space="preserve">\ltjruby{}{}\
</v>
      </c>
      <c r="N489" s="270" t="str">
        <f t="shared" ca="1" si="185"/>
        <v xml:space="preserve">&lt;ruby&gt;&lt;rt&gt;&lt;/rt&gt;&lt;/ruby&gt;
</v>
      </c>
      <c r="O489" s="270" t="str">
        <f t="shared" ca="1" si="186"/>
        <v xml:space="preserve">&lt;ruby&gt;&lt;rt&gt;&lt;/rt&gt;&lt;/ruby&gt;
</v>
      </c>
      <c r="P489" s="270" t="str">
        <f t="shared" ca="1" si="201"/>
        <v xml:space="preserve">&lt;ruby&gt;&lt;rt&gt;&lt;/rt&gt;&lt;/ruby&gt;
</v>
      </c>
      <c r="Q489" s="270" t="str">
        <f t="shared" ca="1" si="201"/>
        <v xml:space="preserve">&lt;ruby&gt;&lt;rt&gt;&lt;/rt&gt;&lt;/ruby&gt;
</v>
      </c>
      <c r="R489" s="271" t="str">
        <f t="shared" ca="1" si="187"/>
        <v xml:space="preserve">&lt;ruby&gt;&lt;rtc&gt;&lt;/rtc&gt;&lt;/ruby&gt;
</v>
      </c>
      <c r="S489" s="271" t="str">
        <f t="shared" ca="1" si="188"/>
        <v xml:space="preserve">&lt;ruby&gt;&lt;rt&gt;&lt;/rt&gt;&lt;rtc&gt;&lt;/rtc&gt;&lt;/ruby&gt;
</v>
      </c>
      <c r="T489" s="244"/>
      <c r="U489" s="272" t="b">
        <f t="shared" si="189"/>
        <v>0</v>
      </c>
      <c r="V489" s="272" t="b">
        <f t="shared" si="190"/>
        <v>0</v>
      </c>
      <c r="W489" s="272" t="b">
        <f t="shared" si="198"/>
        <v>1</v>
      </c>
      <c r="X489" s="272" t="b">
        <f t="shared" si="191"/>
        <v>1</v>
      </c>
      <c r="Y489" s="272" t="b">
        <f t="shared" si="192"/>
        <v>0</v>
      </c>
      <c r="Z489" s="298"/>
      <c r="AA489" s="305" t="str">
        <f t="shared" si="193"/>
        <v/>
      </c>
      <c r="AB489" s="301" t="str" cm="1">
        <f t="array" ref="AB489">IF( $AA489="", "", INDEX(聲母資料表, $AA489, AB$5))</f>
        <v/>
      </c>
      <c r="AC489" s="301" t="str" cm="1">
        <f t="array" ref="AC489">IF( $AA489="", "", INDEX(聲母資料表, $AA489, AC$5))</f>
        <v/>
      </c>
      <c r="AD489" s="305" t="str">
        <f t="shared" si="194"/>
        <v/>
      </c>
      <c r="AE489" s="301" t="str" cm="1">
        <f t="array" ref="AE489">IF( $X489, "", INDEX(韻母資料表, AD489, AE$5))</f>
        <v/>
      </c>
      <c r="AF489" s="301" t="str" cm="1">
        <f t="array" ref="AF489">IF( $X489, "", INDEX(韻母資料表, AE489, AF$5))</f>
        <v/>
      </c>
      <c r="AG489" s="298"/>
      <c r="AH489" s="301" t="str">
        <f t="array" ref="AH489">IF( $X489, "", IF( INDEX(韻母資料表, AD489, $AH$5) = "入聲", TRUE, FALSE) )</f>
        <v/>
      </c>
      <c r="AI489" s="302" t="str">
        <f t="shared" si="195"/>
        <v/>
      </c>
      <c r="AJ489" s="302" t="str">
        <f t="shared" si="199"/>
        <v/>
      </c>
      <c r="AK489" s="362" t="str">
        <f t="array" ref="AK489">IF( $X489, "", INDEX(韻母資料表, $AD489, $AK$5))</f>
        <v/>
      </c>
      <c r="AL489" s="362" t="str">
        <f t="array" ref="AL489">IF($X489, "", INDEX(白話字韻母八聲調資料表, $AE489, $AJ489))</f>
        <v/>
      </c>
      <c r="AM489" s="298"/>
      <c r="AN489" s="362" t="str" cm="1">
        <f t="array" ref="AN489">IF($W489, "", INDEX(聲母資料表, $AA489, AN$5))</f>
        <v/>
      </c>
      <c r="AO489" s="367" t="str" cm="1">
        <f t="array" ref="AO489">IF($X489, "", INDEX(韻母資料表, $AD489, AO$5))</f>
        <v/>
      </c>
      <c r="AP489" s="362" t="str" cm="1">
        <f t="array" ref="AP489">IF($X489, "", INDEX(台羅韻母八聲調資料表, $AE489, $F489))</f>
        <v/>
      </c>
      <c r="AQ489" s="298"/>
      <c r="AR489" s="302" t="str">
        <f t="array" ref="AR489">IF($W489, "", INDEX(聲母資料表, $AA489, $AR$5))</f>
        <v/>
      </c>
      <c r="AS489" s="303" t="str">
        <f t="array" ref="AS489">IF($X489, "", INDEX(韻母資料表, $AD489, $AS$5))</f>
        <v/>
      </c>
      <c r="AT489" s="302" t="str">
        <f t="array" ref="AT489">IF($X489, "", INDEX(閩拼韻母八聲調資料表, $AE489, $AJ489))</f>
        <v/>
      </c>
      <c r="AV489" s="301" t="b">
        <f t="shared" si="197"/>
        <v>0</v>
      </c>
      <c r="AW489" s="301" t="str">
        <f>IF( $AV489, IFERROR( IF(MATCH( $E489, 顎音化聲母!$H$9:$H$37, 0), TRUE, FALSE), FALSE), "")</f>
        <v/>
      </c>
      <c r="AX489" s="301" t="str">
        <f t="array" ref="AX489">IF( AND($AV489, $AW489), INDEX(顎音化聲母資料表, MATCH( $D489 &amp; $E489, 顎音化聲母!$L$5:$L$136, 0), 3), "")</f>
        <v/>
      </c>
      <c r="AY489" s="301" t="str">
        <f t="shared" si="196"/>
        <v/>
      </c>
      <c r="AZ489" s="362" t="str">
        <f t="array" ref="AZ489">IF($AY489="", "", IF( $AX489&lt;&gt;"", $AX489,INDEX(聲母資料表, $AY489, $AZ$5)))</f>
        <v/>
      </c>
      <c r="BA489" s="362" t="str">
        <f t="array" ref="BA489">IF($X489, "", INDEX(方音八音反切資料表, $AE489, $AJ489))</f>
        <v/>
      </c>
    </row>
    <row r="490" spans="2:53">
      <c r="B490" s="307">
        <f t="shared" si="178"/>
        <v>483</v>
      </c>
      <c r="C490" s="404"/>
      <c r="D490" s="312"/>
      <c r="E490" s="312"/>
      <c r="F490" s="296"/>
      <c r="G490" s="418" t="str">
        <f t="shared" si="179"/>
        <v/>
      </c>
      <c r="H490" s="269" t="str" cm="1">
        <f t="array" ref="H490">IF( OR($U490, NOT($V490), $X490), "",  $AF490 &amp; INDEX(中文數值資料表, $AJ490, 2) &amp; $AC490)</f>
        <v/>
      </c>
      <c r="I490" s="332" t="str">
        <f t="shared" si="180"/>
        <v/>
      </c>
      <c r="J490" s="333" t="str">
        <f t="shared" si="181"/>
        <v/>
      </c>
      <c r="K490" s="334" t="str">
        <f t="shared" si="182"/>
        <v/>
      </c>
      <c r="L490" s="335" t="str">
        <f t="shared" si="183"/>
        <v/>
      </c>
      <c r="M490" s="270" t="str">
        <f t="shared" ca="1" si="184"/>
        <v xml:space="preserve">\ltjruby{}{}\
</v>
      </c>
      <c r="N490" s="270" t="str">
        <f t="shared" ca="1" si="185"/>
        <v xml:space="preserve">&lt;ruby&gt;&lt;rt&gt;&lt;/rt&gt;&lt;/ruby&gt;
</v>
      </c>
      <c r="O490" s="270" t="str">
        <f t="shared" ca="1" si="186"/>
        <v xml:space="preserve">&lt;ruby&gt;&lt;rt&gt;&lt;/rt&gt;&lt;/ruby&gt;
</v>
      </c>
      <c r="P490" s="270" t="str">
        <f t="shared" ca="1" si="201"/>
        <v xml:space="preserve">&lt;ruby&gt;&lt;rt&gt;&lt;/rt&gt;&lt;/ruby&gt;
</v>
      </c>
      <c r="Q490" s="270" t="str">
        <f t="shared" ca="1" si="201"/>
        <v xml:space="preserve">&lt;ruby&gt;&lt;rt&gt;&lt;/rt&gt;&lt;/ruby&gt;
</v>
      </c>
      <c r="R490" s="271" t="str">
        <f t="shared" ca="1" si="187"/>
        <v xml:space="preserve">&lt;ruby&gt;&lt;rtc&gt;&lt;/rtc&gt;&lt;/ruby&gt;
</v>
      </c>
      <c r="S490" s="271" t="str">
        <f t="shared" ca="1" si="188"/>
        <v xml:space="preserve">&lt;ruby&gt;&lt;rt&gt;&lt;/rt&gt;&lt;rtc&gt;&lt;/rtc&gt;&lt;/ruby&gt;
</v>
      </c>
      <c r="T490" s="244"/>
      <c r="U490" s="272" t="b">
        <f t="shared" si="189"/>
        <v>0</v>
      </c>
      <c r="V490" s="272" t="b">
        <f t="shared" si="190"/>
        <v>0</v>
      </c>
      <c r="W490" s="272" t="b">
        <f t="shared" si="198"/>
        <v>1</v>
      </c>
      <c r="X490" s="272" t="b">
        <f t="shared" si="191"/>
        <v>1</v>
      </c>
      <c r="Y490" s="272" t="b">
        <f t="shared" si="192"/>
        <v>0</v>
      </c>
      <c r="Z490" s="298"/>
      <c r="AA490" s="305" t="str">
        <f t="shared" si="193"/>
        <v/>
      </c>
      <c r="AB490" s="301" t="str" cm="1">
        <f t="array" ref="AB490">IF( $AA490="", "", INDEX(聲母資料表, $AA490, AB$5))</f>
        <v/>
      </c>
      <c r="AC490" s="301" t="str" cm="1">
        <f t="array" ref="AC490">IF( $AA490="", "", INDEX(聲母資料表, $AA490, AC$5))</f>
        <v/>
      </c>
      <c r="AD490" s="305" t="str">
        <f t="shared" si="194"/>
        <v/>
      </c>
      <c r="AE490" s="301" t="str" cm="1">
        <f t="array" ref="AE490">IF( $X490, "", INDEX(韻母資料表, AD490, AE$5))</f>
        <v/>
      </c>
      <c r="AF490" s="301" t="str" cm="1">
        <f t="array" ref="AF490">IF( $X490, "", INDEX(韻母資料表, AE490, AF$5))</f>
        <v/>
      </c>
      <c r="AG490" s="298"/>
      <c r="AH490" s="301" t="str">
        <f t="array" ref="AH490">IF( $X490, "", IF( INDEX(韻母資料表, AD490, $AH$5) = "入聲", TRUE, FALSE) )</f>
        <v/>
      </c>
      <c r="AI490" s="302" t="str">
        <f t="shared" si="195"/>
        <v/>
      </c>
      <c r="AJ490" s="302" t="str">
        <f t="shared" si="199"/>
        <v/>
      </c>
      <c r="AK490" s="362" t="str">
        <f t="array" ref="AK490">IF( $X490, "", INDEX(韻母資料表, $AD490, $AK$5))</f>
        <v/>
      </c>
      <c r="AL490" s="362" t="str">
        <f t="array" ref="AL490">IF($X490, "", INDEX(白話字韻母八聲調資料表, $AE490, $AJ490))</f>
        <v/>
      </c>
      <c r="AM490" s="298"/>
      <c r="AN490" s="362" t="str" cm="1">
        <f t="array" ref="AN490">IF($W490, "", INDEX(聲母資料表, $AA490, AN$5))</f>
        <v/>
      </c>
      <c r="AO490" s="367" t="str" cm="1">
        <f t="array" ref="AO490">IF($X490, "", INDEX(韻母資料表, $AD490, AO$5))</f>
        <v/>
      </c>
      <c r="AP490" s="362" t="str" cm="1">
        <f t="array" ref="AP490">IF($X490, "", INDEX(台羅韻母八聲調資料表, $AE490, $F490))</f>
        <v/>
      </c>
      <c r="AQ490" s="298"/>
      <c r="AR490" s="302" t="str">
        <f t="array" ref="AR490">IF($W490, "", INDEX(聲母資料表, $AA490, $AR$5))</f>
        <v/>
      </c>
      <c r="AS490" s="303" t="str">
        <f t="array" ref="AS490">IF($X490, "", INDEX(韻母資料表, $AD490, $AS$5))</f>
        <v/>
      </c>
      <c r="AT490" s="302" t="str">
        <f t="array" ref="AT490">IF($X490, "", INDEX(閩拼韻母八聲調資料表, $AE490, $AJ490))</f>
        <v/>
      </c>
      <c r="AV490" s="301" t="b">
        <f t="shared" si="197"/>
        <v>0</v>
      </c>
      <c r="AW490" s="301" t="str">
        <f>IF( $AV490, IFERROR( IF(MATCH( $E490, 顎音化聲母!$H$9:$H$37, 0), TRUE, FALSE), FALSE), "")</f>
        <v/>
      </c>
      <c r="AX490" s="301" t="str">
        <f t="array" ref="AX490">IF( AND($AV490, $AW490), INDEX(顎音化聲母資料表, MATCH( $D490 &amp; $E490, 顎音化聲母!$L$5:$L$136, 0), 3), "")</f>
        <v/>
      </c>
      <c r="AY490" s="301" t="str">
        <f t="shared" si="196"/>
        <v/>
      </c>
      <c r="AZ490" s="362" t="str">
        <f t="array" ref="AZ490">IF($AY490="", "", IF( $AX490&lt;&gt;"", $AX490,INDEX(聲母資料表, $AY490, $AZ$5)))</f>
        <v/>
      </c>
      <c r="BA490" s="362" t="str">
        <f t="array" ref="BA490">IF($X490, "", INDEX(方音八音反切資料表, $AE490, $AJ490))</f>
        <v/>
      </c>
    </row>
    <row r="491" spans="2:53">
      <c r="B491" s="307">
        <f t="shared" si="178"/>
        <v>484</v>
      </c>
      <c r="C491" s="404"/>
      <c r="D491" s="312"/>
      <c r="E491" s="312"/>
      <c r="F491" s="296"/>
      <c r="G491" s="418" t="str">
        <f t="shared" si="179"/>
        <v/>
      </c>
      <c r="H491" s="269" t="str" cm="1">
        <f t="array" ref="H491">IF( OR($U491, NOT($V491), $X491), "",  $AF491 &amp; INDEX(中文數值資料表, $AJ491, 2) &amp; $AC491)</f>
        <v/>
      </c>
      <c r="I491" s="332" t="str">
        <f t="shared" si="180"/>
        <v/>
      </c>
      <c r="J491" s="333" t="str">
        <f t="shared" si="181"/>
        <v/>
      </c>
      <c r="K491" s="334" t="str">
        <f t="shared" si="182"/>
        <v/>
      </c>
      <c r="L491" s="335" t="str">
        <f t="shared" si="183"/>
        <v/>
      </c>
      <c r="M491" s="270" t="str">
        <f t="shared" ca="1" si="184"/>
        <v xml:space="preserve">\ltjruby{}{}\
</v>
      </c>
      <c r="N491" s="270" t="str">
        <f t="shared" ca="1" si="185"/>
        <v xml:space="preserve">&lt;ruby&gt;&lt;rt&gt;&lt;/rt&gt;&lt;/ruby&gt;
</v>
      </c>
      <c r="O491" s="270" t="str">
        <f t="shared" ca="1" si="186"/>
        <v xml:space="preserve">&lt;ruby&gt;&lt;rt&gt;&lt;/rt&gt;&lt;/ruby&gt;
</v>
      </c>
      <c r="P491" s="270" t="str">
        <f t="shared" ca="1" si="201"/>
        <v xml:space="preserve">&lt;ruby&gt;&lt;rt&gt;&lt;/rt&gt;&lt;/ruby&gt;
</v>
      </c>
      <c r="Q491" s="270" t="str">
        <f t="shared" ca="1" si="201"/>
        <v xml:space="preserve">&lt;ruby&gt;&lt;rt&gt;&lt;/rt&gt;&lt;/ruby&gt;
</v>
      </c>
      <c r="R491" s="271" t="str">
        <f t="shared" ca="1" si="187"/>
        <v xml:space="preserve">&lt;ruby&gt;&lt;rtc&gt;&lt;/rtc&gt;&lt;/ruby&gt;
</v>
      </c>
      <c r="S491" s="271" t="str">
        <f t="shared" ca="1" si="188"/>
        <v xml:space="preserve">&lt;ruby&gt;&lt;rt&gt;&lt;/rt&gt;&lt;rtc&gt;&lt;/rtc&gt;&lt;/ruby&gt;
</v>
      </c>
      <c r="T491" s="244"/>
      <c r="U491" s="272" t="b">
        <f t="shared" si="189"/>
        <v>0</v>
      </c>
      <c r="V491" s="272" t="b">
        <f t="shared" si="190"/>
        <v>0</v>
      </c>
      <c r="W491" s="272" t="b">
        <f t="shared" si="198"/>
        <v>1</v>
      </c>
      <c r="X491" s="272" t="b">
        <f t="shared" si="191"/>
        <v>1</v>
      </c>
      <c r="Y491" s="272" t="b">
        <f t="shared" si="192"/>
        <v>0</v>
      </c>
      <c r="Z491" s="298"/>
      <c r="AA491" s="305" t="str">
        <f t="shared" si="193"/>
        <v/>
      </c>
      <c r="AB491" s="301" t="str" cm="1">
        <f t="array" ref="AB491">IF( $AA491="", "", INDEX(聲母資料表, $AA491, AB$5))</f>
        <v/>
      </c>
      <c r="AC491" s="301" t="str" cm="1">
        <f t="array" ref="AC491">IF( $AA491="", "", INDEX(聲母資料表, $AA491, AC$5))</f>
        <v/>
      </c>
      <c r="AD491" s="305" t="str">
        <f t="shared" si="194"/>
        <v/>
      </c>
      <c r="AE491" s="301" t="str" cm="1">
        <f t="array" ref="AE491">IF( $X491, "", INDEX(韻母資料表, AD491, AE$5))</f>
        <v/>
      </c>
      <c r="AF491" s="301" t="str" cm="1">
        <f t="array" ref="AF491">IF( $X491, "", INDEX(韻母資料表, AE491, AF$5))</f>
        <v/>
      </c>
      <c r="AG491" s="298"/>
      <c r="AH491" s="301" t="str">
        <f t="array" ref="AH491">IF( $X491, "", IF( INDEX(韻母資料表, AD491, $AH$5) = "入聲", TRUE, FALSE) )</f>
        <v/>
      </c>
      <c r="AI491" s="302" t="str">
        <f t="shared" si="195"/>
        <v/>
      </c>
      <c r="AJ491" s="302" t="str">
        <f t="shared" si="199"/>
        <v/>
      </c>
      <c r="AK491" s="362" t="str">
        <f t="array" ref="AK491">IF( $X491, "", INDEX(韻母資料表, $AD491, $AK$5))</f>
        <v/>
      </c>
      <c r="AL491" s="362" t="str">
        <f t="array" ref="AL491">IF($X491, "", INDEX(白話字韻母八聲調資料表, $AE491, $AJ491))</f>
        <v/>
      </c>
      <c r="AM491" s="298"/>
      <c r="AN491" s="362" t="str" cm="1">
        <f t="array" ref="AN491">IF($W491, "", INDEX(聲母資料表, $AA491, AN$5))</f>
        <v/>
      </c>
      <c r="AO491" s="367" t="str" cm="1">
        <f t="array" ref="AO491">IF($X491, "", INDEX(韻母資料表, $AD491, AO$5))</f>
        <v/>
      </c>
      <c r="AP491" s="362" t="str" cm="1">
        <f t="array" ref="AP491">IF($X491, "", INDEX(台羅韻母八聲調資料表, $AE491, $F491))</f>
        <v/>
      </c>
      <c r="AQ491" s="298"/>
      <c r="AR491" s="302" t="str">
        <f t="array" ref="AR491">IF($W491, "", INDEX(聲母資料表, $AA491, $AR$5))</f>
        <v/>
      </c>
      <c r="AS491" s="303" t="str">
        <f t="array" ref="AS491">IF($X491, "", INDEX(韻母資料表, $AD491, $AS$5))</f>
        <v/>
      </c>
      <c r="AT491" s="302" t="str">
        <f t="array" ref="AT491">IF($X491, "", INDEX(閩拼韻母八聲調資料表, $AE491, $AJ491))</f>
        <v/>
      </c>
      <c r="AV491" s="301" t="b">
        <f t="shared" si="197"/>
        <v>0</v>
      </c>
      <c r="AW491" s="301" t="str">
        <f>IF( $AV491, IFERROR( IF(MATCH( $E491, 顎音化聲母!$H$9:$H$37, 0), TRUE, FALSE), FALSE), "")</f>
        <v/>
      </c>
      <c r="AX491" s="301" t="str">
        <f t="array" ref="AX491">IF( AND($AV491, $AW491), INDEX(顎音化聲母資料表, MATCH( $D491 &amp; $E491, 顎音化聲母!$L$5:$L$136, 0), 3), "")</f>
        <v/>
      </c>
      <c r="AY491" s="301" t="str">
        <f t="shared" si="196"/>
        <v/>
      </c>
      <c r="AZ491" s="362" t="str">
        <f t="array" ref="AZ491">IF($AY491="", "", IF( $AX491&lt;&gt;"", $AX491,INDEX(聲母資料表, $AY491, $AZ$5)))</f>
        <v/>
      </c>
      <c r="BA491" s="362" t="str">
        <f t="array" ref="BA491">IF($X491, "", INDEX(方音八音反切資料表, $AE491, $AJ491))</f>
        <v/>
      </c>
    </row>
    <row r="492" spans="2:53">
      <c r="B492" s="307">
        <f t="shared" si="178"/>
        <v>485</v>
      </c>
      <c r="C492" s="404"/>
      <c r="D492" s="312"/>
      <c r="E492" s="312"/>
      <c r="F492" s="296"/>
      <c r="G492" s="418" t="str">
        <f t="shared" si="179"/>
        <v/>
      </c>
      <c r="H492" s="269" t="str" cm="1">
        <f t="array" ref="H492">IF( OR($U492, NOT($V492), $X492), "",  $AF492 &amp; INDEX(中文數值資料表, $AJ492, 2) &amp; $AC492)</f>
        <v/>
      </c>
      <c r="I492" s="332" t="str">
        <f t="shared" si="180"/>
        <v/>
      </c>
      <c r="J492" s="333" t="str">
        <f t="shared" si="181"/>
        <v/>
      </c>
      <c r="K492" s="334" t="str">
        <f t="shared" si="182"/>
        <v/>
      </c>
      <c r="L492" s="335" t="str">
        <f t="shared" si="183"/>
        <v/>
      </c>
      <c r="M492" s="270" t="str">
        <f t="shared" ca="1" si="184"/>
        <v xml:space="preserve">\ltjruby{}{}\
</v>
      </c>
      <c r="N492" s="270" t="str">
        <f t="shared" ca="1" si="185"/>
        <v xml:space="preserve">&lt;ruby&gt;&lt;rt&gt;&lt;/rt&gt;&lt;/ruby&gt;
</v>
      </c>
      <c r="O492" s="270" t="str">
        <f t="shared" ca="1" si="186"/>
        <v xml:space="preserve">&lt;ruby&gt;&lt;rt&gt;&lt;/rt&gt;&lt;/ruby&gt;
</v>
      </c>
      <c r="P492" s="270" t="str">
        <f t="shared" ca="1" si="201"/>
        <v xml:space="preserve">&lt;ruby&gt;&lt;rt&gt;&lt;/rt&gt;&lt;/ruby&gt;
</v>
      </c>
      <c r="Q492" s="270" t="str">
        <f t="shared" ca="1" si="201"/>
        <v xml:space="preserve">&lt;ruby&gt;&lt;rt&gt;&lt;/rt&gt;&lt;/ruby&gt;
</v>
      </c>
      <c r="R492" s="271" t="str">
        <f t="shared" ca="1" si="187"/>
        <v xml:space="preserve">&lt;ruby&gt;&lt;rtc&gt;&lt;/rtc&gt;&lt;/ruby&gt;
</v>
      </c>
      <c r="S492" s="271" t="str">
        <f t="shared" ca="1" si="188"/>
        <v xml:space="preserve">&lt;ruby&gt;&lt;rt&gt;&lt;/rt&gt;&lt;rtc&gt;&lt;/rtc&gt;&lt;/ruby&gt;
</v>
      </c>
      <c r="T492" s="244"/>
      <c r="U492" s="272" t="b">
        <f t="shared" si="189"/>
        <v>0</v>
      </c>
      <c r="V492" s="272" t="b">
        <f t="shared" si="190"/>
        <v>0</v>
      </c>
      <c r="W492" s="272" t="b">
        <f t="shared" si="198"/>
        <v>1</v>
      </c>
      <c r="X492" s="272" t="b">
        <f t="shared" si="191"/>
        <v>1</v>
      </c>
      <c r="Y492" s="272" t="b">
        <f t="shared" si="192"/>
        <v>0</v>
      </c>
      <c r="Z492" s="298"/>
      <c r="AA492" s="305" t="str">
        <f t="shared" si="193"/>
        <v/>
      </c>
      <c r="AB492" s="301" t="str" cm="1">
        <f t="array" ref="AB492">IF( $AA492="", "", INDEX(聲母資料表, $AA492, AB$5))</f>
        <v/>
      </c>
      <c r="AC492" s="301" t="str" cm="1">
        <f t="array" ref="AC492">IF( $AA492="", "", INDEX(聲母資料表, $AA492, AC$5))</f>
        <v/>
      </c>
      <c r="AD492" s="305" t="str">
        <f t="shared" si="194"/>
        <v/>
      </c>
      <c r="AE492" s="301" t="str" cm="1">
        <f t="array" ref="AE492">IF( $X492, "", INDEX(韻母資料表, AD492, AE$5))</f>
        <v/>
      </c>
      <c r="AF492" s="301" t="str" cm="1">
        <f t="array" ref="AF492">IF( $X492, "", INDEX(韻母資料表, AE492, AF$5))</f>
        <v/>
      </c>
      <c r="AG492" s="298"/>
      <c r="AH492" s="301" t="str">
        <f t="array" ref="AH492">IF( $X492, "", IF( INDEX(韻母資料表, AD492, $AH$5) = "入聲", TRUE, FALSE) )</f>
        <v/>
      </c>
      <c r="AI492" s="302" t="str">
        <f t="shared" si="195"/>
        <v/>
      </c>
      <c r="AJ492" s="302" t="str">
        <f t="shared" si="199"/>
        <v/>
      </c>
      <c r="AK492" s="362" t="str">
        <f t="array" ref="AK492">IF( $X492, "", INDEX(韻母資料表, $AD492, $AK$5))</f>
        <v/>
      </c>
      <c r="AL492" s="362" t="str">
        <f t="array" ref="AL492">IF($X492, "", INDEX(白話字韻母八聲調資料表, $AE492, $AJ492))</f>
        <v/>
      </c>
      <c r="AM492" s="298"/>
      <c r="AN492" s="362" t="str" cm="1">
        <f t="array" ref="AN492">IF($W492, "", INDEX(聲母資料表, $AA492, AN$5))</f>
        <v/>
      </c>
      <c r="AO492" s="367" t="str" cm="1">
        <f t="array" ref="AO492">IF($X492, "", INDEX(韻母資料表, $AD492, AO$5))</f>
        <v/>
      </c>
      <c r="AP492" s="362" t="str" cm="1">
        <f t="array" ref="AP492">IF($X492, "", INDEX(台羅韻母八聲調資料表, $AE492, $F492))</f>
        <v/>
      </c>
      <c r="AQ492" s="298"/>
      <c r="AR492" s="302" t="str">
        <f t="array" ref="AR492">IF($W492, "", INDEX(聲母資料表, $AA492, $AR$5))</f>
        <v/>
      </c>
      <c r="AS492" s="303" t="str">
        <f t="array" ref="AS492">IF($X492, "", INDEX(韻母資料表, $AD492, $AS$5))</f>
        <v/>
      </c>
      <c r="AT492" s="302" t="str">
        <f t="array" ref="AT492">IF($X492, "", INDEX(閩拼韻母八聲調資料表, $AE492, $AJ492))</f>
        <v/>
      </c>
      <c r="AV492" s="301" t="b">
        <f t="shared" si="197"/>
        <v>0</v>
      </c>
      <c r="AW492" s="301" t="str">
        <f>IF( $AV492, IFERROR( IF(MATCH( $E492, 顎音化聲母!$H$9:$H$37, 0), TRUE, FALSE), FALSE), "")</f>
        <v/>
      </c>
      <c r="AX492" s="301" t="str">
        <f t="array" ref="AX492">IF( AND($AV492, $AW492), INDEX(顎音化聲母資料表, MATCH( $D492 &amp; $E492, 顎音化聲母!$L$5:$L$136, 0), 3), "")</f>
        <v/>
      </c>
      <c r="AY492" s="301" t="str">
        <f t="shared" si="196"/>
        <v/>
      </c>
      <c r="AZ492" s="362" t="str">
        <f t="array" ref="AZ492">IF($AY492="", "", IF( $AX492&lt;&gt;"", $AX492,INDEX(聲母資料表, $AY492, $AZ$5)))</f>
        <v/>
      </c>
      <c r="BA492" s="362" t="str">
        <f t="array" ref="BA492">IF($X492, "", INDEX(方音八音反切資料表, $AE492, $AJ492))</f>
        <v/>
      </c>
    </row>
    <row r="493" spans="2:53">
      <c r="B493" s="307">
        <f t="shared" si="178"/>
        <v>486</v>
      </c>
      <c r="C493" s="404"/>
      <c r="D493" s="312"/>
      <c r="E493" s="312"/>
      <c r="F493" s="296"/>
      <c r="G493" s="418" t="str">
        <f t="shared" si="179"/>
        <v/>
      </c>
      <c r="H493" s="269" t="str" cm="1">
        <f t="array" ref="H493">IF( OR($U493, NOT($V493), $X493), "",  $AF493 &amp; INDEX(中文數值資料表, $AJ493, 2) &amp; $AC493)</f>
        <v/>
      </c>
      <c r="I493" s="332" t="str">
        <f t="shared" si="180"/>
        <v/>
      </c>
      <c r="J493" s="333" t="str">
        <f t="shared" si="181"/>
        <v/>
      </c>
      <c r="K493" s="334" t="str">
        <f t="shared" si="182"/>
        <v/>
      </c>
      <c r="L493" s="335" t="str">
        <f t="shared" si="183"/>
        <v/>
      </c>
      <c r="M493" s="270" t="str">
        <f t="shared" ca="1" si="184"/>
        <v xml:space="preserve">\ltjruby{}{}\
</v>
      </c>
      <c r="N493" s="270" t="str">
        <f t="shared" ca="1" si="185"/>
        <v xml:space="preserve">&lt;ruby&gt;&lt;rt&gt;&lt;/rt&gt;&lt;/ruby&gt;
</v>
      </c>
      <c r="O493" s="270" t="str">
        <f t="shared" ca="1" si="186"/>
        <v xml:space="preserve">&lt;ruby&gt;&lt;rt&gt;&lt;/rt&gt;&lt;/ruby&gt;
</v>
      </c>
      <c r="P493" s="270" t="str">
        <f t="shared" ca="1" si="201"/>
        <v xml:space="preserve">&lt;ruby&gt;&lt;rt&gt;&lt;/rt&gt;&lt;/ruby&gt;
</v>
      </c>
      <c r="Q493" s="270" t="str">
        <f t="shared" ca="1" si="201"/>
        <v xml:space="preserve">&lt;ruby&gt;&lt;rt&gt;&lt;/rt&gt;&lt;/ruby&gt;
</v>
      </c>
      <c r="R493" s="271" t="str">
        <f t="shared" ca="1" si="187"/>
        <v xml:space="preserve">&lt;ruby&gt;&lt;rtc&gt;&lt;/rtc&gt;&lt;/ruby&gt;
</v>
      </c>
      <c r="S493" s="271" t="str">
        <f t="shared" ca="1" si="188"/>
        <v xml:space="preserve">&lt;ruby&gt;&lt;rt&gt;&lt;/rt&gt;&lt;rtc&gt;&lt;/rtc&gt;&lt;/ruby&gt;
</v>
      </c>
      <c r="T493" s="244"/>
      <c r="U493" s="272" t="b">
        <f t="shared" si="189"/>
        <v>0</v>
      </c>
      <c r="V493" s="272" t="b">
        <f t="shared" si="190"/>
        <v>0</v>
      </c>
      <c r="W493" s="272" t="b">
        <f t="shared" si="198"/>
        <v>1</v>
      </c>
      <c r="X493" s="272" t="b">
        <f t="shared" si="191"/>
        <v>1</v>
      </c>
      <c r="Y493" s="272" t="b">
        <f t="shared" si="192"/>
        <v>0</v>
      </c>
      <c r="Z493" s="298"/>
      <c r="AA493" s="305" t="str">
        <f t="shared" si="193"/>
        <v/>
      </c>
      <c r="AB493" s="301" t="str" cm="1">
        <f t="array" ref="AB493">IF( $AA493="", "", INDEX(聲母資料表, $AA493, AB$5))</f>
        <v/>
      </c>
      <c r="AC493" s="301" t="str" cm="1">
        <f t="array" ref="AC493">IF( $AA493="", "", INDEX(聲母資料表, $AA493, AC$5))</f>
        <v/>
      </c>
      <c r="AD493" s="305" t="str">
        <f t="shared" si="194"/>
        <v/>
      </c>
      <c r="AE493" s="301" t="str" cm="1">
        <f t="array" ref="AE493">IF( $X493, "", INDEX(韻母資料表, AD493, AE$5))</f>
        <v/>
      </c>
      <c r="AF493" s="301" t="str" cm="1">
        <f t="array" ref="AF493">IF( $X493, "", INDEX(韻母資料表, AE493, AF$5))</f>
        <v/>
      </c>
      <c r="AG493" s="298"/>
      <c r="AH493" s="301" t="str">
        <f t="array" ref="AH493">IF( $X493, "", IF( INDEX(韻母資料表, AD493, $AH$5) = "入聲", TRUE, FALSE) )</f>
        <v/>
      </c>
      <c r="AI493" s="302" t="str">
        <f t="shared" si="195"/>
        <v/>
      </c>
      <c r="AJ493" s="302" t="str">
        <f t="shared" si="199"/>
        <v/>
      </c>
      <c r="AK493" s="362" t="str">
        <f t="array" ref="AK493">IF( $X493, "", INDEX(韻母資料表, $AD493, $AK$5))</f>
        <v/>
      </c>
      <c r="AL493" s="362" t="str">
        <f t="array" ref="AL493">IF($X493, "", INDEX(白話字韻母八聲調資料表, $AE493, $AJ493))</f>
        <v/>
      </c>
      <c r="AM493" s="298"/>
      <c r="AN493" s="362" t="str" cm="1">
        <f t="array" ref="AN493">IF($W493, "", INDEX(聲母資料表, $AA493, AN$5))</f>
        <v/>
      </c>
      <c r="AO493" s="367" t="str" cm="1">
        <f t="array" ref="AO493">IF($X493, "", INDEX(韻母資料表, $AD493, AO$5))</f>
        <v/>
      </c>
      <c r="AP493" s="362" t="str" cm="1">
        <f t="array" ref="AP493">IF($X493, "", INDEX(台羅韻母八聲調資料表, $AE493, $F493))</f>
        <v/>
      </c>
      <c r="AQ493" s="298"/>
      <c r="AR493" s="302" t="str">
        <f t="array" ref="AR493">IF($W493, "", INDEX(聲母資料表, $AA493, $AR$5))</f>
        <v/>
      </c>
      <c r="AS493" s="303" t="str">
        <f t="array" ref="AS493">IF($X493, "", INDEX(韻母資料表, $AD493, $AS$5))</f>
        <v/>
      </c>
      <c r="AT493" s="302" t="str">
        <f t="array" ref="AT493">IF($X493, "", INDEX(閩拼韻母八聲調資料表, $AE493, $AJ493))</f>
        <v/>
      </c>
      <c r="AV493" s="301" t="b">
        <f t="shared" si="197"/>
        <v>0</v>
      </c>
      <c r="AW493" s="301" t="str">
        <f>IF( $AV493, IFERROR( IF(MATCH( $E493, 顎音化聲母!$H$9:$H$37, 0), TRUE, FALSE), FALSE), "")</f>
        <v/>
      </c>
      <c r="AX493" s="301" t="str">
        <f t="array" ref="AX493">IF( AND($AV493, $AW493), INDEX(顎音化聲母資料表, MATCH( $D493 &amp; $E493, 顎音化聲母!$L$5:$L$136, 0), 3), "")</f>
        <v/>
      </c>
      <c r="AY493" s="301" t="str">
        <f t="shared" si="196"/>
        <v/>
      </c>
      <c r="AZ493" s="362" t="str">
        <f t="array" ref="AZ493">IF($AY493="", "", IF( $AX493&lt;&gt;"", $AX493,INDEX(聲母資料表, $AY493, $AZ$5)))</f>
        <v/>
      </c>
      <c r="BA493" s="362" t="str">
        <f t="array" ref="BA493">IF($X493, "", INDEX(方音八音反切資料表, $AE493, $AJ493))</f>
        <v/>
      </c>
    </row>
    <row r="494" spans="2:53">
      <c r="B494" s="307">
        <f t="shared" si="178"/>
        <v>487</v>
      </c>
      <c r="C494" s="404"/>
      <c r="D494" s="312"/>
      <c r="E494" s="312"/>
      <c r="F494" s="296"/>
      <c r="G494" s="418" t="str">
        <f t="shared" si="179"/>
        <v/>
      </c>
      <c r="H494" s="269" t="str" cm="1">
        <f t="array" ref="H494">IF( OR($U494, NOT($V494), $X494), "",  $AF494 &amp; INDEX(中文數值資料表, $AJ494, 2) &amp; $AC494)</f>
        <v/>
      </c>
      <c r="I494" s="332" t="str">
        <f t="shared" si="180"/>
        <v/>
      </c>
      <c r="J494" s="333" t="str">
        <f t="shared" si="181"/>
        <v/>
      </c>
      <c r="K494" s="334" t="str">
        <f t="shared" si="182"/>
        <v/>
      </c>
      <c r="L494" s="335" t="str">
        <f t="shared" si="183"/>
        <v/>
      </c>
      <c r="M494" s="270" t="str">
        <f t="shared" ca="1" si="184"/>
        <v xml:space="preserve">\ltjruby{}{}\
</v>
      </c>
      <c r="N494" s="270" t="str">
        <f t="shared" ca="1" si="185"/>
        <v xml:space="preserve">&lt;ruby&gt;&lt;rt&gt;&lt;/rt&gt;&lt;/ruby&gt;
</v>
      </c>
      <c r="O494" s="270" t="str">
        <f t="shared" ca="1" si="186"/>
        <v xml:space="preserve">&lt;ruby&gt;&lt;rt&gt;&lt;/rt&gt;&lt;/ruby&gt;
</v>
      </c>
      <c r="P494" s="270" t="str">
        <f t="shared" ca="1" si="201"/>
        <v xml:space="preserve">&lt;ruby&gt;&lt;rt&gt;&lt;/rt&gt;&lt;/ruby&gt;
</v>
      </c>
      <c r="Q494" s="270" t="str">
        <f t="shared" ca="1" si="201"/>
        <v xml:space="preserve">&lt;ruby&gt;&lt;rt&gt;&lt;/rt&gt;&lt;/ruby&gt;
</v>
      </c>
      <c r="R494" s="271" t="str">
        <f t="shared" ca="1" si="187"/>
        <v xml:space="preserve">&lt;ruby&gt;&lt;rtc&gt;&lt;/rtc&gt;&lt;/ruby&gt;
</v>
      </c>
      <c r="S494" s="271" t="str">
        <f t="shared" ca="1" si="188"/>
        <v xml:space="preserve">&lt;ruby&gt;&lt;rt&gt;&lt;/rt&gt;&lt;rtc&gt;&lt;/rtc&gt;&lt;/ruby&gt;
</v>
      </c>
      <c r="T494" s="244"/>
      <c r="U494" s="272" t="b">
        <f t="shared" si="189"/>
        <v>0</v>
      </c>
      <c r="V494" s="272" t="b">
        <f t="shared" si="190"/>
        <v>0</v>
      </c>
      <c r="W494" s="272" t="b">
        <f t="shared" si="198"/>
        <v>1</v>
      </c>
      <c r="X494" s="272" t="b">
        <f t="shared" si="191"/>
        <v>1</v>
      </c>
      <c r="Y494" s="272" t="b">
        <f t="shared" si="192"/>
        <v>0</v>
      </c>
      <c r="Z494" s="298"/>
      <c r="AA494" s="305" t="str">
        <f t="shared" si="193"/>
        <v/>
      </c>
      <c r="AB494" s="301" t="str" cm="1">
        <f t="array" ref="AB494">IF( $AA494="", "", INDEX(聲母資料表, $AA494, AB$5))</f>
        <v/>
      </c>
      <c r="AC494" s="301" t="str" cm="1">
        <f t="array" ref="AC494">IF( $AA494="", "", INDEX(聲母資料表, $AA494, AC$5))</f>
        <v/>
      </c>
      <c r="AD494" s="305" t="str">
        <f t="shared" si="194"/>
        <v/>
      </c>
      <c r="AE494" s="301" t="str" cm="1">
        <f t="array" ref="AE494">IF( $X494, "", INDEX(韻母資料表, AD494, AE$5))</f>
        <v/>
      </c>
      <c r="AF494" s="301" t="str" cm="1">
        <f t="array" ref="AF494">IF( $X494, "", INDEX(韻母資料表, AE494, AF$5))</f>
        <v/>
      </c>
      <c r="AG494" s="298"/>
      <c r="AH494" s="301" t="str">
        <f t="array" ref="AH494">IF( $X494, "", IF( INDEX(韻母資料表, AD494, $AH$5) = "入聲", TRUE, FALSE) )</f>
        <v/>
      </c>
      <c r="AI494" s="302" t="str">
        <f t="shared" si="195"/>
        <v/>
      </c>
      <c r="AJ494" s="302" t="str">
        <f t="shared" si="199"/>
        <v/>
      </c>
      <c r="AK494" s="362" t="str">
        <f t="array" ref="AK494">IF( $X494, "", INDEX(韻母資料表, $AD494, $AK$5))</f>
        <v/>
      </c>
      <c r="AL494" s="362" t="str">
        <f t="array" ref="AL494">IF($X494, "", INDEX(白話字韻母八聲調資料表, $AE494, $AJ494))</f>
        <v/>
      </c>
      <c r="AM494" s="298"/>
      <c r="AN494" s="362" t="str" cm="1">
        <f t="array" ref="AN494">IF($W494, "", INDEX(聲母資料表, $AA494, AN$5))</f>
        <v/>
      </c>
      <c r="AO494" s="367" t="str" cm="1">
        <f t="array" ref="AO494">IF($X494, "", INDEX(韻母資料表, $AD494, AO$5))</f>
        <v/>
      </c>
      <c r="AP494" s="362" t="str" cm="1">
        <f t="array" ref="AP494">IF($X494, "", INDEX(台羅韻母八聲調資料表, $AE494, $F494))</f>
        <v/>
      </c>
      <c r="AQ494" s="298"/>
      <c r="AR494" s="302" t="str">
        <f t="array" ref="AR494">IF($W494, "", INDEX(聲母資料表, $AA494, $AR$5))</f>
        <v/>
      </c>
      <c r="AS494" s="303" t="str">
        <f t="array" ref="AS494">IF($X494, "", INDEX(韻母資料表, $AD494, $AS$5))</f>
        <v/>
      </c>
      <c r="AT494" s="302" t="str">
        <f t="array" ref="AT494">IF($X494, "", INDEX(閩拼韻母八聲調資料表, $AE494, $AJ494))</f>
        <v/>
      </c>
      <c r="AV494" s="301" t="b">
        <f t="shared" si="197"/>
        <v>0</v>
      </c>
      <c r="AW494" s="301" t="str">
        <f>IF( $AV494, IFERROR( IF(MATCH( $E494, 顎音化聲母!$H$9:$H$37, 0), TRUE, FALSE), FALSE), "")</f>
        <v/>
      </c>
      <c r="AX494" s="301" t="str">
        <f t="array" ref="AX494">IF( AND($AV494, $AW494), INDEX(顎音化聲母資料表, MATCH( $D494 &amp; $E494, 顎音化聲母!$L$5:$L$136, 0), 3), "")</f>
        <v/>
      </c>
      <c r="AY494" s="301" t="str">
        <f t="shared" si="196"/>
        <v/>
      </c>
      <c r="AZ494" s="362" t="str">
        <f t="array" ref="AZ494">IF($AY494="", "", IF( $AX494&lt;&gt;"", $AX494,INDEX(聲母資料表, $AY494, $AZ$5)))</f>
        <v/>
      </c>
      <c r="BA494" s="362" t="str">
        <f t="array" ref="BA494">IF($X494, "", INDEX(方音八音反切資料表, $AE494, $AJ494))</f>
        <v/>
      </c>
    </row>
    <row r="495" spans="2:53">
      <c r="B495" s="307">
        <f t="shared" si="178"/>
        <v>488</v>
      </c>
      <c r="C495" s="404"/>
      <c r="D495" s="312"/>
      <c r="E495" s="312"/>
      <c r="F495" s="296"/>
      <c r="G495" s="418" t="str">
        <f t="shared" si="179"/>
        <v/>
      </c>
      <c r="H495" s="269" t="str" cm="1">
        <f t="array" ref="H495">IF( OR($U495, NOT($V495), $X495), "",  $AF495 &amp; INDEX(中文數值資料表, $AJ495, 2) &amp; $AC495)</f>
        <v/>
      </c>
      <c r="I495" s="332" t="str">
        <f t="shared" si="180"/>
        <v/>
      </c>
      <c r="J495" s="333" t="str">
        <f t="shared" si="181"/>
        <v/>
      </c>
      <c r="K495" s="334" t="str">
        <f t="shared" si="182"/>
        <v/>
      </c>
      <c r="L495" s="335" t="str">
        <f t="shared" si="183"/>
        <v/>
      </c>
      <c r="M495" s="270" t="str">
        <f t="shared" ca="1" si="184"/>
        <v xml:space="preserve">\ltjruby{}{}\
</v>
      </c>
      <c r="N495" s="270" t="str">
        <f t="shared" ca="1" si="185"/>
        <v xml:space="preserve">&lt;ruby&gt;&lt;rt&gt;&lt;/rt&gt;&lt;/ruby&gt;
</v>
      </c>
      <c r="O495" s="270" t="str">
        <f t="shared" ca="1" si="186"/>
        <v xml:space="preserve">&lt;ruby&gt;&lt;rt&gt;&lt;/rt&gt;&lt;/ruby&gt;
</v>
      </c>
      <c r="P495" s="270" t="str">
        <f t="shared" ca="1" si="201"/>
        <v xml:space="preserve">&lt;ruby&gt;&lt;rt&gt;&lt;/rt&gt;&lt;/ruby&gt;
</v>
      </c>
      <c r="Q495" s="270" t="str">
        <f t="shared" ca="1" si="201"/>
        <v xml:space="preserve">&lt;ruby&gt;&lt;rt&gt;&lt;/rt&gt;&lt;/ruby&gt;
</v>
      </c>
      <c r="R495" s="271" t="str">
        <f t="shared" ca="1" si="187"/>
        <v xml:space="preserve">&lt;ruby&gt;&lt;rtc&gt;&lt;/rtc&gt;&lt;/ruby&gt;
</v>
      </c>
      <c r="S495" s="271" t="str">
        <f t="shared" ca="1" si="188"/>
        <v xml:space="preserve">&lt;ruby&gt;&lt;rt&gt;&lt;/rt&gt;&lt;rtc&gt;&lt;/rtc&gt;&lt;/ruby&gt;
</v>
      </c>
      <c r="T495" s="244"/>
      <c r="U495" s="272" t="b">
        <f t="shared" si="189"/>
        <v>0</v>
      </c>
      <c r="V495" s="272" t="b">
        <f t="shared" si="190"/>
        <v>0</v>
      </c>
      <c r="W495" s="272" t="b">
        <f t="shared" si="198"/>
        <v>1</v>
      </c>
      <c r="X495" s="272" t="b">
        <f t="shared" si="191"/>
        <v>1</v>
      </c>
      <c r="Y495" s="272" t="b">
        <f t="shared" si="192"/>
        <v>0</v>
      </c>
      <c r="Z495" s="298"/>
      <c r="AA495" s="305" t="str">
        <f t="shared" si="193"/>
        <v/>
      </c>
      <c r="AB495" s="301" t="str" cm="1">
        <f t="array" ref="AB495">IF( $AA495="", "", INDEX(聲母資料表, $AA495, AB$5))</f>
        <v/>
      </c>
      <c r="AC495" s="301" t="str" cm="1">
        <f t="array" ref="AC495">IF( $AA495="", "", INDEX(聲母資料表, $AA495, AC$5))</f>
        <v/>
      </c>
      <c r="AD495" s="305" t="str">
        <f t="shared" si="194"/>
        <v/>
      </c>
      <c r="AE495" s="301" t="str" cm="1">
        <f t="array" ref="AE495">IF( $X495, "", INDEX(韻母資料表, AD495, AE$5))</f>
        <v/>
      </c>
      <c r="AF495" s="301" t="str" cm="1">
        <f t="array" ref="AF495">IF( $X495, "", INDEX(韻母資料表, AE495, AF$5))</f>
        <v/>
      </c>
      <c r="AG495" s="298"/>
      <c r="AH495" s="301" t="str">
        <f t="array" ref="AH495">IF( $X495, "", IF( INDEX(韻母資料表, AD495, $AH$5) = "入聲", TRUE, FALSE) )</f>
        <v/>
      </c>
      <c r="AI495" s="302" t="str">
        <f t="shared" si="195"/>
        <v/>
      </c>
      <c r="AJ495" s="302" t="str">
        <f t="shared" si="199"/>
        <v/>
      </c>
      <c r="AK495" s="362" t="str">
        <f t="array" ref="AK495">IF( $X495, "", INDEX(韻母資料表, $AD495, $AK$5))</f>
        <v/>
      </c>
      <c r="AL495" s="362" t="str">
        <f t="array" ref="AL495">IF($X495, "", INDEX(白話字韻母八聲調資料表, $AE495, $AJ495))</f>
        <v/>
      </c>
      <c r="AM495" s="298"/>
      <c r="AN495" s="362" t="str" cm="1">
        <f t="array" ref="AN495">IF($W495, "", INDEX(聲母資料表, $AA495, AN$5))</f>
        <v/>
      </c>
      <c r="AO495" s="367" t="str" cm="1">
        <f t="array" ref="AO495">IF($X495, "", INDEX(韻母資料表, $AD495, AO$5))</f>
        <v/>
      </c>
      <c r="AP495" s="362" t="str" cm="1">
        <f t="array" ref="AP495">IF($X495, "", INDEX(台羅韻母八聲調資料表, $AE495, $F495))</f>
        <v/>
      </c>
      <c r="AQ495" s="298"/>
      <c r="AR495" s="302" t="str">
        <f t="array" ref="AR495">IF($W495, "", INDEX(聲母資料表, $AA495, $AR$5))</f>
        <v/>
      </c>
      <c r="AS495" s="303" t="str">
        <f t="array" ref="AS495">IF($X495, "", INDEX(韻母資料表, $AD495, $AS$5))</f>
        <v/>
      </c>
      <c r="AT495" s="302" t="str">
        <f t="array" ref="AT495">IF($X495, "", INDEX(閩拼韻母八聲調資料表, $AE495, $AJ495))</f>
        <v/>
      </c>
      <c r="AV495" s="301" t="b">
        <f t="shared" si="197"/>
        <v>0</v>
      </c>
      <c r="AW495" s="301" t="str">
        <f>IF( $AV495, IFERROR( IF(MATCH( $E495, 顎音化聲母!$H$9:$H$37, 0), TRUE, FALSE), FALSE), "")</f>
        <v/>
      </c>
      <c r="AX495" s="301" t="str">
        <f t="array" ref="AX495">IF( AND($AV495, $AW495), INDEX(顎音化聲母資料表, MATCH( $D495 &amp; $E495, 顎音化聲母!$L$5:$L$136, 0), 3), "")</f>
        <v/>
      </c>
      <c r="AY495" s="301" t="str">
        <f t="shared" si="196"/>
        <v/>
      </c>
      <c r="AZ495" s="362" t="str">
        <f t="array" ref="AZ495">IF($AY495="", "", IF( $AX495&lt;&gt;"", $AX495,INDEX(聲母資料表, $AY495, $AZ$5)))</f>
        <v/>
      </c>
      <c r="BA495" s="362" t="str">
        <f t="array" ref="BA495">IF($X495, "", INDEX(方音八音反切資料表, $AE495, $AJ495))</f>
        <v/>
      </c>
    </row>
    <row r="496" spans="2:53">
      <c r="B496" s="307">
        <f t="shared" si="178"/>
        <v>489</v>
      </c>
      <c r="C496" s="404"/>
      <c r="D496" s="312"/>
      <c r="E496" s="312"/>
      <c r="F496" s="296"/>
      <c r="G496" s="418" t="str">
        <f t="shared" si="179"/>
        <v/>
      </c>
      <c r="H496" s="269" t="str" cm="1">
        <f t="array" ref="H496">IF( OR($U496, NOT($V496), $X496), "",  $AF496 &amp; INDEX(中文數值資料表, $AJ496, 2) &amp; $AC496)</f>
        <v/>
      </c>
      <c r="I496" s="332" t="str">
        <f t="shared" si="180"/>
        <v/>
      </c>
      <c r="J496" s="333" t="str">
        <f t="shared" si="181"/>
        <v/>
      </c>
      <c r="K496" s="334" t="str">
        <f t="shared" si="182"/>
        <v/>
      </c>
      <c r="L496" s="335" t="str">
        <f t="shared" si="183"/>
        <v/>
      </c>
      <c r="M496" s="270" t="str">
        <f t="shared" ca="1" si="184"/>
        <v xml:space="preserve">\ltjruby{}{}\
</v>
      </c>
      <c r="N496" s="270" t="str">
        <f t="shared" ca="1" si="185"/>
        <v xml:space="preserve">&lt;ruby&gt;&lt;rt&gt;&lt;/rt&gt;&lt;/ruby&gt;
</v>
      </c>
      <c r="O496" s="270" t="str">
        <f t="shared" ca="1" si="186"/>
        <v xml:space="preserve">&lt;ruby&gt;&lt;rt&gt;&lt;/rt&gt;&lt;/ruby&gt;
</v>
      </c>
      <c r="P496" s="270" t="str">
        <f t="shared" ca="1" si="201"/>
        <v xml:space="preserve">&lt;ruby&gt;&lt;rt&gt;&lt;/rt&gt;&lt;/ruby&gt;
</v>
      </c>
      <c r="Q496" s="270" t="str">
        <f t="shared" ca="1" si="201"/>
        <v xml:space="preserve">&lt;ruby&gt;&lt;rt&gt;&lt;/rt&gt;&lt;/ruby&gt;
</v>
      </c>
      <c r="R496" s="271" t="str">
        <f t="shared" ca="1" si="187"/>
        <v xml:space="preserve">&lt;ruby&gt;&lt;rtc&gt;&lt;/rtc&gt;&lt;/ruby&gt;
</v>
      </c>
      <c r="S496" s="271" t="str">
        <f t="shared" ca="1" si="188"/>
        <v xml:space="preserve">&lt;ruby&gt;&lt;rt&gt;&lt;/rt&gt;&lt;rtc&gt;&lt;/rtc&gt;&lt;/ruby&gt;
</v>
      </c>
      <c r="T496" s="244"/>
      <c r="U496" s="272" t="b">
        <f t="shared" si="189"/>
        <v>0</v>
      </c>
      <c r="V496" s="272" t="b">
        <f t="shared" si="190"/>
        <v>0</v>
      </c>
      <c r="W496" s="272" t="b">
        <f t="shared" si="198"/>
        <v>1</v>
      </c>
      <c r="X496" s="272" t="b">
        <f t="shared" si="191"/>
        <v>1</v>
      </c>
      <c r="Y496" s="272" t="b">
        <f t="shared" si="192"/>
        <v>0</v>
      </c>
      <c r="Z496" s="298"/>
      <c r="AA496" s="305" t="str">
        <f t="shared" si="193"/>
        <v/>
      </c>
      <c r="AB496" s="301" t="str" cm="1">
        <f t="array" ref="AB496">IF( $AA496="", "", INDEX(聲母資料表, $AA496, AB$5))</f>
        <v/>
      </c>
      <c r="AC496" s="301" t="str" cm="1">
        <f t="array" ref="AC496">IF( $AA496="", "", INDEX(聲母資料表, $AA496, AC$5))</f>
        <v/>
      </c>
      <c r="AD496" s="305" t="str">
        <f t="shared" si="194"/>
        <v/>
      </c>
      <c r="AE496" s="301" t="str" cm="1">
        <f t="array" ref="AE496">IF( $X496, "", INDEX(韻母資料表, AD496, AE$5))</f>
        <v/>
      </c>
      <c r="AF496" s="301" t="str" cm="1">
        <f t="array" ref="AF496">IF( $X496, "", INDEX(韻母資料表, AE496, AF$5))</f>
        <v/>
      </c>
      <c r="AG496" s="298"/>
      <c r="AH496" s="301" t="str">
        <f t="array" ref="AH496">IF( $X496, "", IF( INDEX(韻母資料表, AD496, $AH$5) = "入聲", TRUE, FALSE) )</f>
        <v/>
      </c>
      <c r="AI496" s="302" t="str">
        <f t="shared" si="195"/>
        <v/>
      </c>
      <c r="AJ496" s="302" t="str">
        <f t="shared" si="199"/>
        <v/>
      </c>
      <c r="AK496" s="362" t="str">
        <f t="array" ref="AK496">IF( $X496, "", INDEX(韻母資料表, $AD496, $AK$5))</f>
        <v/>
      </c>
      <c r="AL496" s="362" t="str">
        <f t="array" ref="AL496">IF($X496, "", INDEX(白話字韻母八聲調資料表, $AE496, $AJ496))</f>
        <v/>
      </c>
      <c r="AM496" s="298"/>
      <c r="AN496" s="362" t="str" cm="1">
        <f t="array" ref="AN496">IF($W496, "", INDEX(聲母資料表, $AA496, AN$5))</f>
        <v/>
      </c>
      <c r="AO496" s="367" t="str" cm="1">
        <f t="array" ref="AO496">IF($X496, "", INDEX(韻母資料表, $AD496, AO$5))</f>
        <v/>
      </c>
      <c r="AP496" s="362" t="str" cm="1">
        <f t="array" ref="AP496">IF($X496, "", INDEX(台羅韻母八聲調資料表, $AE496, $F496))</f>
        <v/>
      </c>
      <c r="AQ496" s="298"/>
      <c r="AR496" s="302" t="str">
        <f t="array" ref="AR496">IF($W496, "", INDEX(聲母資料表, $AA496, $AR$5))</f>
        <v/>
      </c>
      <c r="AS496" s="303" t="str">
        <f t="array" ref="AS496">IF($X496, "", INDEX(韻母資料表, $AD496, $AS$5))</f>
        <v/>
      </c>
      <c r="AT496" s="302" t="str">
        <f t="array" ref="AT496">IF($X496, "", INDEX(閩拼韻母八聲調資料表, $AE496, $AJ496))</f>
        <v/>
      </c>
      <c r="AV496" s="301" t="b">
        <f t="shared" si="197"/>
        <v>0</v>
      </c>
      <c r="AW496" s="301" t="str">
        <f>IF( $AV496, IFERROR( IF(MATCH( $E496, 顎音化聲母!$H$9:$H$37, 0), TRUE, FALSE), FALSE), "")</f>
        <v/>
      </c>
      <c r="AX496" s="301" t="str">
        <f t="array" ref="AX496">IF( AND($AV496, $AW496), INDEX(顎音化聲母資料表, MATCH( $D496 &amp; $E496, 顎音化聲母!$L$5:$L$136, 0), 3), "")</f>
        <v/>
      </c>
      <c r="AY496" s="301" t="str">
        <f t="shared" si="196"/>
        <v/>
      </c>
      <c r="AZ496" s="362" t="str">
        <f t="array" ref="AZ496">IF($AY496="", "", IF( $AX496&lt;&gt;"", $AX496,INDEX(聲母資料表, $AY496, $AZ$5)))</f>
        <v/>
      </c>
      <c r="BA496" s="362" t="str">
        <f t="array" ref="BA496">IF($X496, "", INDEX(方音八音反切資料表, $AE496, $AJ496))</f>
        <v/>
      </c>
    </row>
    <row r="497" spans="2:53">
      <c r="B497" s="307">
        <f t="shared" si="178"/>
        <v>490</v>
      </c>
      <c r="C497" s="404"/>
      <c r="D497" s="312"/>
      <c r="E497" s="312"/>
      <c r="F497" s="296"/>
      <c r="G497" s="418" t="str">
        <f t="shared" si="179"/>
        <v/>
      </c>
      <c r="H497" s="269" t="str" cm="1">
        <f t="array" ref="H497">IF( OR($U497, NOT($V497), $X497), "",  $AF497 &amp; INDEX(中文數值資料表, $AJ497, 2) &amp; $AC497)</f>
        <v/>
      </c>
      <c r="I497" s="332" t="str">
        <f t="shared" si="180"/>
        <v/>
      </c>
      <c r="J497" s="333" t="str">
        <f t="shared" si="181"/>
        <v/>
      </c>
      <c r="K497" s="334" t="str">
        <f t="shared" si="182"/>
        <v/>
      </c>
      <c r="L497" s="335" t="str">
        <f t="shared" si="183"/>
        <v/>
      </c>
      <c r="M497" s="270" t="str">
        <f t="shared" ca="1" si="184"/>
        <v xml:space="preserve">\ltjruby{}{}\
</v>
      </c>
      <c r="N497" s="270" t="str">
        <f t="shared" ca="1" si="185"/>
        <v xml:space="preserve">&lt;ruby&gt;&lt;rt&gt;&lt;/rt&gt;&lt;/ruby&gt;
</v>
      </c>
      <c r="O497" s="270" t="str">
        <f t="shared" ca="1" si="186"/>
        <v xml:space="preserve">&lt;ruby&gt;&lt;rt&gt;&lt;/rt&gt;&lt;/ruby&gt;
</v>
      </c>
      <c r="P497" s="270" t="str">
        <f t="shared" ca="1" si="201"/>
        <v xml:space="preserve">&lt;ruby&gt;&lt;rt&gt;&lt;/rt&gt;&lt;/ruby&gt;
</v>
      </c>
      <c r="Q497" s="270" t="str">
        <f t="shared" ca="1" si="201"/>
        <v xml:space="preserve">&lt;ruby&gt;&lt;rt&gt;&lt;/rt&gt;&lt;/ruby&gt;
</v>
      </c>
      <c r="R497" s="271" t="str">
        <f t="shared" ca="1" si="187"/>
        <v xml:space="preserve">&lt;ruby&gt;&lt;rtc&gt;&lt;/rtc&gt;&lt;/ruby&gt;
</v>
      </c>
      <c r="S497" s="271" t="str">
        <f t="shared" ca="1" si="188"/>
        <v xml:space="preserve">&lt;ruby&gt;&lt;rt&gt;&lt;/rt&gt;&lt;rtc&gt;&lt;/rtc&gt;&lt;/ruby&gt;
</v>
      </c>
      <c r="T497" s="244"/>
      <c r="U497" s="272" t="b">
        <f t="shared" si="189"/>
        <v>0</v>
      </c>
      <c r="V497" s="272" t="b">
        <f t="shared" si="190"/>
        <v>0</v>
      </c>
      <c r="W497" s="272" t="b">
        <f t="shared" si="198"/>
        <v>1</v>
      </c>
      <c r="X497" s="272" t="b">
        <f t="shared" si="191"/>
        <v>1</v>
      </c>
      <c r="Y497" s="272" t="b">
        <f t="shared" si="192"/>
        <v>0</v>
      </c>
      <c r="Z497" s="298"/>
      <c r="AA497" s="305" t="str">
        <f t="shared" si="193"/>
        <v/>
      </c>
      <c r="AB497" s="301" t="str" cm="1">
        <f t="array" ref="AB497">IF( $AA497="", "", INDEX(聲母資料表, $AA497, AB$5))</f>
        <v/>
      </c>
      <c r="AC497" s="301" t="str" cm="1">
        <f t="array" ref="AC497">IF( $AA497="", "", INDEX(聲母資料表, $AA497, AC$5))</f>
        <v/>
      </c>
      <c r="AD497" s="305" t="str">
        <f t="shared" si="194"/>
        <v/>
      </c>
      <c r="AE497" s="301" t="str" cm="1">
        <f t="array" ref="AE497">IF( $X497, "", INDEX(韻母資料表, AD497, AE$5))</f>
        <v/>
      </c>
      <c r="AF497" s="301" t="str" cm="1">
        <f t="array" ref="AF497">IF( $X497, "", INDEX(韻母資料表, AE497, AF$5))</f>
        <v/>
      </c>
      <c r="AG497" s="298"/>
      <c r="AH497" s="301" t="str">
        <f t="array" ref="AH497">IF( $X497, "", IF( INDEX(韻母資料表, AD497, $AH$5) = "入聲", TRUE, FALSE) )</f>
        <v/>
      </c>
      <c r="AI497" s="302" t="str">
        <f t="shared" si="195"/>
        <v/>
      </c>
      <c r="AJ497" s="302" t="str">
        <f t="shared" si="199"/>
        <v/>
      </c>
      <c r="AK497" s="362" t="str">
        <f t="array" ref="AK497">IF( $X497, "", INDEX(韻母資料表, $AD497, $AK$5))</f>
        <v/>
      </c>
      <c r="AL497" s="362" t="str">
        <f t="array" ref="AL497">IF($X497, "", INDEX(白話字韻母八聲調資料表, $AE497, $AJ497))</f>
        <v/>
      </c>
      <c r="AM497" s="298"/>
      <c r="AN497" s="362" t="str" cm="1">
        <f t="array" ref="AN497">IF($W497, "", INDEX(聲母資料表, $AA497, AN$5))</f>
        <v/>
      </c>
      <c r="AO497" s="367" t="str" cm="1">
        <f t="array" ref="AO497">IF($X497, "", INDEX(韻母資料表, $AD497, AO$5))</f>
        <v/>
      </c>
      <c r="AP497" s="362" t="str" cm="1">
        <f t="array" ref="AP497">IF($X497, "", INDEX(台羅韻母八聲調資料表, $AE497, $F497))</f>
        <v/>
      </c>
      <c r="AQ497" s="298"/>
      <c r="AR497" s="302" t="str">
        <f t="array" ref="AR497">IF($W497, "", INDEX(聲母資料表, $AA497, $AR$5))</f>
        <v/>
      </c>
      <c r="AS497" s="303" t="str">
        <f t="array" ref="AS497">IF($X497, "", INDEX(韻母資料表, $AD497, $AS$5))</f>
        <v/>
      </c>
      <c r="AT497" s="302" t="str">
        <f t="array" ref="AT497">IF($X497, "", INDEX(閩拼韻母八聲調資料表, $AE497, $AJ497))</f>
        <v/>
      </c>
      <c r="AV497" s="301" t="b">
        <f t="shared" si="197"/>
        <v>0</v>
      </c>
      <c r="AW497" s="301" t="str">
        <f>IF( $AV497, IFERROR( IF(MATCH( $E497, 顎音化聲母!$H$9:$H$37, 0), TRUE, FALSE), FALSE), "")</f>
        <v/>
      </c>
      <c r="AX497" s="301" t="str">
        <f t="array" ref="AX497">IF( AND($AV497, $AW497), INDEX(顎音化聲母資料表, MATCH( $D497 &amp; $E497, 顎音化聲母!$L$5:$L$136, 0), 3), "")</f>
        <v/>
      </c>
      <c r="AY497" s="301" t="str">
        <f t="shared" si="196"/>
        <v/>
      </c>
      <c r="AZ497" s="362" t="str">
        <f t="array" ref="AZ497">IF($AY497="", "", IF( $AX497&lt;&gt;"", $AX497,INDEX(聲母資料表, $AY497, $AZ$5)))</f>
        <v/>
      </c>
      <c r="BA497" s="362" t="str">
        <f t="array" ref="BA497">IF($X497, "", INDEX(方音八音反切資料表, $AE497, $AJ497))</f>
        <v/>
      </c>
    </row>
    <row r="498" spans="2:53">
      <c r="B498" s="307">
        <f t="shared" si="178"/>
        <v>491</v>
      </c>
      <c r="C498" s="404"/>
      <c r="D498" s="312"/>
      <c r="E498" s="312"/>
      <c r="F498" s="296"/>
      <c r="G498" s="418" t="str">
        <f t="shared" si="179"/>
        <v/>
      </c>
      <c r="H498" s="269" t="str" cm="1">
        <f t="array" ref="H498">IF( OR($U498, NOT($V498), $X498), "",  $AF498 &amp; INDEX(中文數值資料表, $AJ498, 2) &amp; $AC498)</f>
        <v/>
      </c>
      <c r="I498" s="332" t="str">
        <f t="shared" si="180"/>
        <v/>
      </c>
      <c r="J498" s="333" t="str">
        <f t="shared" si="181"/>
        <v/>
      </c>
      <c r="K498" s="334" t="str">
        <f t="shared" si="182"/>
        <v/>
      </c>
      <c r="L498" s="335" t="str">
        <f t="shared" si="183"/>
        <v/>
      </c>
      <c r="M498" s="270" t="str">
        <f t="shared" ca="1" si="184"/>
        <v xml:space="preserve">\ltjruby{}{}\
</v>
      </c>
      <c r="N498" s="270" t="str">
        <f t="shared" ca="1" si="185"/>
        <v xml:space="preserve">&lt;ruby&gt;&lt;rt&gt;&lt;/rt&gt;&lt;/ruby&gt;
</v>
      </c>
      <c r="O498" s="270" t="str">
        <f t="shared" ca="1" si="186"/>
        <v xml:space="preserve">&lt;ruby&gt;&lt;rt&gt;&lt;/rt&gt;&lt;/ruby&gt;
</v>
      </c>
      <c r="P498" s="270" t="str">
        <f t="shared" ca="1" si="201"/>
        <v xml:space="preserve">&lt;ruby&gt;&lt;rt&gt;&lt;/rt&gt;&lt;/ruby&gt;
</v>
      </c>
      <c r="Q498" s="270" t="str">
        <f t="shared" ca="1" si="201"/>
        <v xml:space="preserve">&lt;ruby&gt;&lt;rt&gt;&lt;/rt&gt;&lt;/ruby&gt;
</v>
      </c>
      <c r="R498" s="271" t="str">
        <f t="shared" ca="1" si="187"/>
        <v xml:space="preserve">&lt;ruby&gt;&lt;rtc&gt;&lt;/rtc&gt;&lt;/ruby&gt;
</v>
      </c>
      <c r="S498" s="271" t="str">
        <f t="shared" ca="1" si="188"/>
        <v xml:space="preserve">&lt;ruby&gt;&lt;rt&gt;&lt;/rt&gt;&lt;rtc&gt;&lt;/rtc&gt;&lt;/ruby&gt;
</v>
      </c>
      <c r="T498" s="244"/>
      <c r="U498" s="272" t="b">
        <f t="shared" si="189"/>
        <v>0</v>
      </c>
      <c r="V498" s="272" t="b">
        <f t="shared" si="190"/>
        <v>0</v>
      </c>
      <c r="W498" s="272" t="b">
        <f t="shared" si="198"/>
        <v>1</v>
      </c>
      <c r="X498" s="272" t="b">
        <f t="shared" si="191"/>
        <v>1</v>
      </c>
      <c r="Y498" s="272" t="b">
        <f t="shared" si="192"/>
        <v>0</v>
      </c>
      <c r="Z498" s="298"/>
      <c r="AA498" s="305" t="str">
        <f t="shared" si="193"/>
        <v/>
      </c>
      <c r="AB498" s="301" t="str" cm="1">
        <f t="array" ref="AB498">IF( $AA498="", "", INDEX(聲母資料表, $AA498, AB$5))</f>
        <v/>
      </c>
      <c r="AC498" s="301" t="str" cm="1">
        <f t="array" ref="AC498">IF( $AA498="", "", INDEX(聲母資料表, $AA498, AC$5))</f>
        <v/>
      </c>
      <c r="AD498" s="305" t="str">
        <f t="shared" si="194"/>
        <v/>
      </c>
      <c r="AE498" s="301" t="str" cm="1">
        <f t="array" ref="AE498">IF( $X498, "", INDEX(韻母資料表, AD498, AE$5))</f>
        <v/>
      </c>
      <c r="AF498" s="301" t="str" cm="1">
        <f t="array" ref="AF498">IF( $X498, "", INDEX(韻母資料表, AE498, AF$5))</f>
        <v/>
      </c>
      <c r="AG498" s="298"/>
      <c r="AH498" s="301" t="str">
        <f t="array" ref="AH498">IF( $X498, "", IF( INDEX(韻母資料表, AD498, $AH$5) = "入聲", TRUE, FALSE) )</f>
        <v/>
      </c>
      <c r="AI498" s="302" t="str">
        <f t="shared" si="195"/>
        <v/>
      </c>
      <c r="AJ498" s="302" t="str">
        <f t="shared" si="199"/>
        <v/>
      </c>
      <c r="AK498" s="362" t="str">
        <f t="array" ref="AK498">IF( $X498, "", INDEX(韻母資料表, $AD498, $AK$5))</f>
        <v/>
      </c>
      <c r="AL498" s="362" t="str">
        <f t="array" ref="AL498">IF($X498, "", INDEX(白話字韻母八聲調資料表, $AE498, $AJ498))</f>
        <v/>
      </c>
      <c r="AM498" s="298"/>
      <c r="AN498" s="362" t="str" cm="1">
        <f t="array" ref="AN498">IF($W498, "", INDEX(聲母資料表, $AA498, AN$5))</f>
        <v/>
      </c>
      <c r="AO498" s="367" t="str" cm="1">
        <f t="array" ref="AO498">IF($X498, "", INDEX(韻母資料表, $AD498, AO$5))</f>
        <v/>
      </c>
      <c r="AP498" s="362" t="str" cm="1">
        <f t="array" ref="AP498">IF($X498, "", INDEX(台羅韻母八聲調資料表, $AE498, $F498))</f>
        <v/>
      </c>
      <c r="AQ498" s="298"/>
      <c r="AR498" s="302" t="str">
        <f t="array" ref="AR498">IF($W498, "", INDEX(聲母資料表, $AA498, $AR$5))</f>
        <v/>
      </c>
      <c r="AS498" s="303" t="str">
        <f t="array" ref="AS498">IF($X498, "", INDEX(韻母資料表, $AD498, $AS$5))</f>
        <v/>
      </c>
      <c r="AT498" s="302" t="str">
        <f t="array" ref="AT498">IF($X498, "", INDEX(閩拼韻母八聲調資料表, $AE498, $AJ498))</f>
        <v/>
      </c>
      <c r="AV498" s="301" t="b">
        <f t="shared" si="197"/>
        <v>0</v>
      </c>
      <c r="AW498" s="301" t="str">
        <f>IF( $AV498, IFERROR( IF(MATCH( $E498, 顎音化聲母!$H$9:$H$37, 0), TRUE, FALSE), FALSE), "")</f>
        <v/>
      </c>
      <c r="AX498" s="301" t="str">
        <f t="array" ref="AX498">IF( AND($AV498, $AW498), INDEX(顎音化聲母資料表, MATCH( $D498 &amp; $E498, 顎音化聲母!$L$5:$L$136, 0), 3), "")</f>
        <v/>
      </c>
      <c r="AY498" s="301" t="str">
        <f t="shared" si="196"/>
        <v/>
      </c>
      <c r="AZ498" s="362" t="str">
        <f t="array" ref="AZ498">IF($AY498="", "", IF( $AX498&lt;&gt;"", $AX498,INDEX(聲母資料表, $AY498, $AZ$5)))</f>
        <v/>
      </c>
      <c r="BA498" s="362" t="str">
        <f t="array" ref="BA498">IF($X498, "", INDEX(方音八音反切資料表, $AE498, $AJ498))</f>
        <v/>
      </c>
    </row>
    <row r="499" spans="2:53">
      <c r="B499" s="307">
        <f t="shared" si="178"/>
        <v>492</v>
      </c>
      <c r="C499" s="404"/>
      <c r="D499" s="312"/>
      <c r="E499" s="312"/>
      <c r="F499" s="296"/>
      <c r="G499" s="418" t="str">
        <f t="shared" si="179"/>
        <v/>
      </c>
      <c r="H499" s="269" t="str" cm="1">
        <f t="array" ref="H499">IF( OR($U499, NOT($V499), $X499), "",  $AF499 &amp; INDEX(中文數值資料表, $AJ499, 2) &amp; $AC499)</f>
        <v/>
      </c>
      <c r="I499" s="332" t="str">
        <f t="shared" si="180"/>
        <v/>
      </c>
      <c r="J499" s="333" t="str">
        <f t="shared" si="181"/>
        <v/>
      </c>
      <c r="K499" s="334" t="str">
        <f t="shared" si="182"/>
        <v/>
      </c>
      <c r="L499" s="335" t="str">
        <f t="shared" si="183"/>
        <v/>
      </c>
      <c r="M499" s="270" t="str">
        <f t="shared" ca="1" si="184"/>
        <v xml:space="preserve">\ltjruby{}{}\
</v>
      </c>
      <c r="N499" s="270" t="str">
        <f t="shared" ca="1" si="185"/>
        <v xml:space="preserve">&lt;ruby&gt;&lt;rt&gt;&lt;/rt&gt;&lt;/ruby&gt;
</v>
      </c>
      <c r="O499" s="270" t="str">
        <f t="shared" ca="1" si="186"/>
        <v xml:space="preserve">&lt;ruby&gt;&lt;rt&gt;&lt;/rt&gt;&lt;/ruby&gt;
</v>
      </c>
      <c r="P499" s="270" t="str">
        <f t="shared" ca="1" si="201"/>
        <v xml:space="preserve">&lt;ruby&gt;&lt;rt&gt;&lt;/rt&gt;&lt;/ruby&gt;
</v>
      </c>
      <c r="Q499" s="270" t="str">
        <f t="shared" ca="1" si="201"/>
        <v xml:space="preserve">&lt;ruby&gt;&lt;rt&gt;&lt;/rt&gt;&lt;/ruby&gt;
</v>
      </c>
      <c r="R499" s="271" t="str">
        <f t="shared" ca="1" si="187"/>
        <v xml:space="preserve">&lt;ruby&gt;&lt;rtc&gt;&lt;/rtc&gt;&lt;/ruby&gt;
</v>
      </c>
      <c r="S499" s="271" t="str">
        <f t="shared" ca="1" si="188"/>
        <v xml:space="preserve">&lt;ruby&gt;&lt;rt&gt;&lt;/rt&gt;&lt;rtc&gt;&lt;/rtc&gt;&lt;/ruby&gt;
</v>
      </c>
      <c r="T499" s="244"/>
      <c r="U499" s="272" t="b">
        <f t="shared" si="189"/>
        <v>0</v>
      </c>
      <c r="V499" s="272" t="b">
        <f t="shared" si="190"/>
        <v>0</v>
      </c>
      <c r="W499" s="272" t="b">
        <f t="shared" si="198"/>
        <v>1</v>
      </c>
      <c r="X499" s="272" t="b">
        <f t="shared" si="191"/>
        <v>1</v>
      </c>
      <c r="Y499" s="272" t="b">
        <f t="shared" si="192"/>
        <v>0</v>
      </c>
      <c r="Z499" s="298"/>
      <c r="AA499" s="305" t="str">
        <f t="shared" si="193"/>
        <v/>
      </c>
      <c r="AB499" s="301" t="str" cm="1">
        <f t="array" ref="AB499">IF( $AA499="", "", INDEX(聲母資料表, $AA499, AB$5))</f>
        <v/>
      </c>
      <c r="AC499" s="301" t="str" cm="1">
        <f t="array" ref="AC499">IF( $AA499="", "", INDEX(聲母資料表, $AA499, AC$5))</f>
        <v/>
      </c>
      <c r="AD499" s="305" t="str">
        <f t="shared" si="194"/>
        <v/>
      </c>
      <c r="AE499" s="301" t="str" cm="1">
        <f t="array" ref="AE499">IF( $X499, "", INDEX(韻母資料表, AD499, AE$5))</f>
        <v/>
      </c>
      <c r="AF499" s="301" t="str" cm="1">
        <f t="array" ref="AF499">IF( $X499, "", INDEX(韻母資料表, AE499, AF$5))</f>
        <v/>
      </c>
      <c r="AG499" s="298"/>
      <c r="AH499" s="301" t="str">
        <f t="array" ref="AH499">IF( $X499, "", IF( INDEX(韻母資料表, AD499, $AH$5) = "入聲", TRUE, FALSE) )</f>
        <v/>
      </c>
      <c r="AI499" s="302" t="str">
        <f t="shared" si="195"/>
        <v/>
      </c>
      <c r="AJ499" s="302" t="str">
        <f t="shared" si="199"/>
        <v/>
      </c>
      <c r="AK499" s="362" t="str">
        <f t="array" ref="AK499">IF( $X499, "", INDEX(韻母資料表, $AD499, $AK$5))</f>
        <v/>
      </c>
      <c r="AL499" s="362" t="str">
        <f t="array" ref="AL499">IF($X499, "", INDEX(白話字韻母八聲調資料表, $AE499, $AJ499))</f>
        <v/>
      </c>
      <c r="AM499" s="298"/>
      <c r="AN499" s="362" t="str" cm="1">
        <f t="array" ref="AN499">IF($W499, "", INDEX(聲母資料表, $AA499, AN$5))</f>
        <v/>
      </c>
      <c r="AO499" s="367" t="str" cm="1">
        <f t="array" ref="AO499">IF($X499, "", INDEX(韻母資料表, $AD499, AO$5))</f>
        <v/>
      </c>
      <c r="AP499" s="362" t="str" cm="1">
        <f t="array" ref="AP499">IF($X499, "", INDEX(台羅韻母八聲調資料表, $AE499, $F499))</f>
        <v/>
      </c>
      <c r="AQ499" s="298"/>
      <c r="AR499" s="302" t="str">
        <f t="array" ref="AR499">IF($W499, "", INDEX(聲母資料表, $AA499, $AR$5))</f>
        <v/>
      </c>
      <c r="AS499" s="303" t="str">
        <f t="array" ref="AS499">IF($X499, "", INDEX(韻母資料表, $AD499, $AS$5))</f>
        <v/>
      </c>
      <c r="AT499" s="302" t="str">
        <f t="array" ref="AT499">IF($X499, "", INDEX(閩拼韻母八聲調資料表, $AE499, $AJ499))</f>
        <v/>
      </c>
      <c r="AV499" s="301" t="b">
        <f t="shared" si="197"/>
        <v>0</v>
      </c>
      <c r="AW499" s="301" t="str">
        <f>IF( $AV499, IFERROR( IF(MATCH( $E499, 顎音化聲母!$H$9:$H$37, 0), TRUE, FALSE), FALSE), "")</f>
        <v/>
      </c>
      <c r="AX499" s="301" t="str">
        <f t="array" ref="AX499">IF( AND($AV499, $AW499), INDEX(顎音化聲母資料表, MATCH( $D499 &amp; $E499, 顎音化聲母!$L$5:$L$136, 0), 3), "")</f>
        <v/>
      </c>
      <c r="AY499" s="301" t="str">
        <f t="shared" si="196"/>
        <v/>
      </c>
      <c r="AZ499" s="362" t="str">
        <f t="array" ref="AZ499">IF($AY499="", "", IF( $AX499&lt;&gt;"", $AX499,INDEX(聲母資料表, $AY499, $AZ$5)))</f>
        <v/>
      </c>
      <c r="BA499" s="362" t="str">
        <f t="array" ref="BA499">IF($X499, "", INDEX(方音八音反切資料表, $AE499, $AJ499))</f>
        <v/>
      </c>
    </row>
    <row r="500" spans="2:53">
      <c r="B500" s="307">
        <f t="shared" si="178"/>
        <v>493</v>
      </c>
      <c r="C500" s="404"/>
      <c r="D500" s="312"/>
      <c r="E500" s="312"/>
      <c r="F500" s="296"/>
      <c r="G500" s="418" t="str">
        <f t="shared" si="179"/>
        <v/>
      </c>
      <c r="H500" s="269" t="str" cm="1">
        <f t="array" ref="H500">IF( OR($U500, NOT($V500), $X500), "",  $AF500 &amp; INDEX(中文數值資料表, $AJ500, 2) &amp; $AC500)</f>
        <v/>
      </c>
      <c r="I500" s="332" t="str">
        <f t="shared" si="180"/>
        <v/>
      </c>
      <c r="J500" s="333" t="str">
        <f t="shared" si="181"/>
        <v/>
      </c>
      <c r="K500" s="334" t="str">
        <f t="shared" si="182"/>
        <v/>
      </c>
      <c r="L500" s="335" t="str">
        <f t="shared" si="183"/>
        <v/>
      </c>
      <c r="M500" s="270" t="str">
        <f t="shared" ca="1" si="184"/>
        <v xml:space="preserve">\ltjruby{}{}\
</v>
      </c>
      <c r="N500" s="270" t="str">
        <f t="shared" ca="1" si="185"/>
        <v xml:space="preserve">&lt;ruby&gt;&lt;rt&gt;&lt;/rt&gt;&lt;/ruby&gt;
</v>
      </c>
      <c r="O500" s="270" t="str">
        <f t="shared" ca="1" si="186"/>
        <v xml:space="preserve">&lt;ruby&gt;&lt;rt&gt;&lt;/rt&gt;&lt;/ruby&gt;
</v>
      </c>
      <c r="P500" s="270" t="str">
        <f t="shared" ca="1" si="201"/>
        <v xml:space="preserve">&lt;ruby&gt;&lt;rt&gt;&lt;/rt&gt;&lt;/ruby&gt;
</v>
      </c>
      <c r="Q500" s="270" t="str">
        <f t="shared" ca="1" si="201"/>
        <v xml:space="preserve">&lt;ruby&gt;&lt;rt&gt;&lt;/rt&gt;&lt;/ruby&gt;
</v>
      </c>
      <c r="R500" s="271" t="str">
        <f t="shared" ca="1" si="187"/>
        <v xml:space="preserve">&lt;ruby&gt;&lt;rtc&gt;&lt;/rtc&gt;&lt;/ruby&gt;
</v>
      </c>
      <c r="S500" s="271" t="str">
        <f t="shared" ca="1" si="188"/>
        <v xml:space="preserve">&lt;ruby&gt;&lt;rt&gt;&lt;/rt&gt;&lt;rtc&gt;&lt;/rtc&gt;&lt;/ruby&gt;
</v>
      </c>
      <c r="T500" s="244"/>
      <c r="U500" s="272" t="b">
        <f t="shared" si="189"/>
        <v>0</v>
      </c>
      <c r="V500" s="272" t="b">
        <f t="shared" si="190"/>
        <v>0</v>
      </c>
      <c r="W500" s="272" t="b">
        <f t="shared" si="198"/>
        <v>1</v>
      </c>
      <c r="X500" s="272" t="b">
        <f t="shared" si="191"/>
        <v>1</v>
      </c>
      <c r="Y500" s="272" t="b">
        <f t="shared" si="192"/>
        <v>0</v>
      </c>
      <c r="Z500" s="298"/>
      <c r="AA500" s="305" t="str">
        <f t="shared" si="193"/>
        <v/>
      </c>
      <c r="AB500" s="301" t="str" cm="1">
        <f t="array" ref="AB500">IF( $AA500="", "", INDEX(聲母資料表, $AA500, AB$5))</f>
        <v/>
      </c>
      <c r="AC500" s="301" t="str" cm="1">
        <f t="array" ref="AC500">IF( $AA500="", "", INDEX(聲母資料表, $AA500, AC$5))</f>
        <v/>
      </c>
      <c r="AD500" s="305" t="str">
        <f t="shared" si="194"/>
        <v/>
      </c>
      <c r="AE500" s="301" t="str" cm="1">
        <f t="array" ref="AE500">IF( $X500, "", INDEX(韻母資料表, AD500, AE$5))</f>
        <v/>
      </c>
      <c r="AF500" s="301" t="str" cm="1">
        <f t="array" ref="AF500">IF( $X500, "", INDEX(韻母資料表, AE500, AF$5))</f>
        <v/>
      </c>
      <c r="AG500" s="298"/>
      <c r="AH500" s="301" t="str">
        <f t="array" ref="AH500">IF( $X500, "", IF( INDEX(韻母資料表, AD500, $AH$5) = "入聲", TRUE, FALSE) )</f>
        <v/>
      </c>
      <c r="AI500" s="302" t="str">
        <f t="shared" si="195"/>
        <v/>
      </c>
      <c r="AJ500" s="302" t="str">
        <f t="shared" si="199"/>
        <v/>
      </c>
      <c r="AK500" s="362" t="str">
        <f t="array" ref="AK500">IF( $X500, "", INDEX(韻母資料表, $AD500, $AK$5))</f>
        <v/>
      </c>
      <c r="AL500" s="362" t="str">
        <f t="array" ref="AL500">IF($X500, "", INDEX(白話字韻母八聲調資料表, $AE500, $AJ500))</f>
        <v/>
      </c>
      <c r="AM500" s="298"/>
      <c r="AN500" s="362" t="str" cm="1">
        <f t="array" ref="AN500">IF($W500, "", INDEX(聲母資料表, $AA500, AN$5))</f>
        <v/>
      </c>
      <c r="AO500" s="367" t="str" cm="1">
        <f t="array" ref="AO500">IF($X500, "", INDEX(韻母資料表, $AD500, AO$5))</f>
        <v/>
      </c>
      <c r="AP500" s="362" t="str" cm="1">
        <f t="array" ref="AP500">IF($X500, "", INDEX(台羅韻母八聲調資料表, $AE500, $F500))</f>
        <v/>
      </c>
      <c r="AQ500" s="298"/>
      <c r="AR500" s="302" t="str">
        <f t="array" ref="AR500">IF($W500, "", INDEX(聲母資料表, $AA500, $AR$5))</f>
        <v/>
      </c>
      <c r="AS500" s="303" t="str">
        <f t="array" ref="AS500">IF($X500, "", INDEX(韻母資料表, $AD500, $AS$5))</f>
        <v/>
      </c>
      <c r="AT500" s="302" t="str">
        <f t="array" ref="AT500">IF($X500, "", INDEX(閩拼韻母八聲調資料表, $AE500, $AJ500))</f>
        <v/>
      </c>
      <c r="AV500" s="301" t="b">
        <f t="shared" si="197"/>
        <v>0</v>
      </c>
      <c r="AW500" s="301" t="str">
        <f>IF( $AV500, IFERROR( IF(MATCH( $E500, 顎音化聲母!$H$9:$H$37, 0), TRUE, FALSE), FALSE), "")</f>
        <v/>
      </c>
      <c r="AX500" s="301" t="str">
        <f t="array" ref="AX500">IF( AND($AV500, $AW500), INDEX(顎音化聲母資料表, MATCH( $D500 &amp; $E500, 顎音化聲母!$L$5:$L$136, 0), 3), "")</f>
        <v/>
      </c>
      <c r="AY500" s="301" t="str">
        <f t="shared" si="196"/>
        <v/>
      </c>
      <c r="AZ500" s="362" t="str">
        <f t="array" ref="AZ500">IF($AY500="", "", IF( $AX500&lt;&gt;"", $AX500,INDEX(聲母資料表, $AY500, $AZ$5)))</f>
        <v/>
      </c>
      <c r="BA500" s="362" t="str">
        <f t="array" ref="BA500">IF($X500, "", INDEX(方音八音反切資料表, $AE500, $AJ500))</f>
        <v/>
      </c>
    </row>
    <row r="501" spans="2:53">
      <c r="B501" s="307">
        <f t="shared" si="178"/>
        <v>494</v>
      </c>
      <c r="C501" s="404"/>
      <c r="D501" s="312"/>
      <c r="E501" s="312"/>
      <c r="F501" s="296"/>
      <c r="G501" s="418" t="str">
        <f t="shared" si="179"/>
        <v/>
      </c>
      <c r="H501" s="269" t="str" cm="1">
        <f t="array" ref="H501">IF( OR($U501, NOT($V501), $X501), "",  $AF501 &amp; INDEX(中文數值資料表, $AJ501, 2) &amp; $AC501)</f>
        <v/>
      </c>
      <c r="I501" s="332" t="str">
        <f t="shared" si="180"/>
        <v/>
      </c>
      <c r="J501" s="333" t="str">
        <f t="shared" si="181"/>
        <v/>
      </c>
      <c r="K501" s="334" t="str">
        <f t="shared" si="182"/>
        <v/>
      </c>
      <c r="L501" s="335" t="str">
        <f t="shared" si="183"/>
        <v/>
      </c>
      <c r="M501" s="270" t="str">
        <f t="shared" ca="1" si="184"/>
        <v xml:space="preserve">\ltjruby{}{}\
</v>
      </c>
      <c r="N501" s="270" t="str">
        <f t="shared" ca="1" si="185"/>
        <v xml:space="preserve">&lt;ruby&gt;&lt;rt&gt;&lt;/rt&gt;&lt;/ruby&gt;
</v>
      </c>
      <c r="O501" s="270" t="str">
        <f t="shared" ca="1" si="186"/>
        <v xml:space="preserve">&lt;ruby&gt;&lt;rt&gt;&lt;/rt&gt;&lt;/ruby&gt;
</v>
      </c>
      <c r="P501" s="270" t="str">
        <f t="shared" ca="1" si="201"/>
        <v xml:space="preserve">&lt;ruby&gt;&lt;rt&gt;&lt;/rt&gt;&lt;/ruby&gt;
</v>
      </c>
      <c r="Q501" s="270" t="str">
        <f t="shared" ca="1" si="201"/>
        <v xml:space="preserve">&lt;ruby&gt;&lt;rt&gt;&lt;/rt&gt;&lt;/ruby&gt;
</v>
      </c>
      <c r="R501" s="271" t="str">
        <f t="shared" ca="1" si="187"/>
        <v xml:space="preserve">&lt;ruby&gt;&lt;rtc&gt;&lt;/rtc&gt;&lt;/ruby&gt;
</v>
      </c>
      <c r="S501" s="271" t="str">
        <f t="shared" ca="1" si="188"/>
        <v xml:space="preserve">&lt;ruby&gt;&lt;rt&gt;&lt;/rt&gt;&lt;rtc&gt;&lt;/rtc&gt;&lt;/ruby&gt;
</v>
      </c>
      <c r="T501" s="244"/>
      <c r="U501" s="272" t="b">
        <f t="shared" si="189"/>
        <v>0</v>
      </c>
      <c r="V501" s="272" t="b">
        <f t="shared" si="190"/>
        <v>0</v>
      </c>
      <c r="W501" s="272" t="b">
        <f t="shared" si="198"/>
        <v>1</v>
      </c>
      <c r="X501" s="272" t="b">
        <f t="shared" si="191"/>
        <v>1</v>
      </c>
      <c r="Y501" s="272" t="b">
        <f t="shared" si="192"/>
        <v>0</v>
      </c>
      <c r="Z501" s="298"/>
      <c r="AA501" s="305" t="str">
        <f t="shared" si="193"/>
        <v/>
      </c>
      <c r="AB501" s="301" t="str" cm="1">
        <f t="array" ref="AB501">IF( $AA501="", "", INDEX(聲母資料表, $AA501, AB$5))</f>
        <v/>
      </c>
      <c r="AC501" s="301" t="str" cm="1">
        <f t="array" ref="AC501">IF( $AA501="", "", INDEX(聲母資料表, $AA501, AC$5))</f>
        <v/>
      </c>
      <c r="AD501" s="305" t="str">
        <f t="shared" si="194"/>
        <v/>
      </c>
      <c r="AE501" s="301" t="str" cm="1">
        <f t="array" ref="AE501">IF( $X501, "", INDEX(韻母資料表, AD501, AE$5))</f>
        <v/>
      </c>
      <c r="AF501" s="301" t="str" cm="1">
        <f t="array" ref="AF501">IF( $X501, "", INDEX(韻母資料表, AE501, AF$5))</f>
        <v/>
      </c>
      <c r="AG501" s="298"/>
      <c r="AH501" s="301" t="str">
        <f t="array" ref="AH501">IF( $X501, "", IF( INDEX(韻母資料表, AD501, $AH$5) = "入聲", TRUE, FALSE) )</f>
        <v/>
      </c>
      <c r="AI501" s="302" t="str">
        <f t="shared" si="195"/>
        <v/>
      </c>
      <c r="AJ501" s="302" t="str">
        <f t="shared" si="199"/>
        <v/>
      </c>
      <c r="AK501" s="362" t="str">
        <f t="array" ref="AK501">IF( $X501, "", INDEX(韻母資料表, $AD501, $AK$5))</f>
        <v/>
      </c>
      <c r="AL501" s="362" t="str">
        <f t="array" ref="AL501">IF($X501, "", INDEX(白話字韻母八聲調資料表, $AE501, $AJ501))</f>
        <v/>
      </c>
      <c r="AM501" s="298"/>
      <c r="AN501" s="362" t="str" cm="1">
        <f t="array" ref="AN501">IF($W501, "", INDEX(聲母資料表, $AA501, AN$5))</f>
        <v/>
      </c>
      <c r="AO501" s="367" t="str" cm="1">
        <f t="array" ref="AO501">IF($X501, "", INDEX(韻母資料表, $AD501, AO$5))</f>
        <v/>
      </c>
      <c r="AP501" s="362" t="str" cm="1">
        <f t="array" ref="AP501">IF($X501, "", INDEX(台羅韻母八聲調資料表, $AE501, $F501))</f>
        <v/>
      </c>
      <c r="AQ501" s="298"/>
      <c r="AR501" s="302" t="str">
        <f t="array" ref="AR501">IF($W501, "", INDEX(聲母資料表, $AA501, $AR$5))</f>
        <v/>
      </c>
      <c r="AS501" s="303" t="str">
        <f t="array" ref="AS501">IF($X501, "", INDEX(韻母資料表, $AD501, $AS$5))</f>
        <v/>
      </c>
      <c r="AT501" s="302" t="str">
        <f t="array" ref="AT501">IF($X501, "", INDEX(閩拼韻母八聲調資料表, $AE501, $AJ501))</f>
        <v/>
      </c>
      <c r="AV501" s="301" t="b">
        <f t="shared" si="197"/>
        <v>0</v>
      </c>
      <c r="AW501" s="301" t="str">
        <f>IF( $AV501, IFERROR( IF(MATCH( $E501, 顎音化聲母!$H$9:$H$37, 0), TRUE, FALSE), FALSE), "")</f>
        <v/>
      </c>
      <c r="AX501" s="301" t="str">
        <f t="array" ref="AX501">IF( AND($AV501, $AW501), INDEX(顎音化聲母資料表, MATCH( $D501 &amp; $E501, 顎音化聲母!$L$5:$L$136, 0), 3), "")</f>
        <v/>
      </c>
      <c r="AY501" s="301" t="str">
        <f t="shared" si="196"/>
        <v/>
      </c>
      <c r="AZ501" s="362" t="str">
        <f t="array" ref="AZ501">IF($AY501="", "", IF( $AX501&lt;&gt;"", $AX501,INDEX(聲母資料表, $AY501, $AZ$5)))</f>
        <v/>
      </c>
      <c r="BA501" s="362" t="str">
        <f t="array" ref="BA501">IF($X501, "", INDEX(方音八音反切資料表, $AE501, $AJ501))</f>
        <v/>
      </c>
    </row>
    <row r="502" spans="2:53">
      <c r="B502" s="307">
        <f t="shared" si="178"/>
        <v>495</v>
      </c>
      <c r="C502" s="404"/>
      <c r="D502" s="312"/>
      <c r="E502" s="312"/>
      <c r="F502" s="296"/>
      <c r="G502" s="418" t="str">
        <f t="shared" si="179"/>
        <v/>
      </c>
      <c r="H502" s="269" t="str" cm="1">
        <f t="array" ref="H502">IF( OR($U502, NOT($V502), $X502), "",  $AF502 &amp; INDEX(中文數值資料表, $AJ502, 2) &amp; $AC502)</f>
        <v/>
      </c>
      <c r="I502" s="332" t="str">
        <f t="shared" si="180"/>
        <v/>
      </c>
      <c r="J502" s="333" t="str">
        <f t="shared" si="181"/>
        <v/>
      </c>
      <c r="K502" s="334" t="str">
        <f t="shared" si="182"/>
        <v/>
      </c>
      <c r="L502" s="335" t="str">
        <f t="shared" si="183"/>
        <v/>
      </c>
      <c r="M502" s="270" t="str">
        <f t="shared" ca="1" si="184"/>
        <v xml:space="preserve">\ltjruby{}{}\
</v>
      </c>
      <c r="N502" s="270" t="str">
        <f t="shared" ca="1" si="185"/>
        <v xml:space="preserve">&lt;ruby&gt;&lt;rt&gt;&lt;/rt&gt;&lt;/ruby&gt;
</v>
      </c>
      <c r="O502" s="270" t="str">
        <f t="shared" ca="1" si="186"/>
        <v xml:space="preserve">&lt;ruby&gt;&lt;rt&gt;&lt;/rt&gt;&lt;/ruby&gt;
</v>
      </c>
      <c r="P502" s="270" t="str">
        <f t="shared" ca="1" si="201"/>
        <v xml:space="preserve">&lt;ruby&gt;&lt;rt&gt;&lt;/rt&gt;&lt;/ruby&gt;
</v>
      </c>
      <c r="Q502" s="270" t="str">
        <f t="shared" ca="1" si="201"/>
        <v xml:space="preserve">&lt;ruby&gt;&lt;rt&gt;&lt;/rt&gt;&lt;/ruby&gt;
</v>
      </c>
      <c r="R502" s="271" t="str">
        <f t="shared" ca="1" si="187"/>
        <v xml:space="preserve">&lt;ruby&gt;&lt;rtc&gt;&lt;/rtc&gt;&lt;/ruby&gt;
</v>
      </c>
      <c r="S502" s="271" t="str">
        <f t="shared" ca="1" si="188"/>
        <v xml:space="preserve">&lt;ruby&gt;&lt;rt&gt;&lt;/rt&gt;&lt;rtc&gt;&lt;/rtc&gt;&lt;/ruby&gt;
</v>
      </c>
      <c r="T502" s="244"/>
      <c r="U502" s="272" t="b">
        <f t="shared" si="189"/>
        <v>0</v>
      </c>
      <c r="V502" s="272" t="b">
        <f t="shared" si="190"/>
        <v>0</v>
      </c>
      <c r="W502" s="272" t="b">
        <f t="shared" si="198"/>
        <v>1</v>
      </c>
      <c r="X502" s="272" t="b">
        <f t="shared" si="191"/>
        <v>1</v>
      </c>
      <c r="Y502" s="272" t="b">
        <f t="shared" si="192"/>
        <v>0</v>
      </c>
      <c r="Z502" s="298"/>
      <c r="AA502" s="305" t="str">
        <f t="shared" si="193"/>
        <v/>
      </c>
      <c r="AB502" s="301" t="str" cm="1">
        <f t="array" ref="AB502">IF( $AA502="", "", INDEX(聲母資料表, $AA502, AB$5))</f>
        <v/>
      </c>
      <c r="AC502" s="301" t="str" cm="1">
        <f t="array" ref="AC502">IF( $AA502="", "", INDEX(聲母資料表, $AA502, AC$5))</f>
        <v/>
      </c>
      <c r="AD502" s="305" t="str">
        <f t="shared" si="194"/>
        <v/>
      </c>
      <c r="AE502" s="301" t="str" cm="1">
        <f t="array" ref="AE502">IF( $X502, "", INDEX(韻母資料表, AD502, AE$5))</f>
        <v/>
      </c>
      <c r="AF502" s="301" t="str" cm="1">
        <f t="array" ref="AF502">IF( $X502, "", INDEX(韻母資料表, AE502, AF$5))</f>
        <v/>
      </c>
      <c r="AG502" s="298"/>
      <c r="AH502" s="301" t="str">
        <f t="array" ref="AH502">IF( $X502, "", IF( INDEX(韻母資料表, AD502, $AH$5) = "入聲", TRUE, FALSE) )</f>
        <v/>
      </c>
      <c r="AI502" s="302" t="str">
        <f t="shared" si="195"/>
        <v/>
      </c>
      <c r="AJ502" s="302" t="str">
        <f t="shared" si="199"/>
        <v/>
      </c>
      <c r="AK502" s="362" t="str">
        <f t="array" ref="AK502">IF( $X502, "", INDEX(韻母資料表, $AD502, $AK$5))</f>
        <v/>
      </c>
      <c r="AL502" s="362" t="str">
        <f t="array" ref="AL502">IF($X502, "", INDEX(白話字韻母八聲調資料表, $AE502, $AJ502))</f>
        <v/>
      </c>
      <c r="AM502" s="298"/>
      <c r="AN502" s="362" t="str" cm="1">
        <f t="array" ref="AN502">IF($W502, "", INDEX(聲母資料表, $AA502, AN$5))</f>
        <v/>
      </c>
      <c r="AO502" s="367" t="str" cm="1">
        <f t="array" ref="AO502">IF($X502, "", INDEX(韻母資料表, $AD502, AO$5))</f>
        <v/>
      </c>
      <c r="AP502" s="362" t="str" cm="1">
        <f t="array" ref="AP502">IF($X502, "", INDEX(台羅韻母八聲調資料表, $AE502, $F502))</f>
        <v/>
      </c>
      <c r="AQ502" s="298"/>
      <c r="AR502" s="302" t="str">
        <f t="array" ref="AR502">IF($W502, "", INDEX(聲母資料表, $AA502, $AR$5))</f>
        <v/>
      </c>
      <c r="AS502" s="303" t="str">
        <f t="array" ref="AS502">IF($X502, "", INDEX(韻母資料表, $AD502, $AS$5))</f>
        <v/>
      </c>
      <c r="AT502" s="302" t="str">
        <f t="array" ref="AT502">IF($X502, "", INDEX(閩拼韻母八聲調資料表, $AE502, $AJ502))</f>
        <v/>
      </c>
      <c r="AV502" s="301" t="b">
        <f t="shared" si="197"/>
        <v>0</v>
      </c>
      <c r="AW502" s="301" t="str">
        <f>IF( $AV502, IFERROR( IF(MATCH( $E502, 顎音化聲母!$H$9:$H$37, 0), TRUE, FALSE), FALSE), "")</f>
        <v/>
      </c>
      <c r="AX502" s="301" t="str">
        <f t="array" ref="AX502">IF( AND($AV502, $AW502), INDEX(顎音化聲母資料表, MATCH( $D502 &amp; $E502, 顎音化聲母!$L$5:$L$136, 0), 3), "")</f>
        <v/>
      </c>
      <c r="AY502" s="301" t="str">
        <f t="shared" si="196"/>
        <v/>
      </c>
      <c r="AZ502" s="362" t="str">
        <f t="array" ref="AZ502">IF($AY502="", "", IF( $AX502&lt;&gt;"", $AX502,INDEX(聲母資料表, $AY502, $AZ$5)))</f>
        <v/>
      </c>
      <c r="BA502" s="362" t="str">
        <f t="array" ref="BA502">IF($X502, "", INDEX(方音八音反切資料表, $AE502, $AJ502))</f>
        <v/>
      </c>
    </row>
    <row r="503" spans="2:53">
      <c r="B503" s="307">
        <f t="shared" si="178"/>
        <v>496</v>
      </c>
      <c r="C503" s="404"/>
      <c r="D503" s="312"/>
      <c r="E503" s="312"/>
      <c r="F503" s="296"/>
      <c r="G503" s="418" t="str">
        <f t="shared" si="179"/>
        <v/>
      </c>
      <c r="H503" s="269" t="str" cm="1">
        <f t="array" ref="H503">IF( OR($U503, NOT($V503), $X503), "",  $AF503 &amp; INDEX(中文數值資料表, $AJ503, 2) &amp; $AC503)</f>
        <v/>
      </c>
      <c r="I503" s="332" t="str">
        <f t="shared" si="180"/>
        <v/>
      </c>
      <c r="J503" s="333" t="str">
        <f t="shared" si="181"/>
        <v/>
      </c>
      <c r="K503" s="334" t="str">
        <f t="shared" si="182"/>
        <v/>
      </c>
      <c r="L503" s="335" t="str">
        <f t="shared" si="183"/>
        <v/>
      </c>
      <c r="M503" s="270" t="str">
        <f t="shared" ca="1" si="184"/>
        <v xml:space="preserve">\ltjruby{}{}\
</v>
      </c>
      <c r="N503" s="270" t="str">
        <f t="shared" ca="1" si="185"/>
        <v xml:space="preserve">&lt;ruby&gt;&lt;rt&gt;&lt;/rt&gt;&lt;/ruby&gt;
</v>
      </c>
      <c r="O503" s="270" t="str">
        <f t="shared" ca="1" si="186"/>
        <v xml:space="preserve">&lt;ruby&gt;&lt;rt&gt;&lt;/rt&gt;&lt;/ruby&gt;
</v>
      </c>
      <c r="P503" s="270" t="str">
        <f t="shared" ca="1" si="201"/>
        <v xml:space="preserve">&lt;ruby&gt;&lt;rt&gt;&lt;/rt&gt;&lt;/ruby&gt;
</v>
      </c>
      <c r="Q503" s="270" t="str">
        <f t="shared" ca="1" si="201"/>
        <v xml:space="preserve">&lt;ruby&gt;&lt;rt&gt;&lt;/rt&gt;&lt;/ruby&gt;
</v>
      </c>
      <c r="R503" s="271" t="str">
        <f t="shared" ca="1" si="187"/>
        <v xml:space="preserve">&lt;ruby&gt;&lt;rtc&gt;&lt;/rtc&gt;&lt;/ruby&gt;
</v>
      </c>
      <c r="S503" s="271" t="str">
        <f t="shared" ca="1" si="188"/>
        <v xml:space="preserve">&lt;ruby&gt;&lt;rt&gt;&lt;/rt&gt;&lt;rtc&gt;&lt;/rtc&gt;&lt;/ruby&gt;
</v>
      </c>
      <c r="T503" s="244"/>
      <c r="U503" s="272" t="b">
        <f t="shared" si="189"/>
        <v>0</v>
      </c>
      <c r="V503" s="272" t="b">
        <f t="shared" si="190"/>
        <v>0</v>
      </c>
      <c r="W503" s="272" t="b">
        <f t="shared" si="198"/>
        <v>1</v>
      </c>
      <c r="X503" s="272" t="b">
        <f t="shared" si="191"/>
        <v>1</v>
      </c>
      <c r="Y503" s="272" t="b">
        <f t="shared" si="192"/>
        <v>0</v>
      </c>
      <c r="Z503" s="298"/>
      <c r="AA503" s="305" t="str">
        <f t="shared" si="193"/>
        <v/>
      </c>
      <c r="AB503" s="301" t="str" cm="1">
        <f t="array" ref="AB503">IF( $AA503="", "", INDEX(聲母資料表, $AA503, AB$5))</f>
        <v/>
      </c>
      <c r="AC503" s="301" t="str" cm="1">
        <f t="array" ref="AC503">IF( $AA503="", "", INDEX(聲母資料表, $AA503, AC$5))</f>
        <v/>
      </c>
      <c r="AD503" s="305" t="str">
        <f t="shared" si="194"/>
        <v/>
      </c>
      <c r="AE503" s="301" t="str" cm="1">
        <f t="array" ref="AE503">IF( $X503, "", INDEX(韻母資料表, AD503, AE$5))</f>
        <v/>
      </c>
      <c r="AF503" s="301" t="str" cm="1">
        <f t="array" ref="AF503">IF( $X503, "", INDEX(韻母資料表, AE503, AF$5))</f>
        <v/>
      </c>
      <c r="AG503" s="298"/>
      <c r="AH503" s="301" t="str">
        <f t="array" ref="AH503">IF( $X503, "", IF( INDEX(韻母資料表, AD503, $AH$5) = "入聲", TRUE, FALSE) )</f>
        <v/>
      </c>
      <c r="AI503" s="302" t="str">
        <f t="shared" si="195"/>
        <v/>
      </c>
      <c r="AJ503" s="302" t="str">
        <f t="shared" si="199"/>
        <v/>
      </c>
      <c r="AK503" s="362" t="str">
        <f t="array" ref="AK503">IF( $X503, "", INDEX(韻母資料表, $AD503, $AK$5))</f>
        <v/>
      </c>
      <c r="AL503" s="362" t="str">
        <f t="array" ref="AL503">IF($X503, "", INDEX(白話字韻母八聲調資料表, $AE503, $AJ503))</f>
        <v/>
      </c>
      <c r="AM503" s="298"/>
      <c r="AN503" s="362" t="str" cm="1">
        <f t="array" ref="AN503">IF($W503, "", INDEX(聲母資料表, $AA503, AN$5))</f>
        <v/>
      </c>
      <c r="AO503" s="367" t="str" cm="1">
        <f t="array" ref="AO503">IF($X503, "", INDEX(韻母資料表, $AD503, AO$5))</f>
        <v/>
      </c>
      <c r="AP503" s="362" t="str" cm="1">
        <f t="array" ref="AP503">IF($X503, "", INDEX(台羅韻母八聲調資料表, $AE503, $F503))</f>
        <v/>
      </c>
      <c r="AQ503" s="298"/>
      <c r="AR503" s="302" t="str">
        <f t="array" ref="AR503">IF($W503, "", INDEX(聲母資料表, $AA503, $AR$5))</f>
        <v/>
      </c>
      <c r="AS503" s="303" t="str">
        <f t="array" ref="AS503">IF($X503, "", INDEX(韻母資料表, $AD503, $AS$5))</f>
        <v/>
      </c>
      <c r="AT503" s="302" t="str">
        <f t="array" ref="AT503">IF($X503, "", INDEX(閩拼韻母八聲調資料表, $AE503, $AJ503))</f>
        <v/>
      </c>
      <c r="AV503" s="301" t="b">
        <f t="shared" si="197"/>
        <v>0</v>
      </c>
      <c r="AW503" s="301" t="str">
        <f>IF( $AV503, IFERROR( IF(MATCH( $E503, 顎音化聲母!$H$9:$H$37, 0), TRUE, FALSE), FALSE), "")</f>
        <v/>
      </c>
      <c r="AX503" s="301" t="str">
        <f t="array" ref="AX503">IF( AND($AV503, $AW503), INDEX(顎音化聲母資料表, MATCH( $D503 &amp; $E503, 顎音化聲母!$L$5:$L$136, 0), 3), "")</f>
        <v/>
      </c>
      <c r="AY503" s="301" t="str">
        <f t="shared" si="196"/>
        <v/>
      </c>
      <c r="AZ503" s="362" t="str">
        <f t="array" ref="AZ503">IF($AY503="", "", IF( $AX503&lt;&gt;"", $AX503,INDEX(聲母資料表, $AY503, $AZ$5)))</f>
        <v/>
      </c>
      <c r="BA503" s="362" t="str">
        <f t="array" ref="BA503">IF($X503, "", INDEX(方音八音反切資料表, $AE503, $AJ503))</f>
        <v/>
      </c>
    </row>
    <row r="504" spans="2:53">
      <c r="B504" s="307">
        <f t="shared" si="178"/>
        <v>497</v>
      </c>
      <c r="C504" s="404"/>
      <c r="D504" s="312"/>
      <c r="E504" s="312"/>
      <c r="F504" s="296"/>
      <c r="G504" s="418" t="str">
        <f t="shared" si="179"/>
        <v/>
      </c>
      <c r="H504" s="269" t="str" cm="1">
        <f t="array" ref="H504">IF( OR($U504, NOT($V504), $X504), "",  $AF504 &amp; INDEX(中文數值資料表, $AJ504, 2) &amp; $AC504)</f>
        <v/>
      </c>
      <c r="I504" s="332" t="str">
        <f t="shared" si="180"/>
        <v/>
      </c>
      <c r="J504" s="333" t="str">
        <f t="shared" si="181"/>
        <v/>
      </c>
      <c r="K504" s="334" t="str">
        <f t="shared" si="182"/>
        <v/>
      </c>
      <c r="L504" s="335" t="str">
        <f t="shared" si="183"/>
        <v/>
      </c>
      <c r="M504" s="270" t="str">
        <f t="shared" ca="1" si="184"/>
        <v xml:space="preserve">\ltjruby{}{}\
</v>
      </c>
      <c r="N504" s="270" t="str">
        <f t="shared" ca="1" si="185"/>
        <v xml:space="preserve">&lt;ruby&gt;&lt;rt&gt;&lt;/rt&gt;&lt;/ruby&gt;
</v>
      </c>
      <c r="O504" s="270" t="str">
        <f t="shared" ca="1" si="186"/>
        <v xml:space="preserve">&lt;ruby&gt;&lt;rt&gt;&lt;/rt&gt;&lt;/ruby&gt;
</v>
      </c>
      <c r="P504" s="270" t="str">
        <f t="shared" ca="1" si="201"/>
        <v xml:space="preserve">&lt;ruby&gt;&lt;rt&gt;&lt;/rt&gt;&lt;/ruby&gt;
</v>
      </c>
      <c r="Q504" s="270" t="str">
        <f t="shared" ca="1" si="201"/>
        <v xml:space="preserve">&lt;ruby&gt;&lt;rt&gt;&lt;/rt&gt;&lt;/ruby&gt;
</v>
      </c>
      <c r="R504" s="271" t="str">
        <f t="shared" ca="1" si="187"/>
        <v xml:space="preserve">&lt;ruby&gt;&lt;rtc&gt;&lt;/rtc&gt;&lt;/ruby&gt;
</v>
      </c>
      <c r="S504" s="271" t="str">
        <f t="shared" ca="1" si="188"/>
        <v xml:space="preserve">&lt;ruby&gt;&lt;rt&gt;&lt;/rt&gt;&lt;rtc&gt;&lt;/rtc&gt;&lt;/ruby&gt;
</v>
      </c>
      <c r="T504" s="244"/>
      <c r="U504" s="272" t="b">
        <f t="shared" si="189"/>
        <v>0</v>
      </c>
      <c r="V504" s="272" t="b">
        <f t="shared" si="190"/>
        <v>0</v>
      </c>
      <c r="W504" s="272" t="b">
        <f t="shared" si="198"/>
        <v>1</v>
      </c>
      <c r="X504" s="272" t="b">
        <f t="shared" si="191"/>
        <v>1</v>
      </c>
      <c r="Y504" s="272" t="b">
        <f t="shared" si="192"/>
        <v>0</v>
      </c>
      <c r="Z504" s="298"/>
      <c r="AA504" s="305" t="str">
        <f t="shared" si="193"/>
        <v/>
      </c>
      <c r="AB504" s="301" t="str" cm="1">
        <f t="array" ref="AB504">IF( $AA504="", "", INDEX(聲母資料表, $AA504, AB$5))</f>
        <v/>
      </c>
      <c r="AC504" s="301" t="str" cm="1">
        <f t="array" ref="AC504">IF( $AA504="", "", INDEX(聲母資料表, $AA504, AC$5))</f>
        <v/>
      </c>
      <c r="AD504" s="305" t="str">
        <f t="shared" si="194"/>
        <v/>
      </c>
      <c r="AE504" s="301" t="str" cm="1">
        <f t="array" ref="AE504">IF( $X504, "", INDEX(韻母資料表, AD504, AE$5))</f>
        <v/>
      </c>
      <c r="AF504" s="301" t="str" cm="1">
        <f t="array" ref="AF504">IF( $X504, "", INDEX(韻母資料表, AE504, AF$5))</f>
        <v/>
      </c>
      <c r="AG504" s="298"/>
      <c r="AH504" s="301" t="str">
        <f t="array" ref="AH504">IF( $X504, "", IF( INDEX(韻母資料表, AD504, $AH$5) = "入聲", TRUE, FALSE) )</f>
        <v/>
      </c>
      <c r="AI504" s="302" t="str">
        <f t="shared" si="195"/>
        <v/>
      </c>
      <c r="AJ504" s="302" t="str">
        <f t="shared" si="199"/>
        <v/>
      </c>
      <c r="AK504" s="362" t="str">
        <f t="array" ref="AK504">IF( $X504, "", INDEX(韻母資料表, $AD504, $AK$5))</f>
        <v/>
      </c>
      <c r="AL504" s="362" t="str">
        <f t="array" ref="AL504">IF($X504, "", INDEX(白話字韻母八聲調資料表, $AE504, $AJ504))</f>
        <v/>
      </c>
      <c r="AM504" s="298"/>
      <c r="AN504" s="362" t="str" cm="1">
        <f t="array" ref="AN504">IF($W504, "", INDEX(聲母資料表, $AA504, AN$5))</f>
        <v/>
      </c>
      <c r="AO504" s="367" t="str" cm="1">
        <f t="array" ref="AO504">IF($X504, "", INDEX(韻母資料表, $AD504, AO$5))</f>
        <v/>
      </c>
      <c r="AP504" s="362" t="str" cm="1">
        <f t="array" ref="AP504">IF($X504, "", INDEX(台羅韻母八聲調資料表, $AE504, $F504))</f>
        <v/>
      </c>
      <c r="AQ504" s="298"/>
      <c r="AR504" s="302" t="str">
        <f t="array" ref="AR504">IF($W504, "", INDEX(聲母資料表, $AA504, $AR$5))</f>
        <v/>
      </c>
      <c r="AS504" s="303" t="str">
        <f t="array" ref="AS504">IF($X504, "", INDEX(韻母資料表, $AD504, $AS$5))</f>
        <v/>
      </c>
      <c r="AT504" s="302" t="str">
        <f t="array" ref="AT504">IF($X504, "", INDEX(閩拼韻母八聲調資料表, $AE504, $AJ504))</f>
        <v/>
      </c>
      <c r="AV504" s="301" t="b">
        <f t="shared" si="197"/>
        <v>0</v>
      </c>
      <c r="AW504" s="301" t="str">
        <f>IF( $AV504, IFERROR( IF(MATCH( $E504, 顎音化聲母!$H$9:$H$37, 0), TRUE, FALSE), FALSE), "")</f>
        <v/>
      </c>
      <c r="AX504" s="301" t="str">
        <f t="array" ref="AX504">IF( AND($AV504, $AW504), INDEX(顎音化聲母資料表, MATCH( $D504 &amp; $E504, 顎音化聲母!$L$5:$L$136, 0), 3), "")</f>
        <v/>
      </c>
      <c r="AY504" s="301" t="str">
        <f t="shared" si="196"/>
        <v/>
      </c>
      <c r="AZ504" s="362" t="str">
        <f t="array" ref="AZ504">IF($AY504="", "", IF( $AX504&lt;&gt;"", $AX504,INDEX(聲母資料表, $AY504, $AZ$5)))</f>
        <v/>
      </c>
      <c r="BA504" s="362" t="str">
        <f t="array" ref="BA504">IF($X504, "", INDEX(方音八音反切資料表, $AE504, $AJ504))</f>
        <v/>
      </c>
    </row>
    <row r="505" spans="2:53">
      <c r="B505" s="307">
        <f t="shared" si="178"/>
        <v>498</v>
      </c>
      <c r="C505" s="404"/>
      <c r="D505" s="312"/>
      <c r="E505" s="312"/>
      <c r="F505" s="296"/>
      <c r="G505" s="418" t="str">
        <f t="shared" si="179"/>
        <v/>
      </c>
      <c r="H505" s="269" t="str" cm="1">
        <f t="array" ref="H505">IF( OR($U505, NOT($V505), $X505), "",  $AF505 &amp; INDEX(中文數值資料表, $AJ505, 2) &amp; $AC505)</f>
        <v/>
      </c>
      <c r="I505" s="332" t="str">
        <f t="shared" si="180"/>
        <v/>
      </c>
      <c r="J505" s="333" t="str">
        <f t="shared" si="181"/>
        <v/>
      </c>
      <c r="K505" s="334" t="str">
        <f t="shared" si="182"/>
        <v/>
      </c>
      <c r="L505" s="335" t="str">
        <f t="shared" si="183"/>
        <v/>
      </c>
      <c r="M505" s="270" t="str">
        <f t="shared" ca="1" si="184"/>
        <v xml:space="preserve">\ltjruby{}{}\
</v>
      </c>
      <c r="N505" s="270" t="str">
        <f t="shared" ca="1" si="185"/>
        <v xml:space="preserve">&lt;ruby&gt;&lt;rt&gt;&lt;/rt&gt;&lt;/ruby&gt;
</v>
      </c>
      <c r="O505" s="270" t="str">
        <f t="shared" ca="1" si="186"/>
        <v xml:space="preserve">&lt;ruby&gt;&lt;rt&gt;&lt;/rt&gt;&lt;/ruby&gt;
</v>
      </c>
      <c r="P505" s="270" t="str">
        <f t="shared" ca="1" si="201"/>
        <v xml:space="preserve">&lt;ruby&gt;&lt;rt&gt;&lt;/rt&gt;&lt;/ruby&gt;
</v>
      </c>
      <c r="Q505" s="270" t="str">
        <f t="shared" ca="1" si="201"/>
        <v xml:space="preserve">&lt;ruby&gt;&lt;rt&gt;&lt;/rt&gt;&lt;/ruby&gt;
</v>
      </c>
      <c r="R505" s="271" t="str">
        <f t="shared" ca="1" si="187"/>
        <v xml:space="preserve">&lt;ruby&gt;&lt;rtc&gt;&lt;/rtc&gt;&lt;/ruby&gt;
</v>
      </c>
      <c r="S505" s="271" t="str">
        <f t="shared" ca="1" si="188"/>
        <v xml:space="preserve">&lt;ruby&gt;&lt;rt&gt;&lt;/rt&gt;&lt;rtc&gt;&lt;/rtc&gt;&lt;/ruby&gt;
</v>
      </c>
      <c r="T505" s="244"/>
      <c r="U505" s="272" t="b">
        <f t="shared" si="189"/>
        <v>0</v>
      </c>
      <c r="V505" s="272" t="b">
        <f t="shared" si="190"/>
        <v>0</v>
      </c>
      <c r="W505" s="272" t="b">
        <f t="shared" si="198"/>
        <v>1</v>
      </c>
      <c r="X505" s="272" t="b">
        <f t="shared" si="191"/>
        <v>1</v>
      </c>
      <c r="Y505" s="272" t="b">
        <f t="shared" si="192"/>
        <v>0</v>
      </c>
      <c r="Z505" s="298"/>
      <c r="AA505" s="305" t="str">
        <f t="shared" si="193"/>
        <v/>
      </c>
      <c r="AB505" s="301" t="str" cm="1">
        <f t="array" ref="AB505">IF( $AA505="", "", INDEX(聲母資料表, $AA505, AB$5))</f>
        <v/>
      </c>
      <c r="AC505" s="301" t="str" cm="1">
        <f t="array" ref="AC505">IF( $AA505="", "", INDEX(聲母資料表, $AA505, AC$5))</f>
        <v/>
      </c>
      <c r="AD505" s="305" t="str">
        <f t="shared" si="194"/>
        <v/>
      </c>
      <c r="AE505" s="301" t="str" cm="1">
        <f t="array" ref="AE505">IF( $X505, "", INDEX(韻母資料表, AD505, AE$5))</f>
        <v/>
      </c>
      <c r="AF505" s="301" t="str" cm="1">
        <f t="array" ref="AF505">IF( $X505, "", INDEX(韻母資料表, AE505, AF$5))</f>
        <v/>
      </c>
      <c r="AG505" s="298"/>
      <c r="AH505" s="301" t="str">
        <f t="array" ref="AH505">IF( $X505, "", IF( INDEX(韻母資料表, AD505, $AH$5) = "入聲", TRUE, FALSE) )</f>
        <v/>
      </c>
      <c r="AI505" s="302" t="str">
        <f t="shared" si="195"/>
        <v/>
      </c>
      <c r="AJ505" s="302" t="str">
        <f t="shared" si="199"/>
        <v/>
      </c>
      <c r="AK505" s="362" t="str">
        <f t="array" ref="AK505">IF( $X505, "", INDEX(韻母資料表, $AD505, $AK$5))</f>
        <v/>
      </c>
      <c r="AL505" s="362" t="str">
        <f t="array" ref="AL505">IF($X505, "", INDEX(白話字韻母八聲調資料表, $AE505, $AJ505))</f>
        <v/>
      </c>
      <c r="AM505" s="298"/>
      <c r="AN505" s="362" t="str" cm="1">
        <f t="array" ref="AN505">IF($W505, "", INDEX(聲母資料表, $AA505, AN$5))</f>
        <v/>
      </c>
      <c r="AO505" s="367" t="str" cm="1">
        <f t="array" ref="AO505">IF($X505, "", INDEX(韻母資料表, $AD505, AO$5))</f>
        <v/>
      </c>
      <c r="AP505" s="362" t="str" cm="1">
        <f t="array" ref="AP505">IF($X505, "", INDEX(台羅韻母八聲調資料表, $AE505, $F505))</f>
        <v/>
      </c>
      <c r="AQ505" s="298"/>
      <c r="AR505" s="302" t="str">
        <f t="array" ref="AR505">IF($W505, "", INDEX(聲母資料表, $AA505, $AR$5))</f>
        <v/>
      </c>
      <c r="AS505" s="303" t="str">
        <f t="array" ref="AS505">IF($X505, "", INDEX(韻母資料表, $AD505, $AS$5))</f>
        <v/>
      </c>
      <c r="AT505" s="302" t="str">
        <f t="array" ref="AT505">IF($X505, "", INDEX(閩拼韻母八聲調資料表, $AE505, $AJ505))</f>
        <v/>
      </c>
      <c r="AV505" s="301" t="b">
        <f t="shared" si="197"/>
        <v>0</v>
      </c>
      <c r="AW505" s="301" t="str">
        <f>IF( $AV505, IFERROR( IF(MATCH( $E505, 顎音化聲母!$H$9:$H$37, 0), TRUE, FALSE), FALSE), "")</f>
        <v/>
      </c>
      <c r="AX505" s="301" t="str">
        <f t="array" ref="AX505">IF( AND($AV505, $AW505), INDEX(顎音化聲母資料表, MATCH( $D505 &amp; $E505, 顎音化聲母!$L$5:$L$136, 0), 3), "")</f>
        <v/>
      </c>
      <c r="AY505" s="301" t="str">
        <f t="shared" si="196"/>
        <v/>
      </c>
      <c r="AZ505" s="362" t="str">
        <f t="array" ref="AZ505">IF($AY505="", "", IF( $AX505&lt;&gt;"", $AX505,INDEX(聲母資料表, $AY505, $AZ$5)))</f>
        <v/>
      </c>
      <c r="BA505" s="362" t="str">
        <f t="array" ref="BA505">IF($X505, "", INDEX(方音八音反切資料表, $AE505, $AJ505))</f>
        <v/>
      </c>
    </row>
    <row r="506" spans="2:53">
      <c r="B506" s="307">
        <f t="shared" si="178"/>
        <v>499</v>
      </c>
      <c r="C506" s="404"/>
      <c r="D506" s="312"/>
      <c r="E506" s="312"/>
      <c r="F506" s="296"/>
      <c r="G506" s="418" t="str">
        <f t="shared" si="179"/>
        <v/>
      </c>
      <c r="H506" s="269" t="str" cm="1">
        <f t="array" ref="H506">IF( OR($U506, NOT($V506), $X506), "",  $AF506 &amp; INDEX(中文數值資料表, $AJ506, 2) &amp; $AC506)</f>
        <v/>
      </c>
      <c r="I506" s="332" t="str">
        <f t="shared" si="180"/>
        <v/>
      </c>
      <c r="J506" s="333" t="str">
        <f t="shared" si="181"/>
        <v/>
      </c>
      <c r="K506" s="334" t="str">
        <f t="shared" si="182"/>
        <v/>
      </c>
      <c r="L506" s="335" t="str">
        <f t="shared" si="183"/>
        <v/>
      </c>
      <c r="M506" s="270" t="str">
        <f t="shared" ca="1" si="184"/>
        <v xml:space="preserve">\ltjruby{}{}\
</v>
      </c>
      <c r="N506" s="270" t="str">
        <f t="shared" ca="1" si="185"/>
        <v xml:space="preserve">&lt;ruby&gt;&lt;rt&gt;&lt;/rt&gt;&lt;/ruby&gt;
</v>
      </c>
      <c r="O506" s="270" t="str">
        <f t="shared" ca="1" si="186"/>
        <v xml:space="preserve">&lt;ruby&gt;&lt;rt&gt;&lt;/rt&gt;&lt;/ruby&gt;
</v>
      </c>
      <c r="P506" s="270" t="str">
        <f t="shared" ca="1" si="201"/>
        <v xml:space="preserve">&lt;ruby&gt;&lt;rt&gt;&lt;/rt&gt;&lt;/ruby&gt;
</v>
      </c>
      <c r="Q506" s="270" t="str">
        <f t="shared" ca="1" si="201"/>
        <v xml:space="preserve">&lt;ruby&gt;&lt;rt&gt;&lt;/rt&gt;&lt;/ruby&gt;
</v>
      </c>
      <c r="R506" s="271" t="str">
        <f t="shared" ca="1" si="187"/>
        <v xml:space="preserve">&lt;ruby&gt;&lt;rtc&gt;&lt;/rtc&gt;&lt;/ruby&gt;
</v>
      </c>
      <c r="S506" s="271" t="str">
        <f t="shared" ca="1" si="188"/>
        <v xml:space="preserve">&lt;ruby&gt;&lt;rt&gt;&lt;/rt&gt;&lt;rtc&gt;&lt;/rtc&gt;&lt;/ruby&gt;
</v>
      </c>
      <c r="T506" s="244"/>
      <c r="U506" s="272" t="b">
        <f t="shared" si="189"/>
        <v>0</v>
      </c>
      <c r="V506" s="272" t="b">
        <f t="shared" si="190"/>
        <v>0</v>
      </c>
      <c r="W506" s="272" t="b">
        <f t="shared" si="198"/>
        <v>1</v>
      </c>
      <c r="X506" s="272" t="b">
        <f t="shared" si="191"/>
        <v>1</v>
      </c>
      <c r="Y506" s="272" t="b">
        <f t="shared" si="192"/>
        <v>0</v>
      </c>
      <c r="Z506" s="298"/>
      <c r="AA506" s="305" t="str">
        <f t="shared" si="193"/>
        <v/>
      </c>
      <c r="AB506" s="301" t="str" cm="1">
        <f t="array" ref="AB506">IF( $AA506="", "", INDEX(聲母資料表, $AA506, AB$5))</f>
        <v/>
      </c>
      <c r="AC506" s="301" t="str" cm="1">
        <f t="array" ref="AC506">IF( $AA506="", "", INDEX(聲母資料表, $AA506, AC$5))</f>
        <v/>
      </c>
      <c r="AD506" s="305" t="str">
        <f t="shared" si="194"/>
        <v/>
      </c>
      <c r="AE506" s="301" t="str" cm="1">
        <f t="array" ref="AE506">IF( $X506, "", INDEX(韻母資料表, AD506, AE$5))</f>
        <v/>
      </c>
      <c r="AF506" s="301" t="str" cm="1">
        <f t="array" ref="AF506">IF( $X506, "", INDEX(韻母資料表, AE506, AF$5))</f>
        <v/>
      </c>
      <c r="AG506" s="298"/>
      <c r="AH506" s="301" t="str">
        <f t="array" ref="AH506">IF( $X506, "", IF( INDEX(韻母資料表, AD506, $AH$5) = "入聲", TRUE, FALSE) )</f>
        <v/>
      </c>
      <c r="AI506" s="302" t="str">
        <f t="shared" si="195"/>
        <v/>
      </c>
      <c r="AJ506" s="302" t="str">
        <f t="shared" si="199"/>
        <v/>
      </c>
      <c r="AK506" s="362" t="str">
        <f t="array" ref="AK506">IF( $X506, "", INDEX(韻母資料表, $AD506, $AK$5))</f>
        <v/>
      </c>
      <c r="AL506" s="362" t="str">
        <f t="array" ref="AL506">IF($X506, "", INDEX(白話字韻母八聲調資料表, $AE506, $AJ506))</f>
        <v/>
      </c>
      <c r="AM506" s="298"/>
      <c r="AN506" s="362" t="str" cm="1">
        <f t="array" ref="AN506">IF($W506, "", INDEX(聲母資料表, $AA506, AN$5))</f>
        <v/>
      </c>
      <c r="AO506" s="367" t="str" cm="1">
        <f t="array" ref="AO506">IF($X506, "", INDEX(韻母資料表, $AD506, AO$5))</f>
        <v/>
      </c>
      <c r="AP506" s="362" t="str" cm="1">
        <f t="array" ref="AP506">IF($X506, "", INDEX(台羅韻母八聲調資料表, $AE506, $F506))</f>
        <v/>
      </c>
      <c r="AQ506" s="298"/>
      <c r="AR506" s="302" t="str">
        <f t="array" ref="AR506">IF($W506, "", INDEX(聲母資料表, $AA506, $AR$5))</f>
        <v/>
      </c>
      <c r="AS506" s="303" t="str">
        <f t="array" ref="AS506">IF($X506, "", INDEX(韻母資料表, $AD506, $AS$5))</f>
        <v/>
      </c>
      <c r="AT506" s="302" t="str">
        <f t="array" ref="AT506">IF($X506, "", INDEX(閩拼韻母八聲調資料表, $AE506, $AJ506))</f>
        <v/>
      </c>
      <c r="AV506" s="301" t="b">
        <f t="shared" si="197"/>
        <v>0</v>
      </c>
      <c r="AW506" s="301" t="str">
        <f>IF( $AV506, IFERROR( IF(MATCH( $E506, 顎音化聲母!$H$9:$H$37, 0), TRUE, FALSE), FALSE), "")</f>
        <v/>
      </c>
      <c r="AX506" s="301" t="str">
        <f t="array" ref="AX506">IF( AND($AV506, $AW506), INDEX(顎音化聲母資料表, MATCH( $D506 &amp; $E506, 顎音化聲母!$L$5:$L$136, 0), 3), "")</f>
        <v/>
      </c>
      <c r="AY506" s="301" t="str">
        <f t="shared" si="196"/>
        <v/>
      </c>
      <c r="AZ506" s="362" t="str">
        <f t="array" ref="AZ506">IF($AY506="", "", IF( $AX506&lt;&gt;"", $AX506,INDEX(聲母資料表, $AY506, $AZ$5)))</f>
        <v/>
      </c>
      <c r="BA506" s="362" t="str">
        <f t="array" ref="BA506">IF($X506, "", INDEX(方音八音反切資料表, $AE506, $AJ506))</f>
        <v/>
      </c>
    </row>
    <row r="507" spans="2:53">
      <c r="B507" s="307">
        <f t="shared" si="178"/>
        <v>500</v>
      </c>
      <c r="C507" s="404"/>
      <c r="D507" s="312"/>
      <c r="E507" s="312"/>
      <c r="F507" s="296"/>
      <c r="G507" s="418" t="str">
        <f t="shared" si="179"/>
        <v/>
      </c>
      <c r="H507" s="269" t="str" cm="1">
        <f t="array" ref="H507">IF( OR($U507, NOT($V507), $X507), "",  $AF507 &amp; INDEX(中文數值資料表, $AJ507, 2) &amp; $AC507)</f>
        <v/>
      </c>
      <c r="I507" s="332" t="str">
        <f t="shared" si="180"/>
        <v/>
      </c>
      <c r="J507" s="333" t="str">
        <f t="shared" si="181"/>
        <v/>
      </c>
      <c r="K507" s="334" t="str">
        <f t="shared" si="182"/>
        <v/>
      </c>
      <c r="L507" s="335" t="str">
        <f t="shared" si="183"/>
        <v/>
      </c>
      <c r="M507" s="270" t="str">
        <f t="shared" ca="1" si="184"/>
        <v xml:space="preserve">\ltjruby{}{}\
</v>
      </c>
      <c r="N507" s="270" t="str">
        <f t="shared" ca="1" si="185"/>
        <v xml:space="preserve">&lt;ruby&gt;&lt;rt&gt;&lt;/rt&gt;&lt;/ruby&gt;
</v>
      </c>
      <c r="O507" s="270" t="str">
        <f t="shared" ca="1" si="186"/>
        <v xml:space="preserve">&lt;ruby&gt;&lt;rt&gt;&lt;/rt&gt;&lt;/ruby&gt;
</v>
      </c>
      <c r="P507" s="270" t="str">
        <f t="shared" ca="1" si="201"/>
        <v xml:space="preserve">&lt;ruby&gt;&lt;rt&gt;&lt;/rt&gt;&lt;/ruby&gt;
</v>
      </c>
      <c r="Q507" s="270" t="str">
        <f t="shared" ca="1" si="201"/>
        <v xml:space="preserve">&lt;ruby&gt;&lt;rt&gt;&lt;/rt&gt;&lt;/ruby&gt;
</v>
      </c>
      <c r="R507" s="271" t="str">
        <f t="shared" ca="1" si="187"/>
        <v xml:space="preserve">&lt;ruby&gt;&lt;rtc&gt;&lt;/rtc&gt;&lt;/ruby&gt;
</v>
      </c>
      <c r="S507" s="271" t="str">
        <f t="shared" ca="1" si="188"/>
        <v xml:space="preserve">&lt;ruby&gt;&lt;rt&gt;&lt;/rt&gt;&lt;rtc&gt;&lt;/rtc&gt;&lt;/ruby&gt;
</v>
      </c>
      <c r="T507" s="244"/>
      <c r="U507" s="272" t="b">
        <f t="shared" si="189"/>
        <v>0</v>
      </c>
      <c r="V507" s="272" t="b">
        <f t="shared" si="190"/>
        <v>0</v>
      </c>
      <c r="W507" s="272" t="b">
        <f t="shared" si="198"/>
        <v>1</v>
      </c>
      <c r="X507" s="272" t="b">
        <f t="shared" si="191"/>
        <v>1</v>
      </c>
      <c r="Y507" s="272" t="b">
        <f t="shared" si="192"/>
        <v>0</v>
      </c>
      <c r="Z507" s="298"/>
      <c r="AA507" s="305" t="str">
        <f t="shared" si="193"/>
        <v/>
      </c>
      <c r="AB507" s="301" t="str" cm="1">
        <f t="array" ref="AB507">IF( $AA507="", "", INDEX(聲母資料表, $AA507, AB$5))</f>
        <v/>
      </c>
      <c r="AC507" s="301" t="str" cm="1">
        <f t="array" ref="AC507">IF( $AA507="", "", INDEX(聲母資料表, $AA507, AC$5))</f>
        <v/>
      </c>
      <c r="AD507" s="305" t="str">
        <f t="shared" si="194"/>
        <v/>
      </c>
      <c r="AE507" s="301" t="str" cm="1">
        <f t="array" ref="AE507">IF( $X507, "", INDEX(韻母資料表, AD507, AE$5))</f>
        <v/>
      </c>
      <c r="AF507" s="301" t="str" cm="1">
        <f t="array" ref="AF507">IF( $X507, "", INDEX(韻母資料表, AE507, AF$5))</f>
        <v/>
      </c>
      <c r="AG507" s="298"/>
      <c r="AH507" s="301" t="str">
        <f t="array" ref="AH507">IF( $X507, "", IF( INDEX(韻母資料表, AD507, $AH$5) = "入聲", TRUE, FALSE) )</f>
        <v/>
      </c>
      <c r="AI507" s="302" t="str">
        <f t="shared" si="195"/>
        <v/>
      </c>
      <c r="AJ507" s="302" t="str">
        <f t="shared" si="199"/>
        <v/>
      </c>
      <c r="AK507" s="362" t="str">
        <f t="array" ref="AK507">IF( $X507, "", INDEX(韻母資料表, $AD507, $AK$5))</f>
        <v/>
      </c>
      <c r="AL507" s="362" t="str">
        <f t="array" ref="AL507">IF($X507, "", INDEX(白話字韻母八聲調資料表, $AE507, $AJ507))</f>
        <v/>
      </c>
      <c r="AM507" s="298"/>
      <c r="AN507" s="362" t="str" cm="1">
        <f t="array" ref="AN507">IF($W507, "", INDEX(聲母資料表, $AA507, AN$5))</f>
        <v/>
      </c>
      <c r="AO507" s="367" t="str" cm="1">
        <f t="array" ref="AO507">IF($X507, "", INDEX(韻母資料表, $AD507, AO$5))</f>
        <v/>
      </c>
      <c r="AP507" s="362" t="str" cm="1">
        <f t="array" ref="AP507">IF($X507, "", INDEX(台羅韻母八聲調資料表, $AE507, $F507))</f>
        <v/>
      </c>
      <c r="AQ507" s="298"/>
      <c r="AR507" s="302" t="str">
        <f t="array" ref="AR507">IF($W507, "", INDEX(聲母資料表, $AA507, $AR$5))</f>
        <v/>
      </c>
      <c r="AS507" s="303" t="str">
        <f t="array" ref="AS507">IF($X507, "", INDEX(韻母資料表, $AD507, $AS$5))</f>
        <v/>
      </c>
      <c r="AT507" s="302" t="str">
        <f t="array" ref="AT507">IF($X507, "", INDEX(閩拼韻母八聲調資料表, $AE507, $AJ507))</f>
        <v/>
      </c>
      <c r="AV507" s="301" t="b">
        <f t="shared" si="197"/>
        <v>0</v>
      </c>
      <c r="AW507" s="301" t="str">
        <f>IF( $AV507, IFERROR( IF(MATCH( $E507, 顎音化聲母!$H$9:$H$37, 0), TRUE, FALSE), FALSE), "")</f>
        <v/>
      </c>
      <c r="AX507" s="301" t="str">
        <f t="array" ref="AX507">IF( AND($AV507, $AW507), INDEX(顎音化聲母資料表, MATCH( $D507 &amp; $E507, 顎音化聲母!$L$5:$L$136, 0), 3), "")</f>
        <v/>
      </c>
      <c r="AY507" s="301" t="str">
        <f t="shared" si="196"/>
        <v/>
      </c>
      <c r="AZ507" s="362" t="str">
        <f t="array" ref="AZ507">IF($AY507="", "", IF( $AX507&lt;&gt;"", $AX507,INDEX(聲母資料表, $AY507, $AZ$5)))</f>
        <v/>
      </c>
      <c r="BA507" s="362" t="str">
        <f t="array" ref="BA507">IF($X507, "", INDEX(方音八音反切資料表, $AE507, $AJ507))</f>
        <v/>
      </c>
    </row>
    <row r="508" spans="2:53">
      <c r="B508" s="307">
        <f t="shared" si="178"/>
        <v>501</v>
      </c>
      <c r="C508" s="404"/>
      <c r="D508" s="312"/>
      <c r="E508" s="312"/>
      <c r="F508" s="296"/>
      <c r="G508" s="418" t="str">
        <f t="shared" si="179"/>
        <v/>
      </c>
      <c r="H508" s="269" t="str" cm="1">
        <f t="array" ref="H508">IF( OR($U508, NOT($V508), $X508), "",  $AF508 &amp; INDEX(中文數值資料表, $AJ508, 2) &amp; $AC508)</f>
        <v/>
      </c>
      <c r="I508" s="332" t="str">
        <f t="shared" si="180"/>
        <v/>
      </c>
      <c r="J508" s="333" t="str">
        <f t="shared" si="181"/>
        <v/>
      </c>
      <c r="K508" s="334" t="str">
        <f t="shared" si="182"/>
        <v/>
      </c>
      <c r="L508" s="335" t="str">
        <f t="shared" si="183"/>
        <v/>
      </c>
      <c r="M508" s="270" t="str">
        <f t="shared" ca="1" si="184"/>
        <v xml:space="preserve">\ltjruby{}{}\
</v>
      </c>
      <c r="N508" s="270" t="str">
        <f t="shared" ca="1" si="185"/>
        <v xml:space="preserve">&lt;ruby&gt;&lt;rt&gt;&lt;/rt&gt;&lt;/ruby&gt;
</v>
      </c>
      <c r="O508" s="270" t="str">
        <f t="shared" ca="1" si="186"/>
        <v xml:space="preserve">&lt;ruby&gt;&lt;rt&gt;&lt;/rt&gt;&lt;/ruby&gt;
</v>
      </c>
      <c r="P508" s="270" t="str">
        <f t="shared" ref="P508:Q527" ca="1" si="202">IF( $U508, ($C508 &amp; CHAR(10)), IF($C508=CHAR(10), (CHAR(10) &amp; "&lt;/p&gt;" &amp; CHAR(10) &amp; "&lt;p&gt;" &amp; CHAR(10)), "&lt;ruby&gt;" &amp; $C508 &amp; "&lt;rt&gt;" &amp; INDIRECT( ADDRESS(ROW(), COLUMN() - $P$5) ) &amp; "&lt;/rt&gt;&lt;/ruby&gt;" &amp; CHAR(10)))</f>
        <v xml:space="preserve">&lt;ruby&gt;&lt;rt&gt;&lt;/rt&gt;&lt;/ruby&gt;
</v>
      </c>
      <c r="Q508" s="270" t="str">
        <f t="shared" ca="1" si="202"/>
        <v xml:space="preserve">&lt;ruby&gt;&lt;rt&gt;&lt;/rt&gt;&lt;/ruby&gt;
</v>
      </c>
      <c r="R508" s="271" t="str">
        <f t="shared" ca="1" si="187"/>
        <v xml:space="preserve">&lt;ruby&gt;&lt;rtc&gt;&lt;/rtc&gt;&lt;/ruby&gt;
</v>
      </c>
      <c r="S508" s="271" t="str">
        <f t="shared" ca="1" si="188"/>
        <v xml:space="preserve">&lt;ruby&gt;&lt;rt&gt;&lt;/rt&gt;&lt;rtc&gt;&lt;/rtc&gt;&lt;/ruby&gt;
</v>
      </c>
      <c r="T508" s="244"/>
      <c r="U508" s="272" t="b">
        <f t="shared" si="189"/>
        <v>0</v>
      </c>
      <c r="V508" s="272" t="b">
        <f t="shared" si="190"/>
        <v>0</v>
      </c>
      <c r="W508" s="272" t="b">
        <f t="shared" si="198"/>
        <v>1</v>
      </c>
      <c r="X508" s="272" t="b">
        <f t="shared" si="191"/>
        <v>1</v>
      </c>
      <c r="Y508" s="272" t="b">
        <f t="shared" si="192"/>
        <v>0</v>
      </c>
      <c r="Z508" s="298"/>
      <c r="AA508" s="305" t="str">
        <f t="shared" si="193"/>
        <v/>
      </c>
      <c r="AB508" s="301" t="str" cm="1">
        <f t="array" ref="AB508">IF( $AA508="", "", INDEX(聲母資料表, $AA508, AB$5))</f>
        <v/>
      </c>
      <c r="AC508" s="301" t="str" cm="1">
        <f t="array" ref="AC508">IF( $AA508="", "", INDEX(聲母資料表, $AA508, AC$5))</f>
        <v/>
      </c>
      <c r="AD508" s="305" t="str">
        <f t="shared" si="194"/>
        <v/>
      </c>
      <c r="AE508" s="301" t="str" cm="1">
        <f t="array" ref="AE508">IF( $X508, "", INDEX(韻母資料表, AD508, AE$5))</f>
        <v/>
      </c>
      <c r="AF508" s="301" t="str" cm="1">
        <f t="array" ref="AF508">IF( $X508, "", INDEX(韻母資料表, AE508, AF$5))</f>
        <v/>
      </c>
      <c r="AG508" s="298"/>
      <c r="AH508" s="301" t="str">
        <f t="array" ref="AH508">IF( $X508, "", IF( INDEX(韻母資料表, AD508, $AH$5) = "入聲", TRUE, FALSE) )</f>
        <v/>
      </c>
      <c r="AI508" s="302" t="str">
        <f t="shared" si="195"/>
        <v/>
      </c>
      <c r="AJ508" s="302" t="str">
        <f t="shared" si="199"/>
        <v/>
      </c>
      <c r="AK508" s="362" t="str">
        <f t="array" ref="AK508">IF( $X508, "", INDEX(韻母資料表, $AD508, $AK$5))</f>
        <v/>
      </c>
      <c r="AL508" s="362" t="str">
        <f t="array" ref="AL508">IF($X508, "", INDEX(白話字韻母八聲調資料表, $AE508, $AJ508))</f>
        <v/>
      </c>
      <c r="AM508" s="298"/>
      <c r="AN508" s="362" t="str" cm="1">
        <f t="array" ref="AN508">IF($W508, "", INDEX(聲母資料表, $AA508, AN$5))</f>
        <v/>
      </c>
      <c r="AO508" s="367" t="str" cm="1">
        <f t="array" ref="AO508">IF($X508, "", INDEX(韻母資料表, $AD508, AO$5))</f>
        <v/>
      </c>
      <c r="AP508" s="362" t="str" cm="1">
        <f t="array" ref="AP508">IF($X508, "", INDEX(台羅韻母八聲調資料表, $AE508, $F508))</f>
        <v/>
      </c>
      <c r="AQ508" s="298"/>
      <c r="AR508" s="302" t="str">
        <f t="array" ref="AR508">IF($W508, "", INDEX(聲母資料表, $AA508, $AR$5))</f>
        <v/>
      </c>
      <c r="AS508" s="303" t="str">
        <f t="array" ref="AS508">IF($X508, "", INDEX(韻母資料表, $AD508, $AS$5))</f>
        <v/>
      </c>
      <c r="AT508" s="302" t="str">
        <f t="array" ref="AT508">IF($X508, "", INDEX(閩拼韻母八聲調資料表, $AE508, $AJ508))</f>
        <v/>
      </c>
      <c r="AV508" s="301" t="b">
        <f t="shared" si="197"/>
        <v>0</v>
      </c>
      <c r="AW508" s="301" t="str">
        <f>IF( $AV508, IFERROR( IF(MATCH( $E508, 顎音化聲母!$H$9:$H$37, 0), TRUE, FALSE), FALSE), "")</f>
        <v/>
      </c>
      <c r="AX508" s="301" t="str">
        <f t="array" ref="AX508">IF( AND($AV508, $AW508), INDEX(顎音化聲母資料表, MATCH( $D508 &amp; $E508, 顎音化聲母!$L$5:$L$136, 0), 3), "")</f>
        <v/>
      </c>
      <c r="AY508" s="301" t="str">
        <f t="shared" si="196"/>
        <v/>
      </c>
      <c r="AZ508" s="362" t="str">
        <f t="array" ref="AZ508">IF($AY508="", "", IF( $AX508&lt;&gt;"", $AX508,INDEX(聲母資料表, $AY508, $AZ$5)))</f>
        <v/>
      </c>
      <c r="BA508" s="362" t="str">
        <f t="array" ref="BA508">IF($X508, "", INDEX(方音八音反切資料表, $AE508, $AJ508))</f>
        <v/>
      </c>
    </row>
    <row r="509" spans="2:53">
      <c r="B509" s="307">
        <f t="shared" si="178"/>
        <v>502</v>
      </c>
      <c r="C509" s="404"/>
      <c r="D509" s="312"/>
      <c r="E509" s="312"/>
      <c r="F509" s="296"/>
      <c r="G509" s="418" t="str">
        <f t="shared" si="179"/>
        <v/>
      </c>
      <c r="H509" s="269" t="str" cm="1">
        <f t="array" ref="H509">IF( OR($U509, NOT($V509), $X509), "",  $AF509 &amp; INDEX(中文數值資料表, $AJ509, 2) &amp; $AC509)</f>
        <v/>
      </c>
      <c r="I509" s="332" t="str">
        <f t="shared" si="180"/>
        <v/>
      </c>
      <c r="J509" s="333" t="str">
        <f t="shared" si="181"/>
        <v/>
      </c>
      <c r="K509" s="334" t="str">
        <f t="shared" si="182"/>
        <v/>
      </c>
      <c r="L509" s="335" t="str">
        <f t="shared" si="183"/>
        <v/>
      </c>
      <c r="M509" s="270" t="str">
        <f t="shared" ca="1" si="184"/>
        <v xml:space="preserve">\ltjruby{}{}\
</v>
      </c>
      <c r="N509" s="270" t="str">
        <f t="shared" ca="1" si="185"/>
        <v xml:space="preserve">&lt;ruby&gt;&lt;rt&gt;&lt;/rt&gt;&lt;/ruby&gt;
</v>
      </c>
      <c r="O509" s="270" t="str">
        <f t="shared" ca="1" si="186"/>
        <v xml:space="preserve">&lt;ruby&gt;&lt;rt&gt;&lt;/rt&gt;&lt;/ruby&gt;
</v>
      </c>
      <c r="P509" s="270" t="str">
        <f t="shared" ca="1" si="202"/>
        <v xml:space="preserve">&lt;ruby&gt;&lt;rt&gt;&lt;/rt&gt;&lt;/ruby&gt;
</v>
      </c>
      <c r="Q509" s="270" t="str">
        <f t="shared" ca="1" si="202"/>
        <v xml:space="preserve">&lt;ruby&gt;&lt;rt&gt;&lt;/rt&gt;&lt;/ruby&gt;
</v>
      </c>
      <c r="R509" s="271" t="str">
        <f t="shared" ca="1" si="187"/>
        <v xml:space="preserve">&lt;ruby&gt;&lt;rtc&gt;&lt;/rtc&gt;&lt;/ruby&gt;
</v>
      </c>
      <c r="S509" s="271" t="str">
        <f t="shared" ca="1" si="188"/>
        <v xml:space="preserve">&lt;ruby&gt;&lt;rt&gt;&lt;/rt&gt;&lt;rtc&gt;&lt;/rtc&gt;&lt;/ruby&gt;
</v>
      </c>
      <c r="T509" s="244"/>
      <c r="U509" s="272" t="b">
        <f t="shared" si="189"/>
        <v>0</v>
      </c>
      <c r="V509" s="272" t="b">
        <f t="shared" si="190"/>
        <v>0</v>
      </c>
      <c r="W509" s="272" t="b">
        <f t="shared" si="198"/>
        <v>1</v>
      </c>
      <c r="X509" s="272" t="b">
        <f t="shared" si="191"/>
        <v>1</v>
      </c>
      <c r="Y509" s="272" t="b">
        <f t="shared" si="192"/>
        <v>0</v>
      </c>
      <c r="Z509" s="298"/>
      <c r="AA509" s="305" t="str">
        <f t="shared" si="193"/>
        <v/>
      </c>
      <c r="AB509" s="301" t="str" cm="1">
        <f t="array" ref="AB509">IF( $AA509="", "", INDEX(聲母資料表, $AA509, AB$5))</f>
        <v/>
      </c>
      <c r="AC509" s="301" t="str" cm="1">
        <f t="array" ref="AC509">IF( $AA509="", "", INDEX(聲母資料表, $AA509, AC$5))</f>
        <v/>
      </c>
      <c r="AD509" s="305" t="str">
        <f t="shared" si="194"/>
        <v/>
      </c>
      <c r="AE509" s="301" t="str" cm="1">
        <f t="array" ref="AE509">IF( $X509, "", INDEX(韻母資料表, AD509, AE$5))</f>
        <v/>
      </c>
      <c r="AF509" s="301" t="str" cm="1">
        <f t="array" ref="AF509">IF( $X509, "", INDEX(韻母資料表, AE509, AF$5))</f>
        <v/>
      </c>
      <c r="AG509" s="298"/>
      <c r="AH509" s="301" t="str">
        <f t="array" ref="AH509">IF( $X509, "", IF( INDEX(韻母資料表, AD509, $AH$5) = "入聲", TRUE, FALSE) )</f>
        <v/>
      </c>
      <c r="AI509" s="302" t="str">
        <f t="shared" si="195"/>
        <v/>
      </c>
      <c r="AJ509" s="302" t="str">
        <f t="shared" si="199"/>
        <v/>
      </c>
      <c r="AK509" s="362" t="str">
        <f t="array" ref="AK509">IF( $X509, "", INDEX(韻母資料表, $AD509, $AK$5))</f>
        <v/>
      </c>
      <c r="AL509" s="362" t="str">
        <f t="array" ref="AL509">IF($X509, "", INDEX(白話字韻母八聲調資料表, $AE509, $AJ509))</f>
        <v/>
      </c>
      <c r="AM509" s="298"/>
      <c r="AN509" s="362" t="str" cm="1">
        <f t="array" ref="AN509">IF($W509, "", INDEX(聲母資料表, $AA509, AN$5))</f>
        <v/>
      </c>
      <c r="AO509" s="367" t="str" cm="1">
        <f t="array" ref="AO509">IF($X509, "", INDEX(韻母資料表, $AD509, AO$5))</f>
        <v/>
      </c>
      <c r="AP509" s="362" t="str" cm="1">
        <f t="array" ref="AP509">IF($X509, "", INDEX(台羅韻母八聲調資料表, $AE509, $F509))</f>
        <v/>
      </c>
      <c r="AQ509" s="298"/>
      <c r="AR509" s="302" t="str">
        <f t="array" ref="AR509">IF($W509, "", INDEX(聲母資料表, $AA509, $AR$5))</f>
        <v/>
      </c>
      <c r="AS509" s="303" t="str">
        <f t="array" ref="AS509">IF($X509, "", INDEX(韻母資料表, $AD509, $AS$5))</f>
        <v/>
      </c>
      <c r="AT509" s="302" t="str">
        <f t="array" ref="AT509">IF($X509, "", INDEX(閩拼韻母八聲調資料表, $AE509, $AJ509))</f>
        <v/>
      </c>
      <c r="AV509" s="301" t="b">
        <f t="shared" si="197"/>
        <v>0</v>
      </c>
      <c r="AW509" s="301" t="str">
        <f>IF( $AV509, IFERROR( IF(MATCH( $E509, 顎音化聲母!$H$9:$H$37, 0), TRUE, FALSE), FALSE), "")</f>
        <v/>
      </c>
      <c r="AX509" s="301" t="str">
        <f t="array" ref="AX509">IF( AND($AV509, $AW509), INDEX(顎音化聲母資料表, MATCH( $D509 &amp; $E509, 顎音化聲母!$L$5:$L$136, 0), 3), "")</f>
        <v/>
      </c>
      <c r="AY509" s="301" t="str">
        <f t="shared" si="196"/>
        <v/>
      </c>
      <c r="AZ509" s="362" t="str">
        <f t="array" ref="AZ509">IF($AY509="", "", IF( $AX509&lt;&gt;"", $AX509,INDEX(聲母資料表, $AY509, $AZ$5)))</f>
        <v/>
      </c>
      <c r="BA509" s="362" t="str">
        <f t="array" ref="BA509">IF($X509, "", INDEX(方音八音反切資料表, $AE509, $AJ509))</f>
        <v/>
      </c>
    </row>
    <row r="510" spans="2:53">
      <c r="B510" s="307">
        <f t="shared" si="178"/>
        <v>503</v>
      </c>
      <c r="C510" s="404"/>
      <c r="D510" s="312"/>
      <c r="E510" s="312"/>
      <c r="F510" s="296"/>
      <c r="G510" s="418" t="str">
        <f t="shared" si="179"/>
        <v/>
      </c>
      <c r="H510" s="269" t="str" cm="1">
        <f t="array" ref="H510">IF( OR($U510, NOT($V510), $X510), "",  $AF510 &amp; INDEX(中文數值資料表, $AJ510, 2) &amp; $AC510)</f>
        <v/>
      </c>
      <c r="I510" s="332" t="str">
        <f t="shared" si="180"/>
        <v/>
      </c>
      <c r="J510" s="333" t="str">
        <f t="shared" si="181"/>
        <v/>
      </c>
      <c r="K510" s="334" t="str">
        <f t="shared" si="182"/>
        <v/>
      </c>
      <c r="L510" s="335" t="str">
        <f t="shared" si="183"/>
        <v/>
      </c>
      <c r="M510" s="270" t="str">
        <f t="shared" ca="1" si="184"/>
        <v xml:space="preserve">\ltjruby{}{}\
</v>
      </c>
      <c r="N510" s="270" t="str">
        <f t="shared" ca="1" si="185"/>
        <v xml:space="preserve">&lt;ruby&gt;&lt;rt&gt;&lt;/rt&gt;&lt;/ruby&gt;
</v>
      </c>
      <c r="O510" s="270" t="str">
        <f t="shared" ca="1" si="186"/>
        <v xml:space="preserve">&lt;ruby&gt;&lt;rt&gt;&lt;/rt&gt;&lt;/ruby&gt;
</v>
      </c>
      <c r="P510" s="270" t="str">
        <f t="shared" ca="1" si="202"/>
        <v xml:space="preserve">&lt;ruby&gt;&lt;rt&gt;&lt;/rt&gt;&lt;/ruby&gt;
</v>
      </c>
      <c r="Q510" s="270" t="str">
        <f t="shared" ca="1" si="202"/>
        <v xml:space="preserve">&lt;ruby&gt;&lt;rt&gt;&lt;/rt&gt;&lt;/ruby&gt;
</v>
      </c>
      <c r="R510" s="271" t="str">
        <f t="shared" ca="1" si="187"/>
        <v xml:space="preserve">&lt;ruby&gt;&lt;rtc&gt;&lt;/rtc&gt;&lt;/ruby&gt;
</v>
      </c>
      <c r="S510" s="271" t="str">
        <f t="shared" ca="1" si="188"/>
        <v xml:space="preserve">&lt;ruby&gt;&lt;rt&gt;&lt;/rt&gt;&lt;rtc&gt;&lt;/rtc&gt;&lt;/ruby&gt;
</v>
      </c>
      <c r="T510" s="244"/>
      <c r="U510" s="272" t="b">
        <f t="shared" si="189"/>
        <v>0</v>
      </c>
      <c r="V510" s="272" t="b">
        <f t="shared" si="190"/>
        <v>0</v>
      </c>
      <c r="W510" s="272" t="b">
        <f t="shared" si="198"/>
        <v>1</v>
      </c>
      <c r="X510" s="272" t="b">
        <f t="shared" si="191"/>
        <v>1</v>
      </c>
      <c r="Y510" s="272" t="b">
        <f t="shared" si="192"/>
        <v>0</v>
      </c>
      <c r="Z510" s="298"/>
      <c r="AA510" s="305" t="str">
        <f t="shared" si="193"/>
        <v/>
      </c>
      <c r="AB510" s="301" t="str" cm="1">
        <f t="array" ref="AB510">IF( $AA510="", "", INDEX(聲母資料表, $AA510, AB$5))</f>
        <v/>
      </c>
      <c r="AC510" s="301" t="str" cm="1">
        <f t="array" ref="AC510">IF( $AA510="", "", INDEX(聲母資料表, $AA510, AC$5))</f>
        <v/>
      </c>
      <c r="AD510" s="305" t="str">
        <f t="shared" si="194"/>
        <v/>
      </c>
      <c r="AE510" s="301" t="str" cm="1">
        <f t="array" ref="AE510">IF( $X510, "", INDEX(韻母資料表, AD510, AE$5))</f>
        <v/>
      </c>
      <c r="AF510" s="301" t="str" cm="1">
        <f t="array" ref="AF510">IF( $X510, "", INDEX(韻母資料表, AE510, AF$5))</f>
        <v/>
      </c>
      <c r="AG510" s="298"/>
      <c r="AH510" s="301" t="str">
        <f t="array" ref="AH510">IF( $X510, "", IF( INDEX(韻母資料表, AD510, $AH$5) = "入聲", TRUE, FALSE) )</f>
        <v/>
      </c>
      <c r="AI510" s="302" t="str">
        <f t="shared" si="195"/>
        <v/>
      </c>
      <c r="AJ510" s="302" t="str">
        <f t="shared" si="199"/>
        <v/>
      </c>
      <c r="AK510" s="362" t="str">
        <f t="array" ref="AK510">IF( $X510, "", INDEX(韻母資料表, $AD510, $AK$5))</f>
        <v/>
      </c>
      <c r="AL510" s="362" t="str">
        <f t="array" ref="AL510">IF($X510, "", INDEX(白話字韻母八聲調資料表, $AE510, $AJ510))</f>
        <v/>
      </c>
      <c r="AM510" s="298"/>
      <c r="AN510" s="362" t="str" cm="1">
        <f t="array" ref="AN510">IF($W510, "", INDEX(聲母資料表, $AA510, AN$5))</f>
        <v/>
      </c>
      <c r="AO510" s="367" t="str" cm="1">
        <f t="array" ref="AO510">IF($X510, "", INDEX(韻母資料表, $AD510, AO$5))</f>
        <v/>
      </c>
      <c r="AP510" s="362" t="str" cm="1">
        <f t="array" ref="AP510">IF($X510, "", INDEX(台羅韻母八聲調資料表, $AE510, $F510))</f>
        <v/>
      </c>
      <c r="AQ510" s="298"/>
      <c r="AR510" s="302" t="str">
        <f t="array" ref="AR510">IF($W510, "", INDEX(聲母資料表, $AA510, $AR$5))</f>
        <v/>
      </c>
      <c r="AS510" s="303" t="str">
        <f t="array" ref="AS510">IF($X510, "", INDEX(韻母資料表, $AD510, $AS$5))</f>
        <v/>
      </c>
      <c r="AT510" s="302" t="str">
        <f t="array" ref="AT510">IF($X510, "", INDEX(閩拼韻母八聲調資料表, $AE510, $AJ510))</f>
        <v/>
      </c>
      <c r="AV510" s="301" t="b">
        <f t="shared" si="197"/>
        <v>0</v>
      </c>
      <c r="AW510" s="301" t="str">
        <f>IF( $AV510, IFERROR( IF(MATCH( $E510, 顎音化聲母!$H$9:$H$37, 0), TRUE, FALSE), FALSE), "")</f>
        <v/>
      </c>
      <c r="AX510" s="301" t="str">
        <f t="array" ref="AX510">IF( AND($AV510, $AW510), INDEX(顎音化聲母資料表, MATCH( $D510 &amp; $E510, 顎音化聲母!$L$5:$L$136, 0), 3), "")</f>
        <v/>
      </c>
      <c r="AY510" s="301" t="str">
        <f t="shared" si="196"/>
        <v/>
      </c>
      <c r="AZ510" s="362" t="str">
        <f t="array" ref="AZ510">IF($AY510="", "", IF( $AX510&lt;&gt;"", $AX510,INDEX(聲母資料表, $AY510, $AZ$5)))</f>
        <v/>
      </c>
      <c r="BA510" s="362" t="str">
        <f t="array" ref="BA510">IF($X510, "", INDEX(方音八音反切資料表, $AE510, $AJ510))</f>
        <v/>
      </c>
    </row>
    <row r="511" spans="2:53">
      <c r="B511" s="307">
        <f t="shared" si="178"/>
        <v>504</v>
      </c>
      <c r="C511" s="404"/>
      <c r="D511" s="312"/>
      <c r="E511" s="312"/>
      <c r="F511" s="296"/>
      <c r="G511" s="418" t="str">
        <f t="shared" si="179"/>
        <v/>
      </c>
      <c r="H511" s="269" t="str" cm="1">
        <f t="array" ref="H511">IF( OR($U511, NOT($V511), $X511), "",  $AF511 &amp; INDEX(中文數值資料表, $AJ511, 2) &amp; $AC511)</f>
        <v/>
      </c>
      <c r="I511" s="332" t="str">
        <f t="shared" si="180"/>
        <v/>
      </c>
      <c r="J511" s="333" t="str">
        <f t="shared" si="181"/>
        <v/>
      </c>
      <c r="K511" s="334" t="str">
        <f t="shared" si="182"/>
        <v/>
      </c>
      <c r="L511" s="335" t="str">
        <f t="shared" si="183"/>
        <v/>
      </c>
      <c r="M511" s="270" t="str">
        <f t="shared" ca="1" si="184"/>
        <v xml:space="preserve">\ltjruby{}{}\
</v>
      </c>
      <c r="N511" s="270" t="str">
        <f t="shared" ca="1" si="185"/>
        <v xml:space="preserve">&lt;ruby&gt;&lt;rt&gt;&lt;/rt&gt;&lt;/ruby&gt;
</v>
      </c>
      <c r="O511" s="270" t="str">
        <f t="shared" ca="1" si="186"/>
        <v xml:space="preserve">&lt;ruby&gt;&lt;rt&gt;&lt;/rt&gt;&lt;/ruby&gt;
</v>
      </c>
      <c r="P511" s="270" t="str">
        <f t="shared" ca="1" si="202"/>
        <v xml:space="preserve">&lt;ruby&gt;&lt;rt&gt;&lt;/rt&gt;&lt;/ruby&gt;
</v>
      </c>
      <c r="Q511" s="270" t="str">
        <f t="shared" ca="1" si="202"/>
        <v xml:space="preserve">&lt;ruby&gt;&lt;rt&gt;&lt;/rt&gt;&lt;/ruby&gt;
</v>
      </c>
      <c r="R511" s="271" t="str">
        <f t="shared" ca="1" si="187"/>
        <v xml:space="preserve">&lt;ruby&gt;&lt;rtc&gt;&lt;/rtc&gt;&lt;/ruby&gt;
</v>
      </c>
      <c r="S511" s="271" t="str">
        <f t="shared" ca="1" si="188"/>
        <v xml:space="preserve">&lt;ruby&gt;&lt;rt&gt;&lt;/rt&gt;&lt;rtc&gt;&lt;/rtc&gt;&lt;/ruby&gt;
</v>
      </c>
      <c r="T511" s="244"/>
      <c r="U511" s="272" t="b">
        <f t="shared" si="189"/>
        <v>0</v>
      </c>
      <c r="V511" s="272" t="b">
        <f t="shared" si="190"/>
        <v>0</v>
      </c>
      <c r="W511" s="272" t="b">
        <f t="shared" si="198"/>
        <v>1</v>
      </c>
      <c r="X511" s="272" t="b">
        <f t="shared" si="191"/>
        <v>1</v>
      </c>
      <c r="Y511" s="272" t="b">
        <f t="shared" si="192"/>
        <v>0</v>
      </c>
      <c r="Z511" s="298"/>
      <c r="AA511" s="305" t="str">
        <f t="shared" si="193"/>
        <v/>
      </c>
      <c r="AB511" s="301" t="str" cm="1">
        <f t="array" ref="AB511">IF( $AA511="", "", INDEX(聲母資料表, $AA511, AB$5))</f>
        <v/>
      </c>
      <c r="AC511" s="301" t="str" cm="1">
        <f t="array" ref="AC511">IF( $AA511="", "", INDEX(聲母資料表, $AA511, AC$5))</f>
        <v/>
      </c>
      <c r="AD511" s="305" t="str">
        <f t="shared" si="194"/>
        <v/>
      </c>
      <c r="AE511" s="301" t="str" cm="1">
        <f t="array" ref="AE511">IF( $X511, "", INDEX(韻母資料表, AD511, AE$5))</f>
        <v/>
      </c>
      <c r="AF511" s="301" t="str" cm="1">
        <f t="array" ref="AF511">IF( $X511, "", INDEX(韻母資料表, AE511, AF$5))</f>
        <v/>
      </c>
      <c r="AG511" s="298"/>
      <c r="AH511" s="301" t="str">
        <f t="array" ref="AH511">IF( $X511, "", IF( INDEX(韻母資料表, AD511, $AH$5) = "入聲", TRUE, FALSE) )</f>
        <v/>
      </c>
      <c r="AI511" s="302" t="str">
        <f t="shared" si="195"/>
        <v/>
      </c>
      <c r="AJ511" s="302" t="str">
        <f t="shared" si="199"/>
        <v/>
      </c>
      <c r="AK511" s="362" t="str">
        <f t="array" ref="AK511">IF( $X511, "", INDEX(韻母資料表, $AD511, $AK$5))</f>
        <v/>
      </c>
      <c r="AL511" s="362" t="str">
        <f t="array" ref="AL511">IF($X511, "", INDEX(白話字韻母八聲調資料表, $AE511, $AJ511))</f>
        <v/>
      </c>
      <c r="AM511" s="298"/>
      <c r="AN511" s="362" t="str" cm="1">
        <f t="array" ref="AN511">IF($W511, "", INDEX(聲母資料表, $AA511, AN$5))</f>
        <v/>
      </c>
      <c r="AO511" s="367" t="str" cm="1">
        <f t="array" ref="AO511">IF($X511, "", INDEX(韻母資料表, $AD511, AO$5))</f>
        <v/>
      </c>
      <c r="AP511" s="362" t="str" cm="1">
        <f t="array" ref="AP511">IF($X511, "", INDEX(台羅韻母八聲調資料表, $AE511, $F511))</f>
        <v/>
      </c>
      <c r="AQ511" s="298"/>
      <c r="AR511" s="302" t="str">
        <f t="array" ref="AR511">IF($W511, "", INDEX(聲母資料表, $AA511, $AR$5))</f>
        <v/>
      </c>
      <c r="AS511" s="303" t="str">
        <f t="array" ref="AS511">IF($X511, "", INDEX(韻母資料表, $AD511, $AS$5))</f>
        <v/>
      </c>
      <c r="AT511" s="302" t="str">
        <f t="array" ref="AT511">IF($X511, "", INDEX(閩拼韻母八聲調資料表, $AE511, $AJ511))</f>
        <v/>
      </c>
      <c r="AV511" s="301" t="b">
        <f t="shared" si="197"/>
        <v>0</v>
      </c>
      <c r="AW511" s="301" t="str">
        <f>IF( $AV511, IFERROR( IF(MATCH( $E511, 顎音化聲母!$H$9:$H$37, 0), TRUE, FALSE), FALSE), "")</f>
        <v/>
      </c>
      <c r="AX511" s="301" t="str">
        <f t="array" ref="AX511">IF( AND($AV511, $AW511), INDEX(顎音化聲母資料表, MATCH( $D511 &amp; $E511, 顎音化聲母!$L$5:$L$136, 0), 3), "")</f>
        <v/>
      </c>
      <c r="AY511" s="301" t="str">
        <f t="shared" si="196"/>
        <v/>
      </c>
      <c r="AZ511" s="362" t="str">
        <f t="array" ref="AZ511">IF($AY511="", "", IF( $AX511&lt;&gt;"", $AX511,INDEX(聲母資料表, $AY511, $AZ$5)))</f>
        <v/>
      </c>
      <c r="BA511" s="362" t="str">
        <f t="array" ref="BA511">IF($X511, "", INDEX(方音八音反切資料表, $AE511, $AJ511))</f>
        <v/>
      </c>
    </row>
    <row r="512" spans="2:53">
      <c r="B512" s="307">
        <f t="shared" si="178"/>
        <v>505</v>
      </c>
      <c r="C512" s="404"/>
      <c r="D512" s="312"/>
      <c r="E512" s="312"/>
      <c r="F512" s="296"/>
      <c r="G512" s="418" t="str">
        <f t="shared" si="179"/>
        <v/>
      </c>
      <c r="H512" s="269" t="str" cm="1">
        <f t="array" ref="H512">IF( OR($U512, NOT($V512), $X512), "",  $AF512 &amp; INDEX(中文數值資料表, $AJ512, 2) &amp; $AC512)</f>
        <v/>
      </c>
      <c r="I512" s="332" t="str">
        <f t="shared" si="180"/>
        <v/>
      </c>
      <c r="J512" s="333" t="str">
        <f t="shared" si="181"/>
        <v/>
      </c>
      <c r="K512" s="334" t="str">
        <f t="shared" si="182"/>
        <v/>
      </c>
      <c r="L512" s="335" t="str">
        <f t="shared" si="183"/>
        <v/>
      </c>
      <c r="M512" s="270" t="str">
        <f t="shared" ca="1" si="184"/>
        <v xml:space="preserve">\ltjruby{}{}\
</v>
      </c>
      <c r="N512" s="270" t="str">
        <f t="shared" ca="1" si="185"/>
        <v xml:space="preserve">&lt;ruby&gt;&lt;rt&gt;&lt;/rt&gt;&lt;/ruby&gt;
</v>
      </c>
      <c r="O512" s="270" t="str">
        <f t="shared" ca="1" si="186"/>
        <v xml:space="preserve">&lt;ruby&gt;&lt;rt&gt;&lt;/rt&gt;&lt;/ruby&gt;
</v>
      </c>
      <c r="P512" s="270" t="str">
        <f t="shared" ca="1" si="202"/>
        <v xml:space="preserve">&lt;ruby&gt;&lt;rt&gt;&lt;/rt&gt;&lt;/ruby&gt;
</v>
      </c>
      <c r="Q512" s="270" t="str">
        <f t="shared" ca="1" si="202"/>
        <v xml:space="preserve">&lt;ruby&gt;&lt;rt&gt;&lt;/rt&gt;&lt;/ruby&gt;
</v>
      </c>
      <c r="R512" s="271" t="str">
        <f t="shared" ca="1" si="187"/>
        <v xml:space="preserve">&lt;ruby&gt;&lt;rtc&gt;&lt;/rtc&gt;&lt;/ruby&gt;
</v>
      </c>
      <c r="S512" s="271" t="str">
        <f t="shared" ca="1" si="188"/>
        <v xml:space="preserve">&lt;ruby&gt;&lt;rt&gt;&lt;/rt&gt;&lt;rtc&gt;&lt;/rtc&gt;&lt;/ruby&gt;
</v>
      </c>
      <c r="T512" s="244"/>
      <c r="U512" s="272" t="b">
        <f t="shared" si="189"/>
        <v>0</v>
      </c>
      <c r="V512" s="272" t="b">
        <f t="shared" si="190"/>
        <v>0</v>
      </c>
      <c r="W512" s="272" t="b">
        <f t="shared" si="198"/>
        <v>1</v>
      </c>
      <c r="X512" s="272" t="b">
        <f t="shared" si="191"/>
        <v>1</v>
      </c>
      <c r="Y512" s="272" t="b">
        <f t="shared" si="192"/>
        <v>0</v>
      </c>
      <c r="Z512" s="298"/>
      <c r="AA512" s="305" t="str">
        <f t="shared" si="193"/>
        <v/>
      </c>
      <c r="AB512" s="301" t="str" cm="1">
        <f t="array" ref="AB512">IF( $AA512="", "", INDEX(聲母資料表, $AA512, AB$5))</f>
        <v/>
      </c>
      <c r="AC512" s="301" t="str" cm="1">
        <f t="array" ref="AC512">IF( $AA512="", "", INDEX(聲母資料表, $AA512, AC$5))</f>
        <v/>
      </c>
      <c r="AD512" s="305" t="str">
        <f t="shared" si="194"/>
        <v/>
      </c>
      <c r="AE512" s="301" t="str" cm="1">
        <f t="array" ref="AE512">IF( $X512, "", INDEX(韻母資料表, AD512, AE$5))</f>
        <v/>
      </c>
      <c r="AF512" s="301" t="str" cm="1">
        <f t="array" ref="AF512">IF( $X512, "", INDEX(韻母資料表, AE512, AF$5))</f>
        <v/>
      </c>
      <c r="AG512" s="298"/>
      <c r="AH512" s="301" t="str">
        <f t="array" ref="AH512">IF( $X512, "", IF( INDEX(韻母資料表, AD512, $AH$5) = "入聲", TRUE, FALSE) )</f>
        <v/>
      </c>
      <c r="AI512" s="302" t="str">
        <f t="shared" si="195"/>
        <v/>
      </c>
      <c r="AJ512" s="302" t="str">
        <f t="shared" si="199"/>
        <v/>
      </c>
      <c r="AK512" s="362" t="str">
        <f t="array" ref="AK512">IF( $X512, "", INDEX(韻母資料表, $AD512, $AK$5))</f>
        <v/>
      </c>
      <c r="AL512" s="362" t="str">
        <f t="array" ref="AL512">IF($X512, "", INDEX(白話字韻母八聲調資料表, $AE512, $AJ512))</f>
        <v/>
      </c>
      <c r="AM512" s="298"/>
      <c r="AN512" s="362" t="str" cm="1">
        <f t="array" ref="AN512">IF($W512, "", INDEX(聲母資料表, $AA512, AN$5))</f>
        <v/>
      </c>
      <c r="AO512" s="367" t="str" cm="1">
        <f t="array" ref="AO512">IF($X512, "", INDEX(韻母資料表, $AD512, AO$5))</f>
        <v/>
      </c>
      <c r="AP512" s="362" t="str" cm="1">
        <f t="array" ref="AP512">IF($X512, "", INDEX(台羅韻母八聲調資料表, $AE512, $F512))</f>
        <v/>
      </c>
      <c r="AQ512" s="298"/>
      <c r="AR512" s="302" t="str">
        <f t="array" ref="AR512">IF($W512, "", INDEX(聲母資料表, $AA512, $AR$5))</f>
        <v/>
      </c>
      <c r="AS512" s="303" t="str">
        <f t="array" ref="AS512">IF($X512, "", INDEX(韻母資料表, $AD512, $AS$5))</f>
        <v/>
      </c>
      <c r="AT512" s="302" t="str">
        <f t="array" ref="AT512">IF($X512, "", INDEX(閩拼韻母八聲調資料表, $AE512, $AJ512))</f>
        <v/>
      </c>
      <c r="AV512" s="301" t="b">
        <f t="shared" si="197"/>
        <v>0</v>
      </c>
      <c r="AW512" s="301" t="str">
        <f>IF( $AV512, IFERROR( IF(MATCH( $E512, 顎音化聲母!$H$9:$H$37, 0), TRUE, FALSE), FALSE), "")</f>
        <v/>
      </c>
      <c r="AX512" s="301" t="str">
        <f t="array" ref="AX512">IF( AND($AV512, $AW512), INDEX(顎音化聲母資料表, MATCH( $D512 &amp; $E512, 顎音化聲母!$L$5:$L$136, 0), 3), "")</f>
        <v/>
      </c>
      <c r="AY512" s="301" t="str">
        <f t="shared" si="196"/>
        <v/>
      </c>
      <c r="AZ512" s="362" t="str">
        <f t="array" ref="AZ512">IF($AY512="", "", IF( $AX512&lt;&gt;"", $AX512,INDEX(聲母資料表, $AY512, $AZ$5)))</f>
        <v/>
      </c>
      <c r="BA512" s="362" t="str">
        <f t="array" ref="BA512">IF($X512, "", INDEX(方音八音反切資料表, $AE512, $AJ512))</f>
        <v/>
      </c>
    </row>
    <row r="513" spans="2:53">
      <c r="B513" s="307">
        <f t="shared" si="178"/>
        <v>506</v>
      </c>
      <c r="C513" s="404"/>
      <c r="D513" s="312"/>
      <c r="E513" s="312"/>
      <c r="F513" s="296"/>
      <c r="G513" s="418" t="str">
        <f t="shared" si="179"/>
        <v/>
      </c>
      <c r="H513" s="269" t="str" cm="1">
        <f t="array" ref="H513">IF( OR($U513, NOT($V513), $X513), "",  $AF513 &amp; INDEX(中文數值資料表, $AJ513, 2) &amp; $AC513)</f>
        <v/>
      </c>
      <c r="I513" s="332" t="str">
        <f t="shared" si="180"/>
        <v/>
      </c>
      <c r="J513" s="333" t="str">
        <f t="shared" si="181"/>
        <v/>
      </c>
      <c r="K513" s="334" t="str">
        <f t="shared" si="182"/>
        <v/>
      </c>
      <c r="L513" s="335" t="str">
        <f t="shared" si="183"/>
        <v/>
      </c>
      <c r="M513" s="270" t="str">
        <f t="shared" ca="1" si="184"/>
        <v xml:space="preserve">\ltjruby{}{}\
</v>
      </c>
      <c r="N513" s="270" t="str">
        <f t="shared" ca="1" si="185"/>
        <v xml:space="preserve">&lt;ruby&gt;&lt;rt&gt;&lt;/rt&gt;&lt;/ruby&gt;
</v>
      </c>
      <c r="O513" s="270" t="str">
        <f t="shared" ca="1" si="186"/>
        <v xml:space="preserve">&lt;ruby&gt;&lt;rt&gt;&lt;/rt&gt;&lt;/ruby&gt;
</v>
      </c>
      <c r="P513" s="270" t="str">
        <f t="shared" ca="1" si="202"/>
        <v xml:space="preserve">&lt;ruby&gt;&lt;rt&gt;&lt;/rt&gt;&lt;/ruby&gt;
</v>
      </c>
      <c r="Q513" s="270" t="str">
        <f t="shared" ca="1" si="202"/>
        <v xml:space="preserve">&lt;ruby&gt;&lt;rt&gt;&lt;/rt&gt;&lt;/ruby&gt;
</v>
      </c>
      <c r="R513" s="271" t="str">
        <f t="shared" ca="1" si="187"/>
        <v xml:space="preserve">&lt;ruby&gt;&lt;rtc&gt;&lt;/rtc&gt;&lt;/ruby&gt;
</v>
      </c>
      <c r="S513" s="271" t="str">
        <f t="shared" ca="1" si="188"/>
        <v xml:space="preserve">&lt;ruby&gt;&lt;rt&gt;&lt;/rt&gt;&lt;rtc&gt;&lt;/rtc&gt;&lt;/ruby&gt;
</v>
      </c>
      <c r="T513" s="244"/>
      <c r="U513" s="272" t="b">
        <f t="shared" si="189"/>
        <v>0</v>
      </c>
      <c r="V513" s="272" t="b">
        <f t="shared" si="190"/>
        <v>0</v>
      </c>
      <c r="W513" s="272" t="b">
        <f t="shared" si="198"/>
        <v>1</v>
      </c>
      <c r="X513" s="272" t="b">
        <f t="shared" si="191"/>
        <v>1</v>
      </c>
      <c r="Y513" s="272" t="b">
        <f t="shared" si="192"/>
        <v>0</v>
      </c>
      <c r="Z513" s="298"/>
      <c r="AA513" s="305" t="str">
        <f t="shared" si="193"/>
        <v/>
      </c>
      <c r="AB513" s="301" t="str" cm="1">
        <f t="array" ref="AB513">IF( $AA513="", "", INDEX(聲母資料表, $AA513, AB$5))</f>
        <v/>
      </c>
      <c r="AC513" s="301" t="str" cm="1">
        <f t="array" ref="AC513">IF( $AA513="", "", INDEX(聲母資料表, $AA513, AC$5))</f>
        <v/>
      </c>
      <c r="AD513" s="305" t="str">
        <f t="shared" si="194"/>
        <v/>
      </c>
      <c r="AE513" s="301" t="str" cm="1">
        <f t="array" ref="AE513">IF( $X513, "", INDEX(韻母資料表, AD513, AE$5))</f>
        <v/>
      </c>
      <c r="AF513" s="301" t="str" cm="1">
        <f t="array" ref="AF513">IF( $X513, "", INDEX(韻母資料表, AE513, AF$5))</f>
        <v/>
      </c>
      <c r="AG513" s="298"/>
      <c r="AH513" s="301" t="str">
        <f t="array" ref="AH513">IF( $X513, "", IF( INDEX(韻母資料表, AD513, $AH$5) = "入聲", TRUE, FALSE) )</f>
        <v/>
      </c>
      <c r="AI513" s="302" t="str">
        <f t="shared" si="195"/>
        <v/>
      </c>
      <c r="AJ513" s="302" t="str">
        <f t="shared" si="199"/>
        <v/>
      </c>
      <c r="AK513" s="362" t="str">
        <f t="array" ref="AK513">IF( $X513, "", INDEX(韻母資料表, $AD513, $AK$5))</f>
        <v/>
      </c>
      <c r="AL513" s="362" t="str">
        <f t="array" ref="AL513">IF($X513, "", INDEX(白話字韻母八聲調資料表, $AE513, $AJ513))</f>
        <v/>
      </c>
      <c r="AM513" s="298"/>
      <c r="AN513" s="362" t="str" cm="1">
        <f t="array" ref="AN513">IF($W513, "", INDEX(聲母資料表, $AA513, AN$5))</f>
        <v/>
      </c>
      <c r="AO513" s="367" t="str" cm="1">
        <f t="array" ref="AO513">IF($X513, "", INDEX(韻母資料表, $AD513, AO$5))</f>
        <v/>
      </c>
      <c r="AP513" s="362" t="str" cm="1">
        <f t="array" ref="AP513">IF($X513, "", INDEX(台羅韻母八聲調資料表, $AE513, $F513))</f>
        <v/>
      </c>
      <c r="AQ513" s="298"/>
      <c r="AR513" s="302" t="str">
        <f t="array" ref="AR513">IF($W513, "", INDEX(聲母資料表, $AA513, $AR$5))</f>
        <v/>
      </c>
      <c r="AS513" s="303" t="str">
        <f t="array" ref="AS513">IF($X513, "", INDEX(韻母資料表, $AD513, $AS$5))</f>
        <v/>
      </c>
      <c r="AT513" s="302" t="str">
        <f t="array" ref="AT513">IF($X513, "", INDEX(閩拼韻母八聲調資料表, $AE513, $AJ513))</f>
        <v/>
      </c>
      <c r="AV513" s="301" t="b">
        <f t="shared" si="197"/>
        <v>0</v>
      </c>
      <c r="AW513" s="301" t="str">
        <f>IF( $AV513, IFERROR( IF(MATCH( $E513, 顎音化聲母!$H$9:$H$37, 0), TRUE, FALSE), FALSE), "")</f>
        <v/>
      </c>
      <c r="AX513" s="301" t="str">
        <f t="array" ref="AX513">IF( AND($AV513, $AW513), INDEX(顎音化聲母資料表, MATCH( $D513 &amp; $E513, 顎音化聲母!$L$5:$L$136, 0), 3), "")</f>
        <v/>
      </c>
      <c r="AY513" s="301" t="str">
        <f t="shared" si="196"/>
        <v/>
      </c>
      <c r="AZ513" s="362" t="str">
        <f t="array" ref="AZ513">IF($AY513="", "", IF( $AX513&lt;&gt;"", $AX513,INDEX(聲母資料表, $AY513, $AZ$5)))</f>
        <v/>
      </c>
      <c r="BA513" s="362" t="str">
        <f t="array" ref="BA513">IF($X513, "", INDEX(方音八音反切資料表, $AE513, $AJ513))</f>
        <v/>
      </c>
    </row>
    <row r="514" spans="2:53">
      <c r="B514" s="307">
        <f t="shared" si="178"/>
        <v>507</v>
      </c>
      <c r="C514" s="404"/>
      <c r="D514" s="312"/>
      <c r="E514" s="312"/>
      <c r="F514" s="296"/>
      <c r="G514" s="418" t="str">
        <f t="shared" si="179"/>
        <v/>
      </c>
      <c r="H514" s="269" t="str" cm="1">
        <f t="array" ref="H514">IF( OR($U514, NOT($V514), $X514), "",  $AF514 &amp; INDEX(中文數值資料表, $AJ514, 2) &amp; $AC514)</f>
        <v/>
      </c>
      <c r="I514" s="332" t="str">
        <f t="shared" si="180"/>
        <v/>
      </c>
      <c r="J514" s="333" t="str">
        <f t="shared" si="181"/>
        <v/>
      </c>
      <c r="K514" s="334" t="str">
        <f t="shared" si="182"/>
        <v/>
      </c>
      <c r="L514" s="335" t="str">
        <f t="shared" si="183"/>
        <v/>
      </c>
      <c r="M514" s="270" t="str">
        <f t="shared" ca="1" si="184"/>
        <v xml:space="preserve">\ltjruby{}{}\
</v>
      </c>
      <c r="N514" s="270" t="str">
        <f t="shared" ca="1" si="185"/>
        <v xml:space="preserve">&lt;ruby&gt;&lt;rt&gt;&lt;/rt&gt;&lt;/ruby&gt;
</v>
      </c>
      <c r="O514" s="270" t="str">
        <f t="shared" ca="1" si="186"/>
        <v xml:space="preserve">&lt;ruby&gt;&lt;rt&gt;&lt;/rt&gt;&lt;/ruby&gt;
</v>
      </c>
      <c r="P514" s="270" t="str">
        <f t="shared" ca="1" si="202"/>
        <v xml:space="preserve">&lt;ruby&gt;&lt;rt&gt;&lt;/rt&gt;&lt;/ruby&gt;
</v>
      </c>
      <c r="Q514" s="270" t="str">
        <f t="shared" ca="1" si="202"/>
        <v xml:space="preserve">&lt;ruby&gt;&lt;rt&gt;&lt;/rt&gt;&lt;/ruby&gt;
</v>
      </c>
      <c r="R514" s="271" t="str">
        <f t="shared" ca="1" si="187"/>
        <v xml:space="preserve">&lt;ruby&gt;&lt;rtc&gt;&lt;/rtc&gt;&lt;/ruby&gt;
</v>
      </c>
      <c r="S514" s="271" t="str">
        <f t="shared" ca="1" si="188"/>
        <v xml:space="preserve">&lt;ruby&gt;&lt;rt&gt;&lt;/rt&gt;&lt;rtc&gt;&lt;/rtc&gt;&lt;/ruby&gt;
</v>
      </c>
      <c r="T514" s="244"/>
      <c r="U514" s="272" t="b">
        <f t="shared" si="189"/>
        <v>0</v>
      </c>
      <c r="V514" s="272" t="b">
        <f t="shared" si="190"/>
        <v>0</v>
      </c>
      <c r="W514" s="272" t="b">
        <f t="shared" si="198"/>
        <v>1</v>
      </c>
      <c r="X514" s="272" t="b">
        <f t="shared" si="191"/>
        <v>1</v>
      </c>
      <c r="Y514" s="272" t="b">
        <f t="shared" si="192"/>
        <v>0</v>
      </c>
      <c r="Z514" s="298"/>
      <c r="AA514" s="305" t="str">
        <f t="shared" si="193"/>
        <v/>
      </c>
      <c r="AB514" s="301" t="str" cm="1">
        <f t="array" ref="AB514">IF( $AA514="", "", INDEX(聲母資料表, $AA514, AB$5))</f>
        <v/>
      </c>
      <c r="AC514" s="301" t="str" cm="1">
        <f t="array" ref="AC514">IF( $AA514="", "", INDEX(聲母資料表, $AA514, AC$5))</f>
        <v/>
      </c>
      <c r="AD514" s="305" t="str">
        <f t="shared" si="194"/>
        <v/>
      </c>
      <c r="AE514" s="301" t="str" cm="1">
        <f t="array" ref="AE514">IF( $X514, "", INDEX(韻母資料表, AD514, AE$5))</f>
        <v/>
      </c>
      <c r="AF514" s="301" t="str" cm="1">
        <f t="array" ref="AF514">IF( $X514, "", INDEX(韻母資料表, AE514, AF$5))</f>
        <v/>
      </c>
      <c r="AG514" s="298"/>
      <c r="AH514" s="301" t="str">
        <f t="array" ref="AH514">IF( $X514, "", IF( INDEX(韻母資料表, AD514, $AH$5) = "入聲", TRUE, FALSE) )</f>
        <v/>
      </c>
      <c r="AI514" s="302" t="str">
        <f t="shared" si="195"/>
        <v/>
      </c>
      <c r="AJ514" s="302" t="str">
        <f t="shared" si="199"/>
        <v/>
      </c>
      <c r="AK514" s="362" t="str">
        <f t="array" ref="AK514">IF( $X514, "", INDEX(韻母資料表, $AD514, $AK$5))</f>
        <v/>
      </c>
      <c r="AL514" s="362" t="str">
        <f t="array" ref="AL514">IF($X514, "", INDEX(白話字韻母八聲調資料表, $AE514, $AJ514))</f>
        <v/>
      </c>
      <c r="AM514" s="298"/>
      <c r="AN514" s="362" t="str" cm="1">
        <f t="array" ref="AN514">IF($W514, "", INDEX(聲母資料表, $AA514, AN$5))</f>
        <v/>
      </c>
      <c r="AO514" s="367" t="str" cm="1">
        <f t="array" ref="AO514">IF($X514, "", INDEX(韻母資料表, $AD514, AO$5))</f>
        <v/>
      </c>
      <c r="AP514" s="362" t="str" cm="1">
        <f t="array" ref="AP514">IF($X514, "", INDEX(台羅韻母八聲調資料表, $AE514, $F514))</f>
        <v/>
      </c>
      <c r="AQ514" s="298"/>
      <c r="AR514" s="302" t="str">
        <f t="array" ref="AR514">IF($W514, "", INDEX(聲母資料表, $AA514, $AR$5))</f>
        <v/>
      </c>
      <c r="AS514" s="303" t="str">
        <f t="array" ref="AS514">IF($X514, "", INDEX(韻母資料表, $AD514, $AS$5))</f>
        <v/>
      </c>
      <c r="AT514" s="302" t="str">
        <f t="array" ref="AT514">IF($X514, "", INDEX(閩拼韻母八聲調資料表, $AE514, $AJ514))</f>
        <v/>
      </c>
      <c r="AV514" s="301" t="b">
        <f t="shared" si="197"/>
        <v>0</v>
      </c>
      <c r="AW514" s="301" t="str">
        <f>IF( $AV514, IFERROR( IF(MATCH( $E514, 顎音化聲母!$H$9:$H$37, 0), TRUE, FALSE), FALSE), "")</f>
        <v/>
      </c>
      <c r="AX514" s="301" t="str">
        <f t="array" ref="AX514">IF( AND($AV514, $AW514), INDEX(顎音化聲母資料表, MATCH( $D514 &amp; $E514, 顎音化聲母!$L$5:$L$136, 0), 3), "")</f>
        <v/>
      </c>
      <c r="AY514" s="301" t="str">
        <f t="shared" si="196"/>
        <v/>
      </c>
      <c r="AZ514" s="362" t="str">
        <f t="array" ref="AZ514">IF($AY514="", "", IF( $AX514&lt;&gt;"", $AX514,INDEX(聲母資料表, $AY514, $AZ$5)))</f>
        <v/>
      </c>
      <c r="BA514" s="362" t="str">
        <f t="array" ref="BA514">IF($X514, "", INDEX(方音八音反切資料表, $AE514, $AJ514))</f>
        <v/>
      </c>
    </row>
    <row r="515" spans="2:53">
      <c r="B515" s="307">
        <f t="shared" si="178"/>
        <v>508</v>
      </c>
      <c r="C515" s="404"/>
      <c r="D515" s="312"/>
      <c r="E515" s="312"/>
      <c r="F515" s="296"/>
      <c r="G515" s="418" t="str">
        <f t="shared" si="179"/>
        <v/>
      </c>
      <c r="H515" s="269" t="str" cm="1">
        <f t="array" ref="H515">IF( OR($U515, NOT($V515), $X515), "",  $AF515 &amp; INDEX(中文數值資料表, $AJ515, 2) &amp; $AC515)</f>
        <v/>
      </c>
      <c r="I515" s="332" t="str">
        <f t="shared" si="180"/>
        <v/>
      </c>
      <c r="J515" s="333" t="str">
        <f t="shared" si="181"/>
        <v/>
      </c>
      <c r="K515" s="334" t="str">
        <f t="shared" si="182"/>
        <v/>
      </c>
      <c r="L515" s="335" t="str">
        <f t="shared" si="183"/>
        <v/>
      </c>
      <c r="M515" s="270" t="str">
        <f t="shared" ca="1" si="184"/>
        <v xml:space="preserve">\ltjruby{}{}\
</v>
      </c>
      <c r="N515" s="270" t="str">
        <f t="shared" ca="1" si="185"/>
        <v xml:space="preserve">&lt;ruby&gt;&lt;rt&gt;&lt;/rt&gt;&lt;/ruby&gt;
</v>
      </c>
      <c r="O515" s="270" t="str">
        <f t="shared" ca="1" si="186"/>
        <v xml:space="preserve">&lt;ruby&gt;&lt;rt&gt;&lt;/rt&gt;&lt;/ruby&gt;
</v>
      </c>
      <c r="P515" s="270" t="str">
        <f t="shared" ca="1" si="202"/>
        <v xml:space="preserve">&lt;ruby&gt;&lt;rt&gt;&lt;/rt&gt;&lt;/ruby&gt;
</v>
      </c>
      <c r="Q515" s="270" t="str">
        <f t="shared" ca="1" si="202"/>
        <v xml:space="preserve">&lt;ruby&gt;&lt;rt&gt;&lt;/rt&gt;&lt;/ruby&gt;
</v>
      </c>
      <c r="R515" s="271" t="str">
        <f t="shared" ca="1" si="187"/>
        <v xml:space="preserve">&lt;ruby&gt;&lt;rtc&gt;&lt;/rtc&gt;&lt;/ruby&gt;
</v>
      </c>
      <c r="S515" s="271" t="str">
        <f t="shared" ca="1" si="188"/>
        <v xml:space="preserve">&lt;ruby&gt;&lt;rt&gt;&lt;/rt&gt;&lt;rtc&gt;&lt;/rtc&gt;&lt;/ruby&gt;
</v>
      </c>
      <c r="T515" s="244"/>
      <c r="U515" s="272" t="b">
        <f t="shared" si="189"/>
        <v>0</v>
      </c>
      <c r="V515" s="272" t="b">
        <f t="shared" si="190"/>
        <v>0</v>
      </c>
      <c r="W515" s="272" t="b">
        <f t="shared" si="198"/>
        <v>1</v>
      </c>
      <c r="X515" s="272" t="b">
        <f t="shared" si="191"/>
        <v>1</v>
      </c>
      <c r="Y515" s="272" t="b">
        <f t="shared" si="192"/>
        <v>0</v>
      </c>
      <c r="Z515" s="298"/>
      <c r="AA515" s="305" t="str">
        <f t="shared" si="193"/>
        <v/>
      </c>
      <c r="AB515" s="301" t="str" cm="1">
        <f t="array" ref="AB515">IF( $AA515="", "", INDEX(聲母資料表, $AA515, AB$5))</f>
        <v/>
      </c>
      <c r="AC515" s="301" t="str" cm="1">
        <f t="array" ref="AC515">IF( $AA515="", "", INDEX(聲母資料表, $AA515, AC$5))</f>
        <v/>
      </c>
      <c r="AD515" s="305" t="str">
        <f t="shared" si="194"/>
        <v/>
      </c>
      <c r="AE515" s="301" t="str" cm="1">
        <f t="array" ref="AE515">IF( $X515, "", INDEX(韻母資料表, AD515, AE$5))</f>
        <v/>
      </c>
      <c r="AF515" s="301" t="str" cm="1">
        <f t="array" ref="AF515">IF( $X515, "", INDEX(韻母資料表, AE515, AF$5))</f>
        <v/>
      </c>
      <c r="AG515" s="298"/>
      <c r="AH515" s="301" t="str">
        <f t="array" ref="AH515">IF( $X515, "", IF( INDEX(韻母資料表, AD515, $AH$5) = "入聲", TRUE, FALSE) )</f>
        <v/>
      </c>
      <c r="AI515" s="302" t="str">
        <f t="shared" si="195"/>
        <v/>
      </c>
      <c r="AJ515" s="302" t="str">
        <f t="shared" si="199"/>
        <v/>
      </c>
      <c r="AK515" s="362" t="str">
        <f t="array" ref="AK515">IF( $X515, "", INDEX(韻母資料表, $AD515, $AK$5))</f>
        <v/>
      </c>
      <c r="AL515" s="362" t="str">
        <f t="array" ref="AL515">IF($X515, "", INDEX(白話字韻母八聲調資料表, $AE515, $AJ515))</f>
        <v/>
      </c>
      <c r="AM515" s="298"/>
      <c r="AN515" s="362" t="str" cm="1">
        <f t="array" ref="AN515">IF($W515, "", INDEX(聲母資料表, $AA515, AN$5))</f>
        <v/>
      </c>
      <c r="AO515" s="367" t="str" cm="1">
        <f t="array" ref="AO515">IF($X515, "", INDEX(韻母資料表, $AD515, AO$5))</f>
        <v/>
      </c>
      <c r="AP515" s="362" t="str" cm="1">
        <f t="array" ref="AP515">IF($X515, "", INDEX(台羅韻母八聲調資料表, $AE515, $F515))</f>
        <v/>
      </c>
      <c r="AQ515" s="298"/>
      <c r="AR515" s="302" t="str">
        <f t="array" ref="AR515">IF($W515, "", INDEX(聲母資料表, $AA515, $AR$5))</f>
        <v/>
      </c>
      <c r="AS515" s="303" t="str">
        <f t="array" ref="AS515">IF($X515, "", INDEX(韻母資料表, $AD515, $AS$5))</f>
        <v/>
      </c>
      <c r="AT515" s="302" t="str">
        <f t="array" ref="AT515">IF($X515, "", INDEX(閩拼韻母八聲調資料表, $AE515, $AJ515))</f>
        <v/>
      </c>
      <c r="AV515" s="301" t="b">
        <f t="shared" si="197"/>
        <v>0</v>
      </c>
      <c r="AW515" s="301" t="str">
        <f>IF( $AV515, IFERROR( IF(MATCH( $E515, 顎音化聲母!$H$9:$H$37, 0), TRUE, FALSE), FALSE), "")</f>
        <v/>
      </c>
      <c r="AX515" s="301" t="str">
        <f t="array" ref="AX515">IF( AND($AV515, $AW515), INDEX(顎音化聲母資料表, MATCH( $D515 &amp; $E515, 顎音化聲母!$L$5:$L$136, 0), 3), "")</f>
        <v/>
      </c>
      <c r="AY515" s="301" t="str">
        <f t="shared" si="196"/>
        <v/>
      </c>
      <c r="AZ515" s="362" t="str">
        <f t="array" ref="AZ515">IF($AY515="", "", IF( $AX515&lt;&gt;"", $AX515,INDEX(聲母資料表, $AY515, $AZ$5)))</f>
        <v/>
      </c>
      <c r="BA515" s="362" t="str">
        <f t="array" ref="BA515">IF($X515, "", INDEX(方音八音反切資料表, $AE515, $AJ515))</f>
        <v/>
      </c>
    </row>
    <row r="516" spans="2:53">
      <c r="B516" s="307">
        <f t="shared" si="178"/>
        <v>509</v>
      </c>
      <c r="C516" s="404"/>
      <c r="D516" s="312"/>
      <c r="E516" s="312"/>
      <c r="F516" s="296"/>
      <c r="G516" s="418" t="str">
        <f t="shared" si="179"/>
        <v/>
      </c>
      <c r="H516" s="269" t="str" cm="1">
        <f t="array" ref="H516">IF( OR($U516, NOT($V516), $X516), "",  $AF516 &amp; INDEX(中文數值資料表, $AJ516, 2) &amp; $AC516)</f>
        <v/>
      </c>
      <c r="I516" s="332" t="str">
        <f t="shared" si="180"/>
        <v/>
      </c>
      <c r="J516" s="333" t="str">
        <f t="shared" si="181"/>
        <v/>
      </c>
      <c r="K516" s="334" t="str">
        <f t="shared" si="182"/>
        <v/>
      </c>
      <c r="L516" s="335" t="str">
        <f t="shared" si="183"/>
        <v/>
      </c>
      <c r="M516" s="270" t="str">
        <f t="shared" ca="1" si="184"/>
        <v xml:space="preserve">\ltjruby{}{}\
</v>
      </c>
      <c r="N516" s="270" t="str">
        <f t="shared" ca="1" si="185"/>
        <v xml:space="preserve">&lt;ruby&gt;&lt;rt&gt;&lt;/rt&gt;&lt;/ruby&gt;
</v>
      </c>
      <c r="O516" s="270" t="str">
        <f t="shared" ca="1" si="186"/>
        <v xml:space="preserve">&lt;ruby&gt;&lt;rt&gt;&lt;/rt&gt;&lt;/ruby&gt;
</v>
      </c>
      <c r="P516" s="270" t="str">
        <f t="shared" ca="1" si="202"/>
        <v xml:space="preserve">&lt;ruby&gt;&lt;rt&gt;&lt;/rt&gt;&lt;/ruby&gt;
</v>
      </c>
      <c r="Q516" s="270" t="str">
        <f t="shared" ca="1" si="202"/>
        <v xml:space="preserve">&lt;ruby&gt;&lt;rt&gt;&lt;/rt&gt;&lt;/ruby&gt;
</v>
      </c>
      <c r="R516" s="271" t="str">
        <f t="shared" ca="1" si="187"/>
        <v xml:space="preserve">&lt;ruby&gt;&lt;rtc&gt;&lt;/rtc&gt;&lt;/ruby&gt;
</v>
      </c>
      <c r="S516" s="271" t="str">
        <f t="shared" ca="1" si="188"/>
        <v xml:space="preserve">&lt;ruby&gt;&lt;rt&gt;&lt;/rt&gt;&lt;rtc&gt;&lt;/rtc&gt;&lt;/ruby&gt;
</v>
      </c>
      <c r="T516" s="244"/>
      <c r="U516" s="272" t="b">
        <f t="shared" si="189"/>
        <v>0</v>
      </c>
      <c r="V516" s="272" t="b">
        <f t="shared" si="190"/>
        <v>0</v>
      </c>
      <c r="W516" s="272" t="b">
        <f t="shared" si="198"/>
        <v>1</v>
      </c>
      <c r="X516" s="272" t="b">
        <f t="shared" si="191"/>
        <v>1</v>
      </c>
      <c r="Y516" s="272" t="b">
        <f t="shared" si="192"/>
        <v>0</v>
      </c>
      <c r="Z516" s="298"/>
      <c r="AA516" s="305" t="str">
        <f t="shared" si="193"/>
        <v/>
      </c>
      <c r="AB516" s="301" t="str" cm="1">
        <f t="array" ref="AB516">IF( $AA516="", "", INDEX(聲母資料表, $AA516, AB$5))</f>
        <v/>
      </c>
      <c r="AC516" s="301" t="str" cm="1">
        <f t="array" ref="AC516">IF( $AA516="", "", INDEX(聲母資料表, $AA516, AC$5))</f>
        <v/>
      </c>
      <c r="AD516" s="305" t="str">
        <f t="shared" si="194"/>
        <v/>
      </c>
      <c r="AE516" s="301" t="str" cm="1">
        <f t="array" ref="AE516">IF( $X516, "", INDEX(韻母資料表, AD516, AE$5))</f>
        <v/>
      </c>
      <c r="AF516" s="301" t="str" cm="1">
        <f t="array" ref="AF516">IF( $X516, "", INDEX(韻母資料表, AE516, AF$5))</f>
        <v/>
      </c>
      <c r="AG516" s="298"/>
      <c r="AH516" s="301" t="str">
        <f t="array" ref="AH516">IF( $X516, "", IF( INDEX(韻母資料表, AD516, $AH$5) = "入聲", TRUE, FALSE) )</f>
        <v/>
      </c>
      <c r="AI516" s="302" t="str">
        <f t="shared" si="195"/>
        <v/>
      </c>
      <c r="AJ516" s="302" t="str">
        <f t="shared" si="199"/>
        <v/>
      </c>
      <c r="AK516" s="362" t="str">
        <f t="array" ref="AK516">IF( $X516, "", INDEX(韻母資料表, $AD516, $AK$5))</f>
        <v/>
      </c>
      <c r="AL516" s="362" t="str">
        <f t="array" ref="AL516">IF($X516, "", INDEX(白話字韻母八聲調資料表, $AE516, $AJ516))</f>
        <v/>
      </c>
      <c r="AM516" s="298"/>
      <c r="AN516" s="362" t="str" cm="1">
        <f t="array" ref="AN516">IF($W516, "", INDEX(聲母資料表, $AA516, AN$5))</f>
        <v/>
      </c>
      <c r="AO516" s="367" t="str" cm="1">
        <f t="array" ref="AO516">IF($X516, "", INDEX(韻母資料表, $AD516, AO$5))</f>
        <v/>
      </c>
      <c r="AP516" s="362" t="str" cm="1">
        <f t="array" ref="AP516">IF($X516, "", INDEX(台羅韻母八聲調資料表, $AE516, $F516))</f>
        <v/>
      </c>
      <c r="AQ516" s="298"/>
      <c r="AR516" s="302" t="str">
        <f t="array" ref="AR516">IF($W516, "", INDEX(聲母資料表, $AA516, $AR$5))</f>
        <v/>
      </c>
      <c r="AS516" s="303" t="str">
        <f t="array" ref="AS516">IF($X516, "", INDEX(韻母資料表, $AD516, $AS$5))</f>
        <v/>
      </c>
      <c r="AT516" s="302" t="str">
        <f t="array" ref="AT516">IF($X516, "", INDEX(閩拼韻母八聲調資料表, $AE516, $AJ516))</f>
        <v/>
      </c>
      <c r="AV516" s="301" t="b">
        <f t="shared" si="197"/>
        <v>0</v>
      </c>
      <c r="AW516" s="301" t="str">
        <f>IF( $AV516, IFERROR( IF(MATCH( $E516, 顎音化聲母!$H$9:$H$37, 0), TRUE, FALSE), FALSE), "")</f>
        <v/>
      </c>
      <c r="AX516" s="301" t="str">
        <f t="array" ref="AX516">IF( AND($AV516, $AW516), INDEX(顎音化聲母資料表, MATCH( $D516 &amp; $E516, 顎音化聲母!$L$5:$L$136, 0), 3), "")</f>
        <v/>
      </c>
      <c r="AY516" s="301" t="str">
        <f t="shared" si="196"/>
        <v/>
      </c>
      <c r="AZ516" s="362" t="str">
        <f t="array" ref="AZ516">IF($AY516="", "", IF( $AX516&lt;&gt;"", $AX516,INDEX(聲母資料表, $AY516, $AZ$5)))</f>
        <v/>
      </c>
      <c r="BA516" s="362" t="str">
        <f t="array" ref="BA516">IF($X516, "", INDEX(方音八音反切資料表, $AE516, $AJ516))</f>
        <v/>
      </c>
    </row>
    <row r="517" spans="2:53">
      <c r="B517" s="307">
        <f t="shared" si="178"/>
        <v>510</v>
      </c>
      <c r="C517" s="404"/>
      <c r="D517" s="312"/>
      <c r="E517" s="312"/>
      <c r="F517" s="296"/>
      <c r="G517" s="418" t="str">
        <f t="shared" si="179"/>
        <v/>
      </c>
      <c r="H517" s="269" t="str" cm="1">
        <f t="array" ref="H517">IF( OR($U517, NOT($V517), $X517), "",  $AF517 &amp; INDEX(中文數值資料表, $AJ517, 2) &amp; $AC517)</f>
        <v/>
      </c>
      <c r="I517" s="332" t="str">
        <f t="shared" si="180"/>
        <v/>
      </c>
      <c r="J517" s="333" t="str">
        <f t="shared" si="181"/>
        <v/>
      </c>
      <c r="K517" s="334" t="str">
        <f t="shared" si="182"/>
        <v/>
      </c>
      <c r="L517" s="335" t="str">
        <f t="shared" si="183"/>
        <v/>
      </c>
      <c r="M517" s="270" t="str">
        <f t="shared" ca="1" si="184"/>
        <v xml:space="preserve">\ltjruby{}{}\
</v>
      </c>
      <c r="N517" s="270" t="str">
        <f t="shared" ca="1" si="185"/>
        <v xml:space="preserve">&lt;ruby&gt;&lt;rt&gt;&lt;/rt&gt;&lt;/ruby&gt;
</v>
      </c>
      <c r="O517" s="270" t="str">
        <f t="shared" ca="1" si="186"/>
        <v xml:space="preserve">&lt;ruby&gt;&lt;rt&gt;&lt;/rt&gt;&lt;/ruby&gt;
</v>
      </c>
      <c r="P517" s="270" t="str">
        <f t="shared" ca="1" si="202"/>
        <v xml:space="preserve">&lt;ruby&gt;&lt;rt&gt;&lt;/rt&gt;&lt;/ruby&gt;
</v>
      </c>
      <c r="Q517" s="270" t="str">
        <f t="shared" ca="1" si="202"/>
        <v xml:space="preserve">&lt;ruby&gt;&lt;rt&gt;&lt;/rt&gt;&lt;/ruby&gt;
</v>
      </c>
      <c r="R517" s="271" t="str">
        <f t="shared" ca="1" si="187"/>
        <v xml:space="preserve">&lt;ruby&gt;&lt;rtc&gt;&lt;/rtc&gt;&lt;/ruby&gt;
</v>
      </c>
      <c r="S517" s="271" t="str">
        <f t="shared" ca="1" si="188"/>
        <v xml:space="preserve">&lt;ruby&gt;&lt;rt&gt;&lt;/rt&gt;&lt;rtc&gt;&lt;/rtc&gt;&lt;/ruby&gt;
</v>
      </c>
      <c r="T517" s="244"/>
      <c r="U517" s="272" t="b">
        <f t="shared" si="189"/>
        <v>0</v>
      </c>
      <c r="V517" s="272" t="b">
        <f t="shared" si="190"/>
        <v>0</v>
      </c>
      <c r="W517" s="272" t="b">
        <f t="shared" si="198"/>
        <v>1</v>
      </c>
      <c r="X517" s="272" t="b">
        <f t="shared" si="191"/>
        <v>1</v>
      </c>
      <c r="Y517" s="272" t="b">
        <f t="shared" si="192"/>
        <v>0</v>
      </c>
      <c r="Z517" s="298"/>
      <c r="AA517" s="305" t="str">
        <f t="shared" si="193"/>
        <v/>
      </c>
      <c r="AB517" s="301" t="str" cm="1">
        <f t="array" ref="AB517">IF( $AA517="", "", INDEX(聲母資料表, $AA517, AB$5))</f>
        <v/>
      </c>
      <c r="AC517" s="301" t="str" cm="1">
        <f t="array" ref="AC517">IF( $AA517="", "", INDEX(聲母資料表, $AA517, AC$5))</f>
        <v/>
      </c>
      <c r="AD517" s="305" t="str">
        <f t="shared" si="194"/>
        <v/>
      </c>
      <c r="AE517" s="301" t="str" cm="1">
        <f t="array" ref="AE517">IF( $X517, "", INDEX(韻母資料表, AD517, AE$5))</f>
        <v/>
      </c>
      <c r="AF517" s="301" t="str" cm="1">
        <f t="array" ref="AF517">IF( $X517, "", INDEX(韻母資料表, AE517, AF$5))</f>
        <v/>
      </c>
      <c r="AG517" s="298"/>
      <c r="AH517" s="301" t="str">
        <f t="array" ref="AH517">IF( $X517, "", IF( INDEX(韻母資料表, AD517, $AH$5) = "入聲", TRUE, FALSE) )</f>
        <v/>
      </c>
      <c r="AI517" s="302" t="str">
        <f t="shared" si="195"/>
        <v/>
      </c>
      <c r="AJ517" s="302" t="str">
        <f t="shared" si="199"/>
        <v/>
      </c>
      <c r="AK517" s="362" t="str">
        <f t="array" ref="AK517">IF( $X517, "", INDEX(韻母資料表, $AD517, $AK$5))</f>
        <v/>
      </c>
      <c r="AL517" s="362" t="str">
        <f t="array" ref="AL517">IF($X517, "", INDEX(白話字韻母八聲調資料表, $AE517, $AJ517))</f>
        <v/>
      </c>
      <c r="AM517" s="298"/>
      <c r="AN517" s="362" t="str" cm="1">
        <f t="array" ref="AN517">IF($W517, "", INDEX(聲母資料表, $AA517, AN$5))</f>
        <v/>
      </c>
      <c r="AO517" s="367" t="str" cm="1">
        <f t="array" ref="AO517">IF($X517, "", INDEX(韻母資料表, $AD517, AO$5))</f>
        <v/>
      </c>
      <c r="AP517" s="362" t="str" cm="1">
        <f t="array" ref="AP517">IF($X517, "", INDEX(台羅韻母八聲調資料表, $AE517, $F517))</f>
        <v/>
      </c>
      <c r="AQ517" s="298"/>
      <c r="AR517" s="302" t="str">
        <f t="array" ref="AR517">IF($W517, "", INDEX(聲母資料表, $AA517, $AR$5))</f>
        <v/>
      </c>
      <c r="AS517" s="303" t="str">
        <f t="array" ref="AS517">IF($X517, "", INDEX(韻母資料表, $AD517, $AS$5))</f>
        <v/>
      </c>
      <c r="AT517" s="302" t="str">
        <f t="array" ref="AT517">IF($X517, "", INDEX(閩拼韻母八聲調資料表, $AE517, $AJ517))</f>
        <v/>
      </c>
      <c r="AV517" s="301" t="b">
        <f t="shared" si="197"/>
        <v>0</v>
      </c>
      <c r="AW517" s="301" t="str">
        <f>IF( $AV517, IFERROR( IF(MATCH( $E517, 顎音化聲母!$H$9:$H$37, 0), TRUE, FALSE), FALSE), "")</f>
        <v/>
      </c>
      <c r="AX517" s="301" t="str">
        <f t="array" ref="AX517">IF( AND($AV517, $AW517), INDEX(顎音化聲母資料表, MATCH( $D517 &amp; $E517, 顎音化聲母!$L$5:$L$136, 0), 3), "")</f>
        <v/>
      </c>
      <c r="AY517" s="301" t="str">
        <f t="shared" si="196"/>
        <v/>
      </c>
      <c r="AZ517" s="362" t="str">
        <f t="array" ref="AZ517">IF($AY517="", "", IF( $AX517&lt;&gt;"", $AX517,INDEX(聲母資料表, $AY517, $AZ$5)))</f>
        <v/>
      </c>
      <c r="BA517" s="362" t="str">
        <f t="array" ref="BA517">IF($X517, "", INDEX(方音八音反切資料表, $AE517, $AJ517))</f>
        <v/>
      </c>
    </row>
    <row r="518" spans="2:53">
      <c r="B518" s="307">
        <f t="shared" si="178"/>
        <v>511</v>
      </c>
      <c r="C518" s="404"/>
      <c r="D518" s="312"/>
      <c r="E518" s="312"/>
      <c r="F518" s="296"/>
      <c r="G518" s="418" t="str">
        <f t="shared" si="179"/>
        <v/>
      </c>
      <c r="H518" s="269" t="str" cm="1">
        <f t="array" ref="H518">IF( OR($U518, NOT($V518), $X518), "",  $AF518 &amp; INDEX(中文數值資料表, $AJ518, 2) &amp; $AC518)</f>
        <v/>
      </c>
      <c r="I518" s="332" t="str">
        <f t="shared" si="180"/>
        <v/>
      </c>
      <c r="J518" s="333" t="str">
        <f t="shared" si="181"/>
        <v/>
      </c>
      <c r="K518" s="334" t="str">
        <f t="shared" si="182"/>
        <v/>
      </c>
      <c r="L518" s="335" t="str">
        <f t="shared" si="183"/>
        <v/>
      </c>
      <c r="M518" s="270" t="str">
        <f t="shared" ca="1" si="184"/>
        <v xml:space="preserve">\ltjruby{}{}\
</v>
      </c>
      <c r="N518" s="270" t="str">
        <f t="shared" ca="1" si="185"/>
        <v xml:space="preserve">&lt;ruby&gt;&lt;rt&gt;&lt;/rt&gt;&lt;/ruby&gt;
</v>
      </c>
      <c r="O518" s="270" t="str">
        <f t="shared" ca="1" si="186"/>
        <v xml:space="preserve">&lt;ruby&gt;&lt;rt&gt;&lt;/rt&gt;&lt;/ruby&gt;
</v>
      </c>
      <c r="P518" s="270" t="str">
        <f t="shared" ca="1" si="202"/>
        <v xml:space="preserve">&lt;ruby&gt;&lt;rt&gt;&lt;/rt&gt;&lt;/ruby&gt;
</v>
      </c>
      <c r="Q518" s="270" t="str">
        <f t="shared" ca="1" si="202"/>
        <v xml:space="preserve">&lt;ruby&gt;&lt;rt&gt;&lt;/rt&gt;&lt;/ruby&gt;
</v>
      </c>
      <c r="R518" s="271" t="str">
        <f t="shared" ca="1" si="187"/>
        <v xml:space="preserve">&lt;ruby&gt;&lt;rtc&gt;&lt;/rtc&gt;&lt;/ruby&gt;
</v>
      </c>
      <c r="S518" s="271" t="str">
        <f t="shared" ca="1" si="188"/>
        <v xml:space="preserve">&lt;ruby&gt;&lt;rt&gt;&lt;/rt&gt;&lt;rtc&gt;&lt;/rtc&gt;&lt;/ruby&gt;
</v>
      </c>
      <c r="T518" s="244"/>
      <c r="U518" s="272" t="b">
        <f t="shared" si="189"/>
        <v>0</v>
      </c>
      <c r="V518" s="272" t="b">
        <f t="shared" si="190"/>
        <v>0</v>
      </c>
      <c r="W518" s="272" t="b">
        <f t="shared" si="198"/>
        <v>1</v>
      </c>
      <c r="X518" s="272" t="b">
        <f t="shared" si="191"/>
        <v>1</v>
      </c>
      <c r="Y518" s="272" t="b">
        <f t="shared" si="192"/>
        <v>0</v>
      </c>
      <c r="Z518" s="298"/>
      <c r="AA518" s="305" t="str">
        <f t="shared" si="193"/>
        <v/>
      </c>
      <c r="AB518" s="301" t="str" cm="1">
        <f t="array" ref="AB518">IF( $AA518="", "", INDEX(聲母資料表, $AA518, AB$5))</f>
        <v/>
      </c>
      <c r="AC518" s="301" t="str" cm="1">
        <f t="array" ref="AC518">IF( $AA518="", "", INDEX(聲母資料表, $AA518, AC$5))</f>
        <v/>
      </c>
      <c r="AD518" s="305" t="str">
        <f t="shared" si="194"/>
        <v/>
      </c>
      <c r="AE518" s="301" t="str" cm="1">
        <f t="array" ref="AE518">IF( $X518, "", INDEX(韻母資料表, AD518, AE$5))</f>
        <v/>
      </c>
      <c r="AF518" s="301" t="str" cm="1">
        <f t="array" ref="AF518">IF( $X518, "", INDEX(韻母資料表, AE518, AF$5))</f>
        <v/>
      </c>
      <c r="AG518" s="298"/>
      <c r="AH518" s="301" t="str">
        <f t="array" ref="AH518">IF( $X518, "", IF( INDEX(韻母資料表, AD518, $AH$5) = "入聲", TRUE, FALSE) )</f>
        <v/>
      </c>
      <c r="AI518" s="302" t="str">
        <f t="shared" si="195"/>
        <v/>
      </c>
      <c r="AJ518" s="302" t="str">
        <f t="shared" si="199"/>
        <v/>
      </c>
      <c r="AK518" s="362" t="str">
        <f t="array" ref="AK518">IF( $X518, "", INDEX(韻母資料表, $AD518, $AK$5))</f>
        <v/>
      </c>
      <c r="AL518" s="362" t="str">
        <f t="array" ref="AL518">IF($X518, "", INDEX(白話字韻母八聲調資料表, $AE518, $AJ518))</f>
        <v/>
      </c>
      <c r="AM518" s="298"/>
      <c r="AN518" s="362" t="str" cm="1">
        <f t="array" ref="AN518">IF($W518, "", INDEX(聲母資料表, $AA518, AN$5))</f>
        <v/>
      </c>
      <c r="AO518" s="367" t="str" cm="1">
        <f t="array" ref="AO518">IF($X518, "", INDEX(韻母資料表, $AD518, AO$5))</f>
        <v/>
      </c>
      <c r="AP518" s="362" t="str" cm="1">
        <f t="array" ref="AP518">IF($X518, "", INDEX(台羅韻母八聲調資料表, $AE518, $F518))</f>
        <v/>
      </c>
      <c r="AQ518" s="298"/>
      <c r="AR518" s="302" t="str">
        <f t="array" ref="AR518">IF($W518, "", INDEX(聲母資料表, $AA518, $AR$5))</f>
        <v/>
      </c>
      <c r="AS518" s="303" t="str">
        <f t="array" ref="AS518">IF($X518, "", INDEX(韻母資料表, $AD518, $AS$5))</f>
        <v/>
      </c>
      <c r="AT518" s="302" t="str">
        <f t="array" ref="AT518">IF($X518, "", INDEX(閩拼韻母八聲調資料表, $AE518, $AJ518))</f>
        <v/>
      </c>
      <c r="AV518" s="301" t="b">
        <f t="shared" si="197"/>
        <v>0</v>
      </c>
      <c r="AW518" s="301" t="str">
        <f>IF( $AV518, IFERROR( IF(MATCH( $E518, 顎音化聲母!$H$9:$H$37, 0), TRUE, FALSE), FALSE), "")</f>
        <v/>
      </c>
      <c r="AX518" s="301" t="str">
        <f t="array" ref="AX518">IF( AND($AV518, $AW518), INDEX(顎音化聲母資料表, MATCH( $D518 &amp; $E518, 顎音化聲母!$L$5:$L$136, 0), 3), "")</f>
        <v/>
      </c>
      <c r="AY518" s="301" t="str">
        <f t="shared" si="196"/>
        <v/>
      </c>
      <c r="AZ518" s="362" t="str">
        <f t="array" ref="AZ518">IF($AY518="", "", IF( $AX518&lt;&gt;"", $AX518,INDEX(聲母資料表, $AY518, $AZ$5)))</f>
        <v/>
      </c>
      <c r="BA518" s="362" t="str">
        <f t="array" ref="BA518">IF($X518, "", INDEX(方音八音反切資料表, $AE518, $AJ518))</f>
        <v/>
      </c>
    </row>
    <row r="519" spans="2:53">
      <c r="B519" s="307">
        <f t="shared" si="178"/>
        <v>512</v>
      </c>
      <c r="C519" s="404"/>
      <c r="D519" s="312"/>
      <c r="E519" s="312"/>
      <c r="F519" s="296"/>
      <c r="G519" s="418" t="str">
        <f t="shared" si="179"/>
        <v/>
      </c>
      <c r="H519" s="269" t="str" cm="1">
        <f t="array" ref="H519">IF( OR($U519, NOT($V519), $X519), "",  $AF519 &amp; INDEX(中文數值資料表, $AJ519, 2) &amp; $AC519)</f>
        <v/>
      </c>
      <c r="I519" s="332" t="str">
        <f t="shared" si="180"/>
        <v/>
      </c>
      <c r="J519" s="333" t="str">
        <f t="shared" si="181"/>
        <v/>
      </c>
      <c r="K519" s="334" t="str">
        <f t="shared" si="182"/>
        <v/>
      </c>
      <c r="L519" s="335" t="str">
        <f t="shared" si="183"/>
        <v/>
      </c>
      <c r="M519" s="270" t="str">
        <f t="shared" ca="1" si="184"/>
        <v xml:space="preserve">\ltjruby{}{}\
</v>
      </c>
      <c r="N519" s="270" t="str">
        <f t="shared" ca="1" si="185"/>
        <v xml:space="preserve">&lt;ruby&gt;&lt;rt&gt;&lt;/rt&gt;&lt;/ruby&gt;
</v>
      </c>
      <c r="O519" s="270" t="str">
        <f t="shared" ca="1" si="186"/>
        <v xml:space="preserve">&lt;ruby&gt;&lt;rt&gt;&lt;/rt&gt;&lt;/ruby&gt;
</v>
      </c>
      <c r="P519" s="270" t="str">
        <f t="shared" ca="1" si="202"/>
        <v xml:space="preserve">&lt;ruby&gt;&lt;rt&gt;&lt;/rt&gt;&lt;/ruby&gt;
</v>
      </c>
      <c r="Q519" s="270" t="str">
        <f t="shared" ca="1" si="202"/>
        <v xml:space="preserve">&lt;ruby&gt;&lt;rt&gt;&lt;/rt&gt;&lt;/ruby&gt;
</v>
      </c>
      <c r="R519" s="271" t="str">
        <f t="shared" ca="1" si="187"/>
        <v xml:space="preserve">&lt;ruby&gt;&lt;rtc&gt;&lt;/rtc&gt;&lt;/ruby&gt;
</v>
      </c>
      <c r="S519" s="271" t="str">
        <f t="shared" ca="1" si="188"/>
        <v xml:space="preserve">&lt;ruby&gt;&lt;rt&gt;&lt;/rt&gt;&lt;rtc&gt;&lt;/rtc&gt;&lt;/ruby&gt;
</v>
      </c>
      <c r="T519" s="244"/>
      <c r="U519" s="272" t="b">
        <f t="shared" si="189"/>
        <v>0</v>
      </c>
      <c r="V519" s="272" t="b">
        <f t="shared" si="190"/>
        <v>0</v>
      </c>
      <c r="W519" s="272" t="b">
        <f t="shared" si="198"/>
        <v>1</v>
      </c>
      <c r="X519" s="272" t="b">
        <f t="shared" si="191"/>
        <v>1</v>
      </c>
      <c r="Y519" s="272" t="b">
        <f t="shared" si="192"/>
        <v>0</v>
      </c>
      <c r="Z519" s="298"/>
      <c r="AA519" s="305" t="str">
        <f t="shared" si="193"/>
        <v/>
      </c>
      <c r="AB519" s="301" t="str" cm="1">
        <f t="array" ref="AB519">IF( $AA519="", "", INDEX(聲母資料表, $AA519, AB$5))</f>
        <v/>
      </c>
      <c r="AC519" s="301" t="str" cm="1">
        <f t="array" ref="AC519">IF( $AA519="", "", INDEX(聲母資料表, $AA519, AC$5))</f>
        <v/>
      </c>
      <c r="AD519" s="305" t="str">
        <f t="shared" si="194"/>
        <v/>
      </c>
      <c r="AE519" s="301" t="str" cm="1">
        <f t="array" ref="AE519">IF( $X519, "", INDEX(韻母資料表, AD519, AE$5))</f>
        <v/>
      </c>
      <c r="AF519" s="301" t="str" cm="1">
        <f t="array" ref="AF519">IF( $X519, "", INDEX(韻母資料表, AE519, AF$5))</f>
        <v/>
      </c>
      <c r="AG519" s="298"/>
      <c r="AH519" s="301" t="str">
        <f t="array" ref="AH519">IF( $X519, "", IF( INDEX(韻母資料表, AD519, $AH$5) = "入聲", TRUE, FALSE) )</f>
        <v/>
      </c>
      <c r="AI519" s="302" t="str">
        <f t="shared" si="195"/>
        <v/>
      </c>
      <c r="AJ519" s="302" t="str">
        <f t="shared" si="199"/>
        <v/>
      </c>
      <c r="AK519" s="362" t="str">
        <f t="array" ref="AK519">IF( $X519, "", INDEX(韻母資料表, $AD519, $AK$5))</f>
        <v/>
      </c>
      <c r="AL519" s="362" t="str">
        <f t="array" ref="AL519">IF($X519, "", INDEX(白話字韻母八聲調資料表, $AE519, $AJ519))</f>
        <v/>
      </c>
      <c r="AM519" s="298"/>
      <c r="AN519" s="362" t="str" cm="1">
        <f t="array" ref="AN519">IF($W519, "", INDEX(聲母資料表, $AA519, AN$5))</f>
        <v/>
      </c>
      <c r="AO519" s="367" t="str" cm="1">
        <f t="array" ref="AO519">IF($X519, "", INDEX(韻母資料表, $AD519, AO$5))</f>
        <v/>
      </c>
      <c r="AP519" s="362" t="str" cm="1">
        <f t="array" ref="AP519">IF($X519, "", INDEX(台羅韻母八聲調資料表, $AE519, $F519))</f>
        <v/>
      </c>
      <c r="AQ519" s="298"/>
      <c r="AR519" s="302" t="str">
        <f t="array" ref="AR519">IF($W519, "", INDEX(聲母資料表, $AA519, $AR$5))</f>
        <v/>
      </c>
      <c r="AS519" s="303" t="str">
        <f t="array" ref="AS519">IF($X519, "", INDEX(韻母資料表, $AD519, $AS$5))</f>
        <v/>
      </c>
      <c r="AT519" s="302" t="str">
        <f t="array" ref="AT519">IF($X519, "", INDEX(閩拼韻母八聲調資料表, $AE519, $AJ519))</f>
        <v/>
      </c>
      <c r="AV519" s="301" t="b">
        <f t="shared" si="197"/>
        <v>0</v>
      </c>
      <c r="AW519" s="301" t="str">
        <f>IF( $AV519, IFERROR( IF(MATCH( $E519, 顎音化聲母!$H$9:$H$37, 0), TRUE, FALSE), FALSE), "")</f>
        <v/>
      </c>
      <c r="AX519" s="301" t="str">
        <f t="array" ref="AX519">IF( AND($AV519, $AW519), INDEX(顎音化聲母資料表, MATCH( $D519 &amp; $E519, 顎音化聲母!$L$5:$L$136, 0), 3), "")</f>
        <v/>
      </c>
      <c r="AY519" s="301" t="str">
        <f t="shared" si="196"/>
        <v/>
      </c>
      <c r="AZ519" s="362" t="str">
        <f t="array" ref="AZ519">IF($AY519="", "", IF( $AX519&lt;&gt;"", $AX519,INDEX(聲母資料表, $AY519, $AZ$5)))</f>
        <v/>
      </c>
      <c r="BA519" s="362" t="str">
        <f t="array" ref="BA519">IF($X519, "", INDEX(方音八音反切資料表, $AE519, $AJ519))</f>
        <v/>
      </c>
    </row>
    <row r="520" spans="2:53">
      <c r="B520" s="307">
        <f t="shared" ref="B520:B583" si="203">ROW() - ROW($7:$7)</f>
        <v>513</v>
      </c>
      <c r="C520" s="404"/>
      <c r="D520" s="312"/>
      <c r="E520" s="312"/>
      <c r="F520" s="296"/>
      <c r="G520" s="418" t="str">
        <f t="shared" ref="G520:G583" si="204" xml:space="preserve"> IF(NOT($V520), "", C520 &amp; " (" &amp; _xlfn.CONCAT(D520:F520) &amp; ") " )</f>
        <v/>
      </c>
      <c r="H520" s="269" t="str" cm="1">
        <f t="array" ref="H520">IF( OR($U520, NOT($V520), $X520), "",  $AF520 &amp; INDEX(中文數值資料表, $AJ520, 2) &amp; $AC520)</f>
        <v/>
      </c>
      <c r="I520" s="332" t="str">
        <f t="shared" ref="I520:I583" si="205">IF( NOT($U520), TRIM( $D520 &amp; $AL520), "")</f>
        <v/>
      </c>
      <c r="J520" s="333" t="str">
        <f t="shared" ref="J520:J583" si="206">IF( NOT($U520), TRIM( $AN520 &amp; $AP520 ), "")</f>
        <v/>
      </c>
      <c r="K520" s="334" t="str">
        <f t="shared" ref="K520:K583" si="207">IF( NOT($U520), TRIM($AR520 &amp; $AT520), "")</f>
        <v/>
      </c>
      <c r="L520" s="335" t="str">
        <f t="shared" ref="L520:L583" si="208">IF( NOT($U520), TRIM($AZ520 &amp; $BA520), "")</f>
        <v/>
      </c>
      <c r="M520" s="270" t="str">
        <f t="shared" ref="M520:M583" ca="1" si="209">IF( $U520, "\ltjruby{" &amp; $C520 &amp; "}{}\" &amp; CHAR(10), IF($C520=CHAR(10), "\vskip 0.5 cm" &amp; CHAR(10), "\ltjruby{" &amp; $C520 &amp; "}{" &amp; INDIRECT( ADDRESS(ROW(), COLUMN() - $G$5) ) &amp; "}\" &amp; CHAR(10)))</f>
        <v xml:space="preserve">\ltjruby{}{}\
</v>
      </c>
      <c r="N520" s="270" t="str">
        <f t="shared" ref="N520:N583" ca="1" si="210">IF( $U520, ($C520 &amp; CHAR(10)), IF($C520=CHAR(10), (CHAR(10) &amp; "&lt;/p&gt;" &amp; CHAR(10) &amp; "&lt;p&gt;" &amp; CHAR(10)), "&lt;ruby&gt;" &amp; $C520 &amp; "&lt;rt&gt;" &amp; INDIRECT( ADDRESS(ROW(), COLUMN() - $P$5) ) &amp; "&lt;/rt&gt;&lt;/ruby&gt;" &amp; CHAR(10))
)</f>
        <v xml:space="preserve">&lt;ruby&gt;&lt;rt&gt;&lt;/rt&gt;&lt;/ruby&gt;
</v>
      </c>
      <c r="O520" s="270" t="str">
        <f t="shared" ref="O520:O583" ca="1" si="211">IF( $U520, ($C520 &amp; CHAR(10)), IF($C520=CHAR(10), (CHAR(10) &amp; "&lt;/p&gt;" &amp; CHAR(10) &amp; "&lt;p&gt;" &amp; CHAR(10)), "&lt;ruby&gt;" &amp; $C520 &amp; "&lt;rt&gt;" &amp; INDIRECT( ADDRESS(ROW(), COLUMN() - $O$5) ) &amp; "&lt;/rt&gt;&lt;/ruby&gt;" &amp; CHAR(10)))</f>
        <v xml:space="preserve">&lt;ruby&gt;&lt;rt&gt;&lt;/rt&gt;&lt;/ruby&gt;
</v>
      </c>
      <c r="P520" s="270" t="str">
        <f t="shared" ca="1" si="202"/>
        <v xml:space="preserve">&lt;ruby&gt;&lt;rt&gt;&lt;/rt&gt;&lt;/ruby&gt;
</v>
      </c>
      <c r="Q520" s="270" t="str">
        <f t="shared" ca="1" si="202"/>
        <v xml:space="preserve">&lt;ruby&gt;&lt;rt&gt;&lt;/rt&gt;&lt;/ruby&gt;
</v>
      </c>
      <c r="R520" s="271" t="str">
        <f t="shared" ref="R520:R583" ca="1" si="212">IF( $U520, ($C520 &amp; CHAR(10)), IF($C520=CHAR(10), (CHAR(10) &amp; "&lt;/p&gt;" &amp; CHAR(10) &amp; "&lt;p&gt;" &amp; CHAR(10)), "&lt;ruby&gt;" &amp; $C520 &amp; "&lt;rtc&gt;" &amp; INDIRECT( ADDRESS(ROW(), COLUMN() - $R$5) ) &amp; "&lt;/rtc&gt;&lt;/ruby&gt;" &amp; CHAR(10)))</f>
        <v xml:space="preserve">&lt;ruby&gt;&lt;rtc&gt;&lt;/rtc&gt;&lt;/ruby&gt;
</v>
      </c>
      <c r="S520" s="271" t="str">
        <f t="shared" ref="S520:S583" ca="1" si="213">IF( $U520, ($C520 &amp; CHAR(10)), IF($C520=CHAR(10), (CHAR(10) &amp; "&lt;/p&gt;" &amp; CHAR(10) &amp; "&lt;p&gt;" &amp; CHAR(10)), "&lt;ruby&gt;" &amp; $C520  &amp; "&lt;rt&gt;" &amp; INDIRECT( ADDRESS(ROW(), COLUMN() - $S$4) ) &amp; "&lt;/rt&gt;" &amp; "&lt;rtc&gt;" &amp; INDIRECT( ADDRESS(ROW(), COLUMN() - $S$5) ) &amp; "&lt;/rtc&gt;&lt;/ruby&gt;"&amp; CHAR(10)))</f>
        <v xml:space="preserve">&lt;ruby&gt;&lt;rt&gt;&lt;/rt&gt;&lt;rtc&gt;&lt;/rtc&gt;&lt;/ruby&gt;
</v>
      </c>
      <c r="T520" s="244"/>
      <c r="U520" s="272" t="b">
        <f t="shared" ref="U520:U583" si="214">IFERROR( IF( MATCH($C520, 標題符號清單, 0) &gt; 0, TRUE, FALSE), FALSE)</f>
        <v>0</v>
      </c>
      <c r="V520" s="272" t="b">
        <f t="shared" ref="V520:V583" si="215">AND( NOT($U520), $C520&lt;&gt;"", $C520&lt;&gt;CHAR(10) )</f>
        <v>0</v>
      </c>
      <c r="W520" s="272" t="b">
        <f t="shared" si="198"/>
        <v>1</v>
      </c>
      <c r="X520" s="272" t="b">
        <f t="shared" ref="X520:X583" si="216">IF( OR($U520, NOT($V520)), TRUE, IF($E520="", TRUE, FALSE))</f>
        <v>1</v>
      </c>
      <c r="Y520" s="272" t="b">
        <f t="shared" ref="Y520:Y583" si="217">AND($V520, $F520="")</f>
        <v>0</v>
      </c>
      <c r="Z520" s="298"/>
      <c r="AA520" s="305" t="str">
        <f t="shared" ref="AA520:AA583" si="218">IF(OR($U520, NOT($V520)), "", IF($D520="", 18, MATCH($D520, 聲母碼, 0)) )</f>
        <v/>
      </c>
      <c r="AB520" s="301" t="str" cm="1">
        <f t="array" ref="AB520">IF( $AA520="", "", INDEX(聲母資料表, $AA520, AB$5))</f>
        <v/>
      </c>
      <c r="AC520" s="301" t="str" cm="1">
        <f t="array" ref="AC520">IF( $AA520="", "", INDEX(聲母資料表, $AA520, AC$5))</f>
        <v/>
      </c>
      <c r="AD520" s="305" t="str">
        <f t="shared" ref="AD520:AD583" si="219">IF( $X520, "", MATCH(E520, 韻母碼, 0) )</f>
        <v/>
      </c>
      <c r="AE520" s="301" t="str" cm="1">
        <f t="array" ref="AE520">IF( $X520, "", INDEX(韻母資料表, AD520, AE$5))</f>
        <v/>
      </c>
      <c r="AF520" s="301" t="str" cm="1">
        <f t="array" ref="AF520">IF( $X520, "", INDEX(韻母資料表, AE520, AF$5))</f>
        <v/>
      </c>
      <c r="AG520" s="298"/>
      <c r="AH520" s="301" t="str">
        <f t="array" ref="AH520">IF( $X520, "", IF( INDEX(韻母資料表, AD520, $AH$5) = "入聲", TRUE, FALSE) )</f>
        <v/>
      </c>
      <c r="AI520" s="302" t="str">
        <f t="shared" ref="AI520:AI583" si="220">IF($V520=FALSE, "", IF($AH520=TRUE, 4, 1))</f>
        <v/>
      </c>
      <c r="AJ520" s="302" t="str">
        <f t="shared" si="199"/>
        <v/>
      </c>
      <c r="AK520" s="362" t="str">
        <f t="array" ref="AK520">IF( $X520, "", INDEX(韻母資料表, $AD520, $AK$5))</f>
        <v/>
      </c>
      <c r="AL520" s="362" t="str">
        <f t="array" ref="AL520">IF($X520, "", INDEX(白話字韻母八聲調資料表, $AE520, $AJ520))</f>
        <v/>
      </c>
      <c r="AM520" s="298"/>
      <c r="AN520" s="362" t="str" cm="1">
        <f t="array" ref="AN520">IF($W520, "", INDEX(聲母資料表, $AA520, AN$5))</f>
        <v/>
      </c>
      <c r="AO520" s="367" t="str" cm="1">
        <f t="array" ref="AO520">IF($X520, "", INDEX(韻母資料表, $AD520, AO$5))</f>
        <v/>
      </c>
      <c r="AP520" s="362" t="str" cm="1">
        <f t="array" ref="AP520">IF($X520, "", INDEX(台羅韻母八聲調資料表, $AE520, $F520))</f>
        <v/>
      </c>
      <c r="AQ520" s="298"/>
      <c r="AR520" s="302" t="str">
        <f t="array" ref="AR520">IF($W520, "", INDEX(聲母資料表, $AA520, $AR$5))</f>
        <v/>
      </c>
      <c r="AS520" s="303" t="str">
        <f t="array" ref="AS520">IF($X520, "", INDEX(韻母資料表, $AD520, $AS$5))</f>
        <v/>
      </c>
      <c r="AT520" s="302" t="str">
        <f t="array" ref="AT520">IF($X520, "", INDEX(閩拼韻母八聲調資料表, $AE520, $AJ520))</f>
        <v/>
      </c>
      <c r="AV520" s="301" t="b">
        <f t="shared" si="197"/>
        <v>0</v>
      </c>
      <c r="AW520" s="301" t="str">
        <f>IF( $AV520, IFERROR( IF(MATCH( $E520, 顎音化聲母!$H$9:$H$37, 0), TRUE, FALSE), FALSE), "")</f>
        <v/>
      </c>
      <c r="AX520" s="301" t="str">
        <f t="array" ref="AX520">IF( AND($AV520, $AW520), INDEX(顎音化聲母資料表, MATCH( $D520 &amp; $E520, 顎音化聲母!$L$5:$L$136, 0), 3), "")</f>
        <v/>
      </c>
      <c r="AY520" s="301" t="str">
        <f t="shared" ref="AY520:AY583" si="221">IF($W520, "", AA520)</f>
        <v/>
      </c>
      <c r="AZ520" s="362" t="str">
        <f t="array" ref="AZ520">IF($AY520="", "", IF( $AX520&lt;&gt;"", $AX520,INDEX(聲母資料表, $AY520, $AZ$5)))</f>
        <v/>
      </c>
      <c r="BA520" s="362" t="str">
        <f t="array" ref="BA520">IF($X520, "", INDEX(方音八音反切資料表, $AE520, $AJ520))</f>
        <v/>
      </c>
    </row>
    <row r="521" spans="2:53">
      <c r="B521" s="307">
        <f t="shared" si="203"/>
        <v>514</v>
      </c>
      <c r="C521" s="404"/>
      <c r="D521" s="312"/>
      <c r="E521" s="312"/>
      <c r="F521" s="296"/>
      <c r="G521" s="418" t="str">
        <f t="shared" si="204"/>
        <v/>
      </c>
      <c r="H521" s="269" t="str" cm="1">
        <f t="array" ref="H521">IF( OR($U521, NOT($V521), $X521), "",  $AF521 &amp; INDEX(中文數值資料表, $AJ521, 2) &amp; $AC521)</f>
        <v/>
      </c>
      <c r="I521" s="332" t="str">
        <f t="shared" si="205"/>
        <v/>
      </c>
      <c r="J521" s="333" t="str">
        <f t="shared" si="206"/>
        <v/>
      </c>
      <c r="K521" s="334" t="str">
        <f t="shared" si="207"/>
        <v/>
      </c>
      <c r="L521" s="335" t="str">
        <f t="shared" si="208"/>
        <v/>
      </c>
      <c r="M521" s="270" t="str">
        <f t="shared" ca="1" si="209"/>
        <v xml:space="preserve">\ltjruby{}{}\
</v>
      </c>
      <c r="N521" s="270" t="str">
        <f t="shared" ca="1" si="210"/>
        <v xml:space="preserve">&lt;ruby&gt;&lt;rt&gt;&lt;/rt&gt;&lt;/ruby&gt;
</v>
      </c>
      <c r="O521" s="270" t="str">
        <f t="shared" ca="1" si="211"/>
        <v xml:space="preserve">&lt;ruby&gt;&lt;rt&gt;&lt;/rt&gt;&lt;/ruby&gt;
</v>
      </c>
      <c r="P521" s="270" t="str">
        <f t="shared" ca="1" si="202"/>
        <v xml:space="preserve">&lt;ruby&gt;&lt;rt&gt;&lt;/rt&gt;&lt;/ruby&gt;
</v>
      </c>
      <c r="Q521" s="270" t="str">
        <f t="shared" ca="1" si="202"/>
        <v xml:space="preserve">&lt;ruby&gt;&lt;rt&gt;&lt;/rt&gt;&lt;/ruby&gt;
</v>
      </c>
      <c r="R521" s="271" t="str">
        <f t="shared" ca="1" si="212"/>
        <v xml:space="preserve">&lt;ruby&gt;&lt;rtc&gt;&lt;/rtc&gt;&lt;/ruby&gt;
</v>
      </c>
      <c r="S521" s="271" t="str">
        <f t="shared" ca="1" si="213"/>
        <v xml:space="preserve">&lt;ruby&gt;&lt;rt&gt;&lt;/rt&gt;&lt;rtc&gt;&lt;/rtc&gt;&lt;/ruby&gt;
</v>
      </c>
      <c r="T521" s="244"/>
      <c r="U521" s="272" t="b">
        <f t="shared" si="214"/>
        <v>0</v>
      </c>
      <c r="V521" s="272" t="b">
        <f t="shared" si="215"/>
        <v>0</v>
      </c>
      <c r="W521" s="272" t="b">
        <f t="shared" si="198"/>
        <v>1</v>
      </c>
      <c r="X521" s="272" t="b">
        <f t="shared" si="216"/>
        <v>1</v>
      </c>
      <c r="Y521" s="272" t="b">
        <f t="shared" si="217"/>
        <v>0</v>
      </c>
      <c r="Z521" s="298"/>
      <c r="AA521" s="305" t="str">
        <f t="shared" si="218"/>
        <v/>
      </c>
      <c r="AB521" s="301" t="str" cm="1">
        <f t="array" ref="AB521">IF( $AA521="", "", INDEX(聲母資料表, $AA521, AB$5))</f>
        <v/>
      </c>
      <c r="AC521" s="301" t="str" cm="1">
        <f t="array" ref="AC521">IF( $AA521="", "", INDEX(聲母資料表, $AA521, AC$5))</f>
        <v/>
      </c>
      <c r="AD521" s="305" t="str">
        <f t="shared" si="219"/>
        <v/>
      </c>
      <c r="AE521" s="301" t="str" cm="1">
        <f t="array" ref="AE521">IF( $X521, "", INDEX(韻母資料表, AD521, AE$5))</f>
        <v/>
      </c>
      <c r="AF521" s="301" t="str" cm="1">
        <f t="array" ref="AF521">IF( $X521, "", INDEX(韻母資料表, AE521, AF$5))</f>
        <v/>
      </c>
      <c r="AG521" s="298"/>
      <c r="AH521" s="301" t="str">
        <f t="array" ref="AH521">IF( $X521, "", IF( INDEX(韻母資料表, AD521, $AH$5) = "入聲", TRUE, FALSE) )</f>
        <v/>
      </c>
      <c r="AI521" s="302" t="str">
        <f t="shared" si="220"/>
        <v/>
      </c>
      <c r="AJ521" s="302" t="str">
        <f t="shared" si="199"/>
        <v/>
      </c>
      <c r="AK521" s="362" t="str">
        <f t="array" ref="AK521">IF( $X521, "", INDEX(韻母資料表, $AD521, $AK$5))</f>
        <v/>
      </c>
      <c r="AL521" s="362" t="str">
        <f t="array" ref="AL521">IF($X521, "", INDEX(白話字韻母八聲調資料表, $AE521, $AJ521))</f>
        <v/>
      </c>
      <c r="AM521" s="298"/>
      <c r="AN521" s="362" t="str" cm="1">
        <f t="array" ref="AN521">IF($W521, "", INDEX(聲母資料表, $AA521, AN$5))</f>
        <v/>
      </c>
      <c r="AO521" s="367" t="str" cm="1">
        <f t="array" ref="AO521">IF($X521, "", INDEX(韻母資料表, $AD521, AO$5))</f>
        <v/>
      </c>
      <c r="AP521" s="362" t="str" cm="1">
        <f t="array" ref="AP521">IF($X521, "", INDEX(台羅韻母八聲調資料表, $AE521, $F521))</f>
        <v/>
      </c>
      <c r="AQ521" s="298"/>
      <c r="AR521" s="302" t="str">
        <f t="array" ref="AR521">IF($W521, "", INDEX(聲母資料表, $AA521, $AR$5))</f>
        <v/>
      </c>
      <c r="AS521" s="303" t="str">
        <f t="array" ref="AS521">IF($X521, "", INDEX(韻母資料表, $AD521, $AS$5))</f>
        <v/>
      </c>
      <c r="AT521" s="302" t="str">
        <f t="array" ref="AT521">IF($X521, "", INDEX(閩拼韻母八聲調資料表, $AE521, $AJ521))</f>
        <v/>
      </c>
      <c r="AV521" s="301" t="b">
        <f t="shared" ref="AV521:AV584" si="222">IF( OR($D521="ch", $D521="chh", $D521="j", $D521="s"), TRUE, FALSE)</f>
        <v>0</v>
      </c>
      <c r="AW521" s="301" t="str">
        <f>IF( $AV521, IFERROR( IF(MATCH( $E521, 顎音化聲母!$H$9:$H$37, 0), TRUE, FALSE), FALSE), "")</f>
        <v/>
      </c>
      <c r="AX521" s="301" t="str">
        <f t="array" ref="AX521">IF( AND($AV521, $AW521), INDEX(顎音化聲母資料表, MATCH( $D521 &amp; $E521, 顎音化聲母!$L$5:$L$136, 0), 3), "")</f>
        <v/>
      </c>
      <c r="AY521" s="301" t="str">
        <f t="shared" si="221"/>
        <v/>
      </c>
      <c r="AZ521" s="362" t="str">
        <f t="array" ref="AZ521">IF($AY521="", "", IF( $AX521&lt;&gt;"", $AX521,INDEX(聲母資料表, $AY521, $AZ$5)))</f>
        <v/>
      </c>
      <c r="BA521" s="362" t="str">
        <f t="array" ref="BA521">IF($X521, "", INDEX(方音八音反切資料表, $AE521, $AJ521))</f>
        <v/>
      </c>
    </row>
    <row r="522" spans="2:53">
      <c r="B522" s="307">
        <f t="shared" si="203"/>
        <v>515</v>
      </c>
      <c r="C522" s="404"/>
      <c r="D522" s="312"/>
      <c r="E522" s="312"/>
      <c r="F522" s="296"/>
      <c r="G522" s="418" t="str">
        <f t="shared" si="204"/>
        <v/>
      </c>
      <c r="H522" s="269" t="str" cm="1">
        <f t="array" ref="H522">IF( OR($U522, NOT($V522), $X522), "",  $AF522 &amp; INDEX(中文數值資料表, $AJ522, 2) &amp; $AC522)</f>
        <v/>
      </c>
      <c r="I522" s="332" t="str">
        <f t="shared" si="205"/>
        <v/>
      </c>
      <c r="J522" s="333" t="str">
        <f t="shared" si="206"/>
        <v/>
      </c>
      <c r="K522" s="334" t="str">
        <f t="shared" si="207"/>
        <v/>
      </c>
      <c r="L522" s="335" t="str">
        <f t="shared" si="208"/>
        <v/>
      </c>
      <c r="M522" s="270" t="str">
        <f t="shared" ca="1" si="209"/>
        <v xml:space="preserve">\ltjruby{}{}\
</v>
      </c>
      <c r="N522" s="270" t="str">
        <f t="shared" ca="1" si="210"/>
        <v xml:space="preserve">&lt;ruby&gt;&lt;rt&gt;&lt;/rt&gt;&lt;/ruby&gt;
</v>
      </c>
      <c r="O522" s="270" t="str">
        <f t="shared" ca="1" si="211"/>
        <v xml:space="preserve">&lt;ruby&gt;&lt;rt&gt;&lt;/rt&gt;&lt;/ruby&gt;
</v>
      </c>
      <c r="P522" s="270" t="str">
        <f t="shared" ca="1" si="202"/>
        <v xml:space="preserve">&lt;ruby&gt;&lt;rt&gt;&lt;/rt&gt;&lt;/ruby&gt;
</v>
      </c>
      <c r="Q522" s="270" t="str">
        <f t="shared" ca="1" si="202"/>
        <v xml:space="preserve">&lt;ruby&gt;&lt;rt&gt;&lt;/rt&gt;&lt;/ruby&gt;
</v>
      </c>
      <c r="R522" s="271" t="str">
        <f t="shared" ca="1" si="212"/>
        <v xml:space="preserve">&lt;ruby&gt;&lt;rtc&gt;&lt;/rtc&gt;&lt;/ruby&gt;
</v>
      </c>
      <c r="S522" s="271" t="str">
        <f t="shared" ca="1" si="213"/>
        <v xml:space="preserve">&lt;ruby&gt;&lt;rt&gt;&lt;/rt&gt;&lt;rtc&gt;&lt;/rtc&gt;&lt;/ruby&gt;
</v>
      </c>
      <c r="T522" s="244"/>
      <c r="U522" s="272" t="b">
        <f t="shared" si="214"/>
        <v>0</v>
      </c>
      <c r="V522" s="272" t="b">
        <f t="shared" si="215"/>
        <v>0</v>
      </c>
      <c r="W522" s="272" t="b">
        <f t="shared" ref="W522:W585" si="223">IF( OR($U522, NOT($V522)), TRUE, IF($D522="", TRUE, FALSE) )</f>
        <v>1</v>
      </c>
      <c r="X522" s="272" t="b">
        <f t="shared" si="216"/>
        <v>1</v>
      </c>
      <c r="Y522" s="272" t="b">
        <f t="shared" si="217"/>
        <v>0</v>
      </c>
      <c r="Z522" s="298"/>
      <c r="AA522" s="305" t="str">
        <f t="shared" si="218"/>
        <v/>
      </c>
      <c r="AB522" s="301" t="str" cm="1">
        <f t="array" ref="AB522">IF( $AA522="", "", INDEX(聲母資料表, $AA522, AB$5))</f>
        <v/>
      </c>
      <c r="AC522" s="301" t="str" cm="1">
        <f t="array" ref="AC522">IF( $AA522="", "", INDEX(聲母資料表, $AA522, AC$5))</f>
        <v/>
      </c>
      <c r="AD522" s="305" t="str">
        <f t="shared" si="219"/>
        <v/>
      </c>
      <c r="AE522" s="301" t="str" cm="1">
        <f t="array" ref="AE522">IF( $X522, "", INDEX(韻母資料表, AD522, AE$5))</f>
        <v/>
      </c>
      <c r="AF522" s="301" t="str" cm="1">
        <f t="array" ref="AF522">IF( $X522, "", INDEX(韻母資料表, AE522, AF$5))</f>
        <v/>
      </c>
      <c r="AG522" s="298"/>
      <c r="AH522" s="301" t="str">
        <f t="array" ref="AH522">IF( $X522, "", IF( INDEX(韻母資料表, AD522, $AH$5) = "入聲", TRUE, FALSE) )</f>
        <v/>
      </c>
      <c r="AI522" s="302" t="str">
        <f t="shared" si="220"/>
        <v/>
      </c>
      <c r="AJ522" s="302" t="str">
        <f t="shared" si="199"/>
        <v/>
      </c>
      <c r="AK522" s="362" t="str">
        <f t="array" ref="AK522">IF( $X522, "", INDEX(韻母資料表, $AD522, $AK$5))</f>
        <v/>
      </c>
      <c r="AL522" s="362" t="str">
        <f t="array" ref="AL522">IF($X522, "", INDEX(白話字韻母八聲調資料表, $AE522, $AJ522))</f>
        <v/>
      </c>
      <c r="AM522" s="298"/>
      <c r="AN522" s="362" t="str" cm="1">
        <f t="array" ref="AN522">IF($W522, "", INDEX(聲母資料表, $AA522, AN$5))</f>
        <v/>
      </c>
      <c r="AO522" s="367" t="str" cm="1">
        <f t="array" ref="AO522">IF($X522, "", INDEX(韻母資料表, $AD522, AO$5))</f>
        <v/>
      </c>
      <c r="AP522" s="362" t="str" cm="1">
        <f t="array" ref="AP522">IF($X522, "", INDEX(台羅韻母八聲調資料表, $AE522, $F522))</f>
        <v/>
      </c>
      <c r="AQ522" s="298"/>
      <c r="AR522" s="302" t="str">
        <f t="array" ref="AR522">IF($W522, "", INDEX(聲母資料表, $AA522, $AR$5))</f>
        <v/>
      </c>
      <c r="AS522" s="303" t="str">
        <f t="array" ref="AS522">IF($X522, "", INDEX(韻母資料表, $AD522, $AS$5))</f>
        <v/>
      </c>
      <c r="AT522" s="302" t="str">
        <f t="array" ref="AT522">IF($X522, "", INDEX(閩拼韻母八聲調資料表, $AE522, $AJ522))</f>
        <v/>
      </c>
      <c r="AV522" s="301" t="b">
        <f t="shared" si="222"/>
        <v>0</v>
      </c>
      <c r="AW522" s="301" t="str">
        <f>IF( $AV522, IFERROR( IF(MATCH( $E522, 顎音化聲母!$H$9:$H$37, 0), TRUE, FALSE), FALSE), "")</f>
        <v/>
      </c>
      <c r="AX522" s="301" t="str">
        <f t="array" ref="AX522">IF( AND($AV522, $AW522), INDEX(顎音化聲母資料表, MATCH( $D522 &amp; $E522, 顎音化聲母!$L$5:$L$136, 0), 3), "")</f>
        <v/>
      </c>
      <c r="AY522" s="301" t="str">
        <f t="shared" si="221"/>
        <v/>
      </c>
      <c r="AZ522" s="362" t="str">
        <f t="array" ref="AZ522">IF($AY522="", "", IF( $AX522&lt;&gt;"", $AX522,INDEX(聲母資料表, $AY522, $AZ$5)))</f>
        <v/>
      </c>
      <c r="BA522" s="362" t="str">
        <f t="array" ref="BA522">IF($X522, "", INDEX(方音八音反切資料表, $AE522, $AJ522))</f>
        <v/>
      </c>
    </row>
    <row r="523" spans="2:53">
      <c r="B523" s="307">
        <f t="shared" si="203"/>
        <v>516</v>
      </c>
      <c r="C523" s="404"/>
      <c r="D523" s="312"/>
      <c r="E523" s="312"/>
      <c r="F523" s="296"/>
      <c r="G523" s="418" t="str">
        <f t="shared" si="204"/>
        <v/>
      </c>
      <c r="H523" s="269" t="str" cm="1">
        <f t="array" ref="H523">IF( OR($U523, NOT($V523), $X523), "",  $AF523 &amp; INDEX(中文數值資料表, $AJ523, 2) &amp; $AC523)</f>
        <v/>
      </c>
      <c r="I523" s="332" t="str">
        <f t="shared" si="205"/>
        <v/>
      </c>
      <c r="J523" s="333" t="str">
        <f t="shared" si="206"/>
        <v/>
      </c>
      <c r="K523" s="334" t="str">
        <f t="shared" si="207"/>
        <v/>
      </c>
      <c r="L523" s="335" t="str">
        <f t="shared" si="208"/>
        <v/>
      </c>
      <c r="M523" s="270" t="str">
        <f t="shared" ca="1" si="209"/>
        <v xml:space="preserve">\ltjruby{}{}\
</v>
      </c>
      <c r="N523" s="270" t="str">
        <f t="shared" ca="1" si="210"/>
        <v xml:space="preserve">&lt;ruby&gt;&lt;rt&gt;&lt;/rt&gt;&lt;/ruby&gt;
</v>
      </c>
      <c r="O523" s="270" t="str">
        <f t="shared" ca="1" si="211"/>
        <v xml:space="preserve">&lt;ruby&gt;&lt;rt&gt;&lt;/rt&gt;&lt;/ruby&gt;
</v>
      </c>
      <c r="P523" s="270" t="str">
        <f t="shared" ca="1" si="202"/>
        <v xml:space="preserve">&lt;ruby&gt;&lt;rt&gt;&lt;/rt&gt;&lt;/ruby&gt;
</v>
      </c>
      <c r="Q523" s="270" t="str">
        <f t="shared" ca="1" si="202"/>
        <v xml:space="preserve">&lt;ruby&gt;&lt;rt&gt;&lt;/rt&gt;&lt;/ruby&gt;
</v>
      </c>
      <c r="R523" s="271" t="str">
        <f t="shared" ca="1" si="212"/>
        <v xml:space="preserve">&lt;ruby&gt;&lt;rtc&gt;&lt;/rtc&gt;&lt;/ruby&gt;
</v>
      </c>
      <c r="S523" s="271" t="str">
        <f t="shared" ca="1" si="213"/>
        <v xml:space="preserve">&lt;ruby&gt;&lt;rt&gt;&lt;/rt&gt;&lt;rtc&gt;&lt;/rtc&gt;&lt;/ruby&gt;
</v>
      </c>
      <c r="T523" s="244"/>
      <c r="U523" s="272" t="b">
        <f t="shared" si="214"/>
        <v>0</v>
      </c>
      <c r="V523" s="272" t="b">
        <f t="shared" si="215"/>
        <v>0</v>
      </c>
      <c r="W523" s="272" t="b">
        <f t="shared" si="223"/>
        <v>1</v>
      </c>
      <c r="X523" s="272" t="b">
        <f t="shared" si="216"/>
        <v>1</v>
      </c>
      <c r="Y523" s="272" t="b">
        <f t="shared" si="217"/>
        <v>0</v>
      </c>
      <c r="Z523" s="298"/>
      <c r="AA523" s="305" t="str">
        <f t="shared" si="218"/>
        <v/>
      </c>
      <c r="AB523" s="301" t="str" cm="1">
        <f t="array" ref="AB523">IF( $AA523="", "", INDEX(聲母資料表, $AA523, AB$5))</f>
        <v/>
      </c>
      <c r="AC523" s="301" t="str" cm="1">
        <f t="array" ref="AC523">IF( $AA523="", "", INDEX(聲母資料表, $AA523, AC$5))</f>
        <v/>
      </c>
      <c r="AD523" s="305" t="str">
        <f t="shared" si="219"/>
        <v/>
      </c>
      <c r="AE523" s="301" t="str" cm="1">
        <f t="array" ref="AE523">IF( $X523, "", INDEX(韻母資料表, AD523, AE$5))</f>
        <v/>
      </c>
      <c r="AF523" s="301" t="str" cm="1">
        <f t="array" ref="AF523">IF( $X523, "", INDEX(韻母資料表, AE523, AF$5))</f>
        <v/>
      </c>
      <c r="AG523" s="298"/>
      <c r="AH523" s="301" t="str">
        <f t="array" ref="AH523">IF( $X523, "", IF( INDEX(韻母資料表, AD523, $AH$5) = "入聲", TRUE, FALSE) )</f>
        <v/>
      </c>
      <c r="AI523" s="302" t="str">
        <f t="shared" si="220"/>
        <v/>
      </c>
      <c r="AJ523" s="302" t="str">
        <f t="shared" si="199"/>
        <v/>
      </c>
      <c r="AK523" s="362" t="str">
        <f t="array" ref="AK523">IF( $X523, "", INDEX(韻母資料表, $AD523, $AK$5))</f>
        <v/>
      </c>
      <c r="AL523" s="362" t="str">
        <f t="array" ref="AL523">IF($X523, "", INDEX(白話字韻母八聲調資料表, $AE523, $AJ523))</f>
        <v/>
      </c>
      <c r="AM523" s="298"/>
      <c r="AN523" s="362" t="str" cm="1">
        <f t="array" ref="AN523">IF($W523, "", INDEX(聲母資料表, $AA523, AN$5))</f>
        <v/>
      </c>
      <c r="AO523" s="367" t="str" cm="1">
        <f t="array" ref="AO523">IF($X523, "", INDEX(韻母資料表, $AD523, AO$5))</f>
        <v/>
      </c>
      <c r="AP523" s="362" t="str" cm="1">
        <f t="array" ref="AP523">IF($X523, "", INDEX(台羅韻母八聲調資料表, $AE523, $F523))</f>
        <v/>
      </c>
      <c r="AQ523" s="298"/>
      <c r="AR523" s="302" t="str">
        <f t="array" ref="AR523">IF($W523, "", INDEX(聲母資料表, $AA523, $AR$5))</f>
        <v/>
      </c>
      <c r="AS523" s="303" t="str">
        <f t="array" ref="AS523">IF($X523, "", INDEX(韻母資料表, $AD523, $AS$5))</f>
        <v/>
      </c>
      <c r="AT523" s="302" t="str">
        <f t="array" ref="AT523">IF($X523, "", INDEX(閩拼韻母八聲調資料表, $AE523, $AJ523))</f>
        <v/>
      </c>
      <c r="AV523" s="301" t="b">
        <f t="shared" si="222"/>
        <v>0</v>
      </c>
      <c r="AW523" s="301" t="str">
        <f>IF( $AV523, IFERROR( IF(MATCH( $E523, 顎音化聲母!$H$9:$H$37, 0), TRUE, FALSE), FALSE), "")</f>
        <v/>
      </c>
      <c r="AX523" s="301" t="str">
        <f t="array" ref="AX523">IF( AND($AV523, $AW523), INDEX(顎音化聲母資料表, MATCH( $D523 &amp; $E523, 顎音化聲母!$L$5:$L$136, 0), 3), "")</f>
        <v/>
      </c>
      <c r="AY523" s="301" t="str">
        <f t="shared" si="221"/>
        <v/>
      </c>
      <c r="AZ523" s="362" t="str">
        <f t="array" ref="AZ523">IF($AY523="", "", IF( $AX523&lt;&gt;"", $AX523,INDEX(聲母資料表, $AY523, $AZ$5)))</f>
        <v/>
      </c>
      <c r="BA523" s="362" t="str">
        <f t="array" ref="BA523">IF($X523, "", INDEX(方音八音反切資料表, $AE523, $AJ523))</f>
        <v/>
      </c>
    </row>
    <row r="524" spans="2:53">
      <c r="B524" s="307">
        <f t="shared" si="203"/>
        <v>517</v>
      </c>
      <c r="C524" s="404"/>
      <c r="D524" s="312"/>
      <c r="E524" s="312"/>
      <c r="F524" s="296"/>
      <c r="G524" s="418" t="str">
        <f t="shared" si="204"/>
        <v/>
      </c>
      <c r="H524" s="269" t="str" cm="1">
        <f t="array" ref="H524">IF( OR($U524, NOT($V524), $X524), "",  $AF524 &amp; INDEX(中文數值資料表, $AJ524, 2) &amp; $AC524)</f>
        <v/>
      </c>
      <c r="I524" s="332" t="str">
        <f t="shared" si="205"/>
        <v/>
      </c>
      <c r="J524" s="333" t="str">
        <f t="shared" si="206"/>
        <v/>
      </c>
      <c r="K524" s="334" t="str">
        <f t="shared" si="207"/>
        <v/>
      </c>
      <c r="L524" s="335" t="str">
        <f t="shared" si="208"/>
        <v/>
      </c>
      <c r="M524" s="270" t="str">
        <f t="shared" ca="1" si="209"/>
        <v xml:space="preserve">\ltjruby{}{}\
</v>
      </c>
      <c r="N524" s="270" t="str">
        <f t="shared" ca="1" si="210"/>
        <v xml:space="preserve">&lt;ruby&gt;&lt;rt&gt;&lt;/rt&gt;&lt;/ruby&gt;
</v>
      </c>
      <c r="O524" s="270" t="str">
        <f t="shared" ca="1" si="211"/>
        <v xml:space="preserve">&lt;ruby&gt;&lt;rt&gt;&lt;/rt&gt;&lt;/ruby&gt;
</v>
      </c>
      <c r="P524" s="270" t="str">
        <f t="shared" ca="1" si="202"/>
        <v xml:space="preserve">&lt;ruby&gt;&lt;rt&gt;&lt;/rt&gt;&lt;/ruby&gt;
</v>
      </c>
      <c r="Q524" s="270" t="str">
        <f t="shared" ca="1" si="202"/>
        <v xml:space="preserve">&lt;ruby&gt;&lt;rt&gt;&lt;/rt&gt;&lt;/ruby&gt;
</v>
      </c>
      <c r="R524" s="271" t="str">
        <f t="shared" ca="1" si="212"/>
        <v xml:space="preserve">&lt;ruby&gt;&lt;rtc&gt;&lt;/rtc&gt;&lt;/ruby&gt;
</v>
      </c>
      <c r="S524" s="271" t="str">
        <f t="shared" ca="1" si="213"/>
        <v xml:space="preserve">&lt;ruby&gt;&lt;rt&gt;&lt;/rt&gt;&lt;rtc&gt;&lt;/rtc&gt;&lt;/ruby&gt;
</v>
      </c>
      <c r="T524" s="244"/>
      <c r="U524" s="272" t="b">
        <f t="shared" si="214"/>
        <v>0</v>
      </c>
      <c r="V524" s="272" t="b">
        <f t="shared" si="215"/>
        <v>0</v>
      </c>
      <c r="W524" s="272" t="b">
        <f t="shared" si="223"/>
        <v>1</v>
      </c>
      <c r="X524" s="272" t="b">
        <f t="shared" si="216"/>
        <v>1</v>
      </c>
      <c r="Y524" s="272" t="b">
        <f t="shared" si="217"/>
        <v>0</v>
      </c>
      <c r="Z524" s="298"/>
      <c r="AA524" s="305" t="str">
        <f t="shared" si="218"/>
        <v/>
      </c>
      <c r="AB524" s="301" t="str" cm="1">
        <f t="array" ref="AB524">IF( $AA524="", "", INDEX(聲母資料表, $AA524, AB$5))</f>
        <v/>
      </c>
      <c r="AC524" s="301" t="str" cm="1">
        <f t="array" ref="AC524">IF( $AA524="", "", INDEX(聲母資料表, $AA524, AC$5))</f>
        <v/>
      </c>
      <c r="AD524" s="305" t="str">
        <f t="shared" si="219"/>
        <v/>
      </c>
      <c r="AE524" s="301" t="str" cm="1">
        <f t="array" ref="AE524">IF( $X524, "", INDEX(韻母資料表, AD524, AE$5))</f>
        <v/>
      </c>
      <c r="AF524" s="301" t="str" cm="1">
        <f t="array" ref="AF524">IF( $X524, "", INDEX(韻母資料表, AE524, AF$5))</f>
        <v/>
      </c>
      <c r="AG524" s="298"/>
      <c r="AH524" s="301" t="str">
        <f t="array" ref="AH524">IF( $X524, "", IF( INDEX(韻母資料表, AD524, $AH$5) = "入聲", TRUE, FALSE) )</f>
        <v/>
      </c>
      <c r="AI524" s="302" t="str">
        <f t="shared" si="220"/>
        <v/>
      </c>
      <c r="AJ524" s="302" t="str">
        <f t="shared" si="199"/>
        <v/>
      </c>
      <c r="AK524" s="362" t="str">
        <f t="array" ref="AK524">IF( $X524, "", INDEX(韻母資料表, $AD524, $AK$5))</f>
        <v/>
      </c>
      <c r="AL524" s="362" t="str">
        <f t="array" ref="AL524">IF($X524, "", INDEX(白話字韻母八聲調資料表, $AE524, $AJ524))</f>
        <v/>
      </c>
      <c r="AM524" s="298"/>
      <c r="AN524" s="362" t="str" cm="1">
        <f t="array" ref="AN524">IF($W524, "", INDEX(聲母資料表, $AA524, AN$5))</f>
        <v/>
      </c>
      <c r="AO524" s="367" t="str" cm="1">
        <f t="array" ref="AO524">IF($X524, "", INDEX(韻母資料表, $AD524, AO$5))</f>
        <v/>
      </c>
      <c r="AP524" s="362" t="str" cm="1">
        <f t="array" ref="AP524">IF($X524, "", INDEX(台羅韻母八聲調資料表, $AE524, $F524))</f>
        <v/>
      </c>
      <c r="AQ524" s="298"/>
      <c r="AR524" s="302" t="str">
        <f t="array" ref="AR524">IF($W524, "", INDEX(聲母資料表, $AA524, $AR$5))</f>
        <v/>
      </c>
      <c r="AS524" s="303" t="str">
        <f t="array" ref="AS524">IF($X524, "", INDEX(韻母資料表, $AD524, $AS$5))</f>
        <v/>
      </c>
      <c r="AT524" s="302" t="str">
        <f t="array" ref="AT524">IF($X524, "", INDEX(閩拼韻母八聲調資料表, $AE524, $AJ524))</f>
        <v/>
      </c>
      <c r="AV524" s="301" t="b">
        <f t="shared" si="222"/>
        <v>0</v>
      </c>
      <c r="AW524" s="301" t="str">
        <f>IF( $AV524, IFERROR( IF(MATCH( $E524, 顎音化聲母!$H$9:$H$37, 0), TRUE, FALSE), FALSE), "")</f>
        <v/>
      </c>
      <c r="AX524" s="301" t="str">
        <f t="array" ref="AX524">IF( AND($AV524, $AW524), INDEX(顎音化聲母資料表, MATCH( $D524 &amp; $E524, 顎音化聲母!$L$5:$L$136, 0), 3), "")</f>
        <v/>
      </c>
      <c r="AY524" s="301" t="str">
        <f t="shared" si="221"/>
        <v/>
      </c>
      <c r="AZ524" s="362" t="str">
        <f t="array" ref="AZ524">IF($AY524="", "", IF( $AX524&lt;&gt;"", $AX524,INDEX(聲母資料表, $AY524, $AZ$5)))</f>
        <v/>
      </c>
      <c r="BA524" s="362" t="str">
        <f t="array" ref="BA524">IF($X524, "", INDEX(方音八音反切資料表, $AE524, $AJ524))</f>
        <v/>
      </c>
    </row>
    <row r="525" spans="2:53">
      <c r="B525" s="307">
        <f t="shared" si="203"/>
        <v>518</v>
      </c>
      <c r="C525" s="404"/>
      <c r="D525" s="312"/>
      <c r="E525" s="312"/>
      <c r="F525" s="296"/>
      <c r="G525" s="418" t="str">
        <f t="shared" si="204"/>
        <v/>
      </c>
      <c r="H525" s="269" t="str" cm="1">
        <f t="array" ref="H525">IF( OR($U525, NOT($V525), $X525), "",  $AF525 &amp; INDEX(中文數值資料表, $AJ525, 2) &amp; $AC525)</f>
        <v/>
      </c>
      <c r="I525" s="332" t="str">
        <f t="shared" si="205"/>
        <v/>
      </c>
      <c r="J525" s="333" t="str">
        <f t="shared" si="206"/>
        <v/>
      </c>
      <c r="K525" s="334" t="str">
        <f t="shared" si="207"/>
        <v/>
      </c>
      <c r="L525" s="335" t="str">
        <f t="shared" si="208"/>
        <v/>
      </c>
      <c r="M525" s="270" t="str">
        <f t="shared" ca="1" si="209"/>
        <v xml:space="preserve">\ltjruby{}{}\
</v>
      </c>
      <c r="N525" s="270" t="str">
        <f t="shared" ca="1" si="210"/>
        <v xml:space="preserve">&lt;ruby&gt;&lt;rt&gt;&lt;/rt&gt;&lt;/ruby&gt;
</v>
      </c>
      <c r="O525" s="270" t="str">
        <f t="shared" ca="1" si="211"/>
        <v xml:space="preserve">&lt;ruby&gt;&lt;rt&gt;&lt;/rt&gt;&lt;/ruby&gt;
</v>
      </c>
      <c r="P525" s="270" t="str">
        <f t="shared" ca="1" si="202"/>
        <v xml:space="preserve">&lt;ruby&gt;&lt;rt&gt;&lt;/rt&gt;&lt;/ruby&gt;
</v>
      </c>
      <c r="Q525" s="270" t="str">
        <f t="shared" ca="1" si="202"/>
        <v xml:space="preserve">&lt;ruby&gt;&lt;rt&gt;&lt;/rt&gt;&lt;/ruby&gt;
</v>
      </c>
      <c r="R525" s="271" t="str">
        <f t="shared" ca="1" si="212"/>
        <v xml:space="preserve">&lt;ruby&gt;&lt;rtc&gt;&lt;/rtc&gt;&lt;/ruby&gt;
</v>
      </c>
      <c r="S525" s="271" t="str">
        <f t="shared" ca="1" si="213"/>
        <v xml:space="preserve">&lt;ruby&gt;&lt;rt&gt;&lt;/rt&gt;&lt;rtc&gt;&lt;/rtc&gt;&lt;/ruby&gt;
</v>
      </c>
      <c r="T525" s="244"/>
      <c r="U525" s="272" t="b">
        <f t="shared" si="214"/>
        <v>0</v>
      </c>
      <c r="V525" s="272" t="b">
        <f t="shared" si="215"/>
        <v>0</v>
      </c>
      <c r="W525" s="272" t="b">
        <f t="shared" si="223"/>
        <v>1</v>
      </c>
      <c r="X525" s="272" t="b">
        <f t="shared" si="216"/>
        <v>1</v>
      </c>
      <c r="Y525" s="272" t="b">
        <f t="shared" si="217"/>
        <v>0</v>
      </c>
      <c r="Z525" s="298"/>
      <c r="AA525" s="305" t="str">
        <f t="shared" si="218"/>
        <v/>
      </c>
      <c r="AB525" s="301" t="str" cm="1">
        <f t="array" ref="AB525">IF( $AA525="", "", INDEX(聲母資料表, $AA525, AB$5))</f>
        <v/>
      </c>
      <c r="AC525" s="301" t="str" cm="1">
        <f t="array" ref="AC525">IF( $AA525="", "", INDEX(聲母資料表, $AA525, AC$5))</f>
        <v/>
      </c>
      <c r="AD525" s="305" t="str">
        <f t="shared" si="219"/>
        <v/>
      </c>
      <c r="AE525" s="301" t="str" cm="1">
        <f t="array" ref="AE525">IF( $X525, "", INDEX(韻母資料表, AD525, AE$5))</f>
        <v/>
      </c>
      <c r="AF525" s="301" t="str" cm="1">
        <f t="array" ref="AF525">IF( $X525, "", INDEX(韻母資料表, AE525, AF$5))</f>
        <v/>
      </c>
      <c r="AG525" s="298"/>
      <c r="AH525" s="301" t="str">
        <f t="array" ref="AH525">IF( $X525, "", IF( INDEX(韻母資料表, AD525, $AH$5) = "入聲", TRUE, FALSE) )</f>
        <v/>
      </c>
      <c r="AI525" s="302" t="str">
        <f t="shared" si="220"/>
        <v/>
      </c>
      <c r="AJ525" s="302" t="str">
        <f t="shared" si="199"/>
        <v/>
      </c>
      <c r="AK525" s="362" t="str">
        <f t="array" ref="AK525">IF( $X525, "", INDEX(韻母資料表, $AD525, $AK$5))</f>
        <v/>
      </c>
      <c r="AL525" s="362" t="str">
        <f t="array" ref="AL525">IF($X525, "", INDEX(白話字韻母八聲調資料表, $AE525, $AJ525))</f>
        <v/>
      </c>
      <c r="AM525" s="298"/>
      <c r="AN525" s="362" t="str" cm="1">
        <f t="array" ref="AN525">IF($W525, "", INDEX(聲母資料表, $AA525, AN$5))</f>
        <v/>
      </c>
      <c r="AO525" s="367" t="str" cm="1">
        <f t="array" ref="AO525">IF($X525, "", INDEX(韻母資料表, $AD525, AO$5))</f>
        <v/>
      </c>
      <c r="AP525" s="362" t="str" cm="1">
        <f t="array" ref="AP525">IF($X525, "", INDEX(台羅韻母八聲調資料表, $AE525, $F525))</f>
        <v/>
      </c>
      <c r="AQ525" s="298"/>
      <c r="AR525" s="302" t="str">
        <f t="array" ref="AR525">IF($W525, "", INDEX(聲母資料表, $AA525, $AR$5))</f>
        <v/>
      </c>
      <c r="AS525" s="303" t="str">
        <f t="array" ref="AS525">IF($X525, "", INDEX(韻母資料表, $AD525, $AS$5))</f>
        <v/>
      </c>
      <c r="AT525" s="302" t="str">
        <f t="array" ref="AT525">IF($X525, "", INDEX(閩拼韻母八聲調資料表, $AE525, $AJ525))</f>
        <v/>
      </c>
      <c r="AV525" s="301" t="b">
        <f t="shared" si="222"/>
        <v>0</v>
      </c>
      <c r="AW525" s="301" t="str">
        <f>IF( $AV525, IFERROR( IF(MATCH( $E525, 顎音化聲母!$H$9:$H$37, 0), TRUE, FALSE), FALSE), "")</f>
        <v/>
      </c>
      <c r="AX525" s="301" t="str">
        <f t="array" ref="AX525">IF( AND($AV525, $AW525), INDEX(顎音化聲母資料表, MATCH( $D525 &amp; $E525, 顎音化聲母!$L$5:$L$136, 0), 3), "")</f>
        <v/>
      </c>
      <c r="AY525" s="301" t="str">
        <f t="shared" si="221"/>
        <v/>
      </c>
      <c r="AZ525" s="362" t="str">
        <f t="array" ref="AZ525">IF($AY525="", "", IF( $AX525&lt;&gt;"", $AX525,INDEX(聲母資料表, $AY525, $AZ$5)))</f>
        <v/>
      </c>
      <c r="BA525" s="362" t="str">
        <f t="array" ref="BA525">IF($X525, "", INDEX(方音八音反切資料表, $AE525, $AJ525))</f>
        <v/>
      </c>
    </row>
    <row r="526" spans="2:53">
      <c r="B526" s="307">
        <f t="shared" si="203"/>
        <v>519</v>
      </c>
      <c r="C526" s="404"/>
      <c r="D526" s="312"/>
      <c r="E526" s="312"/>
      <c r="F526" s="296"/>
      <c r="G526" s="418" t="str">
        <f t="shared" si="204"/>
        <v/>
      </c>
      <c r="H526" s="269" t="str" cm="1">
        <f t="array" ref="H526">IF( OR($U526, NOT($V526), $X526), "",  $AF526 &amp; INDEX(中文數值資料表, $AJ526, 2) &amp; $AC526)</f>
        <v/>
      </c>
      <c r="I526" s="332" t="str">
        <f t="shared" si="205"/>
        <v/>
      </c>
      <c r="J526" s="333" t="str">
        <f t="shared" si="206"/>
        <v/>
      </c>
      <c r="K526" s="334" t="str">
        <f t="shared" si="207"/>
        <v/>
      </c>
      <c r="L526" s="335" t="str">
        <f t="shared" si="208"/>
        <v/>
      </c>
      <c r="M526" s="270" t="str">
        <f t="shared" ca="1" si="209"/>
        <v xml:space="preserve">\ltjruby{}{}\
</v>
      </c>
      <c r="N526" s="270" t="str">
        <f t="shared" ca="1" si="210"/>
        <v xml:space="preserve">&lt;ruby&gt;&lt;rt&gt;&lt;/rt&gt;&lt;/ruby&gt;
</v>
      </c>
      <c r="O526" s="270" t="str">
        <f t="shared" ca="1" si="211"/>
        <v xml:space="preserve">&lt;ruby&gt;&lt;rt&gt;&lt;/rt&gt;&lt;/ruby&gt;
</v>
      </c>
      <c r="P526" s="270" t="str">
        <f t="shared" ca="1" si="202"/>
        <v xml:space="preserve">&lt;ruby&gt;&lt;rt&gt;&lt;/rt&gt;&lt;/ruby&gt;
</v>
      </c>
      <c r="Q526" s="270" t="str">
        <f t="shared" ca="1" si="202"/>
        <v xml:space="preserve">&lt;ruby&gt;&lt;rt&gt;&lt;/rt&gt;&lt;/ruby&gt;
</v>
      </c>
      <c r="R526" s="271" t="str">
        <f t="shared" ca="1" si="212"/>
        <v xml:space="preserve">&lt;ruby&gt;&lt;rtc&gt;&lt;/rtc&gt;&lt;/ruby&gt;
</v>
      </c>
      <c r="S526" s="271" t="str">
        <f t="shared" ca="1" si="213"/>
        <v xml:space="preserve">&lt;ruby&gt;&lt;rt&gt;&lt;/rt&gt;&lt;rtc&gt;&lt;/rtc&gt;&lt;/ruby&gt;
</v>
      </c>
      <c r="T526" s="244"/>
      <c r="U526" s="272" t="b">
        <f t="shared" si="214"/>
        <v>0</v>
      </c>
      <c r="V526" s="272" t="b">
        <f t="shared" si="215"/>
        <v>0</v>
      </c>
      <c r="W526" s="272" t="b">
        <f t="shared" si="223"/>
        <v>1</v>
      </c>
      <c r="X526" s="272" t="b">
        <f t="shared" si="216"/>
        <v>1</v>
      </c>
      <c r="Y526" s="272" t="b">
        <f t="shared" si="217"/>
        <v>0</v>
      </c>
      <c r="Z526" s="298"/>
      <c r="AA526" s="305" t="str">
        <f t="shared" si="218"/>
        <v/>
      </c>
      <c r="AB526" s="301" t="str" cm="1">
        <f t="array" ref="AB526">IF( $AA526="", "", INDEX(聲母資料表, $AA526, AB$5))</f>
        <v/>
      </c>
      <c r="AC526" s="301" t="str" cm="1">
        <f t="array" ref="AC526">IF( $AA526="", "", INDEX(聲母資料表, $AA526, AC$5))</f>
        <v/>
      </c>
      <c r="AD526" s="305" t="str">
        <f t="shared" si="219"/>
        <v/>
      </c>
      <c r="AE526" s="301" t="str" cm="1">
        <f t="array" ref="AE526">IF( $X526, "", INDEX(韻母資料表, AD526, AE$5))</f>
        <v/>
      </c>
      <c r="AF526" s="301" t="str" cm="1">
        <f t="array" ref="AF526">IF( $X526, "", INDEX(韻母資料表, AE526, AF$5))</f>
        <v/>
      </c>
      <c r="AG526" s="298"/>
      <c r="AH526" s="301" t="str">
        <f t="array" ref="AH526">IF( $X526, "", IF( INDEX(韻母資料表, AD526, $AH$5) = "入聲", TRUE, FALSE) )</f>
        <v/>
      </c>
      <c r="AI526" s="302" t="str">
        <f t="shared" si="220"/>
        <v/>
      </c>
      <c r="AJ526" s="302" t="str">
        <f t="shared" si="199"/>
        <v/>
      </c>
      <c r="AK526" s="362" t="str">
        <f t="array" ref="AK526">IF( $X526, "", INDEX(韻母資料表, $AD526, $AK$5))</f>
        <v/>
      </c>
      <c r="AL526" s="362" t="str">
        <f t="array" ref="AL526">IF($X526, "", INDEX(白話字韻母八聲調資料表, $AE526, $AJ526))</f>
        <v/>
      </c>
      <c r="AM526" s="298"/>
      <c r="AN526" s="362" t="str" cm="1">
        <f t="array" ref="AN526">IF($W526, "", INDEX(聲母資料表, $AA526, AN$5))</f>
        <v/>
      </c>
      <c r="AO526" s="367" t="str" cm="1">
        <f t="array" ref="AO526">IF($X526, "", INDEX(韻母資料表, $AD526, AO$5))</f>
        <v/>
      </c>
      <c r="AP526" s="362" t="str" cm="1">
        <f t="array" ref="AP526">IF($X526, "", INDEX(台羅韻母八聲調資料表, $AE526, $F526))</f>
        <v/>
      </c>
      <c r="AQ526" s="298"/>
      <c r="AR526" s="302" t="str">
        <f t="array" ref="AR526">IF($W526, "", INDEX(聲母資料表, $AA526, $AR$5))</f>
        <v/>
      </c>
      <c r="AS526" s="303" t="str">
        <f t="array" ref="AS526">IF($X526, "", INDEX(韻母資料表, $AD526, $AS$5))</f>
        <v/>
      </c>
      <c r="AT526" s="302" t="str">
        <f t="array" ref="AT526">IF($X526, "", INDEX(閩拼韻母八聲調資料表, $AE526, $AJ526))</f>
        <v/>
      </c>
      <c r="AV526" s="301" t="b">
        <f t="shared" si="222"/>
        <v>0</v>
      </c>
      <c r="AW526" s="301" t="str">
        <f>IF( $AV526, IFERROR( IF(MATCH( $E526, 顎音化聲母!$H$9:$H$37, 0), TRUE, FALSE), FALSE), "")</f>
        <v/>
      </c>
      <c r="AX526" s="301" t="str">
        <f t="array" ref="AX526">IF( AND($AV526, $AW526), INDEX(顎音化聲母資料表, MATCH( $D526 &amp; $E526, 顎音化聲母!$L$5:$L$136, 0), 3), "")</f>
        <v/>
      </c>
      <c r="AY526" s="301" t="str">
        <f t="shared" si="221"/>
        <v/>
      </c>
      <c r="AZ526" s="362" t="str">
        <f t="array" ref="AZ526">IF($AY526="", "", IF( $AX526&lt;&gt;"", $AX526,INDEX(聲母資料表, $AY526, $AZ$5)))</f>
        <v/>
      </c>
      <c r="BA526" s="362" t="str">
        <f t="array" ref="BA526">IF($X526, "", INDEX(方音八音反切資料表, $AE526, $AJ526))</f>
        <v/>
      </c>
    </row>
    <row r="527" spans="2:53">
      <c r="B527" s="307">
        <f t="shared" si="203"/>
        <v>520</v>
      </c>
      <c r="C527" s="404"/>
      <c r="D527" s="312"/>
      <c r="E527" s="312"/>
      <c r="F527" s="296"/>
      <c r="G527" s="418" t="str">
        <f t="shared" si="204"/>
        <v/>
      </c>
      <c r="H527" s="269" t="str" cm="1">
        <f t="array" ref="H527">IF( OR($U527, NOT($V527), $X527), "",  $AF527 &amp; INDEX(中文數值資料表, $AJ527, 2) &amp; $AC527)</f>
        <v/>
      </c>
      <c r="I527" s="332" t="str">
        <f t="shared" si="205"/>
        <v/>
      </c>
      <c r="J527" s="333" t="str">
        <f t="shared" si="206"/>
        <v/>
      </c>
      <c r="K527" s="334" t="str">
        <f t="shared" si="207"/>
        <v/>
      </c>
      <c r="L527" s="335" t="str">
        <f t="shared" si="208"/>
        <v/>
      </c>
      <c r="M527" s="270" t="str">
        <f t="shared" ca="1" si="209"/>
        <v xml:space="preserve">\ltjruby{}{}\
</v>
      </c>
      <c r="N527" s="270" t="str">
        <f t="shared" ca="1" si="210"/>
        <v xml:space="preserve">&lt;ruby&gt;&lt;rt&gt;&lt;/rt&gt;&lt;/ruby&gt;
</v>
      </c>
      <c r="O527" s="270" t="str">
        <f t="shared" ca="1" si="211"/>
        <v xml:space="preserve">&lt;ruby&gt;&lt;rt&gt;&lt;/rt&gt;&lt;/ruby&gt;
</v>
      </c>
      <c r="P527" s="270" t="str">
        <f t="shared" ca="1" si="202"/>
        <v xml:space="preserve">&lt;ruby&gt;&lt;rt&gt;&lt;/rt&gt;&lt;/ruby&gt;
</v>
      </c>
      <c r="Q527" s="270" t="str">
        <f t="shared" ca="1" si="202"/>
        <v xml:space="preserve">&lt;ruby&gt;&lt;rt&gt;&lt;/rt&gt;&lt;/ruby&gt;
</v>
      </c>
      <c r="R527" s="271" t="str">
        <f t="shared" ca="1" si="212"/>
        <v xml:space="preserve">&lt;ruby&gt;&lt;rtc&gt;&lt;/rtc&gt;&lt;/ruby&gt;
</v>
      </c>
      <c r="S527" s="271" t="str">
        <f t="shared" ca="1" si="213"/>
        <v xml:space="preserve">&lt;ruby&gt;&lt;rt&gt;&lt;/rt&gt;&lt;rtc&gt;&lt;/rtc&gt;&lt;/ruby&gt;
</v>
      </c>
      <c r="T527" s="244"/>
      <c r="U527" s="272" t="b">
        <f t="shared" si="214"/>
        <v>0</v>
      </c>
      <c r="V527" s="272" t="b">
        <f t="shared" si="215"/>
        <v>0</v>
      </c>
      <c r="W527" s="272" t="b">
        <f t="shared" si="223"/>
        <v>1</v>
      </c>
      <c r="X527" s="272" t="b">
        <f t="shared" si="216"/>
        <v>1</v>
      </c>
      <c r="Y527" s="272" t="b">
        <f t="shared" si="217"/>
        <v>0</v>
      </c>
      <c r="Z527" s="298"/>
      <c r="AA527" s="305" t="str">
        <f t="shared" si="218"/>
        <v/>
      </c>
      <c r="AB527" s="301" t="str" cm="1">
        <f t="array" ref="AB527">IF( $AA527="", "", INDEX(聲母資料表, $AA527, AB$5))</f>
        <v/>
      </c>
      <c r="AC527" s="301" t="str" cm="1">
        <f t="array" ref="AC527">IF( $AA527="", "", INDEX(聲母資料表, $AA527, AC$5))</f>
        <v/>
      </c>
      <c r="AD527" s="305" t="str">
        <f t="shared" si="219"/>
        <v/>
      </c>
      <c r="AE527" s="301" t="str" cm="1">
        <f t="array" ref="AE527">IF( $X527, "", INDEX(韻母資料表, AD527, AE$5))</f>
        <v/>
      </c>
      <c r="AF527" s="301" t="str" cm="1">
        <f t="array" ref="AF527">IF( $X527, "", INDEX(韻母資料表, AE527, AF$5))</f>
        <v/>
      </c>
      <c r="AG527" s="298"/>
      <c r="AH527" s="301" t="str">
        <f t="array" ref="AH527">IF( $X527, "", IF( INDEX(韻母資料表, AD527, $AH$5) = "入聲", TRUE, FALSE) )</f>
        <v/>
      </c>
      <c r="AI527" s="302" t="str">
        <f t="shared" si="220"/>
        <v/>
      </c>
      <c r="AJ527" s="302" t="str">
        <f t="shared" si="199"/>
        <v/>
      </c>
      <c r="AK527" s="362" t="str">
        <f t="array" ref="AK527">IF( $X527, "", INDEX(韻母資料表, $AD527, $AK$5))</f>
        <v/>
      </c>
      <c r="AL527" s="362" t="str">
        <f t="array" ref="AL527">IF($X527, "", INDEX(白話字韻母八聲調資料表, $AE527, $AJ527))</f>
        <v/>
      </c>
      <c r="AM527" s="298"/>
      <c r="AN527" s="362" t="str" cm="1">
        <f t="array" ref="AN527">IF($W527, "", INDEX(聲母資料表, $AA527, AN$5))</f>
        <v/>
      </c>
      <c r="AO527" s="367" t="str" cm="1">
        <f t="array" ref="AO527">IF($X527, "", INDEX(韻母資料表, $AD527, AO$5))</f>
        <v/>
      </c>
      <c r="AP527" s="362" t="str" cm="1">
        <f t="array" ref="AP527">IF($X527, "", INDEX(台羅韻母八聲調資料表, $AE527, $F527))</f>
        <v/>
      </c>
      <c r="AQ527" s="298"/>
      <c r="AR527" s="302" t="str">
        <f t="array" ref="AR527">IF($W527, "", INDEX(聲母資料表, $AA527, $AR$5))</f>
        <v/>
      </c>
      <c r="AS527" s="303" t="str">
        <f t="array" ref="AS527">IF($X527, "", INDEX(韻母資料表, $AD527, $AS$5))</f>
        <v/>
      </c>
      <c r="AT527" s="302" t="str">
        <f t="array" ref="AT527">IF($X527, "", INDEX(閩拼韻母八聲調資料表, $AE527, $AJ527))</f>
        <v/>
      </c>
      <c r="AV527" s="301" t="b">
        <f t="shared" si="222"/>
        <v>0</v>
      </c>
      <c r="AW527" s="301" t="str">
        <f>IF( $AV527, IFERROR( IF(MATCH( $E527, 顎音化聲母!$H$9:$H$37, 0), TRUE, FALSE), FALSE), "")</f>
        <v/>
      </c>
      <c r="AX527" s="301" t="str">
        <f t="array" ref="AX527">IF( AND($AV527, $AW527), INDEX(顎音化聲母資料表, MATCH( $D527 &amp; $E527, 顎音化聲母!$L$5:$L$136, 0), 3), "")</f>
        <v/>
      </c>
      <c r="AY527" s="301" t="str">
        <f t="shared" si="221"/>
        <v/>
      </c>
      <c r="AZ527" s="362" t="str">
        <f t="array" ref="AZ527">IF($AY527="", "", IF( $AX527&lt;&gt;"", $AX527,INDEX(聲母資料表, $AY527, $AZ$5)))</f>
        <v/>
      </c>
      <c r="BA527" s="362" t="str">
        <f t="array" ref="BA527">IF($X527, "", INDEX(方音八音反切資料表, $AE527, $AJ527))</f>
        <v/>
      </c>
    </row>
    <row r="528" spans="2:53">
      <c r="B528" s="307">
        <f t="shared" si="203"/>
        <v>521</v>
      </c>
      <c r="C528" s="404"/>
      <c r="D528" s="312"/>
      <c r="E528" s="312"/>
      <c r="F528" s="296"/>
      <c r="G528" s="418" t="str">
        <f t="shared" si="204"/>
        <v/>
      </c>
      <c r="H528" s="269" t="str" cm="1">
        <f t="array" ref="H528">IF( OR($U528, NOT($V528), $X528), "",  $AF528 &amp; INDEX(中文數值資料表, $AJ528, 2) &amp; $AC528)</f>
        <v/>
      </c>
      <c r="I528" s="332" t="str">
        <f t="shared" si="205"/>
        <v/>
      </c>
      <c r="J528" s="333" t="str">
        <f t="shared" si="206"/>
        <v/>
      </c>
      <c r="K528" s="334" t="str">
        <f t="shared" si="207"/>
        <v/>
      </c>
      <c r="L528" s="335" t="str">
        <f t="shared" si="208"/>
        <v/>
      </c>
      <c r="M528" s="270" t="str">
        <f t="shared" ca="1" si="209"/>
        <v xml:space="preserve">\ltjruby{}{}\
</v>
      </c>
      <c r="N528" s="270" t="str">
        <f t="shared" ca="1" si="210"/>
        <v xml:space="preserve">&lt;ruby&gt;&lt;rt&gt;&lt;/rt&gt;&lt;/ruby&gt;
</v>
      </c>
      <c r="O528" s="270" t="str">
        <f t="shared" ca="1" si="211"/>
        <v xml:space="preserve">&lt;ruby&gt;&lt;rt&gt;&lt;/rt&gt;&lt;/ruby&gt;
</v>
      </c>
      <c r="P528" s="270" t="str">
        <f t="shared" ref="P528:Q547" ca="1" si="224">IF( $U528, ($C528 &amp; CHAR(10)), IF($C528=CHAR(10), (CHAR(10) &amp; "&lt;/p&gt;" &amp; CHAR(10) &amp; "&lt;p&gt;" &amp; CHAR(10)), "&lt;ruby&gt;" &amp; $C528 &amp; "&lt;rt&gt;" &amp; INDIRECT( ADDRESS(ROW(), COLUMN() - $P$5) ) &amp; "&lt;/rt&gt;&lt;/ruby&gt;" &amp; CHAR(10)))</f>
        <v xml:space="preserve">&lt;ruby&gt;&lt;rt&gt;&lt;/rt&gt;&lt;/ruby&gt;
</v>
      </c>
      <c r="Q528" s="270" t="str">
        <f t="shared" ca="1" si="224"/>
        <v xml:space="preserve">&lt;ruby&gt;&lt;rt&gt;&lt;/rt&gt;&lt;/ruby&gt;
</v>
      </c>
      <c r="R528" s="271" t="str">
        <f t="shared" ca="1" si="212"/>
        <v xml:space="preserve">&lt;ruby&gt;&lt;rtc&gt;&lt;/rtc&gt;&lt;/ruby&gt;
</v>
      </c>
      <c r="S528" s="271" t="str">
        <f t="shared" ca="1" si="213"/>
        <v xml:space="preserve">&lt;ruby&gt;&lt;rt&gt;&lt;/rt&gt;&lt;rtc&gt;&lt;/rtc&gt;&lt;/ruby&gt;
</v>
      </c>
      <c r="T528" s="244"/>
      <c r="U528" s="272" t="b">
        <f t="shared" si="214"/>
        <v>0</v>
      </c>
      <c r="V528" s="272" t="b">
        <f t="shared" si="215"/>
        <v>0</v>
      </c>
      <c r="W528" s="272" t="b">
        <f t="shared" si="223"/>
        <v>1</v>
      </c>
      <c r="X528" s="272" t="b">
        <f t="shared" si="216"/>
        <v>1</v>
      </c>
      <c r="Y528" s="272" t="b">
        <f t="shared" si="217"/>
        <v>0</v>
      </c>
      <c r="Z528" s="298"/>
      <c r="AA528" s="305" t="str">
        <f t="shared" si="218"/>
        <v/>
      </c>
      <c r="AB528" s="301" t="str" cm="1">
        <f t="array" ref="AB528">IF( $AA528="", "", INDEX(聲母資料表, $AA528, AB$5))</f>
        <v/>
      </c>
      <c r="AC528" s="301" t="str" cm="1">
        <f t="array" ref="AC528">IF( $AA528="", "", INDEX(聲母資料表, $AA528, AC$5))</f>
        <v/>
      </c>
      <c r="AD528" s="305" t="str">
        <f t="shared" si="219"/>
        <v/>
      </c>
      <c r="AE528" s="301" t="str" cm="1">
        <f t="array" ref="AE528">IF( $X528, "", INDEX(韻母資料表, AD528, AE$5))</f>
        <v/>
      </c>
      <c r="AF528" s="301" t="str" cm="1">
        <f t="array" ref="AF528">IF( $X528, "", INDEX(韻母資料表, AE528, AF$5))</f>
        <v/>
      </c>
      <c r="AG528" s="298"/>
      <c r="AH528" s="301" t="str">
        <f t="array" ref="AH528">IF( $X528, "", IF( INDEX(韻母資料表, AD528, $AH$5) = "入聲", TRUE, FALSE) )</f>
        <v/>
      </c>
      <c r="AI528" s="302" t="str">
        <f t="shared" si="220"/>
        <v/>
      </c>
      <c r="AJ528" s="302" t="str">
        <f t="shared" si="199"/>
        <v/>
      </c>
      <c r="AK528" s="362" t="str">
        <f t="array" ref="AK528">IF( $X528, "", INDEX(韻母資料表, $AD528, $AK$5))</f>
        <v/>
      </c>
      <c r="AL528" s="362" t="str">
        <f t="array" ref="AL528">IF($X528, "", INDEX(白話字韻母八聲調資料表, $AE528, $AJ528))</f>
        <v/>
      </c>
      <c r="AM528" s="298"/>
      <c r="AN528" s="362" t="str" cm="1">
        <f t="array" ref="AN528">IF($W528, "", INDEX(聲母資料表, $AA528, AN$5))</f>
        <v/>
      </c>
      <c r="AO528" s="367" t="str" cm="1">
        <f t="array" ref="AO528">IF($X528, "", INDEX(韻母資料表, $AD528, AO$5))</f>
        <v/>
      </c>
      <c r="AP528" s="362" t="str" cm="1">
        <f t="array" ref="AP528">IF($X528, "", INDEX(台羅韻母八聲調資料表, $AE528, $F528))</f>
        <v/>
      </c>
      <c r="AQ528" s="298"/>
      <c r="AR528" s="302" t="str">
        <f t="array" ref="AR528">IF($W528, "", INDEX(聲母資料表, $AA528, $AR$5))</f>
        <v/>
      </c>
      <c r="AS528" s="303" t="str">
        <f t="array" ref="AS528">IF($X528, "", INDEX(韻母資料表, $AD528, $AS$5))</f>
        <v/>
      </c>
      <c r="AT528" s="302" t="str">
        <f t="array" ref="AT528">IF($X528, "", INDEX(閩拼韻母八聲調資料表, $AE528, $AJ528))</f>
        <v/>
      </c>
      <c r="AV528" s="301" t="b">
        <f t="shared" si="222"/>
        <v>0</v>
      </c>
      <c r="AW528" s="301" t="str">
        <f>IF( $AV528, IFERROR( IF(MATCH( $E528, 顎音化聲母!$H$9:$H$37, 0), TRUE, FALSE), FALSE), "")</f>
        <v/>
      </c>
      <c r="AX528" s="301" t="str">
        <f t="array" ref="AX528">IF( AND($AV528, $AW528), INDEX(顎音化聲母資料表, MATCH( $D528 &amp; $E528, 顎音化聲母!$L$5:$L$136, 0), 3), "")</f>
        <v/>
      </c>
      <c r="AY528" s="301" t="str">
        <f t="shared" si="221"/>
        <v/>
      </c>
      <c r="AZ528" s="362" t="str">
        <f t="array" ref="AZ528">IF($AY528="", "", IF( $AX528&lt;&gt;"", $AX528,INDEX(聲母資料表, $AY528, $AZ$5)))</f>
        <v/>
      </c>
      <c r="BA528" s="362" t="str">
        <f t="array" ref="BA528">IF($X528, "", INDEX(方音八音反切資料表, $AE528, $AJ528))</f>
        <v/>
      </c>
    </row>
    <row r="529" spans="2:53">
      <c r="B529" s="307">
        <f t="shared" si="203"/>
        <v>522</v>
      </c>
      <c r="C529" s="404"/>
      <c r="D529" s="312"/>
      <c r="E529" s="312"/>
      <c r="F529" s="296"/>
      <c r="G529" s="418" t="str">
        <f t="shared" si="204"/>
        <v/>
      </c>
      <c r="H529" s="269" t="str" cm="1">
        <f t="array" ref="H529">IF( OR($U529, NOT($V529), $X529), "",  $AF529 &amp; INDEX(中文數值資料表, $AJ529, 2) &amp; $AC529)</f>
        <v/>
      </c>
      <c r="I529" s="332" t="str">
        <f t="shared" si="205"/>
        <v/>
      </c>
      <c r="J529" s="333" t="str">
        <f t="shared" si="206"/>
        <v/>
      </c>
      <c r="K529" s="334" t="str">
        <f t="shared" si="207"/>
        <v/>
      </c>
      <c r="L529" s="335" t="str">
        <f t="shared" si="208"/>
        <v/>
      </c>
      <c r="M529" s="270" t="str">
        <f t="shared" ca="1" si="209"/>
        <v xml:space="preserve">\ltjruby{}{}\
</v>
      </c>
      <c r="N529" s="270" t="str">
        <f t="shared" ca="1" si="210"/>
        <v xml:space="preserve">&lt;ruby&gt;&lt;rt&gt;&lt;/rt&gt;&lt;/ruby&gt;
</v>
      </c>
      <c r="O529" s="270" t="str">
        <f t="shared" ca="1" si="211"/>
        <v xml:space="preserve">&lt;ruby&gt;&lt;rt&gt;&lt;/rt&gt;&lt;/ruby&gt;
</v>
      </c>
      <c r="P529" s="270" t="str">
        <f t="shared" ca="1" si="224"/>
        <v xml:space="preserve">&lt;ruby&gt;&lt;rt&gt;&lt;/rt&gt;&lt;/ruby&gt;
</v>
      </c>
      <c r="Q529" s="270" t="str">
        <f t="shared" ca="1" si="224"/>
        <v xml:space="preserve">&lt;ruby&gt;&lt;rt&gt;&lt;/rt&gt;&lt;/ruby&gt;
</v>
      </c>
      <c r="R529" s="271" t="str">
        <f t="shared" ca="1" si="212"/>
        <v xml:space="preserve">&lt;ruby&gt;&lt;rtc&gt;&lt;/rtc&gt;&lt;/ruby&gt;
</v>
      </c>
      <c r="S529" s="271" t="str">
        <f t="shared" ca="1" si="213"/>
        <v xml:space="preserve">&lt;ruby&gt;&lt;rt&gt;&lt;/rt&gt;&lt;rtc&gt;&lt;/rtc&gt;&lt;/ruby&gt;
</v>
      </c>
      <c r="T529" s="244"/>
      <c r="U529" s="272" t="b">
        <f t="shared" si="214"/>
        <v>0</v>
      </c>
      <c r="V529" s="272" t="b">
        <f t="shared" si="215"/>
        <v>0</v>
      </c>
      <c r="W529" s="272" t="b">
        <f t="shared" si="223"/>
        <v>1</v>
      </c>
      <c r="X529" s="272" t="b">
        <f t="shared" si="216"/>
        <v>1</v>
      </c>
      <c r="Y529" s="272" t="b">
        <f t="shared" si="217"/>
        <v>0</v>
      </c>
      <c r="Z529" s="298"/>
      <c r="AA529" s="305" t="str">
        <f t="shared" si="218"/>
        <v/>
      </c>
      <c r="AB529" s="301" t="str" cm="1">
        <f t="array" ref="AB529">IF( $AA529="", "", INDEX(聲母資料表, $AA529, AB$5))</f>
        <v/>
      </c>
      <c r="AC529" s="301" t="str" cm="1">
        <f t="array" ref="AC529">IF( $AA529="", "", INDEX(聲母資料表, $AA529, AC$5))</f>
        <v/>
      </c>
      <c r="AD529" s="305" t="str">
        <f t="shared" si="219"/>
        <v/>
      </c>
      <c r="AE529" s="301" t="str" cm="1">
        <f t="array" ref="AE529">IF( $X529, "", INDEX(韻母資料表, AD529, AE$5))</f>
        <v/>
      </c>
      <c r="AF529" s="301" t="str" cm="1">
        <f t="array" ref="AF529">IF( $X529, "", INDEX(韻母資料表, AE529, AF$5))</f>
        <v/>
      </c>
      <c r="AG529" s="298"/>
      <c r="AH529" s="301" t="str">
        <f t="array" ref="AH529">IF( $X529, "", IF( INDEX(韻母資料表, AD529, $AH$5) = "入聲", TRUE, FALSE) )</f>
        <v/>
      </c>
      <c r="AI529" s="302" t="str">
        <f t="shared" si="220"/>
        <v/>
      </c>
      <c r="AJ529" s="302" t="str">
        <f t="shared" si="199"/>
        <v/>
      </c>
      <c r="AK529" s="362" t="str">
        <f t="array" ref="AK529">IF( $X529, "", INDEX(韻母資料表, $AD529, $AK$5))</f>
        <v/>
      </c>
      <c r="AL529" s="362" t="str">
        <f t="array" ref="AL529">IF($X529, "", INDEX(白話字韻母八聲調資料表, $AE529, $AJ529))</f>
        <v/>
      </c>
      <c r="AM529" s="298"/>
      <c r="AN529" s="362" t="str" cm="1">
        <f t="array" ref="AN529">IF($W529, "", INDEX(聲母資料表, $AA529, AN$5))</f>
        <v/>
      </c>
      <c r="AO529" s="367" t="str" cm="1">
        <f t="array" ref="AO529">IF($X529, "", INDEX(韻母資料表, $AD529, AO$5))</f>
        <v/>
      </c>
      <c r="AP529" s="362" t="str" cm="1">
        <f t="array" ref="AP529">IF($X529, "", INDEX(台羅韻母八聲調資料表, $AE529, $F529))</f>
        <v/>
      </c>
      <c r="AQ529" s="298"/>
      <c r="AR529" s="302" t="str">
        <f t="array" ref="AR529">IF($W529, "", INDEX(聲母資料表, $AA529, $AR$5))</f>
        <v/>
      </c>
      <c r="AS529" s="303" t="str">
        <f t="array" ref="AS529">IF($X529, "", INDEX(韻母資料表, $AD529, $AS$5))</f>
        <v/>
      </c>
      <c r="AT529" s="302" t="str">
        <f t="array" ref="AT529">IF($X529, "", INDEX(閩拼韻母八聲調資料表, $AE529, $AJ529))</f>
        <v/>
      </c>
      <c r="AV529" s="301" t="b">
        <f t="shared" si="222"/>
        <v>0</v>
      </c>
      <c r="AW529" s="301" t="str">
        <f>IF( $AV529, IFERROR( IF(MATCH( $E529, 顎音化聲母!$H$9:$H$37, 0), TRUE, FALSE), FALSE), "")</f>
        <v/>
      </c>
      <c r="AX529" s="301" t="str">
        <f t="array" ref="AX529">IF( AND($AV529, $AW529), INDEX(顎音化聲母資料表, MATCH( $D529 &amp; $E529, 顎音化聲母!$L$5:$L$136, 0), 3), "")</f>
        <v/>
      </c>
      <c r="AY529" s="301" t="str">
        <f t="shared" si="221"/>
        <v/>
      </c>
      <c r="AZ529" s="362" t="str">
        <f t="array" ref="AZ529">IF($AY529="", "", IF( $AX529&lt;&gt;"", $AX529,INDEX(聲母資料表, $AY529, $AZ$5)))</f>
        <v/>
      </c>
      <c r="BA529" s="362" t="str">
        <f t="array" ref="BA529">IF($X529, "", INDEX(方音八音反切資料表, $AE529, $AJ529))</f>
        <v/>
      </c>
    </row>
    <row r="530" spans="2:53">
      <c r="B530" s="307">
        <f t="shared" si="203"/>
        <v>523</v>
      </c>
      <c r="C530" s="404"/>
      <c r="D530" s="312"/>
      <c r="E530" s="312"/>
      <c r="F530" s="296"/>
      <c r="G530" s="418" t="str">
        <f t="shared" si="204"/>
        <v/>
      </c>
      <c r="H530" s="269" t="str" cm="1">
        <f t="array" ref="H530">IF( OR($U530, NOT($V530), $X530), "",  $AF530 &amp; INDEX(中文數值資料表, $AJ530, 2) &amp; $AC530)</f>
        <v/>
      </c>
      <c r="I530" s="332" t="str">
        <f t="shared" si="205"/>
        <v/>
      </c>
      <c r="J530" s="333" t="str">
        <f t="shared" si="206"/>
        <v/>
      </c>
      <c r="K530" s="334" t="str">
        <f t="shared" si="207"/>
        <v/>
      </c>
      <c r="L530" s="335" t="str">
        <f t="shared" si="208"/>
        <v/>
      </c>
      <c r="M530" s="270" t="str">
        <f t="shared" ca="1" si="209"/>
        <v xml:space="preserve">\ltjruby{}{}\
</v>
      </c>
      <c r="N530" s="270" t="str">
        <f t="shared" ca="1" si="210"/>
        <v xml:space="preserve">&lt;ruby&gt;&lt;rt&gt;&lt;/rt&gt;&lt;/ruby&gt;
</v>
      </c>
      <c r="O530" s="270" t="str">
        <f t="shared" ca="1" si="211"/>
        <v xml:space="preserve">&lt;ruby&gt;&lt;rt&gt;&lt;/rt&gt;&lt;/ruby&gt;
</v>
      </c>
      <c r="P530" s="270" t="str">
        <f t="shared" ca="1" si="224"/>
        <v xml:space="preserve">&lt;ruby&gt;&lt;rt&gt;&lt;/rt&gt;&lt;/ruby&gt;
</v>
      </c>
      <c r="Q530" s="270" t="str">
        <f t="shared" ca="1" si="224"/>
        <v xml:space="preserve">&lt;ruby&gt;&lt;rt&gt;&lt;/rt&gt;&lt;/ruby&gt;
</v>
      </c>
      <c r="R530" s="271" t="str">
        <f t="shared" ca="1" si="212"/>
        <v xml:space="preserve">&lt;ruby&gt;&lt;rtc&gt;&lt;/rtc&gt;&lt;/ruby&gt;
</v>
      </c>
      <c r="S530" s="271" t="str">
        <f t="shared" ca="1" si="213"/>
        <v xml:space="preserve">&lt;ruby&gt;&lt;rt&gt;&lt;/rt&gt;&lt;rtc&gt;&lt;/rtc&gt;&lt;/ruby&gt;
</v>
      </c>
      <c r="T530" s="244"/>
      <c r="U530" s="272" t="b">
        <f t="shared" si="214"/>
        <v>0</v>
      </c>
      <c r="V530" s="272" t="b">
        <f t="shared" si="215"/>
        <v>0</v>
      </c>
      <c r="W530" s="272" t="b">
        <f t="shared" si="223"/>
        <v>1</v>
      </c>
      <c r="X530" s="272" t="b">
        <f t="shared" si="216"/>
        <v>1</v>
      </c>
      <c r="Y530" s="272" t="b">
        <f t="shared" si="217"/>
        <v>0</v>
      </c>
      <c r="Z530" s="298"/>
      <c r="AA530" s="305" t="str">
        <f t="shared" si="218"/>
        <v/>
      </c>
      <c r="AB530" s="301" t="str" cm="1">
        <f t="array" ref="AB530">IF( $AA530="", "", INDEX(聲母資料表, $AA530, AB$5))</f>
        <v/>
      </c>
      <c r="AC530" s="301" t="str" cm="1">
        <f t="array" ref="AC530">IF( $AA530="", "", INDEX(聲母資料表, $AA530, AC$5))</f>
        <v/>
      </c>
      <c r="AD530" s="305" t="str">
        <f t="shared" si="219"/>
        <v/>
      </c>
      <c r="AE530" s="301" t="str" cm="1">
        <f t="array" ref="AE530">IF( $X530, "", INDEX(韻母資料表, AD530, AE$5))</f>
        <v/>
      </c>
      <c r="AF530" s="301" t="str" cm="1">
        <f t="array" ref="AF530">IF( $X530, "", INDEX(韻母資料表, AE530, AF$5))</f>
        <v/>
      </c>
      <c r="AG530" s="298"/>
      <c r="AH530" s="301" t="str">
        <f t="array" ref="AH530">IF( $X530, "", IF( INDEX(韻母資料表, AD530, $AH$5) = "入聲", TRUE, FALSE) )</f>
        <v/>
      </c>
      <c r="AI530" s="302" t="str">
        <f t="shared" si="220"/>
        <v/>
      </c>
      <c r="AJ530" s="302" t="str">
        <f t="shared" ref="AJ530:AJ593" si="225">IF($U530, "", IF($F530="", $AI530, $F530))</f>
        <v/>
      </c>
      <c r="AK530" s="362" t="str">
        <f t="array" ref="AK530">IF( $X530, "", INDEX(韻母資料表, $AD530, $AK$5))</f>
        <v/>
      </c>
      <c r="AL530" s="362" t="str">
        <f t="array" ref="AL530">IF($X530, "", INDEX(白話字韻母八聲調資料表, $AE530, $AJ530))</f>
        <v/>
      </c>
      <c r="AM530" s="298"/>
      <c r="AN530" s="362" t="str" cm="1">
        <f t="array" ref="AN530">IF($W530, "", INDEX(聲母資料表, $AA530, AN$5))</f>
        <v/>
      </c>
      <c r="AO530" s="367" t="str" cm="1">
        <f t="array" ref="AO530">IF($X530, "", INDEX(韻母資料表, $AD530, AO$5))</f>
        <v/>
      </c>
      <c r="AP530" s="362" t="str" cm="1">
        <f t="array" ref="AP530">IF($X530, "", INDEX(台羅韻母八聲調資料表, $AE530, $F530))</f>
        <v/>
      </c>
      <c r="AQ530" s="298"/>
      <c r="AR530" s="302" t="str">
        <f t="array" ref="AR530">IF($W530, "", INDEX(聲母資料表, $AA530, $AR$5))</f>
        <v/>
      </c>
      <c r="AS530" s="303" t="str">
        <f t="array" ref="AS530">IF($X530, "", INDEX(韻母資料表, $AD530, $AS$5))</f>
        <v/>
      </c>
      <c r="AT530" s="302" t="str">
        <f t="array" ref="AT530">IF($X530, "", INDEX(閩拼韻母八聲調資料表, $AE530, $AJ530))</f>
        <v/>
      </c>
      <c r="AV530" s="301" t="b">
        <f t="shared" si="222"/>
        <v>0</v>
      </c>
      <c r="AW530" s="301" t="str">
        <f>IF( $AV530, IFERROR( IF(MATCH( $E530, 顎音化聲母!$H$9:$H$37, 0), TRUE, FALSE), FALSE), "")</f>
        <v/>
      </c>
      <c r="AX530" s="301" t="str">
        <f t="array" ref="AX530">IF( AND($AV530, $AW530), INDEX(顎音化聲母資料表, MATCH( $D530 &amp; $E530, 顎音化聲母!$L$5:$L$136, 0), 3), "")</f>
        <v/>
      </c>
      <c r="AY530" s="301" t="str">
        <f t="shared" si="221"/>
        <v/>
      </c>
      <c r="AZ530" s="362" t="str">
        <f t="array" ref="AZ530">IF($AY530="", "", IF( $AX530&lt;&gt;"", $AX530,INDEX(聲母資料表, $AY530, $AZ$5)))</f>
        <v/>
      </c>
      <c r="BA530" s="362" t="str">
        <f t="array" ref="BA530">IF($X530, "", INDEX(方音八音反切資料表, $AE530, $AJ530))</f>
        <v/>
      </c>
    </row>
    <row r="531" spans="2:53">
      <c r="B531" s="307">
        <f t="shared" si="203"/>
        <v>524</v>
      </c>
      <c r="C531" s="404"/>
      <c r="D531" s="312"/>
      <c r="E531" s="312"/>
      <c r="F531" s="296"/>
      <c r="G531" s="418" t="str">
        <f t="shared" si="204"/>
        <v/>
      </c>
      <c r="H531" s="269" t="str" cm="1">
        <f t="array" ref="H531">IF( OR($U531, NOT($V531), $X531), "",  $AF531 &amp; INDEX(中文數值資料表, $AJ531, 2) &amp; $AC531)</f>
        <v/>
      </c>
      <c r="I531" s="332" t="str">
        <f t="shared" si="205"/>
        <v/>
      </c>
      <c r="J531" s="333" t="str">
        <f t="shared" si="206"/>
        <v/>
      </c>
      <c r="K531" s="334" t="str">
        <f t="shared" si="207"/>
        <v/>
      </c>
      <c r="L531" s="335" t="str">
        <f t="shared" si="208"/>
        <v/>
      </c>
      <c r="M531" s="270" t="str">
        <f t="shared" ca="1" si="209"/>
        <v xml:space="preserve">\ltjruby{}{}\
</v>
      </c>
      <c r="N531" s="270" t="str">
        <f t="shared" ca="1" si="210"/>
        <v xml:space="preserve">&lt;ruby&gt;&lt;rt&gt;&lt;/rt&gt;&lt;/ruby&gt;
</v>
      </c>
      <c r="O531" s="270" t="str">
        <f t="shared" ca="1" si="211"/>
        <v xml:space="preserve">&lt;ruby&gt;&lt;rt&gt;&lt;/rt&gt;&lt;/ruby&gt;
</v>
      </c>
      <c r="P531" s="270" t="str">
        <f t="shared" ca="1" si="224"/>
        <v xml:space="preserve">&lt;ruby&gt;&lt;rt&gt;&lt;/rt&gt;&lt;/ruby&gt;
</v>
      </c>
      <c r="Q531" s="270" t="str">
        <f t="shared" ca="1" si="224"/>
        <v xml:space="preserve">&lt;ruby&gt;&lt;rt&gt;&lt;/rt&gt;&lt;/ruby&gt;
</v>
      </c>
      <c r="R531" s="271" t="str">
        <f t="shared" ca="1" si="212"/>
        <v xml:space="preserve">&lt;ruby&gt;&lt;rtc&gt;&lt;/rtc&gt;&lt;/ruby&gt;
</v>
      </c>
      <c r="S531" s="271" t="str">
        <f t="shared" ca="1" si="213"/>
        <v xml:space="preserve">&lt;ruby&gt;&lt;rt&gt;&lt;/rt&gt;&lt;rtc&gt;&lt;/rtc&gt;&lt;/ruby&gt;
</v>
      </c>
      <c r="T531" s="244"/>
      <c r="U531" s="272" t="b">
        <f t="shared" si="214"/>
        <v>0</v>
      </c>
      <c r="V531" s="272" t="b">
        <f t="shared" si="215"/>
        <v>0</v>
      </c>
      <c r="W531" s="272" t="b">
        <f t="shared" si="223"/>
        <v>1</v>
      </c>
      <c r="X531" s="272" t="b">
        <f t="shared" si="216"/>
        <v>1</v>
      </c>
      <c r="Y531" s="272" t="b">
        <f t="shared" si="217"/>
        <v>0</v>
      </c>
      <c r="Z531" s="298"/>
      <c r="AA531" s="305" t="str">
        <f t="shared" si="218"/>
        <v/>
      </c>
      <c r="AB531" s="301" t="str" cm="1">
        <f t="array" ref="AB531">IF( $AA531="", "", INDEX(聲母資料表, $AA531, AB$5))</f>
        <v/>
      </c>
      <c r="AC531" s="301" t="str" cm="1">
        <f t="array" ref="AC531">IF( $AA531="", "", INDEX(聲母資料表, $AA531, AC$5))</f>
        <v/>
      </c>
      <c r="AD531" s="305" t="str">
        <f t="shared" si="219"/>
        <v/>
      </c>
      <c r="AE531" s="301" t="str" cm="1">
        <f t="array" ref="AE531">IF( $X531, "", INDEX(韻母資料表, AD531, AE$5))</f>
        <v/>
      </c>
      <c r="AF531" s="301" t="str" cm="1">
        <f t="array" ref="AF531">IF( $X531, "", INDEX(韻母資料表, AE531, AF$5))</f>
        <v/>
      </c>
      <c r="AG531" s="298"/>
      <c r="AH531" s="301" t="str">
        <f t="array" ref="AH531">IF( $X531, "", IF( INDEX(韻母資料表, AD531, $AH$5) = "入聲", TRUE, FALSE) )</f>
        <v/>
      </c>
      <c r="AI531" s="302" t="str">
        <f t="shared" si="220"/>
        <v/>
      </c>
      <c r="AJ531" s="302" t="str">
        <f t="shared" si="225"/>
        <v/>
      </c>
      <c r="AK531" s="362" t="str">
        <f t="array" ref="AK531">IF( $X531, "", INDEX(韻母資料表, $AD531, $AK$5))</f>
        <v/>
      </c>
      <c r="AL531" s="362" t="str">
        <f t="array" ref="AL531">IF($X531, "", INDEX(白話字韻母八聲調資料表, $AE531, $AJ531))</f>
        <v/>
      </c>
      <c r="AM531" s="298"/>
      <c r="AN531" s="362" t="str" cm="1">
        <f t="array" ref="AN531">IF($W531, "", INDEX(聲母資料表, $AA531, AN$5))</f>
        <v/>
      </c>
      <c r="AO531" s="367" t="str" cm="1">
        <f t="array" ref="AO531">IF($X531, "", INDEX(韻母資料表, $AD531, AO$5))</f>
        <v/>
      </c>
      <c r="AP531" s="362" t="str" cm="1">
        <f t="array" ref="AP531">IF($X531, "", INDEX(台羅韻母八聲調資料表, $AE531, $F531))</f>
        <v/>
      </c>
      <c r="AQ531" s="298"/>
      <c r="AR531" s="302" t="str">
        <f t="array" ref="AR531">IF($W531, "", INDEX(聲母資料表, $AA531, $AR$5))</f>
        <v/>
      </c>
      <c r="AS531" s="303" t="str">
        <f t="array" ref="AS531">IF($X531, "", INDEX(韻母資料表, $AD531, $AS$5))</f>
        <v/>
      </c>
      <c r="AT531" s="302" t="str">
        <f t="array" ref="AT531">IF($X531, "", INDEX(閩拼韻母八聲調資料表, $AE531, $AJ531))</f>
        <v/>
      </c>
      <c r="AV531" s="301" t="b">
        <f t="shared" si="222"/>
        <v>0</v>
      </c>
      <c r="AW531" s="301" t="str">
        <f>IF( $AV531, IFERROR( IF(MATCH( $E531, 顎音化聲母!$H$9:$H$37, 0), TRUE, FALSE), FALSE), "")</f>
        <v/>
      </c>
      <c r="AX531" s="301" t="str">
        <f t="array" ref="AX531">IF( AND($AV531, $AW531), INDEX(顎音化聲母資料表, MATCH( $D531 &amp; $E531, 顎音化聲母!$L$5:$L$136, 0), 3), "")</f>
        <v/>
      </c>
      <c r="AY531" s="301" t="str">
        <f t="shared" si="221"/>
        <v/>
      </c>
      <c r="AZ531" s="362" t="str">
        <f t="array" ref="AZ531">IF($AY531="", "", IF( $AX531&lt;&gt;"", $AX531,INDEX(聲母資料表, $AY531, $AZ$5)))</f>
        <v/>
      </c>
      <c r="BA531" s="362" t="str">
        <f t="array" ref="BA531">IF($X531, "", INDEX(方音八音反切資料表, $AE531, $AJ531))</f>
        <v/>
      </c>
    </row>
    <row r="532" spans="2:53">
      <c r="B532" s="307">
        <f t="shared" si="203"/>
        <v>525</v>
      </c>
      <c r="C532" s="404"/>
      <c r="D532" s="312"/>
      <c r="E532" s="312"/>
      <c r="F532" s="296"/>
      <c r="G532" s="418" t="str">
        <f t="shared" si="204"/>
        <v/>
      </c>
      <c r="H532" s="269" t="str" cm="1">
        <f t="array" ref="H532">IF( OR($U532, NOT($V532), $X532), "",  $AF532 &amp; INDEX(中文數值資料表, $AJ532, 2) &amp; $AC532)</f>
        <v/>
      </c>
      <c r="I532" s="332" t="str">
        <f t="shared" si="205"/>
        <v/>
      </c>
      <c r="J532" s="333" t="str">
        <f t="shared" si="206"/>
        <v/>
      </c>
      <c r="K532" s="334" t="str">
        <f t="shared" si="207"/>
        <v/>
      </c>
      <c r="L532" s="335" t="str">
        <f t="shared" si="208"/>
        <v/>
      </c>
      <c r="M532" s="270" t="str">
        <f t="shared" ca="1" si="209"/>
        <v xml:space="preserve">\ltjruby{}{}\
</v>
      </c>
      <c r="N532" s="270" t="str">
        <f t="shared" ca="1" si="210"/>
        <v xml:space="preserve">&lt;ruby&gt;&lt;rt&gt;&lt;/rt&gt;&lt;/ruby&gt;
</v>
      </c>
      <c r="O532" s="270" t="str">
        <f t="shared" ca="1" si="211"/>
        <v xml:space="preserve">&lt;ruby&gt;&lt;rt&gt;&lt;/rt&gt;&lt;/ruby&gt;
</v>
      </c>
      <c r="P532" s="270" t="str">
        <f t="shared" ca="1" si="224"/>
        <v xml:space="preserve">&lt;ruby&gt;&lt;rt&gt;&lt;/rt&gt;&lt;/ruby&gt;
</v>
      </c>
      <c r="Q532" s="270" t="str">
        <f t="shared" ca="1" si="224"/>
        <v xml:space="preserve">&lt;ruby&gt;&lt;rt&gt;&lt;/rt&gt;&lt;/ruby&gt;
</v>
      </c>
      <c r="R532" s="271" t="str">
        <f t="shared" ca="1" si="212"/>
        <v xml:space="preserve">&lt;ruby&gt;&lt;rtc&gt;&lt;/rtc&gt;&lt;/ruby&gt;
</v>
      </c>
      <c r="S532" s="271" t="str">
        <f t="shared" ca="1" si="213"/>
        <v xml:space="preserve">&lt;ruby&gt;&lt;rt&gt;&lt;/rt&gt;&lt;rtc&gt;&lt;/rtc&gt;&lt;/ruby&gt;
</v>
      </c>
      <c r="T532" s="244"/>
      <c r="U532" s="272" t="b">
        <f t="shared" si="214"/>
        <v>0</v>
      </c>
      <c r="V532" s="272" t="b">
        <f t="shared" si="215"/>
        <v>0</v>
      </c>
      <c r="W532" s="272" t="b">
        <f t="shared" si="223"/>
        <v>1</v>
      </c>
      <c r="X532" s="272" t="b">
        <f t="shared" si="216"/>
        <v>1</v>
      </c>
      <c r="Y532" s="272" t="b">
        <f t="shared" si="217"/>
        <v>0</v>
      </c>
      <c r="Z532" s="298"/>
      <c r="AA532" s="305" t="str">
        <f t="shared" si="218"/>
        <v/>
      </c>
      <c r="AB532" s="301" t="str" cm="1">
        <f t="array" ref="AB532">IF( $AA532="", "", INDEX(聲母資料表, $AA532, AB$5))</f>
        <v/>
      </c>
      <c r="AC532" s="301" t="str" cm="1">
        <f t="array" ref="AC532">IF( $AA532="", "", INDEX(聲母資料表, $AA532, AC$5))</f>
        <v/>
      </c>
      <c r="AD532" s="305" t="str">
        <f t="shared" si="219"/>
        <v/>
      </c>
      <c r="AE532" s="301" t="str" cm="1">
        <f t="array" ref="AE532">IF( $X532, "", INDEX(韻母資料表, AD532, AE$5))</f>
        <v/>
      </c>
      <c r="AF532" s="301" t="str" cm="1">
        <f t="array" ref="AF532">IF( $X532, "", INDEX(韻母資料表, AE532, AF$5))</f>
        <v/>
      </c>
      <c r="AG532" s="298"/>
      <c r="AH532" s="301" t="str">
        <f t="array" ref="AH532">IF( $X532, "", IF( INDEX(韻母資料表, AD532, $AH$5) = "入聲", TRUE, FALSE) )</f>
        <v/>
      </c>
      <c r="AI532" s="302" t="str">
        <f t="shared" si="220"/>
        <v/>
      </c>
      <c r="AJ532" s="302" t="str">
        <f t="shared" si="225"/>
        <v/>
      </c>
      <c r="AK532" s="362" t="str">
        <f t="array" ref="AK532">IF( $X532, "", INDEX(韻母資料表, $AD532, $AK$5))</f>
        <v/>
      </c>
      <c r="AL532" s="362" t="str">
        <f t="array" ref="AL532">IF($X532, "", INDEX(白話字韻母八聲調資料表, $AE532, $AJ532))</f>
        <v/>
      </c>
      <c r="AM532" s="298"/>
      <c r="AN532" s="362" t="str" cm="1">
        <f t="array" ref="AN532">IF($W532, "", INDEX(聲母資料表, $AA532, AN$5))</f>
        <v/>
      </c>
      <c r="AO532" s="367" t="str" cm="1">
        <f t="array" ref="AO532">IF($X532, "", INDEX(韻母資料表, $AD532, AO$5))</f>
        <v/>
      </c>
      <c r="AP532" s="362" t="str" cm="1">
        <f t="array" ref="AP532">IF($X532, "", INDEX(台羅韻母八聲調資料表, $AE532, $F532))</f>
        <v/>
      </c>
      <c r="AQ532" s="298"/>
      <c r="AR532" s="302" t="str">
        <f t="array" ref="AR532">IF($W532, "", INDEX(聲母資料表, $AA532, $AR$5))</f>
        <v/>
      </c>
      <c r="AS532" s="303" t="str">
        <f t="array" ref="AS532">IF($X532, "", INDEX(韻母資料表, $AD532, $AS$5))</f>
        <v/>
      </c>
      <c r="AT532" s="302" t="str">
        <f t="array" ref="AT532">IF($X532, "", INDEX(閩拼韻母八聲調資料表, $AE532, $AJ532))</f>
        <v/>
      </c>
      <c r="AV532" s="301" t="b">
        <f t="shared" si="222"/>
        <v>0</v>
      </c>
      <c r="AW532" s="301" t="str">
        <f>IF( $AV532, IFERROR( IF(MATCH( $E532, 顎音化聲母!$H$9:$H$37, 0), TRUE, FALSE), FALSE), "")</f>
        <v/>
      </c>
      <c r="AX532" s="301" t="str">
        <f t="array" ref="AX532">IF( AND($AV532, $AW532), INDEX(顎音化聲母資料表, MATCH( $D532 &amp; $E532, 顎音化聲母!$L$5:$L$136, 0), 3), "")</f>
        <v/>
      </c>
      <c r="AY532" s="301" t="str">
        <f t="shared" si="221"/>
        <v/>
      </c>
      <c r="AZ532" s="362" t="str">
        <f t="array" ref="AZ532">IF($AY532="", "", IF( $AX532&lt;&gt;"", $AX532,INDEX(聲母資料表, $AY532, $AZ$5)))</f>
        <v/>
      </c>
      <c r="BA532" s="362" t="str">
        <f t="array" ref="BA532">IF($X532, "", INDEX(方音八音反切資料表, $AE532, $AJ532))</f>
        <v/>
      </c>
    </row>
    <row r="533" spans="2:53">
      <c r="B533" s="307">
        <f t="shared" si="203"/>
        <v>526</v>
      </c>
      <c r="C533" s="404"/>
      <c r="D533" s="312"/>
      <c r="E533" s="312"/>
      <c r="F533" s="296"/>
      <c r="G533" s="418" t="str">
        <f t="shared" si="204"/>
        <v/>
      </c>
      <c r="H533" s="269" t="str" cm="1">
        <f t="array" ref="H533">IF( OR($U533, NOT($V533), $X533), "",  $AF533 &amp; INDEX(中文數值資料表, $AJ533, 2) &amp; $AC533)</f>
        <v/>
      </c>
      <c r="I533" s="332" t="str">
        <f t="shared" si="205"/>
        <v/>
      </c>
      <c r="J533" s="333" t="str">
        <f t="shared" si="206"/>
        <v/>
      </c>
      <c r="K533" s="334" t="str">
        <f t="shared" si="207"/>
        <v/>
      </c>
      <c r="L533" s="335" t="str">
        <f t="shared" si="208"/>
        <v/>
      </c>
      <c r="M533" s="270" t="str">
        <f t="shared" ca="1" si="209"/>
        <v xml:space="preserve">\ltjruby{}{}\
</v>
      </c>
      <c r="N533" s="270" t="str">
        <f t="shared" ca="1" si="210"/>
        <v xml:space="preserve">&lt;ruby&gt;&lt;rt&gt;&lt;/rt&gt;&lt;/ruby&gt;
</v>
      </c>
      <c r="O533" s="270" t="str">
        <f t="shared" ca="1" si="211"/>
        <v xml:space="preserve">&lt;ruby&gt;&lt;rt&gt;&lt;/rt&gt;&lt;/ruby&gt;
</v>
      </c>
      <c r="P533" s="270" t="str">
        <f t="shared" ca="1" si="224"/>
        <v xml:space="preserve">&lt;ruby&gt;&lt;rt&gt;&lt;/rt&gt;&lt;/ruby&gt;
</v>
      </c>
      <c r="Q533" s="270" t="str">
        <f t="shared" ca="1" si="224"/>
        <v xml:space="preserve">&lt;ruby&gt;&lt;rt&gt;&lt;/rt&gt;&lt;/ruby&gt;
</v>
      </c>
      <c r="R533" s="271" t="str">
        <f t="shared" ca="1" si="212"/>
        <v xml:space="preserve">&lt;ruby&gt;&lt;rtc&gt;&lt;/rtc&gt;&lt;/ruby&gt;
</v>
      </c>
      <c r="S533" s="271" t="str">
        <f t="shared" ca="1" si="213"/>
        <v xml:space="preserve">&lt;ruby&gt;&lt;rt&gt;&lt;/rt&gt;&lt;rtc&gt;&lt;/rtc&gt;&lt;/ruby&gt;
</v>
      </c>
      <c r="T533" s="244"/>
      <c r="U533" s="272" t="b">
        <f t="shared" si="214"/>
        <v>0</v>
      </c>
      <c r="V533" s="272" t="b">
        <f t="shared" si="215"/>
        <v>0</v>
      </c>
      <c r="W533" s="272" t="b">
        <f t="shared" si="223"/>
        <v>1</v>
      </c>
      <c r="X533" s="272" t="b">
        <f t="shared" si="216"/>
        <v>1</v>
      </c>
      <c r="Y533" s="272" t="b">
        <f t="shared" si="217"/>
        <v>0</v>
      </c>
      <c r="Z533" s="298"/>
      <c r="AA533" s="305" t="str">
        <f t="shared" si="218"/>
        <v/>
      </c>
      <c r="AB533" s="301" t="str" cm="1">
        <f t="array" ref="AB533">IF( $AA533="", "", INDEX(聲母資料表, $AA533, AB$5))</f>
        <v/>
      </c>
      <c r="AC533" s="301" t="str" cm="1">
        <f t="array" ref="AC533">IF( $AA533="", "", INDEX(聲母資料表, $AA533, AC$5))</f>
        <v/>
      </c>
      <c r="AD533" s="305" t="str">
        <f t="shared" si="219"/>
        <v/>
      </c>
      <c r="AE533" s="301" t="str" cm="1">
        <f t="array" ref="AE533">IF( $X533, "", INDEX(韻母資料表, AD533, AE$5))</f>
        <v/>
      </c>
      <c r="AF533" s="301" t="str" cm="1">
        <f t="array" ref="AF533">IF( $X533, "", INDEX(韻母資料表, AE533, AF$5))</f>
        <v/>
      </c>
      <c r="AG533" s="298"/>
      <c r="AH533" s="301" t="str">
        <f t="array" ref="AH533">IF( $X533, "", IF( INDEX(韻母資料表, AD533, $AH$5) = "入聲", TRUE, FALSE) )</f>
        <v/>
      </c>
      <c r="AI533" s="302" t="str">
        <f t="shared" si="220"/>
        <v/>
      </c>
      <c r="AJ533" s="302" t="str">
        <f t="shared" si="225"/>
        <v/>
      </c>
      <c r="AK533" s="362" t="str">
        <f t="array" ref="AK533">IF( $X533, "", INDEX(韻母資料表, $AD533, $AK$5))</f>
        <v/>
      </c>
      <c r="AL533" s="362" t="str">
        <f t="array" ref="AL533">IF($X533, "", INDEX(白話字韻母八聲調資料表, $AE533, $AJ533))</f>
        <v/>
      </c>
      <c r="AM533" s="298"/>
      <c r="AN533" s="362" t="str" cm="1">
        <f t="array" ref="AN533">IF($W533, "", INDEX(聲母資料表, $AA533, AN$5))</f>
        <v/>
      </c>
      <c r="AO533" s="367" t="str" cm="1">
        <f t="array" ref="AO533">IF($X533, "", INDEX(韻母資料表, $AD533, AO$5))</f>
        <v/>
      </c>
      <c r="AP533" s="362" t="str" cm="1">
        <f t="array" ref="AP533">IF($X533, "", INDEX(台羅韻母八聲調資料表, $AE533, $F533))</f>
        <v/>
      </c>
      <c r="AQ533" s="298"/>
      <c r="AR533" s="302" t="str">
        <f t="array" ref="AR533">IF($W533, "", INDEX(聲母資料表, $AA533, $AR$5))</f>
        <v/>
      </c>
      <c r="AS533" s="303" t="str">
        <f t="array" ref="AS533">IF($X533, "", INDEX(韻母資料表, $AD533, $AS$5))</f>
        <v/>
      </c>
      <c r="AT533" s="302" t="str">
        <f t="array" ref="AT533">IF($X533, "", INDEX(閩拼韻母八聲調資料表, $AE533, $AJ533))</f>
        <v/>
      </c>
      <c r="AV533" s="301" t="b">
        <f t="shared" si="222"/>
        <v>0</v>
      </c>
      <c r="AW533" s="301" t="str">
        <f>IF( $AV533, IFERROR( IF(MATCH( $E533, 顎音化聲母!$H$9:$H$37, 0), TRUE, FALSE), FALSE), "")</f>
        <v/>
      </c>
      <c r="AX533" s="301" t="str">
        <f t="array" ref="AX533">IF( AND($AV533, $AW533), INDEX(顎音化聲母資料表, MATCH( $D533 &amp; $E533, 顎音化聲母!$L$5:$L$136, 0), 3), "")</f>
        <v/>
      </c>
      <c r="AY533" s="301" t="str">
        <f t="shared" si="221"/>
        <v/>
      </c>
      <c r="AZ533" s="362" t="str">
        <f t="array" ref="AZ533">IF($AY533="", "", IF( $AX533&lt;&gt;"", $AX533,INDEX(聲母資料表, $AY533, $AZ$5)))</f>
        <v/>
      </c>
      <c r="BA533" s="362" t="str">
        <f t="array" ref="BA533">IF($X533, "", INDEX(方音八音反切資料表, $AE533, $AJ533))</f>
        <v/>
      </c>
    </row>
    <row r="534" spans="2:53">
      <c r="B534" s="307">
        <f t="shared" si="203"/>
        <v>527</v>
      </c>
      <c r="C534" s="404"/>
      <c r="D534" s="312"/>
      <c r="E534" s="312"/>
      <c r="F534" s="296"/>
      <c r="G534" s="418" t="str">
        <f t="shared" si="204"/>
        <v/>
      </c>
      <c r="H534" s="269" t="str" cm="1">
        <f t="array" ref="H534">IF( OR($U534, NOT($V534), $X534), "",  $AF534 &amp; INDEX(中文數值資料表, $AJ534, 2) &amp; $AC534)</f>
        <v/>
      </c>
      <c r="I534" s="332" t="str">
        <f t="shared" si="205"/>
        <v/>
      </c>
      <c r="J534" s="333" t="str">
        <f t="shared" si="206"/>
        <v/>
      </c>
      <c r="K534" s="334" t="str">
        <f t="shared" si="207"/>
        <v/>
      </c>
      <c r="L534" s="335" t="str">
        <f t="shared" si="208"/>
        <v/>
      </c>
      <c r="M534" s="270" t="str">
        <f t="shared" ca="1" si="209"/>
        <v xml:space="preserve">\ltjruby{}{}\
</v>
      </c>
      <c r="N534" s="270" t="str">
        <f t="shared" ca="1" si="210"/>
        <v xml:space="preserve">&lt;ruby&gt;&lt;rt&gt;&lt;/rt&gt;&lt;/ruby&gt;
</v>
      </c>
      <c r="O534" s="270" t="str">
        <f t="shared" ca="1" si="211"/>
        <v xml:space="preserve">&lt;ruby&gt;&lt;rt&gt;&lt;/rt&gt;&lt;/ruby&gt;
</v>
      </c>
      <c r="P534" s="270" t="str">
        <f t="shared" ca="1" si="224"/>
        <v xml:space="preserve">&lt;ruby&gt;&lt;rt&gt;&lt;/rt&gt;&lt;/ruby&gt;
</v>
      </c>
      <c r="Q534" s="270" t="str">
        <f t="shared" ca="1" si="224"/>
        <v xml:space="preserve">&lt;ruby&gt;&lt;rt&gt;&lt;/rt&gt;&lt;/ruby&gt;
</v>
      </c>
      <c r="R534" s="271" t="str">
        <f t="shared" ca="1" si="212"/>
        <v xml:space="preserve">&lt;ruby&gt;&lt;rtc&gt;&lt;/rtc&gt;&lt;/ruby&gt;
</v>
      </c>
      <c r="S534" s="271" t="str">
        <f t="shared" ca="1" si="213"/>
        <v xml:space="preserve">&lt;ruby&gt;&lt;rt&gt;&lt;/rt&gt;&lt;rtc&gt;&lt;/rtc&gt;&lt;/ruby&gt;
</v>
      </c>
      <c r="T534" s="244"/>
      <c r="U534" s="272" t="b">
        <f t="shared" si="214"/>
        <v>0</v>
      </c>
      <c r="V534" s="272" t="b">
        <f t="shared" si="215"/>
        <v>0</v>
      </c>
      <c r="W534" s="272" t="b">
        <f t="shared" si="223"/>
        <v>1</v>
      </c>
      <c r="X534" s="272" t="b">
        <f t="shared" si="216"/>
        <v>1</v>
      </c>
      <c r="Y534" s="272" t="b">
        <f t="shared" si="217"/>
        <v>0</v>
      </c>
      <c r="Z534" s="298"/>
      <c r="AA534" s="305" t="str">
        <f t="shared" si="218"/>
        <v/>
      </c>
      <c r="AB534" s="301" t="str" cm="1">
        <f t="array" ref="AB534">IF( $AA534="", "", INDEX(聲母資料表, $AA534, AB$5))</f>
        <v/>
      </c>
      <c r="AC534" s="301" t="str" cm="1">
        <f t="array" ref="AC534">IF( $AA534="", "", INDEX(聲母資料表, $AA534, AC$5))</f>
        <v/>
      </c>
      <c r="AD534" s="305" t="str">
        <f t="shared" si="219"/>
        <v/>
      </c>
      <c r="AE534" s="301" t="str" cm="1">
        <f t="array" ref="AE534">IF( $X534, "", INDEX(韻母資料表, AD534, AE$5))</f>
        <v/>
      </c>
      <c r="AF534" s="301" t="str" cm="1">
        <f t="array" ref="AF534">IF( $X534, "", INDEX(韻母資料表, AE534, AF$5))</f>
        <v/>
      </c>
      <c r="AG534" s="298"/>
      <c r="AH534" s="301" t="str">
        <f t="array" ref="AH534">IF( $X534, "", IF( INDEX(韻母資料表, AD534, $AH$5) = "入聲", TRUE, FALSE) )</f>
        <v/>
      </c>
      <c r="AI534" s="302" t="str">
        <f t="shared" si="220"/>
        <v/>
      </c>
      <c r="AJ534" s="302" t="str">
        <f t="shared" si="225"/>
        <v/>
      </c>
      <c r="AK534" s="362" t="str">
        <f t="array" ref="AK534">IF( $X534, "", INDEX(韻母資料表, $AD534, $AK$5))</f>
        <v/>
      </c>
      <c r="AL534" s="362" t="str">
        <f t="array" ref="AL534">IF($X534, "", INDEX(白話字韻母八聲調資料表, $AE534, $AJ534))</f>
        <v/>
      </c>
      <c r="AM534" s="298"/>
      <c r="AN534" s="362" t="str" cm="1">
        <f t="array" ref="AN534">IF($W534, "", INDEX(聲母資料表, $AA534, AN$5))</f>
        <v/>
      </c>
      <c r="AO534" s="367" t="str" cm="1">
        <f t="array" ref="AO534">IF($X534, "", INDEX(韻母資料表, $AD534, AO$5))</f>
        <v/>
      </c>
      <c r="AP534" s="362" t="str" cm="1">
        <f t="array" ref="AP534">IF($X534, "", INDEX(台羅韻母八聲調資料表, $AE534, $F534))</f>
        <v/>
      </c>
      <c r="AQ534" s="298"/>
      <c r="AR534" s="302" t="str">
        <f t="array" ref="AR534">IF($W534, "", INDEX(聲母資料表, $AA534, $AR$5))</f>
        <v/>
      </c>
      <c r="AS534" s="303" t="str">
        <f t="array" ref="AS534">IF($X534, "", INDEX(韻母資料表, $AD534, $AS$5))</f>
        <v/>
      </c>
      <c r="AT534" s="302" t="str">
        <f t="array" ref="AT534">IF($X534, "", INDEX(閩拼韻母八聲調資料表, $AE534, $AJ534))</f>
        <v/>
      </c>
      <c r="AV534" s="301" t="b">
        <f t="shared" si="222"/>
        <v>0</v>
      </c>
      <c r="AW534" s="301" t="str">
        <f>IF( $AV534, IFERROR( IF(MATCH( $E534, 顎音化聲母!$H$9:$H$37, 0), TRUE, FALSE), FALSE), "")</f>
        <v/>
      </c>
      <c r="AX534" s="301" t="str">
        <f t="array" ref="AX534">IF( AND($AV534, $AW534), INDEX(顎音化聲母資料表, MATCH( $D534 &amp; $E534, 顎音化聲母!$L$5:$L$136, 0), 3), "")</f>
        <v/>
      </c>
      <c r="AY534" s="301" t="str">
        <f t="shared" si="221"/>
        <v/>
      </c>
      <c r="AZ534" s="362" t="str">
        <f t="array" ref="AZ534">IF($AY534="", "", IF( $AX534&lt;&gt;"", $AX534,INDEX(聲母資料表, $AY534, $AZ$5)))</f>
        <v/>
      </c>
      <c r="BA534" s="362" t="str">
        <f t="array" ref="BA534">IF($X534, "", INDEX(方音八音反切資料表, $AE534, $AJ534))</f>
        <v/>
      </c>
    </row>
    <row r="535" spans="2:53">
      <c r="B535" s="307">
        <f t="shared" si="203"/>
        <v>528</v>
      </c>
      <c r="C535" s="404"/>
      <c r="D535" s="312"/>
      <c r="E535" s="312"/>
      <c r="F535" s="296"/>
      <c r="G535" s="418" t="str">
        <f t="shared" si="204"/>
        <v/>
      </c>
      <c r="H535" s="269" t="str" cm="1">
        <f t="array" ref="H535">IF( OR($U535, NOT($V535), $X535), "",  $AF535 &amp; INDEX(中文數值資料表, $AJ535, 2) &amp; $AC535)</f>
        <v/>
      </c>
      <c r="I535" s="332" t="str">
        <f t="shared" si="205"/>
        <v/>
      </c>
      <c r="J535" s="333" t="str">
        <f t="shared" si="206"/>
        <v/>
      </c>
      <c r="K535" s="334" t="str">
        <f t="shared" si="207"/>
        <v/>
      </c>
      <c r="L535" s="335" t="str">
        <f t="shared" si="208"/>
        <v/>
      </c>
      <c r="M535" s="270" t="str">
        <f t="shared" ca="1" si="209"/>
        <v xml:space="preserve">\ltjruby{}{}\
</v>
      </c>
      <c r="N535" s="270" t="str">
        <f t="shared" ca="1" si="210"/>
        <v xml:space="preserve">&lt;ruby&gt;&lt;rt&gt;&lt;/rt&gt;&lt;/ruby&gt;
</v>
      </c>
      <c r="O535" s="270" t="str">
        <f t="shared" ca="1" si="211"/>
        <v xml:space="preserve">&lt;ruby&gt;&lt;rt&gt;&lt;/rt&gt;&lt;/ruby&gt;
</v>
      </c>
      <c r="P535" s="270" t="str">
        <f t="shared" ca="1" si="224"/>
        <v xml:space="preserve">&lt;ruby&gt;&lt;rt&gt;&lt;/rt&gt;&lt;/ruby&gt;
</v>
      </c>
      <c r="Q535" s="270" t="str">
        <f t="shared" ca="1" si="224"/>
        <v xml:space="preserve">&lt;ruby&gt;&lt;rt&gt;&lt;/rt&gt;&lt;/ruby&gt;
</v>
      </c>
      <c r="R535" s="271" t="str">
        <f t="shared" ca="1" si="212"/>
        <v xml:space="preserve">&lt;ruby&gt;&lt;rtc&gt;&lt;/rtc&gt;&lt;/ruby&gt;
</v>
      </c>
      <c r="S535" s="271" t="str">
        <f t="shared" ca="1" si="213"/>
        <v xml:space="preserve">&lt;ruby&gt;&lt;rt&gt;&lt;/rt&gt;&lt;rtc&gt;&lt;/rtc&gt;&lt;/ruby&gt;
</v>
      </c>
      <c r="T535" s="244"/>
      <c r="U535" s="272" t="b">
        <f t="shared" si="214"/>
        <v>0</v>
      </c>
      <c r="V535" s="272" t="b">
        <f t="shared" si="215"/>
        <v>0</v>
      </c>
      <c r="W535" s="272" t="b">
        <f t="shared" si="223"/>
        <v>1</v>
      </c>
      <c r="X535" s="272" t="b">
        <f t="shared" si="216"/>
        <v>1</v>
      </c>
      <c r="Y535" s="272" t="b">
        <f t="shared" si="217"/>
        <v>0</v>
      </c>
      <c r="Z535" s="298"/>
      <c r="AA535" s="305" t="str">
        <f t="shared" si="218"/>
        <v/>
      </c>
      <c r="AB535" s="301" t="str" cm="1">
        <f t="array" ref="AB535">IF( $AA535="", "", INDEX(聲母資料表, $AA535, AB$5))</f>
        <v/>
      </c>
      <c r="AC535" s="301" t="str" cm="1">
        <f t="array" ref="AC535">IF( $AA535="", "", INDEX(聲母資料表, $AA535, AC$5))</f>
        <v/>
      </c>
      <c r="AD535" s="305" t="str">
        <f t="shared" si="219"/>
        <v/>
      </c>
      <c r="AE535" s="301" t="str" cm="1">
        <f t="array" ref="AE535">IF( $X535, "", INDEX(韻母資料表, AD535, AE$5))</f>
        <v/>
      </c>
      <c r="AF535" s="301" t="str" cm="1">
        <f t="array" ref="AF535">IF( $X535, "", INDEX(韻母資料表, AE535, AF$5))</f>
        <v/>
      </c>
      <c r="AG535" s="298"/>
      <c r="AH535" s="301" t="str">
        <f t="array" ref="AH535">IF( $X535, "", IF( INDEX(韻母資料表, AD535, $AH$5) = "入聲", TRUE, FALSE) )</f>
        <v/>
      </c>
      <c r="AI535" s="302" t="str">
        <f t="shared" si="220"/>
        <v/>
      </c>
      <c r="AJ535" s="302" t="str">
        <f t="shared" si="225"/>
        <v/>
      </c>
      <c r="AK535" s="362" t="str">
        <f t="array" ref="AK535">IF( $X535, "", INDEX(韻母資料表, $AD535, $AK$5))</f>
        <v/>
      </c>
      <c r="AL535" s="362" t="str">
        <f t="array" ref="AL535">IF($X535, "", INDEX(白話字韻母八聲調資料表, $AE535, $AJ535))</f>
        <v/>
      </c>
      <c r="AM535" s="298"/>
      <c r="AN535" s="362" t="str" cm="1">
        <f t="array" ref="AN535">IF($W535, "", INDEX(聲母資料表, $AA535, AN$5))</f>
        <v/>
      </c>
      <c r="AO535" s="367" t="str" cm="1">
        <f t="array" ref="AO535">IF($X535, "", INDEX(韻母資料表, $AD535, AO$5))</f>
        <v/>
      </c>
      <c r="AP535" s="362" t="str" cm="1">
        <f t="array" ref="AP535">IF($X535, "", INDEX(台羅韻母八聲調資料表, $AE535, $F535))</f>
        <v/>
      </c>
      <c r="AQ535" s="298"/>
      <c r="AR535" s="302" t="str">
        <f t="array" ref="AR535">IF($W535, "", INDEX(聲母資料表, $AA535, $AR$5))</f>
        <v/>
      </c>
      <c r="AS535" s="303" t="str">
        <f t="array" ref="AS535">IF($X535, "", INDEX(韻母資料表, $AD535, $AS$5))</f>
        <v/>
      </c>
      <c r="AT535" s="302" t="str">
        <f t="array" ref="AT535">IF($X535, "", INDEX(閩拼韻母八聲調資料表, $AE535, $AJ535))</f>
        <v/>
      </c>
      <c r="AV535" s="301" t="b">
        <f t="shared" si="222"/>
        <v>0</v>
      </c>
      <c r="AW535" s="301" t="str">
        <f>IF( $AV535, IFERROR( IF(MATCH( $E535, 顎音化聲母!$H$9:$H$37, 0), TRUE, FALSE), FALSE), "")</f>
        <v/>
      </c>
      <c r="AX535" s="301" t="str">
        <f t="array" ref="AX535">IF( AND($AV535, $AW535), INDEX(顎音化聲母資料表, MATCH( $D535 &amp; $E535, 顎音化聲母!$L$5:$L$136, 0), 3), "")</f>
        <v/>
      </c>
      <c r="AY535" s="301" t="str">
        <f t="shared" si="221"/>
        <v/>
      </c>
      <c r="AZ535" s="362" t="str">
        <f t="array" ref="AZ535">IF($AY535="", "", IF( $AX535&lt;&gt;"", $AX535,INDEX(聲母資料表, $AY535, $AZ$5)))</f>
        <v/>
      </c>
      <c r="BA535" s="362" t="str">
        <f t="array" ref="BA535">IF($X535, "", INDEX(方音八音反切資料表, $AE535, $AJ535))</f>
        <v/>
      </c>
    </row>
    <row r="536" spans="2:53">
      <c r="B536" s="307">
        <f t="shared" si="203"/>
        <v>529</v>
      </c>
      <c r="C536" s="404"/>
      <c r="D536" s="312"/>
      <c r="E536" s="312"/>
      <c r="F536" s="296"/>
      <c r="G536" s="418" t="str">
        <f t="shared" si="204"/>
        <v/>
      </c>
      <c r="H536" s="269" t="str" cm="1">
        <f t="array" ref="H536">IF( OR($U536, NOT($V536), $X536), "",  $AF536 &amp; INDEX(中文數值資料表, $AJ536, 2) &amp; $AC536)</f>
        <v/>
      </c>
      <c r="I536" s="332" t="str">
        <f t="shared" si="205"/>
        <v/>
      </c>
      <c r="J536" s="333" t="str">
        <f t="shared" si="206"/>
        <v/>
      </c>
      <c r="K536" s="334" t="str">
        <f t="shared" si="207"/>
        <v/>
      </c>
      <c r="L536" s="335" t="str">
        <f t="shared" si="208"/>
        <v/>
      </c>
      <c r="M536" s="270" t="str">
        <f t="shared" ca="1" si="209"/>
        <v xml:space="preserve">\ltjruby{}{}\
</v>
      </c>
      <c r="N536" s="270" t="str">
        <f t="shared" ca="1" si="210"/>
        <v xml:space="preserve">&lt;ruby&gt;&lt;rt&gt;&lt;/rt&gt;&lt;/ruby&gt;
</v>
      </c>
      <c r="O536" s="270" t="str">
        <f t="shared" ca="1" si="211"/>
        <v xml:space="preserve">&lt;ruby&gt;&lt;rt&gt;&lt;/rt&gt;&lt;/ruby&gt;
</v>
      </c>
      <c r="P536" s="270" t="str">
        <f t="shared" ca="1" si="224"/>
        <v xml:space="preserve">&lt;ruby&gt;&lt;rt&gt;&lt;/rt&gt;&lt;/ruby&gt;
</v>
      </c>
      <c r="Q536" s="270" t="str">
        <f t="shared" ca="1" si="224"/>
        <v xml:space="preserve">&lt;ruby&gt;&lt;rt&gt;&lt;/rt&gt;&lt;/ruby&gt;
</v>
      </c>
      <c r="R536" s="271" t="str">
        <f t="shared" ca="1" si="212"/>
        <v xml:space="preserve">&lt;ruby&gt;&lt;rtc&gt;&lt;/rtc&gt;&lt;/ruby&gt;
</v>
      </c>
      <c r="S536" s="271" t="str">
        <f t="shared" ca="1" si="213"/>
        <v xml:space="preserve">&lt;ruby&gt;&lt;rt&gt;&lt;/rt&gt;&lt;rtc&gt;&lt;/rtc&gt;&lt;/ruby&gt;
</v>
      </c>
      <c r="T536" s="244"/>
      <c r="U536" s="272" t="b">
        <f t="shared" si="214"/>
        <v>0</v>
      </c>
      <c r="V536" s="272" t="b">
        <f t="shared" si="215"/>
        <v>0</v>
      </c>
      <c r="W536" s="272" t="b">
        <f t="shared" si="223"/>
        <v>1</v>
      </c>
      <c r="X536" s="272" t="b">
        <f t="shared" si="216"/>
        <v>1</v>
      </c>
      <c r="Y536" s="272" t="b">
        <f t="shared" si="217"/>
        <v>0</v>
      </c>
      <c r="Z536" s="298"/>
      <c r="AA536" s="305" t="str">
        <f t="shared" si="218"/>
        <v/>
      </c>
      <c r="AB536" s="301" t="str" cm="1">
        <f t="array" ref="AB536">IF( $AA536="", "", INDEX(聲母資料表, $AA536, AB$5))</f>
        <v/>
      </c>
      <c r="AC536" s="301" t="str" cm="1">
        <f t="array" ref="AC536">IF( $AA536="", "", INDEX(聲母資料表, $AA536, AC$5))</f>
        <v/>
      </c>
      <c r="AD536" s="305" t="str">
        <f t="shared" si="219"/>
        <v/>
      </c>
      <c r="AE536" s="301" t="str" cm="1">
        <f t="array" ref="AE536">IF( $X536, "", INDEX(韻母資料表, AD536, AE$5))</f>
        <v/>
      </c>
      <c r="AF536" s="301" t="str" cm="1">
        <f t="array" ref="AF536">IF( $X536, "", INDEX(韻母資料表, AE536, AF$5))</f>
        <v/>
      </c>
      <c r="AG536" s="298"/>
      <c r="AH536" s="301" t="str">
        <f t="array" ref="AH536">IF( $X536, "", IF( INDEX(韻母資料表, AD536, $AH$5) = "入聲", TRUE, FALSE) )</f>
        <v/>
      </c>
      <c r="AI536" s="302" t="str">
        <f t="shared" si="220"/>
        <v/>
      </c>
      <c r="AJ536" s="302" t="str">
        <f t="shared" si="225"/>
        <v/>
      </c>
      <c r="AK536" s="362" t="str">
        <f t="array" ref="AK536">IF( $X536, "", INDEX(韻母資料表, $AD536, $AK$5))</f>
        <v/>
      </c>
      <c r="AL536" s="362" t="str">
        <f t="array" ref="AL536">IF($X536, "", INDEX(白話字韻母八聲調資料表, $AE536, $AJ536))</f>
        <v/>
      </c>
      <c r="AM536" s="298"/>
      <c r="AN536" s="362" t="str" cm="1">
        <f t="array" ref="AN536">IF($W536, "", INDEX(聲母資料表, $AA536, AN$5))</f>
        <v/>
      </c>
      <c r="AO536" s="367" t="str" cm="1">
        <f t="array" ref="AO536">IF($X536, "", INDEX(韻母資料表, $AD536, AO$5))</f>
        <v/>
      </c>
      <c r="AP536" s="362" t="str" cm="1">
        <f t="array" ref="AP536">IF($X536, "", INDEX(台羅韻母八聲調資料表, $AE536, $F536))</f>
        <v/>
      </c>
      <c r="AQ536" s="298"/>
      <c r="AR536" s="302" t="str">
        <f t="array" ref="AR536">IF($W536, "", INDEX(聲母資料表, $AA536, $AR$5))</f>
        <v/>
      </c>
      <c r="AS536" s="303" t="str">
        <f t="array" ref="AS536">IF($X536, "", INDEX(韻母資料表, $AD536, $AS$5))</f>
        <v/>
      </c>
      <c r="AT536" s="302" t="str">
        <f t="array" ref="AT536">IF($X536, "", INDEX(閩拼韻母八聲調資料表, $AE536, $AJ536))</f>
        <v/>
      </c>
      <c r="AV536" s="301" t="b">
        <f t="shared" si="222"/>
        <v>0</v>
      </c>
      <c r="AW536" s="301" t="str">
        <f>IF( $AV536, IFERROR( IF(MATCH( $E536, 顎音化聲母!$H$9:$H$37, 0), TRUE, FALSE), FALSE), "")</f>
        <v/>
      </c>
      <c r="AX536" s="301" t="str">
        <f t="array" ref="AX536">IF( AND($AV536, $AW536), INDEX(顎音化聲母資料表, MATCH( $D536 &amp; $E536, 顎音化聲母!$L$5:$L$136, 0), 3), "")</f>
        <v/>
      </c>
      <c r="AY536" s="301" t="str">
        <f t="shared" si="221"/>
        <v/>
      </c>
      <c r="AZ536" s="362" t="str">
        <f t="array" ref="AZ536">IF($AY536="", "", IF( $AX536&lt;&gt;"", $AX536,INDEX(聲母資料表, $AY536, $AZ$5)))</f>
        <v/>
      </c>
      <c r="BA536" s="362" t="str">
        <f t="array" ref="BA536">IF($X536, "", INDEX(方音八音反切資料表, $AE536, $AJ536))</f>
        <v/>
      </c>
    </row>
    <row r="537" spans="2:53">
      <c r="B537" s="307">
        <f t="shared" si="203"/>
        <v>530</v>
      </c>
      <c r="C537" s="404"/>
      <c r="D537" s="312"/>
      <c r="E537" s="312"/>
      <c r="F537" s="296"/>
      <c r="G537" s="418" t="str">
        <f t="shared" si="204"/>
        <v/>
      </c>
      <c r="H537" s="269" t="str" cm="1">
        <f t="array" ref="H537">IF( OR($U537, NOT($V537), $X537), "",  $AF537 &amp; INDEX(中文數值資料表, $AJ537, 2) &amp; $AC537)</f>
        <v/>
      </c>
      <c r="I537" s="332" t="str">
        <f t="shared" si="205"/>
        <v/>
      </c>
      <c r="J537" s="333" t="str">
        <f t="shared" si="206"/>
        <v/>
      </c>
      <c r="K537" s="334" t="str">
        <f t="shared" si="207"/>
        <v/>
      </c>
      <c r="L537" s="335" t="str">
        <f t="shared" si="208"/>
        <v/>
      </c>
      <c r="M537" s="270" t="str">
        <f t="shared" ca="1" si="209"/>
        <v xml:space="preserve">\ltjruby{}{}\
</v>
      </c>
      <c r="N537" s="270" t="str">
        <f t="shared" ca="1" si="210"/>
        <v xml:space="preserve">&lt;ruby&gt;&lt;rt&gt;&lt;/rt&gt;&lt;/ruby&gt;
</v>
      </c>
      <c r="O537" s="270" t="str">
        <f t="shared" ca="1" si="211"/>
        <v xml:space="preserve">&lt;ruby&gt;&lt;rt&gt;&lt;/rt&gt;&lt;/ruby&gt;
</v>
      </c>
      <c r="P537" s="270" t="str">
        <f t="shared" ca="1" si="224"/>
        <v xml:space="preserve">&lt;ruby&gt;&lt;rt&gt;&lt;/rt&gt;&lt;/ruby&gt;
</v>
      </c>
      <c r="Q537" s="270" t="str">
        <f t="shared" ca="1" si="224"/>
        <v xml:space="preserve">&lt;ruby&gt;&lt;rt&gt;&lt;/rt&gt;&lt;/ruby&gt;
</v>
      </c>
      <c r="R537" s="271" t="str">
        <f t="shared" ca="1" si="212"/>
        <v xml:space="preserve">&lt;ruby&gt;&lt;rtc&gt;&lt;/rtc&gt;&lt;/ruby&gt;
</v>
      </c>
      <c r="S537" s="271" t="str">
        <f t="shared" ca="1" si="213"/>
        <v xml:space="preserve">&lt;ruby&gt;&lt;rt&gt;&lt;/rt&gt;&lt;rtc&gt;&lt;/rtc&gt;&lt;/ruby&gt;
</v>
      </c>
      <c r="T537" s="244"/>
      <c r="U537" s="272" t="b">
        <f t="shared" si="214"/>
        <v>0</v>
      </c>
      <c r="V537" s="272" t="b">
        <f t="shared" si="215"/>
        <v>0</v>
      </c>
      <c r="W537" s="272" t="b">
        <f t="shared" si="223"/>
        <v>1</v>
      </c>
      <c r="X537" s="272" t="b">
        <f t="shared" si="216"/>
        <v>1</v>
      </c>
      <c r="Y537" s="272" t="b">
        <f t="shared" si="217"/>
        <v>0</v>
      </c>
      <c r="Z537" s="298"/>
      <c r="AA537" s="305" t="str">
        <f t="shared" si="218"/>
        <v/>
      </c>
      <c r="AB537" s="301" t="str" cm="1">
        <f t="array" ref="AB537">IF( $AA537="", "", INDEX(聲母資料表, $AA537, AB$5))</f>
        <v/>
      </c>
      <c r="AC537" s="301" t="str" cm="1">
        <f t="array" ref="AC537">IF( $AA537="", "", INDEX(聲母資料表, $AA537, AC$5))</f>
        <v/>
      </c>
      <c r="AD537" s="305" t="str">
        <f t="shared" si="219"/>
        <v/>
      </c>
      <c r="AE537" s="301" t="str" cm="1">
        <f t="array" ref="AE537">IF( $X537, "", INDEX(韻母資料表, AD537, AE$5))</f>
        <v/>
      </c>
      <c r="AF537" s="301" t="str" cm="1">
        <f t="array" ref="AF537">IF( $X537, "", INDEX(韻母資料表, AE537, AF$5))</f>
        <v/>
      </c>
      <c r="AG537" s="298"/>
      <c r="AH537" s="301" t="str">
        <f t="array" ref="AH537">IF( $X537, "", IF( INDEX(韻母資料表, AD537, $AH$5) = "入聲", TRUE, FALSE) )</f>
        <v/>
      </c>
      <c r="AI537" s="302" t="str">
        <f t="shared" si="220"/>
        <v/>
      </c>
      <c r="AJ537" s="302" t="str">
        <f t="shared" si="225"/>
        <v/>
      </c>
      <c r="AK537" s="362" t="str">
        <f t="array" ref="AK537">IF( $X537, "", INDEX(韻母資料表, $AD537, $AK$5))</f>
        <v/>
      </c>
      <c r="AL537" s="362" t="str">
        <f t="array" ref="AL537">IF($X537, "", INDEX(白話字韻母八聲調資料表, $AE537, $AJ537))</f>
        <v/>
      </c>
      <c r="AM537" s="298"/>
      <c r="AN537" s="362" t="str" cm="1">
        <f t="array" ref="AN537">IF($W537, "", INDEX(聲母資料表, $AA537, AN$5))</f>
        <v/>
      </c>
      <c r="AO537" s="367" t="str" cm="1">
        <f t="array" ref="AO537">IF($X537, "", INDEX(韻母資料表, $AD537, AO$5))</f>
        <v/>
      </c>
      <c r="AP537" s="362" t="str" cm="1">
        <f t="array" ref="AP537">IF($X537, "", INDEX(台羅韻母八聲調資料表, $AE537, $F537))</f>
        <v/>
      </c>
      <c r="AQ537" s="298"/>
      <c r="AR537" s="302" t="str">
        <f t="array" ref="AR537">IF($W537, "", INDEX(聲母資料表, $AA537, $AR$5))</f>
        <v/>
      </c>
      <c r="AS537" s="303" t="str">
        <f t="array" ref="AS537">IF($X537, "", INDEX(韻母資料表, $AD537, $AS$5))</f>
        <v/>
      </c>
      <c r="AT537" s="302" t="str">
        <f t="array" ref="AT537">IF($X537, "", INDEX(閩拼韻母八聲調資料表, $AE537, $AJ537))</f>
        <v/>
      </c>
      <c r="AV537" s="301" t="b">
        <f t="shared" si="222"/>
        <v>0</v>
      </c>
      <c r="AW537" s="301" t="str">
        <f>IF( $AV537, IFERROR( IF(MATCH( $E537, 顎音化聲母!$H$9:$H$37, 0), TRUE, FALSE), FALSE), "")</f>
        <v/>
      </c>
      <c r="AX537" s="301" t="str">
        <f t="array" ref="AX537">IF( AND($AV537, $AW537), INDEX(顎音化聲母資料表, MATCH( $D537 &amp; $E537, 顎音化聲母!$L$5:$L$136, 0), 3), "")</f>
        <v/>
      </c>
      <c r="AY537" s="301" t="str">
        <f t="shared" si="221"/>
        <v/>
      </c>
      <c r="AZ537" s="362" t="str">
        <f t="array" ref="AZ537">IF($AY537="", "", IF( $AX537&lt;&gt;"", $AX537,INDEX(聲母資料表, $AY537, $AZ$5)))</f>
        <v/>
      </c>
      <c r="BA537" s="362" t="str">
        <f t="array" ref="BA537">IF($X537, "", INDEX(方音八音反切資料表, $AE537, $AJ537))</f>
        <v/>
      </c>
    </row>
    <row r="538" spans="2:53">
      <c r="B538" s="307">
        <f t="shared" si="203"/>
        <v>531</v>
      </c>
      <c r="C538" s="404"/>
      <c r="D538" s="312"/>
      <c r="E538" s="312"/>
      <c r="F538" s="296"/>
      <c r="G538" s="418" t="str">
        <f t="shared" si="204"/>
        <v/>
      </c>
      <c r="H538" s="269" t="str" cm="1">
        <f t="array" ref="H538">IF( OR($U538, NOT($V538), $X538), "",  $AF538 &amp; INDEX(中文數值資料表, $AJ538, 2) &amp; $AC538)</f>
        <v/>
      </c>
      <c r="I538" s="332" t="str">
        <f t="shared" si="205"/>
        <v/>
      </c>
      <c r="J538" s="333" t="str">
        <f t="shared" si="206"/>
        <v/>
      </c>
      <c r="K538" s="334" t="str">
        <f t="shared" si="207"/>
        <v/>
      </c>
      <c r="L538" s="335" t="str">
        <f t="shared" si="208"/>
        <v/>
      </c>
      <c r="M538" s="270" t="str">
        <f t="shared" ca="1" si="209"/>
        <v xml:space="preserve">\ltjruby{}{}\
</v>
      </c>
      <c r="N538" s="270" t="str">
        <f t="shared" ca="1" si="210"/>
        <v xml:space="preserve">&lt;ruby&gt;&lt;rt&gt;&lt;/rt&gt;&lt;/ruby&gt;
</v>
      </c>
      <c r="O538" s="270" t="str">
        <f t="shared" ca="1" si="211"/>
        <v xml:space="preserve">&lt;ruby&gt;&lt;rt&gt;&lt;/rt&gt;&lt;/ruby&gt;
</v>
      </c>
      <c r="P538" s="270" t="str">
        <f t="shared" ca="1" si="224"/>
        <v xml:space="preserve">&lt;ruby&gt;&lt;rt&gt;&lt;/rt&gt;&lt;/ruby&gt;
</v>
      </c>
      <c r="Q538" s="270" t="str">
        <f t="shared" ca="1" si="224"/>
        <v xml:space="preserve">&lt;ruby&gt;&lt;rt&gt;&lt;/rt&gt;&lt;/ruby&gt;
</v>
      </c>
      <c r="R538" s="271" t="str">
        <f t="shared" ca="1" si="212"/>
        <v xml:space="preserve">&lt;ruby&gt;&lt;rtc&gt;&lt;/rtc&gt;&lt;/ruby&gt;
</v>
      </c>
      <c r="S538" s="271" t="str">
        <f t="shared" ca="1" si="213"/>
        <v xml:space="preserve">&lt;ruby&gt;&lt;rt&gt;&lt;/rt&gt;&lt;rtc&gt;&lt;/rtc&gt;&lt;/ruby&gt;
</v>
      </c>
      <c r="T538" s="244"/>
      <c r="U538" s="272" t="b">
        <f t="shared" si="214"/>
        <v>0</v>
      </c>
      <c r="V538" s="272" t="b">
        <f t="shared" si="215"/>
        <v>0</v>
      </c>
      <c r="W538" s="272" t="b">
        <f t="shared" si="223"/>
        <v>1</v>
      </c>
      <c r="X538" s="272" t="b">
        <f t="shared" si="216"/>
        <v>1</v>
      </c>
      <c r="Y538" s="272" t="b">
        <f t="shared" si="217"/>
        <v>0</v>
      </c>
      <c r="Z538" s="298"/>
      <c r="AA538" s="305" t="str">
        <f t="shared" si="218"/>
        <v/>
      </c>
      <c r="AB538" s="301" t="str" cm="1">
        <f t="array" ref="AB538">IF( $AA538="", "", INDEX(聲母資料表, $AA538, AB$5))</f>
        <v/>
      </c>
      <c r="AC538" s="301" t="str" cm="1">
        <f t="array" ref="AC538">IF( $AA538="", "", INDEX(聲母資料表, $AA538, AC$5))</f>
        <v/>
      </c>
      <c r="AD538" s="305" t="str">
        <f t="shared" si="219"/>
        <v/>
      </c>
      <c r="AE538" s="301" t="str" cm="1">
        <f t="array" ref="AE538">IF( $X538, "", INDEX(韻母資料表, AD538, AE$5))</f>
        <v/>
      </c>
      <c r="AF538" s="301" t="str" cm="1">
        <f t="array" ref="AF538">IF( $X538, "", INDEX(韻母資料表, AE538, AF$5))</f>
        <v/>
      </c>
      <c r="AG538" s="298"/>
      <c r="AH538" s="301" t="str">
        <f t="array" ref="AH538">IF( $X538, "", IF( INDEX(韻母資料表, AD538, $AH$5) = "入聲", TRUE, FALSE) )</f>
        <v/>
      </c>
      <c r="AI538" s="302" t="str">
        <f t="shared" si="220"/>
        <v/>
      </c>
      <c r="AJ538" s="302" t="str">
        <f t="shared" si="225"/>
        <v/>
      </c>
      <c r="AK538" s="362" t="str">
        <f t="array" ref="AK538">IF( $X538, "", INDEX(韻母資料表, $AD538, $AK$5))</f>
        <v/>
      </c>
      <c r="AL538" s="362" t="str">
        <f t="array" ref="AL538">IF($X538, "", INDEX(白話字韻母八聲調資料表, $AE538, $AJ538))</f>
        <v/>
      </c>
      <c r="AM538" s="298"/>
      <c r="AN538" s="362" t="str" cm="1">
        <f t="array" ref="AN538">IF($W538, "", INDEX(聲母資料表, $AA538, AN$5))</f>
        <v/>
      </c>
      <c r="AO538" s="367" t="str" cm="1">
        <f t="array" ref="AO538">IF($X538, "", INDEX(韻母資料表, $AD538, AO$5))</f>
        <v/>
      </c>
      <c r="AP538" s="362" t="str" cm="1">
        <f t="array" ref="AP538">IF($X538, "", INDEX(台羅韻母八聲調資料表, $AE538, $F538))</f>
        <v/>
      </c>
      <c r="AQ538" s="298"/>
      <c r="AR538" s="302" t="str">
        <f t="array" ref="AR538">IF($W538, "", INDEX(聲母資料表, $AA538, $AR$5))</f>
        <v/>
      </c>
      <c r="AS538" s="303" t="str">
        <f t="array" ref="AS538">IF($X538, "", INDEX(韻母資料表, $AD538, $AS$5))</f>
        <v/>
      </c>
      <c r="AT538" s="302" t="str">
        <f t="array" ref="AT538">IF($X538, "", INDEX(閩拼韻母八聲調資料表, $AE538, $AJ538))</f>
        <v/>
      </c>
      <c r="AV538" s="301" t="b">
        <f t="shared" si="222"/>
        <v>0</v>
      </c>
      <c r="AW538" s="301" t="str">
        <f>IF( $AV538, IFERROR( IF(MATCH( $E538, 顎音化聲母!$H$9:$H$37, 0), TRUE, FALSE), FALSE), "")</f>
        <v/>
      </c>
      <c r="AX538" s="301" t="str">
        <f t="array" ref="AX538">IF( AND($AV538, $AW538), INDEX(顎音化聲母資料表, MATCH( $D538 &amp; $E538, 顎音化聲母!$L$5:$L$136, 0), 3), "")</f>
        <v/>
      </c>
      <c r="AY538" s="301" t="str">
        <f t="shared" si="221"/>
        <v/>
      </c>
      <c r="AZ538" s="362" t="str">
        <f t="array" ref="AZ538">IF($AY538="", "", IF( $AX538&lt;&gt;"", $AX538,INDEX(聲母資料表, $AY538, $AZ$5)))</f>
        <v/>
      </c>
      <c r="BA538" s="362" t="str">
        <f t="array" ref="BA538">IF($X538, "", INDEX(方音八音反切資料表, $AE538, $AJ538))</f>
        <v/>
      </c>
    </row>
    <row r="539" spans="2:53">
      <c r="B539" s="307">
        <f t="shared" si="203"/>
        <v>532</v>
      </c>
      <c r="C539" s="404"/>
      <c r="D539" s="312"/>
      <c r="E539" s="312"/>
      <c r="F539" s="296"/>
      <c r="G539" s="418" t="str">
        <f t="shared" si="204"/>
        <v/>
      </c>
      <c r="H539" s="269" t="str" cm="1">
        <f t="array" ref="H539">IF( OR($U539, NOT($V539), $X539), "",  $AF539 &amp; INDEX(中文數值資料表, $AJ539, 2) &amp; $AC539)</f>
        <v/>
      </c>
      <c r="I539" s="332" t="str">
        <f t="shared" si="205"/>
        <v/>
      </c>
      <c r="J539" s="333" t="str">
        <f t="shared" si="206"/>
        <v/>
      </c>
      <c r="K539" s="334" t="str">
        <f t="shared" si="207"/>
        <v/>
      </c>
      <c r="L539" s="335" t="str">
        <f t="shared" si="208"/>
        <v/>
      </c>
      <c r="M539" s="270" t="str">
        <f t="shared" ca="1" si="209"/>
        <v xml:space="preserve">\ltjruby{}{}\
</v>
      </c>
      <c r="N539" s="270" t="str">
        <f t="shared" ca="1" si="210"/>
        <v xml:space="preserve">&lt;ruby&gt;&lt;rt&gt;&lt;/rt&gt;&lt;/ruby&gt;
</v>
      </c>
      <c r="O539" s="270" t="str">
        <f t="shared" ca="1" si="211"/>
        <v xml:space="preserve">&lt;ruby&gt;&lt;rt&gt;&lt;/rt&gt;&lt;/ruby&gt;
</v>
      </c>
      <c r="P539" s="270" t="str">
        <f t="shared" ca="1" si="224"/>
        <v xml:space="preserve">&lt;ruby&gt;&lt;rt&gt;&lt;/rt&gt;&lt;/ruby&gt;
</v>
      </c>
      <c r="Q539" s="270" t="str">
        <f t="shared" ca="1" si="224"/>
        <v xml:space="preserve">&lt;ruby&gt;&lt;rt&gt;&lt;/rt&gt;&lt;/ruby&gt;
</v>
      </c>
      <c r="R539" s="271" t="str">
        <f t="shared" ca="1" si="212"/>
        <v xml:space="preserve">&lt;ruby&gt;&lt;rtc&gt;&lt;/rtc&gt;&lt;/ruby&gt;
</v>
      </c>
      <c r="S539" s="271" t="str">
        <f t="shared" ca="1" si="213"/>
        <v xml:space="preserve">&lt;ruby&gt;&lt;rt&gt;&lt;/rt&gt;&lt;rtc&gt;&lt;/rtc&gt;&lt;/ruby&gt;
</v>
      </c>
      <c r="T539" s="244"/>
      <c r="U539" s="272" t="b">
        <f t="shared" si="214"/>
        <v>0</v>
      </c>
      <c r="V539" s="272" t="b">
        <f t="shared" si="215"/>
        <v>0</v>
      </c>
      <c r="W539" s="272" t="b">
        <f t="shared" si="223"/>
        <v>1</v>
      </c>
      <c r="X539" s="272" t="b">
        <f t="shared" si="216"/>
        <v>1</v>
      </c>
      <c r="Y539" s="272" t="b">
        <f t="shared" si="217"/>
        <v>0</v>
      </c>
      <c r="Z539" s="298"/>
      <c r="AA539" s="305" t="str">
        <f t="shared" si="218"/>
        <v/>
      </c>
      <c r="AB539" s="301" t="str" cm="1">
        <f t="array" ref="AB539">IF( $AA539="", "", INDEX(聲母資料表, $AA539, AB$5))</f>
        <v/>
      </c>
      <c r="AC539" s="301" t="str" cm="1">
        <f t="array" ref="AC539">IF( $AA539="", "", INDEX(聲母資料表, $AA539, AC$5))</f>
        <v/>
      </c>
      <c r="AD539" s="305" t="str">
        <f t="shared" si="219"/>
        <v/>
      </c>
      <c r="AE539" s="301" t="str" cm="1">
        <f t="array" ref="AE539">IF( $X539, "", INDEX(韻母資料表, AD539, AE$5))</f>
        <v/>
      </c>
      <c r="AF539" s="301" t="str" cm="1">
        <f t="array" ref="AF539">IF( $X539, "", INDEX(韻母資料表, AE539, AF$5))</f>
        <v/>
      </c>
      <c r="AG539" s="298"/>
      <c r="AH539" s="301" t="str">
        <f t="array" ref="AH539">IF( $X539, "", IF( INDEX(韻母資料表, AD539, $AH$5) = "入聲", TRUE, FALSE) )</f>
        <v/>
      </c>
      <c r="AI539" s="302" t="str">
        <f t="shared" si="220"/>
        <v/>
      </c>
      <c r="AJ539" s="302" t="str">
        <f t="shared" si="225"/>
        <v/>
      </c>
      <c r="AK539" s="362" t="str">
        <f t="array" ref="AK539">IF( $X539, "", INDEX(韻母資料表, $AD539, $AK$5))</f>
        <v/>
      </c>
      <c r="AL539" s="362" t="str">
        <f t="array" ref="AL539">IF($X539, "", INDEX(白話字韻母八聲調資料表, $AE539, $AJ539))</f>
        <v/>
      </c>
      <c r="AM539" s="298"/>
      <c r="AN539" s="362" t="str" cm="1">
        <f t="array" ref="AN539">IF($W539, "", INDEX(聲母資料表, $AA539, AN$5))</f>
        <v/>
      </c>
      <c r="AO539" s="367" t="str" cm="1">
        <f t="array" ref="AO539">IF($X539, "", INDEX(韻母資料表, $AD539, AO$5))</f>
        <v/>
      </c>
      <c r="AP539" s="362" t="str" cm="1">
        <f t="array" ref="AP539">IF($X539, "", INDEX(台羅韻母八聲調資料表, $AE539, $F539))</f>
        <v/>
      </c>
      <c r="AQ539" s="298"/>
      <c r="AR539" s="302" t="str">
        <f t="array" ref="AR539">IF($W539, "", INDEX(聲母資料表, $AA539, $AR$5))</f>
        <v/>
      </c>
      <c r="AS539" s="303" t="str">
        <f t="array" ref="AS539">IF($X539, "", INDEX(韻母資料表, $AD539, $AS$5))</f>
        <v/>
      </c>
      <c r="AT539" s="302" t="str">
        <f t="array" ref="AT539">IF($X539, "", INDEX(閩拼韻母八聲調資料表, $AE539, $AJ539))</f>
        <v/>
      </c>
      <c r="AV539" s="301" t="b">
        <f t="shared" si="222"/>
        <v>0</v>
      </c>
      <c r="AW539" s="301" t="str">
        <f>IF( $AV539, IFERROR( IF(MATCH( $E539, 顎音化聲母!$H$9:$H$37, 0), TRUE, FALSE), FALSE), "")</f>
        <v/>
      </c>
      <c r="AX539" s="301" t="str">
        <f t="array" ref="AX539">IF( AND($AV539, $AW539), INDEX(顎音化聲母資料表, MATCH( $D539 &amp; $E539, 顎音化聲母!$L$5:$L$136, 0), 3), "")</f>
        <v/>
      </c>
      <c r="AY539" s="301" t="str">
        <f t="shared" si="221"/>
        <v/>
      </c>
      <c r="AZ539" s="362" t="str">
        <f t="array" ref="AZ539">IF($AY539="", "", IF( $AX539&lt;&gt;"", $AX539,INDEX(聲母資料表, $AY539, $AZ$5)))</f>
        <v/>
      </c>
      <c r="BA539" s="362" t="str">
        <f t="array" ref="BA539">IF($X539, "", INDEX(方音八音反切資料表, $AE539, $AJ539))</f>
        <v/>
      </c>
    </row>
    <row r="540" spans="2:53">
      <c r="B540" s="307">
        <f t="shared" si="203"/>
        <v>533</v>
      </c>
      <c r="C540" s="404"/>
      <c r="D540" s="312"/>
      <c r="E540" s="312"/>
      <c r="F540" s="296"/>
      <c r="G540" s="418" t="str">
        <f t="shared" si="204"/>
        <v/>
      </c>
      <c r="H540" s="269" t="str" cm="1">
        <f t="array" ref="H540">IF( OR($U540, NOT($V540), $X540), "",  $AF540 &amp; INDEX(中文數值資料表, $AJ540, 2) &amp; $AC540)</f>
        <v/>
      </c>
      <c r="I540" s="332" t="str">
        <f t="shared" si="205"/>
        <v/>
      </c>
      <c r="J540" s="333" t="str">
        <f t="shared" si="206"/>
        <v/>
      </c>
      <c r="K540" s="334" t="str">
        <f t="shared" si="207"/>
        <v/>
      </c>
      <c r="L540" s="335" t="str">
        <f t="shared" si="208"/>
        <v/>
      </c>
      <c r="M540" s="270" t="str">
        <f t="shared" ca="1" si="209"/>
        <v xml:space="preserve">\ltjruby{}{}\
</v>
      </c>
      <c r="N540" s="270" t="str">
        <f t="shared" ca="1" si="210"/>
        <v xml:space="preserve">&lt;ruby&gt;&lt;rt&gt;&lt;/rt&gt;&lt;/ruby&gt;
</v>
      </c>
      <c r="O540" s="270" t="str">
        <f t="shared" ca="1" si="211"/>
        <v xml:space="preserve">&lt;ruby&gt;&lt;rt&gt;&lt;/rt&gt;&lt;/ruby&gt;
</v>
      </c>
      <c r="P540" s="270" t="str">
        <f t="shared" ca="1" si="224"/>
        <v xml:space="preserve">&lt;ruby&gt;&lt;rt&gt;&lt;/rt&gt;&lt;/ruby&gt;
</v>
      </c>
      <c r="Q540" s="270" t="str">
        <f t="shared" ca="1" si="224"/>
        <v xml:space="preserve">&lt;ruby&gt;&lt;rt&gt;&lt;/rt&gt;&lt;/ruby&gt;
</v>
      </c>
      <c r="R540" s="271" t="str">
        <f t="shared" ca="1" si="212"/>
        <v xml:space="preserve">&lt;ruby&gt;&lt;rtc&gt;&lt;/rtc&gt;&lt;/ruby&gt;
</v>
      </c>
      <c r="S540" s="271" t="str">
        <f t="shared" ca="1" si="213"/>
        <v xml:space="preserve">&lt;ruby&gt;&lt;rt&gt;&lt;/rt&gt;&lt;rtc&gt;&lt;/rtc&gt;&lt;/ruby&gt;
</v>
      </c>
      <c r="T540" s="244"/>
      <c r="U540" s="272" t="b">
        <f t="shared" si="214"/>
        <v>0</v>
      </c>
      <c r="V540" s="272" t="b">
        <f t="shared" si="215"/>
        <v>0</v>
      </c>
      <c r="W540" s="272" t="b">
        <f t="shared" si="223"/>
        <v>1</v>
      </c>
      <c r="X540" s="272" t="b">
        <f t="shared" si="216"/>
        <v>1</v>
      </c>
      <c r="Y540" s="272" t="b">
        <f t="shared" si="217"/>
        <v>0</v>
      </c>
      <c r="Z540" s="298"/>
      <c r="AA540" s="305" t="str">
        <f t="shared" si="218"/>
        <v/>
      </c>
      <c r="AB540" s="301" t="str" cm="1">
        <f t="array" ref="AB540">IF( $AA540="", "", INDEX(聲母資料表, $AA540, AB$5))</f>
        <v/>
      </c>
      <c r="AC540" s="301" t="str" cm="1">
        <f t="array" ref="AC540">IF( $AA540="", "", INDEX(聲母資料表, $AA540, AC$5))</f>
        <v/>
      </c>
      <c r="AD540" s="305" t="str">
        <f t="shared" si="219"/>
        <v/>
      </c>
      <c r="AE540" s="301" t="str" cm="1">
        <f t="array" ref="AE540">IF( $X540, "", INDEX(韻母資料表, AD540, AE$5))</f>
        <v/>
      </c>
      <c r="AF540" s="301" t="str" cm="1">
        <f t="array" ref="AF540">IF( $X540, "", INDEX(韻母資料表, AE540, AF$5))</f>
        <v/>
      </c>
      <c r="AG540" s="298"/>
      <c r="AH540" s="301" t="str">
        <f t="array" ref="AH540">IF( $X540, "", IF( INDEX(韻母資料表, AD540, $AH$5) = "入聲", TRUE, FALSE) )</f>
        <v/>
      </c>
      <c r="AI540" s="302" t="str">
        <f t="shared" si="220"/>
        <v/>
      </c>
      <c r="AJ540" s="302" t="str">
        <f t="shared" si="225"/>
        <v/>
      </c>
      <c r="AK540" s="362" t="str">
        <f t="array" ref="AK540">IF( $X540, "", INDEX(韻母資料表, $AD540, $AK$5))</f>
        <v/>
      </c>
      <c r="AL540" s="362" t="str">
        <f t="array" ref="AL540">IF($X540, "", INDEX(白話字韻母八聲調資料表, $AE540, $AJ540))</f>
        <v/>
      </c>
      <c r="AM540" s="298"/>
      <c r="AN540" s="362" t="str" cm="1">
        <f t="array" ref="AN540">IF($W540, "", INDEX(聲母資料表, $AA540, AN$5))</f>
        <v/>
      </c>
      <c r="AO540" s="367" t="str" cm="1">
        <f t="array" ref="AO540">IF($X540, "", INDEX(韻母資料表, $AD540, AO$5))</f>
        <v/>
      </c>
      <c r="AP540" s="362" t="str" cm="1">
        <f t="array" ref="AP540">IF($X540, "", INDEX(台羅韻母八聲調資料表, $AE540, $F540))</f>
        <v/>
      </c>
      <c r="AQ540" s="298"/>
      <c r="AR540" s="302" t="str">
        <f t="array" ref="AR540">IF($W540, "", INDEX(聲母資料表, $AA540, $AR$5))</f>
        <v/>
      </c>
      <c r="AS540" s="303" t="str">
        <f t="array" ref="AS540">IF($X540, "", INDEX(韻母資料表, $AD540, $AS$5))</f>
        <v/>
      </c>
      <c r="AT540" s="302" t="str">
        <f t="array" ref="AT540">IF($X540, "", INDEX(閩拼韻母八聲調資料表, $AE540, $AJ540))</f>
        <v/>
      </c>
      <c r="AV540" s="301" t="b">
        <f t="shared" si="222"/>
        <v>0</v>
      </c>
      <c r="AW540" s="301" t="str">
        <f>IF( $AV540, IFERROR( IF(MATCH( $E540, 顎音化聲母!$H$9:$H$37, 0), TRUE, FALSE), FALSE), "")</f>
        <v/>
      </c>
      <c r="AX540" s="301" t="str">
        <f t="array" ref="AX540">IF( AND($AV540, $AW540), INDEX(顎音化聲母資料表, MATCH( $D540 &amp; $E540, 顎音化聲母!$L$5:$L$136, 0), 3), "")</f>
        <v/>
      </c>
      <c r="AY540" s="301" t="str">
        <f t="shared" si="221"/>
        <v/>
      </c>
      <c r="AZ540" s="362" t="str">
        <f t="array" ref="AZ540">IF($AY540="", "", IF( $AX540&lt;&gt;"", $AX540,INDEX(聲母資料表, $AY540, $AZ$5)))</f>
        <v/>
      </c>
      <c r="BA540" s="362" t="str">
        <f t="array" ref="BA540">IF($X540, "", INDEX(方音八音反切資料表, $AE540, $AJ540))</f>
        <v/>
      </c>
    </row>
    <row r="541" spans="2:53">
      <c r="B541" s="307">
        <f t="shared" si="203"/>
        <v>534</v>
      </c>
      <c r="C541" s="404"/>
      <c r="D541" s="312"/>
      <c r="E541" s="312"/>
      <c r="F541" s="296"/>
      <c r="G541" s="418" t="str">
        <f t="shared" si="204"/>
        <v/>
      </c>
      <c r="H541" s="269" t="str" cm="1">
        <f t="array" ref="H541">IF( OR($U541, NOT($V541), $X541), "",  $AF541 &amp; INDEX(中文數值資料表, $AJ541, 2) &amp; $AC541)</f>
        <v/>
      </c>
      <c r="I541" s="332" t="str">
        <f t="shared" si="205"/>
        <v/>
      </c>
      <c r="J541" s="333" t="str">
        <f t="shared" si="206"/>
        <v/>
      </c>
      <c r="K541" s="334" t="str">
        <f t="shared" si="207"/>
        <v/>
      </c>
      <c r="L541" s="335" t="str">
        <f t="shared" si="208"/>
        <v/>
      </c>
      <c r="M541" s="270" t="str">
        <f t="shared" ca="1" si="209"/>
        <v xml:space="preserve">\ltjruby{}{}\
</v>
      </c>
      <c r="N541" s="270" t="str">
        <f t="shared" ca="1" si="210"/>
        <v xml:space="preserve">&lt;ruby&gt;&lt;rt&gt;&lt;/rt&gt;&lt;/ruby&gt;
</v>
      </c>
      <c r="O541" s="270" t="str">
        <f t="shared" ca="1" si="211"/>
        <v xml:space="preserve">&lt;ruby&gt;&lt;rt&gt;&lt;/rt&gt;&lt;/ruby&gt;
</v>
      </c>
      <c r="P541" s="270" t="str">
        <f t="shared" ca="1" si="224"/>
        <v xml:space="preserve">&lt;ruby&gt;&lt;rt&gt;&lt;/rt&gt;&lt;/ruby&gt;
</v>
      </c>
      <c r="Q541" s="270" t="str">
        <f t="shared" ca="1" si="224"/>
        <v xml:space="preserve">&lt;ruby&gt;&lt;rt&gt;&lt;/rt&gt;&lt;/ruby&gt;
</v>
      </c>
      <c r="R541" s="271" t="str">
        <f t="shared" ca="1" si="212"/>
        <v xml:space="preserve">&lt;ruby&gt;&lt;rtc&gt;&lt;/rtc&gt;&lt;/ruby&gt;
</v>
      </c>
      <c r="S541" s="271" t="str">
        <f t="shared" ca="1" si="213"/>
        <v xml:space="preserve">&lt;ruby&gt;&lt;rt&gt;&lt;/rt&gt;&lt;rtc&gt;&lt;/rtc&gt;&lt;/ruby&gt;
</v>
      </c>
      <c r="T541" s="244"/>
      <c r="U541" s="272" t="b">
        <f t="shared" si="214"/>
        <v>0</v>
      </c>
      <c r="V541" s="272" t="b">
        <f t="shared" si="215"/>
        <v>0</v>
      </c>
      <c r="W541" s="272" t="b">
        <f t="shared" si="223"/>
        <v>1</v>
      </c>
      <c r="X541" s="272" t="b">
        <f t="shared" si="216"/>
        <v>1</v>
      </c>
      <c r="Y541" s="272" t="b">
        <f t="shared" si="217"/>
        <v>0</v>
      </c>
      <c r="Z541" s="298"/>
      <c r="AA541" s="305" t="str">
        <f t="shared" si="218"/>
        <v/>
      </c>
      <c r="AB541" s="301" t="str" cm="1">
        <f t="array" ref="AB541">IF( $AA541="", "", INDEX(聲母資料表, $AA541, AB$5))</f>
        <v/>
      </c>
      <c r="AC541" s="301" t="str" cm="1">
        <f t="array" ref="AC541">IF( $AA541="", "", INDEX(聲母資料表, $AA541, AC$5))</f>
        <v/>
      </c>
      <c r="AD541" s="305" t="str">
        <f t="shared" si="219"/>
        <v/>
      </c>
      <c r="AE541" s="301" t="str" cm="1">
        <f t="array" ref="AE541">IF( $X541, "", INDEX(韻母資料表, AD541, AE$5))</f>
        <v/>
      </c>
      <c r="AF541" s="301" t="str" cm="1">
        <f t="array" ref="AF541">IF( $X541, "", INDEX(韻母資料表, AE541, AF$5))</f>
        <v/>
      </c>
      <c r="AG541" s="298"/>
      <c r="AH541" s="301" t="str">
        <f t="array" ref="AH541">IF( $X541, "", IF( INDEX(韻母資料表, AD541, $AH$5) = "入聲", TRUE, FALSE) )</f>
        <v/>
      </c>
      <c r="AI541" s="302" t="str">
        <f t="shared" si="220"/>
        <v/>
      </c>
      <c r="AJ541" s="302" t="str">
        <f t="shared" si="225"/>
        <v/>
      </c>
      <c r="AK541" s="362" t="str">
        <f t="array" ref="AK541">IF( $X541, "", INDEX(韻母資料表, $AD541, $AK$5))</f>
        <v/>
      </c>
      <c r="AL541" s="362" t="str">
        <f t="array" ref="AL541">IF($X541, "", INDEX(白話字韻母八聲調資料表, $AE541, $AJ541))</f>
        <v/>
      </c>
      <c r="AM541" s="298"/>
      <c r="AN541" s="362" t="str" cm="1">
        <f t="array" ref="AN541">IF($W541, "", INDEX(聲母資料表, $AA541, AN$5))</f>
        <v/>
      </c>
      <c r="AO541" s="367" t="str" cm="1">
        <f t="array" ref="AO541">IF($X541, "", INDEX(韻母資料表, $AD541, AO$5))</f>
        <v/>
      </c>
      <c r="AP541" s="362" t="str" cm="1">
        <f t="array" ref="AP541">IF($X541, "", INDEX(台羅韻母八聲調資料表, $AE541, $F541))</f>
        <v/>
      </c>
      <c r="AQ541" s="298"/>
      <c r="AR541" s="302" t="str">
        <f t="array" ref="AR541">IF($W541, "", INDEX(聲母資料表, $AA541, $AR$5))</f>
        <v/>
      </c>
      <c r="AS541" s="303" t="str">
        <f t="array" ref="AS541">IF($X541, "", INDEX(韻母資料表, $AD541, $AS$5))</f>
        <v/>
      </c>
      <c r="AT541" s="302" t="str">
        <f t="array" ref="AT541">IF($X541, "", INDEX(閩拼韻母八聲調資料表, $AE541, $AJ541))</f>
        <v/>
      </c>
      <c r="AV541" s="301" t="b">
        <f t="shared" si="222"/>
        <v>0</v>
      </c>
      <c r="AW541" s="301" t="str">
        <f>IF( $AV541, IFERROR( IF(MATCH( $E541, 顎音化聲母!$H$9:$H$37, 0), TRUE, FALSE), FALSE), "")</f>
        <v/>
      </c>
      <c r="AX541" s="301" t="str">
        <f t="array" ref="AX541">IF( AND($AV541, $AW541), INDEX(顎音化聲母資料表, MATCH( $D541 &amp; $E541, 顎音化聲母!$L$5:$L$136, 0), 3), "")</f>
        <v/>
      </c>
      <c r="AY541" s="301" t="str">
        <f t="shared" si="221"/>
        <v/>
      </c>
      <c r="AZ541" s="362" t="str">
        <f t="array" ref="AZ541">IF($AY541="", "", IF( $AX541&lt;&gt;"", $AX541,INDEX(聲母資料表, $AY541, $AZ$5)))</f>
        <v/>
      </c>
      <c r="BA541" s="362" t="str">
        <f t="array" ref="BA541">IF($X541, "", INDEX(方音八音反切資料表, $AE541, $AJ541))</f>
        <v/>
      </c>
    </row>
    <row r="542" spans="2:53">
      <c r="B542" s="307">
        <f t="shared" si="203"/>
        <v>535</v>
      </c>
      <c r="C542" s="404"/>
      <c r="D542" s="312"/>
      <c r="E542" s="312"/>
      <c r="F542" s="296"/>
      <c r="G542" s="418" t="str">
        <f t="shared" si="204"/>
        <v/>
      </c>
      <c r="H542" s="269" t="str" cm="1">
        <f t="array" ref="H542">IF( OR($U542, NOT($V542), $X542), "",  $AF542 &amp; INDEX(中文數值資料表, $AJ542, 2) &amp; $AC542)</f>
        <v/>
      </c>
      <c r="I542" s="332" t="str">
        <f t="shared" si="205"/>
        <v/>
      </c>
      <c r="J542" s="333" t="str">
        <f t="shared" si="206"/>
        <v/>
      </c>
      <c r="K542" s="334" t="str">
        <f t="shared" si="207"/>
        <v/>
      </c>
      <c r="L542" s="335" t="str">
        <f t="shared" si="208"/>
        <v/>
      </c>
      <c r="M542" s="270" t="str">
        <f t="shared" ca="1" si="209"/>
        <v xml:space="preserve">\ltjruby{}{}\
</v>
      </c>
      <c r="N542" s="270" t="str">
        <f t="shared" ca="1" si="210"/>
        <v xml:space="preserve">&lt;ruby&gt;&lt;rt&gt;&lt;/rt&gt;&lt;/ruby&gt;
</v>
      </c>
      <c r="O542" s="270" t="str">
        <f t="shared" ca="1" si="211"/>
        <v xml:space="preserve">&lt;ruby&gt;&lt;rt&gt;&lt;/rt&gt;&lt;/ruby&gt;
</v>
      </c>
      <c r="P542" s="270" t="str">
        <f t="shared" ca="1" si="224"/>
        <v xml:space="preserve">&lt;ruby&gt;&lt;rt&gt;&lt;/rt&gt;&lt;/ruby&gt;
</v>
      </c>
      <c r="Q542" s="270" t="str">
        <f t="shared" ca="1" si="224"/>
        <v xml:space="preserve">&lt;ruby&gt;&lt;rt&gt;&lt;/rt&gt;&lt;/ruby&gt;
</v>
      </c>
      <c r="R542" s="271" t="str">
        <f t="shared" ca="1" si="212"/>
        <v xml:space="preserve">&lt;ruby&gt;&lt;rtc&gt;&lt;/rtc&gt;&lt;/ruby&gt;
</v>
      </c>
      <c r="S542" s="271" t="str">
        <f t="shared" ca="1" si="213"/>
        <v xml:space="preserve">&lt;ruby&gt;&lt;rt&gt;&lt;/rt&gt;&lt;rtc&gt;&lt;/rtc&gt;&lt;/ruby&gt;
</v>
      </c>
      <c r="T542" s="244"/>
      <c r="U542" s="272" t="b">
        <f t="shared" si="214"/>
        <v>0</v>
      </c>
      <c r="V542" s="272" t="b">
        <f t="shared" si="215"/>
        <v>0</v>
      </c>
      <c r="W542" s="272" t="b">
        <f t="shared" si="223"/>
        <v>1</v>
      </c>
      <c r="X542" s="272" t="b">
        <f t="shared" si="216"/>
        <v>1</v>
      </c>
      <c r="Y542" s="272" t="b">
        <f t="shared" si="217"/>
        <v>0</v>
      </c>
      <c r="Z542" s="298"/>
      <c r="AA542" s="305" t="str">
        <f t="shared" si="218"/>
        <v/>
      </c>
      <c r="AB542" s="301" t="str" cm="1">
        <f t="array" ref="AB542">IF( $AA542="", "", INDEX(聲母資料表, $AA542, AB$5))</f>
        <v/>
      </c>
      <c r="AC542" s="301" t="str" cm="1">
        <f t="array" ref="AC542">IF( $AA542="", "", INDEX(聲母資料表, $AA542, AC$5))</f>
        <v/>
      </c>
      <c r="AD542" s="305" t="str">
        <f t="shared" si="219"/>
        <v/>
      </c>
      <c r="AE542" s="301" t="str" cm="1">
        <f t="array" ref="AE542">IF( $X542, "", INDEX(韻母資料表, AD542, AE$5))</f>
        <v/>
      </c>
      <c r="AF542" s="301" t="str" cm="1">
        <f t="array" ref="AF542">IF( $X542, "", INDEX(韻母資料表, AE542, AF$5))</f>
        <v/>
      </c>
      <c r="AG542" s="298"/>
      <c r="AH542" s="301" t="str">
        <f t="array" ref="AH542">IF( $X542, "", IF( INDEX(韻母資料表, AD542, $AH$5) = "入聲", TRUE, FALSE) )</f>
        <v/>
      </c>
      <c r="AI542" s="302" t="str">
        <f t="shared" si="220"/>
        <v/>
      </c>
      <c r="AJ542" s="302" t="str">
        <f t="shared" si="225"/>
        <v/>
      </c>
      <c r="AK542" s="362" t="str">
        <f t="array" ref="AK542">IF( $X542, "", INDEX(韻母資料表, $AD542, $AK$5))</f>
        <v/>
      </c>
      <c r="AL542" s="362" t="str">
        <f t="array" ref="AL542">IF($X542, "", INDEX(白話字韻母八聲調資料表, $AE542, $AJ542))</f>
        <v/>
      </c>
      <c r="AM542" s="298"/>
      <c r="AN542" s="362" t="str" cm="1">
        <f t="array" ref="AN542">IF($W542, "", INDEX(聲母資料表, $AA542, AN$5))</f>
        <v/>
      </c>
      <c r="AO542" s="367" t="str" cm="1">
        <f t="array" ref="AO542">IF($X542, "", INDEX(韻母資料表, $AD542, AO$5))</f>
        <v/>
      </c>
      <c r="AP542" s="362" t="str" cm="1">
        <f t="array" ref="AP542">IF($X542, "", INDEX(台羅韻母八聲調資料表, $AE542, $F542))</f>
        <v/>
      </c>
      <c r="AQ542" s="298"/>
      <c r="AR542" s="302" t="str">
        <f t="array" ref="AR542">IF($W542, "", INDEX(聲母資料表, $AA542, $AR$5))</f>
        <v/>
      </c>
      <c r="AS542" s="303" t="str">
        <f t="array" ref="AS542">IF($X542, "", INDEX(韻母資料表, $AD542, $AS$5))</f>
        <v/>
      </c>
      <c r="AT542" s="302" t="str">
        <f t="array" ref="AT542">IF($X542, "", INDEX(閩拼韻母八聲調資料表, $AE542, $AJ542))</f>
        <v/>
      </c>
      <c r="AV542" s="301" t="b">
        <f t="shared" si="222"/>
        <v>0</v>
      </c>
      <c r="AW542" s="301" t="str">
        <f>IF( $AV542, IFERROR( IF(MATCH( $E542, 顎音化聲母!$H$9:$H$37, 0), TRUE, FALSE), FALSE), "")</f>
        <v/>
      </c>
      <c r="AX542" s="301" t="str">
        <f t="array" ref="AX542">IF( AND($AV542, $AW542), INDEX(顎音化聲母資料表, MATCH( $D542 &amp; $E542, 顎音化聲母!$L$5:$L$136, 0), 3), "")</f>
        <v/>
      </c>
      <c r="AY542" s="301" t="str">
        <f t="shared" si="221"/>
        <v/>
      </c>
      <c r="AZ542" s="362" t="str">
        <f t="array" ref="AZ542">IF($AY542="", "", IF( $AX542&lt;&gt;"", $AX542,INDEX(聲母資料表, $AY542, $AZ$5)))</f>
        <v/>
      </c>
      <c r="BA542" s="362" t="str">
        <f t="array" ref="BA542">IF($X542, "", INDEX(方音八音反切資料表, $AE542, $AJ542))</f>
        <v/>
      </c>
    </row>
    <row r="543" spans="2:53">
      <c r="B543" s="307">
        <f t="shared" si="203"/>
        <v>536</v>
      </c>
      <c r="C543" s="404"/>
      <c r="D543" s="312"/>
      <c r="E543" s="312"/>
      <c r="F543" s="296"/>
      <c r="G543" s="418" t="str">
        <f t="shared" si="204"/>
        <v/>
      </c>
      <c r="H543" s="269" t="str" cm="1">
        <f t="array" ref="H543">IF( OR($U543, NOT($V543), $X543), "",  $AF543 &amp; INDEX(中文數值資料表, $AJ543, 2) &amp; $AC543)</f>
        <v/>
      </c>
      <c r="I543" s="332" t="str">
        <f t="shared" si="205"/>
        <v/>
      </c>
      <c r="J543" s="333" t="str">
        <f t="shared" si="206"/>
        <v/>
      </c>
      <c r="K543" s="334" t="str">
        <f t="shared" si="207"/>
        <v/>
      </c>
      <c r="L543" s="335" t="str">
        <f t="shared" si="208"/>
        <v/>
      </c>
      <c r="M543" s="270" t="str">
        <f t="shared" ca="1" si="209"/>
        <v xml:space="preserve">\ltjruby{}{}\
</v>
      </c>
      <c r="N543" s="270" t="str">
        <f t="shared" ca="1" si="210"/>
        <v xml:space="preserve">&lt;ruby&gt;&lt;rt&gt;&lt;/rt&gt;&lt;/ruby&gt;
</v>
      </c>
      <c r="O543" s="270" t="str">
        <f t="shared" ca="1" si="211"/>
        <v xml:space="preserve">&lt;ruby&gt;&lt;rt&gt;&lt;/rt&gt;&lt;/ruby&gt;
</v>
      </c>
      <c r="P543" s="270" t="str">
        <f t="shared" ca="1" si="224"/>
        <v xml:space="preserve">&lt;ruby&gt;&lt;rt&gt;&lt;/rt&gt;&lt;/ruby&gt;
</v>
      </c>
      <c r="Q543" s="270" t="str">
        <f t="shared" ca="1" si="224"/>
        <v xml:space="preserve">&lt;ruby&gt;&lt;rt&gt;&lt;/rt&gt;&lt;/ruby&gt;
</v>
      </c>
      <c r="R543" s="271" t="str">
        <f t="shared" ca="1" si="212"/>
        <v xml:space="preserve">&lt;ruby&gt;&lt;rtc&gt;&lt;/rtc&gt;&lt;/ruby&gt;
</v>
      </c>
      <c r="S543" s="271" t="str">
        <f t="shared" ca="1" si="213"/>
        <v xml:space="preserve">&lt;ruby&gt;&lt;rt&gt;&lt;/rt&gt;&lt;rtc&gt;&lt;/rtc&gt;&lt;/ruby&gt;
</v>
      </c>
      <c r="T543" s="244"/>
      <c r="U543" s="272" t="b">
        <f t="shared" si="214"/>
        <v>0</v>
      </c>
      <c r="V543" s="272" t="b">
        <f t="shared" si="215"/>
        <v>0</v>
      </c>
      <c r="W543" s="272" t="b">
        <f t="shared" si="223"/>
        <v>1</v>
      </c>
      <c r="X543" s="272" t="b">
        <f t="shared" si="216"/>
        <v>1</v>
      </c>
      <c r="Y543" s="272" t="b">
        <f t="shared" si="217"/>
        <v>0</v>
      </c>
      <c r="Z543" s="298"/>
      <c r="AA543" s="305" t="str">
        <f t="shared" si="218"/>
        <v/>
      </c>
      <c r="AB543" s="301" t="str" cm="1">
        <f t="array" ref="AB543">IF( $AA543="", "", INDEX(聲母資料表, $AA543, AB$5))</f>
        <v/>
      </c>
      <c r="AC543" s="301" t="str" cm="1">
        <f t="array" ref="AC543">IF( $AA543="", "", INDEX(聲母資料表, $AA543, AC$5))</f>
        <v/>
      </c>
      <c r="AD543" s="305" t="str">
        <f t="shared" si="219"/>
        <v/>
      </c>
      <c r="AE543" s="301" t="str" cm="1">
        <f t="array" ref="AE543">IF( $X543, "", INDEX(韻母資料表, AD543, AE$5))</f>
        <v/>
      </c>
      <c r="AF543" s="301" t="str" cm="1">
        <f t="array" ref="AF543">IF( $X543, "", INDEX(韻母資料表, AE543, AF$5))</f>
        <v/>
      </c>
      <c r="AG543" s="298"/>
      <c r="AH543" s="301" t="str">
        <f t="array" ref="AH543">IF( $X543, "", IF( INDEX(韻母資料表, AD543, $AH$5) = "入聲", TRUE, FALSE) )</f>
        <v/>
      </c>
      <c r="AI543" s="302" t="str">
        <f t="shared" si="220"/>
        <v/>
      </c>
      <c r="AJ543" s="302" t="str">
        <f t="shared" si="225"/>
        <v/>
      </c>
      <c r="AK543" s="362" t="str">
        <f t="array" ref="AK543">IF( $X543, "", INDEX(韻母資料表, $AD543, $AK$5))</f>
        <v/>
      </c>
      <c r="AL543" s="362" t="str">
        <f t="array" ref="AL543">IF($X543, "", INDEX(白話字韻母八聲調資料表, $AE543, $AJ543))</f>
        <v/>
      </c>
      <c r="AM543" s="298"/>
      <c r="AN543" s="362" t="str" cm="1">
        <f t="array" ref="AN543">IF($W543, "", INDEX(聲母資料表, $AA543, AN$5))</f>
        <v/>
      </c>
      <c r="AO543" s="367" t="str" cm="1">
        <f t="array" ref="AO543">IF($X543, "", INDEX(韻母資料表, $AD543, AO$5))</f>
        <v/>
      </c>
      <c r="AP543" s="362" t="str" cm="1">
        <f t="array" ref="AP543">IF($X543, "", INDEX(台羅韻母八聲調資料表, $AE543, $F543))</f>
        <v/>
      </c>
      <c r="AQ543" s="298"/>
      <c r="AR543" s="302" t="str">
        <f t="array" ref="AR543">IF($W543, "", INDEX(聲母資料表, $AA543, $AR$5))</f>
        <v/>
      </c>
      <c r="AS543" s="303" t="str">
        <f t="array" ref="AS543">IF($X543, "", INDEX(韻母資料表, $AD543, $AS$5))</f>
        <v/>
      </c>
      <c r="AT543" s="302" t="str">
        <f t="array" ref="AT543">IF($X543, "", INDEX(閩拼韻母八聲調資料表, $AE543, $AJ543))</f>
        <v/>
      </c>
      <c r="AV543" s="301" t="b">
        <f t="shared" si="222"/>
        <v>0</v>
      </c>
      <c r="AW543" s="301" t="str">
        <f>IF( $AV543, IFERROR( IF(MATCH( $E543, 顎音化聲母!$H$9:$H$37, 0), TRUE, FALSE), FALSE), "")</f>
        <v/>
      </c>
      <c r="AX543" s="301" t="str">
        <f t="array" ref="AX543">IF( AND($AV543, $AW543), INDEX(顎音化聲母資料表, MATCH( $D543 &amp; $E543, 顎音化聲母!$L$5:$L$136, 0), 3), "")</f>
        <v/>
      </c>
      <c r="AY543" s="301" t="str">
        <f t="shared" si="221"/>
        <v/>
      </c>
      <c r="AZ543" s="362" t="str">
        <f t="array" ref="AZ543">IF($AY543="", "", IF( $AX543&lt;&gt;"", $AX543,INDEX(聲母資料表, $AY543, $AZ$5)))</f>
        <v/>
      </c>
      <c r="BA543" s="362" t="str">
        <f t="array" ref="BA543">IF($X543, "", INDEX(方音八音反切資料表, $AE543, $AJ543))</f>
        <v/>
      </c>
    </row>
    <row r="544" spans="2:53">
      <c r="B544" s="307">
        <f t="shared" si="203"/>
        <v>537</v>
      </c>
      <c r="C544" s="404"/>
      <c r="D544" s="312"/>
      <c r="E544" s="312"/>
      <c r="F544" s="296"/>
      <c r="G544" s="418" t="str">
        <f t="shared" si="204"/>
        <v/>
      </c>
      <c r="H544" s="269" t="str" cm="1">
        <f t="array" ref="H544">IF( OR($U544, NOT($V544), $X544), "",  $AF544 &amp; INDEX(中文數值資料表, $AJ544, 2) &amp; $AC544)</f>
        <v/>
      </c>
      <c r="I544" s="332" t="str">
        <f t="shared" si="205"/>
        <v/>
      </c>
      <c r="J544" s="333" t="str">
        <f t="shared" si="206"/>
        <v/>
      </c>
      <c r="K544" s="334" t="str">
        <f t="shared" si="207"/>
        <v/>
      </c>
      <c r="L544" s="335" t="str">
        <f t="shared" si="208"/>
        <v/>
      </c>
      <c r="M544" s="270" t="str">
        <f t="shared" ca="1" si="209"/>
        <v xml:space="preserve">\ltjruby{}{}\
</v>
      </c>
      <c r="N544" s="270" t="str">
        <f t="shared" ca="1" si="210"/>
        <v xml:space="preserve">&lt;ruby&gt;&lt;rt&gt;&lt;/rt&gt;&lt;/ruby&gt;
</v>
      </c>
      <c r="O544" s="270" t="str">
        <f t="shared" ca="1" si="211"/>
        <v xml:space="preserve">&lt;ruby&gt;&lt;rt&gt;&lt;/rt&gt;&lt;/ruby&gt;
</v>
      </c>
      <c r="P544" s="270" t="str">
        <f t="shared" ca="1" si="224"/>
        <v xml:space="preserve">&lt;ruby&gt;&lt;rt&gt;&lt;/rt&gt;&lt;/ruby&gt;
</v>
      </c>
      <c r="Q544" s="270" t="str">
        <f t="shared" ca="1" si="224"/>
        <v xml:space="preserve">&lt;ruby&gt;&lt;rt&gt;&lt;/rt&gt;&lt;/ruby&gt;
</v>
      </c>
      <c r="R544" s="271" t="str">
        <f t="shared" ca="1" si="212"/>
        <v xml:space="preserve">&lt;ruby&gt;&lt;rtc&gt;&lt;/rtc&gt;&lt;/ruby&gt;
</v>
      </c>
      <c r="S544" s="271" t="str">
        <f t="shared" ca="1" si="213"/>
        <v xml:space="preserve">&lt;ruby&gt;&lt;rt&gt;&lt;/rt&gt;&lt;rtc&gt;&lt;/rtc&gt;&lt;/ruby&gt;
</v>
      </c>
      <c r="T544" s="244"/>
      <c r="U544" s="272" t="b">
        <f t="shared" si="214"/>
        <v>0</v>
      </c>
      <c r="V544" s="272" t="b">
        <f t="shared" si="215"/>
        <v>0</v>
      </c>
      <c r="W544" s="272" t="b">
        <f t="shared" si="223"/>
        <v>1</v>
      </c>
      <c r="X544" s="272" t="b">
        <f t="shared" si="216"/>
        <v>1</v>
      </c>
      <c r="Y544" s="272" t="b">
        <f t="shared" si="217"/>
        <v>0</v>
      </c>
      <c r="Z544" s="298"/>
      <c r="AA544" s="305" t="str">
        <f t="shared" si="218"/>
        <v/>
      </c>
      <c r="AB544" s="301" t="str" cm="1">
        <f t="array" ref="AB544">IF( $AA544="", "", INDEX(聲母資料表, $AA544, AB$5))</f>
        <v/>
      </c>
      <c r="AC544" s="301" t="str" cm="1">
        <f t="array" ref="AC544">IF( $AA544="", "", INDEX(聲母資料表, $AA544, AC$5))</f>
        <v/>
      </c>
      <c r="AD544" s="305" t="str">
        <f t="shared" si="219"/>
        <v/>
      </c>
      <c r="AE544" s="301" t="str" cm="1">
        <f t="array" ref="AE544">IF( $X544, "", INDEX(韻母資料表, AD544, AE$5))</f>
        <v/>
      </c>
      <c r="AF544" s="301" t="str" cm="1">
        <f t="array" ref="AF544">IF( $X544, "", INDEX(韻母資料表, AE544, AF$5))</f>
        <v/>
      </c>
      <c r="AG544" s="298"/>
      <c r="AH544" s="301" t="str">
        <f t="array" ref="AH544">IF( $X544, "", IF( INDEX(韻母資料表, AD544, $AH$5) = "入聲", TRUE, FALSE) )</f>
        <v/>
      </c>
      <c r="AI544" s="302" t="str">
        <f t="shared" si="220"/>
        <v/>
      </c>
      <c r="AJ544" s="302" t="str">
        <f t="shared" si="225"/>
        <v/>
      </c>
      <c r="AK544" s="362" t="str">
        <f t="array" ref="AK544">IF( $X544, "", INDEX(韻母資料表, $AD544, $AK$5))</f>
        <v/>
      </c>
      <c r="AL544" s="362" t="str">
        <f t="array" ref="AL544">IF($X544, "", INDEX(白話字韻母八聲調資料表, $AE544, $AJ544))</f>
        <v/>
      </c>
      <c r="AM544" s="298"/>
      <c r="AN544" s="362" t="str" cm="1">
        <f t="array" ref="AN544">IF($W544, "", INDEX(聲母資料表, $AA544, AN$5))</f>
        <v/>
      </c>
      <c r="AO544" s="367" t="str" cm="1">
        <f t="array" ref="AO544">IF($X544, "", INDEX(韻母資料表, $AD544, AO$5))</f>
        <v/>
      </c>
      <c r="AP544" s="362" t="str" cm="1">
        <f t="array" ref="AP544">IF($X544, "", INDEX(台羅韻母八聲調資料表, $AE544, $F544))</f>
        <v/>
      </c>
      <c r="AQ544" s="298"/>
      <c r="AR544" s="302" t="str">
        <f t="array" ref="AR544">IF($W544, "", INDEX(聲母資料表, $AA544, $AR$5))</f>
        <v/>
      </c>
      <c r="AS544" s="303" t="str">
        <f t="array" ref="AS544">IF($X544, "", INDEX(韻母資料表, $AD544, $AS$5))</f>
        <v/>
      </c>
      <c r="AT544" s="302" t="str">
        <f t="array" ref="AT544">IF($X544, "", INDEX(閩拼韻母八聲調資料表, $AE544, $AJ544))</f>
        <v/>
      </c>
      <c r="AV544" s="301" t="b">
        <f t="shared" si="222"/>
        <v>0</v>
      </c>
      <c r="AW544" s="301" t="str">
        <f>IF( $AV544, IFERROR( IF(MATCH( $E544, 顎音化聲母!$H$9:$H$37, 0), TRUE, FALSE), FALSE), "")</f>
        <v/>
      </c>
      <c r="AX544" s="301" t="str">
        <f t="array" ref="AX544">IF( AND($AV544, $AW544), INDEX(顎音化聲母資料表, MATCH( $D544 &amp; $E544, 顎音化聲母!$L$5:$L$136, 0), 3), "")</f>
        <v/>
      </c>
      <c r="AY544" s="301" t="str">
        <f t="shared" si="221"/>
        <v/>
      </c>
      <c r="AZ544" s="362" t="str">
        <f t="array" ref="AZ544">IF($AY544="", "", IF( $AX544&lt;&gt;"", $AX544,INDEX(聲母資料表, $AY544, $AZ$5)))</f>
        <v/>
      </c>
      <c r="BA544" s="362" t="str">
        <f t="array" ref="BA544">IF($X544, "", INDEX(方音八音反切資料表, $AE544, $AJ544))</f>
        <v/>
      </c>
    </row>
    <row r="545" spans="2:53">
      <c r="B545" s="307">
        <f t="shared" si="203"/>
        <v>538</v>
      </c>
      <c r="C545" s="404"/>
      <c r="D545" s="312"/>
      <c r="E545" s="312"/>
      <c r="F545" s="296"/>
      <c r="G545" s="418" t="str">
        <f t="shared" si="204"/>
        <v/>
      </c>
      <c r="H545" s="269" t="str" cm="1">
        <f t="array" ref="H545">IF( OR($U545, NOT($V545), $X545), "",  $AF545 &amp; INDEX(中文數值資料表, $AJ545, 2) &amp; $AC545)</f>
        <v/>
      </c>
      <c r="I545" s="332" t="str">
        <f t="shared" si="205"/>
        <v/>
      </c>
      <c r="J545" s="333" t="str">
        <f t="shared" si="206"/>
        <v/>
      </c>
      <c r="K545" s="334" t="str">
        <f t="shared" si="207"/>
        <v/>
      </c>
      <c r="L545" s="335" t="str">
        <f t="shared" si="208"/>
        <v/>
      </c>
      <c r="M545" s="270" t="str">
        <f t="shared" ca="1" si="209"/>
        <v xml:space="preserve">\ltjruby{}{}\
</v>
      </c>
      <c r="N545" s="270" t="str">
        <f t="shared" ca="1" si="210"/>
        <v xml:space="preserve">&lt;ruby&gt;&lt;rt&gt;&lt;/rt&gt;&lt;/ruby&gt;
</v>
      </c>
      <c r="O545" s="270" t="str">
        <f t="shared" ca="1" si="211"/>
        <v xml:space="preserve">&lt;ruby&gt;&lt;rt&gt;&lt;/rt&gt;&lt;/ruby&gt;
</v>
      </c>
      <c r="P545" s="270" t="str">
        <f t="shared" ca="1" si="224"/>
        <v xml:space="preserve">&lt;ruby&gt;&lt;rt&gt;&lt;/rt&gt;&lt;/ruby&gt;
</v>
      </c>
      <c r="Q545" s="270" t="str">
        <f t="shared" ca="1" si="224"/>
        <v xml:space="preserve">&lt;ruby&gt;&lt;rt&gt;&lt;/rt&gt;&lt;/ruby&gt;
</v>
      </c>
      <c r="R545" s="271" t="str">
        <f t="shared" ca="1" si="212"/>
        <v xml:space="preserve">&lt;ruby&gt;&lt;rtc&gt;&lt;/rtc&gt;&lt;/ruby&gt;
</v>
      </c>
      <c r="S545" s="271" t="str">
        <f t="shared" ca="1" si="213"/>
        <v xml:space="preserve">&lt;ruby&gt;&lt;rt&gt;&lt;/rt&gt;&lt;rtc&gt;&lt;/rtc&gt;&lt;/ruby&gt;
</v>
      </c>
      <c r="T545" s="244"/>
      <c r="U545" s="272" t="b">
        <f t="shared" si="214"/>
        <v>0</v>
      </c>
      <c r="V545" s="272" t="b">
        <f t="shared" si="215"/>
        <v>0</v>
      </c>
      <c r="W545" s="272" t="b">
        <f t="shared" si="223"/>
        <v>1</v>
      </c>
      <c r="X545" s="272" t="b">
        <f t="shared" si="216"/>
        <v>1</v>
      </c>
      <c r="Y545" s="272" t="b">
        <f t="shared" si="217"/>
        <v>0</v>
      </c>
      <c r="Z545" s="298"/>
      <c r="AA545" s="305" t="str">
        <f t="shared" si="218"/>
        <v/>
      </c>
      <c r="AB545" s="301" t="str" cm="1">
        <f t="array" ref="AB545">IF( $AA545="", "", INDEX(聲母資料表, $AA545, AB$5))</f>
        <v/>
      </c>
      <c r="AC545" s="301" t="str" cm="1">
        <f t="array" ref="AC545">IF( $AA545="", "", INDEX(聲母資料表, $AA545, AC$5))</f>
        <v/>
      </c>
      <c r="AD545" s="305" t="str">
        <f t="shared" si="219"/>
        <v/>
      </c>
      <c r="AE545" s="301" t="str" cm="1">
        <f t="array" ref="AE545">IF( $X545, "", INDEX(韻母資料表, AD545, AE$5))</f>
        <v/>
      </c>
      <c r="AF545" s="301" t="str" cm="1">
        <f t="array" ref="AF545">IF( $X545, "", INDEX(韻母資料表, AE545, AF$5))</f>
        <v/>
      </c>
      <c r="AG545" s="298"/>
      <c r="AH545" s="301" t="str">
        <f t="array" ref="AH545">IF( $X545, "", IF( INDEX(韻母資料表, AD545, $AH$5) = "入聲", TRUE, FALSE) )</f>
        <v/>
      </c>
      <c r="AI545" s="302" t="str">
        <f t="shared" si="220"/>
        <v/>
      </c>
      <c r="AJ545" s="302" t="str">
        <f t="shared" si="225"/>
        <v/>
      </c>
      <c r="AK545" s="362" t="str">
        <f t="array" ref="AK545">IF( $X545, "", INDEX(韻母資料表, $AD545, $AK$5))</f>
        <v/>
      </c>
      <c r="AL545" s="362" t="str">
        <f t="array" ref="AL545">IF($X545, "", INDEX(白話字韻母八聲調資料表, $AE545, $AJ545))</f>
        <v/>
      </c>
      <c r="AM545" s="298"/>
      <c r="AN545" s="362" t="str" cm="1">
        <f t="array" ref="AN545">IF($W545, "", INDEX(聲母資料表, $AA545, AN$5))</f>
        <v/>
      </c>
      <c r="AO545" s="367" t="str" cm="1">
        <f t="array" ref="AO545">IF($X545, "", INDEX(韻母資料表, $AD545, AO$5))</f>
        <v/>
      </c>
      <c r="AP545" s="362" t="str" cm="1">
        <f t="array" ref="AP545">IF($X545, "", INDEX(台羅韻母八聲調資料表, $AE545, $F545))</f>
        <v/>
      </c>
      <c r="AQ545" s="298"/>
      <c r="AR545" s="302" t="str">
        <f t="array" ref="AR545">IF($W545, "", INDEX(聲母資料表, $AA545, $AR$5))</f>
        <v/>
      </c>
      <c r="AS545" s="303" t="str">
        <f t="array" ref="AS545">IF($X545, "", INDEX(韻母資料表, $AD545, $AS$5))</f>
        <v/>
      </c>
      <c r="AT545" s="302" t="str">
        <f t="array" ref="AT545">IF($X545, "", INDEX(閩拼韻母八聲調資料表, $AE545, $AJ545))</f>
        <v/>
      </c>
      <c r="AV545" s="301" t="b">
        <f t="shared" si="222"/>
        <v>0</v>
      </c>
      <c r="AW545" s="301" t="str">
        <f>IF( $AV545, IFERROR( IF(MATCH( $E545, 顎音化聲母!$H$9:$H$37, 0), TRUE, FALSE), FALSE), "")</f>
        <v/>
      </c>
      <c r="AX545" s="301" t="str">
        <f t="array" ref="AX545">IF( AND($AV545, $AW545), INDEX(顎音化聲母資料表, MATCH( $D545 &amp; $E545, 顎音化聲母!$L$5:$L$136, 0), 3), "")</f>
        <v/>
      </c>
      <c r="AY545" s="301" t="str">
        <f t="shared" si="221"/>
        <v/>
      </c>
      <c r="AZ545" s="362" t="str">
        <f t="array" ref="AZ545">IF($AY545="", "", IF( $AX545&lt;&gt;"", $AX545,INDEX(聲母資料表, $AY545, $AZ$5)))</f>
        <v/>
      </c>
      <c r="BA545" s="362" t="str">
        <f t="array" ref="BA545">IF($X545, "", INDEX(方音八音反切資料表, $AE545, $AJ545))</f>
        <v/>
      </c>
    </row>
    <row r="546" spans="2:53">
      <c r="B546" s="307">
        <f t="shared" si="203"/>
        <v>539</v>
      </c>
      <c r="C546" s="404"/>
      <c r="D546" s="312"/>
      <c r="E546" s="312"/>
      <c r="F546" s="296"/>
      <c r="G546" s="418" t="str">
        <f t="shared" si="204"/>
        <v/>
      </c>
      <c r="H546" s="269" t="str" cm="1">
        <f t="array" ref="H546">IF( OR($U546, NOT($V546), $X546), "",  $AF546 &amp; INDEX(中文數值資料表, $AJ546, 2) &amp; $AC546)</f>
        <v/>
      </c>
      <c r="I546" s="332" t="str">
        <f t="shared" si="205"/>
        <v/>
      </c>
      <c r="J546" s="333" t="str">
        <f t="shared" si="206"/>
        <v/>
      </c>
      <c r="K546" s="334" t="str">
        <f t="shared" si="207"/>
        <v/>
      </c>
      <c r="L546" s="335" t="str">
        <f t="shared" si="208"/>
        <v/>
      </c>
      <c r="M546" s="270" t="str">
        <f t="shared" ca="1" si="209"/>
        <v xml:space="preserve">\ltjruby{}{}\
</v>
      </c>
      <c r="N546" s="270" t="str">
        <f t="shared" ca="1" si="210"/>
        <v xml:space="preserve">&lt;ruby&gt;&lt;rt&gt;&lt;/rt&gt;&lt;/ruby&gt;
</v>
      </c>
      <c r="O546" s="270" t="str">
        <f t="shared" ca="1" si="211"/>
        <v xml:space="preserve">&lt;ruby&gt;&lt;rt&gt;&lt;/rt&gt;&lt;/ruby&gt;
</v>
      </c>
      <c r="P546" s="270" t="str">
        <f t="shared" ca="1" si="224"/>
        <v xml:space="preserve">&lt;ruby&gt;&lt;rt&gt;&lt;/rt&gt;&lt;/ruby&gt;
</v>
      </c>
      <c r="Q546" s="270" t="str">
        <f t="shared" ca="1" si="224"/>
        <v xml:space="preserve">&lt;ruby&gt;&lt;rt&gt;&lt;/rt&gt;&lt;/ruby&gt;
</v>
      </c>
      <c r="R546" s="271" t="str">
        <f t="shared" ca="1" si="212"/>
        <v xml:space="preserve">&lt;ruby&gt;&lt;rtc&gt;&lt;/rtc&gt;&lt;/ruby&gt;
</v>
      </c>
      <c r="S546" s="271" t="str">
        <f t="shared" ca="1" si="213"/>
        <v xml:space="preserve">&lt;ruby&gt;&lt;rt&gt;&lt;/rt&gt;&lt;rtc&gt;&lt;/rtc&gt;&lt;/ruby&gt;
</v>
      </c>
      <c r="T546" s="244"/>
      <c r="U546" s="272" t="b">
        <f t="shared" si="214"/>
        <v>0</v>
      </c>
      <c r="V546" s="272" t="b">
        <f t="shared" si="215"/>
        <v>0</v>
      </c>
      <c r="W546" s="272" t="b">
        <f t="shared" si="223"/>
        <v>1</v>
      </c>
      <c r="X546" s="272" t="b">
        <f t="shared" si="216"/>
        <v>1</v>
      </c>
      <c r="Y546" s="272" t="b">
        <f t="shared" si="217"/>
        <v>0</v>
      </c>
      <c r="Z546" s="298"/>
      <c r="AA546" s="305" t="str">
        <f t="shared" si="218"/>
        <v/>
      </c>
      <c r="AB546" s="301" t="str" cm="1">
        <f t="array" ref="AB546">IF( $AA546="", "", INDEX(聲母資料表, $AA546, AB$5))</f>
        <v/>
      </c>
      <c r="AC546" s="301" t="str" cm="1">
        <f t="array" ref="AC546">IF( $AA546="", "", INDEX(聲母資料表, $AA546, AC$5))</f>
        <v/>
      </c>
      <c r="AD546" s="305" t="str">
        <f t="shared" si="219"/>
        <v/>
      </c>
      <c r="AE546" s="301" t="str" cm="1">
        <f t="array" ref="AE546">IF( $X546, "", INDEX(韻母資料表, AD546, AE$5))</f>
        <v/>
      </c>
      <c r="AF546" s="301" t="str" cm="1">
        <f t="array" ref="AF546">IF( $X546, "", INDEX(韻母資料表, AE546, AF$5))</f>
        <v/>
      </c>
      <c r="AG546" s="298"/>
      <c r="AH546" s="301" t="str">
        <f t="array" ref="AH546">IF( $X546, "", IF( INDEX(韻母資料表, AD546, $AH$5) = "入聲", TRUE, FALSE) )</f>
        <v/>
      </c>
      <c r="AI546" s="302" t="str">
        <f t="shared" si="220"/>
        <v/>
      </c>
      <c r="AJ546" s="302" t="str">
        <f t="shared" si="225"/>
        <v/>
      </c>
      <c r="AK546" s="362" t="str">
        <f t="array" ref="AK546">IF( $X546, "", INDEX(韻母資料表, $AD546, $AK$5))</f>
        <v/>
      </c>
      <c r="AL546" s="362" t="str">
        <f t="array" ref="AL546">IF($X546, "", INDEX(白話字韻母八聲調資料表, $AE546, $AJ546))</f>
        <v/>
      </c>
      <c r="AM546" s="298"/>
      <c r="AN546" s="362" t="str" cm="1">
        <f t="array" ref="AN546">IF($W546, "", INDEX(聲母資料表, $AA546, AN$5))</f>
        <v/>
      </c>
      <c r="AO546" s="367" t="str" cm="1">
        <f t="array" ref="AO546">IF($X546, "", INDEX(韻母資料表, $AD546, AO$5))</f>
        <v/>
      </c>
      <c r="AP546" s="362" t="str" cm="1">
        <f t="array" ref="AP546">IF($X546, "", INDEX(台羅韻母八聲調資料表, $AE546, $F546))</f>
        <v/>
      </c>
      <c r="AQ546" s="298"/>
      <c r="AR546" s="302" t="str">
        <f t="array" ref="AR546">IF($W546, "", INDEX(聲母資料表, $AA546, $AR$5))</f>
        <v/>
      </c>
      <c r="AS546" s="303" t="str">
        <f t="array" ref="AS546">IF($X546, "", INDEX(韻母資料表, $AD546, $AS$5))</f>
        <v/>
      </c>
      <c r="AT546" s="302" t="str">
        <f t="array" ref="AT546">IF($X546, "", INDEX(閩拼韻母八聲調資料表, $AE546, $AJ546))</f>
        <v/>
      </c>
      <c r="AV546" s="301" t="b">
        <f t="shared" si="222"/>
        <v>0</v>
      </c>
      <c r="AW546" s="301" t="str">
        <f>IF( $AV546, IFERROR( IF(MATCH( $E546, 顎音化聲母!$H$9:$H$37, 0), TRUE, FALSE), FALSE), "")</f>
        <v/>
      </c>
      <c r="AX546" s="301" t="str">
        <f t="array" ref="AX546">IF( AND($AV546, $AW546), INDEX(顎音化聲母資料表, MATCH( $D546 &amp; $E546, 顎音化聲母!$L$5:$L$136, 0), 3), "")</f>
        <v/>
      </c>
      <c r="AY546" s="301" t="str">
        <f t="shared" si="221"/>
        <v/>
      </c>
      <c r="AZ546" s="362" t="str">
        <f t="array" ref="AZ546">IF($AY546="", "", IF( $AX546&lt;&gt;"", $AX546,INDEX(聲母資料表, $AY546, $AZ$5)))</f>
        <v/>
      </c>
      <c r="BA546" s="362" t="str">
        <f t="array" ref="BA546">IF($X546, "", INDEX(方音八音反切資料表, $AE546, $AJ546))</f>
        <v/>
      </c>
    </row>
    <row r="547" spans="2:53">
      <c r="B547" s="307">
        <f t="shared" si="203"/>
        <v>540</v>
      </c>
      <c r="C547" s="404"/>
      <c r="D547" s="312"/>
      <c r="E547" s="312"/>
      <c r="F547" s="296"/>
      <c r="G547" s="418" t="str">
        <f t="shared" si="204"/>
        <v/>
      </c>
      <c r="H547" s="269" t="str" cm="1">
        <f t="array" ref="H547">IF( OR($U547, NOT($V547), $X547), "",  $AF547 &amp; INDEX(中文數值資料表, $AJ547, 2) &amp; $AC547)</f>
        <v/>
      </c>
      <c r="I547" s="332" t="str">
        <f t="shared" si="205"/>
        <v/>
      </c>
      <c r="J547" s="333" t="str">
        <f t="shared" si="206"/>
        <v/>
      </c>
      <c r="K547" s="334" t="str">
        <f t="shared" si="207"/>
        <v/>
      </c>
      <c r="L547" s="335" t="str">
        <f t="shared" si="208"/>
        <v/>
      </c>
      <c r="M547" s="270" t="str">
        <f t="shared" ca="1" si="209"/>
        <v xml:space="preserve">\ltjruby{}{}\
</v>
      </c>
      <c r="N547" s="270" t="str">
        <f t="shared" ca="1" si="210"/>
        <v xml:space="preserve">&lt;ruby&gt;&lt;rt&gt;&lt;/rt&gt;&lt;/ruby&gt;
</v>
      </c>
      <c r="O547" s="270" t="str">
        <f t="shared" ca="1" si="211"/>
        <v xml:space="preserve">&lt;ruby&gt;&lt;rt&gt;&lt;/rt&gt;&lt;/ruby&gt;
</v>
      </c>
      <c r="P547" s="270" t="str">
        <f t="shared" ca="1" si="224"/>
        <v xml:space="preserve">&lt;ruby&gt;&lt;rt&gt;&lt;/rt&gt;&lt;/ruby&gt;
</v>
      </c>
      <c r="Q547" s="270" t="str">
        <f t="shared" ca="1" si="224"/>
        <v xml:space="preserve">&lt;ruby&gt;&lt;rt&gt;&lt;/rt&gt;&lt;/ruby&gt;
</v>
      </c>
      <c r="R547" s="271" t="str">
        <f t="shared" ca="1" si="212"/>
        <v xml:space="preserve">&lt;ruby&gt;&lt;rtc&gt;&lt;/rtc&gt;&lt;/ruby&gt;
</v>
      </c>
      <c r="S547" s="271" t="str">
        <f t="shared" ca="1" si="213"/>
        <v xml:space="preserve">&lt;ruby&gt;&lt;rt&gt;&lt;/rt&gt;&lt;rtc&gt;&lt;/rtc&gt;&lt;/ruby&gt;
</v>
      </c>
      <c r="T547" s="244"/>
      <c r="U547" s="272" t="b">
        <f t="shared" si="214"/>
        <v>0</v>
      </c>
      <c r="V547" s="272" t="b">
        <f t="shared" si="215"/>
        <v>0</v>
      </c>
      <c r="W547" s="272" t="b">
        <f t="shared" si="223"/>
        <v>1</v>
      </c>
      <c r="X547" s="272" t="b">
        <f t="shared" si="216"/>
        <v>1</v>
      </c>
      <c r="Y547" s="272" t="b">
        <f t="shared" si="217"/>
        <v>0</v>
      </c>
      <c r="Z547" s="298"/>
      <c r="AA547" s="305" t="str">
        <f t="shared" si="218"/>
        <v/>
      </c>
      <c r="AB547" s="301" t="str" cm="1">
        <f t="array" ref="AB547">IF( $AA547="", "", INDEX(聲母資料表, $AA547, AB$5))</f>
        <v/>
      </c>
      <c r="AC547" s="301" t="str" cm="1">
        <f t="array" ref="AC547">IF( $AA547="", "", INDEX(聲母資料表, $AA547, AC$5))</f>
        <v/>
      </c>
      <c r="AD547" s="305" t="str">
        <f t="shared" si="219"/>
        <v/>
      </c>
      <c r="AE547" s="301" t="str" cm="1">
        <f t="array" ref="AE547">IF( $X547, "", INDEX(韻母資料表, AD547, AE$5))</f>
        <v/>
      </c>
      <c r="AF547" s="301" t="str" cm="1">
        <f t="array" ref="AF547">IF( $X547, "", INDEX(韻母資料表, AE547, AF$5))</f>
        <v/>
      </c>
      <c r="AG547" s="298"/>
      <c r="AH547" s="301" t="str">
        <f t="array" ref="AH547">IF( $X547, "", IF( INDEX(韻母資料表, AD547, $AH$5) = "入聲", TRUE, FALSE) )</f>
        <v/>
      </c>
      <c r="AI547" s="302" t="str">
        <f t="shared" si="220"/>
        <v/>
      </c>
      <c r="AJ547" s="302" t="str">
        <f t="shared" si="225"/>
        <v/>
      </c>
      <c r="AK547" s="362" t="str">
        <f t="array" ref="AK547">IF( $X547, "", INDEX(韻母資料表, $AD547, $AK$5))</f>
        <v/>
      </c>
      <c r="AL547" s="362" t="str">
        <f t="array" ref="AL547">IF($X547, "", INDEX(白話字韻母八聲調資料表, $AE547, $AJ547))</f>
        <v/>
      </c>
      <c r="AM547" s="298"/>
      <c r="AN547" s="362" t="str" cm="1">
        <f t="array" ref="AN547">IF($W547, "", INDEX(聲母資料表, $AA547, AN$5))</f>
        <v/>
      </c>
      <c r="AO547" s="367" t="str" cm="1">
        <f t="array" ref="AO547">IF($X547, "", INDEX(韻母資料表, $AD547, AO$5))</f>
        <v/>
      </c>
      <c r="AP547" s="362" t="str" cm="1">
        <f t="array" ref="AP547">IF($X547, "", INDEX(台羅韻母八聲調資料表, $AE547, $F547))</f>
        <v/>
      </c>
      <c r="AQ547" s="298"/>
      <c r="AR547" s="302" t="str">
        <f t="array" ref="AR547">IF($W547, "", INDEX(聲母資料表, $AA547, $AR$5))</f>
        <v/>
      </c>
      <c r="AS547" s="303" t="str">
        <f t="array" ref="AS547">IF($X547, "", INDEX(韻母資料表, $AD547, $AS$5))</f>
        <v/>
      </c>
      <c r="AT547" s="302" t="str">
        <f t="array" ref="AT547">IF($X547, "", INDEX(閩拼韻母八聲調資料表, $AE547, $AJ547))</f>
        <v/>
      </c>
      <c r="AV547" s="301" t="b">
        <f t="shared" si="222"/>
        <v>0</v>
      </c>
      <c r="AW547" s="301" t="str">
        <f>IF( $AV547, IFERROR( IF(MATCH( $E547, 顎音化聲母!$H$9:$H$37, 0), TRUE, FALSE), FALSE), "")</f>
        <v/>
      </c>
      <c r="AX547" s="301" t="str">
        <f t="array" ref="AX547">IF( AND($AV547, $AW547), INDEX(顎音化聲母資料表, MATCH( $D547 &amp; $E547, 顎音化聲母!$L$5:$L$136, 0), 3), "")</f>
        <v/>
      </c>
      <c r="AY547" s="301" t="str">
        <f t="shared" si="221"/>
        <v/>
      </c>
      <c r="AZ547" s="362" t="str">
        <f t="array" ref="AZ547">IF($AY547="", "", IF( $AX547&lt;&gt;"", $AX547,INDEX(聲母資料表, $AY547, $AZ$5)))</f>
        <v/>
      </c>
      <c r="BA547" s="362" t="str">
        <f t="array" ref="BA547">IF($X547, "", INDEX(方音八音反切資料表, $AE547, $AJ547))</f>
        <v/>
      </c>
    </row>
    <row r="548" spans="2:53">
      <c r="B548" s="307">
        <f t="shared" si="203"/>
        <v>541</v>
      </c>
      <c r="C548" s="404"/>
      <c r="D548" s="312"/>
      <c r="E548" s="312"/>
      <c r="F548" s="296"/>
      <c r="G548" s="418" t="str">
        <f t="shared" si="204"/>
        <v/>
      </c>
      <c r="H548" s="269" t="str" cm="1">
        <f t="array" ref="H548">IF( OR($U548, NOT($V548), $X548), "",  $AF548 &amp; INDEX(中文數值資料表, $AJ548, 2) &amp; $AC548)</f>
        <v/>
      </c>
      <c r="I548" s="332" t="str">
        <f t="shared" si="205"/>
        <v/>
      </c>
      <c r="J548" s="333" t="str">
        <f t="shared" si="206"/>
        <v/>
      </c>
      <c r="K548" s="334" t="str">
        <f t="shared" si="207"/>
        <v/>
      </c>
      <c r="L548" s="335" t="str">
        <f t="shared" si="208"/>
        <v/>
      </c>
      <c r="M548" s="270" t="str">
        <f t="shared" ca="1" si="209"/>
        <v xml:space="preserve">\ltjruby{}{}\
</v>
      </c>
      <c r="N548" s="270" t="str">
        <f t="shared" ca="1" si="210"/>
        <v xml:space="preserve">&lt;ruby&gt;&lt;rt&gt;&lt;/rt&gt;&lt;/ruby&gt;
</v>
      </c>
      <c r="O548" s="270" t="str">
        <f t="shared" ca="1" si="211"/>
        <v xml:space="preserve">&lt;ruby&gt;&lt;rt&gt;&lt;/rt&gt;&lt;/ruby&gt;
</v>
      </c>
      <c r="P548" s="270" t="str">
        <f t="shared" ref="P548:Q567" ca="1" si="226">IF( $U548, ($C548 &amp; CHAR(10)), IF($C548=CHAR(10), (CHAR(10) &amp; "&lt;/p&gt;" &amp; CHAR(10) &amp; "&lt;p&gt;" &amp; CHAR(10)), "&lt;ruby&gt;" &amp; $C548 &amp; "&lt;rt&gt;" &amp; INDIRECT( ADDRESS(ROW(), COLUMN() - $P$5) ) &amp; "&lt;/rt&gt;&lt;/ruby&gt;" &amp; CHAR(10)))</f>
        <v xml:space="preserve">&lt;ruby&gt;&lt;rt&gt;&lt;/rt&gt;&lt;/ruby&gt;
</v>
      </c>
      <c r="Q548" s="270" t="str">
        <f t="shared" ca="1" si="226"/>
        <v xml:space="preserve">&lt;ruby&gt;&lt;rt&gt;&lt;/rt&gt;&lt;/ruby&gt;
</v>
      </c>
      <c r="R548" s="271" t="str">
        <f t="shared" ca="1" si="212"/>
        <v xml:space="preserve">&lt;ruby&gt;&lt;rtc&gt;&lt;/rtc&gt;&lt;/ruby&gt;
</v>
      </c>
      <c r="S548" s="271" t="str">
        <f t="shared" ca="1" si="213"/>
        <v xml:space="preserve">&lt;ruby&gt;&lt;rt&gt;&lt;/rt&gt;&lt;rtc&gt;&lt;/rtc&gt;&lt;/ruby&gt;
</v>
      </c>
      <c r="T548" s="244"/>
      <c r="U548" s="272" t="b">
        <f t="shared" si="214"/>
        <v>0</v>
      </c>
      <c r="V548" s="272" t="b">
        <f t="shared" si="215"/>
        <v>0</v>
      </c>
      <c r="W548" s="272" t="b">
        <f t="shared" si="223"/>
        <v>1</v>
      </c>
      <c r="X548" s="272" t="b">
        <f t="shared" si="216"/>
        <v>1</v>
      </c>
      <c r="Y548" s="272" t="b">
        <f t="shared" si="217"/>
        <v>0</v>
      </c>
      <c r="Z548" s="298"/>
      <c r="AA548" s="305" t="str">
        <f t="shared" si="218"/>
        <v/>
      </c>
      <c r="AB548" s="301" t="str" cm="1">
        <f t="array" ref="AB548">IF( $AA548="", "", INDEX(聲母資料表, $AA548, AB$5))</f>
        <v/>
      </c>
      <c r="AC548" s="301" t="str" cm="1">
        <f t="array" ref="AC548">IF( $AA548="", "", INDEX(聲母資料表, $AA548, AC$5))</f>
        <v/>
      </c>
      <c r="AD548" s="305" t="str">
        <f t="shared" si="219"/>
        <v/>
      </c>
      <c r="AE548" s="301" t="str" cm="1">
        <f t="array" ref="AE548">IF( $X548, "", INDEX(韻母資料表, AD548, AE$5))</f>
        <v/>
      </c>
      <c r="AF548" s="301" t="str" cm="1">
        <f t="array" ref="AF548">IF( $X548, "", INDEX(韻母資料表, AE548, AF$5))</f>
        <v/>
      </c>
      <c r="AG548" s="298"/>
      <c r="AH548" s="301" t="str">
        <f t="array" ref="AH548">IF( $X548, "", IF( INDEX(韻母資料表, AD548, $AH$5) = "入聲", TRUE, FALSE) )</f>
        <v/>
      </c>
      <c r="AI548" s="302" t="str">
        <f t="shared" si="220"/>
        <v/>
      </c>
      <c r="AJ548" s="302" t="str">
        <f t="shared" si="225"/>
        <v/>
      </c>
      <c r="AK548" s="362" t="str">
        <f t="array" ref="AK548">IF( $X548, "", INDEX(韻母資料表, $AD548, $AK$5))</f>
        <v/>
      </c>
      <c r="AL548" s="362" t="str">
        <f t="array" ref="AL548">IF($X548, "", INDEX(白話字韻母八聲調資料表, $AE548, $AJ548))</f>
        <v/>
      </c>
      <c r="AM548" s="298"/>
      <c r="AN548" s="362" t="str" cm="1">
        <f t="array" ref="AN548">IF($W548, "", INDEX(聲母資料表, $AA548, AN$5))</f>
        <v/>
      </c>
      <c r="AO548" s="367" t="str" cm="1">
        <f t="array" ref="AO548">IF($X548, "", INDEX(韻母資料表, $AD548, AO$5))</f>
        <v/>
      </c>
      <c r="AP548" s="362" t="str" cm="1">
        <f t="array" ref="AP548">IF($X548, "", INDEX(台羅韻母八聲調資料表, $AE548, $F548))</f>
        <v/>
      </c>
      <c r="AQ548" s="298"/>
      <c r="AR548" s="302" t="str">
        <f t="array" ref="AR548">IF($W548, "", INDEX(聲母資料表, $AA548, $AR$5))</f>
        <v/>
      </c>
      <c r="AS548" s="303" t="str">
        <f t="array" ref="AS548">IF($X548, "", INDEX(韻母資料表, $AD548, $AS$5))</f>
        <v/>
      </c>
      <c r="AT548" s="302" t="str">
        <f t="array" ref="AT548">IF($X548, "", INDEX(閩拼韻母八聲調資料表, $AE548, $AJ548))</f>
        <v/>
      </c>
      <c r="AV548" s="301" t="b">
        <f t="shared" si="222"/>
        <v>0</v>
      </c>
      <c r="AW548" s="301" t="str">
        <f>IF( $AV548, IFERROR( IF(MATCH( $E548, 顎音化聲母!$H$9:$H$37, 0), TRUE, FALSE), FALSE), "")</f>
        <v/>
      </c>
      <c r="AX548" s="301" t="str">
        <f t="array" ref="AX548">IF( AND($AV548, $AW548), INDEX(顎音化聲母資料表, MATCH( $D548 &amp; $E548, 顎音化聲母!$L$5:$L$136, 0), 3), "")</f>
        <v/>
      </c>
      <c r="AY548" s="301" t="str">
        <f t="shared" si="221"/>
        <v/>
      </c>
      <c r="AZ548" s="362" t="str">
        <f t="array" ref="AZ548">IF($AY548="", "", IF( $AX548&lt;&gt;"", $AX548,INDEX(聲母資料表, $AY548, $AZ$5)))</f>
        <v/>
      </c>
      <c r="BA548" s="362" t="str">
        <f t="array" ref="BA548">IF($X548, "", INDEX(方音八音反切資料表, $AE548, $AJ548))</f>
        <v/>
      </c>
    </row>
    <row r="549" spans="2:53">
      <c r="B549" s="307">
        <f t="shared" si="203"/>
        <v>542</v>
      </c>
      <c r="C549" s="404"/>
      <c r="D549" s="312"/>
      <c r="E549" s="312"/>
      <c r="F549" s="296"/>
      <c r="G549" s="418" t="str">
        <f t="shared" si="204"/>
        <v/>
      </c>
      <c r="H549" s="269" t="str" cm="1">
        <f t="array" ref="H549">IF( OR($U549, NOT($V549), $X549), "",  $AF549 &amp; INDEX(中文數值資料表, $AJ549, 2) &amp; $AC549)</f>
        <v/>
      </c>
      <c r="I549" s="332" t="str">
        <f t="shared" si="205"/>
        <v/>
      </c>
      <c r="J549" s="333" t="str">
        <f t="shared" si="206"/>
        <v/>
      </c>
      <c r="K549" s="334" t="str">
        <f t="shared" si="207"/>
        <v/>
      </c>
      <c r="L549" s="335" t="str">
        <f t="shared" si="208"/>
        <v/>
      </c>
      <c r="M549" s="270" t="str">
        <f t="shared" ca="1" si="209"/>
        <v xml:space="preserve">\ltjruby{}{}\
</v>
      </c>
      <c r="N549" s="270" t="str">
        <f t="shared" ca="1" si="210"/>
        <v xml:space="preserve">&lt;ruby&gt;&lt;rt&gt;&lt;/rt&gt;&lt;/ruby&gt;
</v>
      </c>
      <c r="O549" s="270" t="str">
        <f t="shared" ca="1" si="211"/>
        <v xml:space="preserve">&lt;ruby&gt;&lt;rt&gt;&lt;/rt&gt;&lt;/ruby&gt;
</v>
      </c>
      <c r="P549" s="270" t="str">
        <f t="shared" ca="1" si="226"/>
        <v xml:space="preserve">&lt;ruby&gt;&lt;rt&gt;&lt;/rt&gt;&lt;/ruby&gt;
</v>
      </c>
      <c r="Q549" s="270" t="str">
        <f t="shared" ca="1" si="226"/>
        <v xml:space="preserve">&lt;ruby&gt;&lt;rt&gt;&lt;/rt&gt;&lt;/ruby&gt;
</v>
      </c>
      <c r="R549" s="271" t="str">
        <f t="shared" ca="1" si="212"/>
        <v xml:space="preserve">&lt;ruby&gt;&lt;rtc&gt;&lt;/rtc&gt;&lt;/ruby&gt;
</v>
      </c>
      <c r="S549" s="271" t="str">
        <f t="shared" ca="1" si="213"/>
        <v xml:space="preserve">&lt;ruby&gt;&lt;rt&gt;&lt;/rt&gt;&lt;rtc&gt;&lt;/rtc&gt;&lt;/ruby&gt;
</v>
      </c>
      <c r="T549" s="244"/>
      <c r="U549" s="272" t="b">
        <f t="shared" si="214"/>
        <v>0</v>
      </c>
      <c r="V549" s="272" t="b">
        <f t="shared" si="215"/>
        <v>0</v>
      </c>
      <c r="W549" s="272" t="b">
        <f t="shared" si="223"/>
        <v>1</v>
      </c>
      <c r="X549" s="272" t="b">
        <f t="shared" si="216"/>
        <v>1</v>
      </c>
      <c r="Y549" s="272" t="b">
        <f t="shared" si="217"/>
        <v>0</v>
      </c>
      <c r="Z549" s="298"/>
      <c r="AA549" s="305" t="str">
        <f t="shared" si="218"/>
        <v/>
      </c>
      <c r="AB549" s="301" t="str" cm="1">
        <f t="array" ref="AB549">IF( $AA549="", "", INDEX(聲母資料表, $AA549, AB$5))</f>
        <v/>
      </c>
      <c r="AC549" s="301" t="str" cm="1">
        <f t="array" ref="AC549">IF( $AA549="", "", INDEX(聲母資料表, $AA549, AC$5))</f>
        <v/>
      </c>
      <c r="AD549" s="305" t="str">
        <f t="shared" si="219"/>
        <v/>
      </c>
      <c r="AE549" s="301" t="str" cm="1">
        <f t="array" ref="AE549">IF( $X549, "", INDEX(韻母資料表, AD549, AE$5))</f>
        <v/>
      </c>
      <c r="AF549" s="301" t="str" cm="1">
        <f t="array" ref="AF549">IF( $X549, "", INDEX(韻母資料表, AE549, AF$5))</f>
        <v/>
      </c>
      <c r="AG549" s="298"/>
      <c r="AH549" s="301" t="str">
        <f t="array" ref="AH549">IF( $X549, "", IF( INDEX(韻母資料表, AD549, $AH$5) = "入聲", TRUE, FALSE) )</f>
        <v/>
      </c>
      <c r="AI549" s="302" t="str">
        <f t="shared" si="220"/>
        <v/>
      </c>
      <c r="AJ549" s="302" t="str">
        <f t="shared" si="225"/>
        <v/>
      </c>
      <c r="AK549" s="362" t="str">
        <f t="array" ref="AK549">IF( $X549, "", INDEX(韻母資料表, $AD549, $AK$5))</f>
        <v/>
      </c>
      <c r="AL549" s="362" t="str">
        <f t="array" ref="AL549">IF($X549, "", INDEX(白話字韻母八聲調資料表, $AE549, $AJ549))</f>
        <v/>
      </c>
      <c r="AM549" s="298"/>
      <c r="AN549" s="362" t="str" cm="1">
        <f t="array" ref="AN549">IF($W549, "", INDEX(聲母資料表, $AA549, AN$5))</f>
        <v/>
      </c>
      <c r="AO549" s="367" t="str" cm="1">
        <f t="array" ref="AO549">IF($X549, "", INDEX(韻母資料表, $AD549, AO$5))</f>
        <v/>
      </c>
      <c r="AP549" s="362" t="str" cm="1">
        <f t="array" ref="AP549">IF($X549, "", INDEX(台羅韻母八聲調資料表, $AE549, $F549))</f>
        <v/>
      </c>
      <c r="AQ549" s="298"/>
      <c r="AR549" s="302" t="str">
        <f t="array" ref="AR549">IF($W549, "", INDEX(聲母資料表, $AA549, $AR$5))</f>
        <v/>
      </c>
      <c r="AS549" s="303" t="str">
        <f t="array" ref="AS549">IF($X549, "", INDEX(韻母資料表, $AD549, $AS$5))</f>
        <v/>
      </c>
      <c r="AT549" s="302" t="str">
        <f t="array" ref="AT549">IF($X549, "", INDEX(閩拼韻母八聲調資料表, $AE549, $AJ549))</f>
        <v/>
      </c>
      <c r="AV549" s="301" t="b">
        <f t="shared" si="222"/>
        <v>0</v>
      </c>
      <c r="AW549" s="301" t="str">
        <f>IF( $AV549, IFERROR( IF(MATCH( $E549, 顎音化聲母!$H$9:$H$37, 0), TRUE, FALSE), FALSE), "")</f>
        <v/>
      </c>
      <c r="AX549" s="301" t="str">
        <f t="array" ref="AX549">IF( AND($AV549, $AW549), INDEX(顎音化聲母資料表, MATCH( $D549 &amp; $E549, 顎音化聲母!$L$5:$L$136, 0), 3), "")</f>
        <v/>
      </c>
      <c r="AY549" s="301" t="str">
        <f t="shared" si="221"/>
        <v/>
      </c>
      <c r="AZ549" s="362" t="str">
        <f t="array" ref="AZ549">IF($AY549="", "", IF( $AX549&lt;&gt;"", $AX549,INDEX(聲母資料表, $AY549, $AZ$5)))</f>
        <v/>
      </c>
      <c r="BA549" s="362" t="str">
        <f t="array" ref="BA549">IF($X549, "", INDEX(方音八音反切資料表, $AE549, $AJ549))</f>
        <v/>
      </c>
    </row>
    <row r="550" spans="2:53">
      <c r="B550" s="307">
        <f t="shared" si="203"/>
        <v>543</v>
      </c>
      <c r="C550" s="404"/>
      <c r="D550" s="312"/>
      <c r="E550" s="312"/>
      <c r="F550" s="296"/>
      <c r="G550" s="418" t="str">
        <f t="shared" si="204"/>
        <v/>
      </c>
      <c r="H550" s="269" t="str" cm="1">
        <f t="array" ref="H550">IF( OR($U550, NOT($V550), $X550), "",  $AF550 &amp; INDEX(中文數值資料表, $AJ550, 2) &amp; $AC550)</f>
        <v/>
      </c>
      <c r="I550" s="332" t="str">
        <f t="shared" si="205"/>
        <v/>
      </c>
      <c r="J550" s="333" t="str">
        <f t="shared" si="206"/>
        <v/>
      </c>
      <c r="K550" s="334" t="str">
        <f t="shared" si="207"/>
        <v/>
      </c>
      <c r="L550" s="335" t="str">
        <f t="shared" si="208"/>
        <v/>
      </c>
      <c r="M550" s="270" t="str">
        <f t="shared" ca="1" si="209"/>
        <v xml:space="preserve">\ltjruby{}{}\
</v>
      </c>
      <c r="N550" s="270" t="str">
        <f t="shared" ca="1" si="210"/>
        <v xml:space="preserve">&lt;ruby&gt;&lt;rt&gt;&lt;/rt&gt;&lt;/ruby&gt;
</v>
      </c>
      <c r="O550" s="270" t="str">
        <f t="shared" ca="1" si="211"/>
        <v xml:space="preserve">&lt;ruby&gt;&lt;rt&gt;&lt;/rt&gt;&lt;/ruby&gt;
</v>
      </c>
      <c r="P550" s="270" t="str">
        <f t="shared" ca="1" si="226"/>
        <v xml:space="preserve">&lt;ruby&gt;&lt;rt&gt;&lt;/rt&gt;&lt;/ruby&gt;
</v>
      </c>
      <c r="Q550" s="270" t="str">
        <f t="shared" ca="1" si="226"/>
        <v xml:space="preserve">&lt;ruby&gt;&lt;rt&gt;&lt;/rt&gt;&lt;/ruby&gt;
</v>
      </c>
      <c r="R550" s="271" t="str">
        <f t="shared" ca="1" si="212"/>
        <v xml:space="preserve">&lt;ruby&gt;&lt;rtc&gt;&lt;/rtc&gt;&lt;/ruby&gt;
</v>
      </c>
      <c r="S550" s="271" t="str">
        <f t="shared" ca="1" si="213"/>
        <v xml:space="preserve">&lt;ruby&gt;&lt;rt&gt;&lt;/rt&gt;&lt;rtc&gt;&lt;/rtc&gt;&lt;/ruby&gt;
</v>
      </c>
      <c r="T550" s="244"/>
      <c r="U550" s="272" t="b">
        <f t="shared" si="214"/>
        <v>0</v>
      </c>
      <c r="V550" s="272" t="b">
        <f t="shared" si="215"/>
        <v>0</v>
      </c>
      <c r="W550" s="272" t="b">
        <f t="shared" si="223"/>
        <v>1</v>
      </c>
      <c r="X550" s="272" t="b">
        <f t="shared" si="216"/>
        <v>1</v>
      </c>
      <c r="Y550" s="272" t="b">
        <f t="shared" si="217"/>
        <v>0</v>
      </c>
      <c r="Z550" s="298"/>
      <c r="AA550" s="305" t="str">
        <f t="shared" si="218"/>
        <v/>
      </c>
      <c r="AB550" s="301" t="str" cm="1">
        <f t="array" ref="AB550">IF( $AA550="", "", INDEX(聲母資料表, $AA550, AB$5))</f>
        <v/>
      </c>
      <c r="AC550" s="301" t="str" cm="1">
        <f t="array" ref="AC550">IF( $AA550="", "", INDEX(聲母資料表, $AA550, AC$5))</f>
        <v/>
      </c>
      <c r="AD550" s="305" t="str">
        <f t="shared" si="219"/>
        <v/>
      </c>
      <c r="AE550" s="301" t="str" cm="1">
        <f t="array" ref="AE550">IF( $X550, "", INDEX(韻母資料表, AD550, AE$5))</f>
        <v/>
      </c>
      <c r="AF550" s="301" t="str" cm="1">
        <f t="array" ref="AF550">IF( $X550, "", INDEX(韻母資料表, AE550, AF$5))</f>
        <v/>
      </c>
      <c r="AG550" s="298"/>
      <c r="AH550" s="301" t="str">
        <f t="array" ref="AH550">IF( $X550, "", IF( INDEX(韻母資料表, AD550, $AH$5) = "入聲", TRUE, FALSE) )</f>
        <v/>
      </c>
      <c r="AI550" s="302" t="str">
        <f t="shared" si="220"/>
        <v/>
      </c>
      <c r="AJ550" s="302" t="str">
        <f t="shared" si="225"/>
        <v/>
      </c>
      <c r="AK550" s="362" t="str">
        <f t="array" ref="AK550">IF( $X550, "", INDEX(韻母資料表, $AD550, $AK$5))</f>
        <v/>
      </c>
      <c r="AL550" s="362" t="str">
        <f t="array" ref="AL550">IF($X550, "", INDEX(白話字韻母八聲調資料表, $AE550, $AJ550))</f>
        <v/>
      </c>
      <c r="AM550" s="298"/>
      <c r="AN550" s="362" t="str" cm="1">
        <f t="array" ref="AN550">IF($W550, "", INDEX(聲母資料表, $AA550, AN$5))</f>
        <v/>
      </c>
      <c r="AO550" s="367" t="str" cm="1">
        <f t="array" ref="AO550">IF($X550, "", INDEX(韻母資料表, $AD550, AO$5))</f>
        <v/>
      </c>
      <c r="AP550" s="362" t="str" cm="1">
        <f t="array" ref="AP550">IF($X550, "", INDEX(台羅韻母八聲調資料表, $AE550, $F550))</f>
        <v/>
      </c>
      <c r="AQ550" s="298"/>
      <c r="AR550" s="302" t="str">
        <f t="array" ref="AR550">IF($W550, "", INDEX(聲母資料表, $AA550, $AR$5))</f>
        <v/>
      </c>
      <c r="AS550" s="303" t="str">
        <f t="array" ref="AS550">IF($X550, "", INDEX(韻母資料表, $AD550, $AS$5))</f>
        <v/>
      </c>
      <c r="AT550" s="302" t="str">
        <f t="array" ref="AT550">IF($X550, "", INDEX(閩拼韻母八聲調資料表, $AE550, $AJ550))</f>
        <v/>
      </c>
      <c r="AV550" s="301" t="b">
        <f t="shared" si="222"/>
        <v>0</v>
      </c>
      <c r="AW550" s="301" t="str">
        <f>IF( $AV550, IFERROR( IF(MATCH( $E550, 顎音化聲母!$H$9:$H$37, 0), TRUE, FALSE), FALSE), "")</f>
        <v/>
      </c>
      <c r="AX550" s="301" t="str">
        <f t="array" ref="AX550">IF( AND($AV550, $AW550), INDEX(顎音化聲母資料表, MATCH( $D550 &amp; $E550, 顎音化聲母!$L$5:$L$136, 0), 3), "")</f>
        <v/>
      </c>
      <c r="AY550" s="301" t="str">
        <f t="shared" si="221"/>
        <v/>
      </c>
      <c r="AZ550" s="362" t="str">
        <f t="array" ref="AZ550">IF($AY550="", "", IF( $AX550&lt;&gt;"", $AX550,INDEX(聲母資料表, $AY550, $AZ$5)))</f>
        <v/>
      </c>
      <c r="BA550" s="362" t="str">
        <f t="array" ref="BA550">IF($X550, "", INDEX(方音八音反切資料表, $AE550, $AJ550))</f>
        <v/>
      </c>
    </row>
    <row r="551" spans="2:53">
      <c r="B551" s="307">
        <f t="shared" si="203"/>
        <v>544</v>
      </c>
      <c r="C551" s="404"/>
      <c r="D551" s="312"/>
      <c r="E551" s="312"/>
      <c r="F551" s="296"/>
      <c r="G551" s="418" t="str">
        <f t="shared" si="204"/>
        <v/>
      </c>
      <c r="H551" s="269" t="str" cm="1">
        <f t="array" ref="H551">IF( OR($U551, NOT($V551), $X551), "",  $AF551 &amp; INDEX(中文數值資料表, $AJ551, 2) &amp; $AC551)</f>
        <v/>
      </c>
      <c r="I551" s="332" t="str">
        <f t="shared" si="205"/>
        <v/>
      </c>
      <c r="J551" s="333" t="str">
        <f t="shared" si="206"/>
        <v/>
      </c>
      <c r="K551" s="334" t="str">
        <f t="shared" si="207"/>
        <v/>
      </c>
      <c r="L551" s="335" t="str">
        <f t="shared" si="208"/>
        <v/>
      </c>
      <c r="M551" s="270" t="str">
        <f t="shared" ca="1" si="209"/>
        <v xml:space="preserve">\ltjruby{}{}\
</v>
      </c>
      <c r="N551" s="270" t="str">
        <f t="shared" ca="1" si="210"/>
        <v xml:space="preserve">&lt;ruby&gt;&lt;rt&gt;&lt;/rt&gt;&lt;/ruby&gt;
</v>
      </c>
      <c r="O551" s="270" t="str">
        <f t="shared" ca="1" si="211"/>
        <v xml:space="preserve">&lt;ruby&gt;&lt;rt&gt;&lt;/rt&gt;&lt;/ruby&gt;
</v>
      </c>
      <c r="P551" s="270" t="str">
        <f t="shared" ca="1" si="226"/>
        <v xml:space="preserve">&lt;ruby&gt;&lt;rt&gt;&lt;/rt&gt;&lt;/ruby&gt;
</v>
      </c>
      <c r="Q551" s="270" t="str">
        <f t="shared" ca="1" si="226"/>
        <v xml:space="preserve">&lt;ruby&gt;&lt;rt&gt;&lt;/rt&gt;&lt;/ruby&gt;
</v>
      </c>
      <c r="R551" s="271" t="str">
        <f t="shared" ca="1" si="212"/>
        <v xml:space="preserve">&lt;ruby&gt;&lt;rtc&gt;&lt;/rtc&gt;&lt;/ruby&gt;
</v>
      </c>
      <c r="S551" s="271" t="str">
        <f t="shared" ca="1" si="213"/>
        <v xml:space="preserve">&lt;ruby&gt;&lt;rt&gt;&lt;/rt&gt;&lt;rtc&gt;&lt;/rtc&gt;&lt;/ruby&gt;
</v>
      </c>
      <c r="T551" s="244"/>
      <c r="U551" s="272" t="b">
        <f t="shared" si="214"/>
        <v>0</v>
      </c>
      <c r="V551" s="272" t="b">
        <f t="shared" si="215"/>
        <v>0</v>
      </c>
      <c r="W551" s="272" t="b">
        <f t="shared" si="223"/>
        <v>1</v>
      </c>
      <c r="X551" s="272" t="b">
        <f t="shared" si="216"/>
        <v>1</v>
      </c>
      <c r="Y551" s="272" t="b">
        <f t="shared" si="217"/>
        <v>0</v>
      </c>
      <c r="Z551" s="298"/>
      <c r="AA551" s="305" t="str">
        <f t="shared" si="218"/>
        <v/>
      </c>
      <c r="AB551" s="301" t="str" cm="1">
        <f t="array" ref="AB551">IF( $AA551="", "", INDEX(聲母資料表, $AA551, AB$5))</f>
        <v/>
      </c>
      <c r="AC551" s="301" t="str" cm="1">
        <f t="array" ref="AC551">IF( $AA551="", "", INDEX(聲母資料表, $AA551, AC$5))</f>
        <v/>
      </c>
      <c r="AD551" s="305" t="str">
        <f t="shared" si="219"/>
        <v/>
      </c>
      <c r="AE551" s="301" t="str" cm="1">
        <f t="array" ref="AE551">IF( $X551, "", INDEX(韻母資料表, AD551, AE$5))</f>
        <v/>
      </c>
      <c r="AF551" s="301" t="str" cm="1">
        <f t="array" ref="AF551">IF( $X551, "", INDEX(韻母資料表, AE551, AF$5))</f>
        <v/>
      </c>
      <c r="AG551" s="298"/>
      <c r="AH551" s="301" t="str">
        <f t="array" ref="AH551">IF( $X551, "", IF( INDEX(韻母資料表, AD551, $AH$5) = "入聲", TRUE, FALSE) )</f>
        <v/>
      </c>
      <c r="AI551" s="302" t="str">
        <f t="shared" si="220"/>
        <v/>
      </c>
      <c r="AJ551" s="302" t="str">
        <f t="shared" si="225"/>
        <v/>
      </c>
      <c r="AK551" s="362" t="str">
        <f t="array" ref="AK551">IF( $X551, "", INDEX(韻母資料表, $AD551, $AK$5))</f>
        <v/>
      </c>
      <c r="AL551" s="362" t="str">
        <f t="array" ref="AL551">IF($X551, "", INDEX(白話字韻母八聲調資料表, $AE551, $AJ551))</f>
        <v/>
      </c>
      <c r="AM551" s="298"/>
      <c r="AN551" s="362" t="str" cm="1">
        <f t="array" ref="AN551">IF($W551, "", INDEX(聲母資料表, $AA551, AN$5))</f>
        <v/>
      </c>
      <c r="AO551" s="367" t="str" cm="1">
        <f t="array" ref="AO551">IF($X551, "", INDEX(韻母資料表, $AD551, AO$5))</f>
        <v/>
      </c>
      <c r="AP551" s="362" t="str" cm="1">
        <f t="array" ref="AP551">IF($X551, "", INDEX(台羅韻母八聲調資料表, $AE551, $F551))</f>
        <v/>
      </c>
      <c r="AQ551" s="298"/>
      <c r="AR551" s="302" t="str">
        <f t="array" ref="AR551">IF($W551, "", INDEX(聲母資料表, $AA551, $AR$5))</f>
        <v/>
      </c>
      <c r="AS551" s="303" t="str">
        <f t="array" ref="AS551">IF($X551, "", INDEX(韻母資料表, $AD551, $AS$5))</f>
        <v/>
      </c>
      <c r="AT551" s="302" t="str">
        <f t="array" ref="AT551">IF($X551, "", INDEX(閩拼韻母八聲調資料表, $AE551, $AJ551))</f>
        <v/>
      </c>
      <c r="AV551" s="301" t="b">
        <f t="shared" si="222"/>
        <v>0</v>
      </c>
      <c r="AW551" s="301" t="str">
        <f>IF( $AV551, IFERROR( IF(MATCH( $E551, 顎音化聲母!$H$9:$H$37, 0), TRUE, FALSE), FALSE), "")</f>
        <v/>
      </c>
      <c r="AX551" s="301" t="str">
        <f t="array" ref="AX551">IF( AND($AV551, $AW551), INDEX(顎音化聲母資料表, MATCH( $D551 &amp; $E551, 顎音化聲母!$L$5:$L$136, 0), 3), "")</f>
        <v/>
      </c>
      <c r="AY551" s="301" t="str">
        <f t="shared" si="221"/>
        <v/>
      </c>
      <c r="AZ551" s="362" t="str">
        <f t="array" ref="AZ551">IF($AY551="", "", IF( $AX551&lt;&gt;"", $AX551,INDEX(聲母資料表, $AY551, $AZ$5)))</f>
        <v/>
      </c>
      <c r="BA551" s="362" t="str">
        <f t="array" ref="BA551">IF($X551, "", INDEX(方音八音反切資料表, $AE551, $AJ551))</f>
        <v/>
      </c>
    </row>
    <row r="552" spans="2:53">
      <c r="B552" s="307">
        <f t="shared" si="203"/>
        <v>545</v>
      </c>
      <c r="C552" s="404"/>
      <c r="D552" s="312"/>
      <c r="E552" s="312"/>
      <c r="F552" s="296"/>
      <c r="G552" s="418" t="str">
        <f t="shared" si="204"/>
        <v/>
      </c>
      <c r="H552" s="269" t="str" cm="1">
        <f t="array" ref="H552">IF( OR($U552, NOT($V552), $X552), "",  $AF552 &amp; INDEX(中文數值資料表, $AJ552, 2) &amp; $AC552)</f>
        <v/>
      </c>
      <c r="I552" s="332" t="str">
        <f t="shared" si="205"/>
        <v/>
      </c>
      <c r="J552" s="333" t="str">
        <f t="shared" si="206"/>
        <v/>
      </c>
      <c r="K552" s="334" t="str">
        <f t="shared" si="207"/>
        <v/>
      </c>
      <c r="L552" s="335" t="str">
        <f t="shared" si="208"/>
        <v/>
      </c>
      <c r="M552" s="270" t="str">
        <f t="shared" ca="1" si="209"/>
        <v xml:space="preserve">\ltjruby{}{}\
</v>
      </c>
      <c r="N552" s="270" t="str">
        <f t="shared" ca="1" si="210"/>
        <v xml:space="preserve">&lt;ruby&gt;&lt;rt&gt;&lt;/rt&gt;&lt;/ruby&gt;
</v>
      </c>
      <c r="O552" s="270" t="str">
        <f t="shared" ca="1" si="211"/>
        <v xml:space="preserve">&lt;ruby&gt;&lt;rt&gt;&lt;/rt&gt;&lt;/ruby&gt;
</v>
      </c>
      <c r="P552" s="270" t="str">
        <f t="shared" ca="1" si="226"/>
        <v xml:space="preserve">&lt;ruby&gt;&lt;rt&gt;&lt;/rt&gt;&lt;/ruby&gt;
</v>
      </c>
      <c r="Q552" s="270" t="str">
        <f t="shared" ca="1" si="226"/>
        <v xml:space="preserve">&lt;ruby&gt;&lt;rt&gt;&lt;/rt&gt;&lt;/ruby&gt;
</v>
      </c>
      <c r="R552" s="271" t="str">
        <f t="shared" ca="1" si="212"/>
        <v xml:space="preserve">&lt;ruby&gt;&lt;rtc&gt;&lt;/rtc&gt;&lt;/ruby&gt;
</v>
      </c>
      <c r="S552" s="271" t="str">
        <f t="shared" ca="1" si="213"/>
        <v xml:space="preserve">&lt;ruby&gt;&lt;rt&gt;&lt;/rt&gt;&lt;rtc&gt;&lt;/rtc&gt;&lt;/ruby&gt;
</v>
      </c>
      <c r="T552" s="244"/>
      <c r="U552" s="272" t="b">
        <f t="shared" si="214"/>
        <v>0</v>
      </c>
      <c r="V552" s="272" t="b">
        <f t="shared" si="215"/>
        <v>0</v>
      </c>
      <c r="W552" s="272" t="b">
        <f t="shared" si="223"/>
        <v>1</v>
      </c>
      <c r="X552" s="272" t="b">
        <f t="shared" si="216"/>
        <v>1</v>
      </c>
      <c r="Y552" s="272" t="b">
        <f t="shared" si="217"/>
        <v>0</v>
      </c>
      <c r="Z552" s="298"/>
      <c r="AA552" s="305" t="str">
        <f t="shared" si="218"/>
        <v/>
      </c>
      <c r="AB552" s="301" t="str" cm="1">
        <f t="array" ref="AB552">IF( $AA552="", "", INDEX(聲母資料表, $AA552, AB$5))</f>
        <v/>
      </c>
      <c r="AC552" s="301" t="str" cm="1">
        <f t="array" ref="AC552">IF( $AA552="", "", INDEX(聲母資料表, $AA552, AC$5))</f>
        <v/>
      </c>
      <c r="AD552" s="305" t="str">
        <f t="shared" si="219"/>
        <v/>
      </c>
      <c r="AE552" s="301" t="str" cm="1">
        <f t="array" ref="AE552">IF( $X552, "", INDEX(韻母資料表, AD552, AE$5))</f>
        <v/>
      </c>
      <c r="AF552" s="301" t="str" cm="1">
        <f t="array" ref="AF552">IF( $X552, "", INDEX(韻母資料表, AE552, AF$5))</f>
        <v/>
      </c>
      <c r="AG552" s="298"/>
      <c r="AH552" s="301" t="str">
        <f t="array" ref="AH552">IF( $X552, "", IF( INDEX(韻母資料表, AD552, $AH$5) = "入聲", TRUE, FALSE) )</f>
        <v/>
      </c>
      <c r="AI552" s="302" t="str">
        <f t="shared" si="220"/>
        <v/>
      </c>
      <c r="AJ552" s="302" t="str">
        <f t="shared" si="225"/>
        <v/>
      </c>
      <c r="AK552" s="362" t="str">
        <f t="array" ref="AK552">IF( $X552, "", INDEX(韻母資料表, $AD552, $AK$5))</f>
        <v/>
      </c>
      <c r="AL552" s="362" t="str">
        <f t="array" ref="AL552">IF($X552, "", INDEX(白話字韻母八聲調資料表, $AE552, $AJ552))</f>
        <v/>
      </c>
      <c r="AM552" s="298"/>
      <c r="AN552" s="362" t="str" cm="1">
        <f t="array" ref="AN552">IF($W552, "", INDEX(聲母資料表, $AA552, AN$5))</f>
        <v/>
      </c>
      <c r="AO552" s="367" t="str" cm="1">
        <f t="array" ref="AO552">IF($X552, "", INDEX(韻母資料表, $AD552, AO$5))</f>
        <v/>
      </c>
      <c r="AP552" s="362" t="str" cm="1">
        <f t="array" ref="AP552">IF($X552, "", INDEX(台羅韻母八聲調資料表, $AE552, $F552))</f>
        <v/>
      </c>
      <c r="AQ552" s="298"/>
      <c r="AR552" s="302" t="str">
        <f t="array" ref="AR552">IF($W552, "", INDEX(聲母資料表, $AA552, $AR$5))</f>
        <v/>
      </c>
      <c r="AS552" s="303" t="str">
        <f t="array" ref="AS552">IF($X552, "", INDEX(韻母資料表, $AD552, $AS$5))</f>
        <v/>
      </c>
      <c r="AT552" s="302" t="str">
        <f t="array" ref="AT552">IF($X552, "", INDEX(閩拼韻母八聲調資料表, $AE552, $AJ552))</f>
        <v/>
      </c>
      <c r="AV552" s="301" t="b">
        <f t="shared" si="222"/>
        <v>0</v>
      </c>
      <c r="AW552" s="301" t="str">
        <f>IF( $AV552, IFERROR( IF(MATCH( $E552, 顎音化聲母!$H$9:$H$37, 0), TRUE, FALSE), FALSE), "")</f>
        <v/>
      </c>
      <c r="AX552" s="301" t="str">
        <f t="array" ref="AX552">IF( AND($AV552, $AW552), INDEX(顎音化聲母資料表, MATCH( $D552 &amp; $E552, 顎音化聲母!$L$5:$L$136, 0), 3), "")</f>
        <v/>
      </c>
      <c r="AY552" s="301" t="str">
        <f t="shared" si="221"/>
        <v/>
      </c>
      <c r="AZ552" s="362" t="str">
        <f t="array" ref="AZ552">IF($AY552="", "", IF( $AX552&lt;&gt;"", $AX552,INDEX(聲母資料表, $AY552, $AZ$5)))</f>
        <v/>
      </c>
      <c r="BA552" s="362" t="str">
        <f t="array" ref="BA552">IF($X552, "", INDEX(方音八音反切資料表, $AE552, $AJ552))</f>
        <v/>
      </c>
    </row>
    <row r="553" spans="2:53">
      <c r="B553" s="307">
        <f t="shared" si="203"/>
        <v>546</v>
      </c>
      <c r="C553" s="404"/>
      <c r="D553" s="312"/>
      <c r="E553" s="312"/>
      <c r="F553" s="296"/>
      <c r="G553" s="418" t="str">
        <f t="shared" si="204"/>
        <v/>
      </c>
      <c r="H553" s="269" t="str" cm="1">
        <f t="array" ref="H553">IF( OR($U553, NOT($V553), $X553), "",  $AF553 &amp; INDEX(中文數值資料表, $AJ553, 2) &amp; $AC553)</f>
        <v/>
      </c>
      <c r="I553" s="332" t="str">
        <f t="shared" si="205"/>
        <v/>
      </c>
      <c r="J553" s="333" t="str">
        <f t="shared" si="206"/>
        <v/>
      </c>
      <c r="K553" s="334" t="str">
        <f t="shared" si="207"/>
        <v/>
      </c>
      <c r="L553" s="335" t="str">
        <f t="shared" si="208"/>
        <v/>
      </c>
      <c r="M553" s="270" t="str">
        <f t="shared" ca="1" si="209"/>
        <v xml:space="preserve">\ltjruby{}{}\
</v>
      </c>
      <c r="N553" s="270" t="str">
        <f t="shared" ca="1" si="210"/>
        <v xml:space="preserve">&lt;ruby&gt;&lt;rt&gt;&lt;/rt&gt;&lt;/ruby&gt;
</v>
      </c>
      <c r="O553" s="270" t="str">
        <f t="shared" ca="1" si="211"/>
        <v xml:space="preserve">&lt;ruby&gt;&lt;rt&gt;&lt;/rt&gt;&lt;/ruby&gt;
</v>
      </c>
      <c r="P553" s="270" t="str">
        <f t="shared" ca="1" si="226"/>
        <v xml:space="preserve">&lt;ruby&gt;&lt;rt&gt;&lt;/rt&gt;&lt;/ruby&gt;
</v>
      </c>
      <c r="Q553" s="270" t="str">
        <f t="shared" ca="1" si="226"/>
        <v xml:space="preserve">&lt;ruby&gt;&lt;rt&gt;&lt;/rt&gt;&lt;/ruby&gt;
</v>
      </c>
      <c r="R553" s="271" t="str">
        <f t="shared" ca="1" si="212"/>
        <v xml:space="preserve">&lt;ruby&gt;&lt;rtc&gt;&lt;/rtc&gt;&lt;/ruby&gt;
</v>
      </c>
      <c r="S553" s="271" t="str">
        <f t="shared" ca="1" si="213"/>
        <v xml:space="preserve">&lt;ruby&gt;&lt;rt&gt;&lt;/rt&gt;&lt;rtc&gt;&lt;/rtc&gt;&lt;/ruby&gt;
</v>
      </c>
      <c r="T553" s="244"/>
      <c r="U553" s="272" t="b">
        <f t="shared" si="214"/>
        <v>0</v>
      </c>
      <c r="V553" s="272" t="b">
        <f t="shared" si="215"/>
        <v>0</v>
      </c>
      <c r="W553" s="272" t="b">
        <f t="shared" si="223"/>
        <v>1</v>
      </c>
      <c r="X553" s="272" t="b">
        <f t="shared" si="216"/>
        <v>1</v>
      </c>
      <c r="Y553" s="272" t="b">
        <f t="shared" si="217"/>
        <v>0</v>
      </c>
      <c r="Z553" s="298"/>
      <c r="AA553" s="305" t="str">
        <f t="shared" si="218"/>
        <v/>
      </c>
      <c r="AB553" s="301" t="str" cm="1">
        <f t="array" ref="AB553">IF( $AA553="", "", INDEX(聲母資料表, $AA553, AB$5))</f>
        <v/>
      </c>
      <c r="AC553" s="301" t="str" cm="1">
        <f t="array" ref="AC553">IF( $AA553="", "", INDEX(聲母資料表, $AA553, AC$5))</f>
        <v/>
      </c>
      <c r="AD553" s="305" t="str">
        <f t="shared" si="219"/>
        <v/>
      </c>
      <c r="AE553" s="301" t="str" cm="1">
        <f t="array" ref="AE553">IF( $X553, "", INDEX(韻母資料表, AD553, AE$5))</f>
        <v/>
      </c>
      <c r="AF553" s="301" t="str" cm="1">
        <f t="array" ref="AF553">IF( $X553, "", INDEX(韻母資料表, AE553, AF$5))</f>
        <v/>
      </c>
      <c r="AG553" s="298"/>
      <c r="AH553" s="301" t="str">
        <f t="array" ref="AH553">IF( $X553, "", IF( INDEX(韻母資料表, AD553, $AH$5) = "入聲", TRUE, FALSE) )</f>
        <v/>
      </c>
      <c r="AI553" s="302" t="str">
        <f t="shared" si="220"/>
        <v/>
      </c>
      <c r="AJ553" s="302" t="str">
        <f t="shared" si="225"/>
        <v/>
      </c>
      <c r="AK553" s="362" t="str">
        <f t="array" ref="AK553">IF( $X553, "", INDEX(韻母資料表, $AD553, $AK$5))</f>
        <v/>
      </c>
      <c r="AL553" s="362" t="str">
        <f t="array" ref="AL553">IF($X553, "", INDEX(白話字韻母八聲調資料表, $AE553, $AJ553))</f>
        <v/>
      </c>
      <c r="AM553" s="298"/>
      <c r="AN553" s="362" t="str" cm="1">
        <f t="array" ref="AN553">IF($W553, "", INDEX(聲母資料表, $AA553, AN$5))</f>
        <v/>
      </c>
      <c r="AO553" s="367" t="str" cm="1">
        <f t="array" ref="AO553">IF($X553, "", INDEX(韻母資料表, $AD553, AO$5))</f>
        <v/>
      </c>
      <c r="AP553" s="362" t="str" cm="1">
        <f t="array" ref="AP553">IF($X553, "", INDEX(台羅韻母八聲調資料表, $AE553, $F553))</f>
        <v/>
      </c>
      <c r="AQ553" s="298"/>
      <c r="AR553" s="302" t="str">
        <f t="array" ref="AR553">IF($W553, "", INDEX(聲母資料表, $AA553, $AR$5))</f>
        <v/>
      </c>
      <c r="AS553" s="303" t="str">
        <f t="array" ref="AS553">IF($X553, "", INDEX(韻母資料表, $AD553, $AS$5))</f>
        <v/>
      </c>
      <c r="AT553" s="302" t="str">
        <f t="array" ref="AT553">IF($X553, "", INDEX(閩拼韻母八聲調資料表, $AE553, $AJ553))</f>
        <v/>
      </c>
      <c r="AV553" s="301" t="b">
        <f t="shared" si="222"/>
        <v>0</v>
      </c>
      <c r="AW553" s="301" t="str">
        <f>IF( $AV553, IFERROR( IF(MATCH( $E553, 顎音化聲母!$H$9:$H$37, 0), TRUE, FALSE), FALSE), "")</f>
        <v/>
      </c>
      <c r="AX553" s="301" t="str">
        <f t="array" ref="AX553">IF( AND($AV553, $AW553), INDEX(顎音化聲母資料表, MATCH( $D553 &amp; $E553, 顎音化聲母!$L$5:$L$136, 0), 3), "")</f>
        <v/>
      </c>
      <c r="AY553" s="301" t="str">
        <f t="shared" si="221"/>
        <v/>
      </c>
      <c r="AZ553" s="362" t="str">
        <f t="array" ref="AZ553">IF($AY553="", "", IF( $AX553&lt;&gt;"", $AX553,INDEX(聲母資料表, $AY553, $AZ$5)))</f>
        <v/>
      </c>
      <c r="BA553" s="362" t="str">
        <f t="array" ref="BA553">IF($X553, "", INDEX(方音八音反切資料表, $AE553, $AJ553))</f>
        <v/>
      </c>
    </row>
    <row r="554" spans="2:53">
      <c r="B554" s="307">
        <f t="shared" si="203"/>
        <v>547</v>
      </c>
      <c r="C554" s="404"/>
      <c r="D554" s="312"/>
      <c r="E554" s="312"/>
      <c r="F554" s="296"/>
      <c r="G554" s="418" t="str">
        <f t="shared" si="204"/>
        <v/>
      </c>
      <c r="H554" s="269" t="str" cm="1">
        <f t="array" ref="H554">IF( OR($U554, NOT($V554), $X554), "",  $AF554 &amp; INDEX(中文數值資料表, $AJ554, 2) &amp; $AC554)</f>
        <v/>
      </c>
      <c r="I554" s="332" t="str">
        <f t="shared" si="205"/>
        <v/>
      </c>
      <c r="J554" s="333" t="str">
        <f t="shared" si="206"/>
        <v/>
      </c>
      <c r="K554" s="334" t="str">
        <f t="shared" si="207"/>
        <v/>
      </c>
      <c r="L554" s="335" t="str">
        <f t="shared" si="208"/>
        <v/>
      </c>
      <c r="M554" s="270" t="str">
        <f t="shared" ca="1" si="209"/>
        <v xml:space="preserve">\ltjruby{}{}\
</v>
      </c>
      <c r="N554" s="270" t="str">
        <f t="shared" ca="1" si="210"/>
        <v xml:space="preserve">&lt;ruby&gt;&lt;rt&gt;&lt;/rt&gt;&lt;/ruby&gt;
</v>
      </c>
      <c r="O554" s="270" t="str">
        <f t="shared" ca="1" si="211"/>
        <v xml:space="preserve">&lt;ruby&gt;&lt;rt&gt;&lt;/rt&gt;&lt;/ruby&gt;
</v>
      </c>
      <c r="P554" s="270" t="str">
        <f t="shared" ca="1" si="226"/>
        <v xml:space="preserve">&lt;ruby&gt;&lt;rt&gt;&lt;/rt&gt;&lt;/ruby&gt;
</v>
      </c>
      <c r="Q554" s="270" t="str">
        <f t="shared" ca="1" si="226"/>
        <v xml:space="preserve">&lt;ruby&gt;&lt;rt&gt;&lt;/rt&gt;&lt;/ruby&gt;
</v>
      </c>
      <c r="R554" s="271" t="str">
        <f t="shared" ca="1" si="212"/>
        <v xml:space="preserve">&lt;ruby&gt;&lt;rtc&gt;&lt;/rtc&gt;&lt;/ruby&gt;
</v>
      </c>
      <c r="S554" s="271" t="str">
        <f t="shared" ca="1" si="213"/>
        <v xml:space="preserve">&lt;ruby&gt;&lt;rt&gt;&lt;/rt&gt;&lt;rtc&gt;&lt;/rtc&gt;&lt;/ruby&gt;
</v>
      </c>
      <c r="T554" s="244"/>
      <c r="U554" s="272" t="b">
        <f t="shared" si="214"/>
        <v>0</v>
      </c>
      <c r="V554" s="272" t="b">
        <f t="shared" si="215"/>
        <v>0</v>
      </c>
      <c r="W554" s="272" t="b">
        <f t="shared" si="223"/>
        <v>1</v>
      </c>
      <c r="X554" s="272" t="b">
        <f t="shared" si="216"/>
        <v>1</v>
      </c>
      <c r="Y554" s="272" t="b">
        <f t="shared" si="217"/>
        <v>0</v>
      </c>
      <c r="Z554" s="298"/>
      <c r="AA554" s="305" t="str">
        <f t="shared" si="218"/>
        <v/>
      </c>
      <c r="AB554" s="301" t="str" cm="1">
        <f t="array" ref="AB554">IF( $AA554="", "", INDEX(聲母資料表, $AA554, AB$5))</f>
        <v/>
      </c>
      <c r="AC554" s="301" t="str" cm="1">
        <f t="array" ref="AC554">IF( $AA554="", "", INDEX(聲母資料表, $AA554, AC$5))</f>
        <v/>
      </c>
      <c r="AD554" s="305" t="str">
        <f t="shared" si="219"/>
        <v/>
      </c>
      <c r="AE554" s="301" t="str" cm="1">
        <f t="array" ref="AE554">IF( $X554, "", INDEX(韻母資料表, AD554, AE$5))</f>
        <v/>
      </c>
      <c r="AF554" s="301" t="str" cm="1">
        <f t="array" ref="AF554">IF( $X554, "", INDEX(韻母資料表, AE554, AF$5))</f>
        <v/>
      </c>
      <c r="AG554" s="298"/>
      <c r="AH554" s="301" t="str">
        <f t="array" ref="AH554">IF( $X554, "", IF( INDEX(韻母資料表, AD554, $AH$5) = "入聲", TRUE, FALSE) )</f>
        <v/>
      </c>
      <c r="AI554" s="302" t="str">
        <f t="shared" si="220"/>
        <v/>
      </c>
      <c r="AJ554" s="302" t="str">
        <f t="shared" si="225"/>
        <v/>
      </c>
      <c r="AK554" s="362" t="str">
        <f t="array" ref="AK554">IF( $X554, "", INDEX(韻母資料表, $AD554, $AK$5))</f>
        <v/>
      </c>
      <c r="AL554" s="362" t="str">
        <f t="array" ref="AL554">IF($X554, "", INDEX(白話字韻母八聲調資料表, $AE554, $AJ554))</f>
        <v/>
      </c>
      <c r="AM554" s="298"/>
      <c r="AN554" s="362" t="str" cm="1">
        <f t="array" ref="AN554">IF($W554, "", INDEX(聲母資料表, $AA554, AN$5))</f>
        <v/>
      </c>
      <c r="AO554" s="367" t="str" cm="1">
        <f t="array" ref="AO554">IF($X554, "", INDEX(韻母資料表, $AD554, AO$5))</f>
        <v/>
      </c>
      <c r="AP554" s="362" t="str" cm="1">
        <f t="array" ref="AP554">IF($X554, "", INDEX(台羅韻母八聲調資料表, $AE554, $F554))</f>
        <v/>
      </c>
      <c r="AQ554" s="298"/>
      <c r="AR554" s="302" t="str">
        <f t="array" ref="AR554">IF($W554, "", INDEX(聲母資料表, $AA554, $AR$5))</f>
        <v/>
      </c>
      <c r="AS554" s="303" t="str">
        <f t="array" ref="AS554">IF($X554, "", INDEX(韻母資料表, $AD554, $AS$5))</f>
        <v/>
      </c>
      <c r="AT554" s="302" t="str">
        <f t="array" ref="AT554">IF($X554, "", INDEX(閩拼韻母八聲調資料表, $AE554, $AJ554))</f>
        <v/>
      </c>
      <c r="AV554" s="301" t="b">
        <f t="shared" si="222"/>
        <v>0</v>
      </c>
      <c r="AW554" s="301" t="str">
        <f>IF( $AV554, IFERROR( IF(MATCH( $E554, 顎音化聲母!$H$9:$H$37, 0), TRUE, FALSE), FALSE), "")</f>
        <v/>
      </c>
      <c r="AX554" s="301" t="str">
        <f t="array" ref="AX554">IF( AND($AV554, $AW554), INDEX(顎音化聲母資料表, MATCH( $D554 &amp; $E554, 顎音化聲母!$L$5:$L$136, 0), 3), "")</f>
        <v/>
      </c>
      <c r="AY554" s="301" t="str">
        <f t="shared" si="221"/>
        <v/>
      </c>
      <c r="AZ554" s="362" t="str">
        <f t="array" ref="AZ554">IF($AY554="", "", IF( $AX554&lt;&gt;"", $AX554,INDEX(聲母資料表, $AY554, $AZ$5)))</f>
        <v/>
      </c>
      <c r="BA554" s="362" t="str">
        <f t="array" ref="BA554">IF($X554, "", INDEX(方音八音反切資料表, $AE554, $AJ554))</f>
        <v/>
      </c>
    </row>
    <row r="555" spans="2:53">
      <c r="B555" s="307">
        <f t="shared" si="203"/>
        <v>548</v>
      </c>
      <c r="C555" s="404"/>
      <c r="D555" s="312"/>
      <c r="E555" s="312"/>
      <c r="F555" s="296"/>
      <c r="G555" s="418" t="str">
        <f t="shared" si="204"/>
        <v/>
      </c>
      <c r="H555" s="269" t="str" cm="1">
        <f t="array" ref="H555">IF( OR($U555, NOT($V555), $X555), "",  $AF555 &amp; INDEX(中文數值資料表, $AJ555, 2) &amp; $AC555)</f>
        <v/>
      </c>
      <c r="I555" s="332" t="str">
        <f t="shared" si="205"/>
        <v/>
      </c>
      <c r="J555" s="333" t="str">
        <f t="shared" si="206"/>
        <v/>
      </c>
      <c r="K555" s="334" t="str">
        <f t="shared" si="207"/>
        <v/>
      </c>
      <c r="L555" s="335" t="str">
        <f t="shared" si="208"/>
        <v/>
      </c>
      <c r="M555" s="270" t="str">
        <f t="shared" ca="1" si="209"/>
        <v xml:space="preserve">\ltjruby{}{}\
</v>
      </c>
      <c r="N555" s="270" t="str">
        <f t="shared" ca="1" si="210"/>
        <v xml:space="preserve">&lt;ruby&gt;&lt;rt&gt;&lt;/rt&gt;&lt;/ruby&gt;
</v>
      </c>
      <c r="O555" s="270" t="str">
        <f t="shared" ca="1" si="211"/>
        <v xml:space="preserve">&lt;ruby&gt;&lt;rt&gt;&lt;/rt&gt;&lt;/ruby&gt;
</v>
      </c>
      <c r="P555" s="270" t="str">
        <f t="shared" ca="1" si="226"/>
        <v xml:space="preserve">&lt;ruby&gt;&lt;rt&gt;&lt;/rt&gt;&lt;/ruby&gt;
</v>
      </c>
      <c r="Q555" s="270" t="str">
        <f t="shared" ca="1" si="226"/>
        <v xml:space="preserve">&lt;ruby&gt;&lt;rt&gt;&lt;/rt&gt;&lt;/ruby&gt;
</v>
      </c>
      <c r="R555" s="271" t="str">
        <f t="shared" ca="1" si="212"/>
        <v xml:space="preserve">&lt;ruby&gt;&lt;rtc&gt;&lt;/rtc&gt;&lt;/ruby&gt;
</v>
      </c>
      <c r="S555" s="271" t="str">
        <f t="shared" ca="1" si="213"/>
        <v xml:space="preserve">&lt;ruby&gt;&lt;rt&gt;&lt;/rt&gt;&lt;rtc&gt;&lt;/rtc&gt;&lt;/ruby&gt;
</v>
      </c>
      <c r="T555" s="244"/>
      <c r="U555" s="272" t="b">
        <f t="shared" si="214"/>
        <v>0</v>
      </c>
      <c r="V555" s="272" t="b">
        <f t="shared" si="215"/>
        <v>0</v>
      </c>
      <c r="W555" s="272" t="b">
        <f t="shared" si="223"/>
        <v>1</v>
      </c>
      <c r="X555" s="272" t="b">
        <f t="shared" si="216"/>
        <v>1</v>
      </c>
      <c r="Y555" s="272" t="b">
        <f t="shared" si="217"/>
        <v>0</v>
      </c>
      <c r="Z555" s="298"/>
      <c r="AA555" s="305" t="str">
        <f t="shared" si="218"/>
        <v/>
      </c>
      <c r="AB555" s="301" t="str" cm="1">
        <f t="array" ref="AB555">IF( $AA555="", "", INDEX(聲母資料表, $AA555, AB$5))</f>
        <v/>
      </c>
      <c r="AC555" s="301" t="str" cm="1">
        <f t="array" ref="AC555">IF( $AA555="", "", INDEX(聲母資料表, $AA555, AC$5))</f>
        <v/>
      </c>
      <c r="AD555" s="305" t="str">
        <f t="shared" si="219"/>
        <v/>
      </c>
      <c r="AE555" s="301" t="str" cm="1">
        <f t="array" ref="AE555">IF( $X555, "", INDEX(韻母資料表, AD555, AE$5))</f>
        <v/>
      </c>
      <c r="AF555" s="301" t="str" cm="1">
        <f t="array" ref="AF555">IF( $X555, "", INDEX(韻母資料表, AE555, AF$5))</f>
        <v/>
      </c>
      <c r="AG555" s="298"/>
      <c r="AH555" s="301" t="str">
        <f t="array" ref="AH555">IF( $X555, "", IF( INDEX(韻母資料表, AD555, $AH$5) = "入聲", TRUE, FALSE) )</f>
        <v/>
      </c>
      <c r="AI555" s="302" t="str">
        <f t="shared" si="220"/>
        <v/>
      </c>
      <c r="AJ555" s="302" t="str">
        <f t="shared" si="225"/>
        <v/>
      </c>
      <c r="AK555" s="362" t="str">
        <f t="array" ref="AK555">IF( $X555, "", INDEX(韻母資料表, $AD555, $AK$5))</f>
        <v/>
      </c>
      <c r="AL555" s="362" t="str">
        <f t="array" ref="AL555">IF($X555, "", INDEX(白話字韻母八聲調資料表, $AE555, $AJ555))</f>
        <v/>
      </c>
      <c r="AM555" s="298"/>
      <c r="AN555" s="362" t="str" cm="1">
        <f t="array" ref="AN555">IF($W555, "", INDEX(聲母資料表, $AA555, AN$5))</f>
        <v/>
      </c>
      <c r="AO555" s="367" t="str" cm="1">
        <f t="array" ref="AO555">IF($X555, "", INDEX(韻母資料表, $AD555, AO$5))</f>
        <v/>
      </c>
      <c r="AP555" s="362" t="str" cm="1">
        <f t="array" ref="AP555">IF($X555, "", INDEX(台羅韻母八聲調資料表, $AE555, $F555))</f>
        <v/>
      </c>
      <c r="AQ555" s="298"/>
      <c r="AR555" s="302" t="str">
        <f t="array" ref="AR555">IF($W555, "", INDEX(聲母資料表, $AA555, $AR$5))</f>
        <v/>
      </c>
      <c r="AS555" s="303" t="str">
        <f t="array" ref="AS555">IF($X555, "", INDEX(韻母資料表, $AD555, $AS$5))</f>
        <v/>
      </c>
      <c r="AT555" s="302" t="str">
        <f t="array" ref="AT555">IF($X555, "", INDEX(閩拼韻母八聲調資料表, $AE555, $AJ555))</f>
        <v/>
      </c>
      <c r="AV555" s="301" t="b">
        <f t="shared" si="222"/>
        <v>0</v>
      </c>
      <c r="AW555" s="301" t="str">
        <f>IF( $AV555, IFERROR( IF(MATCH( $E555, 顎音化聲母!$H$9:$H$37, 0), TRUE, FALSE), FALSE), "")</f>
        <v/>
      </c>
      <c r="AX555" s="301" t="str">
        <f t="array" ref="AX555">IF( AND($AV555, $AW555), INDEX(顎音化聲母資料表, MATCH( $D555 &amp; $E555, 顎音化聲母!$L$5:$L$136, 0), 3), "")</f>
        <v/>
      </c>
      <c r="AY555" s="301" t="str">
        <f t="shared" si="221"/>
        <v/>
      </c>
      <c r="AZ555" s="362" t="str">
        <f t="array" ref="AZ555">IF($AY555="", "", IF( $AX555&lt;&gt;"", $AX555,INDEX(聲母資料表, $AY555, $AZ$5)))</f>
        <v/>
      </c>
      <c r="BA555" s="362" t="str">
        <f t="array" ref="BA555">IF($X555, "", INDEX(方音八音反切資料表, $AE555, $AJ555))</f>
        <v/>
      </c>
    </row>
    <row r="556" spans="2:53">
      <c r="B556" s="307">
        <f t="shared" si="203"/>
        <v>549</v>
      </c>
      <c r="C556" s="404"/>
      <c r="D556" s="312"/>
      <c r="E556" s="312"/>
      <c r="F556" s="296"/>
      <c r="G556" s="418" t="str">
        <f t="shared" si="204"/>
        <v/>
      </c>
      <c r="H556" s="269" t="str" cm="1">
        <f t="array" ref="H556">IF( OR($U556, NOT($V556), $X556), "",  $AF556 &amp; INDEX(中文數值資料表, $AJ556, 2) &amp; $AC556)</f>
        <v/>
      </c>
      <c r="I556" s="332" t="str">
        <f t="shared" si="205"/>
        <v/>
      </c>
      <c r="J556" s="333" t="str">
        <f t="shared" si="206"/>
        <v/>
      </c>
      <c r="K556" s="334" t="str">
        <f t="shared" si="207"/>
        <v/>
      </c>
      <c r="L556" s="335" t="str">
        <f t="shared" si="208"/>
        <v/>
      </c>
      <c r="M556" s="270" t="str">
        <f t="shared" ca="1" si="209"/>
        <v xml:space="preserve">\ltjruby{}{}\
</v>
      </c>
      <c r="N556" s="270" t="str">
        <f t="shared" ca="1" si="210"/>
        <v xml:space="preserve">&lt;ruby&gt;&lt;rt&gt;&lt;/rt&gt;&lt;/ruby&gt;
</v>
      </c>
      <c r="O556" s="270" t="str">
        <f t="shared" ca="1" si="211"/>
        <v xml:space="preserve">&lt;ruby&gt;&lt;rt&gt;&lt;/rt&gt;&lt;/ruby&gt;
</v>
      </c>
      <c r="P556" s="270" t="str">
        <f t="shared" ca="1" si="226"/>
        <v xml:space="preserve">&lt;ruby&gt;&lt;rt&gt;&lt;/rt&gt;&lt;/ruby&gt;
</v>
      </c>
      <c r="Q556" s="270" t="str">
        <f t="shared" ca="1" si="226"/>
        <v xml:space="preserve">&lt;ruby&gt;&lt;rt&gt;&lt;/rt&gt;&lt;/ruby&gt;
</v>
      </c>
      <c r="R556" s="271" t="str">
        <f t="shared" ca="1" si="212"/>
        <v xml:space="preserve">&lt;ruby&gt;&lt;rtc&gt;&lt;/rtc&gt;&lt;/ruby&gt;
</v>
      </c>
      <c r="S556" s="271" t="str">
        <f t="shared" ca="1" si="213"/>
        <v xml:space="preserve">&lt;ruby&gt;&lt;rt&gt;&lt;/rt&gt;&lt;rtc&gt;&lt;/rtc&gt;&lt;/ruby&gt;
</v>
      </c>
      <c r="T556" s="244"/>
      <c r="U556" s="272" t="b">
        <f t="shared" si="214"/>
        <v>0</v>
      </c>
      <c r="V556" s="272" t="b">
        <f t="shared" si="215"/>
        <v>0</v>
      </c>
      <c r="W556" s="272" t="b">
        <f t="shared" si="223"/>
        <v>1</v>
      </c>
      <c r="X556" s="272" t="b">
        <f t="shared" si="216"/>
        <v>1</v>
      </c>
      <c r="Y556" s="272" t="b">
        <f t="shared" si="217"/>
        <v>0</v>
      </c>
      <c r="Z556" s="298"/>
      <c r="AA556" s="305" t="str">
        <f t="shared" si="218"/>
        <v/>
      </c>
      <c r="AB556" s="301" t="str" cm="1">
        <f t="array" ref="AB556">IF( $AA556="", "", INDEX(聲母資料表, $AA556, AB$5))</f>
        <v/>
      </c>
      <c r="AC556" s="301" t="str" cm="1">
        <f t="array" ref="AC556">IF( $AA556="", "", INDEX(聲母資料表, $AA556, AC$5))</f>
        <v/>
      </c>
      <c r="AD556" s="305" t="str">
        <f t="shared" si="219"/>
        <v/>
      </c>
      <c r="AE556" s="301" t="str" cm="1">
        <f t="array" ref="AE556">IF( $X556, "", INDEX(韻母資料表, AD556, AE$5))</f>
        <v/>
      </c>
      <c r="AF556" s="301" t="str" cm="1">
        <f t="array" ref="AF556">IF( $X556, "", INDEX(韻母資料表, AE556, AF$5))</f>
        <v/>
      </c>
      <c r="AG556" s="298"/>
      <c r="AH556" s="301" t="str">
        <f t="array" ref="AH556">IF( $X556, "", IF( INDEX(韻母資料表, AD556, $AH$5) = "入聲", TRUE, FALSE) )</f>
        <v/>
      </c>
      <c r="AI556" s="302" t="str">
        <f t="shared" si="220"/>
        <v/>
      </c>
      <c r="AJ556" s="302" t="str">
        <f t="shared" si="225"/>
        <v/>
      </c>
      <c r="AK556" s="362" t="str">
        <f t="array" ref="AK556">IF( $X556, "", INDEX(韻母資料表, $AD556, $AK$5))</f>
        <v/>
      </c>
      <c r="AL556" s="362" t="str">
        <f t="array" ref="AL556">IF($X556, "", INDEX(白話字韻母八聲調資料表, $AE556, $AJ556))</f>
        <v/>
      </c>
      <c r="AM556" s="298"/>
      <c r="AN556" s="362" t="str" cm="1">
        <f t="array" ref="AN556">IF($W556, "", INDEX(聲母資料表, $AA556, AN$5))</f>
        <v/>
      </c>
      <c r="AO556" s="367" t="str" cm="1">
        <f t="array" ref="AO556">IF($X556, "", INDEX(韻母資料表, $AD556, AO$5))</f>
        <v/>
      </c>
      <c r="AP556" s="362" t="str" cm="1">
        <f t="array" ref="AP556">IF($X556, "", INDEX(台羅韻母八聲調資料表, $AE556, $F556))</f>
        <v/>
      </c>
      <c r="AQ556" s="298"/>
      <c r="AR556" s="302" t="str">
        <f t="array" ref="AR556">IF($W556, "", INDEX(聲母資料表, $AA556, $AR$5))</f>
        <v/>
      </c>
      <c r="AS556" s="303" t="str">
        <f t="array" ref="AS556">IF($X556, "", INDEX(韻母資料表, $AD556, $AS$5))</f>
        <v/>
      </c>
      <c r="AT556" s="302" t="str">
        <f t="array" ref="AT556">IF($X556, "", INDEX(閩拼韻母八聲調資料表, $AE556, $AJ556))</f>
        <v/>
      </c>
      <c r="AV556" s="301" t="b">
        <f t="shared" si="222"/>
        <v>0</v>
      </c>
      <c r="AW556" s="301" t="str">
        <f>IF( $AV556, IFERROR( IF(MATCH( $E556, 顎音化聲母!$H$9:$H$37, 0), TRUE, FALSE), FALSE), "")</f>
        <v/>
      </c>
      <c r="AX556" s="301" t="str">
        <f t="array" ref="AX556">IF( AND($AV556, $AW556), INDEX(顎音化聲母資料表, MATCH( $D556 &amp; $E556, 顎音化聲母!$L$5:$L$136, 0), 3), "")</f>
        <v/>
      </c>
      <c r="AY556" s="301" t="str">
        <f t="shared" si="221"/>
        <v/>
      </c>
      <c r="AZ556" s="362" t="str">
        <f t="array" ref="AZ556">IF($AY556="", "", IF( $AX556&lt;&gt;"", $AX556,INDEX(聲母資料表, $AY556, $AZ$5)))</f>
        <v/>
      </c>
      <c r="BA556" s="362" t="str">
        <f t="array" ref="BA556">IF($X556, "", INDEX(方音八音反切資料表, $AE556, $AJ556))</f>
        <v/>
      </c>
    </row>
    <row r="557" spans="2:53">
      <c r="B557" s="307">
        <f t="shared" si="203"/>
        <v>550</v>
      </c>
      <c r="C557" s="404"/>
      <c r="D557" s="312"/>
      <c r="E557" s="312"/>
      <c r="F557" s="296"/>
      <c r="G557" s="418" t="str">
        <f t="shared" si="204"/>
        <v/>
      </c>
      <c r="H557" s="269" t="str" cm="1">
        <f t="array" ref="H557">IF( OR($U557, NOT($V557), $X557), "",  $AF557 &amp; INDEX(中文數值資料表, $AJ557, 2) &amp; $AC557)</f>
        <v/>
      </c>
      <c r="I557" s="332" t="str">
        <f t="shared" si="205"/>
        <v/>
      </c>
      <c r="J557" s="333" t="str">
        <f t="shared" si="206"/>
        <v/>
      </c>
      <c r="K557" s="334" t="str">
        <f t="shared" si="207"/>
        <v/>
      </c>
      <c r="L557" s="335" t="str">
        <f t="shared" si="208"/>
        <v/>
      </c>
      <c r="M557" s="270" t="str">
        <f t="shared" ca="1" si="209"/>
        <v xml:space="preserve">\ltjruby{}{}\
</v>
      </c>
      <c r="N557" s="270" t="str">
        <f t="shared" ca="1" si="210"/>
        <v xml:space="preserve">&lt;ruby&gt;&lt;rt&gt;&lt;/rt&gt;&lt;/ruby&gt;
</v>
      </c>
      <c r="O557" s="270" t="str">
        <f t="shared" ca="1" si="211"/>
        <v xml:space="preserve">&lt;ruby&gt;&lt;rt&gt;&lt;/rt&gt;&lt;/ruby&gt;
</v>
      </c>
      <c r="P557" s="270" t="str">
        <f t="shared" ca="1" si="226"/>
        <v xml:space="preserve">&lt;ruby&gt;&lt;rt&gt;&lt;/rt&gt;&lt;/ruby&gt;
</v>
      </c>
      <c r="Q557" s="270" t="str">
        <f t="shared" ca="1" si="226"/>
        <v xml:space="preserve">&lt;ruby&gt;&lt;rt&gt;&lt;/rt&gt;&lt;/ruby&gt;
</v>
      </c>
      <c r="R557" s="271" t="str">
        <f t="shared" ca="1" si="212"/>
        <v xml:space="preserve">&lt;ruby&gt;&lt;rtc&gt;&lt;/rtc&gt;&lt;/ruby&gt;
</v>
      </c>
      <c r="S557" s="271" t="str">
        <f t="shared" ca="1" si="213"/>
        <v xml:space="preserve">&lt;ruby&gt;&lt;rt&gt;&lt;/rt&gt;&lt;rtc&gt;&lt;/rtc&gt;&lt;/ruby&gt;
</v>
      </c>
      <c r="T557" s="244"/>
      <c r="U557" s="272" t="b">
        <f t="shared" si="214"/>
        <v>0</v>
      </c>
      <c r="V557" s="272" t="b">
        <f t="shared" si="215"/>
        <v>0</v>
      </c>
      <c r="W557" s="272" t="b">
        <f t="shared" si="223"/>
        <v>1</v>
      </c>
      <c r="X557" s="272" t="b">
        <f t="shared" si="216"/>
        <v>1</v>
      </c>
      <c r="Y557" s="272" t="b">
        <f t="shared" si="217"/>
        <v>0</v>
      </c>
      <c r="Z557" s="298"/>
      <c r="AA557" s="305" t="str">
        <f t="shared" si="218"/>
        <v/>
      </c>
      <c r="AB557" s="301" t="str" cm="1">
        <f t="array" ref="AB557">IF( $AA557="", "", INDEX(聲母資料表, $AA557, AB$5))</f>
        <v/>
      </c>
      <c r="AC557" s="301" t="str" cm="1">
        <f t="array" ref="AC557">IF( $AA557="", "", INDEX(聲母資料表, $AA557, AC$5))</f>
        <v/>
      </c>
      <c r="AD557" s="305" t="str">
        <f t="shared" si="219"/>
        <v/>
      </c>
      <c r="AE557" s="301" t="str" cm="1">
        <f t="array" ref="AE557">IF( $X557, "", INDEX(韻母資料表, AD557, AE$5))</f>
        <v/>
      </c>
      <c r="AF557" s="301" t="str" cm="1">
        <f t="array" ref="AF557">IF( $X557, "", INDEX(韻母資料表, AE557, AF$5))</f>
        <v/>
      </c>
      <c r="AG557" s="298"/>
      <c r="AH557" s="301" t="str">
        <f t="array" ref="AH557">IF( $X557, "", IF( INDEX(韻母資料表, AD557, $AH$5) = "入聲", TRUE, FALSE) )</f>
        <v/>
      </c>
      <c r="AI557" s="302" t="str">
        <f t="shared" si="220"/>
        <v/>
      </c>
      <c r="AJ557" s="302" t="str">
        <f t="shared" si="225"/>
        <v/>
      </c>
      <c r="AK557" s="362" t="str">
        <f t="array" ref="AK557">IF( $X557, "", INDEX(韻母資料表, $AD557, $AK$5))</f>
        <v/>
      </c>
      <c r="AL557" s="362" t="str">
        <f t="array" ref="AL557">IF($X557, "", INDEX(白話字韻母八聲調資料表, $AE557, $AJ557))</f>
        <v/>
      </c>
      <c r="AM557" s="298"/>
      <c r="AN557" s="362" t="str" cm="1">
        <f t="array" ref="AN557">IF($W557, "", INDEX(聲母資料表, $AA557, AN$5))</f>
        <v/>
      </c>
      <c r="AO557" s="367" t="str" cm="1">
        <f t="array" ref="AO557">IF($X557, "", INDEX(韻母資料表, $AD557, AO$5))</f>
        <v/>
      </c>
      <c r="AP557" s="362" t="str" cm="1">
        <f t="array" ref="AP557">IF($X557, "", INDEX(台羅韻母八聲調資料表, $AE557, $F557))</f>
        <v/>
      </c>
      <c r="AQ557" s="298"/>
      <c r="AR557" s="302" t="str">
        <f t="array" ref="AR557">IF($W557, "", INDEX(聲母資料表, $AA557, $AR$5))</f>
        <v/>
      </c>
      <c r="AS557" s="303" t="str">
        <f t="array" ref="AS557">IF($X557, "", INDEX(韻母資料表, $AD557, $AS$5))</f>
        <v/>
      </c>
      <c r="AT557" s="302" t="str">
        <f t="array" ref="AT557">IF($X557, "", INDEX(閩拼韻母八聲調資料表, $AE557, $AJ557))</f>
        <v/>
      </c>
      <c r="AV557" s="301" t="b">
        <f t="shared" si="222"/>
        <v>0</v>
      </c>
      <c r="AW557" s="301" t="str">
        <f>IF( $AV557, IFERROR( IF(MATCH( $E557, 顎音化聲母!$H$9:$H$37, 0), TRUE, FALSE), FALSE), "")</f>
        <v/>
      </c>
      <c r="AX557" s="301" t="str">
        <f t="array" ref="AX557">IF( AND($AV557, $AW557), INDEX(顎音化聲母資料表, MATCH( $D557 &amp; $E557, 顎音化聲母!$L$5:$L$136, 0), 3), "")</f>
        <v/>
      </c>
      <c r="AY557" s="301" t="str">
        <f t="shared" si="221"/>
        <v/>
      </c>
      <c r="AZ557" s="362" t="str">
        <f t="array" ref="AZ557">IF($AY557="", "", IF( $AX557&lt;&gt;"", $AX557,INDEX(聲母資料表, $AY557, $AZ$5)))</f>
        <v/>
      </c>
      <c r="BA557" s="362" t="str">
        <f t="array" ref="BA557">IF($X557, "", INDEX(方音八音反切資料表, $AE557, $AJ557))</f>
        <v/>
      </c>
    </row>
    <row r="558" spans="2:53">
      <c r="B558" s="307">
        <f t="shared" si="203"/>
        <v>551</v>
      </c>
      <c r="C558" s="404"/>
      <c r="D558" s="312"/>
      <c r="E558" s="312"/>
      <c r="F558" s="296"/>
      <c r="G558" s="418" t="str">
        <f t="shared" si="204"/>
        <v/>
      </c>
      <c r="H558" s="269" t="str" cm="1">
        <f t="array" ref="H558">IF( OR($U558, NOT($V558), $X558), "",  $AF558 &amp; INDEX(中文數值資料表, $AJ558, 2) &amp; $AC558)</f>
        <v/>
      </c>
      <c r="I558" s="332" t="str">
        <f t="shared" si="205"/>
        <v/>
      </c>
      <c r="J558" s="333" t="str">
        <f t="shared" si="206"/>
        <v/>
      </c>
      <c r="K558" s="334" t="str">
        <f t="shared" si="207"/>
        <v/>
      </c>
      <c r="L558" s="335" t="str">
        <f t="shared" si="208"/>
        <v/>
      </c>
      <c r="M558" s="270" t="str">
        <f t="shared" ca="1" si="209"/>
        <v xml:space="preserve">\ltjruby{}{}\
</v>
      </c>
      <c r="N558" s="270" t="str">
        <f t="shared" ca="1" si="210"/>
        <v xml:space="preserve">&lt;ruby&gt;&lt;rt&gt;&lt;/rt&gt;&lt;/ruby&gt;
</v>
      </c>
      <c r="O558" s="270" t="str">
        <f t="shared" ca="1" si="211"/>
        <v xml:space="preserve">&lt;ruby&gt;&lt;rt&gt;&lt;/rt&gt;&lt;/ruby&gt;
</v>
      </c>
      <c r="P558" s="270" t="str">
        <f t="shared" ca="1" si="226"/>
        <v xml:space="preserve">&lt;ruby&gt;&lt;rt&gt;&lt;/rt&gt;&lt;/ruby&gt;
</v>
      </c>
      <c r="Q558" s="270" t="str">
        <f t="shared" ca="1" si="226"/>
        <v xml:space="preserve">&lt;ruby&gt;&lt;rt&gt;&lt;/rt&gt;&lt;/ruby&gt;
</v>
      </c>
      <c r="R558" s="271" t="str">
        <f t="shared" ca="1" si="212"/>
        <v xml:space="preserve">&lt;ruby&gt;&lt;rtc&gt;&lt;/rtc&gt;&lt;/ruby&gt;
</v>
      </c>
      <c r="S558" s="271" t="str">
        <f t="shared" ca="1" si="213"/>
        <v xml:space="preserve">&lt;ruby&gt;&lt;rt&gt;&lt;/rt&gt;&lt;rtc&gt;&lt;/rtc&gt;&lt;/ruby&gt;
</v>
      </c>
      <c r="T558" s="244"/>
      <c r="U558" s="272" t="b">
        <f t="shared" si="214"/>
        <v>0</v>
      </c>
      <c r="V558" s="272" t="b">
        <f t="shared" si="215"/>
        <v>0</v>
      </c>
      <c r="W558" s="272" t="b">
        <f t="shared" si="223"/>
        <v>1</v>
      </c>
      <c r="X558" s="272" t="b">
        <f t="shared" si="216"/>
        <v>1</v>
      </c>
      <c r="Y558" s="272" t="b">
        <f t="shared" si="217"/>
        <v>0</v>
      </c>
      <c r="Z558" s="298"/>
      <c r="AA558" s="305" t="str">
        <f t="shared" si="218"/>
        <v/>
      </c>
      <c r="AB558" s="301" t="str" cm="1">
        <f t="array" ref="AB558">IF( $AA558="", "", INDEX(聲母資料表, $AA558, AB$5))</f>
        <v/>
      </c>
      <c r="AC558" s="301" t="str" cm="1">
        <f t="array" ref="AC558">IF( $AA558="", "", INDEX(聲母資料表, $AA558, AC$5))</f>
        <v/>
      </c>
      <c r="AD558" s="305" t="str">
        <f t="shared" si="219"/>
        <v/>
      </c>
      <c r="AE558" s="301" t="str" cm="1">
        <f t="array" ref="AE558">IF( $X558, "", INDEX(韻母資料表, AD558, AE$5))</f>
        <v/>
      </c>
      <c r="AF558" s="301" t="str" cm="1">
        <f t="array" ref="AF558">IF( $X558, "", INDEX(韻母資料表, AE558, AF$5))</f>
        <v/>
      </c>
      <c r="AG558" s="298"/>
      <c r="AH558" s="301" t="str">
        <f t="array" ref="AH558">IF( $X558, "", IF( INDEX(韻母資料表, AD558, $AH$5) = "入聲", TRUE, FALSE) )</f>
        <v/>
      </c>
      <c r="AI558" s="302" t="str">
        <f t="shared" si="220"/>
        <v/>
      </c>
      <c r="AJ558" s="302" t="str">
        <f t="shared" si="225"/>
        <v/>
      </c>
      <c r="AK558" s="362" t="str">
        <f t="array" ref="AK558">IF( $X558, "", INDEX(韻母資料表, $AD558, $AK$5))</f>
        <v/>
      </c>
      <c r="AL558" s="362" t="str">
        <f t="array" ref="AL558">IF($X558, "", INDEX(白話字韻母八聲調資料表, $AE558, $AJ558))</f>
        <v/>
      </c>
      <c r="AM558" s="298"/>
      <c r="AN558" s="362" t="str" cm="1">
        <f t="array" ref="AN558">IF($W558, "", INDEX(聲母資料表, $AA558, AN$5))</f>
        <v/>
      </c>
      <c r="AO558" s="367" t="str" cm="1">
        <f t="array" ref="AO558">IF($X558, "", INDEX(韻母資料表, $AD558, AO$5))</f>
        <v/>
      </c>
      <c r="AP558" s="362" t="str" cm="1">
        <f t="array" ref="AP558">IF($X558, "", INDEX(台羅韻母八聲調資料表, $AE558, $F558))</f>
        <v/>
      </c>
      <c r="AQ558" s="298"/>
      <c r="AR558" s="302" t="str">
        <f t="array" ref="AR558">IF($W558, "", INDEX(聲母資料表, $AA558, $AR$5))</f>
        <v/>
      </c>
      <c r="AS558" s="303" t="str">
        <f t="array" ref="AS558">IF($X558, "", INDEX(韻母資料表, $AD558, $AS$5))</f>
        <v/>
      </c>
      <c r="AT558" s="302" t="str">
        <f t="array" ref="AT558">IF($X558, "", INDEX(閩拼韻母八聲調資料表, $AE558, $AJ558))</f>
        <v/>
      </c>
      <c r="AV558" s="301" t="b">
        <f t="shared" si="222"/>
        <v>0</v>
      </c>
      <c r="AW558" s="301" t="str">
        <f>IF( $AV558, IFERROR( IF(MATCH( $E558, 顎音化聲母!$H$9:$H$37, 0), TRUE, FALSE), FALSE), "")</f>
        <v/>
      </c>
      <c r="AX558" s="301" t="str">
        <f t="array" ref="AX558">IF( AND($AV558, $AW558), INDEX(顎音化聲母資料表, MATCH( $D558 &amp; $E558, 顎音化聲母!$L$5:$L$136, 0), 3), "")</f>
        <v/>
      </c>
      <c r="AY558" s="301" t="str">
        <f t="shared" si="221"/>
        <v/>
      </c>
      <c r="AZ558" s="362" t="str">
        <f t="array" ref="AZ558">IF($AY558="", "", IF( $AX558&lt;&gt;"", $AX558,INDEX(聲母資料表, $AY558, $AZ$5)))</f>
        <v/>
      </c>
      <c r="BA558" s="362" t="str">
        <f t="array" ref="BA558">IF($X558, "", INDEX(方音八音反切資料表, $AE558, $AJ558))</f>
        <v/>
      </c>
    </row>
    <row r="559" spans="2:53">
      <c r="B559" s="307">
        <f t="shared" si="203"/>
        <v>552</v>
      </c>
      <c r="C559" s="404"/>
      <c r="D559" s="312"/>
      <c r="E559" s="312"/>
      <c r="F559" s="296"/>
      <c r="G559" s="418" t="str">
        <f t="shared" si="204"/>
        <v/>
      </c>
      <c r="H559" s="269" t="str" cm="1">
        <f t="array" ref="H559">IF( OR($U559, NOT($V559), $X559), "",  $AF559 &amp; INDEX(中文數值資料表, $AJ559, 2) &amp; $AC559)</f>
        <v/>
      </c>
      <c r="I559" s="332" t="str">
        <f t="shared" si="205"/>
        <v/>
      </c>
      <c r="J559" s="333" t="str">
        <f t="shared" si="206"/>
        <v/>
      </c>
      <c r="K559" s="334" t="str">
        <f t="shared" si="207"/>
        <v/>
      </c>
      <c r="L559" s="335" t="str">
        <f t="shared" si="208"/>
        <v/>
      </c>
      <c r="M559" s="270" t="str">
        <f t="shared" ca="1" si="209"/>
        <v xml:space="preserve">\ltjruby{}{}\
</v>
      </c>
      <c r="N559" s="270" t="str">
        <f t="shared" ca="1" si="210"/>
        <v xml:space="preserve">&lt;ruby&gt;&lt;rt&gt;&lt;/rt&gt;&lt;/ruby&gt;
</v>
      </c>
      <c r="O559" s="270" t="str">
        <f t="shared" ca="1" si="211"/>
        <v xml:space="preserve">&lt;ruby&gt;&lt;rt&gt;&lt;/rt&gt;&lt;/ruby&gt;
</v>
      </c>
      <c r="P559" s="270" t="str">
        <f t="shared" ca="1" si="226"/>
        <v xml:space="preserve">&lt;ruby&gt;&lt;rt&gt;&lt;/rt&gt;&lt;/ruby&gt;
</v>
      </c>
      <c r="Q559" s="270" t="str">
        <f t="shared" ca="1" si="226"/>
        <v xml:space="preserve">&lt;ruby&gt;&lt;rt&gt;&lt;/rt&gt;&lt;/ruby&gt;
</v>
      </c>
      <c r="R559" s="271" t="str">
        <f t="shared" ca="1" si="212"/>
        <v xml:space="preserve">&lt;ruby&gt;&lt;rtc&gt;&lt;/rtc&gt;&lt;/ruby&gt;
</v>
      </c>
      <c r="S559" s="271" t="str">
        <f t="shared" ca="1" si="213"/>
        <v xml:space="preserve">&lt;ruby&gt;&lt;rt&gt;&lt;/rt&gt;&lt;rtc&gt;&lt;/rtc&gt;&lt;/ruby&gt;
</v>
      </c>
      <c r="T559" s="244"/>
      <c r="U559" s="272" t="b">
        <f t="shared" si="214"/>
        <v>0</v>
      </c>
      <c r="V559" s="272" t="b">
        <f t="shared" si="215"/>
        <v>0</v>
      </c>
      <c r="W559" s="272" t="b">
        <f t="shared" si="223"/>
        <v>1</v>
      </c>
      <c r="X559" s="272" t="b">
        <f t="shared" si="216"/>
        <v>1</v>
      </c>
      <c r="Y559" s="272" t="b">
        <f t="shared" si="217"/>
        <v>0</v>
      </c>
      <c r="Z559" s="298"/>
      <c r="AA559" s="305" t="str">
        <f t="shared" si="218"/>
        <v/>
      </c>
      <c r="AB559" s="301" t="str" cm="1">
        <f t="array" ref="AB559">IF( $AA559="", "", INDEX(聲母資料表, $AA559, AB$5))</f>
        <v/>
      </c>
      <c r="AC559" s="301" t="str" cm="1">
        <f t="array" ref="AC559">IF( $AA559="", "", INDEX(聲母資料表, $AA559, AC$5))</f>
        <v/>
      </c>
      <c r="AD559" s="305" t="str">
        <f t="shared" si="219"/>
        <v/>
      </c>
      <c r="AE559" s="301" t="str" cm="1">
        <f t="array" ref="AE559">IF( $X559, "", INDEX(韻母資料表, AD559, AE$5))</f>
        <v/>
      </c>
      <c r="AF559" s="301" t="str" cm="1">
        <f t="array" ref="AF559">IF( $X559, "", INDEX(韻母資料表, AE559, AF$5))</f>
        <v/>
      </c>
      <c r="AG559" s="298"/>
      <c r="AH559" s="301" t="str">
        <f t="array" ref="AH559">IF( $X559, "", IF( INDEX(韻母資料表, AD559, $AH$5) = "入聲", TRUE, FALSE) )</f>
        <v/>
      </c>
      <c r="AI559" s="302" t="str">
        <f t="shared" si="220"/>
        <v/>
      </c>
      <c r="AJ559" s="302" t="str">
        <f t="shared" si="225"/>
        <v/>
      </c>
      <c r="AK559" s="362" t="str">
        <f t="array" ref="AK559">IF( $X559, "", INDEX(韻母資料表, $AD559, $AK$5))</f>
        <v/>
      </c>
      <c r="AL559" s="362" t="str">
        <f t="array" ref="AL559">IF($X559, "", INDEX(白話字韻母八聲調資料表, $AE559, $AJ559))</f>
        <v/>
      </c>
      <c r="AM559" s="298"/>
      <c r="AN559" s="362" t="str" cm="1">
        <f t="array" ref="AN559">IF($W559, "", INDEX(聲母資料表, $AA559, AN$5))</f>
        <v/>
      </c>
      <c r="AO559" s="367" t="str" cm="1">
        <f t="array" ref="AO559">IF($X559, "", INDEX(韻母資料表, $AD559, AO$5))</f>
        <v/>
      </c>
      <c r="AP559" s="362" t="str" cm="1">
        <f t="array" ref="AP559">IF($X559, "", INDEX(台羅韻母八聲調資料表, $AE559, $F559))</f>
        <v/>
      </c>
      <c r="AQ559" s="298"/>
      <c r="AR559" s="302" t="str">
        <f t="array" ref="AR559">IF($W559, "", INDEX(聲母資料表, $AA559, $AR$5))</f>
        <v/>
      </c>
      <c r="AS559" s="303" t="str">
        <f t="array" ref="AS559">IF($X559, "", INDEX(韻母資料表, $AD559, $AS$5))</f>
        <v/>
      </c>
      <c r="AT559" s="302" t="str">
        <f t="array" ref="AT559">IF($X559, "", INDEX(閩拼韻母八聲調資料表, $AE559, $AJ559))</f>
        <v/>
      </c>
      <c r="AV559" s="301" t="b">
        <f t="shared" si="222"/>
        <v>0</v>
      </c>
      <c r="AW559" s="301" t="str">
        <f>IF( $AV559, IFERROR( IF(MATCH( $E559, 顎音化聲母!$H$9:$H$37, 0), TRUE, FALSE), FALSE), "")</f>
        <v/>
      </c>
      <c r="AX559" s="301" t="str">
        <f t="array" ref="AX559">IF( AND($AV559, $AW559), INDEX(顎音化聲母資料表, MATCH( $D559 &amp; $E559, 顎音化聲母!$L$5:$L$136, 0), 3), "")</f>
        <v/>
      </c>
      <c r="AY559" s="301" t="str">
        <f t="shared" si="221"/>
        <v/>
      </c>
      <c r="AZ559" s="362" t="str">
        <f t="array" ref="AZ559">IF($AY559="", "", IF( $AX559&lt;&gt;"", $AX559,INDEX(聲母資料表, $AY559, $AZ$5)))</f>
        <v/>
      </c>
      <c r="BA559" s="362" t="str">
        <f t="array" ref="BA559">IF($X559, "", INDEX(方音八音反切資料表, $AE559, $AJ559))</f>
        <v/>
      </c>
    </row>
    <row r="560" spans="2:53">
      <c r="B560" s="307">
        <f t="shared" si="203"/>
        <v>553</v>
      </c>
      <c r="C560" s="404"/>
      <c r="D560" s="312"/>
      <c r="E560" s="312"/>
      <c r="F560" s="296"/>
      <c r="G560" s="418" t="str">
        <f t="shared" si="204"/>
        <v/>
      </c>
      <c r="H560" s="269" t="str" cm="1">
        <f t="array" ref="H560">IF( OR($U560, NOT($V560), $X560), "",  $AF560 &amp; INDEX(中文數值資料表, $AJ560, 2) &amp; $AC560)</f>
        <v/>
      </c>
      <c r="I560" s="332" t="str">
        <f t="shared" si="205"/>
        <v/>
      </c>
      <c r="J560" s="333" t="str">
        <f t="shared" si="206"/>
        <v/>
      </c>
      <c r="K560" s="334" t="str">
        <f t="shared" si="207"/>
        <v/>
      </c>
      <c r="L560" s="335" t="str">
        <f t="shared" si="208"/>
        <v/>
      </c>
      <c r="M560" s="270" t="str">
        <f t="shared" ca="1" si="209"/>
        <v xml:space="preserve">\ltjruby{}{}\
</v>
      </c>
      <c r="N560" s="270" t="str">
        <f t="shared" ca="1" si="210"/>
        <v xml:space="preserve">&lt;ruby&gt;&lt;rt&gt;&lt;/rt&gt;&lt;/ruby&gt;
</v>
      </c>
      <c r="O560" s="270" t="str">
        <f t="shared" ca="1" si="211"/>
        <v xml:space="preserve">&lt;ruby&gt;&lt;rt&gt;&lt;/rt&gt;&lt;/ruby&gt;
</v>
      </c>
      <c r="P560" s="270" t="str">
        <f t="shared" ca="1" si="226"/>
        <v xml:space="preserve">&lt;ruby&gt;&lt;rt&gt;&lt;/rt&gt;&lt;/ruby&gt;
</v>
      </c>
      <c r="Q560" s="270" t="str">
        <f t="shared" ca="1" si="226"/>
        <v xml:space="preserve">&lt;ruby&gt;&lt;rt&gt;&lt;/rt&gt;&lt;/ruby&gt;
</v>
      </c>
      <c r="R560" s="271" t="str">
        <f t="shared" ca="1" si="212"/>
        <v xml:space="preserve">&lt;ruby&gt;&lt;rtc&gt;&lt;/rtc&gt;&lt;/ruby&gt;
</v>
      </c>
      <c r="S560" s="271" t="str">
        <f t="shared" ca="1" si="213"/>
        <v xml:space="preserve">&lt;ruby&gt;&lt;rt&gt;&lt;/rt&gt;&lt;rtc&gt;&lt;/rtc&gt;&lt;/ruby&gt;
</v>
      </c>
      <c r="T560" s="244"/>
      <c r="U560" s="272" t="b">
        <f t="shared" si="214"/>
        <v>0</v>
      </c>
      <c r="V560" s="272" t="b">
        <f t="shared" si="215"/>
        <v>0</v>
      </c>
      <c r="W560" s="272" t="b">
        <f t="shared" si="223"/>
        <v>1</v>
      </c>
      <c r="X560" s="272" t="b">
        <f t="shared" si="216"/>
        <v>1</v>
      </c>
      <c r="Y560" s="272" t="b">
        <f t="shared" si="217"/>
        <v>0</v>
      </c>
      <c r="Z560" s="298"/>
      <c r="AA560" s="305" t="str">
        <f t="shared" si="218"/>
        <v/>
      </c>
      <c r="AB560" s="301" t="str" cm="1">
        <f t="array" ref="AB560">IF( $AA560="", "", INDEX(聲母資料表, $AA560, AB$5))</f>
        <v/>
      </c>
      <c r="AC560" s="301" t="str" cm="1">
        <f t="array" ref="AC560">IF( $AA560="", "", INDEX(聲母資料表, $AA560, AC$5))</f>
        <v/>
      </c>
      <c r="AD560" s="305" t="str">
        <f t="shared" si="219"/>
        <v/>
      </c>
      <c r="AE560" s="301" t="str" cm="1">
        <f t="array" ref="AE560">IF( $X560, "", INDEX(韻母資料表, AD560, AE$5))</f>
        <v/>
      </c>
      <c r="AF560" s="301" t="str" cm="1">
        <f t="array" ref="AF560">IF( $X560, "", INDEX(韻母資料表, AE560, AF$5))</f>
        <v/>
      </c>
      <c r="AG560" s="298"/>
      <c r="AH560" s="301" t="str">
        <f t="array" ref="AH560">IF( $X560, "", IF( INDEX(韻母資料表, AD560, $AH$5) = "入聲", TRUE, FALSE) )</f>
        <v/>
      </c>
      <c r="AI560" s="302" t="str">
        <f t="shared" si="220"/>
        <v/>
      </c>
      <c r="AJ560" s="302" t="str">
        <f t="shared" si="225"/>
        <v/>
      </c>
      <c r="AK560" s="362" t="str">
        <f t="array" ref="AK560">IF( $X560, "", INDEX(韻母資料表, $AD560, $AK$5))</f>
        <v/>
      </c>
      <c r="AL560" s="362" t="str">
        <f t="array" ref="AL560">IF($X560, "", INDEX(白話字韻母八聲調資料表, $AE560, $AJ560))</f>
        <v/>
      </c>
      <c r="AM560" s="298"/>
      <c r="AN560" s="362" t="str" cm="1">
        <f t="array" ref="AN560">IF($W560, "", INDEX(聲母資料表, $AA560, AN$5))</f>
        <v/>
      </c>
      <c r="AO560" s="367" t="str" cm="1">
        <f t="array" ref="AO560">IF($X560, "", INDEX(韻母資料表, $AD560, AO$5))</f>
        <v/>
      </c>
      <c r="AP560" s="362" t="str" cm="1">
        <f t="array" ref="AP560">IF($X560, "", INDEX(台羅韻母八聲調資料表, $AE560, $F560))</f>
        <v/>
      </c>
      <c r="AQ560" s="298"/>
      <c r="AR560" s="302" t="str">
        <f t="array" ref="AR560">IF($W560, "", INDEX(聲母資料表, $AA560, $AR$5))</f>
        <v/>
      </c>
      <c r="AS560" s="303" t="str">
        <f t="array" ref="AS560">IF($X560, "", INDEX(韻母資料表, $AD560, $AS$5))</f>
        <v/>
      </c>
      <c r="AT560" s="302" t="str">
        <f t="array" ref="AT560">IF($X560, "", INDEX(閩拼韻母八聲調資料表, $AE560, $AJ560))</f>
        <v/>
      </c>
      <c r="AV560" s="301" t="b">
        <f t="shared" si="222"/>
        <v>0</v>
      </c>
      <c r="AW560" s="301" t="str">
        <f>IF( $AV560, IFERROR( IF(MATCH( $E560, 顎音化聲母!$H$9:$H$37, 0), TRUE, FALSE), FALSE), "")</f>
        <v/>
      </c>
      <c r="AX560" s="301" t="str">
        <f t="array" ref="AX560">IF( AND($AV560, $AW560), INDEX(顎音化聲母資料表, MATCH( $D560 &amp; $E560, 顎音化聲母!$L$5:$L$136, 0), 3), "")</f>
        <v/>
      </c>
      <c r="AY560" s="301" t="str">
        <f t="shared" si="221"/>
        <v/>
      </c>
      <c r="AZ560" s="362" t="str">
        <f t="array" ref="AZ560">IF($AY560="", "", IF( $AX560&lt;&gt;"", $AX560,INDEX(聲母資料表, $AY560, $AZ$5)))</f>
        <v/>
      </c>
      <c r="BA560" s="362" t="str">
        <f t="array" ref="BA560">IF($X560, "", INDEX(方音八音反切資料表, $AE560, $AJ560))</f>
        <v/>
      </c>
    </row>
    <row r="561" spans="2:53">
      <c r="B561" s="307">
        <f t="shared" si="203"/>
        <v>554</v>
      </c>
      <c r="C561" s="404"/>
      <c r="D561" s="312"/>
      <c r="E561" s="312"/>
      <c r="F561" s="296"/>
      <c r="G561" s="418" t="str">
        <f t="shared" si="204"/>
        <v/>
      </c>
      <c r="H561" s="269" t="str" cm="1">
        <f t="array" ref="H561">IF( OR($U561, NOT($V561), $X561), "",  $AF561 &amp; INDEX(中文數值資料表, $AJ561, 2) &amp; $AC561)</f>
        <v/>
      </c>
      <c r="I561" s="332" t="str">
        <f t="shared" si="205"/>
        <v/>
      </c>
      <c r="J561" s="333" t="str">
        <f t="shared" si="206"/>
        <v/>
      </c>
      <c r="K561" s="334" t="str">
        <f t="shared" si="207"/>
        <v/>
      </c>
      <c r="L561" s="335" t="str">
        <f t="shared" si="208"/>
        <v/>
      </c>
      <c r="M561" s="270" t="str">
        <f t="shared" ca="1" si="209"/>
        <v xml:space="preserve">\ltjruby{}{}\
</v>
      </c>
      <c r="N561" s="270" t="str">
        <f t="shared" ca="1" si="210"/>
        <v xml:space="preserve">&lt;ruby&gt;&lt;rt&gt;&lt;/rt&gt;&lt;/ruby&gt;
</v>
      </c>
      <c r="O561" s="270" t="str">
        <f t="shared" ca="1" si="211"/>
        <v xml:space="preserve">&lt;ruby&gt;&lt;rt&gt;&lt;/rt&gt;&lt;/ruby&gt;
</v>
      </c>
      <c r="P561" s="270" t="str">
        <f t="shared" ca="1" si="226"/>
        <v xml:space="preserve">&lt;ruby&gt;&lt;rt&gt;&lt;/rt&gt;&lt;/ruby&gt;
</v>
      </c>
      <c r="Q561" s="270" t="str">
        <f t="shared" ca="1" si="226"/>
        <v xml:space="preserve">&lt;ruby&gt;&lt;rt&gt;&lt;/rt&gt;&lt;/ruby&gt;
</v>
      </c>
      <c r="R561" s="271" t="str">
        <f t="shared" ca="1" si="212"/>
        <v xml:space="preserve">&lt;ruby&gt;&lt;rtc&gt;&lt;/rtc&gt;&lt;/ruby&gt;
</v>
      </c>
      <c r="S561" s="271" t="str">
        <f t="shared" ca="1" si="213"/>
        <v xml:space="preserve">&lt;ruby&gt;&lt;rt&gt;&lt;/rt&gt;&lt;rtc&gt;&lt;/rtc&gt;&lt;/ruby&gt;
</v>
      </c>
      <c r="T561" s="244"/>
      <c r="U561" s="272" t="b">
        <f t="shared" si="214"/>
        <v>0</v>
      </c>
      <c r="V561" s="272" t="b">
        <f t="shared" si="215"/>
        <v>0</v>
      </c>
      <c r="W561" s="272" t="b">
        <f t="shared" si="223"/>
        <v>1</v>
      </c>
      <c r="X561" s="272" t="b">
        <f t="shared" si="216"/>
        <v>1</v>
      </c>
      <c r="Y561" s="272" t="b">
        <f t="shared" si="217"/>
        <v>0</v>
      </c>
      <c r="Z561" s="298"/>
      <c r="AA561" s="305" t="str">
        <f t="shared" si="218"/>
        <v/>
      </c>
      <c r="AB561" s="301" t="str" cm="1">
        <f t="array" ref="AB561">IF( $AA561="", "", INDEX(聲母資料表, $AA561, AB$5))</f>
        <v/>
      </c>
      <c r="AC561" s="301" t="str" cm="1">
        <f t="array" ref="AC561">IF( $AA561="", "", INDEX(聲母資料表, $AA561, AC$5))</f>
        <v/>
      </c>
      <c r="AD561" s="305" t="str">
        <f t="shared" si="219"/>
        <v/>
      </c>
      <c r="AE561" s="301" t="str" cm="1">
        <f t="array" ref="AE561">IF( $X561, "", INDEX(韻母資料表, AD561, AE$5))</f>
        <v/>
      </c>
      <c r="AF561" s="301" t="str" cm="1">
        <f t="array" ref="AF561">IF( $X561, "", INDEX(韻母資料表, AE561, AF$5))</f>
        <v/>
      </c>
      <c r="AG561" s="298"/>
      <c r="AH561" s="301" t="str">
        <f t="array" ref="AH561">IF( $X561, "", IF( INDEX(韻母資料表, AD561, $AH$5) = "入聲", TRUE, FALSE) )</f>
        <v/>
      </c>
      <c r="AI561" s="302" t="str">
        <f t="shared" si="220"/>
        <v/>
      </c>
      <c r="AJ561" s="302" t="str">
        <f t="shared" si="225"/>
        <v/>
      </c>
      <c r="AK561" s="362" t="str">
        <f t="array" ref="AK561">IF( $X561, "", INDEX(韻母資料表, $AD561, $AK$5))</f>
        <v/>
      </c>
      <c r="AL561" s="362" t="str">
        <f t="array" ref="AL561">IF($X561, "", INDEX(白話字韻母八聲調資料表, $AE561, $AJ561))</f>
        <v/>
      </c>
      <c r="AM561" s="298"/>
      <c r="AN561" s="362" t="str" cm="1">
        <f t="array" ref="AN561">IF($W561, "", INDEX(聲母資料表, $AA561, AN$5))</f>
        <v/>
      </c>
      <c r="AO561" s="367" t="str" cm="1">
        <f t="array" ref="AO561">IF($X561, "", INDEX(韻母資料表, $AD561, AO$5))</f>
        <v/>
      </c>
      <c r="AP561" s="362" t="str" cm="1">
        <f t="array" ref="AP561">IF($X561, "", INDEX(台羅韻母八聲調資料表, $AE561, $F561))</f>
        <v/>
      </c>
      <c r="AQ561" s="298"/>
      <c r="AR561" s="302" t="str">
        <f t="array" ref="AR561">IF($W561, "", INDEX(聲母資料表, $AA561, $AR$5))</f>
        <v/>
      </c>
      <c r="AS561" s="303" t="str">
        <f t="array" ref="AS561">IF($X561, "", INDEX(韻母資料表, $AD561, $AS$5))</f>
        <v/>
      </c>
      <c r="AT561" s="302" t="str">
        <f t="array" ref="AT561">IF($X561, "", INDEX(閩拼韻母八聲調資料表, $AE561, $AJ561))</f>
        <v/>
      </c>
      <c r="AV561" s="301" t="b">
        <f t="shared" si="222"/>
        <v>0</v>
      </c>
      <c r="AW561" s="301" t="str">
        <f>IF( $AV561, IFERROR( IF(MATCH( $E561, 顎音化聲母!$H$9:$H$37, 0), TRUE, FALSE), FALSE), "")</f>
        <v/>
      </c>
      <c r="AX561" s="301" t="str">
        <f t="array" ref="AX561">IF( AND($AV561, $AW561), INDEX(顎音化聲母資料表, MATCH( $D561 &amp; $E561, 顎音化聲母!$L$5:$L$136, 0), 3), "")</f>
        <v/>
      </c>
      <c r="AY561" s="301" t="str">
        <f t="shared" si="221"/>
        <v/>
      </c>
      <c r="AZ561" s="362" t="str">
        <f t="array" ref="AZ561">IF($AY561="", "", IF( $AX561&lt;&gt;"", $AX561,INDEX(聲母資料表, $AY561, $AZ$5)))</f>
        <v/>
      </c>
      <c r="BA561" s="362" t="str">
        <f t="array" ref="BA561">IF($X561, "", INDEX(方音八音反切資料表, $AE561, $AJ561))</f>
        <v/>
      </c>
    </row>
    <row r="562" spans="2:53">
      <c r="B562" s="307">
        <f t="shared" si="203"/>
        <v>555</v>
      </c>
      <c r="C562" s="404"/>
      <c r="D562" s="312"/>
      <c r="E562" s="312"/>
      <c r="F562" s="296"/>
      <c r="G562" s="418" t="str">
        <f t="shared" si="204"/>
        <v/>
      </c>
      <c r="H562" s="269" t="str" cm="1">
        <f t="array" ref="H562">IF( OR($U562, NOT($V562), $X562), "",  $AF562 &amp; INDEX(中文數值資料表, $AJ562, 2) &amp; $AC562)</f>
        <v/>
      </c>
      <c r="I562" s="332" t="str">
        <f t="shared" si="205"/>
        <v/>
      </c>
      <c r="J562" s="333" t="str">
        <f t="shared" si="206"/>
        <v/>
      </c>
      <c r="K562" s="334" t="str">
        <f t="shared" si="207"/>
        <v/>
      </c>
      <c r="L562" s="335" t="str">
        <f t="shared" si="208"/>
        <v/>
      </c>
      <c r="M562" s="270" t="str">
        <f t="shared" ca="1" si="209"/>
        <v xml:space="preserve">\ltjruby{}{}\
</v>
      </c>
      <c r="N562" s="270" t="str">
        <f t="shared" ca="1" si="210"/>
        <v xml:space="preserve">&lt;ruby&gt;&lt;rt&gt;&lt;/rt&gt;&lt;/ruby&gt;
</v>
      </c>
      <c r="O562" s="270" t="str">
        <f t="shared" ca="1" si="211"/>
        <v xml:space="preserve">&lt;ruby&gt;&lt;rt&gt;&lt;/rt&gt;&lt;/ruby&gt;
</v>
      </c>
      <c r="P562" s="270" t="str">
        <f t="shared" ca="1" si="226"/>
        <v xml:space="preserve">&lt;ruby&gt;&lt;rt&gt;&lt;/rt&gt;&lt;/ruby&gt;
</v>
      </c>
      <c r="Q562" s="270" t="str">
        <f t="shared" ca="1" si="226"/>
        <v xml:space="preserve">&lt;ruby&gt;&lt;rt&gt;&lt;/rt&gt;&lt;/ruby&gt;
</v>
      </c>
      <c r="R562" s="271" t="str">
        <f t="shared" ca="1" si="212"/>
        <v xml:space="preserve">&lt;ruby&gt;&lt;rtc&gt;&lt;/rtc&gt;&lt;/ruby&gt;
</v>
      </c>
      <c r="S562" s="271" t="str">
        <f t="shared" ca="1" si="213"/>
        <v xml:space="preserve">&lt;ruby&gt;&lt;rt&gt;&lt;/rt&gt;&lt;rtc&gt;&lt;/rtc&gt;&lt;/ruby&gt;
</v>
      </c>
      <c r="T562" s="244"/>
      <c r="U562" s="272" t="b">
        <f t="shared" si="214"/>
        <v>0</v>
      </c>
      <c r="V562" s="272" t="b">
        <f t="shared" si="215"/>
        <v>0</v>
      </c>
      <c r="W562" s="272" t="b">
        <f t="shared" si="223"/>
        <v>1</v>
      </c>
      <c r="X562" s="272" t="b">
        <f t="shared" si="216"/>
        <v>1</v>
      </c>
      <c r="Y562" s="272" t="b">
        <f t="shared" si="217"/>
        <v>0</v>
      </c>
      <c r="Z562" s="298"/>
      <c r="AA562" s="305" t="str">
        <f t="shared" si="218"/>
        <v/>
      </c>
      <c r="AB562" s="301" t="str" cm="1">
        <f t="array" ref="AB562">IF( $AA562="", "", INDEX(聲母資料表, $AA562, AB$5))</f>
        <v/>
      </c>
      <c r="AC562" s="301" t="str" cm="1">
        <f t="array" ref="AC562">IF( $AA562="", "", INDEX(聲母資料表, $AA562, AC$5))</f>
        <v/>
      </c>
      <c r="AD562" s="305" t="str">
        <f t="shared" si="219"/>
        <v/>
      </c>
      <c r="AE562" s="301" t="str" cm="1">
        <f t="array" ref="AE562">IF( $X562, "", INDEX(韻母資料表, AD562, AE$5))</f>
        <v/>
      </c>
      <c r="AF562" s="301" t="str" cm="1">
        <f t="array" ref="AF562">IF( $X562, "", INDEX(韻母資料表, AE562, AF$5))</f>
        <v/>
      </c>
      <c r="AG562" s="298"/>
      <c r="AH562" s="301" t="str">
        <f t="array" ref="AH562">IF( $X562, "", IF( INDEX(韻母資料表, AD562, $AH$5) = "入聲", TRUE, FALSE) )</f>
        <v/>
      </c>
      <c r="AI562" s="302" t="str">
        <f t="shared" si="220"/>
        <v/>
      </c>
      <c r="AJ562" s="302" t="str">
        <f t="shared" si="225"/>
        <v/>
      </c>
      <c r="AK562" s="362" t="str">
        <f t="array" ref="AK562">IF( $X562, "", INDEX(韻母資料表, $AD562, $AK$5))</f>
        <v/>
      </c>
      <c r="AL562" s="362" t="str">
        <f t="array" ref="AL562">IF($X562, "", INDEX(白話字韻母八聲調資料表, $AE562, $AJ562))</f>
        <v/>
      </c>
      <c r="AM562" s="298"/>
      <c r="AN562" s="362" t="str" cm="1">
        <f t="array" ref="AN562">IF($W562, "", INDEX(聲母資料表, $AA562, AN$5))</f>
        <v/>
      </c>
      <c r="AO562" s="367" t="str" cm="1">
        <f t="array" ref="AO562">IF($X562, "", INDEX(韻母資料表, $AD562, AO$5))</f>
        <v/>
      </c>
      <c r="AP562" s="362" t="str" cm="1">
        <f t="array" ref="AP562">IF($X562, "", INDEX(台羅韻母八聲調資料表, $AE562, $F562))</f>
        <v/>
      </c>
      <c r="AQ562" s="298"/>
      <c r="AR562" s="302" t="str">
        <f t="array" ref="AR562">IF($W562, "", INDEX(聲母資料表, $AA562, $AR$5))</f>
        <v/>
      </c>
      <c r="AS562" s="303" t="str">
        <f t="array" ref="AS562">IF($X562, "", INDEX(韻母資料表, $AD562, $AS$5))</f>
        <v/>
      </c>
      <c r="AT562" s="302" t="str">
        <f t="array" ref="AT562">IF($X562, "", INDEX(閩拼韻母八聲調資料表, $AE562, $AJ562))</f>
        <v/>
      </c>
      <c r="AV562" s="301" t="b">
        <f t="shared" si="222"/>
        <v>0</v>
      </c>
      <c r="AW562" s="301" t="str">
        <f>IF( $AV562, IFERROR( IF(MATCH( $E562, 顎音化聲母!$H$9:$H$37, 0), TRUE, FALSE), FALSE), "")</f>
        <v/>
      </c>
      <c r="AX562" s="301" t="str">
        <f t="array" ref="AX562">IF( AND($AV562, $AW562), INDEX(顎音化聲母資料表, MATCH( $D562 &amp; $E562, 顎音化聲母!$L$5:$L$136, 0), 3), "")</f>
        <v/>
      </c>
      <c r="AY562" s="301" t="str">
        <f t="shared" si="221"/>
        <v/>
      </c>
      <c r="AZ562" s="362" t="str">
        <f t="array" ref="AZ562">IF($AY562="", "", IF( $AX562&lt;&gt;"", $AX562,INDEX(聲母資料表, $AY562, $AZ$5)))</f>
        <v/>
      </c>
      <c r="BA562" s="362" t="str">
        <f t="array" ref="BA562">IF($X562, "", INDEX(方音八音反切資料表, $AE562, $AJ562))</f>
        <v/>
      </c>
    </row>
    <row r="563" spans="2:53">
      <c r="B563" s="307">
        <f t="shared" si="203"/>
        <v>556</v>
      </c>
      <c r="C563" s="404"/>
      <c r="D563" s="312"/>
      <c r="E563" s="312"/>
      <c r="F563" s="296"/>
      <c r="G563" s="418" t="str">
        <f t="shared" si="204"/>
        <v/>
      </c>
      <c r="H563" s="269" t="str" cm="1">
        <f t="array" ref="H563">IF( OR($U563, NOT($V563), $X563), "",  $AF563 &amp; INDEX(中文數值資料表, $AJ563, 2) &amp; $AC563)</f>
        <v/>
      </c>
      <c r="I563" s="332" t="str">
        <f t="shared" si="205"/>
        <v/>
      </c>
      <c r="J563" s="333" t="str">
        <f t="shared" si="206"/>
        <v/>
      </c>
      <c r="K563" s="334" t="str">
        <f t="shared" si="207"/>
        <v/>
      </c>
      <c r="L563" s="335" t="str">
        <f t="shared" si="208"/>
        <v/>
      </c>
      <c r="M563" s="270" t="str">
        <f t="shared" ca="1" si="209"/>
        <v xml:space="preserve">\ltjruby{}{}\
</v>
      </c>
      <c r="N563" s="270" t="str">
        <f t="shared" ca="1" si="210"/>
        <v xml:space="preserve">&lt;ruby&gt;&lt;rt&gt;&lt;/rt&gt;&lt;/ruby&gt;
</v>
      </c>
      <c r="O563" s="270" t="str">
        <f t="shared" ca="1" si="211"/>
        <v xml:space="preserve">&lt;ruby&gt;&lt;rt&gt;&lt;/rt&gt;&lt;/ruby&gt;
</v>
      </c>
      <c r="P563" s="270" t="str">
        <f t="shared" ca="1" si="226"/>
        <v xml:space="preserve">&lt;ruby&gt;&lt;rt&gt;&lt;/rt&gt;&lt;/ruby&gt;
</v>
      </c>
      <c r="Q563" s="270" t="str">
        <f t="shared" ca="1" si="226"/>
        <v xml:space="preserve">&lt;ruby&gt;&lt;rt&gt;&lt;/rt&gt;&lt;/ruby&gt;
</v>
      </c>
      <c r="R563" s="271" t="str">
        <f t="shared" ca="1" si="212"/>
        <v xml:space="preserve">&lt;ruby&gt;&lt;rtc&gt;&lt;/rtc&gt;&lt;/ruby&gt;
</v>
      </c>
      <c r="S563" s="271" t="str">
        <f t="shared" ca="1" si="213"/>
        <v xml:space="preserve">&lt;ruby&gt;&lt;rt&gt;&lt;/rt&gt;&lt;rtc&gt;&lt;/rtc&gt;&lt;/ruby&gt;
</v>
      </c>
      <c r="T563" s="244"/>
      <c r="U563" s="272" t="b">
        <f t="shared" si="214"/>
        <v>0</v>
      </c>
      <c r="V563" s="272" t="b">
        <f t="shared" si="215"/>
        <v>0</v>
      </c>
      <c r="W563" s="272" t="b">
        <f t="shared" si="223"/>
        <v>1</v>
      </c>
      <c r="X563" s="272" t="b">
        <f t="shared" si="216"/>
        <v>1</v>
      </c>
      <c r="Y563" s="272" t="b">
        <f t="shared" si="217"/>
        <v>0</v>
      </c>
      <c r="Z563" s="298"/>
      <c r="AA563" s="305" t="str">
        <f t="shared" si="218"/>
        <v/>
      </c>
      <c r="AB563" s="301" t="str" cm="1">
        <f t="array" ref="AB563">IF( $AA563="", "", INDEX(聲母資料表, $AA563, AB$5))</f>
        <v/>
      </c>
      <c r="AC563" s="301" t="str" cm="1">
        <f t="array" ref="AC563">IF( $AA563="", "", INDEX(聲母資料表, $AA563, AC$5))</f>
        <v/>
      </c>
      <c r="AD563" s="305" t="str">
        <f t="shared" si="219"/>
        <v/>
      </c>
      <c r="AE563" s="301" t="str" cm="1">
        <f t="array" ref="AE563">IF( $X563, "", INDEX(韻母資料表, AD563, AE$5))</f>
        <v/>
      </c>
      <c r="AF563" s="301" t="str" cm="1">
        <f t="array" ref="AF563">IF( $X563, "", INDEX(韻母資料表, AE563, AF$5))</f>
        <v/>
      </c>
      <c r="AG563" s="298"/>
      <c r="AH563" s="301" t="str">
        <f t="array" ref="AH563">IF( $X563, "", IF( INDEX(韻母資料表, AD563, $AH$5) = "入聲", TRUE, FALSE) )</f>
        <v/>
      </c>
      <c r="AI563" s="302" t="str">
        <f t="shared" si="220"/>
        <v/>
      </c>
      <c r="AJ563" s="302" t="str">
        <f t="shared" si="225"/>
        <v/>
      </c>
      <c r="AK563" s="362" t="str">
        <f t="array" ref="AK563">IF( $X563, "", INDEX(韻母資料表, $AD563, $AK$5))</f>
        <v/>
      </c>
      <c r="AL563" s="362" t="str">
        <f t="array" ref="AL563">IF($X563, "", INDEX(白話字韻母八聲調資料表, $AE563, $AJ563))</f>
        <v/>
      </c>
      <c r="AM563" s="298"/>
      <c r="AN563" s="362" t="str" cm="1">
        <f t="array" ref="AN563">IF($W563, "", INDEX(聲母資料表, $AA563, AN$5))</f>
        <v/>
      </c>
      <c r="AO563" s="367" t="str" cm="1">
        <f t="array" ref="AO563">IF($X563, "", INDEX(韻母資料表, $AD563, AO$5))</f>
        <v/>
      </c>
      <c r="AP563" s="362" t="str" cm="1">
        <f t="array" ref="AP563">IF($X563, "", INDEX(台羅韻母八聲調資料表, $AE563, $F563))</f>
        <v/>
      </c>
      <c r="AQ563" s="298"/>
      <c r="AR563" s="302" t="str">
        <f t="array" ref="AR563">IF($W563, "", INDEX(聲母資料表, $AA563, $AR$5))</f>
        <v/>
      </c>
      <c r="AS563" s="303" t="str">
        <f t="array" ref="AS563">IF($X563, "", INDEX(韻母資料表, $AD563, $AS$5))</f>
        <v/>
      </c>
      <c r="AT563" s="302" t="str">
        <f t="array" ref="AT563">IF($X563, "", INDEX(閩拼韻母八聲調資料表, $AE563, $AJ563))</f>
        <v/>
      </c>
      <c r="AV563" s="301" t="b">
        <f t="shared" si="222"/>
        <v>0</v>
      </c>
      <c r="AW563" s="301" t="str">
        <f>IF( $AV563, IFERROR( IF(MATCH( $E563, 顎音化聲母!$H$9:$H$37, 0), TRUE, FALSE), FALSE), "")</f>
        <v/>
      </c>
      <c r="AX563" s="301" t="str">
        <f t="array" ref="AX563">IF( AND($AV563, $AW563), INDEX(顎音化聲母資料表, MATCH( $D563 &amp; $E563, 顎音化聲母!$L$5:$L$136, 0), 3), "")</f>
        <v/>
      </c>
      <c r="AY563" s="301" t="str">
        <f t="shared" si="221"/>
        <v/>
      </c>
      <c r="AZ563" s="362" t="str">
        <f t="array" ref="AZ563">IF($AY563="", "", IF( $AX563&lt;&gt;"", $AX563,INDEX(聲母資料表, $AY563, $AZ$5)))</f>
        <v/>
      </c>
      <c r="BA563" s="362" t="str">
        <f t="array" ref="BA563">IF($X563, "", INDEX(方音八音反切資料表, $AE563, $AJ563))</f>
        <v/>
      </c>
    </row>
    <row r="564" spans="2:53">
      <c r="B564" s="307">
        <f t="shared" si="203"/>
        <v>557</v>
      </c>
      <c r="C564" s="404"/>
      <c r="D564" s="312"/>
      <c r="E564" s="312"/>
      <c r="F564" s="296"/>
      <c r="G564" s="418" t="str">
        <f t="shared" si="204"/>
        <v/>
      </c>
      <c r="H564" s="269" t="str" cm="1">
        <f t="array" ref="H564">IF( OR($U564, NOT($V564), $X564), "",  $AF564 &amp; INDEX(中文數值資料表, $AJ564, 2) &amp; $AC564)</f>
        <v/>
      </c>
      <c r="I564" s="332" t="str">
        <f t="shared" si="205"/>
        <v/>
      </c>
      <c r="J564" s="333" t="str">
        <f t="shared" si="206"/>
        <v/>
      </c>
      <c r="K564" s="334" t="str">
        <f t="shared" si="207"/>
        <v/>
      </c>
      <c r="L564" s="335" t="str">
        <f t="shared" si="208"/>
        <v/>
      </c>
      <c r="M564" s="270" t="str">
        <f t="shared" ca="1" si="209"/>
        <v xml:space="preserve">\ltjruby{}{}\
</v>
      </c>
      <c r="N564" s="270" t="str">
        <f t="shared" ca="1" si="210"/>
        <v xml:space="preserve">&lt;ruby&gt;&lt;rt&gt;&lt;/rt&gt;&lt;/ruby&gt;
</v>
      </c>
      <c r="O564" s="270" t="str">
        <f t="shared" ca="1" si="211"/>
        <v xml:space="preserve">&lt;ruby&gt;&lt;rt&gt;&lt;/rt&gt;&lt;/ruby&gt;
</v>
      </c>
      <c r="P564" s="270" t="str">
        <f t="shared" ca="1" si="226"/>
        <v xml:space="preserve">&lt;ruby&gt;&lt;rt&gt;&lt;/rt&gt;&lt;/ruby&gt;
</v>
      </c>
      <c r="Q564" s="270" t="str">
        <f t="shared" ca="1" si="226"/>
        <v xml:space="preserve">&lt;ruby&gt;&lt;rt&gt;&lt;/rt&gt;&lt;/ruby&gt;
</v>
      </c>
      <c r="R564" s="271" t="str">
        <f t="shared" ca="1" si="212"/>
        <v xml:space="preserve">&lt;ruby&gt;&lt;rtc&gt;&lt;/rtc&gt;&lt;/ruby&gt;
</v>
      </c>
      <c r="S564" s="271" t="str">
        <f t="shared" ca="1" si="213"/>
        <v xml:space="preserve">&lt;ruby&gt;&lt;rt&gt;&lt;/rt&gt;&lt;rtc&gt;&lt;/rtc&gt;&lt;/ruby&gt;
</v>
      </c>
      <c r="T564" s="244"/>
      <c r="U564" s="272" t="b">
        <f t="shared" si="214"/>
        <v>0</v>
      </c>
      <c r="V564" s="272" t="b">
        <f t="shared" si="215"/>
        <v>0</v>
      </c>
      <c r="W564" s="272" t="b">
        <f t="shared" si="223"/>
        <v>1</v>
      </c>
      <c r="X564" s="272" t="b">
        <f t="shared" si="216"/>
        <v>1</v>
      </c>
      <c r="Y564" s="272" t="b">
        <f t="shared" si="217"/>
        <v>0</v>
      </c>
      <c r="Z564" s="298"/>
      <c r="AA564" s="305" t="str">
        <f t="shared" si="218"/>
        <v/>
      </c>
      <c r="AB564" s="301" t="str" cm="1">
        <f t="array" ref="AB564">IF( $AA564="", "", INDEX(聲母資料表, $AA564, AB$5))</f>
        <v/>
      </c>
      <c r="AC564" s="301" t="str" cm="1">
        <f t="array" ref="AC564">IF( $AA564="", "", INDEX(聲母資料表, $AA564, AC$5))</f>
        <v/>
      </c>
      <c r="AD564" s="305" t="str">
        <f t="shared" si="219"/>
        <v/>
      </c>
      <c r="AE564" s="301" t="str" cm="1">
        <f t="array" ref="AE564">IF( $X564, "", INDEX(韻母資料表, AD564, AE$5))</f>
        <v/>
      </c>
      <c r="AF564" s="301" t="str" cm="1">
        <f t="array" ref="AF564">IF( $X564, "", INDEX(韻母資料表, AE564, AF$5))</f>
        <v/>
      </c>
      <c r="AG564" s="298"/>
      <c r="AH564" s="301" t="str">
        <f t="array" ref="AH564">IF( $X564, "", IF( INDEX(韻母資料表, AD564, $AH$5) = "入聲", TRUE, FALSE) )</f>
        <v/>
      </c>
      <c r="AI564" s="302" t="str">
        <f t="shared" si="220"/>
        <v/>
      </c>
      <c r="AJ564" s="302" t="str">
        <f t="shared" si="225"/>
        <v/>
      </c>
      <c r="AK564" s="362" t="str">
        <f t="array" ref="AK564">IF( $X564, "", INDEX(韻母資料表, $AD564, $AK$5))</f>
        <v/>
      </c>
      <c r="AL564" s="362" t="str">
        <f t="array" ref="AL564">IF($X564, "", INDEX(白話字韻母八聲調資料表, $AE564, $AJ564))</f>
        <v/>
      </c>
      <c r="AM564" s="298"/>
      <c r="AN564" s="362" t="str" cm="1">
        <f t="array" ref="AN564">IF($W564, "", INDEX(聲母資料表, $AA564, AN$5))</f>
        <v/>
      </c>
      <c r="AO564" s="367" t="str" cm="1">
        <f t="array" ref="AO564">IF($X564, "", INDEX(韻母資料表, $AD564, AO$5))</f>
        <v/>
      </c>
      <c r="AP564" s="362" t="str" cm="1">
        <f t="array" ref="AP564">IF($X564, "", INDEX(台羅韻母八聲調資料表, $AE564, $F564))</f>
        <v/>
      </c>
      <c r="AQ564" s="298"/>
      <c r="AR564" s="302" t="str">
        <f t="array" ref="AR564">IF($W564, "", INDEX(聲母資料表, $AA564, $AR$5))</f>
        <v/>
      </c>
      <c r="AS564" s="303" t="str">
        <f t="array" ref="AS564">IF($X564, "", INDEX(韻母資料表, $AD564, $AS$5))</f>
        <v/>
      </c>
      <c r="AT564" s="302" t="str">
        <f t="array" ref="AT564">IF($X564, "", INDEX(閩拼韻母八聲調資料表, $AE564, $AJ564))</f>
        <v/>
      </c>
      <c r="AV564" s="301" t="b">
        <f t="shared" si="222"/>
        <v>0</v>
      </c>
      <c r="AW564" s="301" t="str">
        <f>IF( $AV564, IFERROR( IF(MATCH( $E564, 顎音化聲母!$H$9:$H$37, 0), TRUE, FALSE), FALSE), "")</f>
        <v/>
      </c>
      <c r="AX564" s="301" t="str">
        <f t="array" ref="AX564">IF( AND($AV564, $AW564), INDEX(顎音化聲母資料表, MATCH( $D564 &amp; $E564, 顎音化聲母!$L$5:$L$136, 0), 3), "")</f>
        <v/>
      </c>
      <c r="AY564" s="301" t="str">
        <f t="shared" si="221"/>
        <v/>
      </c>
      <c r="AZ564" s="362" t="str">
        <f t="array" ref="AZ564">IF($AY564="", "", IF( $AX564&lt;&gt;"", $AX564,INDEX(聲母資料表, $AY564, $AZ$5)))</f>
        <v/>
      </c>
      <c r="BA564" s="362" t="str">
        <f t="array" ref="BA564">IF($X564, "", INDEX(方音八音反切資料表, $AE564, $AJ564))</f>
        <v/>
      </c>
    </row>
    <row r="565" spans="2:53">
      <c r="B565" s="307">
        <f t="shared" si="203"/>
        <v>558</v>
      </c>
      <c r="C565" s="404"/>
      <c r="D565" s="312"/>
      <c r="E565" s="312"/>
      <c r="F565" s="296"/>
      <c r="G565" s="418" t="str">
        <f t="shared" si="204"/>
        <v/>
      </c>
      <c r="H565" s="269" t="str" cm="1">
        <f t="array" ref="H565">IF( OR($U565, NOT($V565), $X565), "",  $AF565 &amp; INDEX(中文數值資料表, $AJ565, 2) &amp; $AC565)</f>
        <v/>
      </c>
      <c r="I565" s="332" t="str">
        <f t="shared" si="205"/>
        <v/>
      </c>
      <c r="J565" s="333" t="str">
        <f t="shared" si="206"/>
        <v/>
      </c>
      <c r="K565" s="334" t="str">
        <f t="shared" si="207"/>
        <v/>
      </c>
      <c r="L565" s="335" t="str">
        <f t="shared" si="208"/>
        <v/>
      </c>
      <c r="M565" s="270" t="str">
        <f t="shared" ca="1" si="209"/>
        <v xml:space="preserve">\ltjruby{}{}\
</v>
      </c>
      <c r="N565" s="270" t="str">
        <f t="shared" ca="1" si="210"/>
        <v xml:space="preserve">&lt;ruby&gt;&lt;rt&gt;&lt;/rt&gt;&lt;/ruby&gt;
</v>
      </c>
      <c r="O565" s="270" t="str">
        <f t="shared" ca="1" si="211"/>
        <v xml:space="preserve">&lt;ruby&gt;&lt;rt&gt;&lt;/rt&gt;&lt;/ruby&gt;
</v>
      </c>
      <c r="P565" s="270" t="str">
        <f t="shared" ca="1" si="226"/>
        <v xml:space="preserve">&lt;ruby&gt;&lt;rt&gt;&lt;/rt&gt;&lt;/ruby&gt;
</v>
      </c>
      <c r="Q565" s="270" t="str">
        <f t="shared" ca="1" si="226"/>
        <v xml:space="preserve">&lt;ruby&gt;&lt;rt&gt;&lt;/rt&gt;&lt;/ruby&gt;
</v>
      </c>
      <c r="R565" s="271" t="str">
        <f t="shared" ca="1" si="212"/>
        <v xml:space="preserve">&lt;ruby&gt;&lt;rtc&gt;&lt;/rtc&gt;&lt;/ruby&gt;
</v>
      </c>
      <c r="S565" s="271" t="str">
        <f t="shared" ca="1" si="213"/>
        <v xml:space="preserve">&lt;ruby&gt;&lt;rt&gt;&lt;/rt&gt;&lt;rtc&gt;&lt;/rtc&gt;&lt;/ruby&gt;
</v>
      </c>
      <c r="T565" s="244"/>
      <c r="U565" s="272" t="b">
        <f t="shared" si="214"/>
        <v>0</v>
      </c>
      <c r="V565" s="272" t="b">
        <f t="shared" si="215"/>
        <v>0</v>
      </c>
      <c r="W565" s="272" t="b">
        <f t="shared" si="223"/>
        <v>1</v>
      </c>
      <c r="X565" s="272" t="b">
        <f t="shared" si="216"/>
        <v>1</v>
      </c>
      <c r="Y565" s="272" t="b">
        <f t="shared" si="217"/>
        <v>0</v>
      </c>
      <c r="Z565" s="298"/>
      <c r="AA565" s="305" t="str">
        <f t="shared" si="218"/>
        <v/>
      </c>
      <c r="AB565" s="301" t="str" cm="1">
        <f t="array" ref="AB565">IF( $AA565="", "", INDEX(聲母資料表, $AA565, AB$5))</f>
        <v/>
      </c>
      <c r="AC565" s="301" t="str" cm="1">
        <f t="array" ref="AC565">IF( $AA565="", "", INDEX(聲母資料表, $AA565, AC$5))</f>
        <v/>
      </c>
      <c r="AD565" s="305" t="str">
        <f t="shared" si="219"/>
        <v/>
      </c>
      <c r="AE565" s="301" t="str" cm="1">
        <f t="array" ref="AE565">IF( $X565, "", INDEX(韻母資料表, AD565, AE$5))</f>
        <v/>
      </c>
      <c r="AF565" s="301" t="str" cm="1">
        <f t="array" ref="AF565">IF( $X565, "", INDEX(韻母資料表, AE565, AF$5))</f>
        <v/>
      </c>
      <c r="AG565" s="298"/>
      <c r="AH565" s="301" t="str">
        <f t="array" ref="AH565">IF( $X565, "", IF( INDEX(韻母資料表, AD565, $AH$5) = "入聲", TRUE, FALSE) )</f>
        <v/>
      </c>
      <c r="AI565" s="302" t="str">
        <f t="shared" si="220"/>
        <v/>
      </c>
      <c r="AJ565" s="302" t="str">
        <f t="shared" si="225"/>
        <v/>
      </c>
      <c r="AK565" s="362" t="str">
        <f t="array" ref="AK565">IF( $X565, "", INDEX(韻母資料表, $AD565, $AK$5))</f>
        <v/>
      </c>
      <c r="AL565" s="362" t="str">
        <f t="array" ref="AL565">IF($X565, "", INDEX(白話字韻母八聲調資料表, $AE565, $AJ565))</f>
        <v/>
      </c>
      <c r="AM565" s="298"/>
      <c r="AN565" s="362" t="str" cm="1">
        <f t="array" ref="AN565">IF($W565, "", INDEX(聲母資料表, $AA565, AN$5))</f>
        <v/>
      </c>
      <c r="AO565" s="367" t="str" cm="1">
        <f t="array" ref="AO565">IF($X565, "", INDEX(韻母資料表, $AD565, AO$5))</f>
        <v/>
      </c>
      <c r="AP565" s="362" t="str" cm="1">
        <f t="array" ref="AP565">IF($X565, "", INDEX(台羅韻母八聲調資料表, $AE565, $F565))</f>
        <v/>
      </c>
      <c r="AQ565" s="298"/>
      <c r="AR565" s="302" t="str">
        <f t="array" ref="AR565">IF($W565, "", INDEX(聲母資料表, $AA565, $AR$5))</f>
        <v/>
      </c>
      <c r="AS565" s="303" t="str">
        <f t="array" ref="AS565">IF($X565, "", INDEX(韻母資料表, $AD565, $AS$5))</f>
        <v/>
      </c>
      <c r="AT565" s="302" t="str">
        <f t="array" ref="AT565">IF($X565, "", INDEX(閩拼韻母八聲調資料表, $AE565, $AJ565))</f>
        <v/>
      </c>
      <c r="AV565" s="301" t="b">
        <f t="shared" si="222"/>
        <v>0</v>
      </c>
      <c r="AW565" s="301" t="str">
        <f>IF( $AV565, IFERROR( IF(MATCH( $E565, 顎音化聲母!$H$9:$H$37, 0), TRUE, FALSE), FALSE), "")</f>
        <v/>
      </c>
      <c r="AX565" s="301" t="str">
        <f t="array" ref="AX565">IF( AND($AV565, $AW565), INDEX(顎音化聲母資料表, MATCH( $D565 &amp; $E565, 顎音化聲母!$L$5:$L$136, 0), 3), "")</f>
        <v/>
      </c>
      <c r="AY565" s="301" t="str">
        <f t="shared" si="221"/>
        <v/>
      </c>
      <c r="AZ565" s="362" t="str">
        <f t="array" ref="AZ565">IF($AY565="", "", IF( $AX565&lt;&gt;"", $AX565,INDEX(聲母資料表, $AY565, $AZ$5)))</f>
        <v/>
      </c>
      <c r="BA565" s="362" t="str">
        <f t="array" ref="BA565">IF($X565, "", INDEX(方音八音反切資料表, $AE565, $AJ565))</f>
        <v/>
      </c>
    </row>
    <row r="566" spans="2:53">
      <c r="B566" s="307">
        <f t="shared" si="203"/>
        <v>559</v>
      </c>
      <c r="C566" s="404"/>
      <c r="D566" s="312"/>
      <c r="E566" s="312"/>
      <c r="F566" s="296"/>
      <c r="G566" s="418" t="str">
        <f t="shared" si="204"/>
        <v/>
      </c>
      <c r="H566" s="269" t="str" cm="1">
        <f t="array" ref="H566">IF( OR($U566, NOT($V566), $X566), "",  $AF566 &amp; INDEX(中文數值資料表, $AJ566, 2) &amp; $AC566)</f>
        <v/>
      </c>
      <c r="I566" s="332" t="str">
        <f t="shared" si="205"/>
        <v/>
      </c>
      <c r="J566" s="333" t="str">
        <f t="shared" si="206"/>
        <v/>
      </c>
      <c r="K566" s="334" t="str">
        <f t="shared" si="207"/>
        <v/>
      </c>
      <c r="L566" s="335" t="str">
        <f t="shared" si="208"/>
        <v/>
      </c>
      <c r="M566" s="270" t="str">
        <f t="shared" ca="1" si="209"/>
        <v xml:space="preserve">\ltjruby{}{}\
</v>
      </c>
      <c r="N566" s="270" t="str">
        <f t="shared" ca="1" si="210"/>
        <v xml:space="preserve">&lt;ruby&gt;&lt;rt&gt;&lt;/rt&gt;&lt;/ruby&gt;
</v>
      </c>
      <c r="O566" s="270" t="str">
        <f t="shared" ca="1" si="211"/>
        <v xml:space="preserve">&lt;ruby&gt;&lt;rt&gt;&lt;/rt&gt;&lt;/ruby&gt;
</v>
      </c>
      <c r="P566" s="270" t="str">
        <f t="shared" ca="1" si="226"/>
        <v xml:space="preserve">&lt;ruby&gt;&lt;rt&gt;&lt;/rt&gt;&lt;/ruby&gt;
</v>
      </c>
      <c r="Q566" s="270" t="str">
        <f t="shared" ca="1" si="226"/>
        <v xml:space="preserve">&lt;ruby&gt;&lt;rt&gt;&lt;/rt&gt;&lt;/ruby&gt;
</v>
      </c>
      <c r="R566" s="271" t="str">
        <f t="shared" ca="1" si="212"/>
        <v xml:space="preserve">&lt;ruby&gt;&lt;rtc&gt;&lt;/rtc&gt;&lt;/ruby&gt;
</v>
      </c>
      <c r="S566" s="271" t="str">
        <f t="shared" ca="1" si="213"/>
        <v xml:space="preserve">&lt;ruby&gt;&lt;rt&gt;&lt;/rt&gt;&lt;rtc&gt;&lt;/rtc&gt;&lt;/ruby&gt;
</v>
      </c>
      <c r="T566" s="244"/>
      <c r="U566" s="272" t="b">
        <f t="shared" si="214"/>
        <v>0</v>
      </c>
      <c r="V566" s="272" t="b">
        <f t="shared" si="215"/>
        <v>0</v>
      </c>
      <c r="W566" s="272" t="b">
        <f t="shared" si="223"/>
        <v>1</v>
      </c>
      <c r="X566" s="272" t="b">
        <f t="shared" si="216"/>
        <v>1</v>
      </c>
      <c r="Y566" s="272" t="b">
        <f t="shared" si="217"/>
        <v>0</v>
      </c>
      <c r="Z566" s="298"/>
      <c r="AA566" s="305" t="str">
        <f t="shared" si="218"/>
        <v/>
      </c>
      <c r="AB566" s="301" t="str" cm="1">
        <f t="array" ref="AB566">IF( $AA566="", "", INDEX(聲母資料表, $AA566, AB$5))</f>
        <v/>
      </c>
      <c r="AC566" s="301" t="str" cm="1">
        <f t="array" ref="AC566">IF( $AA566="", "", INDEX(聲母資料表, $AA566, AC$5))</f>
        <v/>
      </c>
      <c r="AD566" s="305" t="str">
        <f t="shared" si="219"/>
        <v/>
      </c>
      <c r="AE566" s="301" t="str" cm="1">
        <f t="array" ref="AE566">IF( $X566, "", INDEX(韻母資料表, AD566, AE$5))</f>
        <v/>
      </c>
      <c r="AF566" s="301" t="str" cm="1">
        <f t="array" ref="AF566">IF( $X566, "", INDEX(韻母資料表, AE566, AF$5))</f>
        <v/>
      </c>
      <c r="AG566" s="298"/>
      <c r="AH566" s="301" t="str">
        <f t="array" ref="AH566">IF( $X566, "", IF( INDEX(韻母資料表, AD566, $AH$5) = "入聲", TRUE, FALSE) )</f>
        <v/>
      </c>
      <c r="AI566" s="302" t="str">
        <f t="shared" si="220"/>
        <v/>
      </c>
      <c r="AJ566" s="302" t="str">
        <f t="shared" si="225"/>
        <v/>
      </c>
      <c r="AK566" s="362" t="str">
        <f t="array" ref="AK566">IF( $X566, "", INDEX(韻母資料表, $AD566, $AK$5))</f>
        <v/>
      </c>
      <c r="AL566" s="362" t="str">
        <f t="array" ref="AL566">IF($X566, "", INDEX(白話字韻母八聲調資料表, $AE566, $AJ566))</f>
        <v/>
      </c>
      <c r="AM566" s="298"/>
      <c r="AN566" s="362" t="str" cm="1">
        <f t="array" ref="AN566">IF($W566, "", INDEX(聲母資料表, $AA566, AN$5))</f>
        <v/>
      </c>
      <c r="AO566" s="367" t="str" cm="1">
        <f t="array" ref="AO566">IF($X566, "", INDEX(韻母資料表, $AD566, AO$5))</f>
        <v/>
      </c>
      <c r="AP566" s="362" t="str" cm="1">
        <f t="array" ref="AP566">IF($X566, "", INDEX(台羅韻母八聲調資料表, $AE566, $F566))</f>
        <v/>
      </c>
      <c r="AQ566" s="298"/>
      <c r="AR566" s="302" t="str">
        <f t="array" ref="AR566">IF($W566, "", INDEX(聲母資料表, $AA566, $AR$5))</f>
        <v/>
      </c>
      <c r="AS566" s="303" t="str">
        <f t="array" ref="AS566">IF($X566, "", INDEX(韻母資料表, $AD566, $AS$5))</f>
        <v/>
      </c>
      <c r="AT566" s="302" t="str">
        <f t="array" ref="AT566">IF($X566, "", INDEX(閩拼韻母八聲調資料表, $AE566, $AJ566))</f>
        <v/>
      </c>
      <c r="AV566" s="301" t="b">
        <f t="shared" si="222"/>
        <v>0</v>
      </c>
      <c r="AW566" s="301" t="str">
        <f>IF( $AV566, IFERROR( IF(MATCH( $E566, 顎音化聲母!$H$9:$H$37, 0), TRUE, FALSE), FALSE), "")</f>
        <v/>
      </c>
      <c r="AX566" s="301" t="str">
        <f t="array" ref="AX566">IF( AND($AV566, $AW566), INDEX(顎音化聲母資料表, MATCH( $D566 &amp; $E566, 顎音化聲母!$L$5:$L$136, 0), 3), "")</f>
        <v/>
      </c>
      <c r="AY566" s="301" t="str">
        <f t="shared" si="221"/>
        <v/>
      </c>
      <c r="AZ566" s="362" t="str">
        <f t="array" ref="AZ566">IF($AY566="", "", IF( $AX566&lt;&gt;"", $AX566,INDEX(聲母資料表, $AY566, $AZ$5)))</f>
        <v/>
      </c>
      <c r="BA566" s="362" t="str">
        <f t="array" ref="BA566">IF($X566, "", INDEX(方音八音反切資料表, $AE566, $AJ566))</f>
        <v/>
      </c>
    </row>
    <row r="567" spans="2:53">
      <c r="B567" s="307">
        <f t="shared" si="203"/>
        <v>560</v>
      </c>
      <c r="C567" s="404"/>
      <c r="D567" s="312"/>
      <c r="E567" s="312"/>
      <c r="F567" s="296"/>
      <c r="G567" s="418" t="str">
        <f t="shared" si="204"/>
        <v/>
      </c>
      <c r="H567" s="269" t="str" cm="1">
        <f t="array" ref="H567">IF( OR($U567, NOT($V567), $X567), "",  $AF567 &amp; INDEX(中文數值資料表, $AJ567, 2) &amp; $AC567)</f>
        <v/>
      </c>
      <c r="I567" s="332" t="str">
        <f t="shared" si="205"/>
        <v/>
      </c>
      <c r="J567" s="333" t="str">
        <f t="shared" si="206"/>
        <v/>
      </c>
      <c r="K567" s="334" t="str">
        <f t="shared" si="207"/>
        <v/>
      </c>
      <c r="L567" s="335" t="str">
        <f t="shared" si="208"/>
        <v/>
      </c>
      <c r="M567" s="270" t="str">
        <f t="shared" ca="1" si="209"/>
        <v xml:space="preserve">\ltjruby{}{}\
</v>
      </c>
      <c r="N567" s="270" t="str">
        <f t="shared" ca="1" si="210"/>
        <v xml:space="preserve">&lt;ruby&gt;&lt;rt&gt;&lt;/rt&gt;&lt;/ruby&gt;
</v>
      </c>
      <c r="O567" s="270" t="str">
        <f t="shared" ca="1" si="211"/>
        <v xml:space="preserve">&lt;ruby&gt;&lt;rt&gt;&lt;/rt&gt;&lt;/ruby&gt;
</v>
      </c>
      <c r="P567" s="270" t="str">
        <f t="shared" ca="1" si="226"/>
        <v xml:space="preserve">&lt;ruby&gt;&lt;rt&gt;&lt;/rt&gt;&lt;/ruby&gt;
</v>
      </c>
      <c r="Q567" s="270" t="str">
        <f t="shared" ca="1" si="226"/>
        <v xml:space="preserve">&lt;ruby&gt;&lt;rt&gt;&lt;/rt&gt;&lt;/ruby&gt;
</v>
      </c>
      <c r="R567" s="271" t="str">
        <f t="shared" ca="1" si="212"/>
        <v xml:space="preserve">&lt;ruby&gt;&lt;rtc&gt;&lt;/rtc&gt;&lt;/ruby&gt;
</v>
      </c>
      <c r="S567" s="271" t="str">
        <f t="shared" ca="1" si="213"/>
        <v xml:space="preserve">&lt;ruby&gt;&lt;rt&gt;&lt;/rt&gt;&lt;rtc&gt;&lt;/rtc&gt;&lt;/ruby&gt;
</v>
      </c>
      <c r="T567" s="244"/>
      <c r="U567" s="272" t="b">
        <f t="shared" si="214"/>
        <v>0</v>
      </c>
      <c r="V567" s="272" t="b">
        <f t="shared" si="215"/>
        <v>0</v>
      </c>
      <c r="W567" s="272" t="b">
        <f t="shared" si="223"/>
        <v>1</v>
      </c>
      <c r="X567" s="272" t="b">
        <f t="shared" si="216"/>
        <v>1</v>
      </c>
      <c r="Y567" s="272" t="b">
        <f t="shared" si="217"/>
        <v>0</v>
      </c>
      <c r="Z567" s="298"/>
      <c r="AA567" s="305" t="str">
        <f t="shared" si="218"/>
        <v/>
      </c>
      <c r="AB567" s="301" t="str" cm="1">
        <f t="array" ref="AB567">IF( $AA567="", "", INDEX(聲母資料表, $AA567, AB$5))</f>
        <v/>
      </c>
      <c r="AC567" s="301" t="str" cm="1">
        <f t="array" ref="AC567">IF( $AA567="", "", INDEX(聲母資料表, $AA567, AC$5))</f>
        <v/>
      </c>
      <c r="AD567" s="305" t="str">
        <f t="shared" si="219"/>
        <v/>
      </c>
      <c r="AE567" s="301" t="str" cm="1">
        <f t="array" ref="AE567">IF( $X567, "", INDEX(韻母資料表, AD567, AE$5))</f>
        <v/>
      </c>
      <c r="AF567" s="301" t="str" cm="1">
        <f t="array" ref="AF567">IF( $X567, "", INDEX(韻母資料表, AE567, AF$5))</f>
        <v/>
      </c>
      <c r="AG567" s="298"/>
      <c r="AH567" s="301" t="str">
        <f t="array" ref="AH567">IF( $X567, "", IF( INDEX(韻母資料表, AD567, $AH$5) = "入聲", TRUE, FALSE) )</f>
        <v/>
      </c>
      <c r="AI567" s="302" t="str">
        <f t="shared" si="220"/>
        <v/>
      </c>
      <c r="AJ567" s="302" t="str">
        <f t="shared" si="225"/>
        <v/>
      </c>
      <c r="AK567" s="362" t="str">
        <f t="array" ref="AK567">IF( $X567, "", INDEX(韻母資料表, $AD567, $AK$5))</f>
        <v/>
      </c>
      <c r="AL567" s="362" t="str">
        <f t="array" ref="AL567">IF($X567, "", INDEX(白話字韻母八聲調資料表, $AE567, $AJ567))</f>
        <v/>
      </c>
      <c r="AM567" s="298"/>
      <c r="AN567" s="362" t="str" cm="1">
        <f t="array" ref="AN567">IF($W567, "", INDEX(聲母資料表, $AA567, AN$5))</f>
        <v/>
      </c>
      <c r="AO567" s="367" t="str" cm="1">
        <f t="array" ref="AO567">IF($X567, "", INDEX(韻母資料表, $AD567, AO$5))</f>
        <v/>
      </c>
      <c r="AP567" s="362" t="str" cm="1">
        <f t="array" ref="AP567">IF($X567, "", INDEX(台羅韻母八聲調資料表, $AE567, $F567))</f>
        <v/>
      </c>
      <c r="AQ567" s="298"/>
      <c r="AR567" s="302" t="str">
        <f t="array" ref="AR567">IF($W567, "", INDEX(聲母資料表, $AA567, $AR$5))</f>
        <v/>
      </c>
      <c r="AS567" s="303" t="str">
        <f t="array" ref="AS567">IF($X567, "", INDEX(韻母資料表, $AD567, $AS$5))</f>
        <v/>
      </c>
      <c r="AT567" s="302" t="str">
        <f t="array" ref="AT567">IF($X567, "", INDEX(閩拼韻母八聲調資料表, $AE567, $AJ567))</f>
        <v/>
      </c>
      <c r="AV567" s="301" t="b">
        <f t="shared" si="222"/>
        <v>0</v>
      </c>
      <c r="AW567" s="301" t="str">
        <f>IF( $AV567, IFERROR( IF(MATCH( $E567, 顎音化聲母!$H$9:$H$37, 0), TRUE, FALSE), FALSE), "")</f>
        <v/>
      </c>
      <c r="AX567" s="301" t="str">
        <f t="array" ref="AX567">IF( AND($AV567, $AW567), INDEX(顎音化聲母資料表, MATCH( $D567 &amp; $E567, 顎音化聲母!$L$5:$L$136, 0), 3), "")</f>
        <v/>
      </c>
      <c r="AY567" s="301" t="str">
        <f t="shared" si="221"/>
        <v/>
      </c>
      <c r="AZ567" s="362" t="str">
        <f t="array" ref="AZ567">IF($AY567="", "", IF( $AX567&lt;&gt;"", $AX567,INDEX(聲母資料表, $AY567, $AZ$5)))</f>
        <v/>
      </c>
      <c r="BA567" s="362" t="str">
        <f t="array" ref="BA567">IF($X567, "", INDEX(方音八音反切資料表, $AE567, $AJ567))</f>
        <v/>
      </c>
    </row>
    <row r="568" spans="2:53">
      <c r="B568" s="307">
        <f t="shared" si="203"/>
        <v>561</v>
      </c>
      <c r="C568" s="404"/>
      <c r="D568" s="312"/>
      <c r="E568" s="312"/>
      <c r="F568" s="296"/>
      <c r="G568" s="418" t="str">
        <f t="shared" si="204"/>
        <v/>
      </c>
      <c r="H568" s="269" t="str" cm="1">
        <f t="array" ref="H568">IF( OR($U568, NOT($V568), $X568), "",  $AF568 &amp; INDEX(中文數值資料表, $AJ568, 2) &amp; $AC568)</f>
        <v/>
      </c>
      <c r="I568" s="332" t="str">
        <f t="shared" si="205"/>
        <v/>
      </c>
      <c r="J568" s="333" t="str">
        <f t="shared" si="206"/>
        <v/>
      </c>
      <c r="K568" s="334" t="str">
        <f t="shared" si="207"/>
        <v/>
      </c>
      <c r="L568" s="335" t="str">
        <f t="shared" si="208"/>
        <v/>
      </c>
      <c r="M568" s="270" t="str">
        <f t="shared" ca="1" si="209"/>
        <v xml:space="preserve">\ltjruby{}{}\
</v>
      </c>
      <c r="N568" s="270" t="str">
        <f t="shared" ca="1" si="210"/>
        <v xml:space="preserve">&lt;ruby&gt;&lt;rt&gt;&lt;/rt&gt;&lt;/ruby&gt;
</v>
      </c>
      <c r="O568" s="270" t="str">
        <f t="shared" ca="1" si="211"/>
        <v xml:space="preserve">&lt;ruby&gt;&lt;rt&gt;&lt;/rt&gt;&lt;/ruby&gt;
</v>
      </c>
      <c r="P568" s="270" t="str">
        <f t="shared" ref="P568:Q587" ca="1" si="227">IF( $U568, ($C568 &amp; CHAR(10)), IF($C568=CHAR(10), (CHAR(10) &amp; "&lt;/p&gt;" &amp; CHAR(10) &amp; "&lt;p&gt;" &amp; CHAR(10)), "&lt;ruby&gt;" &amp; $C568 &amp; "&lt;rt&gt;" &amp; INDIRECT( ADDRESS(ROW(), COLUMN() - $P$5) ) &amp; "&lt;/rt&gt;&lt;/ruby&gt;" &amp; CHAR(10)))</f>
        <v xml:space="preserve">&lt;ruby&gt;&lt;rt&gt;&lt;/rt&gt;&lt;/ruby&gt;
</v>
      </c>
      <c r="Q568" s="270" t="str">
        <f t="shared" ca="1" si="227"/>
        <v xml:space="preserve">&lt;ruby&gt;&lt;rt&gt;&lt;/rt&gt;&lt;/ruby&gt;
</v>
      </c>
      <c r="R568" s="271" t="str">
        <f t="shared" ca="1" si="212"/>
        <v xml:space="preserve">&lt;ruby&gt;&lt;rtc&gt;&lt;/rtc&gt;&lt;/ruby&gt;
</v>
      </c>
      <c r="S568" s="271" t="str">
        <f t="shared" ca="1" si="213"/>
        <v xml:space="preserve">&lt;ruby&gt;&lt;rt&gt;&lt;/rt&gt;&lt;rtc&gt;&lt;/rtc&gt;&lt;/ruby&gt;
</v>
      </c>
      <c r="T568" s="244"/>
      <c r="U568" s="272" t="b">
        <f t="shared" si="214"/>
        <v>0</v>
      </c>
      <c r="V568" s="272" t="b">
        <f t="shared" si="215"/>
        <v>0</v>
      </c>
      <c r="W568" s="272" t="b">
        <f t="shared" si="223"/>
        <v>1</v>
      </c>
      <c r="X568" s="272" t="b">
        <f t="shared" si="216"/>
        <v>1</v>
      </c>
      <c r="Y568" s="272" t="b">
        <f t="shared" si="217"/>
        <v>0</v>
      </c>
      <c r="Z568" s="298"/>
      <c r="AA568" s="305" t="str">
        <f t="shared" si="218"/>
        <v/>
      </c>
      <c r="AB568" s="301" t="str" cm="1">
        <f t="array" ref="AB568">IF( $AA568="", "", INDEX(聲母資料表, $AA568, AB$5))</f>
        <v/>
      </c>
      <c r="AC568" s="301" t="str" cm="1">
        <f t="array" ref="AC568">IF( $AA568="", "", INDEX(聲母資料表, $AA568, AC$5))</f>
        <v/>
      </c>
      <c r="AD568" s="305" t="str">
        <f t="shared" si="219"/>
        <v/>
      </c>
      <c r="AE568" s="301" t="str" cm="1">
        <f t="array" ref="AE568">IF( $X568, "", INDEX(韻母資料表, AD568, AE$5))</f>
        <v/>
      </c>
      <c r="AF568" s="301" t="str" cm="1">
        <f t="array" ref="AF568">IF( $X568, "", INDEX(韻母資料表, AE568, AF$5))</f>
        <v/>
      </c>
      <c r="AG568" s="298"/>
      <c r="AH568" s="301" t="str">
        <f t="array" ref="AH568">IF( $X568, "", IF( INDEX(韻母資料表, AD568, $AH$5) = "入聲", TRUE, FALSE) )</f>
        <v/>
      </c>
      <c r="AI568" s="302" t="str">
        <f t="shared" si="220"/>
        <v/>
      </c>
      <c r="AJ568" s="302" t="str">
        <f t="shared" si="225"/>
        <v/>
      </c>
      <c r="AK568" s="362" t="str">
        <f t="array" ref="AK568">IF( $X568, "", INDEX(韻母資料表, $AD568, $AK$5))</f>
        <v/>
      </c>
      <c r="AL568" s="362" t="str">
        <f t="array" ref="AL568">IF($X568, "", INDEX(白話字韻母八聲調資料表, $AE568, $AJ568))</f>
        <v/>
      </c>
      <c r="AM568" s="298"/>
      <c r="AN568" s="362" t="str" cm="1">
        <f t="array" ref="AN568">IF($W568, "", INDEX(聲母資料表, $AA568, AN$5))</f>
        <v/>
      </c>
      <c r="AO568" s="367" t="str" cm="1">
        <f t="array" ref="AO568">IF($X568, "", INDEX(韻母資料表, $AD568, AO$5))</f>
        <v/>
      </c>
      <c r="AP568" s="362" t="str" cm="1">
        <f t="array" ref="AP568">IF($X568, "", INDEX(台羅韻母八聲調資料表, $AE568, $F568))</f>
        <v/>
      </c>
      <c r="AQ568" s="298"/>
      <c r="AR568" s="302" t="str">
        <f t="array" ref="AR568">IF($W568, "", INDEX(聲母資料表, $AA568, $AR$5))</f>
        <v/>
      </c>
      <c r="AS568" s="303" t="str">
        <f t="array" ref="AS568">IF($X568, "", INDEX(韻母資料表, $AD568, $AS$5))</f>
        <v/>
      </c>
      <c r="AT568" s="302" t="str">
        <f t="array" ref="AT568">IF($X568, "", INDEX(閩拼韻母八聲調資料表, $AE568, $AJ568))</f>
        <v/>
      </c>
      <c r="AV568" s="301" t="b">
        <f t="shared" si="222"/>
        <v>0</v>
      </c>
      <c r="AW568" s="301" t="str">
        <f>IF( $AV568, IFERROR( IF(MATCH( $E568, 顎音化聲母!$H$9:$H$37, 0), TRUE, FALSE), FALSE), "")</f>
        <v/>
      </c>
      <c r="AX568" s="301" t="str">
        <f t="array" ref="AX568">IF( AND($AV568, $AW568), INDEX(顎音化聲母資料表, MATCH( $D568 &amp; $E568, 顎音化聲母!$L$5:$L$136, 0), 3), "")</f>
        <v/>
      </c>
      <c r="AY568" s="301" t="str">
        <f t="shared" si="221"/>
        <v/>
      </c>
      <c r="AZ568" s="362" t="str">
        <f t="array" ref="AZ568">IF($AY568="", "", IF( $AX568&lt;&gt;"", $AX568,INDEX(聲母資料表, $AY568, $AZ$5)))</f>
        <v/>
      </c>
      <c r="BA568" s="362" t="str">
        <f t="array" ref="BA568">IF($X568, "", INDEX(方音八音反切資料表, $AE568, $AJ568))</f>
        <v/>
      </c>
    </row>
    <row r="569" spans="2:53">
      <c r="B569" s="307">
        <f t="shared" si="203"/>
        <v>562</v>
      </c>
      <c r="C569" s="404"/>
      <c r="D569" s="312"/>
      <c r="E569" s="312"/>
      <c r="F569" s="296"/>
      <c r="G569" s="418" t="str">
        <f t="shared" si="204"/>
        <v/>
      </c>
      <c r="H569" s="269" t="str" cm="1">
        <f t="array" ref="H569">IF( OR($U569, NOT($V569), $X569), "",  $AF569 &amp; INDEX(中文數值資料表, $AJ569, 2) &amp; $AC569)</f>
        <v/>
      </c>
      <c r="I569" s="332" t="str">
        <f t="shared" si="205"/>
        <v/>
      </c>
      <c r="J569" s="333" t="str">
        <f t="shared" si="206"/>
        <v/>
      </c>
      <c r="K569" s="334" t="str">
        <f t="shared" si="207"/>
        <v/>
      </c>
      <c r="L569" s="335" t="str">
        <f t="shared" si="208"/>
        <v/>
      </c>
      <c r="M569" s="270" t="str">
        <f t="shared" ca="1" si="209"/>
        <v xml:space="preserve">\ltjruby{}{}\
</v>
      </c>
      <c r="N569" s="270" t="str">
        <f t="shared" ca="1" si="210"/>
        <v xml:space="preserve">&lt;ruby&gt;&lt;rt&gt;&lt;/rt&gt;&lt;/ruby&gt;
</v>
      </c>
      <c r="O569" s="270" t="str">
        <f t="shared" ca="1" si="211"/>
        <v xml:space="preserve">&lt;ruby&gt;&lt;rt&gt;&lt;/rt&gt;&lt;/ruby&gt;
</v>
      </c>
      <c r="P569" s="270" t="str">
        <f t="shared" ca="1" si="227"/>
        <v xml:space="preserve">&lt;ruby&gt;&lt;rt&gt;&lt;/rt&gt;&lt;/ruby&gt;
</v>
      </c>
      <c r="Q569" s="270" t="str">
        <f t="shared" ca="1" si="227"/>
        <v xml:space="preserve">&lt;ruby&gt;&lt;rt&gt;&lt;/rt&gt;&lt;/ruby&gt;
</v>
      </c>
      <c r="R569" s="271" t="str">
        <f t="shared" ca="1" si="212"/>
        <v xml:space="preserve">&lt;ruby&gt;&lt;rtc&gt;&lt;/rtc&gt;&lt;/ruby&gt;
</v>
      </c>
      <c r="S569" s="271" t="str">
        <f t="shared" ca="1" si="213"/>
        <v xml:space="preserve">&lt;ruby&gt;&lt;rt&gt;&lt;/rt&gt;&lt;rtc&gt;&lt;/rtc&gt;&lt;/ruby&gt;
</v>
      </c>
      <c r="T569" s="244"/>
      <c r="U569" s="272" t="b">
        <f t="shared" si="214"/>
        <v>0</v>
      </c>
      <c r="V569" s="272" t="b">
        <f t="shared" si="215"/>
        <v>0</v>
      </c>
      <c r="W569" s="272" t="b">
        <f t="shared" si="223"/>
        <v>1</v>
      </c>
      <c r="X569" s="272" t="b">
        <f t="shared" si="216"/>
        <v>1</v>
      </c>
      <c r="Y569" s="272" t="b">
        <f t="shared" si="217"/>
        <v>0</v>
      </c>
      <c r="Z569" s="298"/>
      <c r="AA569" s="305" t="str">
        <f t="shared" si="218"/>
        <v/>
      </c>
      <c r="AB569" s="301" t="str" cm="1">
        <f t="array" ref="AB569">IF( $AA569="", "", INDEX(聲母資料表, $AA569, AB$5))</f>
        <v/>
      </c>
      <c r="AC569" s="301" t="str" cm="1">
        <f t="array" ref="AC569">IF( $AA569="", "", INDEX(聲母資料表, $AA569, AC$5))</f>
        <v/>
      </c>
      <c r="AD569" s="305" t="str">
        <f t="shared" si="219"/>
        <v/>
      </c>
      <c r="AE569" s="301" t="str" cm="1">
        <f t="array" ref="AE569">IF( $X569, "", INDEX(韻母資料表, AD569, AE$5))</f>
        <v/>
      </c>
      <c r="AF569" s="301" t="str" cm="1">
        <f t="array" ref="AF569">IF( $X569, "", INDEX(韻母資料表, AE569, AF$5))</f>
        <v/>
      </c>
      <c r="AG569" s="298"/>
      <c r="AH569" s="301" t="str">
        <f t="array" ref="AH569">IF( $X569, "", IF( INDEX(韻母資料表, AD569, $AH$5) = "入聲", TRUE, FALSE) )</f>
        <v/>
      </c>
      <c r="AI569" s="302" t="str">
        <f t="shared" si="220"/>
        <v/>
      </c>
      <c r="AJ569" s="302" t="str">
        <f t="shared" si="225"/>
        <v/>
      </c>
      <c r="AK569" s="362" t="str">
        <f t="array" ref="AK569">IF( $X569, "", INDEX(韻母資料表, $AD569, $AK$5))</f>
        <v/>
      </c>
      <c r="AL569" s="362" t="str">
        <f t="array" ref="AL569">IF($X569, "", INDEX(白話字韻母八聲調資料表, $AE569, $AJ569))</f>
        <v/>
      </c>
      <c r="AM569" s="298"/>
      <c r="AN569" s="362" t="str" cm="1">
        <f t="array" ref="AN569">IF($W569, "", INDEX(聲母資料表, $AA569, AN$5))</f>
        <v/>
      </c>
      <c r="AO569" s="367" t="str" cm="1">
        <f t="array" ref="AO569">IF($X569, "", INDEX(韻母資料表, $AD569, AO$5))</f>
        <v/>
      </c>
      <c r="AP569" s="362" t="str" cm="1">
        <f t="array" ref="AP569">IF($X569, "", INDEX(台羅韻母八聲調資料表, $AE569, $F569))</f>
        <v/>
      </c>
      <c r="AQ569" s="298"/>
      <c r="AR569" s="302" t="str">
        <f t="array" ref="AR569">IF($W569, "", INDEX(聲母資料表, $AA569, $AR$5))</f>
        <v/>
      </c>
      <c r="AS569" s="303" t="str">
        <f t="array" ref="AS569">IF($X569, "", INDEX(韻母資料表, $AD569, $AS$5))</f>
        <v/>
      </c>
      <c r="AT569" s="302" t="str">
        <f t="array" ref="AT569">IF($X569, "", INDEX(閩拼韻母八聲調資料表, $AE569, $AJ569))</f>
        <v/>
      </c>
      <c r="AV569" s="301" t="b">
        <f t="shared" si="222"/>
        <v>0</v>
      </c>
      <c r="AW569" s="301" t="str">
        <f>IF( $AV569, IFERROR( IF(MATCH( $E569, 顎音化聲母!$H$9:$H$37, 0), TRUE, FALSE), FALSE), "")</f>
        <v/>
      </c>
      <c r="AX569" s="301" t="str">
        <f t="array" ref="AX569">IF( AND($AV569, $AW569), INDEX(顎音化聲母資料表, MATCH( $D569 &amp; $E569, 顎音化聲母!$L$5:$L$136, 0), 3), "")</f>
        <v/>
      </c>
      <c r="AY569" s="301" t="str">
        <f t="shared" si="221"/>
        <v/>
      </c>
      <c r="AZ569" s="362" t="str">
        <f t="array" ref="AZ569">IF($AY569="", "", IF( $AX569&lt;&gt;"", $AX569,INDEX(聲母資料表, $AY569, $AZ$5)))</f>
        <v/>
      </c>
      <c r="BA569" s="362" t="str">
        <f t="array" ref="BA569">IF($X569, "", INDEX(方音八音反切資料表, $AE569, $AJ569))</f>
        <v/>
      </c>
    </row>
    <row r="570" spans="2:53">
      <c r="B570" s="307">
        <f t="shared" si="203"/>
        <v>563</v>
      </c>
      <c r="C570" s="404"/>
      <c r="D570" s="312"/>
      <c r="E570" s="312"/>
      <c r="F570" s="296"/>
      <c r="G570" s="418" t="str">
        <f t="shared" si="204"/>
        <v/>
      </c>
      <c r="H570" s="269" t="str" cm="1">
        <f t="array" ref="H570">IF( OR($U570, NOT($V570), $X570), "",  $AF570 &amp; INDEX(中文數值資料表, $AJ570, 2) &amp; $AC570)</f>
        <v/>
      </c>
      <c r="I570" s="332" t="str">
        <f t="shared" si="205"/>
        <v/>
      </c>
      <c r="J570" s="333" t="str">
        <f t="shared" si="206"/>
        <v/>
      </c>
      <c r="K570" s="334" t="str">
        <f t="shared" si="207"/>
        <v/>
      </c>
      <c r="L570" s="335" t="str">
        <f t="shared" si="208"/>
        <v/>
      </c>
      <c r="M570" s="270" t="str">
        <f t="shared" ca="1" si="209"/>
        <v xml:space="preserve">\ltjruby{}{}\
</v>
      </c>
      <c r="N570" s="270" t="str">
        <f t="shared" ca="1" si="210"/>
        <v xml:space="preserve">&lt;ruby&gt;&lt;rt&gt;&lt;/rt&gt;&lt;/ruby&gt;
</v>
      </c>
      <c r="O570" s="270" t="str">
        <f t="shared" ca="1" si="211"/>
        <v xml:space="preserve">&lt;ruby&gt;&lt;rt&gt;&lt;/rt&gt;&lt;/ruby&gt;
</v>
      </c>
      <c r="P570" s="270" t="str">
        <f t="shared" ca="1" si="227"/>
        <v xml:space="preserve">&lt;ruby&gt;&lt;rt&gt;&lt;/rt&gt;&lt;/ruby&gt;
</v>
      </c>
      <c r="Q570" s="270" t="str">
        <f t="shared" ca="1" si="227"/>
        <v xml:space="preserve">&lt;ruby&gt;&lt;rt&gt;&lt;/rt&gt;&lt;/ruby&gt;
</v>
      </c>
      <c r="R570" s="271" t="str">
        <f t="shared" ca="1" si="212"/>
        <v xml:space="preserve">&lt;ruby&gt;&lt;rtc&gt;&lt;/rtc&gt;&lt;/ruby&gt;
</v>
      </c>
      <c r="S570" s="271" t="str">
        <f t="shared" ca="1" si="213"/>
        <v xml:space="preserve">&lt;ruby&gt;&lt;rt&gt;&lt;/rt&gt;&lt;rtc&gt;&lt;/rtc&gt;&lt;/ruby&gt;
</v>
      </c>
      <c r="T570" s="244"/>
      <c r="U570" s="272" t="b">
        <f t="shared" si="214"/>
        <v>0</v>
      </c>
      <c r="V570" s="272" t="b">
        <f t="shared" si="215"/>
        <v>0</v>
      </c>
      <c r="W570" s="272" t="b">
        <f t="shared" si="223"/>
        <v>1</v>
      </c>
      <c r="X570" s="272" t="b">
        <f t="shared" si="216"/>
        <v>1</v>
      </c>
      <c r="Y570" s="272" t="b">
        <f t="shared" si="217"/>
        <v>0</v>
      </c>
      <c r="Z570" s="298"/>
      <c r="AA570" s="305" t="str">
        <f t="shared" si="218"/>
        <v/>
      </c>
      <c r="AB570" s="301" t="str" cm="1">
        <f t="array" ref="AB570">IF( $AA570="", "", INDEX(聲母資料表, $AA570, AB$5))</f>
        <v/>
      </c>
      <c r="AC570" s="301" t="str" cm="1">
        <f t="array" ref="AC570">IF( $AA570="", "", INDEX(聲母資料表, $AA570, AC$5))</f>
        <v/>
      </c>
      <c r="AD570" s="305" t="str">
        <f t="shared" si="219"/>
        <v/>
      </c>
      <c r="AE570" s="301" t="str" cm="1">
        <f t="array" ref="AE570">IF( $X570, "", INDEX(韻母資料表, AD570, AE$5))</f>
        <v/>
      </c>
      <c r="AF570" s="301" t="str" cm="1">
        <f t="array" ref="AF570">IF( $X570, "", INDEX(韻母資料表, AE570, AF$5))</f>
        <v/>
      </c>
      <c r="AG570" s="298"/>
      <c r="AH570" s="301" t="str">
        <f t="array" ref="AH570">IF( $X570, "", IF( INDEX(韻母資料表, AD570, $AH$5) = "入聲", TRUE, FALSE) )</f>
        <v/>
      </c>
      <c r="AI570" s="302" t="str">
        <f t="shared" si="220"/>
        <v/>
      </c>
      <c r="AJ570" s="302" t="str">
        <f t="shared" si="225"/>
        <v/>
      </c>
      <c r="AK570" s="362" t="str">
        <f t="array" ref="AK570">IF( $X570, "", INDEX(韻母資料表, $AD570, $AK$5))</f>
        <v/>
      </c>
      <c r="AL570" s="362" t="str">
        <f t="array" ref="AL570">IF($X570, "", INDEX(白話字韻母八聲調資料表, $AE570, $AJ570))</f>
        <v/>
      </c>
      <c r="AM570" s="298"/>
      <c r="AN570" s="362" t="str" cm="1">
        <f t="array" ref="AN570">IF($W570, "", INDEX(聲母資料表, $AA570, AN$5))</f>
        <v/>
      </c>
      <c r="AO570" s="367" t="str" cm="1">
        <f t="array" ref="AO570">IF($X570, "", INDEX(韻母資料表, $AD570, AO$5))</f>
        <v/>
      </c>
      <c r="AP570" s="362" t="str" cm="1">
        <f t="array" ref="AP570">IF($X570, "", INDEX(台羅韻母八聲調資料表, $AE570, $F570))</f>
        <v/>
      </c>
      <c r="AQ570" s="298"/>
      <c r="AR570" s="302" t="str">
        <f t="array" ref="AR570">IF($W570, "", INDEX(聲母資料表, $AA570, $AR$5))</f>
        <v/>
      </c>
      <c r="AS570" s="303" t="str">
        <f t="array" ref="AS570">IF($X570, "", INDEX(韻母資料表, $AD570, $AS$5))</f>
        <v/>
      </c>
      <c r="AT570" s="302" t="str">
        <f t="array" ref="AT570">IF($X570, "", INDEX(閩拼韻母八聲調資料表, $AE570, $AJ570))</f>
        <v/>
      </c>
      <c r="AV570" s="301" t="b">
        <f t="shared" si="222"/>
        <v>0</v>
      </c>
      <c r="AW570" s="301" t="str">
        <f>IF( $AV570, IFERROR( IF(MATCH( $E570, 顎音化聲母!$H$9:$H$37, 0), TRUE, FALSE), FALSE), "")</f>
        <v/>
      </c>
      <c r="AX570" s="301" t="str">
        <f t="array" ref="AX570">IF( AND($AV570, $AW570), INDEX(顎音化聲母資料表, MATCH( $D570 &amp; $E570, 顎音化聲母!$L$5:$L$136, 0), 3), "")</f>
        <v/>
      </c>
      <c r="AY570" s="301" t="str">
        <f t="shared" si="221"/>
        <v/>
      </c>
      <c r="AZ570" s="362" t="str">
        <f t="array" ref="AZ570">IF($AY570="", "", IF( $AX570&lt;&gt;"", $AX570,INDEX(聲母資料表, $AY570, $AZ$5)))</f>
        <v/>
      </c>
      <c r="BA570" s="362" t="str">
        <f t="array" ref="BA570">IF($X570, "", INDEX(方音八音反切資料表, $AE570, $AJ570))</f>
        <v/>
      </c>
    </row>
    <row r="571" spans="2:53">
      <c r="B571" s="307">
        <f t="shared" si="203"/>
        <v>564</v>
      </c>
      <c r="C571" s="404"/>
      <c r="D571" s="312"/>
      <c r="E571" s="312"/>
      <c r="F571" s="296"/>
      <c r="G571" s="418" t="str">
        <f t="shared" si="204"/>
        <v/>
      </c>
      <c r="H571" s="269" t="str" cm="1">
        <f t="array" ref="H571">IF( OR($U571, NOT($V571), $X571), "",  $AF571 &amp; INDEX(中文數值資料表, $AJ571, 2) &amp; $AC571)</f>
        <v/>
      </c>
      <c r="I571" s="332" t="str">
        <f t="shared" si="205"/>
        <v/>
      </c>
      <c r="J571" s="333" t="str">
        <f t="shared" si="206"/>
        <v/>
      </c>
      <c r="K571" s="334" t="str">
        <f t="shared" si="207"/>
        <v/>
      </c>
      <c r="L571" s="335" t="str">
        <f t="shared" si="208"/>
        <v/>
      </c>
      <c r="M571" s="270" t="str">
        <f t="shared" ca="1" si="209"/>
        <v xml:space="preserve">\ltjruby{}{}\
</v>
      </c>
      <c r="N571" s="270" t="str">
        <f t="shared" ca="1" si="210"/>
        <v xml:space="preserve">&lt;ruby&gt;&lt;rt&gt;&lt;/rt&gt;&lt;/ruby&gt;
</v>
      </c>
      <c r="O571" s="270" t="str">
        <f t="shared" ca="1" si="211"/>
        <v xml:space="preserve">&lt;ruby&gt;&lt;rt&gt;&lt;/rt&gt;&lt;/ruby&gt;
</v>
      </c>
      <c r="P571" s="270" t="str">
        <f t="shared" ca="1" si="227"/>
        <v xml:space="preserve">&lt;ruby&gt;&lt;rt&gt;&lt;/rt&gt;&lt;/ruby&gt;
</v>
      </c>
      <c r="Q571" s="270" t="str">
        <f t="shared" ca="1" si="227"/>
        <v xml:space="preserve">&lt;ruby&gt;&lt;rt&gt;&lt;/rt&gt;&lt;/ruby&gt;
</v>
      </c>
      <c r="R571" s="271" t="str">
        <f t="shared" ca="1" si="212"/>
        <v xml:space="preserve">&lt;ruby&gt;&lt;rtc&gt;&lt;/rtc&gt;&lt;/ruby&gt;
</v>
      </c>
      <c r="S571" s="271" t="str">
        <f t="shared" ca="1" si="213"/>
        <v xml:space="preserve">&lt;ruby&gt;&lt;rt&gt;&lt;/rt&gt;&lt;rtc&gt;&lt;/rtc&gt;&lt;/ruby&gt;
</v>
      </c>
      <c r="T571" s="244"/>
      <c r="U571" s="272" t="b">
        <f t="shared" si="214"/>
        <v>0</v>
      </c>
      <c r="V571" s="272" t="b">
        <f t="shared" si="215"/>
        <v>0</v>
      </c>
      <c r="W571" s="272" t="b">
        <f t="shared" si="223"/>
        <v>1</v>
      </c>
      <c r="X571" s="272" t="b">
        <f t="shared" si="216"/>
        <v>1</v>
      </c>
      <c r="Y571" s="272" t="b">
        <f t="shared" si="217"/>
        <v>0</v>
      </c>
      <c r="Z571" s="298"/>
      <c r="AA571" s="305" t="str">
        <f t="shared" si="218"/>
        <v/>
      </c>
      <c r="AB571" s="301" t="str" cm="1">
        <f t="array" ref="AB571">IF( $AA571="", "", INDEX(聲母資料表, $AA571, AB$5))</f>
        <v/>
      </c>
      <c r="AC571" s="301" t="str" cm="1">
        <f t="array" ref="AC571">IF( $AA571="", "", INDEX(聲母資料表, $AA571, AC$5))</f>
        <v/>
      </c>
      <c r="AD571" s="305" t="str">
        <f t="shared" si="219"/>
        <v/>
      </c>
      <c r="AE571" s="301" t="str" cm="1">
        <f t="array" ref="AE571">IF( $X571, "", INDEX(韻母資料表, AD571, AE$5))</f>
        <v/>
      </c>
      <c r="AF571" s="301" t="str" cm="1">
        <f t="array" ref="AF571">IF( $X571, "", INDEX(韻母資料表, AE571, AF$5))</f>
        <v/>
      </c>
      <c r="AG571" s="298"/>
      <c r="AH571" s="301" t="str">
        <f t="array" ref="AH571">IF( $X571, "", IF( INDEX(韻母資料表, AD571, $AH$5) = "入聲", TRUE, FALSE) )</f>
        <v/>
      </c>
      <c r="AI571" s="302" t="str">
        <f t="shared" si="220"/>
        <v/>
      </c>
      <c r="AJ571" s="302" t="str">
        <f t="shared" si="225"/>
        <v/>
      </c>
      <c r="AK571" s="362" t="str">
        <f t="array" ref="AK571">IF( $X571, "", INDEX(韻母資料表, $AD571, $AK$5))</f>
        <v/>
      </c>
      <c r="AL571" s="362" t="str">
        <f t="array" ref="AL571">IF($X571, "", INDEX(白話字韻母八聲調資料表, $AE571, $AJ571))</f>
        <v/>
      </c>
      <c r="AM571" s="298"/>
      <c r="AN571" s="362" t="str" cm="1">
        <f t="array" ref="AN571">IF($W571, "", INDEX(聲母資料表, $AA571, AN$5))</f>
        <v/>
      </c>
      <c r="AO571" s="367" t="str" cm="1">
        <f t="array" ref="AO571">IF($X571, "", INDEX(韻母資料表, $AD571, AO$5))</f>
        <v/>
      </c>
      <c r="AP571" s="362" t="str" cm="1">
        <f t="array" ref="AP571">IF($X571, "", INDEX(台羅韻母八聲調資料表, $AE571, $F571))</f>
        <v/>
      </c>
      <c r="AQ571" s="298"/>
      <c r="AR571" s="302" t="str">
        <f t="array" ref="AR571">IF($W571, "", INDEX(聲母資料表, $AA571, $AR$5))</f>
        <v/>
      </c>
      <c r="AS571" s="303" t="str">
        <f t="array" ref="AS571">IF($X571, "", INDEX(韻母資料表, $AD571, $AS$5))</f>
        <v/>
      </c>
      <c r="AT571" s="302" t="str">
        <f t="array" ref="AT571">IF($X571, "", INDEX(閩拼韻母八聲調資料表, $AE571, $AJ571))</f>
        <v/>
      </c>
      <c r="AV571" s="301" t="b">
        <f t="shared" si="222"/>
        <v>0</v>
      </c>
      <c r="AW571" s="301" t="str">
        <f>IF( $AV571, IFERROR( IF(MATCH( $E571, 顎音化聲母!$H$9:$H$37, 0), TRUE, FALSE), FALSE), "")</f>
        <v/>
      </c>
      <c r="AX571" s="301" t="str">
        <f t="array" ref="AX571">IF( AND($AV571, $AW571), INDEX(顎音化聲母資料表, MATCH( $D571 &amp; $E571, 顎音化聲母!$L$5:$L$136, 0), 3), "")</f>
        <v/>
      </c>
      <c r="AY571" s="301" t="str">
        <f t="shared" si="221"/>
        <v/>
      </c>
      <c r="AZ571" s="362" t="str">
        <f t="array" ref="AZ571">IF($AY571="", "", IF( $AX571&lt;&gt;"", $AX571,INDEX(聲母資料表, $AY571, $AZ$5)))</f>
        <v/>
      </c>
      <c r="BA571" s="362" t="str">
        <f t="array" ref="BA571">IF($X571, "", INDEX(方音八音反切資料表, $AE571, $AJ571))</f>
        <v/>
      </c>
    </row>
    <row r="572" spans="2:53">
      <c r="B572" s="307">
        <f t="shared" si="203"/>
        <v>565</v>
      </c>
      <c r="C572" s="404"/>
      <c r="D572" s="312"/>
      <c r="E572" s="312"/>
      <c r="F572" s="296"/>
      <c r="G572" s="418" t="str">
        <f t="shared" si="204"/>
        <v/>
      </c>
      <c r="H572" s="269" t="str" cm="1">
        <f t="array" ref="H572">IF( OR($U572, NOT($V572), $X572), "",  $AF572 &amp; INDEX(中文數值資料表, $AJ572, 2) &amp; $AC572)</f>
        <v/>
      </c>
      <c r="I572" s="332" t="str">
        <f t="shared" si="205"/>
        <v/>
      </c>
      <c r="J572" s="333" t="str">
        <f t="shared" si="206"/>
        <v/>
      </c>
      <c r="K572" s="334" t="str">
        <f t="shared" si="207"/>
        <v/>
      </c>
      <c r="L572" s="335" t="str">
        <f t="shared" si="208"/>
        <v/>
      </c>
      <c r="M572" s="270" t="str">
        <f t="shared" ca="1" si="209"/>
        <v xml:space="preserve">\ltjruby{}{}\
</v>
      </c>
      <c r="N572" s="270" t="str">
        <f t="shared" ca="1" si="210"/>
        <v xml:space="preserve">&lt;ruby&gt;&lt;rt&gt;&lt;/rt&gt;&lt;/ruby&gt;
</v>
      </c>
      <c r="O572" s="270" t="str">
        <f t="shared" ca="1" si="211"/>
        <v xml:space="preserve">&lt;ruby&gt;&lt;rt&gt;&lt;/rt&gt;&lt;/ruby&gt;
</v>
      </c>
      <c r="P572" s="270" t="str">
        <f t="shared" ca="1" si="227"/>
        <v xml:space="preserve">&lt;ruby&gt;&lt;rt&gt;&lt;/rt&gt;&lt;/ruby&gt;
</v>
      </c>
      <c r="Q572" s="270" t="str">
        <f t="shared" ca="1" si="227"/>
        <v xml:space="preserve">&lt;ruby&gt;&lt;rt&gt;&lt;/rt&gt;&lt;/ruby&gt;
</v>
      </c>
      <c r="R572" s="271" t="str">
        <f t="shared" ca="1" si="212"/>
        <v xml:space="preserve">&lt;ruby&gt;&lt;rtc&gt;&lt;/rtc&gt;&lt;/ruby&gt;
</v>
      </c>
      <c r="S572" s="271" t="str">
        <f t="shared" ca="1" si="213"/>
        <v xml:space="preserve">&lt;ruby&gt;&lt;rt&gt;&lt;/rt&gt;&lt;rtc&gt;&lt;/rtc&gt;&lt;/ruby&gt;
</v>
      </c>
      <c r="T572" s="244"/>
      <c r="U572" s="272" t="b">
        <f t="shared" si="214"/>
        <v>0</v>
      </c>
      <c r="V572" s="272" t="b">
        <f t="shared" si="215"/>
        <v>0</v>
      </c>
      <c r="W572" s="272" t="b">
        <f t="shared" si="223"/>
        <v>1</v>
      </c>
      <c r="X572" s="272" t="b">
        <f t="shared" si="216"/>
        <v>1</v>
      </c>
      <c r="Y572" s="272" t="b">
        <f t="shared" si="217"/>
        <v>0</v>
      </c>
      <c r="Z572" s="298"/>
      <c r="AA572" s="305" t="str">
        <f t="shared" si="218"/>
        <v/>
      </c>
      <c r="AB572" s="301" t="str" cm="1">
        <f t="array" ref="AB572">IF( $AA572="", "", INDEX(聲母資料表, $AA572, AB$5))</f>
        <v/>
      </c>
      <c r="AC572" s="301" t="str" cm="1">
        <f t="array" ref="AC572">IF( $AA572="", "", INDEX(聲母資料表, $AA572, AC$5))</f>
        <v/>
      </c>
      <c r="AD572" s="305" t="str">
        <f t="shared" si="219"/>
        <v/>
      </c>
      <c r="AE572" s="301" t="str" cm="1">
        <f t="array" ref="AE572">IF( $X572, "", INDEX(韻母資料表, AD572, AE$5))</f>
        <v/>
      </c>
      <c r="AF572" s="301" t="str" cm="1">
        <f t="array" ref="AF572">IF( $X572, "", INDEX(韻母資料表, AE572, AF$5))</f>
        <v/>
      </c>
      <c r="AG572" s="298"/>
      <c r="AH572" s="301" t="str">
        <f t="array" ref="AH572">IF( $X572, "", IF( INDEX(韻母資料表, AD572, $AH$5) = "入聲", TRUE, FALSE) )</f>
        <v/>
      </c>
      <c r="AI572" s="302" t="str">
        <f t="shared" si="220"/>
        <v/>
      </c>
      <c r="AJ572" s="302" t="str">
        <f t="shared" si="225"/>
        <v/>
      </c>
      <c r="AK572" s="362" t="str">
        <f t="array" ref="AK572">IF( $X572, "", INDEX(韻母資料表, $AD572, $AK$5))</f>
        <v/>
      </c>
      <c r="AL572" s="362" t="str">
        <f t="array" ref="AL572">IF($X572, "", INDEX(白話字韻母八聲調資料表, $AE572, $AJ572))</f>
        <v/>
      </c>
      <c r="AM572" s="298"/>
      <c r="AN572" s="362" t="str" cm="1">
        <f t="array" ref="AN572">IF($W572, "", INDEX(聲母資料表, $AA572, AN$5))</f>
        <v/>
      </c>
      <c r="AO572" s="367" t="str" cm="1">
        <f t="array" ref="AO572">IF($X572, "", INDEX(韻母資料表, $AD572, AO$5))</f>
        <v/>
      </c>
      <c r="AP572" s="362" t="str" cm="1">
        <f t="array" ref="AP572">IF($X572, "", INDEX(台羅韻母八聲調資料表, $AE572, $F572))</f>
        <v/>
      </c>
      <c r="AQ572" s="298"/>
      <c r="AR572" s="302" t="str">
        <f t="array" ref="AR572">IF($W572, "", INDEX(聲母資料表, $AA572, $AR$5))</f>
        <v/>
      </c>
      <c r="AS572" s="303" t="str">
        <f t="array" ref="AS572">IF($X572, "", INDEX(韻母資料表, $AD572, $AS$5))</f>
        <v/>
      </c>
      <c r="AT572" s="302" t="str">
        <f t="array" ref="AT572">IF($X572, "", INDEX(閩拼韻母八聲調資料表, $AE572, $AJ572))</f>
        <v/>
      </c>
      <c r="AV572" s="301" t="b">
        <f t="shared" si="222"/>
        <v>0</v>
      </c>
      <c r="AW572" s="301" t="str">
        <f>IF( $AV572, IFERROR( IF(MATCH( $E572, 顎音化聲母!$H$9:$H$37, 0), TRUE, FALSE), FALSE), "")</f>
        <v/>
      </c>
      <c r="AX572" s="301" t="str">
        <f t="array" ref="AX572">IF( AND($AV572, $AW572), INDEX(顎音化聲母資料表, MATCH( $D572 &amp; $E572, 顎音化聲母!$L$5:$L$136, 0), 3), "")</f>
        <v/>
      </c>
      <c r="AY572" s="301" t="str">
        <f t="shared" si="221"/>
        <v/>
      </c>
      <c r="AZ572" s="362" t="str">
        <f t="array" ref="AZ572">IF($AY572="", "", IF( $AX572&lt;&gt;"", $AX572,INDEX(聲母資料表, $AY572, $AZ$5)))</f>
        <v/>
      </c>
      <c r="BA572" s="362" t="str">
        <f t="array" ref="BA572">IF($X572, "", INDEX(方音八音反切資料表, $AE572, $AJ572))</f>
        <v/>
      </c>
    </row>
    <row r="573" spans="2:53">
      <c r="B573" s="307">
        <f t="shared" si="203"/>
        <v>566</v>
      </c>
      <c r="C573" s="404"/>
      <c r="D573" s="312"/>
      <c r="E573" s="312"/>
      <c r="F573" s="296"/>
      <c r="G573" s="418" t="str">
        <f t="shared" si="204"/>
        <v/>
      </c>
      <c r="H573" s="269" t="str" cm="1">
        <f t="array" ref="H573">IF( OR($U573, NOT($V573), $X573), "",  $AF573 &amp; INDEX(中文數值資料表, $AJ573, 2) &amp; $AC573)</f>
        <v/>
      </c>
      <c r="I573" s="332" t="str">
        <f t="shared" si="205"/>
        <v/>
      </c>
      <c r="J573" s="333" t="str">
        <f t="shared" si="206"/>
        <v/>
      </c>
      <c r="K573" s="334" t="str">
        <f t="shared" si="207"/>
        <v/>
      </c>
      <c r="L573" s="335" t="str">
        <f t="shared" si="208"/>
        <v/>
      </c>
      <c r="M573" s="270" t="str">
        <f t="shared" ca="1" si="209"/>
        <v xml:space="preserve">\ltjruby{}{}\
</v>
      </c>
      <c r="N573" s="270" t="str">
        <f t="shared" ca="1" si="210"/>
        <v xml:space="preserve">&lt;ruby&gt;&lt;rt&gt;&lt;/rt&gt;&lt;/ruby&gt;
</v>
      </c>
      <c r="O573" s="270" t="str">
        <f t="shared" ca="1" si="211"/>
        <v xml:space="preserve">&lt;ruby&gt;&lt;rt&gt;&lt;/rt&gt;&lt;/ruby&gt;
</v>
      </c>
      <c r="P573" s="270" t="str">
        <f t="shared" ca="1" si="227"/>
        <v xml:space="preserve">&lt;ruby&gt;&lt;rt&gt;&lt;/rt&gt;&lt;/ruby&gt;
</v>
      </c>
      <c r="Q573" s="270" t="str">
        <f t="shared" ca="1" si="227"/>
        <v xml:space="preserve">&lt;ruby&gt;&lt;rt&gt;&lt;/rt&gt;&lt;/ruby&gt;
</v>
      </c>
      <c r="R573" s="271" t="str">
        <f t="shared" ca="1" si="212"/>
        <v xml:space="preserve">&lt;ruby&gt;&lt;rtc&gt;&lt;/rtc&gt;&lt;/ruby&gt;
</v>
      </c>
      <c r="S573" s="271" t="str">
        <f t="shared" ca="1" si="213"/>
        <v xml:space="preserve">&lt;ruby&gt;&lt;rt&gt;&lt;/rt&gt;&lt;rtc&gt;&lt;/rtc&gt;&lt;/ruby&gt;
</v>
      </c>
      <c r="T573" s="244"/>
      <c r="U573" s="272" t="b">
        <f t="shared" si="214"/>
        <v>0</v>
      </c>
      <c r="V573" s="272" t="b">
        <f t="shared" si="215"/>
        <v>0</v>
      </c>
      <c r="W573" s="272" t="b">
        <f t="shared" si="223"/>
        <v>1</v>
      </c>
      <c r="X573" s="272" t="b">
        <f t="shared" si="216"/>
        <v>1</v>
      </c>
      <c r="Y573" s="272" t="b">
        <f t="shared" si="217"/>
        <v>0</v>
      </c>
      <c r="Z573" s="298"/>
      <c r="AA573" s="305" t="str">
        <f t="shared" si="218"/>
        <v/>
      </c>
      <c r="AB573" s="301" t="str" cm="1">
        <f t="array" ref="AB573">IF( $AA573="", "", INDEX(聲母資料表, $AA573, AB$5))</f>
        <v/>
      </c>
      <c r="AC573" s="301" t="str" cm="1">
        <f t="array" ref="AC573">IF( $AA573="", "", INDEX(聲母資料表, $AA573, AC$5))</f>
        <v/>
      </c>
      <c r="AD573" s="305" t="str">
        <f t="shared" si="219"/>
        <v/>
      </c>
      <c r="AE573" s="301" t="str" cm="1">
        <f t="array" ref="AE573">IF( $X573, "", INDEX(韻母資料表, AD573, AE$5))</f>
        <v/>
      </c>
      <c r="AF573" s="301" t="str" cm="1">
        <f t="array" ref="AF573">IF( $X573, "", INDEX(韻母資料表, AE573, AF$5))</f>
        <v/>
      </c>
      <c r="AG573" s="298"/>
      <c r="AH573" s="301" t="str">
        <f t="array" ref="AH573">IF( $X573, "", IF( INDEX(韻母資料表, AD573, $AH$5) = "入聲", TRUE, FALSE) )</f>
        <v/>
      </c>
      <c r="AI573" s="302" t="str">
        <f t="shared" si="220"/>
        <v/>
      </c>
      <c r="AJ573" s="302" t="str">
        <f t="shared" si="225"/>
        <v/>
      </c>
      <c r="AK573" s="362" t="str">
        <f t="array" ref="AK573">IF( $X573, "", INDEX(韻母資料表, $AD573, $AK$5))</f>
        <v/>
      </c>
      <c r="AL573" s="362" t="str">
        <f t="array" ref="AL573">IF($X573, "", INDEX(白話字韻母八聲調資料表, $AE573, $AJ573))</f>
        <v/>
      </c>
      <c r="AM573" s="298"/>
      <c r="AN573" s="362" t="str" cm="1">
        <f t="array" ref="AN573">IF($W573, "", INDEX(聲母資料表, $AA573, AN$5))</f>
        <v/>
      </c>
      <c r="AO573" s="367" t="str" cm="1">
        <f t="array" ref="AO573">IF($X573, "", INDEX(韻母資料表, $AD573, AO$5))</f>
        <v/>
      </c>
      <c r="AP573" s="362" t="str" cm="1">
        <f t="array" ref="AP573">IF($X573, "", INDEX(台羅韻母八聲調資料表, $AE573, $F573))</f>
        <v/>
      </c>
      <c r="AQ573" s="298"/>
      <c r="AR573" s="302" t="str">
        <f t="array" ref="AR573">IF($W573, "", INDEX(聲母資料表, $AA573, $AR$5))</f>
        <v/>
      </c>
      <c r="AS573" s="303" t="str">
        <f t="array" ref="AS573">IF($X573, "", INDEX(韻母資料表, $AD573, $AS$5))</f>
        <v/>
      </c>
      <c r="AT573" s="302" t="str">
        <f t="array" ref="AT573">IF($X573, "", INDEX(閩拼韻母八聲調資料表, $AE573, $AJ573))</f>
        <v/>
      </c>
      <c r="AV573" s="301" t="b">
        <f t="shared" si="222"/>
        <v>0</v>
      </c>
      <c r="AW573" s="301" t="str">
        <f>IF( $AV573, IFERROR( IF(MATCH( $E573, 顎音化聲母!$H$9:$H$37, 0), TRUE, FALSE), FALSE), "")</f>
        <v/>
      </c>
      <c r="AX573" s="301" t="str">
        <f t="array" ref="AX573">IF( AND($AV573, $AW573), INDEX(顎音化聲母資料表, MATCH( $D573 &amp; $E573, 顎音化聲母!$L$5:$L$136, 0), 3), "")</f>
        <v/>
      </c>
      <c r="AY573" s="301" t="str">
        <f t="shared" si="221"/>
        <v/>
      </c>
      <c r="AZ573" s="362" t="str">
        <f t="array" ref="AZ573">IF($AY573="", "", IF( $AX573&lt;&gt;"", $AX573,INDEX(聲母資料表, $AY573, $AZ$5)))</f>
        <v/>
      </c>
      <c r="BA573" s="362" t="str">
        <f t="array" ref="BA573">IF($X573, "", INDEX(方音八音反切資料表, $AE573, $AJ573))</f>
        <v/>
      </c>
    </row>
    <row r="574" spans="2:53">
      <c r="B574" s="307">
        <f t="shared" si="203"/>
        <v>567</v>
      </c>
      <c r="C574" s="404"/>
      <c r="D574" s="312"/>
      <c r="E574" s="312"/>
      <c r="F574" s="296"/>
      <c r="G574" s="418" t="str">
        <f t="shared" si="204"/>
        <v/>
      </c>
      <c r="H574" s="269" t="str" cm="1">
        <f t="array" ref="H574">IF( OR($U574, NOT($V574), $X574), "",  $AF574 &amp; INDEX(中文數值資料表, $AJ574, 2) &amp; $AC574)</f>
        <v/>
      </c>
      <c r="I574" s="332" t="str">
        <f t="shared" si="205"/>
        <v/>
      </c>
      <c r="J574" s="333" t="str">
        <f t="shared" si="206"/>
        <v/>
      </c>
      <c r="K574" s="334" t="str">
        <f t="shared" si="207"/>
        <v/>
      </c>
      <c r="L574" s="335" t="str">
        <f t="shared" si="208"/>
        <v/>
      </c>
      <c r="M574" s="270" t="str">
        <f t="shared" ca="1" si="209"/>
        <v xml:space="preserve">\ltjruby{}{}\
</v>
      </c>
      <c r="N574" s="270" t="str">
        <f t="shared" ca="1" si="210"/>
        <v xml:space="preserve">&lt;ruby&gt;&lt;rt&gt;&lt;/rt&gt;&lt;/ruby&gt;
</v>
      </c>
      <c r="O574" s="270" t="str">
        <f t="shared" ca="1" si="211"/>
        <v xml:space="preserve">&lt;ruby&gt;&lt;rt&gt;&lt;/rt&gt;&lt;/ruby&gt;
</v>
      </c>
      <c r="P574" s="270" t="str">
        <f t="shared" ca="1" si="227"/>
        <v xml:space="preserve">&lt;ruby&gt;&lt;rt&gt;&lt;/rt&gt;&lt;/ruby&gt;
</v>
      </c>
      <c r="Q574" s="270" t="str">
        <f t="shared" ca="1" si="227"/>
        <v xml:space="preserve">&lt;ruby&gt;&lt;rt&gt;&lt;/rt&gt;&lt;/ruby&gt;
</v>
      </c>
      <c r="R574" s="271" t="str">
        <f t="shared" ca="1" si="212"/>
        <v xml:space="preserve">&lt;ruby&gt;&lt;rtc&gt;&lt;/rtc&gt;&lt;/ruby&gt;
</v>
      </c>
      <c r="S574" s="271" t="str">
        <f t="shared" ca="1" si="213"/>
        <v xml:space="preserve">&lt;ruby&gt;&lt;rt&gt;&lt;/rt&gt;&lt;rtc&gt;&lt;/rtc&gt;&lt;/ruby&gt;
</v>
      </c>
      <c r="T574" s="244"/>
      <c r="U574" s="272" t="b">
        <f t="shared" si="214"/>
        <v>0</v>
      </c>
      <c r="V574" s="272" t="b">
        <f t="shared" si="215"/>
        <v>0</v>
      </c>
      <c r="W574" s="272" t="b">
        <f t="shared" si="223"/>
        <v>1</v>
      </c>
      <c r="X574" s="272" t="b">
        <f t="shared" si="216"/>
        <v>1</v>
      </c>
      <c r="Y574" s="272" t="b">
        <f t="shared" si="217"/>
        <v>0</v>
      </c>
      <c r="Z574" s="298"/>
      <c r="AA574" s="305" t="str">
        <f t="shared" si="218"/>
        <v/>
      </c>
      <c r="AB574" s="301" t="str" cm="1">
        <f t="array" ref="AB574">IF( $AA574="", "", INDEX(聲母資料表, $AA574, AB$5))</f>
        <v/>
      </c>
      <c r="AC574" s="301" t="str" cm="1">
        <f t="array" ref="AC574">IF( $AA574="", "", INDEX(聲母資料表, $AA574, AC$5))</f>
        <v/>
      </c>
      <c r="AD574" s="305" t="str">
        <f t="shared" si="219"/>
        <v/>
      </c>
      <c r="AE574" s="301" t="str" cm="1">
        <f t="array" ref="AE574">IF( $X574, "", INDEX(韻母資料表, AD574, AE$5))</f>
        <v/>
      </c>
      <c r="AF574" s="301" t="str" cm="1">
        <f t="array" ref="AF574">IF( $X574, "", INDEX(韻母資料表, AE574, AF$5))</f>
        <v/>
      </c>
      <c r="AG574" s="298"/>
      <c r="AH574" s="301" t="str">
        <f t="array" ref="AH574">IF( $X574, "", IF( INDEX(韻母資料表, AD574, $AH$5) = "入聲", TRUE, FALSE) )</f>
        <v/>
      </c>
      <c r="AI574" s="302" t="str">
        <f t="shared" si="220"/>
        <v/>
      </c>
      <c r="AJ574" s="302" t="str">
        <f t="shared" si="225"/>
        <v/>
      </c>
      <c r="AK574" s="362" t="str">
        <f t="array" ref="AK574">IF( $X574, "", INDEX(韻母資料表, $AD574, $AK$5))</f>
        <v/>
      </c>
      <c r="AL574" s="362" t="str">
        <f t="array" ref="AL574">IF($X574, "", INDEX(白話字韻母八聲調資料表, $AE574, $AJ574))</f>
        <v/>
      </c>
      <c r="AM574" s="298"/>
      <c r="AN574" s="362" t="str" cm="1">
        <f t="array" ref="AN574">IF($W574, "", INDEX(聲母資料表, $AA574, AN$5))</f>
        <v/>
      </c>
      <c r="AO574" s="367" t="str" cm="1">
        <f t="array" ref="AO574">IF($X574, "", INDEX(韻母資料表, $AD574, AO$5))</f>
        <v/>
      </c>
      <c r="AP574" s="362" t="str" cm="1">
        <f t="array" ref="AP574">IF($X574, "", INDEX(台羅韻母八聲調資料表, $AE574, $F574))</f>
        <v/>
      </c>
      <c r="AQ574" s="298"/>
      <c r="AR574" s="302" t="str">
        <f t="array" ref="AR574">IF($W574, "", INDEX(聲母資料表, $AA574, $AR$5))</f>
        <v/>
      </c>
      <c r="AS574" s="303" t="str">
        <f t="array" ref="AS574">IF($X574, "", INDEX(韻母資料表, $AD574, $AS$5))</f>
        <v/>
      </c>
      <c r="AT574" s="302" t="str">
        <f t="array" ref="AT574">IF($X574, "", INDEX(閩拼韻母八聲調資料表, $AE574, $AJ574))</f>
        <v/>
      </c>
      <c r="AV574" s="301" t="b">
        <f t="shared" si="222"/>
        <v>0</v>
      </c>
      <c r="AW574" s="301" t="str">
        <f>IF( $AV574, IFERROR( IF(MATCH( $E574, 顎音化聲母!$H$9:$H$37, 0), TRUE, FALSE), FALSE), "")</f>
        <v/>
      </c>
      <c r="AX574" s="301" t="str">
        <f t="array" ref="AX574">IF( AND($AV574, $AW574), INDEX(顎音化聲母資料表, MATCH( $D574 &amp; $E574, 顎音化聲母!$L$5:$L$136, 0), 3), "")</f>
        <v/>
      </c>
      <c r="AY574" s="301" t="str">
        <f t="shared" si="221"/>
        <v/>
      </c>
      <c r="AZ574" s="362" t="str">
        <f t="array" ref="AZ574">IF($AY574="", "", IF( $AX574&lt;&gt;"", $AX574,INDEX(聲母資料表, $AY574, $AZ$5)))</f>
        <v/>
      </c>
      <c r="BA574" s="362" t="str">
        <f t="array" ref="BA574">IF($X574, "", INDEX(方音八音反切資料表, $AE574, $AJ574))</f>
        <v/>
      </c>
    </row>
    <row r="575" spans="2:53">
      <c r="B575" s="307">
        <f t="shared" si="203"/>
        <v>568</v>
      </c>
      <c r="C575" s="404"/>
      <c r="D575" s="312"/>
      <c r="E575" s="312"/>
      <c r="F575" s="296"/>
      <c r="G575" s="418" t="str">
        <f t="shared" si="204"/>
        <v/>
      </c>
      <c r="H575" s="269" t="str" cm="1">
        <f t="array" ref="H575">IF( OR($U575, NOT($V575), $X575), "",  $AF575 &amp; INDEX(中文數值資料表, $AJ575, 2) &amp; $AC575)</f>
        <v/>
      </c>
      <c r="I575" s="332" t="str">
        <f t="shared" si="205"/>
        <v/>
      </c>
      <c r="J575" s="333" t="str">
        <f t="shared" si="206"/>
        <v/>
      </c>
      <c r="K575" s="334" t="str">
        <f t="shared" si="207"/>
        <v/>
      </c>
      <c r="L575" s="335" t="str">
        <f t="shared" si="208"/>
        <v/>
      </c>
      <c r="M575" s="270" t="str">
        <f t="shared" ca="1" si="209"/>
        <v xml:space="preserve">\ltjruby{}{}\
</v>
      </c>
      <c r="N575" s="270" t="str">
        <f t="shared" ca="1" si="210"/>
        <v xml:space="preserve">&lt;ruby&gt;&lt;rt&gt;&lt;/rt&gt;&lt;/ruby&gt;
</v>
      </c>
      <c r="O575" s="270" t="str">
        <f t="shared" ca="1" si="211"/>
        <v xml:space="preserve">&lt;ruby&gt;&lt;rt&gt;&lt;/rt&gt;&lt;/ruby&gt;
</v>
      </c>
      <c r="P575" s="270" t="str">
        <f t="shared" ca="1" si="227"/>
        <v xml:space="preserve">&lt;ruby&gt;&lt;rt&gt;&lt;/rt&gt;&lt;/ruby&gt;
</v>
      </c>
      <c r="Q575" s="270" t="str">
        <f t="shared" ca="1" si="227"/>
        <v xml:space="preserve">&lt;ruby&gt;&lt;rt&gt;&lt;/rt&gt;&lt;/ruby&gt;
</v>
      </c>
      <c r="R575" s="271" t="str">
        <f t="shared" ca="1" si="212"/>
        <v xml:space="preserve">&lt;ruby&gt;&lt;rtc&gt;&lt;/rtc&gt;&lt;/ruby&gt;
</v>
      </c>
      <c r="S575" s="271" t="str">
        <f t="shared" ca="1" si="213"/>
        <v xml:space="preserve">&lt;ruby&gt;&lt;rt&gt;&lt;/rt&gt;&lt;rtc&gt;&lt;/rtc&gt;&lt;/ruby&gt;
</v>
      </c>
      <c r="T575" s="244"/>
      <c r="U575" s="272" t="b">
        <f t="shared" si="214"/>
        <v>0</v>
      </c>
      <c r="V575" s="272" t="b">
        <f t="shared" si="215"/>
        <v>0</v>
      </c>
      <c r="W575" s="272" t="b">
        <f t="shared" si="223"/>
        <v>1</v>
      </c>
      <c r="X575" s="272" t="b">
        <f t="shared" si="216"/>
        <v>1</v>
      </c>
      <c r="Y575" s="272" t="b">
        <f t="shared" si="217"/>
        <v>0</v>
      </c>
      <c r="Z575" s="298"/>
      <c r="AA575" s="305" t="str">
        <f t="shared" si="218"/>
        <v/>
      </c>
      <c r="AB575" s="301" t="str" cm="1">
        <f t="array" ref="AB575">IF( $AA575="", "", INDEX(聲母資料表, $AA575, AB$5))</f>
        <v/>
      </c>
      <c r="AC575" s="301" t="str" cm="1">
        <f t="array" ref="AC575">IF( $AA575="", "", INDEX(聲母資料表, $AA575, AC$5))</f>
        <v/>
      </c>
      <c r="AD575" s="305" t="str">
        <f t="shared" si="219"/>
        <v/>
      </c>
      <c r="AE575" s="301" t="str" cm="1">
        <f t="array" ref="AE575">IF( $X575, "", INDEX(韻母資料表, AD575, AE$5))</f>
        <v/>
      </c>
      <c r="AF575" s="301" t="str" cm="1">
        <f t="array" ref="AF575">IF( $X575, "", INDEX(韻母資料表, AE575, AF$5))</f>
        <v/>
      </c>
      <c r="AG575" s="298"/>
      <c r="AH575" s="301" t="str">
        <f t="array" ref="AH575">IF( $X575, "", IF( INDEX(韻母資料表, AD575, $AH$5) = "入聲", TRUE, FALSE) )</f>
        <v/>
      </c>
      <c r="AI575" s="302" t="str">
        <f t="shared" si="220"/>
        <v/>
      </c>
      <c r="AJ575" s="302" t="str">
        <f t="shared" si="225"/>
        <v/>
      </c>
      <c r="AK575" s="362" t="str">
        <f t="array" ref="AK575">IF( $X575, "", INDEX(韻母資料表, $AD575, $AK$5))</f>
        <v/>
      </c>
      <c r="AL575" s="362" t="str">
        <f t="array" ref="AL575">IF($X575, "", INDEX(白話字韻母八聲調資料表, $AE575, $AJ575))</f>
        <v/>
      </c>
      <c r="AM575" s="298"/>
      <c r="AN575" s="362" t="str" cm="1">
        <f t="array" ref="AN575">IF($W575, "", INDEX(聲母資料表, $AA575, AN$5))</f>
        <v/>
      </c>
      <c r="AO575" s="367" t="str" cm="1">
        <f t="array" ref="AO575">IF($X575, "", INDEX(韻母資料表, $AD575, AO$5))</f>
        <v/>
      </c>
      <c r="AP575" s="362" t="str" cm="1">
        <f t="array" ref="AP575">IF($X575, "", INDEX(台羅韻母八聲調資料表, $AE575, $F575))</f>
        <v/>
      </c>
      <c r="AQ575" s="298"/>
      <c r="AR575" s="302" t="str">
        <f t="array" ref="AR575">IF($W575, "", INDEX(聲母資料表, $AA575, $AR$5))</f>
        <v/>
      </c>
      <c r="AS575" s="303" t="str">
        <f t="array" ref="AS575">IF($X575, "", INDEX(韻母資料表, $AD575, $AS$5))</f>
        <v/>
      </c>
      <c r="AT575" s="302" t="str">
        <f t="array" ref="AT575">IF($X575, "", INDEX(閩拼韻母八聲調資料表, $AE575, $AJ575))</f>
        <v/>
      </c>
      <c r="AV575" s="301" t="b">
        <f t="shared" si="222"/>
        <v>0</v>
      </c>
      <c r="AW575" s="301" t="str">
        <f>IF( $AV575, IFERROR( IF(MATCH( $E575, 顎音化聲母!$H$9:$H$37, 0), TRUE, FALSE), FALSE), "")</f>
        <v/>
      </c>
      <c r="AX575" s="301" t="str">
        <f t="array" ref="AX575">IF( AND($AV575, $AW575), INDEX(顎音化聲母資料表, MATCH( $D575 &amp; $E575, 顎音化聲母!$L$5:$L$136, 0), 3), "")</f>
        <v/>
      </c>
      <c r="AY575" s="301" t="str">
        <f t="shared" si="221"/>
        <v/>
      </c>
      <c r="AZ575" s="362" t="str">
        <f t="array" ref="AZ575">IF($AY575="", "", IF( $AX575&lt;&gt;"", $AX575,INDEX(聲母資料表, $AY575, $AZ$5)))</f>
        <v/>
      </c>
      <c r="BA575" s="362" t="str">
        <f t="array" ref="BA575">IF($X575, "", INDEX(方音八音反切資料表, $AE575, $AJ575))</f>
        <v/>
      </c>
    </row>
    <row r="576" spans="2:53">
      <c r="B576" s="307">
        <f t="shared" si="203"/>
        <v>569</v>
      </c>
      <c r="C576" s="404"/>
      <c r="D576" s="312"/>
      <c r="E576" s="312"/>
      <c r="F576" s="296"/>
      <c r="G576" s="418" t="str">
        <f t="shared" si="204"/>
        <v/>
      </c>
      <c r="H576" s="269" t="str" cm="1">
        <f t="array" ref="H576">IF( OR($U576, NOT($V576), $X576), "",  $AF576 &amp; INDEX(中文數值資料表, $AJ576, 2) &amp; $AC576)</f>
        <v/>
      </c>
      <c r="I576" s="332" t="str">
        <f t="shared" si="205"/>
        <v/>
      </c>
      <c r="J576" s="333" t="str">
        <f t="shared" si="206"/>
        <v/>
      </c>
      <c r="K576" s="334" t="str">
        <f t="shared" si="207"/>
        <v/>
      </c>
      <c r="L576" s="335" t="str">
        <f t="shared" si="208"/>
        <v/>
      </c>
      <c r="M576" s="270" t="str">
        <f t="shared" ca="1" si="209"/>
        <v xml:space="preserve">\ltjruby{}{}\
</v>
      </c>
      <c r="N576" s="270" t="str">
        <f t="shared" ca="1" si="210"/>
        <v xml:space="preserve">&lt;ruby&gt;&lt;rt&gt;&lt;/rt&gt;&lt;/ruby&gt;
</v>
      </c>
      <c r="O576" s="270" t="str">
        <f t="shared" ca="1" si="211"/>
        <v xml:space="preserve">&lt;ruby&gt;&lt;rt&gt;&lt;/rt&gt;&lt;/ruby&gt;
</v>
      </c>
      <c r="P576" s="270" t="str">
        <f t="shared" ca="1" si="227"/>
        <v xml:space="preserve">&lt;ruby&gt;&lt;rt&gt;&lt;/rt&gt;&lt;/ruby&gt;
</v>
      </c>
      <c r="Q576" s="270" t="str">
        <f t="shared" ca="1" si="227"/>
        <v xml:space="preserve">&lt;ruby&gt;&lt;rt&gt;&lt;/rt&gt;&lt;/ruby&gt;
</v>
      </c>
      <c r="R576" s="271" t="str">
        <f t="shared" ca="1" si="212"/>
        <v xml:space="preserve">&lt;ruby&gt;&lt;rtc&gt;&lt;/rtc&gt;&lt;/ruby&gt;
</v>
      </c>
      <c r="S576" s="271" t="str">
        <f t="shared" ca="1" si="213"/>
        <v xml:space="preserve">&lt;ruby&gt;&lt;rt&gt;&lt;/rt&gt;&lt;rtc&gt;&lt;/rtc&gt;&lt;/ruby&gt;
</v>
      </c>
      <c r="T576" s="244"/>
      <c r="U576" s="272" t="b">
        <f t="shared" si="214"/>
        <v>0</v>
      </c>
      <c r="V576" s="272" t="b">
        <f t="shared" si="215"/>
        <v>0</v>
      </c>
      <c r="W576" s="272" t="b">
        <f t="shared" si="223"/>
        <v>1</v>
      </c>
      <c r="X576" s="272" t="b">
        <f t="shared" si="216"/>
        <v>1</v>
      </c>
      <c r="Y576" s="272" t="b">
        <f t="shared" si="217"/>
        <v>0</v>
      </c>
      <c r="Z576" s="298"/>
      <c r="AA576" s="305" t="str">
        <f t="shared" si="218"/>
        <v/>
      </c>
      <c r="AB576" s="301" t="str" cm="1">
        <f t="array" ref="AB576">IF( $AA576="", "", INDEX(聲母資料表, $AA576, AB$5))</f>
        <v/>
      </c>
      <c r="AC576" s="301" t="str" cm="1">
        <f t="array" ref="AC576">IF( $AA576="", "", INDEX(聲母資料表, $AA576, AC$5))</f>
        <v/>
      </c>
      <c r="AD576" s="305" t="str">
        <f t="shared" si="219"/>
        <v/>
      </c>
      <c r="AE576" s="301" t="str" cm="1">
        <f t="array" ref="AE576">IF( $X576, "", INDEX(韻母資料表, AD576, AE$5))</f>
        <v/>
      </c>
      <c r="AF576" s="301" t="str" cm="1">
        <f t="array" ref="AF576">IF( $X576, "", INDEX(韻母資料表, AE576, AF$5))</f>
        <v/>
      </c>
      <c r="AG576" s="298"/>
      <c r="AH576" s="301" t="str">
        <f t="array" ref="AH576">IF( $X576, "", IF( INDEX(韻母資料表, AD576, $AH$5) = "入聲", TRUE, FALSE) )</f>
        <v/>
      </c>
      <c r="AI576" s="302" t="str">
        <f t="shared" si="220"/>
        <v/>
      </c>
      <c r="AJ576" s="302" t="str">
        <f t="shared" si="225"/>
        <v/>
      </c>
      <c r="AK576" s="362" t="str">
        <f t="array" ref="AK576">IF( $X576, "", INDEX(韻母資料表, $AD576, $AK$5))</f>
        <v/>
      </c>
      <c r="AL576" s="362" t="str">
        <f t="array" ref="AL576">IF($X576, "", INDEX(白話字韻母八聲調資料表, $AE576, $AJ576))</f>
        <v/>
      </c>
      <c r="AM576" s="298"/>
      <c r="AN576" s="362" t="str" cm="1">
        <f t="array" ref="AN576">IF($W576, "", INDEX(聲母資料表, $AA576, AN$5))</f>
        <v/>
      </c>
      <c r="AO576" s="367" t="str" cm="1">
        <f t="array" ref="AO576">IF($X576, "", INDEX(韻母資料表, $AD576, AO$5))</f>
        <v/>
      </c>
      <c r="AP576" s="362" t="str" cm="1">
        <f t="array" ref="AP576">IF($X576, "", INDEX(台羅韻母八聲調資料表, $AE576, $F576))</f>
        <v/>
      </c>
      <c r="AQ576" s="298"/>
      <c r="AR576" s="302" t="str">
        <f t="array" ref="AR576">IF($W576, "", INDEX(聲母資料表, $AA576, $AR$5))</f>
        <v/>
      </c>
      <c r="AS576" s="303" t="str">
        <f t="array" ref="AS576">IF($X576, "", INDEX(韻母資料表, $AD576, $AS$5))</f>
        <v/>
      </c>
      <c r="AT576" s="302" t="str">
        <f t="array" ref="AT576">IF($X576, "", INDEX(閩拼韻母八聲調資料表, $AE576, $AJ576))</f>
        <v/>
      </c>
      <c r="AV576" s="301" t="b">
        <f t="shared" si="222"/>
        <v>0</v>
      </c>
      <c r="AW576" s="301" t="str">
        <f>IF( $AV576, IFERROR( IF(MATCH( $E576, 顎音化聲母!$H$9:$H$37, 0), TRUE, FALSE), FALSE), "")</f>
        <v/>
      </c>
      <c r="AX576" s="301" t="str">
        <f t="array" ref="AX576">IF( AND($AV576, $AW576), INDEX(顎音化聲母資料表, MATCH( $D576 &amp; $E576, 顎音化聲母!$L$5:$L$136, 0), 3), "")</f>
        <v/>
      </c>
      <c r="AY576" s="301" t="str">
        <f t="shared" si="221"/>
        <v/>
      </c>
      <c r="AZ576" s="362" t="str">
        <f t="array" ref="AZ576">IF($AY576="", "", IF( $AX576&lt;&gt;"", $AX576,INDEX(聲母資料表, $AY576, $AZ$5)))</f>
        <v/>
      </c>
      <c r="BA576" s="362" t="str">
        <f t="array" ref="BA576">IF($X576, "", INDEX(方音八音反切資料表, $AE576, $AJ576))</f>
        <v/>
      </c>
    </row>
    <row r="577" spans="2:53">
      <c r="B577" s="307">
        <f t="shared" si="203"/>
        <v>570</v>
      </c>
      <c r="C577" s="404"/>
      <c r="D577" s="312"/>
      <c r="E577" s="312"/>
      <c r="F577" s="296"/>
      <c r="G577" s="418" t="str">
        <f t="shared" si="204"/>
        <v/>
      </c>
      <c r="H577" s="269" t="str" cm="1">
        <f t="array" ref="H577">IF( OR($U577, NOT($V577), $X577), "",  $AF577 &amp; INDEX(中文數值資料表, $AJ577, 2) &amp; $AC577)</f>
        <v/>
      </c>
      <c r="I577" s="332" t="str">
        <f t="shared" si="205"/>
        <v/>
      </c>
      <c r="J577" s="333" t="str">
        <f t="shared" si="206"/>
        <v/>
      </c>
      <c r="K577" s="334" t="str">
        <f t="shared" si="207"/>
        <v/>
      </c>
      <c r="L577" s="335" t="str">
        <f t="shared" si="208"/>
        <v/>
      </c>
      <c r="M577" s="270" t="str">
        <f t="shared" ca="1" si="209"/>
        <v xml:space="preserve">\ltjruby{}{}\
</v>
      </c>
      <c r="N577" s="270" t="str">
        <f t="shared" ca="1" si="210"/>
        <v xml:space="preserve">&lt;ruby&gt;&lt;rt&gt;&lt;/rt&gt;&lt;/ruby&gt;
</v>
      </c>
      <c r="O577" s="270" t="str">
        <f t="shared" ca="1" si="211"/>
        <v xml:space="preserve">&lt;ruby&gt;&lt;rt&gt;&lt;/rt&gt;&lt;/ruby&gt;
</v>
      </c>
      <c r="P577" s="270" t="str">
        <f t="shared" ca="1" si="227"/>
        <v xml:space="preserve">&lt;ruby&gt;&lt;rt&gt;&lt;/rt&gt;&lt;/ruby&gt;
</v>
      </c>
      <c r="Q577" s="270" t="str">
        <f t="shared" ca="1" si="227"/>
        <v xml:space="preserve">&lt;ruby&gt;&lt;rt&gt;&lt;/rt&gt;&lt;/ruby&gt;
</v>
      </c>
      <c r="R577" s="271" t="str">
        <f t="shared" ca="1" si="212"/>
        <v xml:space="preserve">&lt;ruby&gt;&lt;rtc&gt;&lt;/rtc&gt;&lt;/ruby&gt;
</v>
      </c>
      <c r="S577" s="271" t="str">
        <f t="shared" ca="1" si="213"/>
        <v xml:space="preserve">&lt;ruby&gt;&lt;rt&gt;&lt;/rt&gt;&lt;rtc&gt;&lt;/rtc&gt;&lt;/ruby&gt;
</v>
      </c>
      <c r="T577" s="244"/>
      <c r="U577" s="272" t="b">
        <f t="shared" si="214"/>
        <v>0</v>
      </c>
      <c r="V577" s="272" t="b">
        <f t="shared" si="215"/>
        <v>0</v>
      </c>
      <c r="W577" s="272" t="b">
        <f t="shared" si="223"/>
        <v>1</v>
      </c>
      <c r="X577" s="272" t="b">
        <f t="shared" si="216"/>
        <v>1</v>
      </c>
      <c r="Y577" s="272" t="b">
        <f t="shared" si="217"/>
        <v>0</v>
      </c>
      <c r="Z577" s="298"/>
      <c r="AA577" s="305" t="str">
        <f t="shared" si="218"/>
        <v/>
      </c>
      <c r="AB577" s="301" t="str" cm="1">
        <f t="array" ref="AB577">IF( $AA577="", "", INDEX(聲母資料表, $AA577, AB$5))</f>
        <v/>
      </c>
      <c r="AC577" s="301" t="str" cm="1">
        <f t="array" ref="AC577">IF( $AA577="", "", INDEX(聲母資料表, $AA577, AC$5))</f>
        <v/>
      </c>
      <c r="AD577" s="305" t="str">
        <f t="shared" si="219"/>
        <v/>
      </c>
      <c r="AE577" s="301" t="str" cm="1">
        <f t="array" ref="AE577">IF( $X577, "", INDEX(韻母資料表, AD577, AE$5))</f>
        <v/>
      </c>
      <c r="AF577" s="301" t="str" cm="1">
        <f t="array" ref="AF577">IF( $X577, "", INDEX(韻母資料表, AE577, AF$5))</f>
        <v/>
      </c>
      <c r="AG577" s="298"/>
      <c r="AH577" s="301" t="str">
        <f t="array" ref="AH577">IF( $X577, "", IF( INDEX(韻母資料表, AD577, $AH$5) = "入聲", TRUE, FALSE) )</f>
        <v/>
      </c>
      <c r="AI577" s="302" t="str">
        <f t="shared" si="220"/>
        <v/>
      </c>
      <c r="AJ577" s="302" t="str">
        <f t="shared" si="225"/>
        <v/>
      </c>
      <c r="AK577" s="362" t="str">
        <f t="array" ref="AK577">IF( $X577, "", INDEX(韻母資料表, $AD577, $AK$5))</f>
        <v/>
      </c>
      <c r="AL577" s="362" t="str">
        <f t="array" ref="AL577">IF($X577, "", INDEX(白話字韻母八聲調資料表, $AE577, $AJ577))</f>
        <v/>
      </c>
      <c r="AM577" s="298"/>
      <c r="AN577" s="362" t="str" cm="1">
        <f t="array" ref="AN577">IF($W577, "", INDEX(聲母資料表, $AA577, AN$5))</f>
        <v/>
      </c>
      <c r="AO577" s="367" t="str" cm="1">
        <f t="array" ref="AO577">IF($X577, "", INDEX(韻母資料表, $AD577, AO$5))</f>
        <v/>
      </c>
      <c r="AP577" s="362" t="str" cm="1">
        <f t="array" ref="AP577">IF($X577, "", INDEX(台羅韻母八聲調資料表, $AE577, $F577))</f>
        <v/>
      </c>
      <c r="AQ577" s="298"/>
      <c r="AR577" s="302" t="str">
        <f t="array" ref="AR577">IF($W577, "", INDEX(聲母資料表, $AA577, $AR$5))</f>
        <v/>
      </c>
      <c r="AS577" s="303" t="str">
        <f t="array" ref="AS577">IF($X577, "", INDEX(韻母資料表, $AD577, $AS$5))</f>
        <v/>
      </c>
      <c r="AT577" s="302" t="str">
        <f t="array" ref="AT577">IF($X577, "", INDEX(閩拼韻母八聲調資料表, $AE577, $AJ577))</f>
        <v/>
      </c>
      <c r="AV577" s="301" t="b">
        <f t="shared" si="222"/>
        <v>0</v>
      </c>
      <c r="AW577" s="301" t="str">
        <f>IF( $AV577, IFERROR( IF(MATCH( $E577, 顎音化聲母!$H$9:$H$37, 0), TRUE, FALSE), FALSE), "")</f>
        <v/>
      </c>
      <c r="AX577" s="301" t="str">
        <f t="array" ref="AX577">IF( AND($AV577, $AW577), INDEX(顎音化聲母資料表, MATCH( $D577 &amp; $E577, 顎音化聲母!$L$5:$L$136, 0), 3), "")</f>
        <v/>
      </c>
      <c r="AY577" s="301" t="str">
        <f t="shared" si="221"/>
        <v/>
      </c>
      <c r="AZ577" s="362" t="str">
        <f t="array" ref="AZ577">IF($AY577="", "", IF( $AX577&lt;&gt;"", $AX577,INDEX(聲母資料表, $AY577, $AZ$5)))</f>
        <v/>
      </c>
      <c r="BA577" s="362" t="str">
        <f t="array" ref="BA577">IF($X577, "", INDEX(方音八音反切資料表, $AE577, $AJ577))</f>
        <v/>
      </c>
    </row>
    <row r="578" spans="2:53">
      <c r="B578" s="307">
        <f t="shared" si="203"/>
        <v>571</v>
      </c>
      <c r="C578" s="404"/>
      <c r="D578" s="312"/>
      <c r="E578" s="312"/>
      <c r="F578" s="296"/>
      <c r="G578" s="418" t="str">
        <f t="shared" si="204"/>
        <v/>
      </c>
      <c r="H578" s="269" t="str" cm="1">
        <f t="array" ref="H578">IF( OR($U578, NOT($V578), $X578), "",  $AF578 &amp; INDEX(中文數值資料表, $AJ578, 2) &amp; $AC578)</f>
        <v/>
      </c>
      <c r="I578" s="332" t="str">
        <f t="shared" si="205"/>
        <v/>
      </c>
      <c r="J578" s="333" t="str">
        <f t="shared" si="206"/>
        <v/>
      </c>
      <c r="K578" s="334" t="str">
        <f t="shared" si="207"/>
        <v/>
      </c>
      <c r="L578" s="335" t="str">
        <f t="shared" si="208"/>
        <v/>
      </c>
      <c r="M578" s="270" t="str">
        <f t="shared" ca="1" si="209"/>
        <v xml:space="preserve">\ltjruby{}{}\
</v>
      </c>
      <c r="N578" s="270" t="str">
        <f t="shared" ca="1" si="210"/>
        <v xml:space="preserve">&lt;ruby&gt;&lt;rt&gt;&lt;/rt&gt;&lt;/ruby&gt;
</v>
      </c>
      <c r="O578" s="270" t="str">
        <f t="shared" ca="1" si="211"/>
        <v xml:space="preserve">&lt;ruby&gt;&lt;rt&gt;&lt;/rt&gt;&lt;/ruby&gt;
</v>
      </c>
      <c r="P578" s="270" t="str">
        <f t="shared" ca="1" si="227"/>
        <v xml:space="preserve">&lt;ruby&gt;&lt;rt&gt;&lt;/rt&gt;&lt;/ruby&gt;
</v>
      </c>
      <c r="Q578" s="270" t="str">
        <f t="shared" ca="1" si="227"/>
        <v xml:space="preserve">&lt;ruby&gt;&lt;rt&gt;&lt;/rt&gt;&lt;/ruby&gt;
</v>
      </c>
      <c r="R578" s="271" t="str">
        <f t="shared" ca="1" si="212"/>
        <v xml:space="preserve">&lt;ruby&gt;&lt;rtc&gt;&lt;/rtc&gt;&lt;/ruby&gt;
</v>
      </c>
      <c r="S578" s="271" t="str">
        <f t="shared" ca="1" si="213"/>
        <v xml:space="preserve">&lt;ruby&gt;&lt;rt&gt;&lt;/rt&gt;&lt;rtc&gt;&lt;/rtc&gt;&lt;/ruby&gt;
</v>
      </c>
      <c r="T578" s="244"/>
      <c r="U578" s="272" t="b">
        <f t="shared" si="214"/>
        <v>0</v>
      </c>
      <c r="V578" s="272" t="b">
        <f t="shared" si="215"/>
        <v>0</v>
      </c>
      <c r="W578" s="272" t="b">
        <f t="shared" si="223"/>
        <v>1</v>
      </c>
      <c r="X578" s="272" t="b">
        <f t="shared" si="216"/>
        <v>1</v>
      </c>
      <c r="Y578" s="272" t="b">
        <f t="shared" si="217"/>
        <v>0</v>
      </c>
      <c r="Z578" s="298"/>
      <c r="AA578" s="305" t="str">
        <f t="shared" si="218"/>
        <v/>
      </c>
      <c r="AB578" s="301" t="str" cm="1">
        <f t="array" ref="AB578">IF( $AA578="", "", INDEX(聲母資料表, $AA578, AB$5))</f>
        <v/>
      </c>
      <c r="AC578" s="301" t="str" cm="1">
        <f t="array" ref="AC578">IF( $AA578="", "", INDEX(聲母資料表, $AA578, AC$5))</f>
        <v/>
      </c>
      <c r="AD578" s="305" t="str">
        <f t="shared" si="219"/>
        <v/>
      </c>
      <c r="AE578" s="301" t="str" cm="1">
        <f t="array" ref="AE578">IF( $X578, "", INDEX(韻母資料表, AD578, AE$5))</f>
        <v/>
      </c>
      <c r="AF578" s="301" t="str" cm="1">
        <f t="array" ref="AF578">IF( $X578, "", INDEX(韻母資料表, AE578, AF$5))</f>
        <v/>
      </c>
      <c r="AG578" s="298"/>
      <c r="AH578" s="301" t="str">
        <f t="array" ref="AH578">IF( $X578, "", IF( INDEX(韻母資料表, AD578, $AH$5) = "入聲", TRUE, FALSE) )</f>
        <v/>
      </c>
      <c r="AI578" s="302" t="str">
        <f t="shared" si="220"/>
        <v/>
      </c>
      <c r="AJ578" s="302" t="str">
        <f t="shared" si="225"/>
        <v/>
      </c>
      <c r="AK578" s="362" t="str">
        <f t="array" ref="AK578">IF( $X578, "", INDEX(韻母資料表, $AD578, $AK$5))</f>
        <v/>
      </c>
      <c r="AL578" s="362" t="str">
        <f t="array" ref="AL578">IF($X578, "", INDEX(白話字韻母八聲調資料表, $AE578, $AJ578))</f>
        <v/>
      </c>
      <c r="AM578" s="298"/>
      <c r="AN578" s="362" t="str" cm="1">
        <f t="array" ref="AN578">IF($W578, "", INDEX(聲母資料表, $AA578, AN$5))</f>
        <v/>
      </c>
      <c r="AO578" s="367" t="str" cm="1">
        <f t="array" ref="AO578">IF($X578, "", INDEX(韻母資料表, $AD578, AO$5))</f>
        <v/>
      </c>
      <c r="AP578" s="362" t="str" cm="1">
        <f t="array" ref="AP578">IF($X578, "", INDEX(台羅韻母八聲調資料表, $AE578, $F578))</f>
        <v/>
      </c>
      <c r="AQ578" s="298"/>
      <c r="AR578" s="302" t="str">
        <f t="array" ref="AR578">IF($W578, "", INDEX(聲母資料表, $AA578, $AR$5))</f>
        <v/>
      </c>
      <c r="AS578" s="303" t="str">
        <f t="array" ref="AS578">IF($X578, "", INDEX(韻母資料表, $AD578, $AS$5))</f>
        <v/>
      </c>
      <c r="AT578" s="302" t="str">
        <f t="array" ref="AT578">IF($X578, "", INDEX(閩拼韻母八聲調資料表, $AE578, $AJ578))</f>
        <v/>
      </c>
      <c r="AV578" s="301" t="b">
        <f t="shared" si="222"/>
        <v>0</v>
      </c>
      <c r="AW578" s="301" t="str">
        <f>IF( $AV578, IFERROR( IF(MATCH( $E578, 顎音化聲母!$H$9:$H$37, 0), TRUE, FALSE), FALSE), "")</f>
        <v/>
      </c>
      <c r="AX578" s="301" t="str">
        <f t="array" ref="AX578">IF( AND($AV578, $AW578), INDEX(顎音化聲母資料表, MATCH( $D578 &amp; $E578, 顎音化聲母!$L$5:$L$136, 0), 3), "")</f>
        <v/>
      </c>
      <c r="AY578" s="301" t="str">
        <f t="shared" si="221"/>
        <v/>
      </c>
      <c r="AZ578" s="362" t="str">
        <f t="array" ref="AZ578">IF($AY578="", "", IF( $AX578&lt;&gt;"", $AX578,INDEX(聲母資料表, $AY578, $AZ$5)))</f>
        <v/>
      </c>
      <c r="BA578" s="362" t="str">
        <f t="array" ref="BA578">IF($X578, "", INDEX(方音八音反切資料表, $AE578, $AJ578))</f>
        <v/>
      </c>
    </row>
    <row r="579" spans="2:53">
      <c r="B579" s="307">
        <f t="shared" si="203"/>
        <v>572</v>
      </c>
      <c r="C579" s="404"/>
      <c r="D579" s="312"/>
      <c r="E579" s="312"/>
      <c r="F579" s="296"/>
      <c r="G579" s="418" t="str">
        <f t="shared" si="204"/>
        <v/>
      </c>
      <c r="H579" s="269" t="str" cm="1">
        <f t="array" ref="H579">IF( OR($U579, NOT($V579), $X579), "",  $AF579 &amp; INDEX(中文數值資料表, $AJ579, 2) &amp; $AC579)</f>
        <v/>
      </c>
      <c r="I579" s="332" t="str">
        <f t="shared" si="205"/>
        <v/>
      </c>
      <c r="J579" s="333" t="str">
        <f t="shared" si="206"/>
        <v/>
      </c>
      <c r="K579" s="334" t="str">
        <f t="shared" si="207"/>
        <v/>
      </c>
      <c r="L579" s="335" t="str">
        <f t="shared" si="208"/>
        <v/>
      </c>
      <c r="M579" s="270" t="str">
        <f t="shared" ca="1" si="209"/>
        <v xml:space="preserve">\ltjruby{}{}\
</v>
      </c>
      <c r="N579" s="270" t="str">
        <f t="shared" ca="1" si="210"/>
        <v xml:space="preserve">&lt;ruby&gt;&lt;rt&gt;&lt;/rt&gt;&lt;/ruby&gt;
</v>
      </c>
      <c r="O579" s="270" t="str">
        <f t="shared" ca="1" si="211"/>
        <v xml:space="preserve">&lt;ruby&gt;&lt;rt&gt;&lt;/rt&gt;&lt;/ruby&gt;
</v>
      </c>
      <c r="P579" s="270" t="str">
        <f t="shared" ca="1" si="227"/>
        <v xml:space="preserve">&lt;ruby&gt;&lt;rt&gt;&lt;/rt&gt;&lt;/ruby&gt;
</v>
      </c>
      <c r="Q579" s="270" t="str">
        <f t="shared" ca="1" si="227"/>
        <v xml:space="preserve">&lt;ruby&gt;&lt;rt&gt;&lt;/rt&gt;&lt;/ruby&gt;
</v>
      </c>
      <c r="R579" s="271" t="str">
        <f t="shared" ca="1" si="212"/>
        <v xml:space="preserve">&lt;ruby&gt;&lt;rtc&gt;&lt;/rtc&gt;&lt;/ruby&gt;
</v>
      </c>
      <c r="S579" s="271" t="str">
        <f t="shared" ca="1" si="213"/>
        <v xml:space="preserve">&lt;ruby&gt;&lt;rt&gt;&lt;/rt&gt;&lt;rtc&gt;&lt;/rtc&gt;&lt;/ruby&gt;
</v>
      </c>
      <c r="T579" s="244"/>
      <c r="U579" s="272" t="b">
        <f t="shared" si="214"/>
        <v>0</v>
      </c>
      <c r="V579" s="272" t="b">
        <f t="shared" si="215"/>
        <v>0</v>
      </c>
      <c r="W579" s="272" t="b">
        <f t="shared" si="223"/>
        <v>1</v>
      </c>
      <c r="X579" s="272" t="b">
        <f t="shared" si="216"/>
        <v>1</v>
      </c>
      <c r="Y579" s="272" t="b">
        <f t="shared" si="217"/>
        <v>0</v>
      </c>
      <c r="Z579" s="298"/>
      <c r="AA579" s="305" t="str">
        <f t="shared" si="218"/>
        <v/>
      </c>
      <c r="AB579" s="301" t="str" cm="1">
        <f t="array" ref="AB579">IF( $AA579="", "", INDEX(聲母資料表, $AA579, AB$5))</f>
        <v/>
      </c>
      <c r="AC579" s="301" t="str" cm="1">
        <f t="array" ref="AC579">IF( $AA579="", "", INDEX(聲母資料表, $AA579, AC$5))</f>
        <v/>
      </c>
      <c r="AD579" s="305" t="str">
        <f t="shared" si="219"/>
        <v/>
      </c>
      <c r="AE579" s="301" t="str" cm="1">
        <f t="array" ref="AE579">IF( $X579, "", INDEX(韻母資料表, AD579, AE$5))</f>
        <v/>
      </c>
      <c r="AF579" s="301" t="str" cm="1">
        <f t="array" ref="AF579">IF( $X579, "", INDEX(韻母資料表, AE579, AF$5))</f>
        <v/>
      </c>
      <c r="AG579" s="298"/>
      <c r="AH579" s="301" t="str">
        <f t="array" ref="AH579">IF( $X579, "", IF( INDEX(韻母資料表, AD579, $AH$5) = "入聲", TRUE, FALSE) )</f>
        <v/>
      </c>
      <c r="AI579" s="302" t="str">
        <f t="shared" si="220"/>
        <v/>
      </c>
      <c r="AJ579" s="302" t="str">
        <f t="shared" si="225"/>
        <v/>
      </c>
      <c r="AK579" s="362" t="str">
        <f t="array" ref="AK579">IF( $X579, "", INDEX(韻母資料表, $AD579, $AK$5))</f>
        <v/>
      </c>
      <c r="AL579" s="362" t="str">
        <f t="array" ref="AL579">IF($X579, "", INDEX(白話字韻母八聲調資料表, $AE579, $AJ579))</f>
        <v/>
      </c>
      <c r="AM579" s="298"/>
      <c r="AN579" s="362" t="str" cm="1">
        <f t="array" ref="AN579">IF($W579, "", INDEX(聲母資料表, $AA579, AN$5))</f>
        <v/>
      </c>
      <c r="AO579" s="367" t="str" cm="1">
        <f t="array" ref="AO579">IF($X579, "", INDEX(韻母資料表, $AD579, AO$5))</f>
        <v/>
      </c>
      <c r="AP579" s="362" t="str" cm="1">
        <f t="array" ref="AP579">IF($X579, "", INDEX(台羅韻母八聲調資料表, $AE579, $F579))</f>
        <v/>
      </c>
      <c r="AQ579" s="298"/>
      <c r="AR579" s="302" t="str">
        <f t="array" ref="AR579">IF($W579, "", INDEX(聲母資料表, $AA579, $AR$5))</f>
        <v/>
      </c>
      <c r="AS579" s="303" t="str">
        <f t="array" ref="AS579">IF($X579, "", INDEX(韻母資料表, $AD579, $AS$5))</f>
        <v/>
      </c>
      <c r="AT579" s="302" t="str">
        <f t="array" ref="AT579">IF($X579, "", INDEX(閩拼韻母八聲調資料表, $AE579, $AJ579))</f>
        <v/>
      </c>
      <c r="AV579" s="301" t="b">
        <f t="shared" si="222"/>
        <v>0</v>
      </c>
      <c r="AW579" s="301" t="str">
        <f>IF( $AV579, IFERROR( IF(MATCH( $E579, 顎音化聲母!$H$9:$H$37, 0), TRUE, FALSE), FALSE), "")</f>
        <v/>
      </c>
      <c r="AX579" s="301" t="str">
        <f t="array" ref="AX579">IF( AND($AV579, $AW579), INDEX(顎音化聲母資料表, MATCH( $D579 &amp; $E579, 顎音化聲母!$L$5:$L$136, 0), 3), "")</f>
        <v/>
      </c>
      <c r="AY579" s="301" t="str">
        <f t="shared" si="221"/>
        <v/>
      </c>
      <c r="AZ579" s="362" t="str">
        <f t="array" ref="AZ579">IF($AY579="", "", IF( $AX579&lt;&gt;"", $AX579,INDEX(聲母資料表, $AY579, $AZ$5)))</f>
        <v/>
      </c>
      <c r="BA579" s="362" t="str">
        <f t="array" ref="BA579">IF($X579, "", INDEX(方音八音反切資料表, $AE579, $AJ579))</f>
        <v/>
      </c>
    </row>
    <row r="580" spans="2:53">
      <c r="B580" s="307">
        <f t="shared" si="203"/>
        <v>573</v>
      </c>
      <c r="C580" s="404"/>
      <c r="D580" s="312"/>
      <c r="E580" s="312"/>
      <c r="F580" s="296"/>
      <c r="G580" s="418" t="str">
        <f t="shared" si="204"/>
        <v/>
      </c>
      <c r="H580" s="269" t="str" cm="1">
        <f t="array" ref="H580">IF( OR($U580, NOT($V580), $X580), "",  $AF580 &amp; INDEX(中文數值資料表, $AJ580, 2) &amp; $AC580)</f>
        <v/>
      </c>
      <c r="I580" s="332" t="str">
        <f t="shared" si="205"/>
        <v/>
      </c>
      <c r="J580" s="333" t="str">
        <f t="shared" si="206"/>
        <v/>
      </c>
      <c r="K580" s="334" t="str">
        <f t="shared" si="207"/>
        <v/>
      </c>
      <c r="L580" s="335" t="str">
        <f t="shared" si="208"/>
        <v/>
      </c>
      <c r="M580" s="270" t="str">
        <f t="shared" ca="1" si="209"/>
        <v xml:space="preserve">\ltjruby{}{}\
</v>
      </c>
      <c r="N580" s="270" t="str">
        <f t="shared" ca="1" si="210"/>
        <v xml:space="preserve">&lt;ruby&gt;&lt;rt&gt;&lt;/rt&gt;&lt;/ruby&gt;
</v>
      </c>
      <c r="O580" s="270" t="str">
        <f t="shared" ca="1" si="211"/>
        <v xml:space="preserve">&lt;ruby&gt;&lt;rt&gt;&lt;/rt&gt;&lt;/ruby&gt;
</v>
      </c>
      <c r="P580" s="270" t="str">
        <f t="shared" ca="1" si="227"/>
        <v xml:space="preserve">&lt;ruby&gt;&lt;rt&gt;&lt;/rt&gt;&lt;/ruby&gt;
</v>
      </c>
      <c r="Q580" s="270" t="str">
        <f t="shared" ca="1" si="227"/>
        <v xml:space="preserve">&lt;ruby&gt;&lt;rt&gt;&lt;/rt&gt;&lt;/ruby&gt;
</v>
      </c>
      <c r="R580" s="271" t="str">
        <f t="shared" ca="1" si="212"/>
        <v xml:space="preserve">&lt;ruby&gt;&lt;rtc&gt;&lt;/rtc&gt;&lt;/ruby&gt;
</v>
      </c>
      <c r="S580" s="271" t="str">
        <f t="shared" ca="1" si="213"/>
        <v xml:space="preserve">&lt;ruby&gt;&lt;rt&gt;&lt;/rt&gt;&lt;rtc&gt;&lt;/rtc&gt;&lt;/ruby&gt;
</v>
      </c>
      <c r="T580" s="244"/>
      <c r="U580" s="272" t="b">
        <f t="shared" si="214"/>
        <v>0</v>
      </c>
      <c r="V580" s="272" t="b">
        <f t="shared" si="215"/>
        <v>0</v>
      </c>
      <c r="W580" s="272" t="b">
        <f t="shared" si="223"/>
        <v>1</v>
      </c>
      <c r="X580" s="272" t="b">
        <f t="shared" si="216"/>
        <v>1</v>
      </c>
      <c r="Y580" s="272" t="b">
        <f t="shared" si="217"/>
        <v>0</v>
      </c>
      <c r="Z580" s="298"/>
      <c r="AA580" s="305" t="str">
        <f t="shared" si="218"/>
        <v/>
      </c>
      <c r="AB580" s="301" t="str" cm="1">
        <f t="array" ref="AB580">IF( $AA580="", "", INDEX(聲母資料表, $AA580, AB$5))</f>
        <v/>
      </c>
      <c r="AC580" s="301" t="str" cm="1">
        <f t="array" ref="AC580">IF( $AA580="", "", INDEX(聲母資料表, $AA580, AC$5))</f>
        <v/>
      </c>
      <c r="AD580" s="305" t="str">
        <f t="shared" si="219"/>
        <v/>
      </c>
      <c r="AE580" s="301" t="str" cm="1">
        <f t="array" ref="AE580">IF( $X580, "", INDEX(韻母資料表, AD580, AE$5))</f>
        <v/>
      </c>
      <c r="AF580" s="301" t="str" cm="1">
        <f t="array" ref="AF580">IF( $X580, "", INDEX(韻母資料表, AE580, AF$5))</f>
        <v/>
      </c>
      <c r="AG580" s="298"/>
      <c r="AH580" s="301" t="str">
        <f t="array" ref="AH580">IF( $X580, "", IF( INDEX(韻母資料表, AD580, $AH$5) = "入聲", TRUE, FALSE) )</f>
        <v/>
      </c>
      <c r="AI580" s="302" t="str">
        <f t="shared" si="220"/>
        <v/>
      </c>
      <c r="AJ580" s="302" t="str">
        <f t="shared" si="225"/>
        <v/>
      </c>
      <c r="AK580" s="362" t="str">
        <f t="array" ref="AK580">IF( $X580, "", INDEX(韻母資料表, $AD580, $AK$5))</f>
        <v/>
      </c>
      <c r="AL580" s="362" t="str">
        <f t="array" ref="AL580">IF($X580, "", INDEX(白話字韻母八聲調資料表, $AE580, $AJ580))</f>
        <v/>
      </c>
      <c r="AM580" s="298"/>
      <c r="AN580" s="362" t="str" cm="1">
        <f t="array" ref="AN580">IF($W580, "", INDEX(聲母資料表, $AA580, AN$5))</f>
        <v/>
      </c>
      <c r="AO580" s="367" t="str" cm="1">
        <f t="array" ref="AO580">IF($X580, "", INDEX(韻母資料表, $AD580, AO$5))</f>
        <v/>
      </c>
      <c r="AP580" s="362" t="str" cm="1">
        <f t="array" ref="AP580">IF($X580, "", INDEX(台羅韻母八聲調資料表, $AE580, $F580))</f>
        <v/>
      </c>
      <c r="AQ580" s="298"/>
      <c r="AR580" s="302" t="str">
        <f t="array" ref="AR580">IF($W580, "", INDEX(聲母資料表, $AA580, $AR$5))</f>
        <v/>
      </c>
      <c r="AS580" s="303" t="str">
        <f t="array" ref="AS580">IF($X580, "", INDEX(韻母資料表, $AD580, $AS$5))</f>
        <v/>
      </c>
      <c r="AT580" s="302" t="str">
        <f t="array" ref="AT580">IF($X580, "", INDEX(閩拼韻母八聲調資料表, $AE580, $AJ580))</f>
        <v/>
      </c>
      <c r="AV580" s="301" t="b">
        <f t="shared" si="222"/>
        <v>0</v>
      </c>
      <c r="AW580" s="301" t="str">
        <f>IF( $AV580, IFERROR( IF(MATCH( $E580, 顎音化聲母!$H$9:$H$37, 0), TRUE, FALSE), FALSE), "")</f>
        <v/>
      </c>
      <c r="AX580" s="301" t="str">
        <f t="array" ref="AX580">IF( AND($AV580, $AW580), INDEX(顎音化聲母資料表, MATCH( $D580 &amp; $E580, 顎音化聲母!$L$5:$L$136, 0), 3), "")</f>
        <v/>
      </c>
      <c r="AY580" s="301" t="str">
        <f t="shared" si="221"/>
        <v/>
      </c>
      <c r="AZ580" s="362" t="str">
        <f t="array" ref="AZ580">IF($AY580="", "", IF( $AX580&lt;&gt;"", $AX580,INDEX(聲母資料表, $AY580, $AZ$5)))</f>
        <v/>
      </c>
      <c r="BA580" s="362" t="str">
        <f t="array" ref="BA580">IF($X580, "", INDEX(方音八音反切資料表, $AE580, $AJ580))</f>
        <v/>
      </c>
    </row>
    <row r="581" spans="2:53">
      <c r="B581" s="307">
        <f t="shared" si="203"/>
        <v>574</v>
      </c>
      <c r="C581" s="404"/>
      <c r="D581" s="312"/>
      <c r="E581" s="312"/>
      <c r="F581" s="296"/>
      <c r="G581" s="418" t="str">
        <f t="shared" si="204"/>
        <v/>
      </c>
      <c r="H581" s="269" t="str" cm="1">
        <f t="array" ref="H581">IF( OR($U581, NOT($V581), $X581), "",  $AF581 &amp; INDEX(中文數值資料表, $AJ581, 2) &amp; $AC581)</f>
        <v/>
      </c>
      <c r="I581" s="332" t="str">
        <f t="shared" si="205"/>
        <v/>
      </c>
      <c r="J581" s="333" t="str">
        <f t="shared" si="206"/>
        <v/>
      </c>
      <c r="K581" s="334" t="str">
        <f t="shared" si="207"/>
        <v/>
      </c>
      <c r="L581" s="335" t="str">
        <f t="shared" si="208"/>
        <v/>
      </c>
      <c r="M581" s="270" t="str">
        <f t="shared" ca="1" si="209"/>
        <v xml:space="preserve">\ltjruby{}{}\
</v>
      </c>
      <c r="N581" s="270" t="str">
        <f t="shared" ca="1" si="210"/>
        <v xml:space="preserve">&lt;ruby&gt;&lt;rt&gt;&lt;/rt&gt;&lt;/ruby&gt;
</v>
      </c>
      <c r="O581" s="270" t="str">
        <f t="shared" ca="1" si="211"/>
        <v xml:space="preserve">&lt;ruby&gt;&lt;rt&gt;&lt;/rt&gt;&lt;/ruby&gt;
</v>
      </c>
      <c r="P581" s="270" t="str">
        <f t="shared" ca="1" si="227"/>
        <v xml:space="preserve">&lt;ruby&gt;&lt;rt&gt;&lt;/rt&gt;&lt;/ruby&gt;
</v>
      </c>
      <c r="Q581" s="270" t="str">
        <f t="shared" ca="1" si="227"/>
        <v xml:space="preserve">&lt;ruby&gt;&lt;rt&gt;&lt;/rt&gt;&lt;/ruby&gt;
</v>
      </c>
      <c r="R581" s="271" t="str">
        <f t="shared" ca="1" si="212"/>
        <v xml:space="preserve">&lt;ruby&gt;&lt;rtc&gt;&lt;/rtc&gt;&lt;/ruby&gt;
</v>
      </c>
      <c r="S581" s="271" t="str">
        <f t="shared" ca="1" si="213"/>
        <v xml:space="preserve">&lt;ruby&gt;&lt;rt&gt;&lt;/rt&gt;&lt;rtc&gt;&lt;/rtc&gt;&lt;/ruby&gt;
</v>
      </c>
      <c r="T581" s="244"/>
      <c r="U581" s="272" t="b">
        <f t="shared" si="214"/>
        <v>0</v>
      </c>
      <c r="V581" s="272" t="b">
        <f t="shared" si="215"/>
        <v>0</v>
      </c>
      <c r="W581" s="272" t="b">
        <f t="shared" si="223"/>
        <v>1</v>
      </c>
      <c r="X581" s="272" t="b">
        <f t="shared" si="216"/>
        <v>1</v>
      </c>
      <c r="Y581" s="272" t="b">
        <f t="shared" si="217"/>
        <v>0</v>
      </c>
      <c r="Z581" s="298"/>
      <c r="AA581" s="305" t="str">
        <f t="shared" si="218"/>
        <v/>
      </c>
      <c r="AB581" s="301" t="str" cm="1">
        <f t="array" ref="AB581">IF( $AA581="", "", INDEX(聲母資料表, $AA581, AB$5))</f>
        <v/>
      </c>
      <c r="AC581" s="301" t="str" cm="1">
        <f t="array" ref="AC581">IF( $AA581="", "", INDEX(聲母資料表, $AA581, AC$5))</f>
        <v/>
      </c>
      <c r="AD581" s="305" t="str">
        <f t="shared" si="219"/>
        <v/>
      </c>
      <c r="AE581" s="301" t="str" cm="1">
        <f t="array" ref="AE581">IF( $X581, "", INDEX(韻母資料表, AD581, AE$5))</f>
        <v/>
      </c>
      <c r="AF581" s="301" t="str" cm="1">
        <f t="array" ref="AF581">IF( $X581, "", INDEX(韻母資料表, AE581, AF$5))</f>
        <v/>
      </c>
      <c r="AG581" s="298"/>
      <c r="AH581" s="301" t="str">
        <f t="array" ref="AH581">IF( $X581, "", IF( INDEX(韻母資料表, AD581, $AH$5) = "入聲", TRUE, FALSE) )</f>
        <v/>
      </c>
      <c r="AI581" s="302" t="str">
        <f t="shared" si="220"/>
        <v/>
      </c>
      <c r="AJ581" s="302" t="str">
        <f t="shared" si="225"/>
        <v/>
      </c>
      <c r="AK581" s="362" t="str">
        <f t="array" ref="AK581">IF( $X581, "", INDEX(韻母資料表, $AD581, $AK$5))</f>
        <v/>
      </c>
      <c r="AL581" s="362" t="str">
        <f t="array" ref="AL581">IF($X581, "", INDEX(白話字韻母八聲調資料表, $AE581, $AJ581))</f>
        <v/>
      </c>
      <c r="AM581" s="298"/>
      <c r="AN581" s="362" t="str" cm="1">
        <f t="array" ref="AN581">IF($W581, "", INDEX(聲母資料表, $AA581, AN$5))</f>
        <v/>
      </c>
      <c r="AO581" s="367" t="str" cm="1">
        <f t="array" ref="AO581">IF($X581, "", INDEX(韻母資料表, $AD581, AO$5))</f>
        <v/>
      </c>
      <c r="AP581" s="362" t="str" cm="1">
        <f t="array" ref="AP581">IF($X581, "", INDEX(台羅韻母八聲調資料表, $AE581, $F581))</f>
        <v/>
      </c>
      <c r="AQ581" s="298"/>
      <c r="AR581" s="302" t="str">
        <f t="array" ref="AR581">IF($W581, "", INDEX(聲母資料表, $AA581, $AR$5))</f>
        <v/>
      </c>
      <c r="AS581" s="303" t="str">
        <f t="array" ref="AS581">IF($X581, "", INDEX(韻母資料表, $AD581, $AS$5))</f>
        <v/>
      </c>
      <c r="AT581" s="302" t="str">
        <f t="array" ref="AT581">IF($X581, "", INDEX(閩拼韻母八聲調資料表, $AE581, $AJ581))</f>
        <v/>
      </c>
      <c r="AV581" s="301" t="b">
        <f t="shared" si="222"/>
        <v>0</v>
      </c>
      <c r="AW581" s="301" t="str">
        <f>IF( $AV581, IFERROR( IF(MATCH( $E581, 顎音化聲母!$H$9:$H$37, 0), TRUE, FALSE), FALSE), "")</f>
        <v/>
      </c>
      <c r="AX581" s="301" t="str">
        <f t="array" ref="AX581">IF( AND($AV581, $AW581), INDEX(顎音化聲母資料表, MATCH( $D581 &amp; $E581, 顎音化聲母!$L$5:$L$136, 0), 3), "")</f>
        <v/>
      </c>
      <c r="AY581" s="301" t="str">
        <f t="shared" si="221"/>
        <v/>
      </c>
      <c r="AZ581" s="362" t="str">
        <f t="array" ref="AZ581">IF($AY581="", "", IF( $AX581&lt;&gt;"", $AX581,INDEX(聲母資料表, $AY581, $AZ$5)))</f>
        <v/>
      </c>
      <c r="BA581" s="362" t="str">
        <f t="array" ref="BA581">IF($X581, "", INDEX(方音八音反切資料表, $AE581, $AJ581))</f>
        <v/>
      </c>
    </row>
    <row r="582" spans="2:53">
      <c r="B582" s="307">
        <f t="shared" si="203"/>
        <v>575</v>
      </c>
      <c r="C582" s="404"/>
      <c r="D582" s="312"/>
      <c r="E582" s="312"/>
      <c r="F582" s="296"/>
      <c r="G582" s="418" t="str">
        <f t="shared" si="204"/>
        <v/>
      </c>
      <c r="H582" s="269" t="str" cm="1">
        <f t="array" ref="H582">IF( OR($U582, NOT($V582), $X582), "",  $AF582 &amp; INDEX(中文數值資料表, $AJ582, 2) &amp; $AC582)</f>
        <v/>
      </c>
      <c r="I582" s="332" t="str">
        <f t="shared" si="205"/>
        <v/>
      </c>
      <c r="J582" s="333" t="str">
        <f t="shared" si="206"/>
        <v/>
      </c>
      <c r="K582" s="334" t="str">
        <f t="shared" si="207"/>
        <v/>
      </c>
      <c r="L582" s="335" t="str">
        <f t="shared" si="208"/>
        <v/>
      </c>
      <c r="M582" s="270" t="str">
        <f t="shared" ca="1" si="209"/>
        <v xml:space="preserve">\ltjruby{}{}\
</v>
      </c>
      <c r="N582" s="270" t="str">
        <f t="shared" ca="1" si="210"/>
        <v xml:space="preserve">&lt;ruby&gt;&lt;rt&gt;&lt;/rt&gt;&lt;/ruby&gt;
</v>
      </c>
      <c r="O582" s="270" t="str">
        <f t="shared" ca="1" si="211"/>
        <v xml:space="preserve">&lt;ruby&gt;&lt;rt&gt;&lt;/rt&gt;&lt;/ruby&gt;
</v>
      </c>
      <c r="P582" s="270" t="str">
        <f t="shared" ca="1" si="227"/>
        <v xml:space="preserve">&lt;ruby&gt;&lt;rt&gt;&lt;/rt&gt;&lt;/ruby&gt;
</v>
      </c>
      <c r="Q582" s="270" t="str">
        <f t="shared" ca="1" si="227"/>
        <v xml:space="preserve">&lt;ruby&gt;&lt;rt&gt;&lt;/rt&gt;&lt;/ruby&gt;
</v>
      </c>
      <c r="R582" s="271" t="str">
        <f t="shared" ca="1" si="212"/>
        <v xml:space="preserve">&lt;ruby&gt;&lt;rtc&gt;&lt;/rtc&gt;&lt;/ruby&gt;
</v>
      </c>
      <c r="S582" s="271" t="str">
        <f t="shared" ca="1" si="213"/>
        <v xml:space="preserve">&lt;ruby&gt;&lt;rt&gt;&lt;/rt&gt;&lt;rtc&gt;&lt;/rtc&gt;&lt;/ruby&gt;
</v>
      </c>
      <c r="T582" s="244"/>
      <c r="U582" s="272" t="b">
        <f t="shared" si="214"/>
        <v>0</v>
      </c>
      <c r="V582" s="272" t="b">
        <f t="shared" si="215"/>
        <v>0</v>
      </c>
      <c r="W582" s="272" t="b">
        <f t="shared" si="223"/>
        <v>1</v>
      </c>
      <c r="X582" s="272" t="b">
        <f t="shared" si="216"/>
        <v>1</v>
      </c>
      <c r="Y582" s="272" t="b">
        <f t="shared" si="217"/>
        <v>0</v>
      </c>
      <c r="Z582" s="298"/>
      <c r="AA582" s="305" t="str">
        <f t="shared" si="218"/>
        <v/>
      </c>
      <c r="AB582" s="301" t="str" cm="1">
        <f t="array" ref="AB582">IF( $AA582="", "", INDEX(聲母資料表, $AA582, AB$5))</f>
        <v/>
      </c>
      <c r="AC582" s="301" t="str" cm="1">
        <f t="array" ref="AC582">IF( $AA582="", "", INDEX(聲母資料表, $AA582, AC$5))</f>
        <v/>
      </c>
      <c r="AD582" s="305" t="str">
        <f t="shared" si="219"/>
        <v/>
      </c>
      <c r="AE582" s="301" t="str" cm="1">
        <f t="array" ref="AE582">IF( $X582, "", INDEX(韻母資料表, AD582, AE$5))</f>
        <v/>
      </c>
      <c r="AF582" s="301" t="str" cm="1">
        <f t="array" ref="AF582">IF( $X582, "", INDEX(韻母資料表, AE582, AF$5))</f>
        <v/>
      </c>
      <c r="AG582" s="298"/>
      <c r="AH582" s="301" t="str">
        <f t="array" ref="AH582">IF( $X582, "", IF( INDEX(韻母資料表, AD582, $AH$5) = "入聲", TRUE, FALSE) )</f>
        <v/>
      </c>
      <c r="AI582" s="302" t="str">
        <f t="shared" si="220"/>
        <v/>
      </c>
      <c r="AJ582" s="302" t="str">
        <f t="shared" si="225"/>
        <v/>
      </c>
      <c r="AK582" s="362" t="str">
        <f t="array" ref="AK582">IF( $X582, "", INDEX(韻母資料表, $AD582, $AK$5))</f>
        <v/>
      </c>
      <c r="AL582" s="362" t="str">
        <f t="array" ref="AL582">IF($X582, "", INDEX(白話字韻母八聲調資料表, $AE582, $AJ582))</f>
        <v/>
      </c>
      <c r="AM582" s="298"/>
      <c r="AN582" s="362" t="str" cm="1">
        <f t="array" ref="AN582">IF($W582, "", INDEX(聲母資料表, $AA582, AN$5))</f>
        <v/>
      </c>
      <c r="AO582" s="367" t="str" cm="1">
        <f t="array" ref="AO582">IF($X582, "", INDEX(韻母資料表, $AD582, AO$5))</f>
        <v/>
      </c>
      <c r="AP582" s="362" t="str" cm="1">
        <f t="array" ref="AP582">IF($X582, "", INDEX(台羅韻母八聲調資料表, $AE582, $F582))</f>
        <v/>
      </c>
      <c r="AQ582" s="298"/>
      <c r="AR582" s="302" t="str">
        <f t="array" ref="AR582">IF($W582, "", INDEX(聲母資料表, $AA582, $AR$5))</f>
        <v/>
      </c>
      <c r="AS582" s="303" t="str">
        <f t="array" ref="AS582">IF($X582, "", INDEX(韻母資料表, $AD582, $AS$5))</f>
        <v/>
      </c>
      <c r="AT582" s="302" t="str">
        <f t="array" ref="AT582">IF($X582, "", INDEX(閩拼韻母八聲調資料表, $AE582, $AJ582))</f>
        <v/>
      </c>
      <c r="AV582" s="301" t="b">
        <f t="shared" si="222"/>
        <v>0</v>
      </c>
      <c r="AW582" s="301" t="str">
        <f>IF( $AV582, IFERROR( IF(MATCH( $E582, 顎音化聲母!$H$9:$H$37, 0), TRUE, FALSE), FALSE), "")</f>
        <v/>
      </c>
      <c r="AX582" s="301" t="str">
        <f t="array" ref="AX582">IF( AND($AV582, $AW582), INDEX(顎音化聲母資料表, MATCH( $D582 &amp; $E582, 顎音化聲母!$L$5:$L$136, 0), 3), "")</f>
        <v/>
      </c>
      <c r="AY582" s="301" t="str">
        <f t="shared" si="221"/>
        <v/>
      </c>
      <c r="AZ582" s="362" t="str">
        <f t="array" ref="AZ582">IF($AY582="", "", IF( $AX582&lt;&gt;"", $AX582,INDEX(聲母資料表, $AY582, $AZ$5)))</f>
        <v/>
      </c>
      <c r="BA582" s="362" t="str">
        <f t="array" ref="BA582">IF($X582, "", INDEX(方音八音反切資料表, $AE582, $AJ582))</f>
        <v/>
      </c>
    </row>
    <row r="583" spans="2:53">
      <c r="B583" s="307">
        <f t="shared" si="203"/>
        <v>576</v>
      </c>
      <c r="C583" s="404"/>
      <c r="D583" s="312"/>
      <c r="E583" s="312"/>
      <c r="F583" s="296"/>
      <c r="G583" s="418" t="str">
        <f t="shared" si="204"/>
        <v/>
      </c>
      <c r="H583" s="269" t="str" cm="1">
        <f t="array" ref="H583">IF( OR($U583, NOT($V583), $X583), "",  $AF583 &amp; INDEX(中文數值資料表, $AJ583, 2) &amp; $AC583)</f>
        <v/>
      </c>
      <c r="I583" s="332" t="str">
        <f t="shared" si="205"/>
        <v/>
      </c>
      <c r="J583" s="333" t="str">
        <f t="shared" si="206"/>
        <v/>
      </c>
      <c r="K583" s="334" t="str">
        <f t="shared" si="207"/>
        <v/>
      </c>
      <c r="L583" s="335" t="str">
        <f t="shared" si="208"/>
        <v/>
      </c>
      <c r="M583" s="270" t="str">
        <f t="shared" ca="1" si="209"/>
        <v xml:space="preserve">\ltjruby{}{}\
</v>
      </c>
      <c r="N583" s="270" t="str">
        <f t="shared" ca="1" si="210"/>
        <v xml:space="preserve">&lt;ruby&gt;&lt;rt&gt;&lt;/rt&gt;&lt;/ruby&gt;
</v>
      </c>
      <c r="O583" s="270" t="str">
        <f t="shared" ca="1" si="211"/>
        <v xml:space="preserve">&lt;ruby&gt;&lt;rt&gt;&lt;/rt&gt;&lt;/ruby&gt;
</v>
      </c>
      <c r="P583" s="270" t="str">
        <f t="shared" ca="1" si="227"/>
        <v xml:space="preserve">&lt;ruby&gt;&lt;rt&gt;&lt;/rt&gt;&lt;/ruby&gt;
</v>
      </c>
      <c r="Q583" s="270" t="str">
        <f t="shared" ca="1" si="227"/>
        <v xml:space="preserve">&lt;ruby&gt;&lt;rt&gt;&lt;/rt&gt;&lt;/ruby&gt;
</v>
      </c>
      <c r="R583" s="271" t="str">
        <f t="shared" ca="1" si="212"/>
        <v xml:space="preserve">&lt;ruby&gt;&lt;rtc&gt;&lt;/rtc&gt;&lt;/ruby&gt;
</v>
      </c>
      <c r="S583" s="271" t="str">
        <f t="shared" ca="1" si="213"/>
        <v xml:space="preserve">&lt;ruby&gt;&lt;rt&gt;&lt;/rt&gt;&lt;rtc&gt;&lt;/rtc&gt;&lt;/ruby&gt;
</v>
      </c>
      <c r="T583" s="244"/>
      <c r="U583" s="272" t="b">
        <f t="shared" si="214"/>
        <v>0</v>
      </c>
      <c r="V583" s="272" t="b">
        <f t="shared" si="215"/>
        <v>0</v>
      </c>
      <c r="W583" s="272" t="b">
        <f t="shared" si="223"/>
        <v>1</v>
      </c>
      <c r="X583" s="272" t="b">
        <f t="shared" si="216"/>
        <v>1</v>
      </c>
      <c r="Y583" s="272" t="b">
        <f t="shared" si="217"/>
        <v>0</v>
      </c>
      <c r="Z583" s="298"/>
      <c r="AA583" s="305" t="str">
        <f t="shared" si="218"/>
        <v/>
      </c>
      <c r="AB583" s="301" t="str" cm="1">
        <f t="array" ref="AB583">IF( $AA583="", "", INDEX(聲母資料表, $AA583, AB$5))</f>
        <v/>
      </c>
      <c r="AC583" s="301" t="str" cm="1">
        <f t="array" ref="AC583">IF( $AA583="", "", INDEX(聲母資料表, $AA583, AC$5))</f>
        <v/>
      </c>
      <c r="AD583" s="305" t="str">
        <f t="shared" si="219"/>
        <v/>
      </c>
      <c r="AE583" s="301" t="str" cm="1">
        <f t="array" ref="AE583">IF( $X583, "", INDEX(韻母資料表, AD583, AE$5))</f>
        <v/>
      </c>
      <c r="AF583" s="301" t="str" cm="1">
        <f t="array" ref="AF583">IF( $X583, "", INDEX(韻母資料表, AE583, AF$5))</f>
        <v/>
      </c>
      <c r="AG583" s="298"/>
      <c r="AH583" s="301" t="str">
        <f t="array" ref="AH583">IF( $X583, "", IF( INDEX(韻母資料表, AD583, $AH$5) = "入聲", TRUE, FALSE) )</f>
        <v/>
      </c>
      <c r="AI583" s="302" t="str">
        <f t="shared" si="220"/>
        <v/>
      </c>
      <c r="AJ583" s="302" t="str">
        <f t="shared" si="225"/>
        <v/>
      </c>
      <c r="AK583" s="362" t="str">
        <f t="array" ref="AK583">IF( $X583, "", INDEX(韻母資料表, $AD583, $AK$5))</f>
        <v/>
      </c>
      <c r="AL583" s="362" t="str">
        <f t="array" ref="AL583">IF($X583, "", INDEX(白話字韻母八聲調資料表, $AE583, $AJ583))</f>
        <v/>
      </c>
      <c r="AM583" s="298"/>
      <c r="AN583" s="362" t="str" cm="1">
        <f t="array" ref="AN583">IF($W583, "", INDEX(聲母資料表, $AA583, AN$5))</f>
        <v/>
      </c>
      <c r="AO583" s="367" t="str" cm="1">
        <f t="array" ref="AO583">IF($X583, "", INDEX(韻母資料表, $AD583, AO$5))</f>
        <v/>
      </c>
      <c r="AP583" s="362" t="str" cm="1">
        <f t="array" ref="AP583">IF($X583, "", INDEX(台羅韻母八聲調資料表, $AE583, $F583))</f>
        <v/>
      </c>
      <c r="AQ583" s="298"/>
      <c r="AR583" s="302" t="str">
        <f t="array" ref="AR583">IF($W583, "", INDEX(聲母資料表, $AA583, $AR$5))</f>
        <v/>
      </c>
      <c r="AS583" s="303" t="str">
        <f t="array" ref="AS583">IF($X583, "", INDEX(韻母資料表, $AD583, $AS$5))</f>
        <v/>
      </c>
      <c r="AT583" s="302" t="str">
        <f t="array" ref="AT583">IF($X583, "", INDEX(閩拼韻母八聲調資料表, $AE583, $AJ583))</f>
        <v/>
      </c>
      <c r="AV583" s="301" t="b">
        <f t="shared" si="222"/>
        <v>0</v>
      </c>
      <c r="AW583" s="301" t="str">
        <f>IF( $AV583, IFERROR( IF(MATCH( $E583, 顎音化聲母!$H$9:$H$37, 0), TRUE, FALSE), FALSE), "")</f>
        <v/>
      </c>
      <c r="AX583" s="301" t="str">
        <f t="array" ref="AX583">IF( AND($AV583, $AW583), INDEX(顎音化聲母資料表, MATCH( $D583 &amp; $E583, 顎音化聲母!$L$5:$L$136, 0), 3), "")</f>
        <v/>
      </c>
      <c r="AY583" s="301" t="str">
        <f t="shared" si="221"/>
        <v/>
      </c>
      <c r="AZ583" s="362" t="str">
        <f t="array" ref="AZ583">IF($AY583="", "", IF( $AX583&lt;&gt;"", $AX583,INDEX(聲母資料表, $AY583, $AZ$5)))</f>
        <v/>
      </c>
      <c r="BA583" s="362" t="str">
        <f t="array" ref="BA583">IF($X583, "", INDEX(方音八音反切資料表, $AE583, $AJ583))</f>
        <v/>
      </c>
    </row>
    <row r="584" spans="2:53">
      <c r="B584" s="307">
        <f t="shared" ref="B584:B647" si="228">ROW() - ROW($7:$7)</f>
        <v>577</v>
      </c>
      <c r="C584" s="404"/>
      <c r="D584" s="312"/>
      <c r="E584" s="312"/>
      <c r="F584" s="296"/>
      <c r="G584" s="418" t="str">
        <f t="shared" ref="G584:G647" si="229" xml:space="preserve"> IF(NOT($V584), "", C584 &amp; " (" &amp; _xlfn.CONCAT(D584:F584) &amp; ") " )</f>
        <v/>
      </c>
      <c r="H584" s="269" t="str" cm="1">
        <f t="array" ref="H584">IF( OR($U584, NOT($V584), $X584), "",  $AF584 &amp; INDEX(中文數值資料表, $AJ584, 2) &amp; $AC584)</f>
        <v/>
      </c>
      <c r="I584" s="332" t="str">
        <f t="shared" ref="I584:I647" si="230">IF( NOT($U584), TRIM( $D584 &amp; $AL584), "")</f>
        <v/>
      </c>
      <c r="J584" s="333" t="str">
        <f t="shared" ref="J584:J647" si="231">IF( NOT($U584), TRIM( $AN584 &amp; $AP584 ), "")</f>
        <v/>
      </c>
      <c r="K584" s="334" t="str">
        <f t="shared" ref="K584:K647" si="232">IF( NOT($U584), TRIM($AR584 &amp; $AT584), "")</f>
        <v/>
      </c>
      <c r="L584" s="335" t="str">
        <f t="shared" ref="L584:L647" si="233">IF( NOT($U584), TRIM($AZ584 &amp; $BA584), "")</f>
        <v/>
      </c>
      <c r="M584" s="270" t="str">
        <f t="shared" ref="M584:M647" ca="1" si="234">IF( $U584, "\ltjruby{" &amp; $C584 &amp; "}{}\" &amp; CHAR(10), IF($C584=CHAR(10), "\vskip 0.5 cm" &amp; CHAR(10), "\ltjruby{" &amp; $C584 &amp; "}{" &amp; INDIRECT( ADDRESS(ROW(), COLUMN() - $G$5) ) &amp; "}\" &amp; CHAR(10)))</f>
        <v xml:space="preserve">\ltjruby{}{}\
</v>
      </c>
      <c r="N584" s="270" t="str">
        <f t="shared" ref="N584:N647" ca="1" si="235">IF( $U584, ($C584 &amp; CHAR(10)), IF($C584=CHAR(10), (CHAR(10) &amp; "&lt;/p&gt;" &amp; CHAR(10) &amp; "&lt;p&gt;" &amp; CHAR(10)), "&lt;ruby&gt;" &amp; $C584 &amp; "&lt;rt&gt;" &amp; INDIRECT( ADDRESS(ROW(), COLUMN() - $P$5) ) &amp; "&lt;/rt&gt;&lt;/ruby&gt;" &amp; CHAR(10))
)</f>
        <v xml:space="preserve">&lt;ruby&gt;&lt;rt&gt;&lt;/rt&gt;&lt;/ruby&gt;
</v>
      </c>
      <c r="O584" s="270" t="str">
        <f t="shared" ref="O584:O647" ca="1" si="236">IF( $U584, ($C584 &amp; CHAR(10)), IF($C584=CHAR(10), (CHAR(10) &amp; "&lt;/p&gt;" &amp; CHAR(10) &amp; "&lt;p&gt;" &amp; CHAR(10)), "&lt;ruby&gt;" &amp; $C584 &amp; "&lt;rt&gt;" &amp; INDIRECT( ADDRESS(ROW(), COLUMN() - $O$5) ) &amp; "&lt;/rt&gt;&lt;/ruby&gt;" &amp; CHAR(10)))</f>
        <v xml:space="preserve">&lt;ruby&gt;&lt;rt&gt;&lt;/rt&gt;&lt;/ruby&gt;
</v>
      </c>
      <c r="P584" s="270" t="str">
        <f t="shared" ca="1" si="227"/>
        <v xml:space="preserve">&lt;ruby&gt;&lt;rt&gt;&lt;/rt&gt;&lt;/ruby&gt;
</v>
      </c>
      <c r="Q584" s="270" t="str">
        <f t="shared" ca="1" si="227"/>
        <v xml:space="preserve">&lt;ruby&gt;&lt;rt&gt;&lt;/rt&gt;&lt;/ruby&gt;
</v>
      </c>
      <c r="R584" s="271" t="str">
        <f t="shared" ref="R584:R647" ca="1" si="237">IF( $U584, ($C584 &amp; CHAR(10)), IF($C584=CHAR(10), (CHAR(10) &amp; "&lt;/p&gt;" &amp; CHAR(10) &amp; "&lt;p&gt;" &amp; CHAR(10)), "&lt;ruby&gt;" &amp; $C584 &amp; "&lt;rtc&gt;" &amp; INDIRECT( ADDRESS(ROW(), COLUMN() - $R$5) ) &amp; "&lt;/rtc&gt;&lt;/ruby&gt;" &amp; CHAR(10)))</f>
        <v xml:space="preserve">&lt;ruby&gt;&lt;rtc&gt;&lt;/rtc&gt;&lt;/ruby&gt;
</v>
      </c>
      <c r="S584" s="271" t="str">
        <f t="shared" ref="S584:S647" ca="1" si="238">IF( $U584, ($C584 &amp; CHAR(10)), IF($C584=CHAR(10), (CHAR(10) &amp; "&lt;/p&gt;" &amp; CHAR(10) &amp; "&lt;p&gt;" &amp; CHAR(10)), "&lt;ruby&gt;" &amp; $C584  &amp; "&lt;rt&gt;" &amp; INDIRECT( ADDRESS(ROW(), COLUMN() - $S$4) ) &amp; "&lt;/rt&gt;" &amp; "&lt;rtc&gt;" &amp; INDIRECT( ADDRESS(ROW(), COLUMN() - $S$5) ) &amp; "&lt;/rtc&gt;&lt;/ruby&gt;"&amp; CHAR(10)))</f>
        <v xml:space="preserve">&lt;ruby&gt;&lt;rt&gt;&lt;/rt&gt;&lt;rtc&gt;&lt;/rtc&gt;&lt;/ruby&gt;
</v>
      </c>
      <c r="T584" s="244"/>
      <c r="U584" s="272" t="b">
        <f t="shared" ref="U584:U647" si="239">IFERROR( IF( MATCH($C584, 標題符號清單, 0) &gt; 0, TRUE, FALSE), FALSE)</f>
        <v>0</v>
      </c>
      <c r="V584" s="272" t="b">
        <f t="shared" ref="V584:V647" si="240">AND( NOT($U584), $C584&lt;&gt;"", $C584&lt;&gt;CHAR(10) )</f>
        <v>0</v>
      </c>
      <c r="W584" s="272" t="b">
        <f t="shared" si="223"/>
        <v>1</v>
      </c>
      <c r="X584" s="272" t="b">
        <f t="shared" ref="X584:X647" si="241">IF( OR($U584, NOT($V584)), TRUE, IF($E584="", TRUE, FALSE))</f>
        <v>1</v>
      </c>
      <c r="Y584" s="272" t="b">
        <f t="shared" ref="Y584:Y647" si="242">AND($V584, $F584="")</f>
        <v>0</v>
      </c>
      <c r="Z584" s="298"/>
      <c r="AA584" s="305" t="str">
        <f t="shared" ref="AA584:AA647" si="243">IF(OR($U584, NOT($V584)), "", IF($D584="", 18, MATCH($D584, 聲母碼, 0)) )</f>
        <v/>
      </c>
      <c r="AB584" s="301" t="str" cm="1">
        <f t="array" ref="AB584">IF( $AA584="", "", INDEX(聲母資料表, $AA584, AB$5))</f>
        <v/>
      </c>
      <c r="AC584" s="301" t="str" cm="1">
        <f t="array" ref="AC584">IF( $AA584="", "", INDEX(聲母資料表, $AA584, AC$5))</f>
        <v/>
      </c>
      <c r="AD584" s="305" t="str">
        <f t="shared" ref="AD584:AD647" si="244">IF( $X584, "", MATCH(E584, 韻母碼, 0) )</f>
        <v/>
      </c>
      <c r="AE584" s="301" t="str" cm="1">
        <f t="array" ref="AE584">IF( $X584, "", INDEX(韻母資料表, AD584, AE$5))</f>
        <v/>
      </c>
      <c r="AF584" s="301" t="str" cm="1">
        <f t="array" ref="AF584">IF( $X584, "", INDEX(韻母資料表, AE584, AF$5))</f>
        <v/>
      </c>
      <c r="AG584" s="298"/>
      <c r="AH584" s="301" t="str">
        <f t="array" ref="AH584">IF( $X584, "", IF( INDEX(韻母資料表, AD584, $AH$5) = "入聲", TRUE, FALSE) )</f>
        <v/>
      </c>
      <c r="AI584" s="302" t="str">
        <f t="shared" ref="AI584:AI647" si="245">IF($V584=FALSE, "", IF($AH584=TRUE, 4, 1))</f>
        <v/>
      </c>
      <c r="AJ584" s="302" t="str">
        <f t="shared" si="225"/>
        <v/>
      </c>
      <c r="AK584" s="362" t="str">
        <f t="array" ref="AK584">IF( $X584, "", INDEX(韻母資料表, $AD584, $AK$5))</f>
        <v/>
      </c>
      <c r="AL584" s="362" t="str">
        <f t="array" ref="AL584">IF($X584, "", INDEX(白話字韻母八聲調資料表, $AE584, $AJ584))</f>
        <v/>
      </c>
      <c r="AM584" s="298"/>
      <c r="AN584" s="362" t="str" cm="1">
        <f t="array" ref="AN584">IF($W584, "", INDEX(聲母資料表, $AA584, AN$5))</f>
        <v/>
      </c>
      <c r="AO584" s="367" t="str" cm="1">
        <f t="array" ref="AO584">IF($X584, "", INDEX(韻母資料表, $AD584, AO$5))</f>
        <v/>
      </c>
      <c r="AP584" s="362" t="str" cm="1">
        <f t="array" ref="AP584">IF($X584, "", INDEX(台羅韻母八聲調資料表, $AE584, $F584))</f>
        <v/>
      </c>
      <c r="AQ584" s="298"/>
      <c r="AR584" s="302" t="str">
        <f t="array" ref="AR584">IF($W584, "", INDEX(聲母資料表, $AA584, $AR$5))</f>
        <v/>
      </c>
      <c r="AS584" s="303" t="str">
        <f t="array" ref="AS584">IF($X584, "", INDEX(韻母資料表, $AD584, $AS$5))</f>
        <v/>
      </c>
      <c r="AT584" s="302" t="str">
        <f t="array" ref="AT584">IF($X584, "", INDEX(閩拼韻母八聲調資料表, $AE584, $AJ584))</f>
        <v/>
      </c>
      <c r="AV584" s="301" t="b">
        <f t="shared" si="222"/>
        <v>0</v>
      </c>
      <c r="AW584" s="301" t="str">
        <f>IF( $AV584, IFERROR( IF(MATCH( $E584, 顎音化聲母!$H$9:$H$37, 0), TRUE, FALSE), FALSE), "")</f>
        <v/>
      </c>
      <c r="AX584" s="301" t="str">
        <f t="array" ref="AX584">IF( AND($AV584, $AW584), INDEX(顎音化聲母資料表, MATCH( $D584 &amp; $E584, 顎音化聲母!$L$5:$L$136, 0), 3), "")</f>
        <v/>
      </c>
      <c r="AY584" s="301" t="str">
        <f t="shared" ref="AY584:AY647" si="246">IF($W584, "", AA584)</f>
        <v/>
      </c>
      <c r="AZ584" s="362" t="str">
        <f t="array" ref="AZ584">IF($AY584="", "", IF( $AX584&lt;&gt;"", $AX584,INDEX(聲母資料表, $AY584, $AZ$5)))</f>
        <v/>
      </c>
      <c r="BA584" s="362" t="str">
        <f t="array" ref="BA584">IF($X584, "", INDEX(方音八音反切資料表, $AE584, $AJ584))</f>
        <v/>
      </c>
    </row>
    <row r="585" spans="2:53">
      <c r="B585" s="307">
        <f t="shared" si="228"/>
        <v>578</v>
      </c>
      <c r="C585" s="404"/>
      <c r="D585" s="312"/>
      <c r="E585" s="312"/>
      <c r="F585" s="296"/>
      <c r="G585" s="418" t="str">
        <f t="shared" si="229"/>
        <v/>
      </c>
      <c r="H585" s="269" t="str" cm="1">
        <f t="array" ref="H585">IF( OR($U585, NOT($V585), $X585), "",  $AF585 &amp; INDEX(中文數值資料表, $AJ585, 2) &amp; $AC585)</f>
        <v/>
      </c>
      <c r="I585" s="332" t="str">
        <f t="shared" si="230"/>
        <v/>
      </c>
      <c r="J585" s="333" t="str">
        <f t="shared" si="231"/>
        <v/>
      </c>
      <c r="K585" s="334" t="str">
        <f t="shared" si="232"/>
        <v/>
      </c>
      <c r="L585" s="335" t="str">
        <f t="shared" si="233"/>
        <v/>
      </c>
      <c r="M585" s="270" t="str">
        <f t="shared" ca="1" si="234"/>
        <v xml:space="preserve">\ltjruby{}{}\
</v>
      </c>
      <c r="N585" s="270" t="str">
        <f t="shared" ca="1" si="235"/>
        <v xml:space="preserve">&lt;ruby&gt;&lt;rt&gt;&lt;/rt&gt;&lt;/ruby&gt;
</v>
      </c>
      <c r="O585" s="270" t="str">
        <f t="shared" ca="1" si="236"/>
        <v xml:space="preserve">&lt;ruby&gt;&lt;rt&gt;&lt;/rt&gt;&lt;/ruby&gt;
</v>
      </c>
      <c r="P585" s="270" t="str">
        <f t="shared" ca="1" si="227"/>
        <v xml:space="preserve">&lt;ruby&gt;&lt;rt&gt;&lt;/rt&gt;&lt;/ruby&gt;
</v>
      </c>
      <c r="Q585" s="270" t="str">
        <f t="shared" ca="1" si="227"/>
        <v xml:space="preserve">&lt;ruby&gt;&lt;rt&gt;&lt;/rt&gt;&lt;/ruby&gt;
</v>
      </c>
      <c r="R585" s="271" t="str">
        <f t="shared" ca="1" si="237"/>
        <v xml:space="preserve">&lt;ruby&gt;&lt;rtc&gt;&lt;/rtc&gt;&lt;/ruby&gt;
</v>
      </c>
      <c r="S585" s="271" t="str">
        <f t="shared" ca="1" si="238"/>
        <v xml:space="preserve">&lt;ruby&gt;&lt;rt&gt;&lt;/rt&gt;&lt;rtc&gt;&lt;/rtc&gt;&lt;/ruby&gt;
</v>
      </c>
      <c r="T585" s="244"/>
      <c r="U585" s="272" t="b">
        <f t="shared" si="239"/>
        <v>0</v>
      </c>
      <c r="V585" s="272" t="b">
        <f t="shared" si="240"/>
        <v>0</v>
      </c>
      <c r="W585" s="272" t="b">
        <f t="shared" si="223"/>
        <v>1</v>
      </c>
      <c r="X585" s="272" t="b">
        <f t="shared" si="241"/>
        <v>1</v>
      </c>
      <c r="Y585" s="272" t="b">
        <f t="shared" si="242"/>
        <v>0</v>
      </c>
      <c r="Z585" s="298"/>
      <c r="AA585" s="305" t="str">
        <f t="shared" si="243"/>
        <v/>
      </c>
      <c r="AB585" s="301" t="str" cm="1">
        <f t="array" ref="AB585">IF( $AA585="", "", INDEX(聲母資料表, $AA585, AB$5))</f>
        <v/>
      </c>
      <c r="AC585" s="301" t="str" cm="1">
        <f t="array" ref="AC585">IF( $AA585="", "", INDEX(聲母資料表, $AA585, AC$5))</f>
        <v/>
      </c>
      <c r="AD585" s="305" t="str">
        <f t="shared" si="244"/>
        <v/>
      </c>
      <c r="AE585" s="301" t="str" cm="1">
        <f t="array" ref="AE585">IF( $X585, "", INDEX(韻母資料表, AD585, AE$5))</f>
        <v/>
      </c>
      <c r="AF585" s="301" t="str" cm="1">
        <f t="array" ref="AF585">IF( $X585, "", INDEX(韻母資料表, AE585, AF$5))</f>
        <v/>
      </c>
      <c r="AG585" s="298"/>
      <c r="AH585" s="301" t="str">
        <f t="array" ref="AH585">IF( $X585, "", IF( INDEX(韻母資料表, AD585, $AH$5) = "入聲", TRUE, FALSE) )</f>
        <v/>
      </c>
      <c r="AI585" s="302" t="str">
        <f t="shared" si="245"/>
        <v/>
      </c>
      <c r="AJ585" s="302" t="str">
        <f t="shared" si="225"/>
        <v/>
      </c>
      <c r="AK585" s="362" t="str">
        <f t="array" ref="AK585">IF( $X585, "", INDEX(韻母資料表, $AD585, $AK$5))</f>
        <v/>
      </c>
      <c r="AL585" s="362" t="str">
        <f t="array" ref="AL585">IF($X585, "", INDEX(白話字韻母八聲調資料表, $AE585, $AJ585))</f>
        <v/>
      </c>
      <c r="AM585" s="298"/>
      <c r="AN585" s="362" t="str" cm="1">
        <f t="array" ref="AN585">IF($W585, "", INDEX(聲母資料表, $AA585, AN$5))</f>
        <v/>
      </c>
      <c r="AO585" s="367" t="str" cm="1">
        <f t="array" ref="AO585">IF($X585, "", INDEX(韻母資料表, $AD585, AO$5))</f>
        <v/>
      </c>
      <c r="AP585" s="362" t="str" cm="1">
        <f t="array" ref="AP585">IF($X585, "", INDEX(台羅韻母八聲調資料表, $AE585, $F585))</f>
        <v/>
      </c>
      <c r="AQ585" s="298"/>
      <c r="AR585" s="302" t="str">
        <f t="array" ref="AR585">IF($W585, "", INDEX(聲母資料表, $AA585, $AR$5))</f>
        <v/>
      </c>
      <c r="AS585" s="303" t="str">
        <f t="array" ref="AS585">IF($X585, "", INDEX(韻母資料表, $AD585, $AS$5))</f>
        <v/>
      </c>
      <c r="AT585" s="302" t="str">
        <f t="array" ref="AT585">IF($X585, "", INDEX(閩拼韻母八聲調資料表, $AE585, $AJ585))</f>
        <v/>
      </c>
      <c r="AV585" s="301" t="b">
        <f t="shared" ref="AV585:AV648" si="247">IF( OR($D585="ch", $D585="chh", $D585="j", $D585="s"), TRUE, FALSE)</f>
        <v>0</v>
      </c>
      <c r="AW585" s="301" t="str">
        <f>IF( $AV585, IFERROR( IF(MATCH( $E585, 顎音化聲母!$H$9:$H$37, 0), TRUE, FALSE), FALSE), "")</f>
        <v/>
      </c>
      <c r="AX585" s="301" t="str">
        <f t="array" ref="AX585">IF( AND($AV585, $AW585), INDEX(顎音化聲母資料表, MATCH( $D585 &amp; $E585, 顎音化聲母!$L$5:$L$136, 0), 3), "")</f>
        <v/>
      </c>
      <c r="AY585" s="301" t="str">
        <f t="shared" si="246"/>
        <v/>
      </c>
      <c r="AZ585" s="362" t="str">
        <f t="array" ref="AZ585">IF($AY585="", "", IF( $AX585&lt;&gt;"", $AX585,INDEX(聲母資料表, $AY585, $AZ$5)))</f>
        <v/>
      </c>
      <c r="BA585" s="362" t="str">
        <f t="array" ref="BA585">IF($X585, "", INDEX(方音八音反切資料表, $AE585, $AJ585))</f>
        <v/>
      </c>
    </row>
    <row r="586" spans="2:53">
      <c r="B586" s="307">
        <f t="shared" si="228"/>
        <v>579</v>
      </c>
      <c r="C586" s="404"/>
      <c r="D586" s="312"/>
      <c r="E586" s="312"/>
      <c r="F586" s="296"/>
      <c r="G586" s="418" t="str">
        <f t="shared" si="229"/>
        <v/>
      </c>
      <c r="H586" s="269" t="str" cm="1">
        <f t="array" ref="H586">IF( OR($U586, NOT($V586), $X586), "",  $AF586 &amp; INDEX(中文數值資料表, $AJ586, 2) &amp; $AC586)</f>
        <v/>
      </c>
      <c r="I586" s="332" t="str">
        <f t="shared" si="230"/>
        <v/>
      </c>
      <c r="J586" s="333" t="str">
        <f t="shared" si="231"/>
        <v/>
      </c>
      <c r="K586" s="334" t="str">
        <f t="shared" si="232"/>
        <v/>
      </c>
      <c r="L586" s="335" t="str">
        <f t="shared" si="233"/>
        <v/>
      </c>
      <c r="M586" s="270" t="str">
        <f t="shared" ca="1" si="234"/>
        <v xml:space="preserve">\ltjruby{}{}\
</v>
      </c>
      <c r="N586" s="270" t="str">
        <f t="shared" ca="1" si="235"/>
        <v xml:space="preserve">&lt;ruby&gt;&lt;rt&gt;&lt;/rt&gt;&lt;/ruby&gt;
</v>
      </c>
      <c r="O586" s="270" t="str">
        <f t="shared" ca="1" si="236"/>
        <v xml:space="preserve">&lt;ruby&gt;&lt;rt&gt;&lt;/rt&gt;&lt;/ruby&gt;
</v>
      </c>
      <c r="P586" s="270" t="str">
        <f t="shared" ca="1" si="227"/>
        <v xml:space="preserve">&lt;ruby&gt;&lt;rt&gt;&lt;/rt&gt;&lt;/ruby&gt;
</v>
      </c>
      <c r="Q586" s="270" t="str">
        <f t="shared" ca="1" si="227"/>
        <v xml:space="preserve">&lt;ruby&gt;&lt;rt&gt;&lt;/rt&gt;&lt;/ruby&gt;
</v>
      </c>
      <c r="R586" s="271" t="str">
        <f t="shared" ca="1" si="237"/>
        <v xml:space="preserve">&lt;ruby&gt;&lt;rtc&gt;&lt;/rtc&gt;&lt;/ruby&gt;
</v>
      </c>
      <c r="S586" s="271" t="str">
        <f t="shared" ca="1" si="238"/>
        <v xml:space="preserve">&lt;ruby&gt;&lt;rt&gt;&lt;/rt&gt;&lt;rtc&gt;&lt;/rtc&gt;&lt;/ruby&gt;
</v>
      </c>
      <c r="T586" s="244"/>
      <c r="U586" s="272" t="b">
        <f t="shared" si="239"/>
        <v>0</v>
      </c>
      <c r="V586" s="272" t="b">
        <f t="shared" si="240"/>
        <v>0</v>
      </c>
      <c r="W586" s="272" t="b">
        <f t="shared" ref="W586:W649" si="248">IF( OR($U586, NOT($V586)), TRUE, IF($D586="", TRUE, FALSE) )</f>
        <v>1</v>
      </c>
      <c r="X586" s="272" t="b">
        <f t="shared" si="241"/>
        <v>1</v>
      </c>
      <c r="Y586" s="272" t="b">
        <f t="shared" si="242"/>
        <v>0</v>
      </c>
      <c r="Z586" s="298"/>
      <c r="AA586" s="305" t="str">
        <f t="shared" si="243"/>
        <v/>
      </c>
      <c r="AB586" s="301" t="str" cm="1">
        <f t="array" ref="AB586">IF( $AA586="", "", INDEX(聲母資料表, $AA586, AB$5))</f>
        <v/>
      </c>
      <c r="AC586" s="301" t="str" cm="1">
        <f t="array" ref="AC586">IF( $AA586="", "", INDEX(聲母資料表, $AA586, AC$5))</f>
        <v/>
      </c>
      <c r="AD586" s="305" t="str">
        <f t="shared" si="244"/>
        <v/>
      </c>
      <c r="AE586" s="301" t="str" cm="1">
        <f t="array" ref="AE586">IF( $X586, "", INDEX(韻母資料表, AD586, AE$5))</f>
        <v/>
      </c>
      <c r="AF586" s="301" t="str" cm="1">
        <f t="array" ref="AF586">IF( $X586, "", INDEX(韻母資料表, AE586, AF$5))</f>
        <v/>
      </c>
      <c r="AG586" s="298"/>
      <c r="AH586" s="301" t="str">
        <f t="array" ref="AH586">IF( $X586, "", IF( INDEX(韻母資料表, AD586, $AH$5) = "入聲", TRUE, FALSE) )</f>
        <v/>
      </c>
      <c r="AI586" s="302" t="str">
        <f t="shared" si="245"/>
        <v/>
      </c>
      <c r="AJ586" s="302" t="str">
        <f t="shared" si="225"/>
        <v/>
      </c>
      <c r="AK586" s="362" t="str">
        <f t="array" ref="AK586">IF( $X586, "", INDEX(韻母資料表, $AD586, $AK$5))</f>
        <v/>
      </c>
      <c r="AL586" s="362" t="str">
        <f t="array" ref="AL586">IF($X586, "", INDEX(白話字韻母八聲調資料表, $AE586, $AJ586))</f>
        <v/>
      </c>
      <c r="AM586" s="298"/>
      <c r="AN586" s="362" t="str" cm="1">
        <f t="array" ref="AN586">IF($W586, "", INDEX(聲母資料表, $AA586, AN$5))</f>
        <v/>
      </c>
      <c r="AO586" s="367" t="str" cm="1">
        <f t="array" ref="AO586">IF($X586, "", INDEX(韻母資料表, $AD586, AO$5))</f>
        <v/>
      </c>
      <c r="AP586" s="362" t="str" cm="1">
        <f t="array" ref="AP586">IF($X586, "", INDEX(台羅韻母八聲調資料表, $AE586, $F586))</f>
        <v/>
      </c>
      <c r="AQ586" s="298"/>
      <c r="AR586" s="302" t="str">
        <f t="array" ref="AR586">IF($W586, "", INDEX(聲母資料表, $AA586, $AR$5))</f>
        <v/>
      </c>
      <c r="AS586" s="303" t="str">
        <f t="array" ref="AS586">IF($X586, "", INDEX(韻母資料表, $AD586, $AS$5))</f>
        <v/>
      </c>
      <c r="AT586" s="302" t="str">
        <f t="array" ref="AT586">IF($X586, "", INDEX(閩拼韻母八聲調資料表, $AE586, $AJ586))</f>
        <v/>
      </c>
      <c r="AV586" s="301" t="b">
        <f t="shared" si="247"/>
        <v>0</v>
      </c>
      <c r="AW586" s="301" t="str">
        <f>IF( $AV586, IFERROR( IF(MATCH( $E586, 顎音化聲母!$H$9:$H$37, 0), TRUE, FALSE), FALSE), "")</f>
        <v/>
      </c>
      <c r="AX586" s="301" t="str">
        <f t="array" ref="AX586">IF( AND($AV586, $AW586), INDEX(顎音化聲母資料表, MATCH( $D586 &amp; $E586, 顎音化聲母!$L$5:$L$136, 0), 3), "")</f>
        <v/>
      </c>
      <c r="AY586" s="301" t="str">
        <f t="shared" si="246"/>
        <v/>
      </c>
      <c r="AZ586" s="362" t="str">
        <f t="array" ref="AZ586">IF($AY586="", "", IF( $AX586&lt;&gt;"", $AX586,INDEX(聲母資料表, $AY586, $AZ$5)))</f>
        <v/>
      </c>
      <c r="BA586" s="362" t="str">
        <f t="array" ref="BA586">IF($X586, "", INDEX(方音八音反切資料表, $AE586, $AJ586))</f>
        <v/>
      </c>
    </row>
    <row r="587" spans="2:53">
      <c r="B587" s="307">
        <f t="shared" si="228"/>
        <v>580</v>
      </c>
      <c r="C587" s="404"/>
      <c r="D587" s="312"/>
      <c r="E587" s="312"/>
      <c r="F587" s="296"/>
      <c r="G587" s="418" t="str">
        <f t="shared" si="229"/>
        <v/>
      </c>
      <c r="H587" s="269" t="str" cm="1">
        <f t="array" ref="H587">IF( OR($U587, NOT($V587), $X587), "",  $AF587 &amp; INDEX(中文數值資料表, $AJ587, 2) &amp; $AC587)</f>
        <v/>
      </c>
      <c r="I587" s="332" t="str">
        <f t="shared" si="230"/>
        <v/>
      </c>
      <c r="J587" s="333" t="str">
        <f t="shared" si="231"/>
        <v/>
      </c>
      <c r="K587" s="334" t="str">
        <f t="shared" si="232"/>
        <v/>
      </c>
      <c r="L587" s="335" t="str">
        <f t="shared" si="233"/>
        <v/>
      </c>
      <c r="M587" s="270" t="str">
        <f t="shared" ca="1" si="234"/>
        <v xml:space="preserve">\ltjruby{}{}\
</v>
      </c>
      <c r="N587" s="270" t="str">
        <f t="shared" ca="1" si="235"/>
        <v xml:space="preserve">&lt;ruby&gt;&lt;rt&gt;&lt;/rt&gt;&lt;/ruby&gt;
</v>
      </c>
      <c r="O587" s="270" t="str">
        <f t="shared" ca="1" si="236"/>
        <v xml:space="preserve">&lt;ruby&gt;&lt;rt&gt;&lt;/rt&gt;&lt;/ruby&gt;
</v>
      </c>
      <c r="P587" s="270" t="str">
        <f t="shared" ca="1" si="227"/>
        <v xml:space="preserve">&lt;ruby&gt;&lt;rt&gt;&lt;/rt&gt;&lt;/ruby&gt;
</v>
      </c>
      <c r="Q587" s="270" t="str">
        <f t="shared" ca="1" si="227"/>
        <v xml:space="preserve">&lt;ruby&gt;&lt;rt&gt;&lt;/rt&gt;&lt;/ruby&gt;
</v>
      </c>
      <c r="R587" s="271" t="str">
        <f t="shared" ca="1" si="237"/>
        <v xml:space="preserve">&lt;ruby&gt;&lt;rtc&gt;&lt;/rtc&gt;&lt;/ruby&gt;
</v>
      </c>
      <c r="S587" s="271" t="str">
        <f t="shared" ca="1" si="238"/>
        <v xml:space="preserve">&lt;ruby&gt;&lt;rt&gt;&lt;/rt&gt;&lt;rtc&gt;&lt;/rtc&gt;&lt;/ruby&gt;
</v>
      </c>
      <c r="T587" s="244"/>
      <c r="U587" s="272" t="b">
        <f t="shared" si="239"/>
        <v>0</v>
      </c>
      <c r="V587" s="272" t="b">
        <f t="shared" si="240"/>
        <v>0</v>
      </c>
      <c r="W587" s="272" t="b">
        <f t="shared" si="248"/>
        <v>1</v>
      </c>
      <c r="X587" s="272" t="b">
        <f t="shared" si="241"/>
        <v>1</v>
      </c>
      <c r="Y587" s="272" t="b">
        <f t="shared" si="242"/>
        <v>0</v>
      </c>
      <c r="Z587" s="298"/>
      <c r="AA587" s="305" t="str">
        <f t="shared" si="243"/>
        <v/>
      </c>
      <c r="AB587" s="301" t="str" cm="1">
        <f t="array" ref="AB587">IF( $AA587="", "", INDEX(聲母資料表, $AA587, AB$5))</f>
        <v/>
      </c>
      <c r="AC587" s="301" t="str" cm="1">
        <f t="array" ref="AC587">IF( $AA587="", "", INDEX(聲母資料表, $AA587, AC$5))</f>
        <v/>
      </c>
      <c r="AD587" s="305" t="str">
        <f t="shared" si="244"/>
        <v/>
      </c>
      <c r="AE587" s="301" t="str" cm="1">
        <f t="array" ref="AE587">IF( $X587, "", INDEX(韻母資料表, AD587, AE$5))</f>
        <v/>
      </c>
      <c r="AF587" s="301" t="str" cm="1">
        <f t="array" ref="AF587">IF( $X587, "", INDEX(韻母資料表, AE587, AF$5))</f>
        <v/>
      </c>
      <c r="AG587" s="298"/>
      <c r="AH587" s="301" t="str">
        <f t="array" ref="AH587">IF( $X587, "", IF( INDEX(韻母資料表, AD587, $AH$5) = "入聲", TRUE, FALSE) )</f>
        <v/>
      </c>
      <c r="AI587" s="302" t="str">
        <f t="shared" si="245"/>
        <v/>
      </c>
      <c r="AJ587" s="302" t="str">
        <f t="shared" si="225"/>
        <v/>
      </c>
      <c r="AK587" s="362" t="str">
        <f t="array" ref="AK587">IF( $X587, "", INDEX(韻母資料表, $AD587, $AK$5))</f>
        <v/>
      </c>
      <c r="AL587" s="362" t="str">
        <f t="array" ref="AL587">IF($X587, "", INDEX(白話字韻母八聲調資料表, $AE587, $AJ587))</f>
        <v/>
      </c>
      <c r="AM587" s="298"/>
      <c r="AN587" s="362" t="str" cm="1">
        <f t="array" ref="AN587">IF($W587, "", INDEX(聲母資料表, $AA587, AN$5))</f>
        <v/>
      </c>
      <c r="AO587" s="367" t="str" cm="1">
        <f t="array" ref="AO587">IF($X587, "", INDEX(韻母資料表, $AD587, AO$5))</f>
        <v/>
      </c>
      <c r="AP587" s="362" t="str" cm="1">
        <f t="array" ref="AP587">IF($X587, "", INDEX(台羅韻母八聲調資料表, $AE587, $F587))</f>
        <v/>
      </c>
      <c r="AQ587" s="298"/>
      <c r="AR587" s="302" t="str">
        <f t="array" ref="AR587">IF($W587, "", INDEX(聲母資料表, $AA587, $AR$5))</f>
        <v/>
      </c>
      <c r="AS587" s="303" t="str">
        <f t="array" ref="AS587">IF($X587, "", INDEX(韻母資料表, $AD587, $AS$5))</f>
        <v/>
      </c>
      <c r="AT587" s="302" t="str">
        <f t="array" ref="AT587">IF($X587, "", INDEX(閩拼韻母八聲調資料表, $AE587, $AJ587))</f>
        <v/>
      </c>
      <c r="AV587" s="301" t="b">
        <f t="shared" si="247"/>
        <v>0</v>
      </c>
      <c r="AW587" s="301" t="str">
        <f>IF( $AV587, IFERROR( IF(MATCH( $E587, 顎音化聲母!$H$9:$H$37, 0), TRUE, FALSE), FALSE), "")</f>
        <v/>
      </c>
      <c r="AX587" s="301" t="str">
        <f t="array" ref="AX587">IF( AND($AV587, $AW587), INDEX(顎音化聲母資料表, MATCH( $D587 &amp; $E587, 顎音化聲母!$L$5:$L$136, 0), 3), "")</f>
        <v/>
      </c>
      <c r="AY587" s="301" t="str">
        <f t="shared" si="246"/>
        <v/>
      </c>
      <c r="AZ587" s="362" t="str">
        <f t="array" ref="AZ587">IF($AY587="", "", IF( $AX587&lt;&gt;"", $AX587,INDEX(聲母資料表, $AY587, $AZ$5)))</f>
        <v/>
      </c>
      <c r="BA587" s="362" t="str">
        <f t="array" ref="BA587">IF($X587, "", INDEX(方音八音反切資料表, $AE587, $AJ587))</f>
        <v/>
      </c>
    </row>
    <row r="588" spans="2:53">
      <c r="B588" s="307">
        <f t="shared" si="228"/>
        <v>581</v>
      </c>
      <c r="C588" s="404"/>
      <c r="D588" s="312"/>
      <c r="E588" s="312"/>
      <c r="F588" s="296"/>
      <c r="G588" s="418" t="str">
        <f t="shared" si="229"/>
        <v/>
      </c>
      <c r="H588" s="269" t="str" cm="1">
        <f t="array" ref="H588">IF( OR($U588, NOT($V588), $X588), "",  $AF588 &amp; INDEX(中文數值資料表, $AJ588, 2) &amp; $AC588)</f>
        <v/>
      </c>
      <c r="I588" s="332" t="str">
        <f t="shared" si="230"/>
        <v/>
      </c>
      <c r="J588" s="333" t="str">
        <f t="shared" si="231"/>
        <v/>
      </c>
      <c r="K588" s="334" t="str">
        <f t="shared" si="232"/>
        <v/>
      </c>
      <c r="L588" s="335" t="str">
        <f t="shared" si="233"/>
        <v/>
      </c>
      <c r="M588" s="270" t="str">
        <f t="shared" ca="1" si="234"/>
        <v xml:space="preserve">\ltjruby{}{}\
</v>
      </c>
      <c r="N588" s="270" t="str">
        <f t="shared" ca="1" si="235"/>
        <v xml:space="preserve">&lt;ruby&gt;&lt;rt&gt;&lt;/rt&gt;&lt;/ruby&gt;
</v>
      </c>
      <c r="O588" s="270" t="str">
        <f t="shared" ca="1" si="236"/>
        <v xml:space="preserve">&lt;ruby&gt;&lt;rt&gt;&lt;/rt&gt;&lt;/ruby&gt;
</v>
      </c>
      <c r="P588" s="270" t="str">
        <f t="shared" ref="P588:Q607" ca="1" si="249">IF( $U588, ($C588 &amp; CHAR(10)), IF($C588=CHAR(10), (CHAR(10) &amp; "&lt;/p&gt;" &amp; CHAR(10) &amp; "&lt;p&gt;" &amp; CHAR(10)), "&lt;ruby&gt;" &amp; $C588 &amp; "&lt;rt&gt;" &amp; INDIRECT( ADDRESS(ROW(), COLUMN() - $P$5) ) &amp; "&lt;/rt&gt;&lt;/ruby&gt;" &amp; CHAR(10)))</f>
        <v xml:space="preserve">&lt;ruby&gt;&lt;rt&gt;&lt;/rt&gt;&lt;/ruby&gt;
</v>
      </c>
      <c r="Q588" s="270" t="str">
        <f t="shared" ca="1" si="249"/>
        <v xml:space="preserve">&lt;ruby&gt;&lt;rt&gt;&lt;/rt&gt;&lt;/ruby&gt;
</v>
      </c>
      <c r="R588" s="271" t="str">
        <f t="shared" ca="1" si="237"/>
        <v xml:space="preserve">&lt;ruby&gt;&lt;rtc&gt;&lt;/rtc&gt;&lt;/ruby&gt;
</v>
      </c>
      <c r="S588" s="271" t="str">
        <f t="shared" ca="1" si="238"/>
        <v xml:space="preserve">&lt;ruby&gt;&lt;rt&gt;&lt;/rt&gt;&lt;rtc&gt;&lt;/rtc&gt;&lt;/ruby&gt;
</v>
      </c>
      <c r="T588" s="244"/>
      <c r="U588" s="272" t="b">
        <f t="shared" si="239"/>
        <v>0</v>
      </c>
      <c r="V588" s="272" t="b">
        <f t="shared" si="240"/>
        <v>0</v>
      </c>
      <c r="W588" s="272" t="b">
        <f t="shared" si="248"/>
        <v>1</v>
      </c>
      <c r="X588" s="272" t="b">
        <f t="shared" si="241"/>
        <v>1</v>
      </c>
      <c r="Y588" s="272" t="b">
        <f t="shared" si="242"/>
        <v>0</v>
      </c>
      <c r="Z588" s="298"/>
      <c r="AA588" s="305" t="str">
        <f t="shared" si="243"/>
        <v/>
      </c>
      <c r="AB588" s="301" t="str" cm="1">
        <f t="array" ref="AB588">IF( $AA588="", "", INDEX(聲母資料表, $AA588, AB$5))</f>
        <v/>
      </c>
      <c r="AC588" s="301" t="str" cm="1">
        <f t="array" ref="AC588">IF( $AA588="", "", INDEX(聲母資料表, $AA588, AC$5))</f>
        <v/>
      </c>
      <c r="AD588" s="305" t="str">
        <f t="shared" si="244"/>
        <v/>
      </c>
      <c r="AE588" s="301" t="str" cm="1">
        <f t="array" ref="AE588">IF( $X588, "", INDEX(韻母資料表, AD588, AE$5))</f>
        <v/>
      </c>
      <c r="AF588" s="301" t="str" cm="1">
        <f t="array" ref="AF588">IF( $X588, "", INDEX(韻母資料表, AE588, AF$5))</f>
        <v/>
      </c>
      <c r="AG588" s="298"/>
      <c r="AH588" s="301" t="str">
        <f t="array" ref="AH588">IF( $X588, "", IF( INDEX(韻母資料表, AD588, $AH$5) = "入聲", TRUE, FALSE) )</f>
        <v/>
      </c>
      <c r="AI588" s="302" t="str">
        <f t="shared" si="245"/>
        <v/>
      </c>
      <c r="AJ588" s="302" t="str">
        <f t="shared" si="225"/>
        <v/>
      </c>
      <c r="AK588" s="362" t="str">
        <f t="array" ref="AK588">IF( $X588, "", INDEX(韻母資料表, $AD588, $AK$5))</f>
        <v/>
      </c>
      <c r="AL588" s="362" t="str">
        <f t="array" ref="AL588">IF($X588, "", INDEX(白話字韻母八聲調資料表, $AE588, $AJ588))</f>
        <v/>
      </c>
      <c r="AM588" s="298"/>
      <c r="AN588" s="362" t="str" cm="1">
        <f t="array" ref="AN588">IF($W588, "", INDEX(聲母資料表, $AA588, AN$5))</f>
        <v/>
      </c>
      <c r="AO588" s="367" t="str" cm="1">
        <f t="array" ref="AO588">IF($X588, "", INDEX(韻母資料表, $AD588, AO$5))</f>
        <v/>
      </c>
      <c r="AP588" s="362" t="str" cm="1">
        <f t="array" ref="AP588">IF($X588, "", INDEX(台羅韻母八聲調資料表, $AE588, $F588))</f>
        <v/>
      </c>
      <c r="AQ588" s="298"/>
      <c r="AR588" s="302" t="str">
        <f t="array" ref="AR588">IF($W588, "", INDEX(聲母資料表, $AA588, $AR$5))</f>
        <v/>
      </c>
      <c r="AS588" s="303" t="str">
        <f t="array" ref="AS588">IF($X588, "", INDEX(韻母資料表, $AD588, $AS$5))</f>
        <v/>
      </c>
      <c r="AT588" s="302" t="str">
        <f t="array" ref="AT588">IF($X588, "", INDEX(閩拼韻母八聲調資料表, $AE588, $AJ588))</f>
        <v/>
      </c>
      <c r="AV588" s="301" t="b">
        <f t="shared" si="247"/>
        <v>0</v>
      </c>
      <c r="AW588" s="301" t="str">
        <f>IF( $AV588, IFERROR( IF(MATCH( $E588, 顎音化聲母!$H$9:$H$37, 0), TRUE, FALSE), FALSE), "")</f>
        <v/>
      </c>
      <c r="AX588" s="301" t="str">
        <f t="array" ref="AX588">IF( AND($AV588, $AW588), INDEX(顎音化聲母資料表, MATCH( $D588 &amp; $E588, 顎音化聲母!$L$5:$L$136, 0), 3), "")</f>
        <v/>
      </c>
      <c r="AY588" s="301" t="str">
        <f t="shared" si="246"/>
        <v/>
      </c>
      <c r="AZ588" s="362" t="str">
        <f t="array" ref="AZ588">IF($AY588="", "", IF( $AX588&lt;&gt;"", $AX588,INDEX(聲母資料表, $AY588, $AZ$5)))</f>
        <v/>
      </c>
      <c r="BA588" s="362" t="str">
        <f t="array" ref="BA588">IF($X588, "", INDEX(方音八音反切資料表, $AE588, $AJ588))</f>
        <v/>
      </c>
    </row>
    <row r="589" spans="2:53">
      <c r="B589" s="307">
        <f t="shared" si="228"/>
        <v>582</v>
      </c>
      <c r="C589" s="404"/>
      <c r="D589" s="312"/>
      <c r="E589" s="312"/>
      <c r="F589" s="296"/>
      <c r="G589" s="418" t="str">
        <f t="shared" si="229"/>
        <v/>
      </c>
      <c r="H589" s="269" t="str" cm="1">
        <f t="array" ref="H589">IF( OR($U589, NOT($V589), $X589), "",  $AF589 &amp; INDEX(中文數值資料表, $AJ589, 2) &amp; $AC589)</f>
        <v/>
      </c>
      <c r="I589" s="332" t="str">
        <f t="shared" si="230"/>
        <v/>
      </c>
      <c r="J589" s="333" t="str">
        <f t="shared" si="231"/>
        <v/>
      </c>
      <c r="K589" s="334" t="str">
        <f t="shared" si="232"/>
        <v/>
      </c>
      <c r="L589" s="335" t="str">
        <f t="shared" si="233"/>
        <v/>
      </c>
      <c r="M589" s="270" t="str">
        <f t="shared" ca="1" si="234"/>
        <v xml:space="preserve">\ltjruby{}{}\
</v>
      </c>
      <c r="N589" s="270" t="str">
        <f t="shared" ca="1" si="235"/>
        <v xml:space="preserve">&lt;ruby&gt;&lt;rt&gt;&lt;/rt&gt;&lt;/ruby&gt;
</v>
      </c>
      <c r="O589" s="270" t="str">
        <f t="shared" ca="1" si="236"/>
        <v xml:space="preserve">&lt;ruby&gt;&lt;rt&gt;&lt;/rt&gt;&lt;/ruby&gt;
</v>
      </c>
      <c r="P589" s="270" t="str">
        <f t="shared" ca="1" si="249"/>
        <v xml:space="preserve">&lt;ruby&gt;&lt;rt&gt;&lt;/rt&gt;&lt;/ruby&gt;
</v>
      </c>
      <c r="Q589" s="270" t="str">
        <f t="shared" ca="1" si="249"/>
        <v xml:space="preserve">&lt;ruby&gt;&lt;rt&gt;&lt;/rt&gt;&lt;/ruby&gt;
</v>
      </c>
      <c r="R589" s="271" t="str">
        <f t="shared" ca="1" si="237"/>
        <v xml:space="preserve">&lt;ruby&gt;&lt;rtc&gt;&lt;/rtc&gt;&lt;/ruby&gt;
</v>
      </c>
      <c r="S589" s="271" t="str">
        <f t="shared" ca="1" si="238"/>
        <v xml:space="preserve">&lt;ruby&gt;&lt;rt&gt;&lt;/rt&gt;&lt;rtc&gt;&lt;/rtc&gt;&lt;/ruby&gt;
</v>
      </c>
      <c r="T589" s="244"/>
      <c r="U589" s="272" t="b">
        <f t="shared" si="239"/>
        <v>0</v>
      </c>
      <c r="V589" s="272" t="b">
        <f t="shared" si="240"/>
        <v>0</v>
      </c>
      <c r="W589" s="272" t="b">
        <f t="shared" si="248"/>
        <v>1</v>
      </c>
      <c r="X589" s="272" t="b">
        <f t="shared" si="241"/>
        <v>1</v>
      </c>
      <c r="Y589" s="272" t="b">
        <f t="shared" si="242"/>
        <v>0</v>
      </c>
      <c r="Z589" s="298"/>
      <c r="AA589" s="305" t="str">
        <f t="shared" si="243"/>
        <v/>
      </c>
      <c r="AB589" s="301" t="str" cm="1">
        <f t="array" ref="AB589">IF( $AA589="", "", INDEX(聲母資料表, $AA589, AB$5))</f>
        <v/>
      </c>
      <c r="AC589" s="301" t="str" cm="1">
        <f t="array" ref="AC589">IF( $AA589="", "", INDEX(聲母資料表, $AA589, AC$5))</f>
        <v/>
      </c>
      <c r="AD589" s="305" t="str">
        <f t="shared" si="244"/>
        <v/>
      </c>
      <c r="AE589" s="301" t="str" cm="1">
        <f t="array" ref="AE589">IF( $X589, "", INDEX(韻母資料表, AD589, AE$5))</f>
        <v/>
      </c>
      <c r="AF589" s="301" t="str" cm="1">
        <f t="array" ref="AF589">IF( $X589, "", INDEX(韻母資料表, AE589, AF$5))</f>
        <v/>
      </c>
      <c r="AG589" s="298"/>
      <c r="AH589" s="301" t="str">
        <f t="array" ref="AH589">IF( $X589, "", IF( INDEX(韻母資料表, AD589, $AH$5) = "入聲", TRUE, FALSE) )</f>
        <v/>
      </c>
      <c r="AI589" s="302" t="str">
        <f t="shared" si="245"/>
        <v/>
      </c>
      <c r="AJ589" s="302" t="str">
        <f t="shared" si="225"/>
        <v/>
      </c>
      <c r="AK589" s="362" t="str">
        <f t="array" ref="AK589">IF( $X589, "", INDEX(韻母資料表, $AD589, $AK$5))</f>
        <v/>
      </c>
      <c r="AL589" s="362" t="str">
        <f t="array" ref="AL589">IF($X589, "", INDEX(白話字韻母八聲調資料表, $AE589, $AJ589))</f>
        <v/>
      </c>
      <c r="AM589" s="298"/>
      <c r="AN589" s="362" t="str" cm="1">
        <f t="array" ref="AN589">IF($W589, "", INDEX(聲母資料表, $AA589, AN$5))</f>
        <v/>
      </c>
      <c r="AO589" s="367" t="str" cm="1">
        <f t="array" ref="AO589">IF($X589, "", INDEX(韻母資料表, $AD589, AO$5))</f>
        <v/>
      </c>
      <c r="AP589" s="362" t="str" cm="1">
        <f t="array" ref="AP589">IF($X589, "", INDEX(台羅韻母八聲調資料表, $AE589, $F589))</f>
        <v/>
      </c>
      <c r="AQ589" s="298"/>
      <c r="AR589" s="302" t="str">
        <f t="array" ref="AR589">IF($W589, "", INDEX(聲母資料表, $AA589, $AR$5))</f>
        <v/>
      </c>
      <c r="AS589" s="303" t="str">
        <f t="array" ref="AS589">IF($X589, "", INDEX(韻母資料表, $AD589, $AS$5))</f>
        <v/>
      </c>
      <c r="AT589" s="302" t="str">
        <f t="array" ref="AT589">IF($X589, "", INDEX(閩拼韻母八聲調資料表, $AE589, $AJ589))</f>
        <v/>
      </c>
      <c r="AV589" s="301" t="b">
        <f t="shared" si="247"/>
        <v>0</v>
      </c>
      <c r="AW589" s="301" t="str">
        <f>IF( $AV589, IFERROR( IF(MATCH( $E589, 顎音化聲母!$H$9:$H$37, 0), TRUE, FALSE), FALSE), "")</f>
        <v/>
      </c>
      <c r="AX589" s="301" t="str">
        <f t="array" ref="AX589">IF( AND($AV589, $AW589), INDEX(顎音化聲母資料表, MATCH( $D589 &amp; $E589, 顎音化聲母!$L$5:$L$136, 0), 3), "")</f>
        <v/>
      </c>
      <c r="AY589" s="301" t="str">
        <f t="shared" si="246"/>
        <v/>
      </c>
      <c r="AZ589" s="362" t="str">
        <f t="array" ref="AZ589">IF($AY589="", "", IF( $AX589&lt;&gt;"", $AX589,INDEX(聲母資料表, $AY589, $AZ$5)))</f>
        <v/>
      </c>
      <c r="BA589" s="362" t="str">
        <f t="array" ref="BA589">IF($X589, "", INDEX(方音八音反切資料表, $AE589, $AJ589))</f>
        <v/>
      </c>
    </row>
    <row r="590" spans="2:53">
      <c r="B590" s="307">
        <f t="shared" si="228"/>
        <v>583</v>
      </c>
      <c r="C590" s="404"/>
      <c r="D590" s="312"/>
      <c r="E590" s="312"/>
      <c r="F590" s="296"/>
      <c r="G590" s="418" t="str">
        <f t="shared" si="229"/>
        <v/>
      </c>
      <c r="H590" s="269" t="str" cm="1">
        <f t="array" ref="H590">IF( OR($U590, NOT($V590), $X590), "",  $AF590 &amp; INDEX(中文數值資料表, $AJ590, 2) &amp; $AC590)</f>
        <v/>
      </c>
      <c r="I590" s="332" t="str">
        <f t="shared" si="230"/>
        <v/>
      </c>
      <c r="J590" s="333" t="str">
        <f t="shared" si="231"/>
        <v/>
      </c>
      <c r="K590" s="334" t="str">
        <f t="shared" si="232"/>
        <v/>
      </c>
      <c r="L590" s="335" t="str">
        <f t="shared" si="233"/>
        <v/>
      </c>
      <c r="M590" s="270" t="str">
        <f t="shared" ca="1" si="234"/>
        <v xml:space="preserve">\ltjruby{}{}\
</v>
      </c>
      <c r="N590" s="270" t="str">
        <f t="shared" ca="1" si="235"/>
        <v xml:space="preserve">&lt;ruby&gt;&lt;rt&gt;&lt;/rt&gt;&lt;/ruby&gt;
</v>
      </c>
      <c r="O590" s="270" t="str">
        <f t="shared" ca="1" si="236"/>
        <v xml:space="preserve">&lt;ruby&gt;&lt;rt&gt;&lt;/rt&gt;&lt;/ruby&gt;
</v>
      </c>
      <c r="P590" s="270" t="str">
        <f t="shared" ca="1" si="249"/>
        <v xml:space="preserve">&lt;ruby&gt;&lt;rt&gt;&lt;/rt&gt;&lt;/ruby&gt;
</v>
      </c>
      <c r="Q590" s="270" t="str">
        <f t="shared" ca="1" si="249"/>
        <v xml:space="preserve">&lt;ruby&gt;&lt;rt&gt;&lt;/rt&gt;&lt;/ruby&gt;
</v>
      </c>
      <c r="R590" s="271" t="str">
        <f t="shared" ca="1" si="237"/>
        <v xml:space="preserve">&lt;ruby&gt;&lt;rtc&gt;&lt;/rtc&gt;&lt;/ruby&gt;
</v>
      </c>
      <c r="S590" s="271" t="str">
        <f t="shared" ca="1" si="238"/>
        <v xml:space="preserve">&lt;ruby&gt;&lt;rt&gt;&lt;/rt&gt;&lt;rtc&gt;&lt;/rtc&gt;&lt;/ruby&gt;
</v>
      </c>
      <c r="T590" s="244"/>
      <c r="U590" s="272" t="b">
        <f t="shared" si="239"/>
        <v>0</v>
      </c>
      <c r="V590" s="272" t="b">
        <f t="shared" si="240"/>
        <v>0</v>
      </c>
      <c r="W590" s="272" t="b">
        <f t="shared" si="248"/>
        <v>1</v>
      </c>
      <c r="X590" s="272" t="b">
        <f t="shared" si="241"/>
        <v>1</v>
      </c>
      <c r="Y590" s="272" t="b">
        <f t="shared" si="242"/>
        <v>0</v>
      </c>
      <c r="Z590" s="298"/>
      <c r="AA590" s="305" t="str">
        <f t="shared" si="243"/>
        <v/>
      </c>
      <c r="AB590" s="301" t="str" cm="1">
        <f t="array" ref="AB590">IF( $AA590="", "", INDEX(聲母資料表, $AA590, AB$5))</f>
        <v/>
      </c>
      <c r="AC590" s="301" t="str" cm="1">
        <f t="array" ref="AC590">IF( $AA590="", "", INDEX(聲母資料表, $AA590, AC$5))</f>
        <v/>
      </c>
      <c r="AD590" s="305" t="str">
        <f t="shared" si="244"/>
        <v/>
      </c>
      <c r="AE590" s="301" t="str" cm="1">
        <f t="array" ref="AE590">IF( $X590, "", INDEX(韻母資料表, AD590, AE$5))</f>
        <v/>
      </c>
      <c r="AF590" s="301" t="str" cm="1">
        <f t="array" ref="AF590">IF( $X590, "", INDEX(韻母資料表, AE590, AF$5))</f>
        <v/>
      </c>
      <c r="AG590" s="298"/>
      <c r="AH590" s="301" t="str">
        <f t="array" ref="AH590">IF( $X590, "", IF( INDEX(韻母資料表, AD590, $AH$5) = "入聲", TRUE, FALSE) )</f>
        <v/>
      </c>
      <c r="AI590" s="302" t="str">
        <f t="shared" si="245"/>
        <v/>
      </c>
      <c r="AJ590" s="302" t="str">
        <f t="shared" si="225"/>
        <v/>
      </c>
      <c r="AK590" s="362" t="str">
        <f t="array" ref="AK590">IF( $X590, "", INDEX(韻母資料表, $AD590, $AK$5))</f>
        <v/>
      </c>
      <c r="AL590" s="362" t="str">
        <f t="array" ref="AL590">IF($X590, "", INDEX(白話字韻母八聲調資料表, $AE590, $AJ590))</f>
        <v/>
      </c>
      <c r="AM590" s="298"/>
      <c r="AN590" s="362" t="str" cm="1">
        <f t="array" ref="AN590">IF($W590, "", INDEX(聲母資料表, $AA590, AN$5))</f>
        <v/>
      </c>
      <c r="AO590" s="367" t="str" cm="1">
        <f t="array" ref="AO590">IF($X590, "", INDEX(韻母資料表, $AD590, AO$5))</f>
        <v/>
      </c>
      <c r="AP590" s="362" t="str" cm="1">
        <f t="array" ref="AP590">IF($X590, "", INDEX(台羅韻母八聲調資料表, $AE590, $F590))</f>
        <v/>
      </c>
      <c r="AQ590" s="298"/>
      <c r="AR590" s="302" t="str">
        <f t="array" ref="AR590">IF($W590, "", INDEX(聲母資料表, $AA590, $AR$5))</f>
        <v/>
      </c>
      <c r="AS590" s="303" t="str">
        <f t="array" ref="AS590">IF($X590, "", INDEX(韻母資料表, $AD590, $AS$5))</f>
        <v/>
      </c>
      <c r="AT590" s="302" t="str">
        <f t="array" ref="AT590">IF($X590, "", INDEX(閩拼韻母八聲調資料表, $AE590, $AJ590))</f>
        <v/>
      </c>
      <c r="AV590" s="301" t="b">
        <f t="shared" si="247"/>
        <v>0</v>
      </c>
      <c r="AW590" s="301" t="str">
        <f>IF( $AV590, IFERROR( IF(MATCH( $E590, 顎音化聲母!$H$9:$H$37, 0), TRUE, FALSE), FALSE), "")</f>
        <v/>
      </c>
      <c r="AX590" s="301" t="str">
        <f t="array" ref="AX590">IF( AND($AV590, $AW590), INDEX(顎音化聲母資料表, MATCH( $D590 &amp; $E590, 顎音化聲母!$L$5:$L$136, 0), 3), "")</f>
        <v/>
      </c>
      <c r="AY590" s="301" t="str">
        <f t="shared" si="246"/>
        <v/>
      </c>
      <c r="AZ590" s="362" t="str">
        <f t="array" ref="AZ590">IF($AY590="", "", IF( $AX590&lt;&gt;"", $AX590,INDEX(聲母資料表, $AY590, $AZ$5)))</f>
        <v/>
      </c>
      <c r="BA590" s="362" t="str">
        <f t="array" ref="BA590">IF($X590, "", INDEX(方音八音反切資料表, $AE590, $AJ590))</f>
        <v/>
      </c>
    </row>
    <row r="591" spans="2:53">
      <c r="B591" s="307">
        <f t="shared" si="228"/>
        <v>584</v>
      </c>
      <c r="C591" s="404"/>
      <c r="D591" s="312"/>
      <c r="E591" s="312"/>
      <c r="F591" s="296"/>
      <c r="G591" s="418" t="str">
        <f t="shared" si="229"/>
        <v/>
      </c>
      <c r="H591" s="269" t="str" cm="1">
        <f t="array" ref="H591">IF( OR($U591, NOT($V591), $X591), "",  $AF591 &amp; INDEX(中文數值資料表, $AJ591, 2) &amp; $AC591)</f>
        <v/>
      </c>
      <c r="I591" s="332" t="str">
        <f t="shared" si="230"/>
        <v/>
      </c>
      <c r="J591" s="333" t="str">
        <f t="shared" si="231"/>
        <v/>
      </c>
      <c r="K591" s="334" t="str">
        <f t="shared" si="232"/>
        <v/>
      </c>
      <c r="L591" s="335" t="str">
        <f t="shared" si="233"/>
        <v/>
      </c>
      <c r="M591" s="270" t="str">
        <f t="shared" ca="1" si="234"/>
        <v xml:space="preserve">\ltjruby{}{}\
</v>
      </c>
      <c r="N591" s="270" t="str">
        <f t="shared" ca="1" si="235"/>
        <v xml:space="preserve">&lt;ruby&gt;&lt;rt&gt;&lt;/rt&gt;&lt;/ruby&gt;
</v>
      </c>
      <c r="O591" s="270" t="str">
        <f t="shared" ca="1" si="236"/>
        <v xml:space="preserve">&lt;ruby&gt;&lt;rt&gt;&lt;/rt&gt;&lt;/ruby&gt;
</v>
      </c>
      <c r="P591" s="270" t="str">
        <f t="shared" ca="1" si="249"/>
        <v xml:space="preserve">&lt;ruby&gt;&lt;rt&gt;&lt;/rt&gt;&lt;/ruby&gt;
</v>
      </c>
      <c r="Q591" s="270" t="str">
        <f t="shared" ca="1" si="249"/>
        <v xml:space="preserve">&lt;ruby&gt;&lt;rt&gt;&lt;/rt&gt;&lt;/ruby&gt;
</v>
      </c>
      <c r="R591" s="271" t="str">
        <f t="shared" ca="1" si="237"/>
        <v xml:space="preserve">&lt;ruby&gt;&lt;rtc&gt;&lt;/rtc&gt;&lt;/ruby&gt;
</v>
      </c>
      <c r="S591" s="271" t="str">
        <f t="shared" ca="1" si="238"/>
        <v xml:space="preserve">&lt;ruby&gt;&lt;rt&gt;&lt;/rt&gt;&lt;rtc&gt;&lt;/rtc&gt;&lt;/ruby&gt;
</v>
      </c>
      <c r="T591" s="244"/>
      <c r="U591" s="272" t="b">
        <f t="shared" si="239"/>
        <v>0</v>
      </c>
      <c r="V591" s="272" t="b">
        <f t="shared" si="240"/>
        <v>0</v>
      </c>
      <c r="W591" s="272" t="b">
        <f t="shared" si="248"/>
        <v>1</v>
      </c>
      <c r="X591" s="272" t="b">
        <f t="shared" si="241"/>
        <v>1</v>
      </c>
      <c r="Y591" s="272" t="b">
        <f t="shared" si="242"/>
        <v>0</v>
      </c>
      <c r="Z591" s="298"/>
      <c r="AA591" s="305" t="str">
        <f t="shared" si="243"/>
        <v/>
      </c>
      <c r="AB591" s="301" t="str" cm="1">
        <f t="array" ref="AB591">IF( $AA591="", "", INDEX(聲母資料表, $AA591, AB$5))</f>
        <v/>
      </c>
      <c r="AC591" s="301" t="str" cm="1">
        <f t="array" ref="AC591">IF( $AA591="", "", INDEX(聲母資料表, $AA591, AC$5))</f>
        <v/>
      </c>
      <c r="AD591" s="305" t="str">
        <f t="shared" si="244"/>
        <v/>
      </c>
      <c r="AE591" s="301" t="str" cm="1">
        <f t="array" ref="AE591">IF( $X591, "", INDEX(韻母資料表, AD591, AE$5))</f>
        <v/>
      </c>
      <c r="AF591" s="301" t="str" cm="1">
        <f t="array" ref="AF591">IF( $X591, "", INDEX(韻母資料表, AE591, AF$5))</f>
        <v/>
      </c>
      <c r="AG591" s="298"/>
      <c r="AH591" s="301" t="str">
        <f t="array" ref="AH591">IF( $X591, "", IF( INDEX(韻母資料表, AD591, $AH$5) = "入聲", TRUE, FALSE) )</f>
        <v/>
      </c>
      <c r="AI591" s="302" t="str">
        <f t="shared" si="245"/>
        <v/>
      </c>
      <c r="AJ591" s="302" t="str">
        <f t="shared" si="225"/>
        <v/>
      </c>
      <c r="AK591" s="362" t="str">
        <f t="array" ref="AK591">IF( $X591, "", INDEX(韻母資料表, $AD591, $AK$5))</f>
        <v/>
      </c>
      <c r="AL591" s="362" t="str">
        <f t="array" ref="AL591">IF($X591, "", INDEX(白話字韻母八聲調資料表, $AE591, $AJ591))</f>
        <v/>
      </c>
      <c r="AM591" s="298"/>
      <c r="AN591" s="362" t="str" cm="1">
        <f t="array" ref="AN591">IF($W591, "", INDEX(聲母資料表, $AA591, AN$5))</f>
        <v/>
      </c>
      <c r="AO591" s="367" t="str" cm="1">
        <f t="array" ref="AO591">IF($X591, "", INDEX(韻母資料表, $AD591, AO$5))</f>
        <v/>
      </c>
      <c r="AP591" s="362" t="str" cm="1">
        <f t="array" ref="AP591">IF($X591, "", INDEX(台羅韻母八聲調資料表, $AE591, $F591))</f>
        <v/>
      </c>
      <c r="AQ591" s="298"/>
      <c r="AR591" s="302" t="str">
        <f t="array" ref="AR591">IF($W591, "", INDEX(聲母資料表, $AA591, $AR$5))</f>
        <v/>
      </c>
      <c r="AS591" s="303" t="str">
        <f t="array" ref="AS591">IF($X591, "", INDEX(韻母資料表, $AD591, $AS$5))</f>
        <v/>
      </c>
      <c r="AT591" s="302" t="str">
        <f t="array" ref="AT591">IF($X591, "", INDEX(閩拼韻母八聲調資料表, $AE591, $AJ591))</f>
        <v/>
      </c>
      <c r="AV591" s="301" t="b">
        <f t="shared" si="247"/>
        <v>0</v>
      </c>
      <c r="AW591" s="301" t="str">
        <f>IF( $AV591, IFERROR( IF(MATCH( $E591, 顎音化聲母!$H$9:$H$37, 0), TRUE, FALSE), FALSE), "")</f>
        <v/>
      </c>
      <c r="AX591" s="301" t="str">
        <f t="array" ref="AX591">IF( AND($AV591, $AW591), INDEX(顎音化聲母資料表, MATCH( $D591 &amp; $E591, 顎音化聲母!$L$5:$L$136, 0), 3), "")</f>
        <v/>
      </c>
      <c r="AY591" s="301" t="str">
        <f t="shared" si="246"/>
        <v/>
      </c>
      <c r="AZ591" s="362" t="str">
        <f t="array" ref="AZ591">IF($AY591="", "", IF( $AX591&lt;&gt;"", $AX591,INDEX(聲母資料表, $AY591, $AZ$5)))</f>
        <v/>
      </c>
      <c r="BA591" s="362" t="str">
        <f t="array" ref="BA591">IF($X591, "", INDEX(方音八音反切資料表, $AE591, $AJ591))</f>
        <v/>
      </c>
    </row>
    <row r="592" spans="2:53">
      <c r="B592" s="307">
        <f t="shared" si="228"/>
        <v>585</v>
      </c>
      <c r="C592" s="404"/>
      <c r="D592" s="312"/>
      <c r="E592" s="312"/>
      <c r="F592" s="296"/>
      <c r="G592" s="418" t="str">
        <f t="shared" si="229"/>
        <v/>
      </c>
      <c r="H592" s="269" t="str" cm="1">
        <f t="array" ref="H592">IF( OR($U592, NOT($V592), $X592), "",  $AF592 &amp; INDEX(中文數值資料表, $AJ592, 2) &amp; $AC592)</f>
        <v/>
      </c>
      <c r="I592" s="332" t="str">
        <f t="shared" si="230"/>
        <v/>
      </c>
      <c r="J592" s="333" t="str">
        <f t="shared" si="231"/>
        <v/>
      </c>
      <c r="K592" s="334" t="str">
        <f t="shared" si="232"/>
        <v/>
      </c>
      <c r="L592" s="335" t="str">
        <f t="shared" si="233"/>
        <v/>
      </c>
      <c r="M592" s="270" t="str">
        <f t="shared" ca="1" si="234"/>
        <v xml:space="preserve">\ltjruby{}{}\
</v>
      </c>
      <c r="N592" s="270" t="str">
        <f t="shared" ca="1" si="235"/>
        <v xml:space="preserve">&lt;ruby&gt;&lt;rt&gt;&lt;/rt&gt;&lt;/ruby&gt;
</v>
      </c>
      <c r="O592" s="270" t="str">
        <f t="shared" ca="1" si="236"/>
        <v xml:space="preserve">&lt;ruby&gt;&lt;rt&gt;&lt;/rt&gt;&lt;/ruby&gt;
</v>
      </c>
      <c r="P592" s="270" t="str">
        <f t="shared" ca="1" si="249"/>
        <v xml:space="preserve">&lt;ruby&gt;&lt;rt&gt;&lt;/rt&gt;&lt;/ruby&gt;
</v>
      </c>
      <c r="Q592" s="270" t="str">
        <f t="shared" ca="1" si="249"/>
        <v xml:space="preserve">&lt;ruby&gt;&lt;rt&gt;&lt;/rt&gt;&lt;/ruby&gt;
</v>
      </c>
      <c r="R592" s="271" t="str">
        <f t="shared" ca="1" si="237"/>
        <v xml:space="preserve">&lt;ruby&gt;&lt;rtc&gt;&lt;/rtc&gt;&lt;/ruby&gt;
</v>
      </c>
      <c r="S592" s="271" t="str">
        <f t="shared" ca="1" si="238"/>
        <v xml:space="preserve">&lt;ruby&gt;&lt;rt&gt;&lt;/rt&gt;&lt;rtc&gt;&lt;/rtc&gt;&lt;/ruby&gt;
</v>
      </c>
      <c r="T592" s="244"/>
      <c r="U592" s="272" t="b">
        <f t="shared" si="239"/>
        <v>0</v>
      </c>
      <c r="V592" s="272" t="b">
        <f t="shared" si="240"/>
        <v>0</v>
      </c>
      <c r="W592" s="272" t="b">
        <f t="shared" si="248"/>
        <v>1</v>
      </c>
      <c r="X592" s="272" t="b">
        <f t="shared" si="241"/>
        <v>1</v>
      </c>
      <c r="Y592" s="272" t="b">
        <f t="shared" si="242"/>
        <v>0</v>
      </c>
      <c r="Z592" s="298"/>
      <c r="AA592" s="305" t="str">
        <f t="shared" si="243"/>
        <v/>
      </c>
      <c r="AB592" s="301" t="str" cm="1">
        <f t="array" ref="AB592">IF( $AA592="", "", INDEX(聲母資料表, $AA592, AB$5))</f>
        <v/>
      </c>
      <c r="AC592" s="301" t="str" cm="1">
        <f t="array" ref="AC592">IF( $AA592="", "", INDEX(聲母資料表, $AA592, AC$5))</f>
        <v/>
      </c>
      <c r="AD592" s="305" t="str">
        <f t="shared" si="244"/>
        <v/>
      </c>
      <c r="AE592" s="301" t="str" cm="1">
        <f t="array" ref="AE592">IF( $X592, "", INDEX(韻母資料表, AD592, AE$5))</f>
        <v/>
      </c>
      <c r="AF592" s="301" t="str" cm="1">
        <f t="array" ref="AF592">IF( $X592, "", INDEX(韻母資料表, AE592, AF$5))</f>
        <v/>
      </c>
      <c r="AG592" s="298"/>
      <c r="AH592" s="301" t="str">
        <f t="array" ref="AH592">IF( $X592, "", IF( INDEX(韻母資料表, AD592, $AH$5) = "入聲", TRUE, FALSE) )</f>
        <v/>
      </c>
      <c r="AI592" s="302" t="str">
        <f t="shared" si="245"/>
        <v/>
      </c>
      <c r="AJ592" s="302" t="str">
        <f t="shared" si="225"/>
        <v/>
      </c>
      <c r="AK592" s="362" t="str">
        <f t="array" ref="AK592">IF( $X592, "", INDEX(韻母資料表, $AD592, $AK$5))</f>
        <v/>
      </c>
      <c r="AL592" s="362" t="str">
        <f t="array" ref="AL592">IF($X592, "", INDEX(白話字韻母八聲調資料表, $AE592, $AJ592))</f>
        <v/>
      </c>
      <c r="AM592" s="298"/>
      <c r="AN592" s="362" t="str" cm="1">
        <f t="array" ref="AN592">IF($W592, "", INDEX(聲母資料表, $AA592, AN$5))</f>
        <v/>
      </c>
      <c r="AO592" s="367" t="str" cm="1">
        <f t="array" ref="AO592">IF($X592, "", INDEX(韻母資料表, $AD592, AO$5))</f>
        <v/>
      </c>
      <c r="AP592" s="362" t="str" cm="1">
        <f t="array" ref="AP592">IF($X592, "", INDEX(台羅韻母八聲調資料表, $AE592, $F592))</f>
        <v/>
      </c>
      <c r="AQ592" s="298"/>
      <c r="AR592" s="302" t="str">
        <f t="array" ref="AR592">IF($W592, "", INDEX(聲母資料表, $AA592, $AR$5))</f>
        <v/>
      </c>
      <c r="AS592" s="303" t="str">
        <f t="array" ref="AS592">IF($X592, "", INDEX(韻母資料表, $AD592, $AS$5))</f>
        <v/>
      </c>
      <c r="AT592" s="302" t="str">
        <f t="array" ref="AT592">IF($X592, "", INDEX(閩拼韻母八聲調資料表, $AE592, $AJ592))</f>
        <v/>
      </c>
      <c r="AV592" s="301" t="b">
        <f t="shared" si="247"/>
        <v>0</v>
      </c>
      <c r="AW592" s="301" t="str">
        <f>IF( $AV592, IFERROR( IF(MATCH( $E592, 顎音化聲母!$H$9:$H$37, 0), TRUE, FALSE), FALSE), "")</f>
        <v/>
      </c>
      <c r="AX592" s="301" t="str">
        <f t="array" ref="AX592">IF( AND($AV592, $AW592), INDEX(顎音化聲母資料表, MATCH( $D592 &amp; $E592, 顎音化聲母!$L$5:$L$136, 0), 3), "")</f>
        <v/>
      </c>
      <c r="AY592" s="301" t="str">
        <f t="shared" si="246"/>
        <v/>
      </c>
      <c r="AZ592" s="362" t="str">
        <f t="array" ref="AZ592">IF($AY592="", "", IF( $AX592&lt;&gt;"", $AX592,INDEX(聲母資料表, $AY592, $AZ$5)))</f>
        <v/>
      </c>
      <c r="BA592" s="362" t="str">
        <f t="array" ref="BA592">IF($X592, "", INDEX(方音八音反切資料表, $AE592, $AJ592))</f>
        <v/>
      </c>
    </row>
    <row r="593" spans="2:53">
      <c r="B593" s="307">
        <f t="shared" si="228"/>
        <v>586</v>
      </c>
      <c r="C593" s="404"/>
      <c r="D593" s="312"/>
      <c r="E593" s="312"/>
      <c r="F593" s="296"/>
      <c r="G593" s="418" t="str">
        <f t="shared" si="229"/>
        <v/>
      </c>
      <c r="H593" s="269" t="str" cm="1">
        <f t="array" ref="H593">IF( OR($U593, NOT($V593), $X593), "",  $AF593 &amp; INDEX(中文數值資料表, $AJ593, 2) &amp; $AC593)</f>
        <v/>
      </c>
      <c r="I593" s="332" t="str">
        <f t="shared" si="230"/>
        <v/>
      </c>
      <c r="J593" s="333" t="str">
        <f t="shared" si="231"/>
        <v/>
      </c>
      <c r="K593" s="334" t="str">
        <f t="shared" si="232"/>
        <v/>
      </c>
      <c r="L593" s="335" t="str">
        <f t="shared" si="233"/>
        <v/>
      </c>
      <c r="M593" s="270" t="str">
        <f t="shared" ca="1" si="234"/>
        <v xml:space="preserve">\ltjruby{}{}\
</v>
      </c>
      <c r="N593" s="270" t="str">
        <f t="shared" ca="1" si="235"/>
        <v xml:space="preserve">&lt;ruby&gt;&lt;rt&gt;&lt;/rt&gt;&lt;/ruby&gt;
</v>
      </c>
      <c r="O593" s="270" t="str">
        <f t="shared" ca="1" si="236"/>
        <v xml:space="preserve">&lt;ruby&gt;&lt;rt&gt;&lt;/rt&gt;&lt;/ruby&gt;
</v>
      </c>
      <c r="P593" s="270" t="str">
        <f t="shared" ca="1" si="249"/>
        <v xml:space="preserve">&lt;ruby&gt;&lt;rt&gt;&lt;/rt&gt;&lt;/ruby&gt;
</v>
      </c>
      <c r="Q593" s="270" t="str">
        <f t="shared" ca="1" si="249"/>
        <v xml:space="preserve">&lt;ruby&gt;&lt;rt&gt;&lt;/rt&gt;&lt;/ruby&gt;
</v>
      </c>
      <c r="R593" s="271" t="str">
        <f t="shared" ca="1" si="237"/>
        <v xml:space="preserve">&lt;ruby&gt;&lt;rtc&gt;&lt;/rtc&gt;&lt;/ruby&gt;
</v>
      </c>
      <c r="S593" s="271" t="str">
        <f t="shared" ca="1" si="238"/>
        <v xml:space="preserve">&lt;ruby&gt;&lt;rt&gt;&lt;/rt&gt;&lt;rtc&gt;&lt;/rtc&gt;&lt;/ruby&gt;
</v>
      </c>
      <c r="T593" s="244"/>
      <c r="U593" s="272" t="b">
        <f t="shared" si="239"/>
        <v>0</v>
      </c>
      <c r="V593" s="272" t="b">
        <f t="shared" si="240"/>
        <v>0</v>
      </c>
      <c r="W593" s="272" t="b">
        <f t="shared" si="248"/>
        <v>1</v>
      </c>
      <c r="X593" s="272" t="b">
        <f t="shared" si="241"/>
        <v>1</v>
      </c>
      <c r="Y593" s="272" t="b">
        <f t="shared" si="242"/>
        <v>0</v>
      </c>
      <c r="Z593" s="298"/>
      <c r="AA593" s="305" t="str">
        <f t="shared" si="243"/>
        <v/>
      </c>
      <c r="AB593" s="301" t="str" cm="1">
        <f t="array" ref="AB593">IF( $AA593="", "", INDEX(聲母資料表, $AA593, AB$5))</f>
        <v/>
      </c>
      <c r="AC593" s="301" t="str" cm="1">
        <f t="array" ref="AC593">IF( $AA593="", "", INDEX(聲母資料表, $AA593, AC$5))</f>
        <v/>
      </c>
      <c r="AD593" s="305" t="str">
        <f t="shared" si="244"/>
        <v/>
      </c>
      <c r="AE593" s="301" t="str" cm="1">
        <f t="array" ref="AE593">IF( $X593, "", INDEX(韻母資料表, AD593, AE$5))</f>
        <v/>
      </c>
      <c r="AF593" s="301" t="str" cm="1">
        <f t="array" ref="AF593">IF( $X593, "", INDEX(韻母資料表, AE593, AF$5))</f>
        <v/>
      </c>
      <c r="AG593" s="298"/>
      <c r="AH593" s="301" t="str">
        <f t="array" ref="AH593">IF( $X593, "", IF( INDEX(韻母資料表, AD593, $AH$5) = "入聲", TRUE, FALSE) )</f>
        <v/>
      </c>
      <c r="AI593" s="302" t="str">
        <f t="shared" si="245"/>
        <v/>
      </c>
      <c r="AJ593" s="302" t="str">
        <f t="shared" si="225"/>
        <v/>
      </c>
      <c r="AK593" s="362" t="str">
        <f t="array" ref="AK593">IF( $X593, "", INDEX(韻母資料表, $AD593, $AK$5))</f>
        <v/>
      </c>
      <c r="AL593" s="362" t="str">
        <f t="array" ref="AL593">IF($X593, "", INDEX(白話字韻母八聲調資料表, $AE593, $AJ593))</f>
        <v/>
      </c>
      <c r="AM593" s="298"/>
      <c r="AN593" s="362" t="str" cm="1">
        <f t="array" ref="AN593">IF($W593, "", INDEX(聲母資料表, $AA593, AN$5))</f>
        <v/>
      </c>
      <c r="AO593" s="367" t="str" cm="1">
        <f t="array" ref="AO593">IF($X593, "", INDEX(韻母資料表, $AD593, AO$5))</f>
        <v/>
      </c>
      <c r="AP593" s="362" t="str" cm="1">
        <f t="array" ref="AP593">IF($X593, "", INDEX(台羅韻母八聲調資料表, $AE593, $F593))</f>
        <v/>
      </c>
      <c r="AQ593" s="298"/>
      <c r="AR593" s="302" t="str">
        <f t="array" ref="AR593">IF($W593, "", INDEX(聲母資料表, $AA593, $AR$5))</f>
        <v/>
      </c>
      <c r="AS593" s="303" t="str">
        <f t="array" ref="AS593">IF($X593, "", INDEX(韻母資料表, $AD593, $AS$5))</f>
        <v/>
      </c>
      <c r="AT593" s="302" t="str">
        <f t="array" ref="AT593">IF($X593, "", INDEX(閩拼韻母八聲調資料表, $AE593, $AJ593))</f>
        <v/>
      </c>
      <c r="AV593" s="301" t="b">
        <f t="shared" si="247"/>
        <v>0</v>
      </c>
      <c r="AW593" s="301" t="str">
        <f>IF( $AV593, IFERROR( IF(MATCH( $E593, 顎音化聲母!$H$9:$H$37, 0), TRUE, FALSE), FALSE), "")</f>
        <v/>
      </c>
      <c r="AX593" s="301" t="str">
        <f t="array" ref="AX593">IF( AND($AV593, $AW593), INDEX(顎音化聲母資料表, MATCH( $D593 &amp; $E593, 顎音化聲母!$L$5:$L$136, 0), 3), "")</f>
        <v/>
      </c>
      <c r="AY593" s="301" t="str">
        <f t="shared" si="246"/>
        <v/>
      </c>
      <c r="AZ593" s="362" t="str">
        <f t="array" ref="AZ593">IF($AY593="", "", IF( $AX593&lt;&gt;"", $AX593,INDEX(聲母資料表, $AY593, $AZ$5)))</f>
        <v/>
      </c>
      <c r="BA593" s="362" t="str">
        <f t="array" ref="BA593">IF($X593, "", INDEX(方音八音反切資料表, $AE593, $AJ593))</f>
        <v/>
      </c>
    </row>
    <row r="594" spans="2:53">
      <c r="B594" s="307">
        <f t="shared" si="228"/>
        <v>587</v>
      </c>
      <c r="C594" s="404"/>
      <c r="D594" s="312"/>
      <c r="E594" s="312"/>
      <c r="F594" s="296"/>
      <c r="G594" s="418" t="str">
        <f t="shared" si="229"/>
        <v/>
      </c>
      <c r="H594" s="269" t="str" cm="1">
        <f t="array" ref="H594">IF( OR($U594, NOT($V594), $X594), "",  $AF594 &amp; INDEX(中文數值資料表, $AJ594, 2) &amp; $AC594)</f>
        <v/>
      </c>
      <c r="I594" s="332" t="str">
        <f t="shared" si="230"/>
        <v/>
      </c>
      <c r="J594" s="333" t="str">
        <f t="shared" si="231"/>
        <v/>
      </c>
      <c r="K594" s="334" t="str">
        <f t="shared" si="232"/>
        <v/>
      </c>
      <c r="L594" s="335" t="str">
        <f t="shared" si="233"/>
        <v/>
      </c>
      <c r="M594" s="270" t="str">
        <f t="shared" ca="1" si="234"/>
        <v xml:space="preserve">\ltjruby{}{}\
</v>
      </c>
      <c r="N594" s="270" t="str">
        <f t="shared" ca="1" si="235"/>
        <v xml:space="preserve">&lt;ruby&gt;&lt;rt&gt;&lt;/rt&gt;&lt;/ruby&gt;
</v>
      </c>
      <c r="O594" s="270" t="str">
        <f t="shared" ca="1" si="236"/>
        <v xml:space="preserve">&lt;ruby&gt;&lt;rt&gt;&lt;/rt&gt;&lt;/ruby&gt;
</v>
      </c>
      <c r="P594" s="270" t="str">
        <f t="shared" ca="1" si="249"/>
        <v xml:space="preserve">&lt;ruby&gt;&lt;rt&gt;&lt;/rt&gt;&lt;/ruby&gt;
</v>
      </c>
      <c r="Q594" s="270" t="str">
        <f t="shared" ca="1" si="249"/>
        <v xml:space="preserve">&lt;ruby&gt;&lt;rt&gt;&lt;/rt&gt;&lt;/ruby&gt;
</v>
      </c>
      <c r="R594" s="271" t="str">
        <f t="shared" ca="1" si="237"/>
        <v xml:space="preserve">&lt;ruby&gt;&lt;rtc&gt;&lt;/rtc&gt;&lt;/ruby&gt;
</v>
      </c>
      <c r="S594" s="271" t="str">
        <f t="shared" ca="1" si="238"/>
        <v xml:space="preserve">&lt;ruby&gt;&lt;rt&gt;&lt;/rt&gt;&lt;rtc&gt;&lt;/rtc&gt;&lt;/ruby&gt;
</v>
      </c>
      <c r="T594" s="244"/>
      <c r="U594" s="272" t="b">
        <f t="shared" si="239"/>
        <v>0</v>
      </c>
      <c r="V594" s="272" t="b">
        <f t="shared" si="240"/>
        <v>0</v>
      </c>
      <c r="W594" s="272" t="b">
        <f t="shared" si="248"/>
        <v>1</v>
      </c>
      <c r="X594" s="272" t="b">
        <f t="shared" si="241"/>
        <v>1</v>
      </c>
      <c r="Y594" s="272" t="b">
        <f t="shared" si="242"/>
        <v>0</v>
      </c>
      <c r="Z594" s="298"/>
      <c r="AA594" s="305" t="str">
        <f t="shared" si="243"/>
        <v/>
      </c>
      <c r="AB594" s="301" t="str" cm="1">
        <f t="array" ref="AB594">IF( $AA594="", "", INDEX(聲母資料表, $AA594, AB$5))</f>
        <v/>
      </c>
      <c r="AC594" s="301" t="str" cm="1">
        <f t="array" ref="AC594">IF( $AA594="", "", INDEX(聲母資料表, $AA594, AC$5))</f>
        <v/>
      </c>
      <c r="AD594" s="305" t="str">
        <f t="shared" si="244"/>
        <v/>
      </c>
      <c r="AE594" s="301" t="str" cm="1">
        <f t="array" ref="AE594">IF( $X594, "", INDEX(韻母資料表, AD594, AE$5))</f>
        <v/>
      </c>
      <c r="AF594" s="301" t="str" cm="1">
        <f t="array" ref="AF594">IF( $X594, "", INDEX(韻母資料表, AE594, AF$5))</f>
        <v/>
      </c>
      <c r="AG594" s="298"/>
      <c r="AH594" s="301" t="str">
        <f t="array" ref="AH594">IF( $X594, "", IF( INDEX(韻母資料表, AD594, $AH$5) = "入聲", TRUE, FALSE) )</f>
        <v/>
      </c>
      <c r="AI594" s="302" t="str">
        <f t="shared" si="245"/>
        <v/>
      </c>
      <c r="AJ594" s="302" t="str">
        <f t="shared" ref="AJ594:AJ657" si="250">IF($U594, "", IF($F594="", $AI594, $F594))</f>
        <v/>
      </c>
      <c r="AK594" s="362" t="str">
        <f t="array" ref="AK594">IF( $X594, "", INDEX(韻母資料表, $AD594, $AK$5))</f>
        <v/>
      </c>
      <c r="AL594" s="362" t="str">
        <f t="array" ref="AL594">IF($X594, "", INDEX(白話字韻母八聲調資料表, $AE594, $AJ594))</f>
        <v/>
      </c>
      <c r="AM594" s="298"/>
      <c r="AN594" s="362" t="str" cm="1">
        <f t="array" ref="AN594">IF($W594, "", INDEX(聲母資料表, $AA594, AN$5))</f>
        <v/>
      </c>
      <c r="AO594" s="367" t="str" cm="1">
        <f t="array" ref="AO594">IF($X594, "", INDEX(韻母資料表, $AD594, AO$5))</f>
        <v/>
      </c>
      <c r="AP594" s="362" t="str" cm="1">
        <f t="array" ref="AP594">IF($X594, "", INDEX(台羅韻母八聲調資料表, $AE594, $F594))</f>
        <v/>
      </c>
      <c r="AQ594" s="298"/>
      <c r="AR594" s="302" t="str">
        <f t="array" ref="AR594">IF($W594, "", INDEX(聲母資料表, $AA594, $AR$5))</f>
        <v/>
      </c>
      <c r="AS594" s="303" t="str">
        <f t="array" ref="AS594">IF($X594, "", INDEX(韻母資料表, $AD594, $AS$5))</f>
        <v/>
      </c>
      <c r="AT594" s="302" t="str">
        <f t="array" ref="AT594">IF($X594, "", INDEX(閩拼韻母八聲調資料表, $AE594, $AJ594))</f>
        <v/>
      </c>
      <c r="AV594" s="301" t="b">
        <f t="shared" si="247"/>
        <v>0</v>
      </c>
      <c r="AW594" s="301" t="str">
        <f>IF( $AV594, IFERROR( IF(MATCH( $E594, 顎音化聲母!$H$9:$H$37, 0), TRUE, FALSE), FALSE), "")</f>
        <v/>
      </c>
      <c r="AX594" s="301" t="str">
        <f t="array" ref="AX594">IF( AND($AV594, $AW594), INDEX(顎音化聲母資料表, MATCH( $D594 &amp; $E594, 顎音化聲母!$L$5:$L$136, 0), 3), "")</f>
        <v/>
      </c>
      <c r="AY594" s="301" t="str">
        <f t="shared" si="246"/>
        <v/>
      </c>
      <c r="AZ594" s="362" t="str">
        <f t="array" ref="AZ594">IF($AY594="", "", IF( $AX594&lt;&gt;"", $AX594,INDEX(聲母資料表, $AY594, $AZ$5)))</f>
        <v/>
      </c>
      <c r="BA594" s="362" t="str">
        <f t="array" ref="BA594">IF($X594, "", INDEX(方音八音反切資料表, $AE594, $AJ594))</f>
        <v/>
      </c>
    </row>
    <row r="595" spans="2:53">
      <c r="B595" s="307">
        <f t="shared" si="228"/>
        <v>588</v>
      </c>
      <c r="C595" s="404"/>
      <c r="D595" s="312"/>
      <c r="E595" s="312"/>
      <c r="F595" s="296"/>
      <c r="G595" s="418" t="str">
        <f t="shared" si="229"/>
        <v/>
      </c>
      <c r="H595" s="269" t="str" cm="1">
        <f t="array" ref="H595">IF( OR($U595, NOT($V595), $X595), "",  $AF595 &amp; INDEX(中文數值資料表, $AJ595, 2) &amp; $AC595)</f>
        <v/>
      </c>
      <c r="I595" s="332" t="str">
        <f t="shared" si="230"/>
        <v/>
      </c>
      <c r="J595" s="333" t="str">
        <f t="shared" si="231"/>
        <v/>
      </c>
      <c r="K595" s="334" t="str">
        <f t="shared" si="232"/>
        <v/>
      </c>
      <c r="L595" s="335" t="str">
        <f t="shared" si="233"/>
        <v/>
      </c>
      <c r="M595" s="270" t="str">
        <f t="shared" ca="1" si="234"/>
        <v xml:space="preserve">\ltjruby{}{}\
</v>
      </c>
      <c r="N595" s="270" t="str">
        <f t="shared" ca="1" si="235"/>
        <v xml:space="preserve">&lt;ruby&gt;&lt;rt&gt;&lt;/rt&gt;&lt;/ruby&gt;
</v>
      </c>
      <c r="O595" s="270" t="str">
        <f t="shared" ca="1" si="236"/>
        <v xml:space="preserve">&lt;ruby&gt;&lt;rt&gt;&lt;/rt&gt;&lt;/ruby&gt;
</v>
      </c>
      <c r="P595" s="270" t="str">
        <f t="shared" ca="1" si="249"/>
        <v xml:space="preserve">&lt;ruby&gt;&lt;rt&gt;&lt;/rt&gt;&lt;/ruby&gt;
</v>
      </c>
      <c r="Q595" s="270" t="str">
        <f t="shared" ca="1" si="249"/>
        <v xml:space="preserve">&lt;ruby&gt;&lt;rt&gt;&lt;/rt&gt;&lt;/ruby&gt;
</v>
      </c>
      <c r="R595" s="271" t="str">
        <f t="shared" ca="1" si="237"/>
        <v xml:space="preserve">&lt;ruby&gt;&lt;rtc&gt;&lt;/rtc&gt;&lt;/ruby&gt;
</v>
      </c>
      <c r="S595" s="271" t="str">
        <f t="shared" ca="1" si="238"/>
        <v xml:space="preserve">&lt;ruby&gt;&lt;rt&gt;&lt;/rt&gt;&lt;rtc&gt;&lt;/rtc&gt;&lt;/ruby&gt;
</v>
      </c>
      <c r="T595" s="244"/>
      <c r="U595" s="272" t="b">
        <f t="shared" si="239"/>
        <v>0</v>
      </c>
      <c r="V595" s="272" t="b">
        <f t="shared" si="240"/>
        <v>0</v>
      </c>
      <c r="W595" s="272" t="b">
        <f t="shared" si="248"/>
        <v>1</v>
      </c>
      <c r="X595" s="272" t="b">
        <f t="shared" si="241"/>
        <v>1</v>
      </c>
      <c r="Y595" s="272" t="b">
        <f t="shared" si="242"/>
        <v>0</v>
      </c>
      <c r="Z595" s="298"/>
      <c r="AA595" s="305" t="str">
        <f t="shared" si="243"/>
        <v/>
      </c>
      <c r="AB595" s="301" t="str" cm="1">
        <f t="array" ref="AB595">IF( $AA595="", "", INDEX(聲母資料表, $AA595, AB$5))</f>
        <v/>
      </c>
      <c r="AC595" s="301" t="str" cm="1">
        <f t="array" ref="AC595">IF( $AA595="", "", INDEX(聲母資料表, $AA595, AC$5))</f>
        <v/>
      </c>
      <c r="AD595" s="305" t="str">
        <f t="shared" si="244"/>
        <v/>
      </c>
      <c r="AE595" s="301" t="str" cm="1">
        <f t="array" ref="AE595">IF( $X595, "", INDEX(韻母資料表, AD595, AE$5))</f>
        <v/>
      </c>
      <c r="AF595" s="301" t="str" cm="1">
        <f t="array" ref="AF595">IF( $X595, "", INDEX(韻母資料表, AE595, AF$5))</f>
        <v/>
      </c>
      <c r="AG595" s="298"/>
      <c r="AH595" s="301" t="str">
        <f t="array" ref="AH595">IF( $X595, "", IF( INDEX(韻母資料表, AD595, $AH$5) = "入聲", TRUE, FALSE) )</f>
        <v/>
      </c>
      <c r="AI595" s="302" t="str">
        <f t="shared" si="245"/>
        <v/>
      </c>
      <c r="AJ595" s="302" t="str">
        <f t="shared" si="250"/>
        <v/>
      </c>
      <c r="AK595" s="362" t="str">
        <f t="array" ref="AK595">IF( $X595, "", INDEX(韻母資料表, $AD595, $AK$5))</f>
        <v/>
      </c>
      <c r="AL595" s="362" t="str">
        <f t="array" ref="AL595">IF($X595, "", INDEX(白話字韻母八聲調資料表, $AE595, $AJ595))</f>
        <v/>
      </c>
      <c r="AM595" s="298"/>
      <c r="AN595" s="362" t="str" cm="1">
        <f t="array" ref="AN595">IF($W595, "", INDEX(聲母資料表, $AA595, AN$5))</f>
        <v/>
      </c>
      <c r="AO595" s="367" t="str" cm="1">
        <f t="array" ref="AO595">IF($X595, "", INDEX(韻母資料表, $AD595, AO$5))</f>
        <v/>
      </c>
      <c r="AP595" s="362" t="str" cm="1">
        <f t="array" ref="AP595">IF($X595, "", INDEX(台羅韻母八聲調資料表, $AE595, $F595))</f>
        <v/>
      </c>
      <c r="AQ595" s="298"/>
      <c r="AR595" s="302" t="str">
        <f t="array" ref="AR595">IF($W595, "", INDEX(聲母資料表, $AA595, $AR$5))</f>
        <v/>
      </c>
      <c r="AS595" s="303" t="str">
        <f t="array" ref="AS595">IF($X595, "", INDEX(韻母資料表, $AD595, $AS$5))</f>
        <v/>
      </c>
      <c r="AT595" s="302" t="str">
        <f t="array" ref="AT595">IF($X595, "", INDEX(閩拼韻母八聲調資料表, $AE595, $AJ595))</f>
        <v/>
      </c>
      <c r="AV595" s="301" t="b">
        <f t="shared" si="247"/>
        <v>0</v>
      </c>
      <c r="AW595" s="301" t="str">
        <f>IF( $AV595, IFERROR( IF(MATCH( $E595, 顎音化聲母!$H$9:$H$37, 0), TRUE, FALSE), FALSE), "")</f>
        <v/>
      </c>
      <c r="AX595" s="301" t="str">
        <f t="array" ref="AX595">IF( AND($AV595, $AW595), INDEX(顎音化聲母資料表, MATCH( $D595 &amp; $E595, 顎音化聲母!$L$5:$L$136, 0), 3), "")</f>
        <v/>
      </c>
      <c r="AY595" s="301" t="str">
        <f t="shared" si="246"/>
        <v/>
      </c>
      <c r="AZ595" s="362" t="str">
        <f t="array" ref="AZ595">IF($AY595="", "", IF( $AX595&lt;&gt;"", $AX595,INDEX(聲母資料表, $AY595, $AZ$5)))</f>
        <v/>
      </c>
      <c r="BA595" s="362" t="str">
        <f t="array" ref="BA595">IF($X595, "", INDEX(方音八音反切資料表, $AE595, $AJ595))</f>
        <v/>
      </c>
    </row>
    <row r="596" spans="2:53">
      <c r="B596" s="307">
        <f t="shared" si="228"/>
        <v>589</v>
      </c>
      <c r="C596" s="404"/>
      <c r="D596" s="312"/>
      <c r="E596" s="312"/>
      <c r="F596" s="296"/>
      <c r="G596" s="418" t="str">
        <f t="shared" si="229"/>
        <v/>
      </c>
      <c r="H596" s="269" t="str" cm="1">
        <f t="array" ref="H596">IF( OR($U596, NOT($V596), $X596), "",  $AF596 &amp; INDEX(中文數值資料表, $AJ596, 2) &amp; $AC596)</f>
        <v/>
      </c>
      <c r="I596" s="332" t="str">
        <f t="shared" si="230"/>
        <v/>
      </c>
      <c r="J596" s="333" t="str">
        <f t="shared" si="231"/>
        <v/>
      </c>
      <c r="K596" s="334" t="str">
        <f t="shared" si="232"/>
        <v/>
      </c>
      <c r="L596" s="335" t="str">
        <f t="shared" si="233"/>
        <v/>
      </c>
      <c r="M596" s="270" t="str">
        <f t="shared" ca="1" si="234"/>
        <v xml:space="preserve">\ltjruby{}{}\
</v>
      </c>
      <c r="N596" s="270" t="str">
        <f t="shared" ca="1" si="235"/>
        <v xml:space="preserve">&lt;ruby&gt;&lt;rt&gt;&lt;/rt&gt;&lt;/ruby&gt;
</v>
      </c>
      <c r="O596" s="270" t="str">
        <f t="shared" ca="1" si="236"/>
        <v xml:space="preserve">&lt;ruby&gt;&lt;rt&gt;&lt;/rt&gt;&lt;/ruby&gt;
</v>
      </c>
      <c r="P596" s="270" t="str">
        <f t="shared" ca="1" si="249"/>
        <v xml:space="preserve">&lt;ruby&gt;&lt;rt&gt;&lt;/rt&gt;&lt;/ruby&gt;
</v>
      </c>
      <c r="Q596" s="270" t="str">
        <f t="shared" ca="1" si="249"/>
        <v xml:space="preserve">&lt;ruby&gt;&lt;rt&gt;&lt;/rt&gt;&lt;/ruby&gt;
</v>
      </c>
      <c r="R596" s="271" t="str">
        <f t="shared" ca="1" si="237"/>
        <v xml:space="preserve">&lt;ruby&gt;&lt;rtc&gt;&lt;/rtc&gt;&lt;/ruby&gt;
</v>
      </c>
      <c r="S596" s="271" t="str">
        <f t="shared" ca="1" si="238"/>
        <v xml:space="preserve">&lt;ruby&gt;&lt;rt&gt;&lt;/rt&gt;&lt;rtc&gt;&lt;/rtc&gt;&lt;/ruby&gt;
</v>
      </c>
      <c r="T596" s="244"/>
      <c r="U596" s="272" t="b">
        <f t="shared" si="239"/>
        <v>0</v>
      </c>
      <c r="V596" s="272" t="b">
        <f t="shared" si="240"/>
        <v>0</v>
      </c>
      <c r="W596" s="272" t="b">
        <f t="shared" si="248"/>
        <v>1</v>
      </c>
      <c r="X596" s="272" t="b">
        <f t="shared" si="241"/>
        <v>1</v>
      </c>
      <c r="Y596" s="272" t="b">
        <f t="shared" si="242"/>
        <v>0</v>
      </c>
      <c r="Z596" s="298"/>
      <c r="AA596" s="305" t="str">
        <f t="shared" si="243"/>
        <v/>
      </c>
      <c r="AB596" s="301" t="str" cm="1">
        <f t="array" ref="AB596">IF( $AA596="", "", INDEX(聲母資料表, $AA596, AB$5))</f>
        <v/>
      </c>
      <c r="AC596" s="301" t="str" cm="1">
        <f t="array" ref="AC596">IF( $AA596="", "", INDEX(聲母資料表, $AA596, AC$5))</f>
        <v/>
      </c>
      <c r="AD596" s="305" t="str">
        <f t="shared" si="244"/>
        <v/>
      </c>
      <c r="AE596" s="301" t="str" cm="1">
        <f t="array" ref="AE596">IF( $X596, "", INDEX(韻母資料表, AD596, AE$5))</f>
        <v/>
      </c>
      <c r="AF596" s="301" t="str" cm="1">
        <f t="array" ref="AF596">IF( $X596, "", INDEX(韻母資料表, AE596, AF$5))</f>
        <v/>
      </c>
      <c r="AG596" s="298"/>
      <c r="AH596" s="301" t="str">
        <f t="array" ref="AH596">IF( $X596, "", IF( INDEX(韻母資料表, AD596, $AH$5) = "入聲", TRUE, FALSE) )</f>
        <v/>
      </c>
      <c r="AI596" s="302" t="str">
        <f t="shared" si="245"/>
        <v/>
      </c>
      <c r="AJ596" s="302" t="str">
        <f t="shared" si="250"/>
        <v/>
      </c>
      <c r="AK596" s="362" t="str">
        <f t="array" ref="AK596">IF( $X596, "", INDEX(韻母資料表, $AD596, $AK$5))</f>
        <v/>
      </c>
      <c r="AL596" s="362" t="str">
        <f t="array" ref="AL596">IF($X596, "", INDEX(白話字韻母八聲調資料表, $AE596, $AJ596))</f>
        <v/>
      </c>
      <c r="AM596" s="298"/>
      <c r="AN596" s="362" t="str" cm="1">
        <f t="array" ref="AN596">IF($W596, "", INDEX(聲母資料表, $AA596, AN$5))</f>
        <v/>
      </c>
      <c r="AO596" s="367" t="str" cm="1">
        <f t="array" ref="AO596">IF($X596, "", INDEX(韻母資料表, $AD596, AO$5))</f>
        <v/>
      </c>
      <c r="AP596" s="362" t="str" cm="1">
        <f t="array" ref="AP596">IF($X596, "", INDEX(台羅韻母八聲調資料表, $AE596, $F596))</f>
        <v/>
      </c>
      <c r="AQ596" s="298"/>
      <c r="AR596" s="302" t="str">
        <f t="array" ref="AR596">IF($W596, "", INDEX(聲母資料表, $AA596, $AR$5))</f>
        <v/>
      </c>
      <c r="AS596" s="303" t="str">
        <f t="array" ref="AS596">IF($X596, "", INDEX(韻母資料表, $AD596, $AS$5))</f>
        <v/>
      </c>
      <c r="AT596" s="302" t="str">
        <f t="array" ref="AT596">IF($X596, "", INDEX(閩拼韻母八聲調資料表, $AE596, $AJ596))</f>
        <v/>
      </c>
      <c r="AV596" s="301" t="b">
        <f t="shared" si="247"/>
        <v>0</v>
      </c>
      <c r="AW596" s="301" t="str">
        <f>IF( $AV596, IFERROR( IF(MATCH( $E596, 顎音化聲母!$H$9:$H$37, 0), TRUE, FALSE), FALSE), "")</f>
        <v/>
      </c>
      <c r="AX596" s="301" t="str">
        <f t="array" ref="AX596">IF( AND($AV596, $AW596), INDEX(顎音化聲母資料表, MATCH( $D596 &amp; $E596, 顎音化聲母!$L$5:$L$136, 0), 3), "")</f>
        <v/>
      </c>
      <c r="AY596" s="301" t="str">
        <f t="shared" si="246"/>
        <v/>
      </c>
      <c r="AZ596" s="362" t="str">
        <f t="array" ref="AZ596">IF($AY596="", "", IF( $AX596&lt;&gt;"", $AX596,INDEX(聲母資料表, $AY596, $AZ$5)))</f>
        <v/>
      </c>
      <c r="BA596" s="362" t="str">
        <f t="array" ref="BA596">IF($X596, "", INDEX(方音八音反切資料表, $AE596, $AJ596))</f>
        <v/>
      </c>
    </row>
    <row r="597" spans="2:53">
      <c r="B597" s="307">
        <f t="shared" si="228"/>
        <v>590</v>
      </c>
      <c r="C597" s="404"/>
      <c r="D597" s="312"/>
      <c r="E597" s="312"/>
      <c r="F597" s="296"/>
      <c r="G597" s="418" t="str">
        <f t="shared" si="229"/>
        <v/>
      </c>
      <c r="H597" s="269" t="str" cm="1">
        <f t="array" ref="H597">IF( OR($U597, NOT($V597), $X597), "",  $AF597 &amp; INDEX(中文數值資料表, $AJ597, 2) &amp; $AC597)</f>
        <v/>
      </c>
      <c r="I597" s="332" t="str">
        <f t="shared" si="230"/>
        <v/>
      </c>
      <c r="J597" s="333" t="str">
        <f t="shared" si="231"/>
        <v/>
      </c>
      <c r="K597" s="334" t="str">
        <f t="shared" si="232"/>
        <v/>
      </c>
      <c r="L597" s="335" t="str">
        <f t="shared" si="233"/>
        <v/>
      </c>
      <c r="M597" s="270" t="str">
        <f t="shared" ca="1" si="234"/>
        <v xml:space="preserve">\ltjruby{}{}\
</v>
      </c>
      <c r="N597" s="270" t="str">
        <f t="shared" ca="1" si="235"/>
        <v xml:space="preserve">&lt;ruby&gt;&lt;rt&gt;&lt;/rt&gt;&lt;/ruby&gt;
</v>
      </c>
      <c r="O597" s="270" t="str">
        <f t="shared" ca="1" si="236"/>
        <v xml:space="preserve">&lt;ruby&gt;&lt;rt&gt;&lt;/rt&gt;&lt;/ruby&gt;
</v>
      </c>
      <c r="P597" s="270" t="str">
        <f t="shared" ca="1" si="249"/>
        <v xml:space="preserve">&lt;ruby&gt;&lt;rt&gt;&lt;/rt&gt;&lt;/ruby&gt;
</v>
      </c>
      <c r="Q597" s="270" t="str">
        <f t="shared" ca="1" si="249"/>
        <v xml:space="preserve">&lt;ruby&gt;&lt;rt&gt;&lt;/rt&gt;&lt;/ruby&gt;
</v>
      </c>
      <c r="R597" s="271" t="str">
        <f t="shared" ca="1" si="237"/>
        <v xml:space="preserve">&lt;ruby&gt;&lt;rtc&gt;&lt;/rtc&gt;&lt;/ruby&gt;
</v>
      </c>
      <c r="S597" s="271" t="str">
        <f t="shared" ca="1" si="238"/>
        <v xml:space="preserve">&lt;ruby&gt;&lt;rt&gt;&lt;/rt&gt;&lt;rtc&gt;&lt;/rtc&gt;&lt;/ruby&gt;
</v>
      </c>
      <c r="T597" s="244"/>
      <c r="U597" s="272" t="b">
        <f t="shared" si="239"/>
        <v>0</v>
      </c>
      <c r="V597" s="272" t="b">
        <f t="shared" si="240"/>
        <v>0</v>
      </c>
      <c r="W597" s="272" t="b">
        <f t="shared" si="248"/>
        <v>1</v>
      </c>
      <c r="X597" s="272" t="b">
        <f t="shared" si="241"/>
        <v>1</v>
      </c>
      <c r="Y597" s="272" t="b">
        <f t="shared" si="242"/>
        <v>0</v>
      </c>
      <c r="Z597" s="298"/>
      <c r="AA597" s="305" t="str">
        <f t="shared" si="243"/>
        <v/>
      </c>
      <c r="AB597" s="301" t="str" cm="1">
        <f t="array" ref="AB597">IF( $AA597="", "", INDEX(聲母資料表, $AA597, AB$5))</f>
        <v/>
      </c>
      <c r="AC597" s="301" t="str" cm="1">
        <f t="array" ref="AC597">IF( $AA597="", "", INDEX(聲母資料表, $AA597, AC$5))</f>
        <v/>
      </c>
      <c r="AD597" s="305" t="str">
        <f t="shared" si="244"/>
        <v/>
      </c>
      <c r="AE597" s="301" t="str" cm="1">
        <f t="array" ref="AE597">IF( $X597, "", INDEX(韻母資料表, AD597, AE$5))</f>
        <v/>
      </c>
      <c r="AF597" s="301" t="str" cm="1">
        <f t="array" ref="AF597">IF( $X597, "", INDEX(韻母資料表, AE597, AF$5))</f>
        <v/>
      </c>
      <c r="AG597" s="298"/>
      <c r="AH597" s="301" t="str">
        <f t="array" ref="AH597">IF( $X597, "", IF( INDEX(韻母資料表, AD597, $AH$5) = "入聲", TRUE, FALSE) )</f>
        <v/>
      </c>
      <c r="AI597" s="302" t="str">
        <f t="shared" si="245"/>
        <v/>
      </c>
      <c r="AJ597" s="302" t="str">
        <f t="shared" si="250"/>
        <v/>
      </c>
      <c r="AK597" s="362" t="str">
        <f t="array" ref="AK597">IF( $X597, "", INDEX(韻母資料表, $AD597, $AK$5))</f>
        <v/>
      </c>
      <c r="AL597" s="362" t="str">
        <f t="array" ref="AL597">IF($X597, "", INDEX(白話字韻母八聲調資料表, $AE597, $AJ597))</f>
        <v/>
      </c>
      <c r="AM597" s="298"/>
      <c r="AN597" s="362" t="str" cm="1">
        <f t="array" ref="AN597">IF($W597, "", INDEX(聲母資料表, $AA597, AN$5))</f>
        <v/>
      </c>
      <c r="AO597" s="367" t="str" cm="1">
        <f t="array" ref="AO597">IF($X597, "", INDEX(韻母資料表, $AD597, AO$5))</f>
        <v/>
      </c>
      <c r="AP597" s="362" t="str" cm="1">
        <f t="array" ref="AP597">IF($X597, "", INDEX(台羅韻母八聲調資料表, $AE597, $F597))</f>
        <v/>
      </c>
      <c r="AQ597" s="298"/>
      <c r="AR597" s="302" t="str">
        <f t="array" ref="AR597">IF($W597, "", INDEX(聲母資料表, $AA597, $AR$5))</f>
        <v/>
      </c>
      <c r="AS597" s="303" t="str">
        <f t="array" ref="AS597">IF($X597, "", INDEX(韻母資料表, $AD597, $AS$5))</f>
        <v/>
      </c>
      <c r="AT597" s="302" t="str">
        <f t="array" ref="AT597">IF($X597, "", INDEX(閩拼韻母八聲調資料表, $AE597, $AJ597))</f>
        <v/>
      </c>
      <c r="AV597" s="301" t="b">
        <f t="shared" si="247"/>
        <v>0</v>
      </c>
      <c r="AW597" s="301" t="str">
        <f>IF( $AV597, IFERROR( IF(MATCH( $E597, 顎音化聲母!$H$9:$H$37, 0), TRUE, FALSE), FALSE), "")</f>
        <v/>
      </c>
      <c r="AX597" s="301" t="str">
        <f t="array" ref="AX597">IF( AND($AV597, $AW597), INDEX(顎音化聲母資料表, MATCH( $D597 &amp; $E597, 顎音化聲母!$L$5:$L$136, 0), 3), "")</f>
        <v/>
      </c>
      <c r="AY597" s="301" t="str">
        <f t="shared" si="246"/>
        <v/>
      </c>
      <c r="AZ597" s="362" t="str">
        <f t="array" ref="AZ597">IF($AY597="", "", IF( $AX597&lt;&gt;"", $AX597,INDEX(聲母資料表, $AY597, $AZ$5)))</f>
        <v/>
      </c>
      <c r="BA597" s="362" t="str">
        <f t="array" ref="BA597">IF($X597, "", INDEX(方音八音反切資料表, $AE597, $AJ597))</f>
        <v/>
      </c>
    </row>
    <row r="598" spans="2:53">
      <c r="B598" s="307">
        <f t="shared" si="228"/>
        <v>591</v>
      </c>
      <c r="C598" s="404"/>
      <c r="D598" s="312"/>
      <c r="E598" s="312"/>
      <c r="F598" s="296"/>
      <c r="G598" s="418" t="str">
        <f t="shared" si="229"/>
        <v/>
      </c>
      <c r="H598" s="269" t="str" cm="1">
        <f t="array" ref="H598">IF( OR($U598, NOT($V598), $X598), "",  $AF598 &amp; INDEX(中文數值資料表, $AJ598, 2) &amp; $AC598)</f>
        <v/>
      </c>
      <c r="I598" s="332" t="str">
        <f t="shared" si="230"/>
        <v/>
      </c>
      <c r="J598" s="333" t="str">
        <f t="shared" si="231"/>
        <v/>
      </c>
      <c r="K598" s="334" t="str">
        <f t="shared" si="232"/>
        <v/>
      </c>
      <c r="L598" s="335" t="str">
        <f t="shared" si="233"/>
        <v/>
      </c>
      <c r="M598" s="270" t="str">
        <f t="shared" ca="1" si="234"/>
        <v xml:space="preserve">\ltjruby{}{}\
</v>
      </c>
      <c r="N598" s="270" t="str">
        <f t="shared" ca="1" si="235"/>
        <v xml:space="preserve">&lt;ruby&gt;&lt;rt&gt;&lt;/rt&gt;&lt;/ruby&gt;
</v>
      </c>
      <c r="O598" s="270" t="str">
        <f t="shared" ca="1" si="236"/>
        <v xml:space="preserve">&lt;ruby&gt;&lt;rt&gt;&lt;/rt&gt;&lt;/ruby&gt;
</v>
      </c>
      <c r="P598" s="270" t="str">
        <f t="shared" ca="1" si="249"/>
        <v xml:space="preserve">&lt;ruby&gt;&lt;rt&gt;&lt;/rt&gt;&lt;/ruby&gt;
</v>
      </c>
      <c r="Q598" s="270" t="str">
        <f t="shared" ca="1" si="249"/>
        <v xml:space="preserve">&lt;ruby&gt;&lt;rt&gt;&lt;/rt&gt;&lt;/ruby&gt;
</v>
      </c>
      <c r="R598" s="271" t="str">
        <f t="shared" ca="1" si="237"/>
        <v xml:space="preserve">&lt;ruby&gt;&lt;rtc&gt;&lt;/rtc&gt;&lt;/ruby&gt;
</v>
      </c>
      <c r="S598" s="271" t="str">
        <f t="shared" ca="1" si="238"/>
        <v xml:space="preserve">&lt;ruby&gt;&lt;rt&gt;&lt;/rt&gt;&lt;rtc&gt;&lt;/rtc&gt;&lt;/ruby&gt;
</v>
      </c>
      <c r="T598" s="244"/>
      <c r="U598" s="272" t="b">
        <f t="shared" si="239"/>
        <v>0</v>
      </c>
      <c r="V598" s="272" t="b">
        <f t="shared" si="240"/>
        <v>0</v>
      </c>
      <c r="W598" s="272" t="b">
        <f t="shared" si="248"/>
        <v>1</v>
      </c>
      <c r="X598" s="272" t="b">
        <f t="shared" si="241"/>
        <v>1</v>
      </c>
      <c r="Y598" s="272" t="b">
        <f t="shared" si="242"/>
        <v>0</v>
      </c>
      <c r="Z598" s="298"/>
      <c r="AA598" s="305" t="str">
        <f t="shared" si="243"/>
        <v/>
      </c>
      <c r="AB598" s="301" t="str" cm="1">
        <f t="array" ref="AB598">IF( $AA598="", "", INDEX(聲母資料表, $AA598, AB$5))</f>
        <v/>
      </c>
      <c r="AC598" s="301" t="str" cm="1">
        <f t="array" ref="AC598">IF( $AA598="", "", INDEX(聲母資料表, $AA598, AC$5))</f>
        <v/>
      </c>
      <c r="AD598" s="305" t="str">
        <f t="shared" si="244"/>
        <v/>
      </c>
      <c r="AE598" s="301" t="str" cm="1">
        <f t="array" ref="AE598">IF( $X598, "", INDEX(韻母資料表, AD598, AE$5))</f>
        <v/>
      </c>
      <c r="AF598" s="301" t="str" cm="1">
        <f t="array" ref="AF598">IF( $X598, "", INDEX(韻母資料表, AE598, AF$5))</f>
        <v/>
      </c>
      <c r="AG598" s="298"/>
      <c r="AH598" s="301" t="str">
        <f t="array" ref="AH598">IF( $X598, "", IF( INDEX(韻母資料表, AD598, $AH$5) = "入聲", TRUE, FALSE) )</f>
        <v/>
      </c>
      <c r="AI598" s="302" t="str">
        <f t="shared" si="245"/>
        <v/>
      </c>
      <c r="AJ598" s="302" t="str">
        <f t="shared" si="250"/>
        <v/>
      </c>
      <c r="AK598" s="362" t="str">
        <f t="array" ref="AK598">IF( $X598, "", INDEX(韻母資料表, $AD598, $AK$5))</f>
        <v/>
      </c>
      <c r="AL598" s="362" t="str">
        <f t="array" ref="AL598">IF($X598, "", INDEX(白話字韻母八聲調資料表, $AE598, $AJ598))</f>
        <v/>
      </c>
      <c r="AM598" s="298"/>
      <c r="AN598" s="362" t="str" cm="1">
        <f t="array" ref="AN598">IF($W598, "", INDEX(聲母資料表, $AA598, AN$5))</f>
        <v/>
      </c>
      <c r="AO598" s="367" t="str" cm="1">
        <f t="array" ref="AO598">IF($X598, "", INDEX(韻母資料表, $AD598, AO$5))</f>
        <v/>
      </c>
      <c r="AP598" s="362" t="str" cm="1">
        <f t="array" ref="AP598">IF($X598, "", INDEX(台羅韻母八聲調資料表, $AE598, $F598))</f>
        <v/>
      </c>
      <c r="AQ598" s="298"/>
      <c r="AR598" s="302" t="str">
        <f t="array" ref="AR598">IF($W598, "", INDEX(聲母資料表, $AA598, $AR$5))</f>
        <v/>
      </c>
      <c r="AS598" s="303" t="str">
        <f t="array" ref="AS598">IF($X598, "", INDEX(韻母資料表, $AD598, $AS$5))</f>
        <v/>
      </c>
      <c r="AT598" s="302" t="str">
        <f t="array" ref="AT598">IF($X598, "", INDEX(閩拼韻母八聲調資料表, $AE598, $AJ598))</f>
        <v/>
      </c>
      <c r="AV598" s="301" t="b">
        <f t="shared" si="247"/>
        <v>0</v>
      </c>
      <c r="AW598" s="301" t="str">
        <f>IF( $AV598, IFERROR( IF(MATCH( $E598, 顎音化聲母!$H$9:$H$37, 0), TRUE, FALSE), FALSE), "")</f>
        <v/>
      </c>
      <c r="AX598" s="301" t="str">
        <f t="array" ref="AX598">IF( AND($AV598, $AW598), INDEX(顎音化聲母資料表, MATCH( $D598 &amp; $E598, 顎音化聲母!$L$5:$L$136, 0), 3), "")</f>
        <v/>
      </c>
      <c r="AY598" s="301" t="str">
        <f t="shared" si="246"/>
        <v/>
      </c>
      <c r="AZ598" s="362" t="str">
        <f t="array" ref="AZ598">IF($AY598="", "", IF( $AX598&lt;&gt;"", $AX598,INDEX(聲母資料表, $AY598, $AZ$5)))</f>
        <v/>
      </c>
      <c r="BA598" s="362" t="str">
        <f t="array" ref="BA598">IF($X598, "", INDEX(方音八音反切資料表, $AE598, $AJ598))</f>
        <v/>
      </c>
    </row>
    <row r="599" spans="2:53">
      <c r="B599" s="307">
        <f t="shared" si="228"/>
        <v>592</v>
      </c>
      <c r="C599" s="404"/>
      <c r="D599" s="312"/>
      <c r="E599" s="312"/>
      <c r="F599" s="296"/>
      <c r="G599" s="418" t="str">
        <f t="shared" si="229"/>
        <v/>
      </c>
      <c r="H599" s="269" t="str" cm="1">
        <f t="array" ref="H599">IF( OR($U599, NOT($V599), $X599), "",  $AF599 &amp; INDEX(中文數值資料表, $AJ599, 2) &amp; $AC599)</f>
        <v/>
      </c>
      <c r="I599" s="332" t="str">
        <f t="shared" si="230"/>
        <v/>
      </c>
      <c r="J599" s="333" t="str">
        <f t="shared" si="231"/>
        <v/>
      </c>
      <c r="K599" s="334" t="str">
        <f t="shared" si="232"/>
        <v/>
      </c>
      <c r="L599" s="335" t="str">
        <f t="shared" si="233"/>
        <v/>
      </c>
      <c r="M599" s="270" t="str">
        <f t="shared" ca="1" si="234"/>
        <v xml:space="preserve">\ltjruby{}{}\
</v>
      </c>
      <c r="N599" s="270" t="str">
        <f t="shared" ca="1" si="235"/>
        <v xml:space="preserve">&lt;ruby&gt;&lt;rt&gt;&lt;/rt&gt;&lt;/ruby&gt;
</v>
      </c>
      <c r="O599" s="270" t="str">
        <f t="shared" ca="1" si="236"/>
        <v xml:space="preserve">&lt;ruby&gt;&lt;rt&gt;&lt;/rt&gt;&lt;/ruby&gt;
</v>
      </c>
      <c r="P599" s="270" t="str">
        <f t="shared" ca="1" si="249"/>
        <v xml:space="preserve">&lt;ruby&gt;&lt;rt&gt;&lt;/rt&gt;&lt;/ruby&gt;
</v>
      </c>
      <c r="Q599" s="270" t="str">
        <f t="shared" ca="1" si="249"/>
        <v xml:space="preserve">&lt;ruby&gt;&lt;rt&gt;&lt;/rt&gt;&lt;/ruby&gt;
</v>
      </c>
      <c r="R599" s="271" t="str">
        <f t="shared" ca="1" si="237"/>
        <v xml:space="preserve">&lt;ruby&gt;&lt;rtc&gt;&lt;/rtc&gt;&lt;/ruby&gt;
</v>
      </c>
      <c r="S599" s="271" t="str">
        <f t="shared" ca="1" si="238"/>
        <v xml:space="preserve">&lt;ruby&gt;&lt;rt&gt;&lt;/rt&gt;&lt;rtc&gt;&lt;/rtc&gt;&lt;/ruby&gt;
</v>
      </c>
      <c r="T599" s="244"/>
      <c r="U599" s="272" t="b">
        <f t="shared" si="239"/>
        <v>0</v>
      </c>
      <c r="V599" s="272" t="b">
        <f t="shared" si="240"/>
        <v>0</v>
      </c>
      <c r="W599" s="272" t="b">
        <f t="shared" si="248"/>
        <v>1</v>
      </c>
      <c r="X599" s="272" t="b">
        <f t="shared" si="241"/>
        <v>1</v>
      </c>
      <c r="Y599" s="272" t="b">
        <f t="shared" si="242"/>
        <v>0</v>
      </c>
      <c r="Z599" s="298"/>
      <c r="AA599" s="305" t="str">
        <f t="shared" si="243"/>
        <v/>
      </c>
      <c r="AB599" s="301" t="str" cm="1">
        <f t="array" ref="AB599">IF( $AA599="", "", INDEX(聲母資料表, $AA599, AB$5))</f>
        <v/>
      </c>
      <c r="AC599" s="301" t="str" cm="1">
        <f t="array" ref="AC599">IF( $AA599="", "", INDEX(聲母資料表, $AA599, AC$5))</f>
        <v/>
      </c>
      <c r="AD599" s="305" t="str">
        <f t="shared" si="244"/>
        <v/>
      </c>
      <c r="AE599" s="301" t="str" cm="1">
        <f t="array" ref="AE599">IF( $X599, "", INDEX(韻母資料表, AD599, AE$5))</f>
        <v/>
      </c>
      <c r="AF599" s="301" t="str" cm="1">
        <f t="array" ref="AF599">IF( $X599, "", INDEX(韻母資料表, AE599, AF$5))</f>
        <v/>
      </c>
      <c r="AG599" s="298"/>
      <c r="AH599" s="301" t="str">
        <f t="array" ref="AH599">IF( $X599, "", IF( INDEX(韻母資料表, AD599, $AH$5) = "入聲", TRUE, FALSE) )</f>
        <v/>
      </c>
      <c r="AI599" s="302" t="str">
        <f t="shared" si="245"/>
        <v/>
      </c>
      <c r="AJ599" s="302" t="str">
        <f t="shared" si="250"/>
        <v/>
      </c>
      <c r="AK599" s="362" t="str">
        <f t="array" ref="AK599">IF( $X599, "", INDEX(韻母資料表, $AD599, $AK$5))</f>
        <v/>
      </c>
      <c r="AL599" s="362" t="str">
        <f t="array" ref="AL599">IF($X599, "", INDEX(白話字韻母八聲調資料表, $AE599, $AJ599))</f>
        <v/>
      </c>
      <c r="AM599" s="298"/>
      <c r="AN599" s="362" t="str" cm="1">
        <f t="array" ref="AN599">IF($W599, "", INDEX(聲母資料表, $AA599, AN$5))</f>
        <v/>
      </c>
      <c r="AO599" s="367" t="str" cm="1">
        <f t="array" ref="AO599">IF($X599, "", INDEX(韻母資料表, $AD599, AO$5))</f>
        <v/>
      </c>
      <c r="AP599" s="362" t="str" cm="1">
        <f t="array" ref="AP599">IF($X599, "", INDEX(台羅韻母八聲調資料表, $AE599, $F599))</f>
        <v/>
      </c>
      <c r="AQ599" s="298"/>
      <c r="AR599" s="302" t="str">
        <f t="array" ref="AR599">IF($W599, "", INDEX(聲母資料表, $AA599, $AR$5))</f>
        <v/>
      </c>
      <c r="AS599" s="303" t="str">
        <f t="array" ref="AS599">IF($X599, "", INDEX(韻母資料表, $AD599, $AS$5))</f>
        <v/>
      </c>
      <c r="AT599" s="302" t="str">
        <f t="array" ref="AT599">IF($X599, "", INDEX(閩拼韻母八聲調資料表, $AE599, $AJ599))</f>
        <v/>
      </c>
      <c r="AV599" s="301" t="b">
        <f t="shared" si="247"/>
        <v>0</v>
      </c>
      <c r="AW599" s="301" t="str">
        <f>IF( $AV599, IFERROR( IF(MATCH( $E599, 顎音化聲母!$H$9:$H$37, 0), TRUE, FALSE), FALSE), "")</f>
        <v/>
      </c>
      <c r="AX599" s="301" t="str">
        <f t="array" ref="AX599">IF( AND($AV599, $AW599), INDEX(顎音化聲母資料表, MATCH( $D599 &amp; $E599, 顎音化聲母!$L$5:$L$136, 0), 3), "")</f>
        <v/>
      </c>
      <c r="AY599" s="301" t="str">
        <f t="shared" si="246"/>
        <v/>
      </c>
      <c r="AZ599" s="362" t="str">
        <f t="array" ref="AZ599">IF($AY599="", "", IF( $AX599&lt;&gt;"", $AX599,INDEX(聲母資料表, $AY599, $AZ$5)))</f>
        <v/>
      </c>
      <c r="BA599" s="362" t="str">
        <f t="array" ref="BA599">IF($X599, "", INDEX(方音八音反切資料表, $AE599, $AJ599))</f>
        <v/>
      </c>
    </row>
    <row r="600" spans="2:53">
      <c r="B600" s="307">
        <f t="shared" si="228"/>
        <v>593</v>
      </c>
      <c r="C600" s="404"/>
      <c r="D600" s="312"/>
      <c r="E600" s="312"/>
      <c r="F600" s="296"/>
      <c r="G600" s="418" t="str">
        <f t="shared" si="229"/>
        <v/>
      </c>
      <c r="H600" s="269" t="str" cm="1">
        <f t="array" ref="H600">IF( OR($U600, NOT($V600), $X600), "",  $AF600 &amp; INDEX(中文數值資料表, $AJ600, 2) &amp; $AC600)</f>
        <v/>
      </c>
      <c r="I600" s="332" t="str">
        <f t="shared" si="230"/>
        <v/>
      </c>
      <c r="J600" s="333" t="str">
        <f t="shared" si="231"/>
        <v/>
      </c>
      <c r="K600" s="334" t="str">
        <f t="shared" si="232"/>
        <v/>
      </c>
      <c r="L600" s="335" t="str">
        <f t="shared" si="233"/>
        <v/>
      </c>
      <c r="M600" s="270" t="str">
        <f t="shared" ca="1" si="234"/>
        <v xml:space="preserve">\ltjruby{}{}\
</v>
      </c>
      <c r="N600" s="270" t="str">
        <f t="shared" ca="1" si="235"/>
        <v xml:space="preserve">&lt;ruby&gt;&lt;rt&gt;&lt;/rt&gt;&lt;/ruby&gt;
</v>
      </c>
      <c r="O600" s="270" t="str">
        <f t="shared" ca="1" si="236"/>
        <v xml:space="preserve">&lt;ruby&gt;&lt;rt&gt;&lt;/rt&gt;&lt;/ruby&gt;
</v>
      </c>
      <c r="P600" s="270" t="str">
        <f t="shared" ca="1" si="249"/>
        <v xml:space="preserve">&lt;ruby&gt;&lt;rt&gt;&lt;/rt&gt;&lt;/ruby&gt;
</v>
      </c>
      <c r="Q600" s="270" t="str">
        <f t="shared" ca="1" si="249"/>
        <v xml:space="preserve">&lt;ruby&gt;&lt;rt&gt;&lt;/rt&gt;&lt;/ruby&gt;
</v>
      </c>
      <c r="R600" s="271" t="str">
        <f t="shared" ca="1" si="237"/>
        <v xml:space="preserve">&lt;ruby&gt;&lt;rtc&gt;&lt;/rtc&gt;&lt;/ruby&gt;
</v>
      </c>
      <c r="S600" s="271" t="str">
        <f t="shared" ca="1" si="238"/>
        <v xml:space="preserve">&lt;ruby&gt;&lt;rt&gt;&lt;/rt&gt;&lt;rtc&gt;&lt;/rtc&gt;&lt;/ruby&gt;
</v>
      </c>
      <c r="T600" s="244"/>
      <c r="U600" s="272" t="b">
        <f t="shared" si="239"/>
        <v>0</v>
      </c>
      <c r="V600" s="272" t="b">
        <f t="shared" si="240"/>
        <v>0</v>
      </c>
      <c r="W600" s="272" t="b">
        <f t="shared" si="248"/>
        <v>1</v>
      </c>
      <c r="X600" s="272" t="b">
        <f t="shared" si="241"/>
        <v>1</v>
      </c>
      <c r="Y600" s="272" t="b">
        <f t="shared" si="242"/>
        <v>0</v>
      </c>
      <c r="Z600" s="298"/>
      <c r="AA600" s="305" t="str">
        <f t="shared" si="243"/>
        <v/>
      </c>
      <c r="AB600" s="301" t="str" cm="1">
        <f t="array" ref="AB600">IF( $AA600="", "", INDEX(聲母資料表, $AA600, AB$5))</f>
        <v/>
      </c>
      <c r="AC600" s="301" t="str" cm="1">
        <f t="array" ref="AC600">IF( $AA600="", "", INDEX(聲母資料表, $AA600, AC$5))</f>
        <v/>
      </c>
      <c r="AD600" s="305" t="str">
        <f t="shared" si="244"/>
        <v/>
      </c>
      <c r="AE600" s="301" t="str" cm="1">
        <f t="array" ref="AE600">IF( $X600, "", INDEX(韻母資料表, AD600, AE$5))</f>
        <v/>
      </c>
      <c r="AF600" s="301" t="str" cm="1">
        <f t="array" ref="AF600">IF( $X600, "", INDEX(韻母資料表, AE600, AF$5))</f>
        <v/>
      </c>
      <c r="AG600" s="298"/>
      <c r="AH600" s="301" t="str">
        <f t="array" ref="AH600">IF( $X600, "", IF( INDEX(韻母資料表, AD600, $AH$5) = "入聲", TRUE, FALSE) )</f>
        <v/>
      </c>
      <c r="AI600" s="302" t="str">
        <f t="shared" si="245"/>
        <v/>
      </c>
      <c r="AJ600" s="302" t="str">
        <f t="shared" si="250"/>
        <v/>
      </c>
      <c r="AK600" s="362" t="str">
        <f t="array" ref="AK600">IF( $X600, "", INDEX(韻母資料表, $AD600, $AK$5))</f>
        <v/>
      </c>
      <c r="AL600" s="362" t="str">
        <f t="array" ref="AL600">IF($X600, "", INDEX(白話字韻母八聲調資料表, $AE600, $AJ600))</f>
        <v/>
      </c>
      <c r="AM600" s="298"/>
      <c r="AN600" s="362" t="str" cm="1">
        <f t="array" ref="AN600">IF($W600, "", INDEX(聲母資料表, $AA600, AN$5))</f>
        <v/>
      </c>
      <c r="AO600" s="367" t="str" cm="1">
        <f t="array" ref="AO600">IF($X600, "", INDEX(韻母資料表, $AD600, AO$5))</f>
        <v/>
      </c>
      <c r="AP600" s="362" t="str" cm="1">
        <f t="array" ref="AP600">IF($X600, "", INDEX(台羅韻母八聲調資料表, $AE600, $F600))</f>
        <v/>
      </c>
      <c r="AQ600" s="298"/>
      <c r="AR600" s="302" t="str">
        <f t="array" ref="AR600">IF($W600, "", INDEX(聲母資料表, $AA600, $AR$5))</f>
        <v/>
      </c>
      <c r="AS600" s="303" t="str">
        <f t="array" ref="AS600">IF($X600, "", INDEX(韻母資料表, $AD600, $AS$5))</f>
        <v/>
      </c>
      <c r="AT600" s="302" t="str">
        <f t="array" ref="AT600">IF($X600, "", INDEX(閩拼韻母八聲調資料表, $AE600, $AJ600))</f>
        <v/>
      </c>
      <c r="AV600" s="301" t="b">
        <f t="shared" si="247"/>
        <v>0</v>
      </c>
      <c r="AW600" s="301" t="str">
        <f>IF( $AV600, IFERROR( IF(MATCH( $E600, 顎音化聲母!$H$9:$H$37, 0), TRUE, FALSE), FALSE), "")</f>
        <v/>
      </c>
      <c r="AX600" s="301" t="str">
        <f t="array" ref="AX600">IF( AND($AV600, $AW600), INDEX(顎音化聲母資料表, MATCH( $D600 &amp; $E600, 顎音化聲母!$L$5:$L$136, 0), 3), "")</f>
        <v/>
      </c>
      <c r="AY600" s="301" t="str">
        <f t="shared" si="246"/>
        <v/>
      </c>
      <c r="AZ600" s="362" t="str">
        <f t="array" ref="AZ600">IF($AY600="", "", IF( $AX600&lt;&gt;"", $AX600,INDEX(聲母資料表, $AY600, $AZ$5)))</f>
        <v/>
      </c>
      <c r="BA600" s="362" t="str">
        <f t="array" ref="BA600">IF($X600, "", INDEX(方音八音反切資料表, $AE600, $AJ600))</f>
        <v/>
      </c>
    </row>
    <row r="601" spans="2:53">
      <c r="B601" s="307">
        <f t="shared" si="228"/>
        <v>594</v>
      </c>
      <c r="C601" s="404"/>
      <c r="D601" s="312"/>
      <c r="E601" s="312"/>
      <c r="F601" s="296"/>
      <c r="G601" s="418" t="str">
        <f t="shared" si="229"/>
        <v/>
      </c>
      <c r="H601" s="269" t="str" cm="1">
        <f t="array" ref="H601">IF( OR($U601, NOT($V601), $X601), "",  $AF601 &amp; INDEX(中文數值資料表, $AJ601, 2) &amp; $AC601)</f>
        <v/>
      </c>
      <c r="I601" s="332" t="str">
        <f t="shared" si="230"/>
        <v/>
      </c>
      <c r="J601" s="333" t="str">
        <f t="shared" si="231"/>
        <v/>
      </c>
      <c r="K601" s="334" t="str">
        <f t="shared" si="232"/>
        <v/>
      </c>
      <c r="L601" s="335" t="str">
        <f t="shared" si="233"/>
        <v/>
      </c>
      <c r="M601" s="270" t="str">
        <f t="shared" ca="1" si="234"/>
        <v xml:space="preserve">\ltjruby{}{}\
</v>
      </c>
      <c r="N601" s="270" t="str">
        <f t="shared" ca="1" si="235"/>
        <v xml:space="preserve">&lt;ruby&gt;&lt;rt&gt;&lt;/rt&gt;&lt;/ruby&gt;
</v>
      </c>
      <c r="O601" s="270" t="str">
        <f t="shared" ca="1" si="236"/>
        <v xml:space="preserve">&lt;ruby&gt;&lt;rt&gt;&lt;/rt&gt;&lt;/ruby&gt;
</v>
      </c>
      <c r="P601" s="270" t="str">
        <f t="shared" ca="1" si="249"/>
        <v xml:space="preserve">&lt;ruby&gt;&lt;rt&gt;&lt;/rt&gt;&lt;/ruby&gt;
</v>
      </c>
      <c r="Q601" s="270" t="str">
        <f t="shared" ca="1" si="249"/>
        <v xml:space="preserve">&lt;ruby&gt;&lt;rt&gt;&lt;/rt&gt;&lt;/ruby&gt;
</v>
      </c>
      <c r="R601" s="271" t="str">
        <f t="shared" ca="1" si="237"/>
        <v xml:space="preserve">&lt;ruby&gt;&lt;rtc&gt;&lt;/rtc&gt;&lt;/ruby&gt;
</v>
      </c>
      <c r="S601" s="271" t="str">
        <f t="shared" ca="1" si="238"/>
        <v xml:space="preserve">&lt;ruby&gt;&lt;rt&gt;&lt;/rt&gt;&lt;rtc&gt;&lt;/rtc&gt;&lt;/ruby&gt;
</v>
      </c>
      <c r="T601" s="244"/>
      <c r="U601" s="272" t="b">
        <f t="shared" si="239"/>
        <v>0</v>
      </c>
      <c r="V601" s="272" t="b">
        <f t="shared" si="240"/>
        <v>0</v>
      </c>
      <c r="W601" s="272" t="b">
        <f t="shared" si="248"/>
        <v>1</v>
      </c>
      <c r="X601" s="272" t="b">
        <f t="shared" si="241"/>
        <v>1</v>
      </c>
      <c r="Y601" s="272" t="b">
        <f t="shared" si="242"/>
        <v>0</v>
      </c>
      <c r="Z601" s="298"/>
      <c r="AA601" s="305" t="str">
        <f t="shared" si="243"/>
        <v/>
      </c>
      <c r="AB601" s="301" t="str" cm="1">
        <f t="array" ref="AB601">IF( $AA601="", "", INDEX(聲母資料表, $AA601, AB$5))</f>
        <v/>
      </c>
      <c r="AC601" s="301" t="str" cm="1">
        <f t="array" ref="AC601">IF( $AA601="", "", INDEX(聲母資料表, $AA601, AC$5))</f>
        <v/>
      </c>
      <c r="AD601" s="305" t="str">
        <f t="shared" si="244"/>
        <v/>
      </c>
      <c r="AE601" s="301" t="str" cm="1">
        <f t="array" ref="AE601">IF( $X601, "", INDEX(韻母資料表, AD601, AE$5))</f>
        <v/>
      </c>
      <c r="AF601" s="301" t="str" cm="1">
        <f t="array" ref="AF601">IF( $X601, "", INDEX(韻母資料表, AE601, AF$5))</f>
        <v/>
      </c>
      <c r="AG601" s="298"/>
      <c r="AH601" s="301" t="str">
        <f t="array" ref="AH601">IF( $X601, "", IF( INDEX(韻母資料表, AD601, $AH$5) = "入聲", TRUE, FALSE) )</f>
        <v/>
      </c>
      <c r="AI601" s="302" t="str">
        <f t="shared" si="245"/>
        <v/>
      </c>
      <c r="AJ601" s="302" t="str">
        <f t="shared" si="250"/>
        <v/>
      </c>
      <c r="AK601" s="362" t="str">
        <f t="array" ref="AK601">IF( $X601, "", INDEX(韻母資料表, $AD601, $AK$5))</f>
        <v/>
      </c>
      <c r="AL601" s="362" t="str">
        <f t="array" ref="AL601">IF($X601, "", INDEX(白話字韻母八聲調資料表, $AE601, $AJ601))</f>
        <v/>
      </c>
      <c r="AM601" s="298"/>
      <c r="AN601" s="362" t="str" cm="1">
        <f t="array" ref="AN601">IF($W601, "", INDEX(聲母資料表, $AA601, AN$5))</f>
        <v/>
      </c>
      <c r="AO601" s="367" t="str" cm="1">
        <f t="array" ref="AO601">IF($X601, "", INDEX(韻母資料表, $AD601, AO$5))</f>
        <v/>
      </c>
      <c r="AP601" s="362" t="str" cm="1">
        <f t="array" ref="AP601">IF($X601, "", INDEX(台羅韻母八聲調資料表, $AE601, $F601))</f>
        <v/>
      </c>
      <c r="AQ601" s="298"/>
      <c r="AR601" s="302" t="str">
        <f t="array" ref="AR601">IF($W601, "", INDEX(聲母資料表, $AA601, $AR$5))</f>
        <v/>
      </c>
      <c r="AS601" s="303" t="str">
        <f t="array" ref="AS601">IF($X601, "", INDEX(韻母資料表, $AD601, $AS$5))</f>
        <v/>
      </c>
      <c r="AT601" s="302" t="str">
        <f t="array" ref="AT601">IF($X601, "", INDEX(閩拼韻母八聲調資料表, $AE601, $AJ601))</f>
        <v/>
      </c>
      <c r="AV601" s="301" t="b">
        <f t="shared" si="247"/>
        <v>0</v>
      </c>
      <c r="AW601" s="301" t="str">
        <f>IF( $AV601, IFERROR( IF(MATCH( $E601, 顎音化聲母!$H$9:$H$37, 0), TRUE, FALSE), FALSE), "")</f>
        <v/>
      </c>
      <c r="AX601" s="301" t="str">
        <f t="array" ref="AX601">IF( AND($AV601, $AW601), INDEX(顎音化聲母資料表, MATCH( $D601 &amp; $E601, 顎音化聲母!$L$5:$L$136, 0), 3), "")</f>
        <v/>
      </c>
      <c r="AY601" s="301" t="str">
        <f t="shared" si="246"/>
        <v/>
      </c>
      <c r="AZ601" s="362" t="str">
        <f t="array" ref="AZ601">IF($AY601="", "", IF( $AX601&lt;&gt;"", $AX601,INDEX(聲母資料表, $AY601, $AZ$5)))</f>
        <v/>
      </c>
      <c r="BA601" s="362" t="str">
        <f t="array" ref="BA601">IF($X601, "", INDEX(方音八音反切資料表, $AE601, $AJ601))</f>
        <v/>
      </c>
    </row>
    <row r="602" spans="2:53">
      <c r="B602" s="307">
        <f t="shared" si="228"/>
        <v>595</v>
      </c>
      <c r="C602" s="404"/>
      <c r="D602" s="312"/>
      <c r="E602" s="312"/>
      <c r="F602" s="296"/>
      <c r="G602" s="418" t="str">
        <f t="shared" si="229"/>
        <v/>
      </c>
      <c r="H602" s="269" t="str" cm="1">
        <f t="array" ref="H602">IF( OR($U602, NOT($V602), $X602), "",  $AF602 &amp; INDEX(中文數值資料表, $AJ602, 2) &amp; $AC602)</f>
        <v/>
      </c>
      <c r="I602" s="332" t="str">
        <f t="shared" si="230"/>
        <v/>
      </c>
      <c r="J602" s="333" t="str">
        <f t="shared" si="231"/>
        <v/>
      </c>
      <c r="K602" s="334" t="str">
        <f t="shared" si="232"/>
        <v/>
      </c>
      <c r="L602" s="335" t="str">
        <f t="shared" si="233"/>
        <v/>
      </c>
      <c r="M602" s="270" t="str">
        <f t="shared" ca="1" si="234"/>
        <v xml:space="preserve">\ltjruby{}{}\
</v>
      </c>
      <c r="N602" s="270" t="str">
        <f t="shared" ca="1" si="235"/>
        <v xml:space="preserve">&lt;ruby&gt;&lt;rt&gt;&lt;/rt&gt;&lt;/ruby&gt;
</v>
      </c>
      <c r="O602" s="270" t="str">
        <f t="shared" ca="1" si="236"/>
        <v xml:space="preserve">&lt;ruby&gt;&lt;rt&gt;&lt;/rt&gt;&lt;/ruby&gt;
</v>
      </c>
      <c r="P602" s="270" t="str">
        <f t="shared" ca="1" si="249"/>
        <v xml:space="preserve">&lt;ruby&gt;&lt;rt&gt;&lt;/rt&gt;&lt;/ruby&gt;
</v>
      </c>
      <c r="Q602" s="270" t="str">
        <f t="shared" ca="1" si="249"/>
        <v xml:space="preserve">&lt;ruby&gt;&lt;rt&gt;&lt;/rt&gt;&lt;/ruby&gt;
</v>
      </c>
      <c r="R602" s="271" t="str">
        <f t="shared" ca="1" si="237"/>
        <v xml:space="preserve">&lt;ruby&gt;&lt;rtc&gt;&lt;/rtc&gt;&lt;/ruby&gt;
</v>
      </c>
      <c r="S602" s="271" t="str">
        <f t="shared" ca="1" si="238"/>
        <v xml:space="preserve">&lt;ruby&gt;&lt;rt&gt;&lt;/rt&gt;&lt;rtc&gt;&lt;/rtc&gt;&lt;/ruby&gt;
</v>
      </c>
      <c r="T602" s="244"/>
      <c r="U602" s="272" t="b">
        <f t="shared" si="239"/>
        <v>0</v>
      </c>
      <c r="V602" s="272" t="b">
        <f t="shared" si="240"/>
        <v>0</v>
      </c>
      <c r="W602" s="272" t="b">
        <f t="shared" si="248"/>
        <v>1</v>
      </c>
      <c r="X602" s="272" t="b">
        <f t="shared" si="241"/>
        <v>1</v>
      </c>
      <c r="Y602" s="272" t="b">
        <f t="shared" si="242"/>
        <v>0</v>
      </c>
      <c r="Z602" s="298"/>
      <c r="AA602" s="305" t="str">
        <f t="shared" si="243"/>
        <v/>
      </c>
      <c r="AB602" s="301" t="str" cm="1">
        <f t="array" ref="AB602">IF( $AA602="", "", INDEX(聲母資料表, $AA602, AB$5))</f>
        <v/>
      </c>
      <c r="AC602" s="301" t="str" cm="1">
        <f t="array" ref="AC602">IF( $AA602="", "", INDEX(聲母資料表, $AA602, AC$5))</f>
        <v/>
      </c>
      <c r="AD602" s="305" t="str">
        <f t="shared" si="244"/>
        <v/>
      </c>
      <c r="AE602" s="301" t="str" cm="1">
        <f t="array" ref="AE602">IF( $X602, "", INDEX(韻母資料表, AD602, AE$5))</f>
        <v/>
      </c>
      <c r="AF602" s="301" t="str" cm="1">
        <f t="array" ref="AF602">IF( $X602, "", INDEX(韻母資料表, AE602, AF$5))</f>
        <v/>
      </c>
      <c r="AG602" s="298"/>
      <c r="AH602" s="301" t="str">
        <f t="array" ref="AH602">IF( $X602, "", IF( INDEX(韻母資料表, AD602, $AH$5) = "入聲", TRUE, FALSE) )</f>
        <v/>
      </c>
      <c r="AI602" s="302" t="str">
        <f t="shared" si="245"/>
        <v/>
      </c>
      <c r="AJ602" s="302" t="str">
        <f t="shared" si="250"/>
        <v/>
      </c>
      <c r="AK602" s="362" t="str">
        <f t="array" ref="AK602">IF( $X602, "", INDEX(韻母資料表, $AD602, $AK$5))</f>
        <v/>
      </c>
      <c r="AL602" s="362" t="str">
        <f t="array" ref="AL602">IF($X602, "", INDEX(白話字韻母八聲調資料表, $AE602, $AJ602))</f>
        <v/>
      </c>
      <c r="AM602" s="298"/>
      <c r="AN602" s="362" t="str" cm="1">
        <f t="array" ref="AN602">IF($W602, "", INDEX(聲母資料表, $AA602, AN$5))</f>
        <v/>
      </c>
      <c r="AO602" s="367" t="str" cm="1">
        <f t="array" ref="AO602">IF($X602, "", INDEX(韻母資料表, $AD602, AO$5))</f>
        <v/>
      </c>
      <c r="AP602" s="362" t="str" cm="1">
        <f t="array" ref="AP602">IF($X602, "", INDEX(台羅韻母八聲調資料表, $AE602, $F602))</f>
        <v/>
      </c>
      <c r="AQ602" s="298"/>
      <c r="AR602" s="302" t="str">
        <f t="array" ref="AR602">IF($W602, "", INDEX(聲母資料表, $AA602, $AR$5))</f>
        <v/>
      </c>
      <c r="AS602" s="303" t="str">
        <f t="array" ref="AS602">IF($X602, "", INDEX(韻母資料表, $AD602, $AS$5))</f>
        <v/>
      </c>
      <c r="AT602" s="302" t="str">
        <f t="array" ref="AT602">IF($X602, "", INDEX(閩拼韻母八聲調資料表, $AE602, $AJ602))</f>
        <v/>
      </c>
      <c r="AV602" s="301" t="b">
        <f t="shared" si="247"/>
        <v>0</v>
      </c>
      <c r="AW602" s="301" t="str">
        <f>IF( $AV602, IFERROR( IF(MATCH( $E602, 顎音化聲母!$H$9:$H$37, 0), TRUE, FALSE), FALSE), "")</f>
        <v/>
      </c>
      <c r="AX602" s="301" t="str">
        <f t="array" ref="AX602">IF( AND($AV602, $AW602), INDEX(顎音化聲母資料表, MATCH( $D602 &amp; $E602, 顎音化聲母!$L$5:$L$136, 0), 3), "")</f>
        <v/>
      </c>
      <c r="AY602" s="301" t="str">
        <f t="shared" si="246"/>
        <v/>
      </c>
      <c r="AZ602" s="362" t="str">
        <f t="array" ref="AZ602">IF($AY602="", "", IF( $AX602&lt;&gt;"", $AX602,INDEX(聲母資料表, $AY602, $AZ$5)))</f>
        <v/>
      </c>
      <c r="BA602" s="362" t="str">
        <f t="array" ref="BA602">IF($X602, "", INDEX(方音八音反切資料表, $AE602, $AJ602))</f>
        <v/>
      </c>
    </row>
    <row r="603" spans="2:53">
      <c r="B603" s="307">
        <f t="shared" si="228"/>
        <v>596</v>
      </c>
      <c r="C603" s="404"/>
      <c r="D603" s="312"/>
      <c r="E603" s="312"/>
      <c r="F603" s="296"/>
      <c r="G603" s="418" t="str">
        <f t="shared" si="229"/>
        <v/>
      </c>
      <c r="H603" s="269" t="str" cm="1">
        <f t="array" ref="H603">IF( OR($U603, NOT($V603), $X603), "",  $AF603 &amp; INDEX(中文數值資料表, $AJ603, 2) &amp; $AC603)</f>
        <v/>
      </c>
      <c r="I603" s="332" t="str">
        <f t="shared" si="230"/>
        <v/>
      </c>
      <c r="J603" s="333" t="str">
        <f t="shared" si="231"/>
        <v/>
      </c>
      <c r="K603" s="334" t="str">
        <f t="shared" si="232"/>
        <v/>
      </c>
      <c r="L603" s="335" t="str">
        <f t="shared" si="233"/>
        <v/>
      </c>
      <c r="M603" s="270" t="str">
        <f t="shared" ca="1" si="234"/>
        <v xml:space="preserve">\ltjruby{}{}\
</v>
      </c>
      <c r="N603" s="270" t="str">
        <f t="shared" ca="1" si="235"/>
        <v xml:space="preserve">&lt;ruby&gt;&lt;rt&gt;&lt;/rt&gt;&lt;/ruby&gt;
</v>
      </c>
      <c r="O603" s="270" t="str">
        <f t="shared" ca="1" si="236"/>
        <v xml:space="preserve">&lt;ruby&gt;&lt;rt&gt;&lt;/rt&gt;&lt;/ruby&gt;
</v>
      </c>
      <c r="P603" s="270" t="str">
        <f t="shared" ca="1" si="249"/>
        <v xml:space="preserve">&lt;ruby&gt;&lt;rt&gt;&lt;/rt&gt;&lt;/ruby&gt;
</v>
      </c>
      <c r="Q603" s="270" t="str">
        <f t="shared" ca="1" si="249"/>
        <v xml:space="preserve">&lt;ruby&gt;&lt;rt&gt;&lt;/rt&gt;&lt;/ruby&gt;
</v>
      </c>
      <c r="R603" s="271" t="str">
        <f t="shared" ca="1" si="237"/>
        <v xml:space="preserve">&lt;ruby&gt;&lt;rtc&gt;&lt;/rtc&gt;&lt;/ruby&gt;
</v>
      </c>
      <c r="S603" s="271" t="str">
        <f t="shared" ca="1" si="238"/>
        <v xml:space="preserve">&lt;ruby&gt;&lt;rt&gt;&lt;/rt&gt;&lt;rtc&gt;&lt;/rtc&gt;&lt;/ruby&gt;
</v>
      </c>
      <c r="T603" s="244"/>
      <c r="U603" s="272" t="b">
        <f t="shared" si="239"/>
        <v>0</v>
      </c>
      <c r="V603" s="272" t="b">
        <f t="shared" si="240"/>
        <v>0</v>
      </c>
      <c r="W603" s="272" t="b">
        <f t="shared" si="248"/>
        <v>1</v>
      </c>
      <c r="X603" s="272" t="b">
        <f t="shared" si="241"/>
        <v>1</v>
      </c>
      <c r="Y603" s="272" t="b">
        <f t="shared" si="242"/>
        <v>0</v>
      </c>
      <c r="Z603" s="298"/>
      <c r="AA603" s="305" t="str">
        <f t="shared" si="243"/>
        <v/>
      </c>
      <c r="AB603" s="301" t="str" cm="1">
        <f t="array" ref="AB603">IF( $AA603="", "", INDEX(聲母資料表, $AA603, AB$5))</f>
        <v/>
      </c>
      <c r="AC603" s="301" t="str" cm="1">
        <f t="array" ref="AC603">IF( $AA603="", "", INDEX(聲母資料表, $AA603, AC$5))</f>
        <v/>
      </c>
      <c r="AD603" s="305" t="str">
        <f t="shared" si="244"/>
        <v/>
      </c>
      <c r="AE603" s="301" t="str" cm="1">
        <f t="array" ref="AE603">IF( $X603, "", INDEX(韻母資料表, AD603, AE$5))</f>
        <v/>
      </c>
      <c r="AF603" s="301" t="str" cm="1">
        <f t="array" ref="AF603">IF( $X603, "", INDEX(韻母資料表, AE603, AF$5))</f>
        <v/>
      </c>
      <c r="AG603" s="298"/>
      <c r="AH603" s="301" t="str">
        <f t="array" ref="AH603">IF( $X603, "", IF( INDEX(韻母資料表, AD603, $AH$5) = "入聲", TRUE, FALSE) )</f>
        <v/>
      </c>
      <c r="AI603" s="302" t="str">
        <f t="shared" si="245"/>
        <v/>
      </c>
      <c r="AJ603" s="302" t="str">
        <f t="shared" si="250"/>
        <v/>
      </c>
      <c r="AK603" s="362" t="str">
        <f t="array" ref="AK603">IF( $X603, "", INDEX(韻母資料表, $AD603, $AK$5))</f>
        <v/>
      </c>
      <c r="AL603" s="362" t="str">
        <f t="array" ref="AL603">IF($X603, "", INDEX(白話字韻母八聲調資料表, $AE603, $AJ603))</f>
        <v/>
      </c>
      <c r="AM603" s="298"/>
      <c r="AN603" s="362" t="str" cm="1">
        <f t="array" ref="AN603">IF($W603, "", INDEX(聲母資料表, $AA603, AN$5))</f>
        <v/>
      </c>
      <c r="AO603" s="367" t="str" cm="1">
        <f t="array" ref="AO603">IF($X603, "", INDEX(韻母資料表, $AD603, AO$5))</f>
        <v/>
      </c>
      <c r="AP603" s="362" t="str" cm="1">
        <f t="array" ref="AP603">IF($X603, "", INDEX(台羅韻母八聲調資料表, $AE603, $F603))</f>
        <v/>
      </c>
      <c r="AQ603" s="298"/>
      <c r="AR603" s="302" t="str">
        <f t="array" ref="AR603">IF($W603, "", INDEX(聲母資料表, $AA603, $AR$5))</f>
        <v/>
      </c>
      <c r="AS603" s="303" t="str">
        <f t="array" ref="AS603">IF($X603, "", INDEX(韻母資料表, $AD603, $AS$5))</f>
        <v/>
      </c>
      <c r="AT603" s="302" t="str">
        <f t="array" ref="AT603">IF($X603, "", INDEX(閩拼韻母八聲調資料表, $AE603, $AJ603))</f>
        <v/>
      </c>
      <c r="AV603" s="301" t="b">
        <f t="shared" si="247"/>
        <v>0</v>
      </c>
      <c r="AW603" s="301" t="str">
        <f>IF( $AV603, IFERROR( IF(MATCH( $E603, 顎音化聲母!$H$9:$H$37, 0), TRUE, FALSE), FALSE), "")</f>
        <v/>
      </c>
      <c r="AX603" s="301" t="str">
        <f t="array" ref="AX603">IF( AND($AV603, $AW603), INDEX(顎音化聲母資料表, MATCH( $D603 &amp; $E603, 顎音化聲母!$L$5:$L$136, 0), 3), "")</f>
        <v/>
      </c>
      <c r="AY603" s="301" t="str">
        <f t="shared" si="246"/>
        <v/>
      </c>
      <c r="AZ603" s="362" t="str">
        <f t="array" ref="AZ603">IF($AY603="", "", IF( $AX603&lt;&gt;"", $AX603,INDEX(聲母資料表, $AY603, $AZ$5)))</f>
        <v/>
      </c>
      <c r="BA603" s="362" t="str">
        <f t="array" ref="BA603">IF($X603, "", INDEX(方音八音反切資料表, $AE603, $AJ603))</f>
        <v/>
      </c>
    </row>
    <row r="604" spans="2:53">
      <c r="B604" s="307">
        <f t="shared" si="228"/>
        <v>597</v>
      </c>
      <c r="C604" s="404"/>
      <c r="D604" s="312"/>
      <c r="E604" s="312"/>
      <c r="F604" s="296"/>
      <c r="G604" s="418" t="str">
        <f t="shared" si="229"/>
        <v/>
      </c>
      <c r="H604" s="269" t="str" cm="1">
        <f t="array" ref="H604">IF( OR($U604, NOT($V604), $X604), "",  $AF604 &amp; INDEX(中文數值資料表, $AJ604, 2) &amp; $AC604)</f>
        <v/>
      </c>
      <c r="I604" s="332" t="str">
        <f t="shared" si="230"/>
        <v/>
      </c>
      <c r="J604" s="333" t="str">
        <f t="shared" si="231"/>
        <v/>
      </c>
      <c r="K604" s="334" t="str">
        <f t="shared" si="232"/>
        <v/>
      </c>
      <c r="L604" s="335" t="str">
        <f t="shared" si="233"/>
        <v/>
      </c>
      <c r="M604" s="270" t="str">
        <f t="shared" ca="1" si="234"/>
        <v xml:space="preserve">\ltjruby{}{}\
</v>
      </c>
      <c r="N604" s="270" t="str">
        <f t="shared" ca="1" si="235"/>
        <v xml:space="preserve">&lt;ruby&gt;&lt;rt&gt;&lt;/rt&gt;&lt;/ruby&gt;
</v>
      </c>
      <c r="O604" s="270" t="str">
        <f t="shared" ca="1" si="236"/>
        <v xml:space="preserve">&lt;ruby&gt;&lt;rt&gt;&lt;/rt&gt;&lt;/ruby&gt;
</v>
      </c>
      <c r="P604" s="270" t="str">
        <f t="shared" ca="1" si="249"/>
        <v xml:space="preserve">&lt;ruby&gt;&lt;rt&gt;&lt;/rt&gt;&lt;/ruby&gt;
</v>
      </c>
      <c r="Q604" s="270" t="str">
        <f t="shared" ca="1" si="249"/>
        <v xml:space="preserve">&lt;ruby&gt;&lt;rt&gt;&lt;/rt&gt;&lt;/ruby&gt;
</v>
      </c>
      <c r="R604" s="271" t="str">
        <f t="shared" ca="1" si="237"/>
        <v xml:space="preserve">&lt;ruby&gt;&lt;rtc&gt;&lt;/rtc&gt;&lt;/ruby&gt;
</v>
      </c>
      <c r="S604" s="271" t="str">
        <f t="shared" ca="1" si="238"/>
        <v xml:space="preserve">&lt;ruby&gt;&lt;rt&gt;&lt;/rt&gt;&lt;rtc&gt;&lt;/rtc&gt;&lt;/ruby&gt;
</v>
      </c>
      <c r="T604" s="244"/>
      <c r="U604" s="272" t="b">
        <f t="shared" si="239"/>
        <v>0</v>
      </c>
      <c r="V604" s="272" t="b">
        <f t="shared" si="240"/>
        <v>0</v>
      </c>
      <c r="W604" s="272" t="b">
        <f t="shared" si="248"/>
        <v>1</v>
      </c>
      <c r="X604" s="272" t="b">
        <f t="shared" si="241"/>
        <v>1</v>
      </c>
      <c r="Y604" s="272" t="b">
        <f t="shared" si="242"/>
        <v>0</v>
      </c>
      <c r="Z604" s="298"/>
      <c r="AA604" s="305" t="str">
        <f t="shared" si="243"/>
        <v/>
      </c>
      <c r="AB604" s="301" t="str" cm="1">
        <f t="array" ref="AB604">IF( $AA604="", "", INDEX(聲母資料表, $AA604, AB$5))</f>
        <v/>
      </c>
      <c r="AC604" s="301" t="str" cm="1">
        <f t="array" ref="AC604">IF( $AA604="", "", INDEX(聲母資料表, $AA604, AC$5))</f>
        <v/>
      </c>
      <c r="AD604" s="305" t="str">
        <f t="shared" si="244"/>
        <v/>
      </c>
      <c r="AE604" s="301" t="str" cm="1">
        <f t="array" ref="AE604">IF( $X604, "", INDEX(韻母資料表, AD604, AE$5))</f>
        <v/>
      </c>
      <c r="AF604" s="301" t="str" cm="1">
        <f t="array" ref="AF604">IF( $X604, "", INDEX(韻母資料表, AE604, AF$5))</f>
        <v/>
      </c>
      <c r="AG604" s="298"/>
      <c r="AH604" s="301" t="str">
        <f t="array" ref="AH604">IF( $X604, "", IF( INDEX(韻母資料表, AD604, $AH$5) = "入聲", TRUE, FALSE) )</f>
        <v/>
      </c>
      <c r="AI604" s="302" t="str">
        <f t="shared" si="245"/>
        <v/>
      </c>
      <c r="AJ604" s="302" t="str">
        <f t="shared" si="250"/>
        <v/>
      </c>
      <c r="AK604" s="362" t="str">
        <f t="array" ref="AK604">IF( $X604, "", INDEX(韻母資料表, $AD604, $AK$5))</f>
        <v/>
      </c>
      <c r="AL604" s="362" t="str">
        <f t="array" ref="AL604">IF($X604, "", INDEX(白話字韻母八聲調資料表, $AE604, $AJ604))</f>
        <v/>
      </c>
      <c r="AM604" s="298"/>
      <c r="AN604" s="362" t="str" cm="1">
        <f t="array" ref="AN604">IF($W604, "", INDEX(聲母資料表, $AA604, AN$5))</f>
        <v/>
      </c>
      <c r="AO604" s="367" t="str" cm="1">
        <f t="array" ref="AO604">IF($X604, "", INDEX(韻母資料表, $AD604, AO$5))</f>
        <v/>
      </c>
      <c r="AP604" s="362" t="str" cm="1">
        <f t="array" ref="AP604">IF($X604, "", INDEX(台羅韻母八聲調資料表, $AE604, $F604))</f>
        <v/>
      </c>
      <c r="AQ604" s="298"/>
      <c r="AR604" s="302" t="str">
        <f t="array" ref="AR604">IF($W604, "", INDEX(聲母資料表, $AA604, $AR$5))</f>
        <v/>
      </c>
      <c r="AS604" s="303" t="str">
        <f t="array" ref="AS604">IF($X604, "", INDEX(韻母資料表, $AD604, $AS$5))</f>
        <v/>
      </c>
      <c r="AT604" s="302" t="str">
        <f t="array" ref="AT604">IF($X604, "", INDEX(閩拼韻母八聲調資料表, $AE604, $AJ604))</f>
        <v/>
      </c>
      <c r="AV604" s="301" t="b">
        <f t="shared" si="247"/>
        <v>0</v>
      </c>
      <c r="AW604" s="301" t="str">
        <f>IF( $AV604, IFERROR( IF(MATCH( $E604, 顎音化聲母!$H$9:$H$37, 0), TRUE, FALSE), FALSE), "")</f>
        <v/>
      </c>
      <c r="AX604" s="301" t="str">
        <f t="array" ref="AX604">IF( AND($AV604, $AW604), INDEX(顎音化聲母資料表, MATCH( $D604 &amp; $E604, 顎音化聲母!$L$5:$L$136, 0), 3), "")</f>
        <v/>
      </c>
      <c r="AY604" s="301" t="str">
        <f t="shared" si="246"/>
        <v/>
      </c>
      <c r="AZ604" s="362" t="str">
        <f t="array" ref="AZ604">IF($AY604="", "", IF( $AX604&lt;&gt;"", $AX604,INDEX(聲母資料表, $AY604, $AZ$5)))</f>
        <v/>
      </c>
      <c r="BA604" s="362" t="str">
        <f t="array" ref="BA604">IF($X604, "", INDEX(方音八音反切資料表, $AE604, $AJ604))</f>
        <v/>
      </c>
    </row>
    <row r="605" spans="2:53">
      <c r="B605" s="307">
        <f t="shared" si="228"/>
        <v>598</v>
      </c>
      <c r="C605" s="404"/>
      <c r="D605" s="312"/>
      <c r="E605" s="312"/>
      <c r="F605" s="296"/>
      <c r="G605" s="418" t="str">
        <f t="shared" si="229"/>
        <v/>
      </c>
      <c r="H605" s="269" t="str" cm="1">
        <f t="array" ref="H605">IF( OR($U605, NOT($V605), $X605), "",  $AF605 &amp; INDEX(中文數值資料表, $AJ605, 2) &amp; $AC605)</f>
        <v/>
      </c>
      <c r="I605" s="332" t="str">
        <f t="shared" si="230"/>
        <v/>
      </c>
      <c r="J605" s="333" t="str">
        <f t="shared" si="231"/>
        <v/>
      </c>
      <c r="K605" s="334" t="str">
        <f t="shared" si="232"/>
        <v/>
      </c>
      <c r="L605" s="335" t="str">
        <f t="shared" si="233"/>
        <v/>
      </c>
      <c r="M605" s="270" t="str">
        <f t="shared" ca="1" si="234"/>
        <v xml:space="preserve">\ltjruby{}{}\
</v>
      </c>
      <c r="N605" s="270" t="str">
        <f t="shared" ca="1" si="235"/>
        <v xml:space="preserve">&lt;ruby&gt;&lt;rt&gt;&lt;/rt&gt;&lt;/ruby&gt;
</v>
      </c>
      <c r="O605" s="270" t="str">
        <f t="shared" ca="1" si="236"/>
        <v xml:space="preserve">&lt;ruby&gt;&lt;rt&gt;&lt;/rt&gt;&lt;/ruby&gt;
</v>
      </c>
      <c r="P605" s="270" t="str">
        <f t="shared" ca="1" si="249"/>
        <v xml:space="preserve">&lt;ruby&gt;&lt;rt&gt;&lt;/rt&gt;&lt;/ruby&gt;
</v>
      </c>
      <c r="Q605" s="270" t="str">
        <f t="shared" ca="1" si="249"/>
        <v xml:space="preserve">&lt;ruby&gt;&lt;rt&gt;&lt;/rt&gt;&lt;/ruby&gt;
</v>
      </c>
      <c r="R605" s="271" t="str">
        <f t="shared" ca="1" si="237"/>
        <v xml:space="preserve">&lt;ruby&gt;&lt;rtc&gt;&lt;/rtc&gt;&lt;/ruby&gt;
</v>
      </c>
      <c r="S605" s="271" t="str">
        <f t="shared" ca="1" si="238"/>
        <v xml:space="preserve">&lt;ruby&gt;&lt;rt&gt;&lt;/rt&gt;&lt;rtc&gt;&lt;/rtc&gt;&lt;/ruby&gt;
</v>
      </c>
      <c r="T605" s="244"/>
      <c r="U605" s="272" t="b">
        <f t="shared" si="239"/>
        <v>0</v>
      </c>
      <c r="V605" s="272" t="b">
        <f t="shared" si="240"/>
        <v>0</v>
      </c>
      <c r="W605" s="272" t="b">
        <f t="shared" si="248"/>
        <v>1</v>
      </c>
      <c r="X605" s="272" t="b">
        <f t="shared" si="241"/>
        <v>1</v>
      </c>
      <c r="Y605" s="272" t="b">
        <f t="shared" si="242"/>
        <v>0</v>
      </c>
      <c r="Z605" s="298"/>
      <c r="AA605" s="305" t="str">
        <f t="shared" si="243"/>
        <v/>
      </c>
      <c r="AB605" s="301" t="str" cm="1">
        <f t="array" ref="AB605">IF( $AA605="", "", INDEX(聲母資料表, $AA605, AB$5))</f>
        <v/>
      </c>
      <c r="AC605" s="301" t="str" cm="1">
        <f t="array" ref="AC605">IF( $AA605="", "", INDEX(聲母資料表, $AA605, AC$5))</f>
        <v/>
      </c>
      <c r="AD605" s="305" t="str">
        <f t="shared" si="244"/>
        <v/>
      </c>
      <c r="AE605" s="301" t="str" cm="1">
        <f t="array" ref="AE605">IF( $X605, "", INDEX(韻母資料表, AD605, AE$5))</f>
        <v/>
      </c>
      <c r="AF605" s="301" t="str" cm="1">
        <f t="array" ref="AF605">IF( $X605, "", INDEX(韻母資料表, AE605, AF$5))</f>
        <v/>
      </c>
      <c r="AG605" s="298"/>
      <c r="AH605" s="301" t="str">
        <f t="array" ref="AH605">IF( $X605, "", IF( INDEX(韻母資料表, AD605, $AH$5) = "入聲", TRUE, FALSE) )</f>
        <v/>
      </c>
      <c r="AI605" s="302" t="str">
        <f t="shared" si="245"/>
        <v/>
      </c>
      <c r="AJ605" s="302" t="str">
        <f t="shared" si="250"/>
        <v/>
      </c>
      <c r="AK605" s="362" t="str">
        <f t="array" ref="AK605">IF( $X605, "", INDEX(韻母資料表, $AD605, $AK$5))</f>
        <v/>
      </c>
      <c r="AL605" s="362" t="str">
        <f t="array" ref="AL605">IF($X605, "", INDEX(白話字韻母八聲調資料表, $AE605, $AJ605))</f>
        <v/>
      </c>
      <c r="AM605" s="298"/>
      <c r="AN605" s="362" t="str" cm="1">
        <f t="array" ref="AN605">IF($W605, "", INDEX(聲母資料表, $AA605, AN$5))</f>
        <v/>
      </c>
      <c r="AO605" s="367" t="str" cm="1">
        <f t="array" ref="AO605">IF($X605, "", INDEX(韻母資料表, $AD605, AO$5))</f>
        <v/>
      </c>
      <c r="AP605" s="362" t="str" cm="1">
        <f t="array" ref="AP605">IF($X605, "", INDEX(台羅韻母八聲調資料表, $AE605, $F605))</f>
        <v/>
      </c>
      <c r="AQ605" s="298"/>
      <c r="AR605" s="302" t="str">
        <f t="array" ref="AR605">IF($W605, "", INDEX(聲母資料表, $AA605, $AR$5))</f>
        <v/>
      </c>
      <c r="AS605" s="303" t="str">
        <f t="array" ref="AS605">IF($X605, "", INDEX(韻母資料表, $AD605, $AS$5))</f>
        <v/>
      </c>
      <c r="AT605" s="302" t="str">
        <f t="array" ref="AT605">IF($X605, "", INDEX(閩拼韻母八聲調資料表, $AE605, $AJ605))</f>
        <v/>
      </c>
      <c r="AV605" s="301" t="b">
        <f t="shared" si="247"/>
        <v>0</v>
      </c>
      <c r="AW605" s="301" t="str">
        <f>IF( $AV605, IFERROR( IF(MATCH( $E605, 顎音化聲母!$H$9:$H$37, 0), TRUE, FALSE), FALSE), "")</f>
        <v/>
      </c>
      <c r="AX605" s="301" t="str">
        <f t="array" ref="AX605">IF( AND($AV605, $AW605), INDEX(顎音化聲母資料表, MATCH( $D605 &amp; $E605, 顎音化聲母!$L$5:$L$136, 0), 3), "")</f>
        <v/>
      </c>
      <c r="AY605" s="301" t="str">
        <f t="shared" si="246"/>
        <v/>
      </c>
      <c r="AZ605" s="362" t="str">
        <f t="array" ref="AZ605">IF($AY605="", "", IF( $AX605&lt;&gt;"", $AX605,INDEX(聲母資料表, $AY605, $AZ$5)))</f>
        <v/>
      </c>
      <c r="BA605" s="362" t="str">
        <f t="array" ref="BA605">IF($X605, "", INDEX(方音八音反切資料表, $AE605, $AJ605))</f>
        <v/>
      </c>
    </row>
    <row r="606" spans="2:53">
      <c r="B606" s="307">
        <f t="shared" si="228"/>
        <v>599</v>
      </c>
      <c r="C606" s="404"/>
      <c r="D606" s="312"/>
      <c r="E606" s="312"/>
      <c r="F606" s="296"/>
      <c r="G606" s="418" t="str">
        <f t="shared" si="229"/>
        <v/>
      </c>
      <c r="H606" s="269" t="str" cm="1">
        <f t="array" ref="H606">IF( OR($U606, NOT($V606), $X606), "",  $AF606 &amp; INDEX(中文數值資料表, $AJ606, 2) &amp; $AC606)</f>
        <v/>
      </c>
      <c r="I606" s="332" t="str">
        <f t="shared" si="230"/>
        <v/>
      </c>
      <c r="J606" s="333" t="str">
        <f t="shared" si="231"/>
        <v/>
      </c>
      <c r="K606" s="334" t="str">
        <f t="shared" si="232"/>
        <v/>
      </c>
      <c r="L606" s="335" t="str">
        <f t="shared" si="233"/>
        <v/>
      </c>
      <c r="M606" s="270" t="str">
        <f t="shared" ca="1" si="234"/>
        <v xml:space="preserve">\ltjruby{}{}\
</v>
      </c>
      <c r="N606" s="270" t="str">
        <f t="shared" ca="1" si="235"/>
        <v xml:space="preserve">&lt;ruby&gt;&lt;rt&gt;&lt;/rt&gt;&lt;/ruby&gt;
</v>
      </c>
      <c r="O606" s="270" t="str">
        <f t="shared" ca="1" si="236"/>
        <v xml:space="preserve">&lt;ruby&gt;&lt;rt&gt;&lt;/rt&gt;&lt;/ruby&gt;
</v>
      </c>
      <c r="P606" s="270" t="str">
        <f t="shared" ca="1" si="249"/>
        <v xml:space="preserve">&lt;ruby&gt;&lt;rt&gt;&lt;/rt&gt;&lt;/ruby&gt;
</v>
      </c>
      <c r="Q606" s="270" t="str">
        <f t="shared" ca="1" si="249"/>
        <v xml:space="preserve">&lt;ruby&gt;&lt;rt&gt;&lt;/rt&gt;&lt;/ruby&gt;
</v>
      </c>
      <c r="R606" s="271" t="str">
        <f t="shared" ca="1" si="237"/>
        <v xml:space="preserve">&lt;ruby&gt;&lt;rtc&gt;&lt;/rtc&gt;&lt;/ruby&gt;
</v>
      </c>
      <c r="S606" s="271" t="str">
        <f t="shared" ca="1" si="238"/>
        <v xml:space="preserve">&lt;ruby&gt;&lt;rt&gt;&lt;/rt&gt;&lt;rtc&gt;&lt;/rtc&gt;&lt;/ruby&gt;
</v>
      </c>
      <c r="T606" s="244"/>
      <c r="U606" s="272" t="b">
        <f t="shared" si="239"/>
        <v>0</v>
      </c>
      <c r="V606" s="272" t="b">
        <f t="shared" si="240"/>
        <v>0</v>
      </c>
      <c r="W606" s="272" t="b">
        <f t="shared" si="248"/>
        <v>1</v>
      </c>
      <c r="X606" s="272" t="b">
        <f t="shared" si="241"/>
        <v>1</v>
      </c>
      <c r="Y606" s="272" t="b">
        <f t="shared" si="242"/>
        <v>0</v>
      </c>
      <c r="Z606" s="298"/>
      <c r="AA606" s="305" t="str">
        <f t="shared" si="243"/>
        <v/>
      </c>
      <c r="AB606" s="301" t="str" cm="1">
        <f t="array" ref="AB606">IF( $AA606="", "", INDEX(聲母資料表, $AA606, AB$5))</f>
        <v/>
      </c>
      <c r="AC606" s="301" t="str" cm="1">
        <f t="array" ref="AC606">IF( $AA606="", "", INDEX(聲母資料表, $AA606, AC$5))</f>
        <v/>
      </c>
      <c r="AD606" s="305" t="str">
        <f t="shared" si="244"/>
        <v/>
      </c>
      <c r="AE606" s="301" t="str" cm="1">
        <f t="array" ref="AE606">IF( $X606, "", INDEX(韻母資料表, AD606, AE$5))</f>
        <v/>
      </c>
      <c r="AF606" s="301" t="str" cm="1">
        <f t="array" ref="AF606">IF( $X606, "", INDEX(韻母資料表, AE606, AF$5))</f>
        <v/>
      </c>
      <c r="AG606" s="298"/>
      <c r="AH606" s="301" t="str">
        <f t="array" ref="AH606">IF( $X606, "", IF( INDEX(韻母資料表, AD606, $AH$5) = "入聲", TRUE, FALSE) )</f>
        <v/>
      </c>
      <c r="AI606" s="302" t="str">
        <f t="shared" si="245"/>
        <v/>
      </c>
      <c r="AJ606" s="302" t="str">
        <f t="shared" si="250"/>
        <v/>
      </c>
      <c r="AK606" s="362" t="str">
        <f t="array" ref="AK606">IF( $X606, "", INDEX(韻母資料表, $AD606, $AK$5))</f>
        <v/>
      </c>
      <c r="AL606" s="362" t="str">
        <f t="array" ref="AL606">IF($X606, "", INDEX(白話字韻母八聲調資料表, $AE606, $AJ606))</f>
        <v/>
      </c>
      <c r="AM606" s="298"/>
      <c r="AN606" s="362" t="str" cm="1">
        <f t="array" ref="AN606">IF($W606, "", INDEX(聲母資料表, $AA606, AN$5))</f>
        <v/>
      </c>
      <c r="AO606" s="367" t="str" cm="1">
        <f t="array" ref="AO606">IF($X606, "", INDEX(韻母資料表, $AD606, AO$5))</f>
        <v/>
      </c>
      <c r="AP606" s="362" t="str" cm="1">
        <f t="array" ref="AP606">IF($X606, "", INDEX(台羅韻母八聲調資料表, $AE606, $F606))</f>
        <v/>
      </c>
      <c r="AQ606" s="298"/>
      <c r="AR606" s="302" t="str">
        <f t="array" ref="AR606">IF($W606, "", INDEX(聲母資料表, $AA606, $AR$5))</f>
        <v/>
      </c>
      <c r="AS606" s="303" t="str">
        <f t="array" ref="AS606">IF($X606, "", INDEX(韻母資料表, $AD606, $AS$5))</f>
        <v/>
      </c>
      <c r="AT606" s="302" t="str">
        <f t="array" ref="AT606">IF($X606, "", INDEX(閩拼韻母八聲調資料表, $AE606, $AJ606))</f>
        <v/>
      </c>
      <c r="AV606" s="301" t="b">
        <f t="shared" si="247"/>
        <v>0</v>
      </c>
      <c r="AW606" s="301" t="str">
        <f>IF( $AV606, IFERROR( IF(MATCH( $E606, 顎音化聲母!$H$9:$H$37, 0), TRUE, FALSE), FALSE), "")</f>
        <v/>
      </c>
      <c r="AX606" s="301" t="str">
        <f t="array" ref="AX606">IF( AND($AV606, $AW606), INDEX(顎音化聲母資料表, MATCH( $D606 &amp; $E606, 顎音化聲母!$L$5:$L$136, 0), 3), "")</f>
        <v/>
      </c>
      <c r="AY606" s="301" t="str">
        <f t="shared" si="246"/>
        <v/>
      </c>
      <c r="AZ606" s="362" t="str">
        <f t="array" ref="AZ606">IF($AY606="", "", IF( $AX606&lt;&gt;"", $AX606,INDEX(聲母資料表, $AY606, $AZ$5)))</f>
        <v/>
      </c>
      <c r="BA606" s="362" t="str">
        <f t="array" ref="BA606">IF($X606, "", INDEX(方音八音反切資料表, $AE606, $AJ606))</f>
        <v/>
      </c>
    </row>
    <row r="607" spans="2:53">
      <c r="B607" s="307">
        <f t="shared" si="228"/>
        <v>600</v>
      </c>
      <c r="C607" s="404"/>
      <c r="D607" s="312"/>
      <c r="E607" s="312"/>
      <c r="F607" s="296"/>
      <c r="G607" s="418" t="str">
        <f t="shared" si="229"/>
        <v/>
      </c>
      <c r="H607" s="269" t="str" cm="1">
        <f t="array" ref="H607">IF( OR($U607, NOT($V607), $X607), "",  $AF607 &amp; INDEX(中文數值資料表, $AJ607, 2) &amp; $AC607)</f>
        <v/>
      </c>
      <c r="I607" s="332" t="str">
        <f t="shared" si="230"/>
        <v/>
      </c>
      <c r="J607" s="333" t="str">
        <f t="shared" si="231"/>
        <v/>
      </c>
      <c r="K607" s="334" t="str">
        <f t="shared" si="232"/>
        <v/>
      </c>
      <c r="L607" s="335" t="str">
        <f t="shared" si="233"/>
        <v/>
      </c>
      <c r="M607" s="270" t="str">
        <f t="shared" ca="1" si="234"/>
        <v xml:space="preserve">\ltjruby{}{}\
</v>
      </c>
      <c r="N607" s="270" t="str">
        <f t="shared" ca="1" si="235"/>
        <v xml:space="preserve">&lt;ruby&gt;&lt;rt&gt;&lt;/rt&gt;&lt;/ruby&gt;
</v>
      </c>
      <c r="O607" s="270" t="str">
        <f t="shared" ca="1" si="236"/>
        <v xml:space="preserve">&lt;ruby&gt;&lt;rt&gt;&lt;/rt&gt;&lt;/ruby&gt;
</v>
      </c>
      <c r="P607" s="270" t="str">
        <f t="shared" ca="1" si="249"/>
        <v xml:space="preserve">&lt;ruby&gt;&lt;rt&gt;&lt;/rt&gt;&lt;/ruby&gt;
</v>
      </c>
      <c r="Q607" s="270" t="str">
        <f t="shared" ca="1" si="249"/>
        <v xml:space="preserve">&lt;ruby&gt;&lt;rt&gt;&lt;/rt&gt;&lt;/ruby&gt;
</v>
      </c>
      <c r="R607" s="271" t="str">
        <f t="shared" ca="1" si="237"/>
        <v xml:space="preserve">&lt;ruby&gt;&lt;rtc&gt;&lt;/rtc&gt;&lt;/ruby&gt;
</v>
      </c>
      <c r="S607" s="271" t="str">
        <f t="shared" ca="1" si="238"/>
        <v xml:space="preserve">&lt;ruby&gt;&lt;rt&gt;&lt;/rt&gt;&lt;rtc&gt;&lt;/rtc&gt;&lt;/ruby&gt;
</v>
      </c>
      <c r="T607" s="244"/>
      <c r="U607" s="272" t="b">
        <f t="shared" si="239"/>
        <v>0</v>
      </c>
      <c r="V607" s="272" t="b">
        <f t="shared" si="240"/>
        <v>0</v>
      </c>
      <c r="W607" s="272" t="b">
        <f t="shared" si="248"/>
        <v>1</v>
      </c>
      <c r="X607" s="272" t="b">
        <f t="shared" si="241"/>
        <v>1</v>
      </c>
      <c r="Y607" s="272" t="b">
        <f t="shared" si="242"/>
        <v>0</v>
      </c>
      <c r="Z607" s="298"/>
      <c r="AA607" s="305" t="str">
        <f t="shared" si="243"/>
        <v/>
      </c>
      <c r="AB607" s="301" t="str" cm="1">
        <f t="array" ref="AB607">IF( $AA607="", "", INDEX(聲母資料表, $AA607, AB$5))</f>
        <v/>
      </c>
      <c r="AC607" s="301" t="str" cm="1">
        <f t="array" ref="AC607">IF( $AA607="", "", INDEX(聲母資料表, $AA607, AC$5))</f>
        <v/>
      </c>
      <c r="AD607" s="305" t="str">
        <f t="shared" si="244"/>
        <v/>
      </c>
      <c r="AE607" s="301" t="str" cm="1">
        <f t="array" ref="AE607">IF( $X607, "", INDEX(韻母資料表, AD607, AE$5))</f>
        <v/>
      </c>
      <c r="AF607" s="301" t="str" cm="1">
        <f t="array" ref="AF607">IF( $X607, "", INDEX(韻母資料表, AE607, AF$5))</f>
        <v/>
      </c>
      <c r="AG607" s="298"/>
      <c r="AH607" s="301" t="str">
        <f t="array" ref="AH607">IF( $X607, "", IF( INDEX(韻母資料表, AD607, $AH$5) = "入聲", TRUE, FALSE) )</f>
        <v/>
      </c>
      <c r="AI607" s="302" t="str">
        <f t="shared" si="245"/>
        <v/>
      </c>
      <c r="AJ607" s="302" t="str">
        <f t="shared" si="250"/>
        <v/>
      </c>
      <c r="AK607" s="362" t="str">
        <f t="array" ref="AK607">IF( $X607, "", INDEX(韻母資料表, $AD607, $AK$5))</f>
        <v/>
      </c>
      <c r="AL607" s="362" t="str">
        <f t="array" ref="AL607">IF($X607, "", INDEX(白話字韻母八聲調資料表, $AE607, $AJ607))</f>
        <v/>
      </c>
      <c r="AM607" s="298"/>
      <c r="AN607" s="362" t="str" cm="1">
        <f t="array" ref="AN607">IF($W607, "", INDEX(聲母資料表, $AA607, AN$5))</f>
        <v/>
      </c>
      <c r="AO607" s="367" t="str" cm="1">
        <f t="array" ref="AO607">IF($X607, "", INDEX(韻母資料表, $AD607, AO$5))</f>
        <v/>
      </c>
      <c r="AP607" s="362" t="str" cm="1">
        <f t="array" ref="AP607">IF($X607, "", INDEX(台羅韻母八聲調資料表, $AE607, $F607))</f>
        <v/>
      </c>
      <c r="AQ607" s="298"/>
      <c r="AR607" s="302" t="str">
        <f t="array" ref="AR607">IF($W607, "", INDEX(聲母資料表, $AA607, $AR$5))</f>
        <v/>
      </c>
      <c r="AS607" s="303" t="str">
        <f t="array" ref="AS607">IF($X607, "", INDEX(韻母資料表, $AD607, $AS$5))</f>
        <v/>
      </c>
      <c r="AT607" s="302" t="str">
        <f t="array" ref="AT607">IF($X607, "", INDEX(閩拼韻母八聲調資料表, $AE607, $AJ607))</f>
        <v/>
      </c>
      <c r="AV607" s="301" t="b">
        <f t="shared" si="247"/>
        <v>0</v>
      </c>
      <c r="AW607" s="301" t="str">
        <f>IF( $AV607, IFERROR( IF(MATCH( $E607, 顎音化聲母!$H$9:$H$37, 0), TRUE, FALSE), FALSE), "")</f>
        <v/>
      </c>
      <c r="AX607" s="301" t="str">
        <f t="array" ref="AX607">IF( AND($AV607, $AW607), INDEX(顎音化聲母資料表, MATCH( $D607 &amp; $E607, 顎音化聲母!$L$5:$L$136, 0), 3), "")</f>
        <v/>
      </c>
      <c r="AY607" s="301" t="str">
        <f t="shared" si="246"/>
        <v/>
      </c>
      <c r="AZ607" s="362" t="str">
        <f t="array" ref="AZ607">IF($AY607="", "", IF( $AX607&lt;&gt;"", $AX607,INDEX(聲母資料表, $AY607, $AZ$5)))</f>
        <v/>
      </c>
      <c r="BA607" s="362" t="str">
        <f t="array" ref="BA607">IF($X607, "", INDEX(方音八音反切資料表, $AE607, $AJ607))</f>
        <v/>
      </c>
    </row>
    <row r="608" spans="2:53">
      <c r="B608" s="307">
        <f t="shared" si="228"/>
        <v>601</v>
      </c>
      <c r="C608" s="404"/>
      <c r="D608" s="312"/>
      <c r="E608" s="312"/>
      <c r="F608" s="296"/>
      <c r="G608" s="418" t="str">
        <f t="shared" si="229"/>
        <v/>
      </c>
      <c r="H608" s="269" t="str" cm="1">
        <f t="array" ref="H608">IF( OR($U608, NOT($V608), $X608), "",  $AF608 &amp; INDEX(中文數值資料表, $AJ608, 2) &amp; $AC608)</f>
        <v/>
      </c>
      <c r="I608" s="332" t="str">
        <f t="shared" si="230"/>
        <v/>
      </c>
      <c r="J608" s="333" t="str">
        <f t="shared" si="231"/>
        <v/>
      </c>
      <c r="K608" s="334" t="str">
        <f t="shared" si="232"/>
        <v/>
      </c>
      <c r="L608" s="335" t="str">
        <f t="shared" si="233"/>
        <v/>
      </c>
      <c r="M608" s="270" t="str">
        <f t="shared" ca="1" si="234"/>
        <v xml:space="preserve">\ltjruby{}{}\
</v>
      </c>
      <c r="N608" s="270" t="str">
        <f t="shared" ca="1" si="235"/>
        <v xml:space="preserve">&lt;ruby&gt;&lt;rt&gt;&lt;/rt&gt;&lt;/ruby&gt;
</v>
      </c>
      <c r="O608" s="270" t="str">
        <f t="shared" ca="1" si="236"/>
        <v xml:space="preserve">&lt;ruby&gt;&lt;rt&gt;&lt;/rt&gt;&lt;/ruby&gt;
</v>
      </c>
      <c r="P608" s="270" t="str">
        <f t="shared" ref="P608:Q627" ca="1" si="251">IF( $U608, ($C608 &amp; CHAR(10)), IF($C608=CHAR(10), (CHAR(10) &amp; "&lt;/p&gt;" &amp; CHAR(10) &amp; "&lt;p&gt;" &amp; CHAR(10)), "&lt;ruby&gt;" &amp; $C608 &amp; "&lt;rt&gt;" &amp; INDIRECT( ADDRESS(ROW(), COLUMN() - $P$5) ) &amp; "&lt;/rt&gt;&lt;/ruby&gt;" &amp; CHAR(10)))</f>
        <v xml:space="preserve">&lt;ruby&gt;&lt;rt&gt;&lt;/rt&gt;&lt;/ruby&gt;
</v>
      </c>
      <c r="Q608" s="270" t="str">
        <f t="shared" ca="1" si="251"/>
        <v xml:space="preserve">&lt;ruby&gt;&lt;rt&gt;&lt;/rt&gt;&lt;/ruby&gt;
</v>
      </c>
      <c r="R608" s="271" t="str">
        <f t="shared" ca="1" si="237"/>
        <v xml:space="preserve">&lt;ruby&gt;&lt;rtc&gt;&lt;/rtc&gt;&lt;/ruby&gt;
</v>
      </c>
      <c r="S608" s="271" t="str">
        <f t="shared" ca="1" si="238"/>
        <v xml:space="preserve">&lt;ruby&gt;&lt;rt&gt;&lt;/rt&gt;&lt;rtc&gt;&lt;/rtc&gt;&lt;/ruby&gt;
</v>
      </c>
      <c r="T608" s="244"/>
      <c r="U608" s="272" t="b">
        <f t="shared" si="239"/>
        <v>0</v>
      </c>
      <c r="V608" s="272" t="b">
        <f t="shared" si="240"/>
        <v>0</v>
      </c>
      <c r="W608" s="272" t="b">
        <f t="shared" si="248"/>
        <v>1</v>
      </c>
      <c r="X608" s="272" t="b">
        <f t="shared" si="241"/>
        <v>1</v>
      </c>
      <c r="Y608" s="272" t="b">
        <f t="shared" si="242"/>
        <v>0</v>
      </c>
      <c r="Z608" s="298"/>
      <c r="AA608" s="305" t="str">
        <f t="shared" si="243"/>
        <v/>
      </c>
      <c r="AB608" s="301" t="str" cm="1">
        <f t="array" ref="AB608">IF( $AA608="", "", INDEX(聲母資料表, $AA608, AB$5))</f>
        <v/>
      </c>
      <c r="AC608" s="301" t="str" cm="1">
        <f t="array" ref="AC608">IF( $AA608="", "", INDEX(聲母資料表, $AA608, AC$5))</f>
        <v/>
      </c>
      <c r="AD608" s="305" t="str">
        <f t="shared" si="244"/>
        <v/>
      </c>
      <c r="AE608" s="301" t="str" cm="1">
        <f t="array" ref="AE608">IF( $X608, "", INDEX(韻母資料表, AD608, AE$5))</f>
        <v/>
      </c>
      <c r="AF608" s="301" t="str" cm="1">
        <f t="array" ref="AF608">IF( $X608, "", INDEX(韻母資料表, AE608, AF$5))</f>
        <v/>
      </c>
      <c r="AG608" s="298"/>
      <c r="AH608" s="301" t="str">
        <f t="array" ref="AH608">IF( $X608, "", IF( INDEX(韻母資料表, AD608, $AH$5) = "入聲", TRUE, FALSE) )</f>
        <v/>
      </c>
      <c r="AI608" s="302" t="str">
        <f t="shared" si="245"/>
        <v/>
      </c>
      <c r="AJ608" s="302" t="str">
        <f t="shared" si="250"/>
        <v/>
      </c>
      <c r="AK608" s="362" t="str">
        <f t="array" ref="AK608">IF( $X608, "", INDEX(韻母資料表, $AD608, $AK$5))</f>
        <v/>
      </c>
      <c r="AL608" s="362" t="str">
        <f t="array" ref="AL608">IF($X608, "", INDEX(白話字韻母八聲調資料表, $AE608, $AJ608))</f>
        <v/>
      </c>
      <c r="AM608" s="298"/>
      <c r="AN608" s="362" t="str" cm="1">
        <f t="array" ref="AN608">IF($W608, "", INDEX(聲母資料表, $AA608, AN$5))</f>
        <v/>
      </c>
      <c r="AO608" s="367" t="str" cm="1">
        <f t="array" ref="AO608">IF($X608, "", INDEX(韻母資料表, $AD608, AO$5))</f>
        <v/>
      </c>
      <c r="AP608" s="362" t="str" cm="1">
        <f t="array" ref="AP608">IF($X608, "", INDEX(台羅韻母八聲調資料表, $AE608, $F608))</f>
        <v/>
      </c>
      <c r="AQ608" s="298"/>
      <c r="AR608" s="302" t="str">
        <f t="array" ref="AR608">IF($W608, "", INDEX(聲母資料表, $AA608, $AR$5))</f>
        <v/>
      </c>
      <c r="AS608" s="303" t="str">
        <f t="array" ref="AS608">IF($X608, "", INDEX(韻母資料表, $AD608, $AS$5))</f>
        <v/>
      </c>
      <c r="AT608" s="302" t="str">
        <f t="array" ref="AT608">IF($X608, "", INDEX(閩拼韻母八聲調資料表, $AE608, $AJ608))</f>
        <v/>
      </c>
      <c r="AV608" s="301" t="b">
        <f t="shared" si="247"/>
        <v>0</v>
      </c>
      <c r="AW608" s="301" t="str">
        <f>IF( $AV608, IFERROR( IF(MATCH( $E608, 顎音化聲母!$H$9:$H$37, 0), TRUE, FALSE), FALSE), "")</f>
        <v/>
      </c>
      <c r="AX608" s="301" t="str">
        <f t="array" ref="AX608">IF( AND($AV608, $AW608), INDEX(顎音化聲母資料表, MATCH( $D608 &amp; $E608, 顎音化聲母!$L$5:$L$136, 0), 3), "")</f>
        <v/>
      </c>
      <c r="AY608" s="301" t="str">
        <f t="shared" si="246"/>
        <v/>
      </c>
      <c r="AZ608" s="362" t="str">
        <f t="array" ref="AZ608">IF($AY608="", "", IF( $AX608&lt;&gt;"", $AX608,INDEX(聲母資料表, $AY608, $AZ$5)))</f>
        <v/>
      </c>
      <c r="BA608" s="362" t="str">
        <f t="array" ref="BA608">IF($X608, "", INDEX(方音八音反切資料表, $AE608, $AJ608))</f>
        <v/>
      </c>
    </row>
    <row r="609" spans="2:53">
      <c r="B609" s="307">
        <f t="shared" si="228"/>
        <v>602</v>
      </c>
      <c r="C609" s="404"/>
      <c r="D609" s="312"/>
      <c r="E609" s="312"/>
      <c r="F609" s="296"/>
      <c r="G609" s="418" t="str">
        <f t="shared" si="229"/>
        <v/>
      </c>
      <c r="H609" s="269" t="str" cm="1">
        <f t="array" ref="H609">IF( OR($U609, NOT($V609), $X609), "",  $AF609 &amp; INDEX(中文數值資料表, $AJ609, 2) &amp; $AC609)</f>
        <v/>
      </c>
      <c r="I609" s="332" t="str">
        <f t="shared" si="230"/>
        <v/>
      </c>
      <c r="J609" s="333" t="str">
        <f t="shared" si="231"/>
        <v/>
      </c>
      <c r="K609" s="334" t="str">
        <f t="shared" si="232"/>
        <v/>
      </c>
      <c r="L609" s="335" t="str">
        <f t="shared" si="233"/>
        <v/>
      </c>
      <c r="M609" s="270" t="str">
        <f t="shared" ca="1" si="234"/>
        <v xml:space="preserve">\ltjruby{}{}\
</v>
      </c>
      <c r="N609" s="270" t="str">
        <f t="shared" ca="1" si="235"/>
        <v xml:space="preserve">&lt;ruby&gt;&lt;rt&gt;&lt;/rt&gt;&lt;/ruby&gt;
</v>
      </c>
      <c r="O609" s="270" t="str">
        <f t="shared" ca="1" si="236"/>
        <v xml:space="preserve">&lt;ruby&gt;&lt;rt&gt;&lt;/rt&gt;&lt;/ruby&gt;
</v>
      </c>
      <c r="P609" s="270" t="str">
        <f t="shared" ca="1" si="251"/>
        <v xml:space="preserve">&lt;ruby&gt;&lt;rt&gt;&lt;/rt&gt;&lt;/ruby&gt;
</v>
      </c>
      <c r="Q609" s="270" t="str">
        <f t="shared" ca="1" si="251"/>
        <v xml:space="preserve">&lt;ruby&gt;&lt;rt&gt;&lt;/rt&gt;&lt;/ruby&gt;
</v>
      </c>
      <c r="R609" s="271" t="str">
        <f t="shared" ca="1" si="237"/>
        <v xml:space="preserve">&lt;ruby&gt;&lt;rtc&gt;&lt;/rtc&gt;&lt;/ruby&gt;
</v>
      </c>
      <c r="S609" s="271" t="str">
        <f t="shared" ca="1" si="238"/>
        <v xml:space="preserve">&lt;ruby&gt;&lt;rt&gt;&lt;/rt&gt;&lt;rtc&gt;&lt;/rtc&gt;&lt;/ruby&gt;
</v>
      </c>
      <c r="T609" s="244"/>
      <c r="U609" s="272" t="b">
        <f t="shared" si="239"/>
        <v>0</v>
      </c>
      <c r="V609" s="272" t="b">
        <f t="shared" si="240"/>
        <v>0</v>
      </c>
      <c r="W609" s="272" t="b">
        <f t="shared" si="248"/>
        <v>1</v>
      </c>
      <c r="X609" s="272" t="b">
        <f t="shared" si="241"/>
        <v>1</v>
      </c>
      <c r="Y609" s="272" t="b">
        <f t="shared" si="242"/>
        <v>0</v>
      </c>
      <c r="Z609" s="298"/>
      <c r="AA609" s="305" t="str">
        <f t="shared" si="243"/>
        <v/>
      </c>
      <c r="AB609" s="301" t="str" cm="1">
        <f t="array" ref="AB609">IF( $AA609="", "", INDEX(聲母資料表, $AA609, AB$5))</f>
        <v/>
      </c>
      <c r="AC609" s="301" t="str" cm="1">
        <f t="array" ref="AC609">IF( $AA609="", "", INDEX(聲母資料表, $AA609, AC$5))</f>
        <v/>
      </c>
      <c r="AD609" s="305" t="str">
        <f t="shared" si="244"/>
        <v/>
      </c>
      <c r="AE609" s="301" t="str" cm="1">
        <f t="array" ref="AE609">IF( $X609, "", INDEX(韻母資料表, AD609, AE$5))</f>
        <v/>
      </c>
      <c r="AF609" s="301" t="str" cm="1">
        <f t="array" ref="AF609">IF( $X609, "", INDEX(韻母資料表, AE609, AF$5))</f>
        <v/>
      </c>
      <c r="AG609" s="298"/>
      <c r="AH609" s="301" t="str">
        <f t="array" ref="AH609">IF( $X609, "", IF( INDEX(韻母資料表, AD609, $AH$5) = "入聲", TRUE, FALSE) )</f>
        <v/>
      </c>
      <c r="AI609" s="302" t="str">
        <f t="shared" si="245"/>
        <v/>
      </c>
      <c r="AJ609" s="302" t="str">
        <f t="shared" si="250"/>
        <v/>
      </c>
      <c r="AK609" s="362" t="str">
        <f t="array" ref="AK609">IF( $X609, "", INDEX(韻母資料表, $AD609, $AK$5))</f>
        <v/>
      </c>
      <c r="AL609" s="362" t="str">
        <f t="array" ref="AL609">IF($X609, "", INDEX(白話字韻母八聲調資料表, $AE609, $AJ609))</f>
        <v/>
      </c>
      <c r="AM609" s="298"/>
      <c r="AN609" s="362" t="str" cm="1">
        <f t="array" ref="AN609">IF($W609, "", INDEX(聲母資料表, $AA609, AN$5))</f>
        <v/>
      </c>
      <c r="AO609" s="367" t="str" cm="1">
        <f t="array" ref="AO609">IF($X609, "", INDEX(韻母資料表, $AD609, AO$5))</f>
        <v/>
      </c>
      <c r="AP609" s="362" t="str" cm="1">
        <f t="array" ref="AP609">IF($X609, "", INDEX(台羅韻母八聲調資料表, $AE609, $F609))</f>
        <v/>
      </c>
      <c r="AQ609" s="298"/>
      <c r="AR609" s="302" t="str">
        <f t="array" ref="AR609">IF($W609, "", INDEX(聲母資料表, $AA609, $AR$5))</f>
        <v/>
      </c>
      <c r="AS609" s="303" t="str">
        <f t="array" ref="AS609">IF($X609, "", INDEX(韻母資料表, $AD609, $AS$5))</f>
        <v/>
      </c>
      <c r="AT609" s="302" t="str">
        <f t="array" ref="AT609">IF($X609, "", INDEX(閩拼韻母八聲調資料表, $AE609, $AJ609))</f>
        <v/>
      </c>
      <c r="AV609" s="301" t="b">
        <f t="shared" si="247"/>
        <v>0</v>
      </c>
      <c r="AW609" s="301" t="str">
        <f>IF( $AV609, IFERROR( IF(MATCH( $E609, 顎音化聲母!$H$9:$H$37, 0), TRUE, FALSE), FALSE), "")</f>
        <v/>
      </c>
      <c r="AX609" s="301" t="str">
        <f t="array" ref="AX609">IF( AND($AV609, $AW609), INDEX(顎音化聲母資料表, MATCH( $D609 &amp; $E609, 顎音化聲母!$L$5:$L$136, 0), 3), "")</f>
        <v/>
      </c>
      <c r="AY609" s="301" t="str">
        <f t="shared" si="246"/>
        <v/>
      </c>
      <c r="AZ609" s="362" t="str">
        <f t="array" ref="AZ609">IF($AY609="", "", IF( $AX609&lt;&gt;"", $AX609,INDEX(聲母資料表, $AY609, $AZ$5)))</f>
        <v/>
      </c>
      <c r="BA609" s="362" t="str">
        <f t="array" ref="BA609">IF($X609, "", INDEX(方音八音反切資料表, $AE609, $AJ609))</f>
        <v/>
      </c>
    </row>
    <row r="610" spans="2:53">
      <c r="B610" s="307">
        <f t="shared" si="228"/>
        <v>603</v>
      </c>
      <c r="C610" s="404"/>
      <c r="D610" s="312"/>
      <c r="E610" s="312"/>
      <c r="F610" s="296"/>
      <c r="G610" s="418" t="str">
        <f t="shared" si="229"/>
        <v/>
      </c>
      <c r="H610" s="269" t="str" cm="1">
        <f t="array" ref="H610">IF( OR($U610, NOT($V610), $X610), "",  $AF610 &amp; INDEX(中文數值資料表, $AJ610, 2) &amp; $AC610)</f>
        <v/>
      </c>
      <c r="I610" s="332" t="str">
        <f t="shared" si="230"/>
        <v/>
      </c>
      <c r="J610" s="333" t="str">
        <f t="shared" si="231"/>
        <v/>
      </c>
      <c r="K610" s="334" t="str">
        <f t="shared" si="232"/>
        <v/>
      </c>
      <c r="L610" s="335" t="str">
        <f t="shared" si="233"/>
        <v/>
      </c>
      <c r="M610" s="270" t="str">
        <f t="shared" ca="1" si="234"/>
        <v xml:space="preserve">\ltjruby{}{}\
</v>
      </c>
      <c r="N610" s="270" t="str">
        <f t="shared" ca="1" si="235"/>
        <v xml:space="preserve">&lt;ruby&gt;&lt;rt&gt;&lt;/rt&gt;&lt;/ruby&gt;
</v>
      </c>
      <c r="O610" s="270" t="str">
        <f t="shared" ca="1" si="236"/>
        <v xml:space="preserve">&lt;ruby&gt;&lt;rt&gt;&lt;/rt&gt;&lt;/ruby&gt;
</v>
      </c>
      <c r="P610" s="270" t="str">
        <f t="shared" ca="1" si="251"/>
        <v xml:space="preserve">&lt;ruby&gt;&lt;rt&gt;&lt;/rt&gt;&lt;/ruby&gt;
</v>
      </c>
      <c r="Q610" s="270" t="str">
        <f t="shared" ca="1" si="251"/>
        <v xml:space="preserve">&lt;ruby&gt;&lt;rt&gt;&lt;/rt&gt;&lt;/ruby&gt;
</v>
      </c>
      <c r="R610" s="271" t="str">
        <f t="shared" ca="1" si="237"/>
        <v xml:space="preserve">&lt;ruby&gt;&lt;rtc&gt;&lt;/rtc&gt;&lt;/ruby&gt;
</v>
      </c>
      <c r="S610" s="271" t="str">
        <f t="shared" ca="1" si="238"/>
        <v xml:space="preserve">&lt;ruby&gt;&lt;rt&gt;&lt;/rt&gt;&lt;rtc&gt;&lt;/rtc&gt;&lt;/ruby&gt;
</v>
      </c>
      <c r="T610" s="244"/>
      <c r="U610" s="272" t="b">
        <f t="shared" si="239"/>
        <v>0</v>
      </c>
      <c r="V610" s="272" t="b">
        <f t="shared" si="240"/>
        <v>0</v>
      </c>
      <c r="W610" s="272" t="b">
        <f t="shared" si="248"/>
        <v>1</v>
      </c>
      <c r="X610" s="272" t="b">
        <f t="shared" si="241"/>
        <v>1</v>
      </c>
      <c r="Y610" s="272" t="b">
        <f t="shared" si="242"/>
        <v>0</v>
      </c>
      <c r="Z610" s="298"/>
      <c r="AA610" s="305" t="str">
        <f t="shared" si="243"/>
        <v/>
      </c>
      <c r="AB610" s="301" t="str" cm="1">
        <f t="array" ref="AB610">IF( $AA610="", "", INDEX(聲母資料表, $AA610, AB$5))</f>
        <v/>
      </c>
      <c r="AC610" s="301" t="str" cm="1">
        <f t="array" ref="AC610">IF( $AA610="", "", INDEX(聲母資料表, $AA610, AC$5))</f>
        <v/>
      </c>
      <c r="AD610" s="305" t="str">
        <f t="shared" si="244"/>
        <v/>
      </c>
      <c r="AE610" s="301" t="str" cm="1">
        <f t="array" ref="AE610">IF( $X610, "", INDEX(韻母資料表, AD610, AE$5))</f>
        <v/>
      </c>
      <c r="AF610" s="301" t="str" cm="1">
        <f t="array" ref="AF610">IF( $X610, "", INDEX(韻母資料表, AE610, AF$5))</f>
        <v/>
      </c>
      <c r="AG610" s="298"/>
      <c r="AH610" s="301" t="str">
        <f t="array" ref="AH610">IF( $X610, "", IF( INDEX(韻母資料表, AD610, $AH$5) = "入聲", TRUE, FALSE) )</f>
        <v/>
      </c>
      <c r="AI610" s="302" t="str">
        <f t="shared" si="245"/>
        <v/>
      </c>
      <c r="AJ610" s="302" t="str">
        <f t="shared" si="250"/>
        <v/>
      </c>
      <c r="AK610" s="362" t="str">
        <f t="array" ref="AK610">IF( $X610, "", INDEX(韻母資料表, $AD610, $AK$5))</f>
        <v/>
      </c>
      <c r="AL610" s="362" t="str">
        <f t="array" ref="AL610">IF($X610, "", INDEX(白話字韻母八聲調資料表, $AE610, $AJ610))</f>
        <v/>
      </c>
      <c r="AM610" s="298"/>
      <c r="AN610" s="362" t="str" cm="1">
        <f t="array" ref="AN610">IF($W610, "", INDEX(聲母資料表, $AA610, AN$5))</f>
        <v/>
      </c>
      <c r="AO610" s="367" t="str" cm="1">
        <f t="array" ref="AO610">IF($X610, "", INDEX(韻母資料表, $AD610, AO$5))</f>
        <v/>
      </c>
      <c r="AP610" s="362" t="str" cm="1">
        <f t="array" ref="AP610">IF($X610, "", INDEX(台羅韻母八聲調資料表, $AE610, $F610))</f>
        <v/>
      </c>
      <c r="AQ610" s="298"/>
      <c r="AR610" s="302" t="str">
        <f t="array" ref="AR610">IF($W610, "", INDEX(聲母資料表, $AA610, $AR$5))</f>
        <v/>
      </c>
      <c r="AS610" s="303" t="str">
        <f t="array" ref="AS610">IF($X610, "", INDEX(韻母資料表, $AD610, $AS$5))</f>
        <v/>
      </c>
      <c r="AT610" s="302" t="str">
        <f t="array" ref="AT610">IF($X610, "", INDEX(閩拼韻母八聲調資料表, $AE610, $AJ610))</f>
        <v/>
      </c>
      <c r="AV610" s="301" t="b">
        <f t="shared" si="247"/>
        <v>0</v>
      </c>
      <c r="AW610" s="301" t="str">
        <f>IF( $AV610, IFERROR( IF(MATCH( $E610, 顎音化聲母!$H$9:$H$37, 0), TRUE, FALSE), FALSE), "")</f>
        <v/>
      </c>
      <c r="AX610" s="301" t="str">
        <f t="array" ref="AX610">IF( AND($AV610, $AW610), INDEX(顎音化聲母資料表, MATCH( $D610 &amp; $E610, 顎音化聲母!$L$5:$L$136, 0), 3), "")</f>
        <v/>
      </c>
      <c r="AY610" s="301" t="str">
        <f t="shared" si="246"/>
        <v/>
      </c>
      <c r="AZ610" s="362" t="str">
        <f t="array" ref="AZ610">IF($AY610="", "", IF( $AX610&lt;&gt;"", $AX610,INDEX(聲母資料表, $AY610, $AZ$5)))</f>
        <v/>
      </c>
      <c r="BA610" s="362" t="str">
        <f t="array" ref="BA610">IF($X610, "", INDEX(方音八音反切資料表, $AE610, $AJ610))</f>
        <v/>
      </c>
    </row>
    <row r="611" spans="2:53">
      <c r="B611" s="307">
        <f t="shared" si="228"/>
        <v>604</v>
      </c>
      <c r="C611" s="404"/>
      <c r="D611" s="312"/>
      <c r="E611" s="312"/>
      <c r="F611" s="296"/>
      <c r="G611" s="418" t="str">
        <f t="shared" si="229"/>
        <v/>
      </c>
      <c r="H611" s="269" t="str" cm="1">
        <f t="array" ref="H611">IF( OR($U611, NOT($V611), $X611), "",  $AF611 &amp; INDEX(中文數值資料表, $AJ611, 2) &amp; $AC611)</f>
        <v/>
      </c>
      <c r="I611" s="332" t="str">
        <f t="shared" si="230"/>
        <v/>
      </c>
      <c r="J611" s="333" t="str">
        <f t="shared" si="231"/>
        <v/>
      </c>
      <c r="K611" s="334" t="str">
        <f t="shared" si="232"/>
        <v/>
      </c>
      <c r="L611" s="335" t="str">
        <f t="shared" si="233"/>
        <v/>
      </c>
      <c r="M611" s="270" t="str">
        <f t="shared" ca="1" si="234"/>
        <v xml:space="preserve">\ltjruby{}{}\
</v>
      </c>
      <c r="N611" s="270" t="str">
        <f t="shared" ca="1" si="235"/>
        <v xml:space="preserve">&lt;ruby&gt;&lt;rt&gt;&lt;/rt&gt;&lt;/ruby&gt;
</v>
      </c>
      <c r="O611" s="270" t="str">
        <f t="shared" ca="1" si="236"/>
        <v xml:space="preserve">&lt;ruby&gt;&lt;rt&gt;&lt;/rt&gt;&lt;/ruby&gt;
</v>
      </c>
      <c r="P611" s="270" t="str">
        <f t="shared" ca="1" si="251"/>
        <v xml:space="preserve">&lt;ruby&gt;&lt;rt&gt;&lt;/rt&gt;&lt;/ruby&gt;
</v>
      </c>
      <c r="Q611" s="270" t="str">
        <f t="shared" ca="1" si="251"/>
        <v xml:space="preserve">&lt;ruby&gt;&lt;rt&gt;&lt;/rt&gt;&lt;/ruby&gt;
</v>
      </c>
      <c r="R611" s="271" t="str">
        <f t="shared" ca="1" si="237"/>
        <v xml:space="preserve">&lt;ruby&gt;&lt;rtc&gt;&lt;/rtc&gt;&lt;/ruby&gt;
</v>
      </c>
      <c r="S611" s="271" t="str">
        <f t="shared" ca="1" si="238"/>
        <v xml:space="preserve">&lt;ruby&gt;&lt;rt&gt;&lt;/rt&gt;&lt;rtc&gt;&lt;/rtc&gt;&lt;/ruby&gt;
</v>
      </c>
      <c r="T611" s="244"/>
      <c r="U611" s="272" t="b">
        <f t="shared" si="239"/>
        <v>0</v>
      </c>
      <c r="V611" s="272" t="b">
        <f t="shared" si="240"/>
        <v>0</v>
      </c>
      <c r="W611" s="272" t="b">
        <f t="shared" si="248"/>
        <v>1</v>
      </c>
      <c r="X611" s="272" t="b">
        <f t="shared" si="241"/>
        <v>1</v>
      </c>
      <c r="Y611" s="272" t="b">
        <f t="shared" si="242"/>
        <v>0</v>
      </c>
      <c r="Z611" s="298"/>
      <c r="AA611" s="305" t="str">
        <f t="shared" si="243"/>
        <v/>
      </c>
      <c r="AB611" s="301" t="str" cm="1">
        <f t="array" ref="AB611">IF( $AA611="", "", INDEX(聲母資料表, $AA611, AB$5))</f>
        <v/>
      </c>
      <c r="AC611" s="301" t="str" cm="1">
        <f t="array" ref="AC611">IF( $AA611="", "", INDEX(聲母資料表, $AA611, AC$5))</f>
        <v/>
      </c>
      <c r="AD611" s="305" t="str">
        <f t="shared" si="244"/>
        <v/>
      </c>
      <c r="AE611" s="301" t="str" cm="1">
        <f t="array" ref="AE611">IF( $X611, "", INDEX(韻母資料表, AD611, AE$5))</f>
        <v/>
      </c>
      <c r="AF611" s="301" t="str" cm="1">
        <f t="array" ref="AF611">IF( $X611, "", INDEX(韻母資料表, AE611, AF$5))</f>
        <v/>
      </c>
      <c r="AG611" s="298"/>
      <c r="AH611" s="301" t="str">
        <f t="array" ref="AH611">IF( $X611, "", IF( INDEX(韻母資料表, AD611, $AH$5) = "入聲", TRUE, FALSE) )</f>
        <v/>
      </c>
      <c r="AI611" s="302" t="str">
        <f t="shared" si="245"/>
        <v/>
      </c>
      <c r="AJ611" s="302" t="str">
        <f t="shared" si="250"/>
        <v/>
      </c>
      <c r="AK611" s="362" t="str">
        <f t="array" ref="AK611">IF( $X611, "", INDEX(韻母資料表, $AD611, $AK$5))</f>
        <v/>
      </c>
      <c r="AL611" s="362" t="str">
        <f t="array" ref="AL611">IF($X611, "", INDEX(白話字韻母八聲調資料表, $AE611, $AJ611))</f>
        <v/>
      </c>
      <c r="AM611" s="298"/>
      <c r="AN611" s="362" t="str" cm="1">
        <f t="array" ref="AN611">IF($W611, "", INDEX(聲母資料表, $AA611, AN$5))</f>
        <v/>
      </c>
      <c r="AO611" s="367" t="str" cm="1">
        <f t="array" ref="AO611">IF($X611, "", INDEX(韻母資料表, $AD611, AO$5))</f>
        <v/>
      </c>
      <c r="AP611" s="362" t="str" cm="1">
        <f t="array" ref="AP611">IF($X611, "", INDEX(台羅韻母八聲調資料表, $AE611, $F611))</f>
        <v/>
      </c>
      <c r="AQ611" s="298"/>
      <c r="AR611" s="302" t="str">
        <f t="array" ref="AR611">IF($W611, "", INDEX(聲母資料表, $AA611, $AR$5))</f>
        <v/>
      </c>
      <c r="AS611" s="303" t="str">
        <f t="array" ref="AS611">IF($X611, "", INDEX(韻母資料表, $AD611, $AS$5))</f>
        <v/>
      </c>
      <c r="AT611" s="302" t="str">
        <f t="array" ref="AT611">IF($X611, "", INDEX(閩拼韻母八聲調資料表, $AE611, $AJ611))</f>
        <v/>
      </c>
      <c r="AV611" s="301" t="b">
        <f t="shared" si="247"/>
        <v>0</v>
      </c>
      <c r="AW611" s="301" t="str">
        <f>IF( $AV611, IFERROR( IF(MATCH( $E611, 顎音化聲母!$H$9:$H$37, 0), TRUE, FALSE), FALSE), "")</f>
        <v/>
      </c>
      <c r="AX611" s="301" t="str">
        <f t="array" ref="AX611">IF( AND($AV611, $AW611), INDEX(顎音化聲母資料表, MATCH( $D611 &amp; $E611, 顎音化聲母!$L$5:$L$136, 0), 3), "")</f>
        <v/>
      </c>
      <c r="AY611" s="301" t="str">
        <f t="shared" si="246"/>
        <v/>
      </c>
      <c r="AZ611" s="362" t="str">
        <f t="array" ref="AZ611">IF($AY611="", "", IF( $AX611&lt;&gt;"", $AX611,INDEX(聲母資料表, $AY611, $AZ$5)))</f>
        <v/>
      </c>
      <c r="BA611" s="362" t="str">
        <f t="array" ref="BA611">IF($X611, "", INDEX(方音八音反切資料表, $AE611, $AJ611))</f>
        <v/>
      </c>
    </row>
    <row r="612" spans="2:53">
      <c r="B612" s="307">
        <f t="shared" si="228"/>
        <v>605</v>
      </c>
      <c r="C612" s="404"/>
      <c r="D612" s="312"/>
      <c r="E612" s="312"/>
      <c r="F612" s="296"/>
      <c r="G612" s="418" t="str">
        <f t="shared" si="229"/>
        <v/>
      </c>
      <c r="H612" s="269" t="str" cm="1">
        <f t="array" ref="H612">IF( OR($U612, NOT($V612), $X612), "",  $AF612 &amp; INDEX(中文數值資料表, $AJ612, 2) &amp; $AC612)</f>
        <v/>
      </c>
      <c r="I612" s="332" t="str">
        <f t="shared" si="230"/>
        <v/>
      </c>
      <c r="J612" s="333" t="str">
        <f t="shared" si="231"/>
        <v/>
      </c>
      <c r="K612" s="334" t="str">
        <f t="shared" si="232"/>
        <v/>
      </c>
      <c r="L612" s="335" t="str">
        <f t="shared" si="233"/>
        <v/>
      </c>
      <c r="M612" s="270" t="str">
        <f t="shared" ca="1" si="234"/>
        <v xml:space="preserve">\ltjruby{}{}\
</v>
      </c>
      <c r="N612" s="270" t="str">
        <f t="shared" ca="1" si="235"/>
        <v xml:space="preserve">&lt;ruby&gt;&lt;rt&gt;&lt;/rt&gt;&lt;/ruby&gt;
</v>
      </c>
      <c r="O612" s="270" t="str">
        <f t="shared" ca="1" si="236"/>
        <v xml:space="preserve">&lt;ruby&gt;&lt;rt&gt;&lt;/rt&gt;&lt;/ruby&gt;
</v>
      </c>
      <c r="P612" s="270" t="str">
        <f t="shared" ca="1" si="251"/>
        <v xml:space="preserve">&lt;ruby&gt;&lt;rt&gt;&lt;/rt&gt;&lt;/ruby&gt;
</v>
      </c>
      <c r="Q612" s="270" t="str">
        <f t="shared" ca="1" si="251"/>
        <v xml:space="preserve">&lt;ruby&gt;&lt;rt&gt;&lt;/rt&gt;&lt;/ruby&gt;
</v>
      </c>
      <c r="R612" s="271" t="str">
        <f t="shared" ca="1" si="237"/>
        <v xml:space="preserve">&lt;ruby&gt;&lt;rtc&gt;&lt;/rtc&gt;&lt;/ruby&gt;
</v>
      </c>
      <c r="S612" s="271" t="str">
        <f t="shared" ca="1" si="238"/>
        <v xml:space="preserve">&lt;ruby&gt;&lt;rt&gt;&lt;/rt&gt;&lt;rtc&gt;&lt;/rtc&gt;&lt;/ruby&gt;
</v>
      </c>
      <c r="T612" s="244"/>
      <c r="U612" s="272" t="b">
        <f t="shared" si="239"/>
        <v>0</v>
      </c>
      <c r="V612" s="272" t="b">
        <f t="shared" si="240"/>
        <v>0</v>
      </c>
      <c r="W612" s="272" t="b">
        <f t="shared" si="248"/>
        <v>1</v>
      </c>
      <c r="X612" s="272" t="b">
        <f t="shared" si="241"/>
        <v>1</v>
      </c>
      <c r="Y612" s="272" t="b">
        <f t="shared" si="242"/>
        <v>0</v>
      </c>
      <c r="Z612" s="298"/>
      <c r="AA612" s="305" t="str">
        <f t="shared" si="243"/>
        <v/>
      </c>
      <c r="AB612" s="301" t="str" cm="1">
        <f t="array" ref="AB612">IF( $AA612="", "", INDEX(聲母資料表, $AA612, AB$5))</f>
        <v/>
      </c>
      <c r="AC612" s="301" t="str" cm="1">
        <f t="array" ref="AC612">IF( $AA612="", "", INDEX(聲母資料表, $AA612, AC$5))</f>
        <v/>
      </c>
      <c r="AD612" s="305" t="str">
        <f t="shared" si="244"/>
        <v/>
      </c>
      <c r="AE612" s="301" t="str" cm="1">
        <f t="array" ref="AE612">IF( $X612, "", INDEX(韻母資料表, AD612, AE$5))</f>
        <v/>
      </c>
      <c r="AF612" s="301" t="str" cm="1">
        <f t="array" ref="AF612">IF( $X612, "", INDEX(韻母資料表, AE612, AF$5))</f>
        <v/>
      </c>
      <c r="AG612" s="298"/>
      <c r="AH612" s="301" t="str">
        <f t="array" ref="AH612">IF( $X612, "", IF( INDEX(韻母資料表, AD612, $AH$5) = "入聲", TRUE, FALSE) )</f>
        <v/>
      </c>
      <c r="AI612" s="302" t="str">
        <f t="shared" si="245"/>
        <v/>
      </c>
      <c r="AJ612" s="302" t="str">
        <f t="shared" si="250"/>
        <v/>
      </c>
      <c r="AK612" s="362" t="str">
        <f t="array" ref="AK612">IF( $X612, "", INDEX(韻母資料表, $AD612, $AK$5))</f>
        <v/>
      </c>
      <c r="AL612" s="362" t="str">
        <f t="array" ref="AL612">IF($X612, "", INDEX(白話字韻母八聲調資料表, $AE612, $AJ612))</f>
        <v/>
      </c>
      <c r="AM612" s="298"/>
      <c r="AN612" s="362" t="str" cm="1">
        <f t="array" ref="AN612">IF($W612, "", INDEX(聲母資料表, $AA612, AN$5))</f>
        <v/>
      </c>
      <c r="AO612" s="367" t="str" cm="1">
        <f t="array" ref="AO612">IF($X612, "", INDEX(韻母資料表, $AD612, AO$5))</f>
        <v/>
      </c>
      <c r="AP612" s="362" t="str" cm="1">
        <f t="array" ref="AP612">IF($X612, "", INDEX(台羅韻母八聲調資料表, $AE612, $F612))</f>
        <v/>
      </c>
      <c r="AQ612" s="298"/>
      <c r="AR612" s="302" t="str">
        <f t="array" ref="AR612">IF($W612, "", INDEX(聲母資料表, $AA612, $AR$5))</f>
        <v/>
      </c>
      <c r="AS612" s="303" t="str">
        <f t="array" ref="AS612">IF($X612, "", INDEX(韻母資料表, $AD612, $AS$5))</f>
        <v/>
      </c>
      <c r="AT612" s="302" t="str">
        <f t="array" ref="AT612">IF($X612, "", INDEX(閩拼韻母八聲調資料表, $AE612, $AJ612))</f>
        <v/>
      </c>
      <c r="AV612" s="301" t="b">
        <f t="shared" si="247"/>
        <v>0</v>
      </c>
      <c r="AW612" s="301" t="str">
        <f>IF( $AV612, IFERROR( IF(MATCH( $E612, 顎音化聲母!$H$9:$H$37, 0), TRUE, FALSE), FALSE), "")</f>
        <v/>
      </c>
      <c r="AX612" s="301" t="str">
        <f t="array" ref="AX612">IF( AND($AV612, $AW612), INDEX(顎音化聲母資料表, MATCH( $D612 &amp; $E612, 顎音化聲母!$L$5:$L$136, 0), 3), "")</f>
        <v/>
      </c>
      <c r="AY612" s="301" t="str">
        <f t="shared" si="246"/>
        <v/>
      </c>
      <c r="AZ612" s="362" t="str">
        <f t="array" ref="AZ612">IF($AY612="", "", IF( $AX612&lt;&gt;"", $AX612,INDEX(聲母資料表, $AY612, $AZ$5)))</f>
        <v/>
      </c>
      <c r="BA612" s="362" t="str">
        <f t="array" ref="BA612">IF($X612, "", INDEX(方音八音反切資料表, $AE612, $AJ612))</f>
        <v/>
      </c>
    </row>
    <row r="613" spans="2:53">
      <c r="B613" s="307">
        <f t="shared" si="228"/>
        <v>606</v>
      </c>
      <c r="C613" s="404"/>
      <c r="D613" s="312"/>
      <c r="E613" s="312"/>
      <c r="F613" s="296"/>
      <c r="G613" s="418" t="str">
        <f t="shared" si="229"/>
        <v/>
      </c>
      <c r="H613" s="269" t="str" cm="1">
        <f t="array" ref="H613">IF( OR($U613, NOT($V613), $X613), "",  $AF613 &amp; INDEX(中文數值資料表, $AJ613, 2) &amp; $AC613)</f>
        <v/>
      </c>
      <c r="I613" s="332" t="str">
        <f t="shared" si="230"/>
        <v/>
      </c>
      <c r="J613" s="333" t="str">
        <f t="shared" si="231"/>
        <v/>
      </c>
      <c r="K613" s="334" t="str">
        <f t="shared" si="232"/>
        <v/>
      </c>
      <c r="L613" s="335" t="str">
        <f t="shared" si="233"/>
        <v/>
      </c>
      <c r="M613" s="270" t="str">
        <f t="shared" ca="1" si="234"/>
        <v xml:space="preserve">\ltjruby{}{}\
</v>
      </c>
      <c r="N613" s="270" t="str">
        <f t="shared" ca="1" si="235"/>
        <v xml:space="preserve">&lt;ruby&gt;&lt;rt&gt;&lt;/rt&gt;&lt;/ruby&gt;
</v>
      </c>
      <c r="O613" s="270" t="str">
        <f t="shared" ca="1" si="236"/>
        <v xml:space="preserve">&lt;ruby&gt;&lt;rt&gt;&lt;/rt&gt;&lt;/ruby&gt;
</v>
      </c>
      <c r="P613" s="270" t="str">
        <f t="shared" ca="1" si="251"/>
        <v xml:space="preserve">&lt;ruby&gt;&lt;rt&gt;&lt;/rt&gt;&lt;/ruby&gt;
</v>
      </c>
      <c r="Q613" s="270" t="str">
        <f t="shared" ca="1" si="251"/>
        <v xml:space="preserve">&lt;ruby&gt;&lt;rt&gt;&lt;/rt&gt;&lt;/ruby&gt;
</v>
      </c>
      <c r="R613" s="271" t="str">
        <f t="shared" ca="1" si="237"/>
        <v xml:space="preserve">&lt;ruby&gt;&lt;rtc&gt;&lt;/rtc&gt;&lt;/ruby&gt;
</v>
      </c>
      <c r="S613" s="271" t="str">
        <f t="shared" ca="1" si="238"/>
        <v xml:space="preserve">&lt;ruby&gt;&lt;rt&gt;&lt;/rt&gt;&lt;rtc&gt;&lt;/rtc&gt;&lt;/ruby&gt;
</v>
      </c>
      <c r="T613" s="244"/>
      <c r="U613" s="272" t="b">
        <f t="shared" si="239"/>
        <v>0</v>
      </c>
      <c r="V613" s="272" t="b">
        <f t="shared" si="240"/>
        <v>0</v>
      </c>
      <c r="W613" s="272" t="b">
        <f t="shared" si="248"/>
        <v>1</v>
      </c>
      <c r="X613" s="272" t="b">
        <f t="shared" si="241"/>
        <v>1</v>
      </c>
      <c r="Y613" s="272" t="b">
        <f t="shared" si="242"/>
        <v>0</v>
      </c>
      <c r="Z613" s="298"/>
      <c r="AA613" s="305" t="str">
        <f t="shared" si="243"/>
        <v/>
      </c>
      <c r="AB613" s="301" t="str" cm="1">
        <f t="array" ref="AB613">IF( $AA613="", "", INDEX(聲母資料表, $AA613, AB$5))</f>
        <v/>
      </c>
      <c r="AC613" s="301" t="str" cm="1">
        <f t="array" ref="AC613">IF( $AA613="", "", INDEX(聲母資料表, $AA613, AC$5))</f>
        <v/>
      </c>
      <c r="AD613" s="305" t="str">
        <f t="shared" si="244"/>
        <v/>
      </c>
      <c r="AE613" s="301" t="str" cm="1">
        <f t="array" ref="AE613">IF( $X613, "", INDEX(韻母資料表, AD613, AE$5))</f>
        <v/>
      </c>
      <c r="AF613" s="301" t="str" cm="1">
        <f t="array" ref="AF613">IF( $X613, "", INDEX(韻母資料表, AE613, AF$5))</f>
        <v/>
      </c>
      <c r="AG613" s="298"/>
      <c r="AH613" s="301" t="str">
        <f t="array" ref="AH613">IF( $X613, "", IF( INDEX(韻母資料表, AD613, $AH$5) = "入聲", TRUE, FALSE) )</f>
        <v/>
      </c>
      <c r="AI613" s="302" t="str">
        <f t="shared" si="245"/>
        <v/>
      </c>
      <c r="AJ613" s="302" t="str">
        <f t="shared" si="250"/>
        <v/>
      </c>
      <c r="AK613" s="362" t="str">
        <f t="array" ref="AK613">IF( $X613, "", INDEX(韻母資料表, $AD613, $AK$5))</f>
        <v/>
      </c>
      <c r="AL613" s="362" t="str">
        <f t="array" ref="AL613">IF($X613, "", INDEX(白話字韻母八聲調資料表, $AE613, $AJ613))</f>
        <v/>
      </c>
      <c r="AM613" s="298"/>
      <c r="AN613" s="362" t="str" cm="1">
        <f t="array" ref="AN613">IF($W613, "", INDEX(聲母資料表, $AA613, AN$5))</f>
        <v/>
      </c>
      <c r="AO613" s="367" t="str" cm="1">
        <f t="array" ref="AO613">IF($X613, "", INDEX(韻母資料表, $AD613, AO$5))</f>
        <v/>
      </c>
      <c r="AP613" s="362" t="str" cm="1">
        <f t="array" ref="AP613">IF($X613, "", INDEX(台羅韻母八聲調資料表, $AE613, $F613))</f>
        <v/>
      </c>
      <c r="AQ613" s="298"/>
      <c r="AR613" s="302" t="str">
        <f t="array" ref="AR613">IF($W613, "", INDEX(聲母資料表, $AA613, $AR$5))</f>
        <v/>
      </c>
      <c r="AS613" s="303" t="str">
        <f t="array" ref="AS613">IF($X613, "", INDEX(韻母資料表, $AD613, $AS$5))</f>
        <v/>
      </c>
      <c r="AT613" s="302" t="str">
        <f t="array" ref="AT613">IF($X613, "", INDEX(閩拼韻母八聲調資料表, $AE613, $AJ613))</f>
        <v/>
      </c>
      <c r="AV613" s="301" t="b">
        <f t="shared" si="247"/>
        <v>0</v>
      </c>
      <c r="AW613" s="301" t="str">
        <f>IF( $AV613, IFERROR( IF(MATCH( $E613, 顎音化聲母!$H$9:$H$37, 0), TRUE, FALSE), FALSE), "")</f>
        <v/>
      </c>
      <c r="AX613" s="301" t="str">
        <f t="array" ref="AX613">IF( AND($AV613, $AW613), INDEX(顎音化聲母資料表, MATCH( $D613 &amp; $E613, 顎音化聲母!$L$5:$L$136, 0), 3), "")</f>
        <v/>
      </c>
      <c r="AY613" s="301" t="str">
        <f t="shared" si="246"/>
        <v/>
      </c>
      <c r="AZ613" s="362" t="str">
        <f t="array" ref="AZ613">IF($AY613="", "", IF( $AX613&lt;&gt;"", $AX613,INDEX(聲母資料表, $AY613, $AZ$5)))</f>
        <v/>
      </c>
      <c r="BA613" s="362" t="str">
        <f t="array" ref="BA613">IF($X613, "", INDEX(方音八音反切資料表, $AE613, $AJ613))</f>
        <v/>
      </c>
    </row>
    <row r="614" spans="2:53">
      <c r="B614" s="307">
        <f t="shared" si="228"/>
        <v>607</v>
      </c>
      <c r="C614" s="404"/>
      <c r="D614" s="312"/>
      <c r="E614" s="312"/>
      <c r="F614" s="296"/>
      <c r="G614" s="418" t="str">
        <f t="shared" si="229"/>
        <v/>
      </c>
      <c r="H614" s="269" t="str" cm="1">
        <f t="array" ref="H614">IF( OR($U614, NOT($V614), $X614), "",  $AF614 &amp; INDEX(中文數值資料表, $AJ614, 2) &amp; $AC614)</f>
        <v/>
      </c>
      <c r="I614" s="332" t="str">
        <f t="shared" si="230"/>
        <v/>
      </c>
      <c r="J614" s="333" t="str">
        <f t="shared" si="231"/>
        <v/>
      </c>
      <c r="K614" s="334" t="str">
        <f t="shared" si="232"/>
        <v/>
      </c>
      <c r="L614" s="335" t="str">
        <f t="shared" si="233"/>
        <v/>
      </c>
      <c r="M614" s="270" t="str">
        <f t="shared" ca="1" si="234"/>
        <v xml:space="preserve">\ltjruby{}{}\
</v>
      </c>
      <c r="N614" s="270" t="str">
        <f t="shared" ca="1" si="235"/>
        <v xml:space="preserve">&lt;ruby&gt;&lt;rt&gt;&lt;/rt&gt;&lt;/ruby&gt;
</v>
      </c>
      <c r="O614" s="270" t="str">
        <f t="shared" ca="1" si="236"/>
        <v xml:space="preserve">&lt;ruby&gt;&lt;rt&gt;&lt;/rt&gt;&lt;/ruby&gt;
</v>
      </c>
      <c r="P614" s="270" t="str">
        <f t="shared" ca="1" si="251"/>
        <v xml:space="preserve">&lt;ruby&gt;&lt;rt&gt;&lt;/rt&gt;&lt;/ruby&gt;
</v>
      </c>
      <c r="Q614" s="270" t="str">
        <f t="shared" ca="1" si="251"/>
        <v xml:space="preserve">&lt;ruby&gt;&lt;rt&gt;&lt;/rt&gt;&lt;/ruby&gt;
</v>
      </c>
      <c r="R614" s="271" t="str">
        <f t="shared" ca="1" si="237"/>
        <v xml:space="preserve">&lt;ruby&gt;&lt;rtc&gt;&lt;/rtc&gt;&lt;/ruby&gt;
</v>
      </c>
      <c r="S614" s="271" t="str">
        <f t="shared" ca="1" si="238"/>
        <v xml:space="preserve">&lt;ruby&gt;&lt;rt&gt;&lt;/rt&gt;&lt;rtc&gt;&lt;/rtc&gt;&lt;/ruby&gt;
</v>
      </c>
      <c r="T614" s="244"/>
      <c r="U614" s="272" t="b">
        <f t="shared" si="239"/>
        <v>0</v>
      </c>
      <c r="V614" s="272" t="b">
        <f t="shared" si="240"/>
        <v>0</v>
      </c>
      <c r="W614" s="272" t="b">
        <f t="shared" si="248"/>
        <v>1</v>
      </c>
      <c r="X614" s="272" t="b">
        <f t="shared" si="241"/>
        <v>1</v>
      </c>
      <c r="Y614" s="272" t="b">
        <f t="shared" si="242"/>
        <v>0</v>
      </c>
      <c r="Z614" s="298"/>
      <c r="AA614" s="305" t="str">
        <f t="shared" si="243"/>
        <v/>
      </c>
      <c r="AB614" s="301" t="str" cm="1">
        <f t="array" ref="AB614">IF( $AA614="", "", INDEX(聲母資料表, $AA614, AB$5))</f>
        <v/>
      </c>
      <c r="AC614" s="301" t="str" cm="1">
        <f t="array" ref="AC614">IF( $AA614="", "", INDEX(聲母資料表, $AA614, AC$5))</f>
        <v/>
      </c>
      <c r="AD614" s="305" t="str">
        <f t="shared" si="244"/>
        <v/>
      </c>
      <c r="AE614" s="301" t="str" cm="1">
        <f t="array" ref="AE614">IF( $X614, "", INDEX(韻母資料表, AD614, AE$5))</f>
        <v/>
      </c>
      <c r="AF614" s="301" t="str" cm="1">
        <f t="array" ref="AF614">IF( $X614, "", INDEX(韻母資料表, AE614, AF$5))</f>
        <v/>
      </c>
      <c r="AG614" s="298"/>
      <c r="AH614" s="301" t="str">
        <f t="array" ref="AH614">IF( $X614, "", IF( INDEX(韻母資料表, AD614, $AH$5) = "入聲", TRUE, FALSE) )</f>
        <v/>
      </c>
      <c r="AI614" s="302" t="str">
        <f t="shared" si="245"/>
        <v/>
      </c>
      <c r="AJ614" s="302" t="str">
        <f t="shared" si="250"/>
        <v/>
      </c>
      <c r="AK614" s="362" t="str">
        <f t="array" ref="AK614">IF( $X614, "", INDEX(韻母資料表, $AD614, $AK$5))</f>
        <v/>
      </c>
      <c r="AL614" s="362" t="str">
        <f t="array" ref="AL614">IF($X614, "", INDEX(白話字韻母八聲調資料表, $AE614, $AJ614))</f>
        <v/>
      </c>
      <c r="AM614" s="298"/>
      <c r="AN614" s="362" t="str" cm="1">
        <f t="array" ref="AN614">IF($W614, "", INDEX(聲母資料表, $AA614, AN$5))</f>
        <v/>
      </c>
      <c r="AO614" s="367" t="str" cm="1">
        <f t="array" ref="AO614">IF($X614, "", INDEX(韻母資料表, $AD614, AO$5))</f>
        <v/>
      </c>
      <c r="AP614" s="362" t="str" cm="1">
        <f t="array" ref="AP614">IF($X614, "", INDEX(台羅韻母八聲調資料表, $AE614, $F614))</f>
        <v/>
      </c>
      <c r="AQ614" s="298"/>
      <c r="AR614" s="302" t="str">
        <f t="array" ref="AR614">IF($W614, "", INDEX(聲母資料表, $AA614, $AR$5))</f>
        <v/>
      </c>
      <c r="AS614" s="303" t="str">
        <f t="array" ref="AS614">IF($X614, "", INDEX(韻母資料表, $AD614, $AS$5))</f>
        <v/>
      </c>
      <c r="AT614" s="302" t="str">
        <f t="array" ref="AT614">IF($X614, "", INDEX(閩拼韻母八聲調資料表, $AE614, $AJ614))</f>
        <v/>
      </c>
      <c r="AV614" s="301" t="b">
        <f t="shared" si="247"/>
        <v>0</v>
      </c>
      <c r="AW614" s="301" t="str">
        <f>IF( $AV614, IFERROR( IF(MATCH( $E614, 顎音化聲母!$H$9:$H$37, 0), TRUE, FALSE), FALSE), "")</f>
        <v/>
      </c>
      <c r="AX614" s="301" t="str">
        <f t="array" ref="AX614">IF( AND($AV614, $AW614), INDEX(顎音化聲母資料表, MATCH( $D614 &amp; $E614, 顎音化聲母!$L$5:$L$136, 0), 3), "")</f>
        <v/>
      </c>
      <c r="AY614" s="301" t="str">
        <f t="shared" si="246"/>
        <v/>
      </c>
      <c r="AZ614" s="362" t="str">
        <f t="array" ref="AZ614">IF($AY614="", "", IF( $AX614&lt;&gt;"", $AX614,INDEX(聲母資料表, $AY614, $AZ$5)))</f>
        <v/>
      </c>
      <c r="BA614" s="362" t="str">
        <f t="array" ref="BA614">IF($X614, "", INDEX(方音八音反切資料表, $AE614, $AJ614))</f>
        <v/>
      </c>
    </row>
    <row r="615" spans="2:53">
      <c r="B615" s="307">
        <f t="shared" si="228"/>
        <v>608</v>
      </c>
      <c r="C615" s="404"/>
      <c r="D615" s="312"/>
      <c r="E615" s="312"/>
      <c r="F615" s="296"/>
      <c r="G615" s="418" t="str">
        <f t="shared" si="229"/>
        <v/>
      </c>
      <c r="H615" s="269" t="str" cm="1">
        <f t="array" ref="H615">IF( OR($U615, NOT($V615), $X615), "",  $AF615 &amp; INDEX(中文數值資料表, $AJ615, 2) &amp; $AC615)</f>
        <v/>
      </c>
      <c r="I615" s="332" t="str">
        <f t="shared" si="230"/>
        <v/>
      </c>
      <c r="J615" s="333" t="str">
        <f t="shared" si="231"/>
        <v/>
      </c>
      <c r="K615" s="334" t="str">
        <f t="shared" si="232"/>
        <v/>
      </c>
      <c r="L615" s="335" t="str">
        <f t="shared" si="233"/>
        <v/>
      </c>
      <c r="M615" s="270" t="str">
        <f t="shared" ca="1" si="234"/>
        <v xml:space="preserve">\ltjruby{}{}\
</v>
      </c>
      <c r="N615" s="270" t="str">
        <f t="shared" ca="1" si="235"/>
        <v xml:space="preserve">&lt;ruby&gt;&lt;rt&gt;&lt;/rt&gt;&lt;/ruby&gt;
</v>
      </c>
      <c r="O615" s="270" t="str">
        <f t="shared" ca="1" si="236"/>
        <v xml:space="preserve">&lt;ruby&gt;&lt;rt&gt;&lt;/rt&gt;&lt;/ruby&gt;
</v>
      </c>
      <c r="P615" s="270" t="str">
        <f t="shared" ca="1" si="251"/>
        <v xml:space="preserve">&lt;ruby&gt;&lt;rt&gt;&lt;/rt&gt;&lt;/ruby&gt;
</v>
      </c>
      <c r="Q615" s="270" t="str">
        <f t="shared" ca="1" si="251"/>
        <v xml:space="preserve">&lt;ruby&gt;&lt;rt&gt;&lt;/rt&gt;&lt;/ruby&gt;
</v>
      </c>
      <c r="R615" s="271" t="str">
        <f t="shared" ca="1" si="237"/>
        <v xml:space="preserve">&lt;ruby&gt;&lt;rtc&gt;&lt;/rtc&gt;&lt;/ruby&gt;
</v>
      </c>
      <c r="S615" s="271" t="str">
        <f t="shared" ca="1" si="238"/>
        <v xml:space="preserve">&lt;ruby&gt;&lt;rt&gt;&lt;/rt&gt;&lt;rtc&gt;&lt;/rtc&gt;&lt;/ruby&gt;
</v>
      </c>
      <c r="T615" s="244"/>
      <c r="U615" s="272" t="b">
        <f t="shared" si="239"/>
        <v>0</v>
      </c>
      <c r="V615" s="272" t="b">
        <f t="shared" si="240"/>
        <v>0</v>
      </c>
      <c r="W615" s="272" t="b">
        <f t="shared" si="248"/>
        <v>1</v>
      </c>
      <c r="X615" s="272" t="b">
        <f t="shared" si="241"/>
        <v>1</v>
      </c>
      <c r="Y615" s="272" t="b">
        <f t="shared" si="242"/>
        <v>0</v>
      </c>
      <c r="Z615" s="298"/>
      <c r="AA615" s="305" t="str">
        <f t="shared" si="243"/>
        <v/>
      </c>
      <c r="AB615" s="301" t="str" cm="1">
        <f t="array" ref="AB615">IF( $AA615="", "", INDEX(聲母資料表, $AA615, AB$5))</f>
        <v/>
      </c>
      <c r="AC615" s="301" t="str" cm="1">
        <f t="array" ref="AC615">IF( $AA615="", "", INDEX(聲母資料表, $AA615, AC$5))</f>
        <v/>
      </c>
      <c r="AD615" s="305" t="str">
        <f t="shared" si="244"/>
        <v/>
      </c>
      <c r="AE615" s="301" t="str" cm="1">
        <f t="array" ref="AE615">IF( $X615, "", INDEX(韻母資料表, AD615, AE$5))</f>
        <v/>
      </c>
      <c r="AF615" s="301" t="str" cm="1">
        <f t="array" ref="AF615">IF( $X615, "", INDEX(韻母資料表, AE615, AF$5))</f>
        <v/>
      </c>
      <c r="AG615" s="298"/>
      <c r="AH615" s="301" t="str">
        <f t="array" ref="AH615">IF( $X615, "", IF( INDEX(韻母資料表, AD615, $AH$5) = "入聲", TRUE, FALSE) )</f>
        <v/>
      </c>
      <c r="AI615" s="302" t="str">
        <f t="shared" si="245"/>
        <v/>
      </c>
      <c r="AJ615" s="302" t="str">
        <f t="shared" si="250"/>
        <v/>
      </c>
      <c r="AK615" s="362" t="str">
        <f t="array" ref="AK615">IF( $X615, "", INDEX(韻母資料表, $AD615, $AK$5))</f>
        <v/>
      </c>
      <c r="AL615" s="362" t="str">
        <f t="array" ref="AL615">IF($X615, "", INDEX(白話字韻母八聲調資料表, $AE615, $AJ615))</f>
        <v/>
      </c>
      <c r="AM615" s="298"/>
      <c r="AN615" s="362" t="str" cm="1">
        <f t="array" ref="AN615">IF($W615, "", INDEX(聲母資料表, $AA615, AN$5))</f>
        <v/>
      </c>
      <c r="AO615" s="367" t="str" cm="1">
        <f t="array" ref="AO615">IF($X615, "", INDEX(韻母資料表, $AD615, AO$5))</f>
        <v/>
      </c>
      <c r="AP615" s="362" t="str" cm="1">
        <f t="array" ref="AP615">IF($X615, "", INDEX(台羅韻母八聲調資料表, $AE615, $F615))</f>
        <v/>
      </c>
      <c r="AQ615" s="298"/>
      <c r="AR615" s="302" t="str">
        <f t="array" ref="AR615">IF($W615, "", INDEX(聲母資料表, $AA615, $AR$5))</f>
        <v/>
      </c>
      <c r="AS615" s="303" t="str">
        <f t="array" ref="AS615">IF($X615, "", INDEX(韻母資料表, $AD615, $AS$5))</f>
        <v/>
      </c>
      <c r="AT615" s="302" t="str">
        <f t="array" ref="AT615">IF($X615, "", INDEX(閩拼韻母八聲調資料表, $AE615, $AJ615))</f>
        <v/>
      </c>
      <c r="AV615" s="301" t="b">
        <f t="shared" si="247"/>
        <v>0</v>
      </c>
      <c r="AW615" s="301" t="str">
        <f>IF( $AV615, IFERROR( IF(MATCH( $E615, 顎音化聲母!$H$9:$H$37, 0), TRUE, FALSE), FALSE), "")</f>
        <v/>
      </c>
      <c r="AX615" s="301" t="str">
        <f t="array" ref="AX615">IF( AND($AV615, $AW615), INDEX(顎音化聲母資料表, MATCH( $D615 &amp; $E615, 顎音化聲母!$L$5:$L$136, 0), 3), "")</f>
        <v/>
      </c>
      <c r="AY615" s="301" t="str">
        <f t="shared" si="246"/>
        <v/>
      </c>
      <c r="AZ615" s="362" t="str">
        <f t="array" ref="AZ615">IF($AY615="", "", IF( $AX615&lt;&gt;"", $AX615,INDEX(聲母資料表, $AY615, $AZ$5)))</f>
        <v/>
      </c>
      <c r="BA615" s="362" t="str">
        <f t="array" ref="BA615">IF($X615, "", INDEX(方音八音反切資料表, $AE615, $AJ615))</f>
        <v/>
      </c>
    </row>
    <row r="616" spans="2:53">
      <c r="B616" s="307">
        <f t="shared" si="228"/>
        <v>609</v>
      </c>
      <c r="C616" s="404"/>
      <c r="D616" s="312"/>
      <c r="E616" s="312"/>
      <c r="F616" s="296"/>
      <c r="G616" s="418" t="str">
        <f t="shared" si="229"/>
        <v/>
      </c>
      <c r="H616" s="269" t="str" cm="1">
        <f t="array" ref="H616">IF( OR($U616, NOT($V616), $X616), "",  $AF616 &amp; INDEX(中文數值資料表, $AJ616, 2) &amp; $AC616)</f>
        <v/>
      </c>
      <c r="I616" s="332" t="str">
        <f t="shared" si="230"/>
        <v/>
      </c>
      <c r="J616" s="333" t="str">
        <f t="shared" si="231"/>
        <v/>
      </c>
      <c r="K616" s="334" t="str">
        <f t="shared" si="232"/>
        <v/>
      </c>
      <c r="L616" s="335" t="str">
        <f t="shared" si="233"/>
        <v/>
      </c>
      <c r="M616" s="270" t="str">
        <f t="shared" ca="1" si="234"/>
        <v xml:space="preserve">\ltjruby{}{}\
</v>
      </c>
      <c r="N616" s="270" t="str">
        <f t="shared" ca="1" si="235"/>
        <v xml:space="preserve">&lt;ruby&gt;&lt;rt&gt;&lt;/rt&gt;&lt;/ruby&gt;
</v>
      </c>
      <c r="O616" s="270" t="str">
        <f t="shared" ca="1" si="236"/>
        <v xml:space="preserve">&lt;ruby&gt;&lt;rt&gt;&lt;/rt&gt;&lt;/ruby&gt;
</v>
      </c>
      <c r="P616" s="270" t="str">
        <f t="shared" ca="1" si="251"/>
        <v xml:space="preserve">&lt;ruby&gt;&lt;rt&gt;&lt;/rt&gt;&lt;/ruby&gt;
</v>
      </c>
      <c r="Q616" s="270" t="str">
        <f t="shared" ca="1" si="251"/>
        <v xml:space="preserve">&lt;ruby&gt;&lt;rt&gt;&lt;/rt&gt;&lt;/ruby&gt;
</v>
      </c>
      <c r="R616" s="271" t="str">
        <f t="shared" ca="1" si="237"/>
        <v xml:space="preserve">&lt;ruby&gt;&lt;rtc&gt;&lt;/rtc&gt;&lt;/ruby&gt;
</v>
      </c>
      <c r="S616" s="271" t="str">
        <f t="shared" ca="1" si="238"/>
        <v xml:space="preserve">&lt;ruby&gt;&lt;rt&gt;&lt;/rt&gt;&lt;rtc&gt;&lt;/rtc&gt;&lt;/ruby&gt;
</v>
      </c>
      <c r="T616" s="244"/>
      <c r="U616" s="272" t="b">
        <f t="shared" si="239"/>
        <v>0</v>
      </c>
      <c r="V616" s="272" t="b">
        <f t="shared" si="240"/>
        <v>0</v>
      </c>
      <c r="W616" s="272" t="b">
        <f t="shared" si="248"/>
        <v>1</v>
      </c>
      <c r="X616" s="272" t="b">
        <f t="shared" si="241"/>
        <v>1</v>
      </c>
      <c r="Y616" s="272" t="b">
        <f t="shared" si="242"/>
        <v>0</v>
      </c>
      <c r="Z616" s="298"/>
      <c r="AA616" s="305" t="str">
        <f t="shared" si="243"/>
        <v/>
      </c>
      <c r="AB616" s="301" t="str" cm="1">
        <f t="array" ref="AB616">IF( $AA616="", "", INDEX(聲母資料表, $AA616, AB$5))</f>
        <v/>
      </c>
      <c r="AC616" s="301" t="str" cm="1">
        <f t="array" ref="AC616">IF( $AA616="", "", INDEX(聲母資料表, $AA616, AC$5))</f>
        <v/>
      </c>
      <c r="AD616" s="305" t="str">
        <f t="shared" si="244"/>
        <v/>
      </c>
      <c r="AE616" s="301" t="str" cm="1">
        <f t="array" ref="AE616">IF( $X616, "", INDEX(韻母資料表, AD616, AE$5))</f>
        <v/>
      </c>
      <c r="AF616" s="301" t="str" cm="1">
        <f t="array" ref="AF616">IF( $X616, "", INDEX(韻母資料表, AE616, AF$5))</f>
        <v/>
      </c>
      <c r="AG616" s="298"/>
      <c r="AH616" s="301" t="str">
        <f t="array" ref="AH616">IF( $X616, "", IF( INDEX(韻母資料表, AD616, $AH$5) = "入聲", TRUE, FALSE) )</f>
        <v/>
      </c>
      <c r="AI616" s="302" t="str">
        <f t="shared" si="245"/>
        <v/>
      </c>
      <c r="AJ616" s="302" t="str">
        <f t="shared" si="250"/>
        <v/>
      </c>
      <c r="AK616" s="362" t="str">
        <f t="array" ref="AK616">IF( $X616, "", INDEX(韻母資料表, $AD616, $AK$5))</f>
        <v/>
      </c>
      <c r="AL616" s="362" t="str">
        <f t="array" ref="AL616">IF($X616, "", INDEX(白話字韻母八聲調資料表, $AE616, $AJ616))</f>
        <v/>
      </c>
      <c r="AM616" s="298"/>
      <c r="AN616" s="362" t="str" cm="1">
        <f t="array" ref="AN616">IF($W616, "", INDEX(聲母資料表, $AA616, AN$5))</f>
        <v/>
      </c>
      <c r="AO616" s="367" t="str" cm="1">
        <f t="array" ref="AO616">IF($X616, "", INDEX(韻母資料表, $AD616, AO$5))</f>
        <v/>
      </c>
      <c r="AP616" s="362" t="str" cm="1">
        <f t="array" ref="AP616">IF($X616, "", INDEX(台羅韻母八聲調資料表, $AE616, $F616))</f>
        <v/>
      </c>
      <c r="AQ616" s="298"/>
      <c r="AR616" s="302" t="str">
        <f t="array" ref="AR616">IF($W616, "", INDEX(聲母資料表, $AA616, $AR$5))</f>
        <v/>
      </c>
      <c r="AS616" s="303" t="str">
        <f t="array" ref="AS616">IF($X616, "", INDEX(韻母資料表, $AD616, $AS$5))</f>
        <v/>
      </c>
      <c r="AT616" s="302" t="str">
        <f t="array" ref="AT616">IF($X616, "", INDEX(閩拼韻母八聲調資料表, $AE616, $AJ616))</f>
        <v/>
      </c>
      <c r="AV616" s="301" t="b">
        <f t="shared" si="247"/>
        <v>0</v>
      </c>
      <c r="AW616" s="301" t="str">
        <f>IF( $AV616, IFERROR( IF(MATCH( $E616, 顎音化聲母!$H$9:$H$37, 0), TRUE, FALSE), FALSE), "")</f>
        <v/>
      </c>
      <c r="AX616" s="301" t="str">
        <f t="array" ref="AX616">IF( AND($AV616, $AW616), INDEX(顎音化聲母資料表, MATCH( $D616 &amp; $E616, 顎音化聲母!$L$5:$L$136, 0), 3), "")</f>
        <v/>
      </c>
      <c r="AY616" s="301" t="str">
        <f t="shared" si="246"/>
        <v/>
      </c>
      <c r="AZ616" s="362" t="str">
        <f t="array" ref="AZ616">IF($AY616="", "", IF( $AX616&lt;&gt;"", $AX616,INDEX(聲母資料表, $AY616, $AZ$5)))</f>
        <v/>
      </c>
      <c r="BA616" s="362" t="str">
        <f t="array" ref="BA616">IF($X616, "", INDEX(方音八音反切資料表, $AE616, $AJ616))</f>
        <v/>
      </c>
    </row>
    <row r="617" spans="2:53">
      <c r="B617" s="307">
        <f t="shared" si="228"/>
        <v>610</v>
      </c>
      <c r="C617" s="404"/>
      <c r="D617" s="312"/>
      <c r="E617" s="312"/>
      <c r="F617" s="296"/>
      <c r="G617" s="418" t="str">
        <f t="shared" si="229"/>
        <v/>
      </c>
      <c r="H617" s="269" t="str" cm="1">
        <f t="array" ref="H617">IF( OR($U617, NOT($V617), $X617), "",  $AF617 &amp; INDEX(中文數值資料表, $AJ617, 2) &amp; $AC617)</f>
        <v/>
      </c>
      <c r="I617" s="332" t="str">
        <f t="shared" si="230"/>
        <v/>
      </c>
      <c r="J617" s="333" t="str">
        <f t="shared" si="231"/>
        <v/>
      </c>
      <c r="K617" s="334" t="str">
        <f t="shared" si="232"/>
        <v/>
      </c>
      <c r="L617" s="335" t="str">
        <f t="shared" si="233"/>
        <v/>
      </c>
      <c r="M617" s="270" t="str">
        <f t="shared" ca="1" si="234"/>
        <v xml:space="preserve">\ltjruby{}{}\
</v>
      </c>
      <c r="N617" s="270" t="str">
        <f t="shared" ca="1" si="235"/>
        <v xml:space="preserve">&lt;ruby&gt;&lt;rt&gt;&lt;/rt&gt;&lt;/ruby&gt;
</v>
      </c>
      <c r="O617" s="270" t="str">
        <f t="shared" ca="1" si="236"/>
        <v xml:space="preserve">&lt;ruby&gt;&lt;rt&gt;&lt;/rt&gt;&lt;/ruby&gt;
</v>
      </c>
      <c r="P617" s="270" t="str">
        <f t="shared" ca="1" si="251"/>
        <v xml:space="preserve">&lt;ruby&gt;&lt;rt&gt;&lt;/rt&gt;&lt;/ruby&gt;
</v>
      </c>
      <c r="Q617" s="270" t="str">
        <f t="shared" ca="1" si="251"/>
        <v xml:space="preserve">&lt;ruby&gt;&lt;rt&gt;&lt;/rt&gt;&lt;/ruby&gt;
</v>
      </c>
      <c r="R617" s="271" t="str">
        <f t="shared" ca="1" si="237"/>
        <v xml:space="preserve">&lt;ruby&gt;&lt;rtc&gt;&lt;/rtc&gt;&lt;/ruby&gt;
</v>
      </c>
      <c r="S617" s="271" t="str">
        <f t="shared" ca="1" si="238"/>
        <v xml:space="preserve">&lt;ruby&gt;&lt;rt&gt;&lt;/rt&gt;&lt;rtc&gt;&lt;/rtc&gt;&lt;/ruby&gt;
</v>
      </c>
      <c r="T617" s="244"/>
      <c r="U617" s="272" t="b">
        <f t="shared" si="239"/>
        <v>0</v>
      </c>
      <c r="V617" s="272" t="b">
        <f t="shared" si="240"/>
        <v>0</v>
      </c>
      <c r="W617" s="272" t="b">
        <f t="shared" si="248"/>
        <v>1</v>
      </c>
      <c r="X617" s="272" t="b">
        <f t="shared" si="241"/>
        <v>1</v>
      </c>
      <c r="Y617" s="272" t="b">
        <f t="shared" si="242"/>
        <v>0</v>
      </c>
      <c r="Z617" s="298"/>
      <c r="AA617" s="305" t="str">
        <f t="shared" si="243"/>
        <v/>
      </c>
      <c r="AB617" s="301" t="str" cm="1">
        <f t="array" ref="AB617">IF( $AA617="", "", INDEX(聲母資料表, $AA617, AB$5))</f>
        <v/>
      </c>
      <c r="AC617" s="301" t="str" cm="1">
        <f t="array" ref="AC617">IF( $AA617="", "", INDEX(聲母資料表, $AA617, AC$5))</f>
        <v/>
      </c>
      <c r="AD617" s="305" t="str">
        <f t="shared" si="244"/>
        <v/>
      </c>
      <c r="AE617" s="301" t="str" cm="1">
        <f t="array" ref="AE617">IF( $X617, "", INDEX(韻母資料表, AD617, AE$5))</f>
        <v/>
      </c>
      <c r="AF617" s="301" t="str" cm="1">
        <f t="array" ref="AF617">IF( $X617, "", INDEX(韻母資料表, AE617, AF$5))</f>
        <v/>
      </c>
      <c r="AG617" s="298"/>
      <c r="AH617" s="301" t="str">
        <f t="array" ref="AH617">IF( $X617, "", IF( INDEX(韻母資料表, AD617, $AH$5) = "入聲", TRUE, FALSE) )</f>
        <v/>
      </c>
      <c r="AI617" s="302" t="str">
        <f t="shared" si="245"/>
        <v/>
      </c>
      <c r="AJ617" s="302" t="str">
        <f t="shared" si="250"/>
        <v/>
      </c>
      <c r="AK617" s="362" t="str">
        <f t="array" ref="AK617">IF( $X617, "", INDEX(韻母資料表, $AD617, $AK$5))</f>
        <v/>
      </c>
      <c r="AL617" s="362" t="str">
        <f t="array" ref="AL617">IF($X617, "", INDEX(白話字韻母八聲調資料表, $AE617, $AJ617))</f>
        <v/>
      </c>
      <c r="AM617" s="298"/>
      <c r="AN617" s="362" t="str" cm="1">
        <f t="array" ref="AN617">IF($W617, "", INDEX(聲母資料表, $AA617, AN$5))</f>
        <v/>
      </c>
      <c r="AO617" s="367" t="str" cm="1">
        <f t="array" ref="AO617">IF($X617, "", INDEX(韻母資料表, $AD617, AO$5))</f>
        <v/>
      </c>
      <c r="AP617" s="362" t="str" cm="1">
        <f t="array" ref="AP617">IF($X617, "", INDEX(台羅韻母八聲調資料表, $AE617, $F617))</f>
        <v/>
      </c>
      <c r="AQ617" s="298"/>
      <c r="AR617" s="302" t="str">
        <f t="array" ref="AR617">IF($W617, "", INDEX(聲母資料表, $AA617, $AR$5))</f>
        <v/>
      </c>
      <c r="AS617" s="303" t="str">
        <f t="array" ref="AS617">IF($X617, "", INDEX(韻母資料表, $AD617, $AS$5))</f>
        <v/>
      </c>
      <c r="AT617" s="302" t="str">
        <f t="array" ref="AT617">IF($X617, "", INDEX(閩拼韻母八聲調資料表, $AE617, $AJ617))</f>
        <v/>
      </c>
      <c r="AV617" s="301" t="b">
        <f t="shared" si="247"/>
        <v>0</v>
      </c>
      <c r="AW617" s="301" t="str">
        <f>IF( $AV617, IFERROR( IF(MATCH( $E617, 顎音化聲母!$H$9:$H$37, 0), TRUE, FALSE), FALSE), "")</f>
        <v/>
      </c>
      <c r="AX617" s="301" t="str">
        <f t="array" ref="AX617">IF( AND($AV617, $AW617), INDEX(顎音化聲母資料表, MATCH( $D617 &amp; $E617, 顎音化聲母!$L$5:$L$136, 0), 3), "")</f>
        <v/>
      </c>
      <c r="AY617" s="301" t="str">
        <f t="shared" si="246"/>
        <v/>
      </c>
      <c r="AZ617" s="362" t="str">
        <f t="array" ref="AZ617">IF($AY617="", "", IF( $AX617&lt;&gt;"", $AX617,INDEX(聲母資料表, $AY617, $AZ$5)))</f>
        <v/>
      </c>
      <c r="BA617" s="362" t="str">
        <f t="array" ref="BA617">IF($X617, "", INDEX(方音八音反切資料表, $AE617, $AJ617))</f>
        <v/>
      </c>
    </row>
    <row r="618" spans="2:53">
      <c r="B618" s="307">
        <f t="shared" si="228"/>
        <v>611</v>
      </c>
      <c r="C618" s="404"/>
      <c r="D618" s="312"/>
      <c r="E618" s="312"/>
      <c r="F618" s="296"/>
      <c r="G618" s="418" t="str">
        <f t="shared" si="229"/>
        <v/>
      </c>
      <c r="H618" s="269" t="str" cm="1">
        <f t="array" ref="H618">IF( OR($U618, NOT($V618), $X618), "",  $AF618 &amp; INDEX(中文數值資料表, $AJ618, 2) &amp; $AC618)</f>
        <v/>
      </c>
      <c r="I618" s="332" t="str">
        <f t="shared" si="230"/>
        <v/>
      </c>
      <c r="J618" s="333" t="str">
        <f t="shared" si="231"/>
        <v/>
      </c>
      <c r="K618" s="334" t="str">
        <f t="shared" si="232"/>
        <v/>
      </c>
      <c r="L618" s="335" t="str">
        <f t="shared" si="233"/>
        <v/>
      </c>
      <c r="M618" s="270" t="str">
        <f t="shared" ca="1" si="234"/>
        <v xml:space="preserve">\ltjruby{}{}\
</v>
      </c>
      <c r="N618" s="270" t="str">
        <f t="shared" ca="1" si="235"/>
        <v xml:space="preserve">&lt;ruby&gt;&lt;rt&gt;&lt;/rt&gt;&lt;/ruby&gt;
</v>
      </c>
      <c r="O618" s="270" t="str">
        <f t="shared" ca="1" si="236"/>
        <v xml:space="preserve">&lt;ruby&gt;&lt;rt&gt;&lt;/rt&gt;&lt;/ruby&gt;
</v>
      </c>
      <c r="P618" s="270" t="str">
        <f t="shared" ca="1" si="251"/>
        <v xml:space="preserve">&lt;ruby&gt;&lt;rt&gt;&lt;/rt&gt;&lt;/ruby&gt;
</v>
      </c>
      <c r="Q618" s="270" t="str">
        <f t="shared" ca="1" si="251"/>
        <v xml:space="preserve">&lt;ruby&gt;&lt;rt&gt;&lt;/rt&gt;&lt;/ruby&gt;
</v>
      </c>
      <c r="R618" s="271" t="str">
        <f t="shared" ca="1" si="237"/>
        <v xml:space="preserve">&lt;ruby&gt;&lt;rtc&gt;&lt;/rtc&gt;&lt;/ruby&gt;
</v>
      </c>
      <c r="S618" s="271" t="str">
        <f t="shared" ca="1" si="238"/>
        <v xml:space="preserve">&lt;ruby&gt;&lt;rt&gt;&lt;/rt&gt;&lt;rtc&gt;&lt;/rtc&gt;&lt;/ruby&gt;
</v>
      </c>
      <c r="T618" s="244"/>
      <c r="U618" s="272" t="b">
        <f t="shared" si="239"/>
        <v>0</v>
      </c>
      <c r="V618" s="272" t="b">
        <f t="shared" si="240"/>
        <v>0</v>
      </c>
      <c r="W618" s="272" t="b">
        <f t="shared" si="248"/>
        <v>1</v>
      </c>
      <c r="X618" s="272" t="b">
        <f t="shared" si="241"/>
        <v>1</v>
      </c>
      <c r="Y618" s="272" t="b">
        <f t="shared" si="242"/>
        <v>0</v>
      </c>
      <c r="Z618" s="298"/>
      <c r="AA618" s="305" t="str">
        <f t="shared" si="243"/>
        <v/>
      </c>
      <c r="AB618" s="301" t="str" cm="1">
        <f t="array" ref="AB618">IF( $AA618="", "", INDEX(聲母資料表, $AA618, AB$5))</f>
        <v/>
      </c>
      <c r="AC618" s="301" t="str" cm="1">
        <f t="array" ref="AC618">IF( $AA618="", "", INDEX(聲母資料表, $AA618, AC$5))</f>
        <v/>
      </c>
      <c r="AD618" s="305" t="str">
        <f t="shared" si="244"/>
        <v/>
      </c>
      <c r="AE618" s="301" t="str" cm="1">
        <f t="array" ref="AE618">IF( $X618, "", INDEX(韻母資料表, AD618, AE$5))</f>
        <v/>
      </c>
      <c r="AF618" s="301" t="str" cm="1">
        <f t="array" ref="AF618">IF( $X618, "", INDEX(韻母資料表, AE618, AF$5))</f>
        <v/>
      </c>
      <c r="AG618" s="298"/>
      <c r="AH618" s="301" t="str">
        <f t="array" ref="AH618">IF( $X618, "", IF( INDEX(韻母資料表, AD618, $AH$5) = "入聲", TRUE, FALSE) )</f>
        <v/>
      </c>
      <c r="AI618" s="302" t="str">
        <f t="shared" si="245"/>
        <v/>
      </c>
      <c r="AJ618" s="302" t="str">
        <f t="shared" si="250"/>
        <v/>
      </c>
      <c r="AK618" s="362" t="str">
        <f t="array" ref="AK618">IF( $X618, "", INDEX(韻母資料表, $AD618, $AK$5))</f>
        <v/>
      </c>
      <c r="AL618" s="362" t="str">
        <f t="array" ref="AL618">IF($X618, "", INDEX(白話字韻母八聲調資料表, $AE618, $AJ618))</f>
        <v/>
      </c>
      <c r="AM618" s="298"/>
      <c r="AN618" s="362" t="str" cm="1">
        <f t="array" ref="AN618">IF($W618, "", INDEX(聲母資料表, $AA618, AN$5))</f>
        <v/>
      </c>
      <c r="AO618" s="367" t="str" cm="1">
        <f t="array" ref="AO618">IF($X618, "", INDEX(韻母資料表, $AD618, AO$5))</f>
        <v/>
      </c>
      <c r="AP618" s="362" t="str" cm="1">
        <f t="array" ref="AP618">IF($X618, "", INDEX(台羅韻母八聲調資料表, $AE618, $F618))</f>
        <v/>
      </c>
      <c r="AQ618" s="298"/>
      <c r="AR618" s="302" t="str">
        <f t="array" ref="AR618">IF($W618, "", INDEX(聲母資料表, $AA618, $AR$5))</f>
        <v/>
      </c>
      <c r="AS618" s="303" t="str">
        <f t="array" ref="AS618">IF($X618, "", INDEX(韻母資料表, $AD618, $AS$5))</f>
        <v/>
      </c>
      <c r="AT618" s="302" t="str">
        <f t="array" ref="AT618">IF($X618, "", INDEX(閩拼韻母八聲調資料表, $AE618, $AJ618))</f>
        <v/>
      </c>
      <c r="AV618" s="301" t="b">
        <f t="shared" si="247"/>
        <v>0</v>
      </c>
      <c r="AW618" s="301" t="str">
        <f>IF( $AV618, IFERROR( IF(MATCH( $E618, 顎音化聲母!$H$9:$H$37, 0), TRUE, FALSE), FALSE), "")</f>
        <v/>
      </c>
      <c r="AX618" s="301" t="str">
        <f t="array" ref="AX618">IF( AND($AV618, $AW618), INDEX(顎音化聲母資料表, MATCH( $D618 &amp; $E618, 顎音化聲母!$L$5:$L$136, 0), 3), "")</f>
        <v/>
      </c>
      <c r="AY618" s="301" t="str">
        <f t="shared" si="246"/>
        <v/>
      </c>
      <c r="AZ618" s="362" t="str">
        <f t="array" ref="AZ618">IF($AY618="", "", IF( $AX618&lt;&gt;"", $AX618,INDEX(聲母資料表, $AY618, $AZ$5)))</f>
        <v/>
      </c>
      <c r="BA618" s="362" t="str">
        <f t="array" ref="BA618">IF($X618, "", INDEX(方音八音反切資料表, $AE618, $AJ618))</f>
        <v/>
      </c>
    </row>
    <row r="619" spans="2:53">
      <c r="B619" s="307">
        <f t="shared" si="228"/>
        <v>612</v>
      </c>
      <c r="C619" s="404"/>
      <c r="D619" s="312"/>
      <c r="E619" s="312"/>
      <c r="F619" s="296"/>
      <c r="G619" s="418" t="str">
        <f t="shared" si="229"/>
        <v/>
      </c>
      <c r="H619" s="269" t="str" cm="1">
        <f t="array" ref="H619">IF( OR($U619, NOT($V619), $X619), "",  $AF619 &amp; INDEX(中文數值資料表, $AJ619, 2) &amp; $AC619)</f>
        <v/>
      </c>
      <c r="I619" s="332" t="str">
        <f t="shared" si="230"/>
        <v/>
      </c>
      <c r="J619" s="333" t="str">
        <f t="shared" si="231"/>
        <v/>
      </c>
      <c r="K619" s="334" t="str">
        <f t="shared" si="232"/>
        <v/>
      </c>
      <c r="L619" s="335" t="str">
        <f t="shared" si="233"/>
        <v/>
      </c>
      <c r="M619" s="270" t="str">
        <f t="shared" ca="1" si="234"/>
        <v xml:space="preserve">\ltjruby{}{}\
</v>
      </c>
      <c r="N619" s="270" t="str">
        <f t="shared" ca="1" si="235"/>
        <v xml:space="preserve">&lt;ruby&gt;&lt;rt&gt;&lt;/rt&gt;&lt;/ruby&gt;
</v>
      </c>
      <c r="O619" s="270" t="str">
        <f t="shared" ca="1" si="236"/>
        <v xml:space="preserve">&lt;ruby&gt;&lt;rt&gt;&lt;/rt&gt;&lt;/ruby&gt;
</v>
      </c>
      <c r="P619" s="270" t="str">
        <f t="shared" ca="1" si="251"/>
        <v xml:space="preserve">&lt;ruby&gt;&lt;rt&gt;&lt;/rt&gt;&lt;/ruby&gt;
</v>
      </c>
      <c r="Q619" s="270" t="str">
        <f t="shared" ca="1" si="251"/>
        <v xml:space="preserve">&lt;ruby&gt;&lt;rt&gt;&lt;/rt&gt;&lt;/ruby&gt;
</v>
      </c>
      <c r="R619" s="271" t="str">
        <f t="shared" ca="1" si="237"/>
        <v xml:space="preserve">&lt;ruby&gt;&lt;rtc&gt;&lt;/rtc&gt;&lt;/ruby&gt;
</v>
      </c>
      <c r="S619" s="271" t="str">
        <f t="shared" ca="1" si="238"/>
        <v xml:space="preserve">&lt;ruby&gt;&lt;rt&gt;&lt;/rt&gt;&lt;rtc&gt;&lt;/rtc&gt;&lt;/ruby&gt;
</v>
      </c>
      <c r="T619" s="244"/>
      <c r="U619" s="272" t="b">
        <f t="shared" si="239"/>
        <v>0</v>
      </c>
      <c r="V619" s="272" t="b">
        <f t="shared" si="240"/>
        <v>0</v>
      </c>
      <c r="W619" s="272" t="b">
        <f t="shared" si="248"/>
        <v>1</v>
      </c>
      <c r="X619" s="272" t="b">
        <f t="shared" si="241"/>
        <v>1</v>
      </c>
      <c r="Y619" s="272" t="b">
        <f t="shared" si="242"/>
        <v>0</v>
      </c>
      <c r="Z619" s="298"/>
      <c r="AA619" s="305" t="str">
        <f t="shared" si="243"/>
        <v/>
      </c>
      <c r="AB619" s="301" t="str" cm="1">
        <f t="array" ref="AB619">IF( $AA619="", "", INDEX(聲母資料表, $AA619, AB$5))</f>
        <v/>
      </c>
      <c r="AC619" s="301" t="str" cm="1">
        <f t="array" ref="AC619">IF( $AA619="", "", INDEX(聲母資料表, $AA619, AC$5))</f>
        <v/>
      </c>
      <c r="AD619" s="305" t="str">
        <f t="shared" si="244"/>
        <v/>
      </c>
      <c r="AE619" s="301" t="str" cm="1">
        <f t="array" ref="AE619">IF( $X619, "", INDEX(韻母資料表, AD619, AE$5))</f>
        <v/>
      </c>
      <c r="AF619" s="301" t="str" cm="1">
        <f t="array" ref="AF619">IF( $X619, "", INDEX(韻母資料表, AE619, AF$5))</f>
        <v/>
      </c>
      <c r="AG619" s="298"/>
      <c r="AH619" s="301" t="str">
        <f t="array" ref="AH619">IF( $X619, "", IF( INDEX(韻母資料表, AD619, $AH$5) = "入聲", TRUE, FALSE) )</f>
        <v/>
      </c>
      <c r="AI619" s="302" t="str">
        <f t="shared" si="245"/>
        <v/>
      </c>
      <c r="AJ619" s="302" t="str">
        <f t="shared" si="250"/>
        <v/>
      </c>
      <c r="AK619" s="362" t="str">
        <f t="array" ref="AK619">IF( $X619, "", INDEX(韻母資料表, $AD619, $AK$5))</f>
        <v/>
      </c>
      <c r="AL619" s="362" t="str">
        <f t="array" ref="AL619">IF($X619, "", INDEX(白話字韻母八聲調資料表, $AE619, $AJ619))</f>
        <v/>
      </c>
      <c r="AM619" s="298"/>
      <c r="AN619" s="362" t="str" cm="1">
        <f t="array" ref="AN619">IF($W619, "", INDEX(聲母資料表, $AA619, AN$5))</f>
        <v/>
      </c>
      <c r="AO619" s="367" t="str" cm="1">
        <f t="array" ref="AO619">IF($X619, "", INDEX(韻母資料表, $AD619, AO$5))</f>
        <v/>
      </c>
      <c r="AP619" s="362" t="str" cm="1">
        <f t="array" ref="AP619">IF($X619, "", INDEX(台羅韻母八聲調資料表, $AE619, $F619))</f>
        <v/>
      </c>
      <c r="AQ619" s="298"/>
      <c r="AR619" s="302" t="str">
        <f t="array" ref="AR619">IF($W619, "", INDEX(聲母資料表, $AA619, $AR$5))</f>
        <v/>
      </c>
      <c r="AS619" s="303" t="str">
        <f t="array" ref="AS619">IF($X619, "", INDEX(韻母資料表, $AD619, $AS$5))</f>
        <v/>
      </c>
      <c r="AT619" s="302" t="str">
        <f t="array" ref="AT619">IF($X619, "", INDEX(閩拼韻母八聲調資料表, $AE619, $AJ619))</f>
        <v/>
      </c>
      <c r="AV619" s="301" t="b">
        <f t="shared" si="247"/>
        <v>0</v>
      </c>
      <c r="AW619" s="301" t="str">
        <f>IF( $AV619, IFERROR( IF(MATCH( $E619, 顎音化聲母!$H$9:$H$37, 0), TRUE, FALSE), FALSE), "")</f>
        <v/>
      </c>
      <c r="AX619" s="301" t="str">
        <f t="array" ref="AX619">IF( AND($AV619, $AW619), INDEX(顎音化聲母資料表, MATCH( $D619 &amp; $E619, 顎音化聲母!$L$5:$L$136, 0), 3), "")</f>
        <v/>
      </c>
      <c r="AY619" s="301" t="str">
        <f t="shared" si="246"/>
        <v/>
      </c>
      <c r="AZ619" s="362" t="str">
        <f t="array" ref="AZ619">IF($AY619="", "", IF( $AX619&lt;&gt;"", $AX619,INDEX(聲母資料表, $AY619, $AZ$5)))</f>
        <v/>
      </c>
      <c r="BA619" s="362" t="str">
        <f t="array" ref="BA619">IF($X619, "", INDEX(方音八音反切資料表, $AE619, $AJ619))</f>
        <v/>
      </c>
    </row>
    <row r="620" spans="2:53">
      <c r="B620" s="307">
        <f t="shared" si="228"/>
        <v>613</v>
      </c>
      <c r="C620" s="404"/>
      <c r="D620" s="312"/>
      <c r="E620" s="312"/>
      <c r="F620" s="296"/>
      <c r="G620" s="418" t="str">
        <f t="shared" si="229"/>
        <v/>
      </c>
      <c r="H620" s="269" t="str" cm="1">
        <f t="array" ref="H620">IF( OR($U620, NOT($V620), $X620), "",  $AF620 &amp; INDEX(中文數值資料表, $AJ620, 2) &amp; $AC620)</f>
        <v/>
      </c>
      <c r="I620" s="332" t="str">
        <f t="shared" si="230"/>
        <v/>
      </c>
      <c r="J620" s="333" t="str">
        <f t="shared" si="231"/>
        <v/>
      </c>
      <c r="K620" s="334" t="str">
        <f t="shared" si="232"/>
        <v/>
      </c>
      <c r="L620" s="335" t="str">
        <f t="shared" si="233"/>
        <v/>
      </c>
      <c r="M620" s="270" t="str">
        <f t="shared" ca="1" si="234"/>
        <v xml:space="preserve">\ltjruby{}{}\
</v>
      </c>
      <c r="N620" s="270" t="str">
        <f t="shared" ca="1" si="235"/>
        <v xml:space="preserve">&lt;ruby&gt;&lt;rt&gt;&lt;/rt&gt;&lt;/ruby&gt;
</v>
      </c>
      <c r="O620" s="270" t="str">
        <f t="shared" ca="1" si="236"/>
        <v xml:space="preserve">&lt;ruby&gt;&lt;rt&gt;&lt;/rt&gt;&lt;/ruby&gt;
</v>
      </c>
      <c r="P620" s="270" t="str">
        <f t="shared" ca="1" si="251"/>
        <v xml:space="preserve">&lt;ruby&gt;&lt;rt&gt;&lt;/rt&gt;&lt;/ruby&gt;
</v>
      </c>
      <c r="Q620" s="270" t="str">
        <f t="shared" ca="1" si="251"/>
        <v xml:space="preserve">&lt;ruby&gt;&lt;rt&gt;&lt;/rt&gt;&lt;/ruby&gt;
</v>
      </c>
      <c r="R620" s="271" t="str">
        <f t="shared" ca="1" si="237"/>
        <v xml:space="preserve">&lt;ruby&gt;&lt;rtc&gt;&lt;/rtc&gt;&lt;/ruby&gt;
</v>
      </c>
      <c r="S620" s="271" t="str">
        <f t="shared" ca="1" si="238"/>
        <v xml:space="preserve">&lt;ruby&gt;&lt;rt&gt;&lt;/rt&gt;&lt;rtc&gt;&lt;/rtc&gt;&lt;/ruby&gt;
</v>
      </c>
      <c r="T620" s="244"/>
      <c r="U620" s="272" t="b">
        <f t="shared" si="239"/>
        <v>0</v>
      </c>
      <c r="V620" s="272" t="b">
        <f t="shared" si="240"/>
        <v>0</v>
      </c>
      <c r="W620" s="272" t="b">
        <f t="shared" si="248"/>
        <v>1</v>
      </c>
      <c r="X620" s="272" t="b">
        <f t="shared" si="241"/>
        <v>1</v>
      </c>
      <c r="Y620" s="272" t="b">
        <f t="shared" si="242"/>
        <v>0</v>
      </c>
      <c r="Z620" s="298"/>
      <c r="AA620" s="305" t="str">
        <f t="shared" si="243"/>
        <v/>
      </c>
      <c r="AB620" s="301" t="str" cm="1">
        <f t="array" ref="AB620">IF( $AA620="", "", INDEX(聲母資料表, $AA620, AB$5))</f>
        <v/>
      </c>
      <c r="AC620" s="301" t="str" cm="1">
        <f t="array" ref="AC620">IF( $AA620="", "", INDEX(聲母資料表, $AA620, AC$5))</f>
        <v/>
      </c>
      <c r="AD620" s="305" t="str">
        <f t="shared" si="244"/>
        <v/>
      </c>
      <c r="AE620" s="301" t="str" cm="1">
        <f t="array" ref="AE620">IF( $X620, "", INDEX(韻母資料表, AD620, AE$5))</f>
        <v/>
      </c>
      <c r="AF620" s="301" t="str" cm="1">
        <f t="array" ref="AF620">IF( $X620, "", INDEX(韻母資料表, AE620, AF$5))</f>
        <v/>
      </c>
      <c r="AG620" s="298"/>
      <c r="AH620" s="301" t="str">
        <f t="array" ref="AH620">IF( $X620, "", IF( INDEX(韻母資料表, AD620, $AH$5) = "入聲", TRUE, FALSE) )</f>
        <v/>
      </c>
      <c r="AI620" s="302" t="str">
        <f t="shared" si="245"/>
        <v/>
      </c>
      <c r="AJ620" s="302" t="str">
        <f t="shared" si="250"/>
        <v/>
      </c>
      <c r="AK620" s="362" t="str">
        <f t="array" ref="AK620">IF( $X620, "", INDEX(韻母資料表, $AD620, $AK$5))</f>
        <v/>
      </c>
      <c r="AL620" s="362" t="str">
        <f t="array" ref="AL620">IF($X620, "", INDEX(白話字韻母八聲調資料表, $AE620, $AJ620))</f>
        <v/>
      </c>
      <c r="AM620" s="298"/>
      <c r="AN620" s="362" t="str" cm="1">
        <f t="array" ref="AN620">IF($W620, "", INDEX(聲母資料表, $AA620, AN$5))</f>
        <v/>
      </c>
      <c r="AO620" s="367" t="str" cm="1">
        <f t="array" ref="AO620">IF($X620, "", INDEX(韻母資料表, $AD620, AO$5))</f>
        <v/>
      </c>
      <c r="AP620" s="362" t="str" cm="1">
        <f t="array" ref="AP620">IF($X620, "", INDEX(台羅韻母八聲調資料表, $AE620, $F620))</f>
        <v/>
      </c>
      <c r="AQ620" s="298"/>
      <c r="AR620" s="302" t="str">
        <f t="array" ref="AR620">IF($W620, "", INDEX(聲母資料表, $AA620, $AR$5))</f>
        <v/>
      </c>
      <c r="AS620" s="303" t="str">
        <f t="array" ref="AS620">IF($X620, "", INDEX(韻母資料表, $AD620, $AS$5))</f>
        <v/>
      </c>
      <c r="AT620" s="302" t="str">
        <f t="array" ref="AT620">IF($X620, "", INDEX(閩拼韻母八聲調資料表, $AE620, $AJ620))</f>
        <v/>
      </c>
      <c r="AV620" s="301" t="b">
        <f t="shared" si="247"/>
        <v>0</v>
      </c>
      <c r="AW620" s="301" t="str">
        <f>IF( $AV620, IFERROR( IF(MATCH( $E620, 顎音化聲母!$H$9:$H$37, 0), TRUE, FALSE), FALSE), "")</f>
        <v/>
      </c>
      <c r="AX620" s="301" t="str">
        <f t="array" ref="AX620">IF( AND($AV620, $AW620), INDEX(顎音化聲母資料表, MATCH( $D620 &amp; $E620, 顎音化聲母!$L$5:$L$136, 0), 3), "")</f>
        <v/>
      </c>
      <c r="AY620" s="301" t="str">
        <f t="shared" si="246"/>
        <v/>
      </c>
      <c r="AZ620" s="362" t="str">
        <f t="array" ref="AZ620">IF($AY620="", "", IF( $AX620&lt;&gt;"", $AX620,INDEX(聲母資料表, $AY620, $AZ$5)))</f>
        <v/>
      </c>
      <c r="BA620" s="362" t="str">
        <f t="array" ref="BA620">IF($X620, "", INDEX(方音八音反切資料表, $AE620, $AJ620))</f>
        <v/>
      </c>
    </row>
    <row r="621" spans="2:53">
      <c r="B621" s="307">
        <f t="shared" si="228"/>
        <v>614</v>
      </c>
      <c r="C621" s="404"/>
      <c r="D621" s="312"/>
      <c r="E621" s="312"/>
      <c r="F621" s="296"/>
      <c r="G621" s="418" t="str">
        <f t="shared" si="229"/>
        <v/>
      </c>
      <c r="H621" s="269" t="str" cm="1">
        <f t="array" ref="H621">IF( OR($U621, NOT($V621), $X621), "",  $AF621 &amp; INDEX(中文數值資料表, $AJ621, 2) &amp; $AC621)</f>
        <v/>
      </c>
      <c r="I621" s="332" t="str">
        <f t="shared" si="230"/>
        <v/>
      </c>
      <c r="J621" s="333" t="str">
        <f t="shared" si="231"/>
        <v/>
      </c>
      <c r="K621" s="334" t="str">
        <f t="shared" si="232"/>
        <v/>
      </c>
      <c r="L621" s="335" t="str">
        <f t="shared" si="233"/>
        <v/>
      </c>
      <c r="M621" s="270" t="str">
        <f t="shared" ca="1" si="234"/>
        <v xml:space="preserve">\ltjruby{}{}\
</v>
      </c>
      <c r="N621" s="270" t="str">
        <f t="shared" ca="1" si="235"/>
        <v xml:space="preserve">&lt;ruby&gt;&lt;rt&gt;&lt;/rt&gt;&lt;/ruby&gt;
</v>
      </c>
      <c r="O621" s="270" t="str">
        <f t="shared" ca="1" si="236"/>
        <v xml:space="preserve">&lt;ruby&gt;&lt;rt&gt;&lt;/rt&gt;&lt;/ruby&gt;
</v>
      </c>
      <c r="P621" s="270" t="str">
        <f t="shared" ca="1" si="251"/>
        <v xml:space="preserve">&lt;ruby&gt;&lt;rt&gt;&lt;/rt&gt;&lt;/ruby&gt;
</v>
      </c>
      <c r="Q621" s="270" t="str">
        <f t="shared" ca="1" si="251"/>
        <v xml:space="preserve">&lt;ruby&gt;&lt;rt&gt;&lt;/rt&gt;&lt;/ruby&gt;
</v>
      </c>
      <c r="R621" s="271" t="str">
        <f t="shared" ca="1" si="237"/>
        <v xml:space="preserve">&lt;ruby&gt;&lt;rtc&gt;&lt;/rtc&gt;&lt;/ruby&gt;
</v>
      </c>
      <c r="S621" s="271" t="str">
        <f t="shared" ca="1" si="238"/>
        <v xml:space="preserve">&lt;ruby&gt;&lt;rt&gt;&lt;/rt&gt;&lt;rtc&gt;&lt;/rtc&gt;&lt;/ruby&gt;
</v>
      </c>
      <c r="T621" s="244"/>
      <c r="U621" s="272" t="b">
        <f t="shared" si="239"/>
        <v>0</v>
      </c>
      <c r="V621" s="272" t="b">
        <f t="shared" si="240"/>
        <v>0</v>
      </c>
      <c r="W621" s="272" t="b">
        <f t="shared" si="248"/>
        <v>1</v>
      </c>
      <c r="X621" s="272" t="b">
        <f t="shared" si="241"/>
        <v>1</v>
      </c>
      <c r="Y621" s="272" t="b">
        <f t="shared" si="242"/>
        <v>0</v>
      </c>
      <c r="Z621" s="298"/>
      <c r="AA621" s="305" t="str">
        <f t="shared" si="243"/>
        <v/>
      </c>
      <c r="AB621" s="301" t="str" cm="1">
        <f t="array" ref="AB621">IF( $AA621="", "", INDEX(聲母資料表, $AA621, AB$5))</f>
        <v/>
      </c>
      <c r="AC621" s="301" t="str" cm="1">
        <f t="array" ref="AC621">IF( $AA621="", "", INDEX(聲母資料表, $AA621, AC$5))</f>
        <v/>
      </c>
      <c r="AD621" s="305" t="str">
        <f t="shared" si="244"/>
        <v/>
      </c>
      <c r="AE621" s="301" t="str" cm="1">
        <f t="array" ref="AE621">IF( $X621, "", INDEX(韻母資料表, AD621, AE$5))</f>
        <v/>
      </c>
      <c r="AF621" s="301" t="str" cm="1">
        <f t="array" ref="AF621">IF( $X621, "", INDEX(韻母資料表, AE621, AF$5))</f>
        <v/>
      </c>
      <c r="AG621" s="298"/>
      <c r="AH621" s="301" t="str">
        <f t="array" ref="AH621">IF( $X621, "", IF( INDEX(韻母資料表, AD621, $AH$5) = "入聲", TRUE, FALSE) )</f>
        <v/>
      </c>
      <c r="AI621" s="302" t="str">
        <f t="shared" si="245"/>
        <v/>
      </c>
      <c r="AJ621" s="302" t="str">
        <f t="shared" si="250"/>
        <v/>
      </c>
      <c r="AK621" s="362" t="str">
        <f t="array" ref="AK621">IF( $X621, "", INDEX(韻母資料表, $AD621, $AK$5))</f>
        <v/>
      </c>
      <c r="AL621" s="362" t="str">
        <f t="array" ref="AL621">IF($X621, "", INDEX(白話字韻母八聲調資料表, $AE621, $AJ621))</f>
        <v/>
      </c>
      <c r="AM621" s="298"/>
      <c r="AN621" s="362" t="str" cm="1">
        <f t="array" ref="AN621">IF($W621, "", INDEX(聲母資料表, $AA621, AN$5))</f>
        <v/>
      </c>
      <c r="AO621" s="367" t="str" cm="1">
        <f t="array" ref="AO621">IF($X621, "", INDEX(韻母資料表, $AD621, AO$5))</f>
        <v/>
      </c>
      <c r="AP621" s="362" t="str" cm="1">
        <f t="array" ref="AP621">IF($X621, "", INDEX(台羅韻母八聲調資料表, $AE621, $F621))</f>
        <v/>
      </c>
      <c r="AQ621" s="298"/>
      <c r="AR621" s="302" t="str">
        <f t="array" ref="AR621">IF($W621, "", INDEX(聲母資料表, $AA621, $AR$5))</f>
        <v/>
      </c>
      <c r="AS621" s="303" t="str">
        <f t="array" ref="AS621">IF($X621, "", INDEX(韻母資料表, $AD621, $AS$5))</f>
        <v/>
      </c>
      <c r="AT621" s="302" t="str">
        <f t="array" ref="AT621">IF($X621, "", INDEX(閩拼韻母八聲調資料表, $AE621, $AJ621))</f>
        <v/>
      </c>
      <c r="AV621" s="301" t="b">
        <f t="shared" si="247"/>
        <v>0</v>
      </c>
      <c r="AW621" s="301" t="str">
        <f>IF( $AV621, IFERROR( IF(MATCH( $E621, 顎音化聲母!$H$9:$H$37, 0), TRUE, FALSE), FALSE), "")</f>
        <v/>
      </c>
      <c r="AX621" s="301" t="str">
        <f t="array" ref="AX621">IF( AND($AV621, $AW621), INDEX(顎音化聲母資料表, MATCH( $D621 &amp; $E621, 顎音化聲母!$L$5:$L$136, 0), 3), "")</f>
        <v/>
      </c>
      <c r="AY621" s="301" t="str">
        <f t="shared" si="246"/>
        <v/>
      </c>
      <c r="AZ621" s="362" t="str">
        <f t="array" ref="AZ621">IF($AY621="", "", IF( $AX621&lt;&gt;"", $AX621,INDEX(聲母資料表, $AY621, $AZ$5)))</f>
        <v/>
      </c>
      <c r="BA621" s="362" t="str">
        <f t="array" ref="BA621">IF($X621, "", INDEX(方音八音反切資料表, $AE621, $AJ621))</f>
        <v/>
      </c>
    </row>
    <row r="622" spans="2:53">
      <c r="B622" s="307">
        <f t="shared" si="228"/>
        <v>615</v>
      </c>
      <c r="C622" s="404"/>
      <c r="D622" s="312"/>
      <c r="E622" s="312"/>
      <c r="F622" s="296"/>
      <c r="G622" s="418" t="str">
        <f t="shared" si="229"/>
        <v/>
      </c>
      <c r="H622" s="269" t="str" cm="1">
        <f t="array" ref="H622">IF( OR($U622, NOT($V622), $X622), "",  $AF622 &amp; INDEX(中文數值資料表, $AJ622, 2) &amp; $AC622)</f>
        <v/>
      </c>
      <c r="I622" s="332" t="str">
        <f t="shared" si="230"/>
        <v/>
      </c>
      <c r="J622" s="333" t="str">
        <f t="shared" si="231"/>
        <v/>
      </c>
      <c r="K622" s="334" t="str">
        <f t="shared" si="232"/>
        <v/>
      </c>
      <c r="L622" s="335" t="str">
        <f t="shared" si="233"/>
        <v/>
      </c>
      <c r="M622" s="270" t="str">
        <f t="shared" ca="1" si="234"/>
        <v xml:space="preserve">\ltjruby{}{}\
</v>
      </c>
      <c r="N622" s="270" t="str">
        <f t="shared" ca="1" si="235"/>
        <v xml:space="preserve">&lt;ruby&gt;&lt;rt&gt;&lt;/rt&gt;&lt;/ruby&gt;
</v>
      </c>
      <c r="O622" s="270" t="str">
        <f t="shared" ca="1" si="236"/>
        <v xml:space="preserve">&lt;ruby&gt;&lt;rt&gt;&lt;/rt&gt;&lt;/ruby&gt;
</v>
      </c>
      <c r="P622" s="270" t="str">
        <f t="shared" ca="1" si="251"/>
        <v xml:space="preserve">&lt;ruby&gt;&lt;rt&gt;&lt;/rt&gt;&lt;/ruby&gt;
</v>
      </c>
      <c r="Q622" s="270" t="str">
        <f t="shared" ca="1" si="251"/>
        <v xml:space="preserve">&lt;ruby&gt;&lt;rt&gt;&lt;/rt&gt;&lt;/ruby&gt;
</v>
      </c>
      <c r="R622" s="271" t="str">
        <f t="shared" ca="1" si="237"/>
        <v xml:space="preserve">&lt;ruby&gt;&lt;rtc&gt;&lt;/rtc&gt;&lt;/ruby&gt;
</v>
      </c>
      <c r="S622" s="271" t="str">
        <f t="shared" ca="1" si="238"/>
        <v xml:space="preserve">&lt;ruby&gt;&lt;rt&gt;&lt;/rt&gt;&lt;rtc&gt;&lt;/rtc&gt;&lt;/ruby&gt;
</v>
      </c>
      <c r="T622" s="244"/>
      <c r="U622" s="272" t="b">
        <f t="shared" si="239"/>
        <v>0</v>
      </c>
      <c r="V622" s="272" t="b">
        <f t="shared" si="240"/>
        <v>0</v>
      </c>
      <c r="W622" s="272" t="b">
        <f t="shared" si="248"/>
        <v>1</v>
      </c>
      <c r="X622" s="272" t="b">
        <f t="shared" si="241"/>
        <v>1</v>
      </c>
      <c r="Y622" s="272" t="b">
        <f t="shared" si="242"/>
        <v>0</v>
      </c>
      <c r="Z622" s="298"/>
      <c r="AA622" s="305" t="str">
        <f t="shared" si="243"/>
        <v/>
      </c>
      <c r="AB622" s="301" t="str" cm="1">
        <f t="array" ref="AB622">IF( $AA622="", "", INDEX(聲母資料表, $AA622, AB$5))</f>
        <v/>
      </c>
      <c r="AC622" s="301" t="str" cm="1">
        <f t="array" ref="AC622">IF( $AA622="", "", INDEX(聲母資料表, $AA622, AC$5))</f>
        <v/>
      </c>
      <c r="AD622" s="305" t="str">
        <f t="shared" si="244"/>
        <v/>
      </c>
      <c r="AE622" s="301" t="str" cm="1">
        <f t="array" ref="AE622">IF( $X622, "", INDEX(韻母資料表, AD622, AE$5))</f>
        <v/>
      </c>
      <c r="AF622" s="301" t="str" cm="1">
        <f t="array" ref="AF622">IF( $X622, "", INDEX(韻母資料表, AE622, AF$5))</f>
        <v/>
      </c>
      <c r="AG622" s="298"/>
      <c r="AH622" s="301" t="str">
        <f t="array" ref="AH622">IF( $X622, "", IF( INDEX(韻母資料表, AD622, $AH$5) = "入聲", TRUE, FALSE) )</f>
        <v/>
      </c>
      <c r="AI622" s="302" t="str">
        <f t="shared" si="245"/>
        <v/>
      </c>
      <c r="AJ622" s="302" t="str">
        <f t="shared" si="250"/>
        <v/>
      </c>
      <c r="AK622" s="362" t="str">
        <f t="array" ref="AK622">IF( $X622, "", INDEX(韻母資料表, $AD622, $AK$5))</f>
        <v/>
      </c>
      <c r="AL622" s="362" t="str">
        <f t="array" ref="AL622">IF($X622, "", INDEX(白話字韻母八聲調資料表, $AE622, $AJ622))</f>
        <v/>
      </c>
      <c r="AM622" s="298"/>
      <c r="AN622" s="362" t="str" cm="1">
        <f t="array" ref="AN622">IF($W622, "", INDEX(聲母資料表, $AA622, AN$5))</f>
        <v/>
      </c>
      <c r="AO622" s="367" t="str" cm="1">
        <f t="array" ref="AO622">IF($X622, "", INDEX(韻母資料表, $AD622, AO$5))</f>
        <v/>
      </c>
      <c r="AP622" s="362" t="str" cm="1">
        <f t="array" ref="AP622">IF($X622, "", INDEX(台羅韻母八聲調資料表, $AE622, $F622))</f>
        <v/>
      </c>
      <c r="AQ622" s="298"/>
      <c r="AR622" s="302" t="str">
        <f t="array" ref="AR622">IF($W622, "", INDEX(聲母資料表, $AA622, $AR$5))</f>
        <v/>
      </c>
      <c r="AS622" s="303" t="str">
        <f t="array" ref="AS622">IF($X622, "", INDEX(韻母資料表, $AD622, $AS$5))</f>
        <v/>
      </c>
      <c r="AT622" s="302" t="str">
        <f t="array" ref="AT622">IF($X622, "", INDEX(閩拼韻母八聲調資料表, $AE622, $AJ622))</f>
        <v/>
      </c>
      <c r="AV622" s="301" t="b">
        <f t="shared" si="247"/>
        <v>0</v>
      </c>
      <c r="AW622" s="301" t="str">
        <f>IF( $AV622, IFERROR( IF(MATCH( $E622, 顎音化聲母!$H$9:$H$37, 0), TRUE, FALSE), FALSE), "")</f>
        <v/>
      </c>
      <c r="AX622" s="301" t="str">
        <f t="array" ref="AX622">IF( AND($AV622, $AW622), INDEX(顎音化聲母資料表, MATCH( $D622 &amp; $E622, 顎音化聲母!$L$5:$L$136, 0), 3), "")</f>
        <v/>
      </c>
      <c r="AY622" s="301" t="str">
        <f t="shared" si="246"/>
        <v/>
      </c>
      <c r="AZ622" s="362" t="str">
        <f t="array" ref="AZ622">IF($AY622="", "", IF( $AX622&lt;&gt;"", $AX622,INDEX(聲母資料表, $AY622, $AZ$5)))</f>
        <v/>
      </c>
      <c r="BA622" s="362" t="str">
        <f t="array" ref="BA622">IF($X622, "", INDEX(方音八音反切資料表, $AE622, $AJ622))</f>
        <v/>
      </c>
    </row>
    <row r="623" spans="2:53">
      <c r="B623" s="307">
        <f t="shared" si="228"/>
        <v>616</v>
      </c>
      <c r="C623" s="404"/>
      <c r="D623" s="312"/>
      <c r="E623" s="312"/>
      <c r="F623" s="296"/>
      <c r="G623" s="418" t="str">
        <f t="shared" si="229"/>
        <v/>
      </c>
      <c r="H623" s="269" t="str" cm="1">
        <f t="array" ref="H623">IF( OR($U623, NOT($V623), $X623), "",  $AF623 &amp; INDEX(中文數值資料表, $AJ623, 2) &amp; $AC623)</f>
        <v/>
      </c>
      <c r="I623" s="332" t="str">
        <f t="shared" si="230"/>
        <v/>
      </c>
      <c r="J623" s="333" t="str">
        <f t="shared" si="231"/>
        <v/>
      </c>
      <c r="K623" s="334" t="str">
        <f t="shared" si="232"/>
        <v/>
      </c>
      <c r="L623" s="335" t="str">
        <f t="shared" si="233"/>
        <v/>
      </c>
      <c r="M623" s="270" t="str">
        <f t="shared" ca="1" si="234"/>
        <v xml:space="preserve">\ltjruby{}{}\
</v>
      </c>
      <c r="N623" s="270" t="str">
        <f t="shared" ca="1" si="235"/>
        <v xml:space="preserve">&lt;ruby&gt;&lt;rt&gt;&lt;/rt&gt;&lt;/ruby&gt;
</v>
      </c>
      <c r="O623" s="270" t="str">
        <f t="shared" ca="1" si="236"/>
        <v xml:space="preserve">&lt;ruby&gt;&lt;rt&gt;&lt;/rt&gt;&lt;/ruby&gt;
</v>
      </c>
      <c r="P623" s="270" t="str">
        <f t="shared" ca="1" si="251"/>
        <v xml:space="preserve">&lt;ruby&gt;&lt;rt&gt;&lt;/rt&gt;&lt;/ruby&gt;
</v>
      </c>
      <c r="Q623" s="270" t="str">
        <f t="shared" ca="1" si="251"/>
        <v xml:space="preserve">&lt;ruby&gt;&lt;rt&gt;&lt;/rt&gt;&lt;/ruby&gt;
</v>
      </c>
      <c r="R623" s="271" t="str">
        <f t="shared" ca="1" si="237"/>
        <v xml:space="preserve">&lt;ruby&gt;&lt;rtc&gt;&lt;/rtc&gt;&lt;/ruby&gt;
</v>
      </c>
      <c r="S623" s="271" t="str">
        <f t="shared" ca="1" si="238"/>
        <v xml:space="preserve">&lt;ruby&gt;&lt;rt&gt;&lt;/rt&gt;&lt;rtc&gt;&lt;/rtc&gt;&lt;/ruby&gt;
</v>
      </c>
      <c r="T623" s="244"/>
      <c r="U623" s="272" t="b">
        <f t="shared" si="239"/>
        <v>0</v>
      </c>
      <c r="V623" s="272" t="b">
        <f t="shared" si="240"/>
        <v>0</v>
      </c>
      <c r="W623" s="272" t="b">
        <f t="shared" si="248"/>
        <v>1</v>
      </c>
      <c r="X623" s="272" t="b">
        <f t="shared" si="241"/>
        <v>1</v>
      </c>
      <c r="Y623" s="272" t="b">
        <f t="shared" si="242"/>
        <v>0</v>
      </c>
      <c r="Z623" s="298"/>
      <c r="AA623" s="305" t="str">
        <f t="shared" si="243"/>
        <v/>
      </c>
      <c r="AB623" s="301" t="str" cm="1">
        <f t="array" ref="AB623">IF( $AA623="", "", INDEX(聲母資料表, $AA623, AB$5))</f>
        <v/>
      </c>
      <c r="AC623" s="301" t="str" cm="1">
        <f t="array" ref="AC623">IF( $AA623="", "", INDEX(聲母資料表, $AA623, AC$5))</f>
        <v/>
      </c>
      <c r="AD623" s="305" t="str">
        <f t="shared" si="244"/>
        <v/>
      </c>
      <c r="AE623" s="301" t="str" cm="1">
        <f t="array" ref="AE623">IF( $X623, "", INDEX(韻母資料表, AD623, AE$5))</f>
        <v/>
      </c>
      <c r="AF623" s="301" t="str" cm="1">
        <f t="array" ref="AF623">IF( $X623, "", INDEX(韻母資料表, AE623, AF$5))</f>
        <v/>
      </c>
      <c r="AG623" s="298"/>
      <c r="AH623" s="301" t="str">
        <f t="array" ref="AH623">IF( $X623, "", IF( INDEX(韻母資料表, AD623, $AH$5) = "入聲", TRUE, FALSE) )</f>
        <v/>
      </c>
      <c r="AI623" s="302" t="str">
        <f t="shared" si="245"/>
        <v/>
      </c>
      <c r="AJ623" s="302" t="str">
        <f t="shared" si="250"/>
        <v/>
      </c>
      <c r="AK623" s="362" t="str">
        <f t="array" ref="AK623">IF( $X623, "", INDEX(韻母資料表, $AD623, $AK$5))</f>
        <v/>
      </c>
      <c r="AL623" s="362" t="str">
        <f t="array" ref="AL623">IF($X623, "", INDEX(白話字韻母八聲調資料表, $AE623, $AJ623))</f>
        <v/>
      </c>
      <c r="AM623" s="298"/>
      <c r="AN623" s="362" t="str" cm="1">
        <f t="array" ref="AN623">IF($W623, "", INDEX(聲母資料表, $AA623, AN$5))</f>
        <v/>
      </c>
      <c r="AO623" s="367" t="str" cm="1">
        <f t="array" ref="AO623">IF($X623, "", INDEX(韻母資料表, $AD623, AO$5))</f>
        <v/>
      </c>
      <c r="AP623" s="362" t="str" cm="1">
        <f t="array" ref="AP623">IF($X623, "", INDEX(台羅韻母八聲調資料表, $AE623, $F623))</f>
        <v/>
      </c>
      <c r="AQ623" s="298"/>
      <c r="AR623" s="302" t="str">
        <f t="array" ref="AR623">IF($W623, "", INDEX(聲母資料表, $AA623, $AR$5))</f>
        <v/>
      </c>
      <c r="AS623" s="303" t="str">
        <f t="array" ref="AS623">IF($X623, "", INDEX(韻母資料表, $AD623, $AS$5))</f>
        <v/>
      </c>
      <c r="AT623" s="302" t="str">
        <f t="array" ref="AT623">IF($X623, "", INDEX(閩拼韻母八聲調資料表, $AE623, $AJ623))</f>
        <v/>
      </c>
      <c r="AV623" s="301" t="b">
        <f t="shared" si="247"/>
        <v>0</v>
      </c>
      <c r="AW623" s="301" t="str">
        <f>IF( $AV623, IFERROR( IF(MATCH( $E623, 顎音化聲母!$H$9:$H$37, 0), TRUE, FALSE), FALSE), "")</f>
        <v/>
      </c>
      <c r="AX623" s="301" t="str">
        <f t="array" ref="AX623">IF( AND($AV623, $AW623), INDEX(顎音化聲母資料表, MATCH( $D623 &amp; $E623, 顎音化聲母!$L$5:$L$136, 0), 3), "")</f>
        <v/>
      </c>
      <c r="AY623" s="301" t="str">
        <f t="shared" si="246"/>
        <v/>
      </c>
      <c r="AZ623" s="362" t="str">
        <f t="array" ref="AZ623">IF($AY623="", "", IF( $AX623&lt;&gt;"", $AX623,INDEX(聲母資料表, $AY623, $AZ$5)))</f>
        <v/>
      </c>
      <c r="BA623" s="362" t="str">
        <f t="array" ref="BA623">IF($X623, "", INDEX(方音八音反切資料表, $AE623, $AJ623))</f>
        <v/>
      </c>
    </row>
    <row r="624" spans="2:53">
      <c r="B624" s="307">
        <f t="shared" si="228"/>
        <v>617</v>
      </c>
      <c r="C624" s="404"/>
      <c r="D624" s="312"/>
      <c r="E624" s="312"/>
      <c r="F624" s="296"/>
      <c r="G624" s="418" t="str">
        <f t="shared" si="229"/>
        <v/>
      </c>
      <c r="H624" s="269" t="str" cm="1">
        <f t="array" ref="H624">IF( OR($U624, NOT($V624), $X624), "",  $AF624 &amp; INDEX(中文數值資料表, $AJ624, 2) &amp; $AC624)</f>
        <v/>
      </c>
      <c r="I624" s="332" t="str">
        <f t="shared" si="230"/>
        <v/>
      </c>
      <c r="J624" s="333" t="str">
        <f t="shared" si="231"/>
        <v/>
      </c>
      <c r="K624" s="334" t="str">
        <f t="shared" si="232"/>
        <v/>
      </c>
      <c r="L624" s="335" t="str">
        <f t="shared" si="233"/>
        <v/>
      </c>
      <c r="M624" s="270" t="str">
        <f t="shared" ca="1" si="234"/>
        <v xml:space="preserve">\ltjruby{}{}\
</v>
      </c>
      <c r="N624" s="270" t="str">
        <f t="shared" ca="1" si="235"/>
        <v xml:space="preserve">&lt;ruby&gt;&lt;rt&gt;&lt;/rt&gt;&lt;/ruby&gt;
</v>
      </c>
      <c r="O624" s="270" t="str">
        <f t="shared" ca="1" si="236"/>
        <v xml:space="preserve">&lt;ruby&gt;&lt;rt&gt;&lt;/rt&gt;&lt;/ruby&gt;
</v>
      </c>
      <c r="P624" s="270" t="str">
        <f t="shared" ca="1" si="251"/>
        <v xml:space="preserve">&lt;ruby&gt;&lt;rt&gt;&lt;/rt&gt;&lt;/ruby&gt;
</v>
      </c>
      <c r="Q624" s="270" t="str">
        <f t="shared" ca="1" si="251"/>
        <v xml:space="preserve">&lt;ruby&gt;&lt;rt&gt;&lt;/rt&gt;&lt;/ruby&gt;
</v>
      </c>
      <c r="R624" s="271" t="str">
        <f t="shared" ca="1" si="237"/>
        <v xml:space="preserve">&lt;ruby&gt;&lt;rtc&gt;&lt;/rtc&gt;&lt;/ruby&gt;
</v>
      </c>
      <c r="S624" s="271" t="str">
        <f t="shared" ca="1" si="238"/>
        <v xml:space="preserve">&lt;ruby&gt;&lt;rt&gt;&lt;/rt&gt;&lt;rtc&gt;&lt;/rtc&gt;&lt;/ruby&gt;
</v>
      </c>
      <c r="T624" s="244"/>
      <c r="U624" s="272" t="b">
        <f t="shared" si="239"/>
        <v>0</v>
      </c>
      <c r="V624" s="272" t="b">
        <f t="shared" si="240"/>
        <v>0</v>
      </c>
      <c r="W624" s="272" t="b">
        <f t="shared" si="248"/>
        <v>1</v>
      </c>
      <c r="X624" s="272" t="b">
        <f t="shared" si="241"/>
        <v>1</v>
      </c>
      <c r="Y624" s="272" t="b">
        <f t="shared" si="242"/>
        <v>0</v>
      </c>
      <c r="Z624" s="298"/>
      <c r="AA624" s="305" t="str">
        <f t="shared" si="243"/>
        <v/>
      </c>
      <c r="AB624" s="301" t="str" cm="1">
        <f t="array" ref="AB624">IF( $AA624="", "", INDEX(聲母資料表, $AA624, AB$5))</f>
        <v/>
      </c>
      <c r="AC624" s="301" t="str" cm="1">
        <f t="array" ref="AC624">IF( $AA624="", "", INDEX(聲母資料表, $AA624, AC$5))</f>
        <v/>
      </c>
      <c r="AD624" s="305" t="str">
        <f t="shared" si="244"/>
        <v/>
      </c>
      <c r="AE624" s="301" t="str" cm="1">
        <f t="array" ref="AE624">IF( $X624, "", INDEX(韻母資料表, AD624, AE$5))</f>
        <v/>
      </c>
      <c r="AF624" s="301" t="str" cm="1">
        <f t="array" ref="AF624">IF( $X624, "", INDEX(韻母資料表, AE624, AF$5))</f>
        <v/>
      </c>
      <c r="AG624" s="298"/>
      <c r="AH624" s="301" t="str">
        <f t="array" ref="AH624">IF( $X624, "", IF( INDEX(韻母資料表, AD624, $AH$5) = "入聲", TRUE, FALSE) )</f>
        <v/>
      </c>
      <c r="AI624" s="302" t="str">
        <f t="shared" si="245"/>
        <v/>
      </c>
      <c r="AJ624" s="302" t="str">
        <f t="shared" si="250"/>
        <v/>
      </c>
      <c r="AK624" s="362" t="str">
        <f t="array" ref="AK624">IF( $X624, "", INDEX(韻母資料表, $AD624, $AK$5))</f>
        <v/>
      </c>
      <c r="AL624" s="362" t="str">
        <f t="array" ref="AL624">IF($X624, "", INDEX(白話字韻母八聲調資料表, $AE624, $AJ624))</f>
        <v/>
      </c>
      <c r="AM624" s="298"/>
      <c r="AN624" s="362" t="str" cm="1">
        <f t="array" ref="AN624">IF($W624, "", INDEX(聲母資料表, $AA624, AN$5))</f>
        <v/>
      </c>
      <c r="AO624" s="367" t="str" cm="1">
        <f t="array" ref="AO624">IF($X624, "", INDEX(韻母資料表, $AD624, AO$5))</f>
        <v/>
      </c>
      <c r="AP624" s="362" t="str" cm="1">
        <f t="array" ref="AP624">IF($X624, "", INDEX(台羅韻母八聲調資料表, $AE624, $F624))</f>
        <v/>
      </c>
      <c r="AQ624" s="298"/>
      <c r="AR624" s="302" t="str">
        <f t="array" ref="AR624">IF($W624, "", INDEX(聲母資料表, $AA624, $AR$5))</f>
        <v/>
      </c>
      <c r="AS624" s="303" t="str">
        <f t="array" ref="AS624">IF($X624, "", INDEX(韻母資料表, $AD624, $AS$5))</f>
        <v/>
      </c>
      <c r="AT624" s="302" t="str">
        <f t="array" ref="AT624">IF($X624, "", INDEX(閩拼韻母八聲調資料表, $AE624, $AJ624))</f>
        <v/>
      </c>
      <c r="AV624" s="301" t="b">
        <f t="shared" si="247"/>
        <v>0</v>
      </c>
      <c r="AW624" s="301" t="str">
        <f>IF( $AV624, IFERROR( IF(MATCH( $E624, 顎音化聲母!$H$9:$H$37, 0), TRUE, FALSE), FALSE), "")</f>
        <v/>
      </c>
      <c r="AX624" s="301" t="str">
        <f t="array" ref="AX624">IF( AND($AV624, $AW624), INDEX(顎音化聲母資料表, MATCH( $D624 &amp; $E624, 顎音化聲母!$L$5:$L$136, 0), 3), "")</f>
        <v/>
      </c>
      <c r="AY624" s="301" t="str">
        <f t="shared" si="246"/>
        <v/>
      </c>
      <c r="AZ624" s="362" t="str">
        <f t="array" ref="AZ624">IF($AY624="", "", IF( $AX624&lt;&gt;"", $AX624,INDEX(聲母資料表, $AY624, $AZ$5)))</f>
        <v/>
      </c>
      <c r="BA624" s="362" t="str">
        <f t="array" ref="BA624">IF($X624, "", INDEX(方音八音反切資料表, $AE624, $AJ624))</f>
        <v/>
      </c>
    </row>
    <row r="625" spans="2:53">
      <c r="B625" s="307">
        <f t="shared" si="228"/>
        <v>618</v>
      </c>
      <c r="C625" s="404"/>
      <c r="D625" s="312"/>
      <c r="E625" s="312"/>
      <c r="F625" s="296"/>
      <c r="G625" s="418" t="str">
        <f t="shared" si="229"/>
        <v/>
      </c>
      <c r="H625" s="269" t="str" cm="1">
        <f t="array" ref="H625">IF( OR($U625, NOT($V625), $X625), "",  $AF625 &amp; INDEX(中文數值資料表, $AJ625, 2) &amp; $AC625)</f>
        <v/>
      </c>
      <c r="I625" s="332" t="str">
        <f t="shared" si="230"/>
        <v/>
      </c>
      <c r="J625" s="333" t="str">
        <f t="shared" si="231"/>
        <v/>
      </c>
      <c r="K625" s="334" t="str">
        <f t="shared" si="232"/>
        <v/>
      </c>
      <c r="L625" s="335" t="str">
        <f t="shared" si="233"/>
        <v/>
      </c>
      <c r="M625" s="270" t="str">
        <f t="shared" ca="1" si="234"/>
        <v xml:space="preserve">\ltjruby{}{}\
</v>
      </c>
      <c r="N625" s="270" t="str">
        <f t="shared" ca="1" si="235"/>
        <v xml:space="preserve">&lt;ruby&gt;&lt;rt&gt;&lt;/rt&gt;&lt;/ruby&gt;
</v>
      </c>
      <c r="O625" s="270" t="str">
        <f t="shared" ca="1" si="236"/>
        <v xml:space="preserve">&lt;ruby&gt;&lt;rt&gt;&lt;/rt&gt;&lt;/ruby&gt;
</v>
      </c>
      <c r="P625" s="270" t="str">
        <f t="shared" ca="1" si="251"/>
        <v xml:space="preserve">&lt;ruby&gt;&lt;rt&gt;&lt;/rt&gt;&lt;/ruby&gt;
</v>
      </c>
      <c r="Q625" s="270" t="str">
        <f t="shared" ca="1" si="251"/>
        <v xml:space="preserve">&lt;ruby&gt;&lt;rt&gt;&lt;/rt&gt;&lt;/ruby&gt;
</v>
      </c>
      <c r="R625" s="271" t="str">
        <f t="shared" ca="1" si="237"/>
        <v xml:space="preserve">&lt;ruby&gt;&lt;rtc&gt;&lt;/rtc&gt;&lt;/ruby&gt;
</v>
      </c>
      <c r="S625" s="271" t="str">
        <f t="shared" ca="1" si="238"/>
        <v xml:space="preserve">&lt;ruby&gt;&lt;rt&gt;&lt;/rt&gt;&lt;rtc&gt;&lt;/rtc&gt;&lt;/ruby&gt;
</v>
      </c>
      <c r="T625" s="244"/>
      <c r="U625" s="272" t="b">
        <f t="shared" si="239"/>
        <v>0</v>
      </c>
      <c r="V625" s="272" t="b">
        <f t="shared" si="240"/>
        <v>0</v>
      </c>
      <c r="W625" s="272" t="b">
        <f t="shared" si="248"/>
        <v>1</v>
      </c>
      <c r="X625" s="272" t="b">
        <f t="shared" si="241"/>
        <v>1</v>
      </c>
      <c r="Y625" s="272" t="b">
        <f t="shared" si="242"/>
        <v>0</v>
      </c>
      <c r="Z625" s="298"/>
      <c r="AA625" s="305" t="str">
        <f t="shared" si="243"/>
        <v/>
      </c>
      <c r="AB625" s="301" t="str" cm="1">
        <f t="array" ref="AB625">IF( $AA625="", "", INDEX(聲母資料表, $AA625, AB$5))</f>
        <v/>
      </c>
      <c r="AC625" s="301" t="str" cm="1">
        <f t="array" ref="AC625">IF( $AA625="", "", INDEX(聲母資料表, $AA625, AC$5))</f>
        <v/>
      </c>
      <c r="AD625" s="305" t="str">
        <f t="shared" si="244"/>
        <v/>
      </c>
      <c r="AE625" s="301" t="str" cm="1">
        <f t="array" ref="AE625">IF( $X625, "", INDEX(韻母資料表, AD625, AE$5))</f>
        <v/>
      </c>
      <c r="AF625" s="301" t="str" cm="1">
        <f t="array" ref="AF625">IF( $X625, "", INDEX(韻母資料表, AE625, AF$5))</f>
        <v/>
      </c>
      <c r="AG625" s="298"/>
      <c r="AH625" s="301" t="str">
        <f t="array" ref="AH625">IF( $X625, "", IF( INDEX(韻母資料表, AD625, $AH$5) = "入聲", TRUE, FALSE) )</f>
        <v/>
      </c>
      <c r="AI625" s="302" t="str">
        <f t="shared" si="245"/>
        <v/>
      </c>
      <c r="AJ625" s="302" t="str">
        <f t="shared" si="250"/>
        <v/>
      </c>
      <c r="AK625" s="362" t="str">
        <f t="array" ref="AK625">IF( $X625, "", INDEX(韻母資料表, $AD625, $AK$5))</f>
        <v/>
      </c>
      <c r="AL625" s="362" t="str">
        <f t="array" ref="AL625">IF($X625, "", INDEX(白話字韻母八聲調資料表, $AE625, $AJ625))</f>
        <v/>
      </c>
      <c r="AM625" s="298"/>
      <c r="AN625" s="362" t="str" cm="1">
        <f t="array" ref="AN625">IF($W625, "", INDEX(聲母資料表, $AA625, AN$5))</f>
        <v/>
      </c>
      <c r="AO625" s="367" t="str" cm="1">
        <f t="array" ref="AO625">IF($X625, "", INDEX(韻母資料表, $AD625, AO$5))</f>
        <v/>
      </c>
      <c r="AP625" s="362" t="str" cm="1">
        <f t="array" ref="AP625">IF($X625, "", INDEX(台羅韻母八聲調資料表, $AE625, $F625))</f>
        <v/>
      </c>
      <c r="AQ625" s="298"/>
      <c r="AR625" s="302" t="str">
        <f t="array" ref="AR625">IF($W625, "", INDEX(聲母資料表, $AA625, $AR$5))</f>
        <v/>
      </c>
      <c r="AS625" s="303" t="str">
        <f t="array" ref="AS625">IF($X625, "", INDEX(韻母資料表, $AD625, $AS$5))</f>
        <v/>
      </c>
      <c r="AT625" s="302" t="str">
        <f t="array" ref="AT625">IF($X625, "", INDEX(閩拼韻母八聲調資料表, $AE625, $AJ625))</f>
        <v/>
      </c>
      <c r="AV625" s="301" t="b">
        <f t="shared" si="247"/>
        <v>0</v>
      </c>
      <c r="AW625" s="301" t="str">
        <f>IF( $AV625, IFERROR( IF(MATCH( $E625, 顎音化聲母!$H$9:$H$37, 0), TRUE, FALSE), FALSE), "")</f>
        <v/>
      </c>
      <c r="AX625" s="301" t="str">
        <f t="array" ref="AX625">IF( AND($AV625, $AW625), INDEX(顎音化聲母資料表, MATCH( $D625 &amp; $E625, 顎音化聲母!$L$5:$L$136, 0), 3), "")</f>
        <v/>
      </c>
      <c r="AY625" s="301" t="str">
        <f t="shared" si="246"/>
        <v/>
      </c>
      <c r="AZ625" s="362" t="str">
        <f t="array" ref="AZ625">IF($AY625="", "", IF( $AX625&lt;&gt;"", $AX625,INDEX(聲母資料表, $AY625, $AZ$5)))</f>
        <v/>
      </c>
      <c r="BA625" s="362" t="str">
        <f t="array" ref="BA625">IF($X625, "", INDEX(方音八音反切資料表, $AE625, $AJ625))</f>
        <v/>
      </c>
    </row>
    <row r="626" spans="2:53">
      <c r="B626" s="307">
        <f t="shared" si="228"/>
        <v>619</v>
      </c>
      <c r="C626" s="404"/>
      <c r="D626" s="312"/>
      <c r="E626" s="312"/>
      <c r="F626" s="296"/>
      <c r="G626" s="418" t="str">
        <f t="shared" si="229"/>
        <v/>
      </c>
      <c r="H626" s="269" t="str" cm="1">
        <f t="array" ref="H626">IF( OR($U626, NOT($V626), $X626), "",  $AF626 &amp; INDEX(中文數值資料表, $AJ626, 2) &amp; $AC626)</f>
        <v/>
      </c>
      <c r="I626" s="332" t="str">
        <f t="shared" si="230"/>
        <v/>
      </c>
      <c r="J626" s="333" t="str">
        <f t="shared" si="231"/>
        <v/>
      </c>
      <c r="K626" s="334" t="str">
        <f t="shared" si="232"/>
        <v/>
      </c>
      <c r="L626" s="335" t="str">
        <f t="shared" si="233"/>
        <v/>
      </c>
      <c r="M626" s="270" t="str">
        <f t="shared" ca="1" si="234"/>
        <v xml:space="preserve">\ltjruby{}{}\
</v>
      </c>
      <c r="N626" s="270" t="str">
        <f t="shared" ca="1" si="235"/>
        <v xml:space="preserve">&lt;ruby&gt;&lt;rt&gt;&lt;/rt&gt;&lt;/ruby&gt;
</v>
      </c>
      <c r="O626" s="270" t="str">
        <f t="shared" ca="1" si="236"/>
        <v xml:space="preserve">&lt;ruby&gt;&lt;rt&gt;&lt;/rt&gt;&lt;/ruby&gt;
</v>
      </c>
      <c r="P626" s="270" t="str">
        <f t="shared" ca="1" si="251"/>
        <v xml:space="preserve">&lt;ruby&gt;&lt;rt&gt;&lt;/rt&gt;&lt;/ruby&gt;
</v>
      </c>
      <c r="Q626" s="270" t="str">
        <f t="shared" ca="1" si="251"/>
        <v xml:space="preserve">&lt;ruby&gt;&lt;rt&gt;&lt;/rt&gt;&lt;/ruby&gt;
</v>
      </c>
      <c r="R626" s="271" t="str">
        <f t="shared" ca="1" si="237"/>
        <v xml:space="preserve">&lt;ruby&gt;&lt;rtc&gt;&lt;/rtc&gt;&lt;/ruby&gt;
</v>
      </c>
      <c r="S626" s="271" t="str">
        <f t="shared" ca="1" si="238"/>
        <v xml:space="preserve">&lt;ruby&gt;&lt;rt&gt;&lt;/rt&gt;&lt;rtc&gt;&lt;/rtc&gt;&lt;/ruby&gt;
</v>
      </c>
      <c r="T626" s="244"/>
      <c r="U626" s="272" t="b">
        <f t="shared" si="239"/>
        <v>0</v>
      </c>
      <c r="V626" s="272" t="b">
        <f t="shared" si="240"/>
        <v>0</v>
      </c>
      <c r="W626" s="272" t="b">
        <f t="shared" si="248"/>
        <v>1</v>
      </c>
      <c r="X626" s="272" t="b">
        <f t="shared" si="241"/>
        <v>1</v>
      </c>
      <c r="Y626" s="272" t="b">
        <f t="shared" si="242"/>
        <v>0</v>
      </c>
      <c r="Z626" s="298"/>
      <c r="AA626" s="305" t="str">
        <f t="shared" si="243"/>
        <v/>
      </c>
      <c r="AB626" s="301" t="str" cm="1">
        <f t="array" ref="AB626">IF( $AA626="", "", INDEX(聲母資料表, $AA626, AB$5))</f>
        <v/>
      </c>
      <c r="AC626" s="301" t="str" cm="1">
        <f t="array" ref="AC626">IF( $AA626="", "", INDEX(聲母資料表, $AA626, AC$5))</f>
        <v/>
      </c>
      <c r="AD626" s="305" t="str">
        <f t="shared" si="244"/>
        <v/>
      </c>
      <c r="AE626" s="301" t="str" cm="1">
        <f t="array" ref="AE626">IF( $X626, "", INDEX(韻母資料表, AD626, AE$5))</f>
        <v/>
      </c>
      <c r="AF626" s="301" t="str" cm="1">
        <f t="array" ref="AF626">IF( $X626, "", INDEX(韻母資料表, AE626, AF$5))</f>
        <v/>
      </c>
      <c r="AG626" s="298"/>
      <c r="AH626" s="301" t="str">
        <f t="array" ref="AH626">IF( $X626, "", IF( INDEX(韻母資料表, AD626, $AH$5) = "入聲", TRUE, FALSE) )</f>
        <v/>
      </c>
      <c r="AI626" s="302" t="str">
        <f t="shared" si="245"/>
        <v/>
      </c>
      <c r="AJ626" s="302" t="str">
        <f t="shared" si="250"/>
        <v/>
      </c>
      <c r="AK626" s="362" t="str">
        <f t="array" ref="AK626">IF( $X626, "", INDEX(韻母資料表, $AD626, $AK$5))</f>
        <v/>
      </c>
      <c r="AL626" s="362" t="str">
        <f t="array" ref="AL626">IF($X626, "", INDEX(白話字韻母八聲調資料表, $AE626, $AJ626))</f>
        <v/>
      </c>
      <c r="AM626" s="298"/>
      <c r="AN626" s="362" t="str" cm="1">
        <f t="array" ref="AN626">IF($W626, "", INDEX(聲母資料表, $AA626, AN$5))</f>
        <v/>
      </c>
      <c r="AO626" s="367" t="str" cm="1">
        <f t="array" ref="AO626">IF($X626, "", INDEX(韻母資料表, $AD626, AO$5))</f>
        <v/>
      </c>
      <c r="AP626" s="362" t="str" cm="1">
        <f t="array" ref="AP626">IF($X626, "", INDEX(台羅韻母八聲調資料表, $AE626, $F626))</f>
        <v/>
      </c>
      <c r="AQ626" s="298"/>
      <c r="AR626" s="302" t="str">
        <f t="array" ref="AR626">IF($W626, "", INDEX(聲母資料表, $AA626, $AR$5))</f>
        <v/>
      </c>
      <c r="AS626" s="303" t="str">
        <f t="array" ref="AS626">IF($X626, "", INDEX(韻母資料表, $AD626, $AS$5))</f>
        <v/>
      </c>
      <c r="AT626" s="302" t="str">
        <f t="array" ref="AT626">IF($X626, "", INDEX(閩拼韻母八聲調資料表, $AE626, $AJ626))</f>
        <v/>
      </c>
      <c r="AV626" s="301" t="b">
        <f t="shared" si="247"/>
        <v>0</v>
      </c>
      <c r="AW626" s="301" t="str">
        <f>IF( $AV626, IFERROR( IF(MATCH( $E626, 顎音化聲母!$H$9:$H$37, 0), TRUE, FALSE), FALSE), "")</f>
        <v/>
      </c>
      <c r="AX626" s="301" t="str">
        <f t="array" ref="AX626">IF( AND($AV626, $AW626), INDEX(顎音化聲母資料表, MATCH( $D626 &amp; $E626, 顎音化聲母!$L$5:$L$136, 0), 3), "")</f>
        <v/>
      </c>
      <c r="AY626" s="301" t="str">
        <f t="shared" si="246"/>
        <v/>
      </c>
      <c r="AZ626" s="362" t="str">
        <f t="array" ref="AZ626">IF($AY626="", "", IF( $AX626&lt;&gt;"", $AX626,INDEX(聲母資料表, $AY626, $AZ$5)))</f>
        <v/>
      </c>
      <c r="BA626" s="362" t="str">
        <f t="array" ref="BA626">IF($X626, "", INDEX(方音八音反切資料表, $AE626, $AJ626))</f>
        <v/>
      </c>
    </row>
    <row r="627" spans="2:53">
      <c r="B627" s="307">
        <f t="shared" si="228"/>
        <v>620</v>
      </c>
      <c r="C627" s="404"/>
      <c r="D627" s="312"/>
      <c r="E627" s="312"/>
      <c r="F627" s="296"/>
      <c r="G627" s="418" t="str">
        <f t="shared" si="229"/>
        <v/>
      </c>
      <c r="H627" s="269" t="str" cm="1">
        <f t="array" ref="H627">IF( OR($U627, NOT($V627), $X627), "",  $AF627 &amp; INDEX(中文數值資料表, $AJ627, 2) &amp; $AC627)</f>
        <v/>
      </c>
      <c r="I627" s="332" t="str">
        <f t="shared" si="230"/>
        <v/>
      </c>
      <c r="J627" s="333" t="str">
        <f t="shared" si="231"/>
        <v/>
      </c>
      <c r="K627" s="334" t="str">
        <f t="shared" si="232"/>
        <v/>
      </c>
      <c r="L627" s="335" t="str">
        <f t="shared" si="233"/>
        <v/>
      </c>
      <c r="M627" s="270" t="str">
        <f t="shared" ca="1" si="234"/>
        <v xml:space="preserve">\ltjruby{}{}\
</v>
      </c>
      <c r="N627" s="270" t="str">
        <f t="shared" ca="1" si="235"/>
        <v xml:space="preserve">&lt;ruby&gt;&lt;rt&gt;&lt;/rt&gt;&lt;/ruby&gt;
</v>
      </c>
      <c r="O627" s="270" t="str">
        <f t="shared" ca="1" si="236"/>
        <v xml:space="preserve">&lt;ruby&gt;&lt;rt&gt;&lt;/rt&gt;&lt;/ruby&gt;
</v>
      </c>
      <c r="P627" s="270" t="str">
        <f t="shared" ca="1" si="251"/>
        <v xml:space="preserve">&lt;ruby&gt;&lt;rt&gt;&lt;/rt&gt;&lt;/ruby&gt;
</v>
      </c>
      <c r="Q627" s="270" t="str">
        <f t="shared" ca="1" si="251"/>
        <v xml:space="preserve">&lt;ruby&gt;&lt;rt&gt;&lt;/rt&gt;&lt;/ruby&gt;
</v>
      </c>
      <c r="R627" s="271" t="str">
        <f t="shared" ca="1" si="237"/>
        <v xml:space="preserve">&lt;ruby&gt;&lt;rtc&gt;&lt;/rtc&gt;&lt;/ruby&gt;
</v>
      </c>
      <c r="S627" s="271" t="str">
        <f t="shared" ca="1" si="238"/>
        <v xml:space="preserve">&lt;ruby&gt;&lt;rt&gt;&lt;/rt&gt;&lt;rtc&gt;&lt;/rtc&gt;&lt;/ruby&gt;
</v>
      </c>
      <c r="T627" s="244"/>
      <c r="U627" s="272" t="b">
        <f t="shared" si="239"/>
        <v>0</v>
      </c>
      <c r="V627" s="272" t="b">
        <f t="shared" si="240"/>
        <v>0</v>
      </c>
      <c r="W627" s="272" t="b">
        <f t="shared" si="248"/>
        <v>1</v>
      </c>
      <c r="X627" s="272" t="b">
        <f t="shared" si="241"/>
        <v>1</v>
      </c>
      <c r="Y627" s="272" t="b">
        <f t="shared" si="242"/>
        <v>0</v>
      </c>
      <c r="Z627" s="298"/>
      <c r="AA627" s="305" t="str">
        <f t="shared" si="243"/>
        <v/>
      </c>
      <c r="AB627" s="301" t="str" cm="1">
        <f t="array" ref="AB627">IF( $AA627="", "", INDEX(聲母資料表, $AA627, AB$5))</f>
        <v/>
      </c>
      <c r="AC627" s="301" t="str" cm="1">
        <f t="array" ref="AC627">IF( $AA627="", "", INDEX(聲母資料表, $AA627, AC$5))</f>
        <v/>
      </c>
      <c r="AD627" s="305" t="str">
        <f t="shared" si="244"/>
        <v/>
      </c>
      <c r="AE627" s="301" t="str" cm="1">
        <f t="array" ref="AE627">IF( $X627, "", INDEX(韻母資料表, AD627, AE$5))</f>
        <v/>
      </c>
      <c r="AF627" s="301" t="str" cm="1">
        <f t="array" ref="AF627">IF( $X627, "", INDEX(韻母資料表, AE627, AF$5))</f>
        <v/>
      </c>
      <c r="AG627" s="298"/>
      <c r="AH627" s="301" t="str">
        <f t="array" ref="AH627">IF( $X627, "", IF( INDEX(韻母資料表, AD627, $AH$5) = "入聲", TRUE, FALSE) )</f>
        <v/>
      </c>
      <c r="AI627" s="302" t="str">
        <f t="shared" si="245"/>
        <v/>
      </c>
      <c r="AJ627" s="302" t="str">
        <f t="shared" si="250"/>
        <v/>
      </c>
      <c r="AK627" s="362" t="str">
        <f t="array" ref="AK627">IF( $X627, "", INDEX(韻母資料表, $AD627, $AK$5))</f>
        <v/>
      </c>
      <c r="AL627" s="362" t="str">
        <f t="array" ref="AL627">IF($X627, "", INDEX(白話字韻母八聲調資料表, $AE627, $AJ627))</f>
        <v/>
      </c>
      <c r="AM627" s="298"/>
      <c r="AN627" s="362" t="str" cm="1">
        <f t="array" ref="AN627">IF($W627, "", INDEX(聲母資料表, $AA627, AN$5))</f>
        <v/>
      </c>
      <c r="AO627" s="367" t="str" cm="1">
        <f t="array" ref="AO627">IF($X627, "", INDEX(韻母資料表, $AD627, AO$5))</f>
        <v/>
      </c>
      <c r="AP627" s="362" t="str" cm="1">
        <f t="array" ref="AP627">IF($X627, "", INDEX(台羅韻母八聲調資料表, $AE627, $F627))</f>
        <v/>
      </c>
      <c r="AQ627" s="298"/>
      <c r="AR627" s="302" t="str">
        <f t="array" ref="AR627">IF($W627, "", INDEX(聲母資料表, $AA627, $AR$5))</f>
        <v/>
      </c>
      <c r="AS627" s="303" t="str">
        <f t="array" ref="AS627">IF($X627, "", INDEX(韻母資料表, $AD627, $AS$5))</f>
        <v/>
      </c>
      <c r="AT627" s="302" t="str">
        <f t="array" ref="AT627">IF($X627, "", INDEX(閩拼韻母八聲調資料表, $AE627, $AJ627))</f>
        <v/>
      </c>
      <c r="AV627" s="301" t="b">
        <f t="shared" si="247"/>
        <v>0</v>
      </c>
      <c r="AW627" s="301" t="str">
        <f>IF( $AV627, IFERROR( IF(MATCH( $E627, 顎音化聲母!$H$9:$H$37, 0), TRUE, FALSE), FALSE), "")</f>
        <v/>
      </c>
      <c r="AX627" s="301" t="str">
        <f t="array" ref="AX627">IF( AND($AV627, $AW627), INDEX(顎音化聲母資料表, MATCH( $D627 &amp; $E627, 顎音化聲母!$L$5:$L$136, 0), 3), "")</f>
        <v/>
      </c>
      <c r="AY627" s="301" t="str">
        <f t="shared" si="246"/>
        <v/>
      </c>
      <c r="AZ627" s="362" t="str">
        <f t="array" ref="AZ627">IF($AY627="", "", IF( $AX627&lt;&gt;"", $AX627,INDEX(聲母資料表, $AY627, $AZ$5)))</f>
        <v/>
      </c>
      <c r="BA627" s="362" t="str">
        <f t="array" ref="BA627">IF($X627, "", INDEX(方音八音反切資料表, $AE627, $AJ627))</f>
        <v/>
      </c>
    </row>
    <row r="628" spans="2:53">
      <c r="B628" s="307">
        <f t="shared" si="228"/>
        <v>621</v>
      </c>
      <c r="C628" s="404"/>
      <c r="D628" s="312"/>
      <c r="E628" s="312"/>
      <c r="F628" s="296"/>
      <c r="G628" s="418" t="str">
        <f t="shared" si="229"/>
        <v/>
      </c>
      <c r="H628" s="269" t="str" cm="1">
        <f t="array" ref="H628">IF( OR($U628, NOT($V628), $X628), "",  $AF628 &amp; INDEX(中文數值資料表, $AJ628, 2) &amp; $AC628)</f>
        <v/>
      </c>
      <c r="I628" s="332" t="str">
        <f t="shared" si="230"/>
        <v/>
      </c>
      <c r="J628" s="333" t="str">
        <f t="shared" si="231"/>
        <v/>
      </c>
      <c r="K628" s="334" t="str">
        <f t="shared" si="232"/>
        <v/>
      </c>
      <c r="L628" s="335" t="str">
        <f t="shared" si="233"/>
        <v/>
      </c>
      <c r="M628" s="270" t="str">
        <f t="shared" ca="1" si="234"/>
        <v xml:space="preserve">\ltjruby{}{}\
</v>
      </c>
      <c r="N628" s="270" t="str">
        <f t="shared" ca="1" si="235"/>
        <v xml:space="preserve">&lt;ruby&gt;&lt;rt&gt;&lt;/rt&gt;&lt;/ruby&gt;
</v>
      </c>
      <c r="O628" s="270" t="str">
        <f t="shared" ca="1" si="236"/>
        <v xml:space="preserve">&lt;ruby&gt;&lt;rt&gt;&lt;/rt&gt;&lt;/ruby&gt;
</v>
      </c>
      <c r="P628" s="270" t="str">
        <f t="shared" ref="P628:Q647" ca="1" si="252">IF( $U628, ($C628 &amp; CHAR(10)), IF($C628=CHAR(10), (CHAR(10) &amp; "&lt;/p&gt;" &amp; CHAR(10) &amp; "&lt;p&gt;" &amp; CHAR(10)), "&lt;ruby&gt;" &amp; $C628 &amp; "&lt;rt&gt;" &amp; INDIRECT( ADDRESS(ROW(), COLUMN() - $P$5) ) &amp; "&lt;/rt&gt;&lt;/ruby&gt;" &amp; CHAR(10)))</f>
        <v xml:space="preserve">&lt;ruby&gt;&lt;rt&gt;&lt;/rt&gt;&lt;/ruby&gt;
</v>
      </c>
      <c r="Q628" s="270" t="str">
        <f t="shared" ca="1" si="252"/>
        <v xml:space="preserve">&lt;ruby&gt;&lt;rt&gt;&lt;/rt&gt;&lt;/ruby&gt;
</v>
      </c>
      <c r="R628" s="271" t="str">
        <f t="shared" ca="1" si="237"/>
        <v xml:space="preserve">&lt;ruby&gt;&lt;rtc&gt;&lt;/rtc&gt;&lt;/ruby&gt;
</v>
      </c>
      <c r="S628" s="271" t="str">
        <f t="shared" ca="1" si="238"/>
        <v xml:space="preserve">&lt;ruby&gt;&lt;rt&gt;&lt;/rt&gt;&lt;rtc&gt;&lt;/rtc&gt;&lt;/ruby&gt;
</v>
      </c>
      <c r="T628" s="244"/>
      <c r="U628" s="272" t="b">
        <f t="shared" si="239"/>
        <v>0</v>
      </c>
      <c r="V628" s="272" t="b">
        <f t="shared" si="240"/>
        <v>0</v>
      </c>
      <c r="W628" s="272" t="b">
        <f t="shared" si="248"/>
        <v>1</v>
      </c>
      <c r="X628" s="272" t="b">
        <f t="shared" si="241"/>
        <v>1</v>
      </c>
      <c r="Y628" s="272" t="b">
        <f t="shared" si="242"/>
        <v>0</v>
      </c>
      <c r="Z628" s="298"/>
      <c r="AA628" s="305" t="str">
        <f t="shared" si="243"/>
        <v/>
      </c>
      <c r="AB628" s="301" t="str" cm="1">
        <f t="array" ref="AB628">IF( $AA628="", "", INDEX(聲母資料表, $AA628, AB$5))</f>
        <v/>
      </c>
      <c r="AC628" s="301" t="str" cm="1">
        <f t="array" ref="AC628">IF( $AA628="", "", INDEX(聲母資料表, $AA628, AC$5))</f>
        <v/>
      </c>
      <c r="AD628" s="305" t="str">
        <f t="shared" si="244"/>
        <v/>
      </c>
      <c r="AE628" s="301" t="str" cm="1">
        <f t="array" ref="AE628">IF( $X628, "", INDEX(韻母資料表, AD628, AE$5))</f>
        <v/>
      </c>
      <c r="AF628" s="301" t="str" cm="1">
        <f t="array" ref="AF628">IF( $X628, "", INDEX(韻母資料表, AE628, AF$5))</f>
        <v/>
      </c>
      <c r="AG628" s="298"/>
      <c r="AH628" s="301" t="str">
        <f t="array" ref="AH628">IF( $X628, "", IF( INDEX(韻母資料表, AD628, $AH$5) = "入聲", TRUE, FALSE) )</f>
        <v/>
      </c>
      <c r="AI628" s="302" t="str">
        <f t="shared" si="245"/>
        <v/>
      </c>
      <c r="AJ628" s="302" t="str">
        <f t="shared" si="250"/>
        <v/>
      </c>
      <c r="AK628" s="362" t="str">
        <f t="array" ref="AK628">IF( $X628, "", INDEX(韻母資料表, $AD628, $AK$5))</f>
        <v/>
      </c>
      <c r="AL628" s="362" t="str">
        <f t="array" ref="AL628">IF($X628, "", INDEX(白話字韻母八聲調資料表, $AE628, $AJ628))</f>
        <v/>
      </c>
      <c r="AM628" s="298"/>
      <c r="AN628" s="362" t="str" cm="1">
        <f t="array" ref="AN628">IF($W628, "", INDEX(聲母資料表, $AA628, AN$5))</f>
        <v/>
      </c>
      <c r="AO628" s="367" t="str" cm="1">
        <f t="array" ref="AO628">IF($X628, "", INDEX(韻母資料表, $AD628, AO$5))</f>
        <v/>
      </c>
      <c r="AP628" s="362" t="str" cm="1">
        <f t="array" ref="AP628">IF($X628, "", INDEX(台羅韻母八聲調資料表, $AE628, $F628))</f>
        <v/>
      </c>
      <c r="AQ628" s="298"/>
      <c r="AR628" s="302" t="str">
        <f t="array" ref="AR628">IF($W628, "", INDEX(聲母資料表, $AA628, $AR$5))</f>
        <v/>
      </c>
      <c r="AS628" s="303" t="str">
        <f t="array" ref="AS628">IF($X628, "", INDEX(韻母資料表, $AD628, $AS$5))</f>
        <v/>
      </c>
      <c r="AT628" s="302" t="str">
        <f t="array" ref="AT628">IF($X628, "", INDEX(閩拼韻母八聲調資料表, $AE628, $AJ628))</f>
        <v/>
      </c>
      <c r="AV628" s="301" t="b">
        <f t="shared" si="247"/>
        <v>0</v>
      </c>
      <c r="AW628" s="301" t="str">
        <f>IF( $AV628, IFERROR( IF(MATCH( $E628, 顎音化聲母!$H$9:$H$37, 0), TRUE, FALSE), FALSE), "")</f>
        <v/>
      </c>
      <c r="AX628" s="301" t="str">
        <f t="array" ref="AX628">IF( AND($AV628, $AW628), INDEX(顎音化聲母資料表, MATCH( $D628 &amp; $E628, 顎音化聲母!$L$5:$L$136, 0), 3), "")</f>
        <v/>
      </c>
      <c r="AY628" s="301" t="str">
        <f t="shared" si="246"/>
        <v/>
      </c>
      <c r="AZ628" s="362" t="str">
        <f t="array" ref="AZ628">IF($AY628="", "", IF( $AX628&lt;&gt;"", $AX628,INDEX(聲母資料表, $AY628, $AZ$5)))</f>
        <v/>
      </c>
      <c r="BA628" s="362" t="str">
        <f t="array" ref="BA628">IF($X628, "", INDEX(方音八音反切資料表, $AE628, $AJ628))</f>
        <v/>
      </c>
    </row>
    <row r="629" spans="2:53">
      <c r="B629" s="307">
        <f t="shared" si="228"/>
        <v>622</v>
      </c>
      <c r="C629" s="404"/>
      <c r="D629" s="312"/>
      <c r="E629" s="312"/>
      <c r="F629" s="296"/>
      <c r="G629" s="418" t="str">
        <f t="shared" si="229"/>
        <v/>
      </c>
      <c r="H629" s="269" t="str" cm="1">
        <f t="array" ref="H629">IF( OR($U629, NOT($V629), $X629), "",  $AF629 &amp; INDEX(中文數值資料表, $AJ629, 2) &amp; $AC629)</f>
        <v/>
      </c>
      <c r="I629" s="332" t="str">
        <f t="shared" si="230"/>
        <v/>
      </c>
      <c r="J629" s="333" t="str">
        <f t="shared" si="231"/>
        <v/>
      </c>
      <c r="K629" s="334" t="str">
        <f t="shared" si="232"/>
        <v/>
      </c>
      <c r="L629" s="335" t="str">
        <f t="shared" si="233"/>
        <v/>
      </c>
      <c r="M629" s="270" t="str">
        <f t="shared" ca="1" si="234"/>
        <v xml:space="preserve">\ltjruby{}{}\
</v>
      </c>
      <c r="N629" s="270" t="str">
        <f t="shared" ca="1" si="235"/>
        <v xml:space="preserve">&lt;ruby&gt;&lt;rt&gt;&lt;/rt&gt;&lt;/ruby&gt;
</v>
      </c>
      <c r="O629" s="270" t="str">
        <f t="shared" ca="1" si="236"/>
        <v xml:space="preserve">&lt;ruby&gt;&lt;rt&gt;&lt;/rt&gt;&lt;/ruby&gt;
</v>
      </c>
      <c r="P629" s="270" t="str">
        <f t="shared" ca="1" si="252"/>
        <v xml:space="preserve">&lt;ruby&gt;&lt;rt&gt;&lt;/rt&gt;&lt;/ruby&gt;
</v>
      </c>
      <c r="Q629" s="270" t="str">
        <f t="shared" ca="1" si="252"/>
        <v xml:space="preserve">&lt;ruby&gt;&lt;rt&gt;&lt;/rt&gt;&lt;/ruby&gt;
</v>
      </c>
      <c r="R629" s="271" t="str">
        <f t="shared" ca="1" si="237"/>
        <v xml:space="preserve">&lt;ruby&gt;&lt;rtc&gt;&lt;/rtc&gt;&lt;/ruby&gt;
</v>
      </c>
      <c r="S629" s="271" t="str">
        <f t="shared" ca="1" si="238"/>
        <v xml:space="preserve">&lt;ruby&gt;&lt;rt&gt;&lt;/rt&gt;&lt;rtc&gt;&lt;/rtc&gt;&lt;/ruby&gt;
</v>
      </c>
      <c r="T629" s="244"/>
      <c r="U629" s="272" t="b">
        <f t="shared" si="239"/>
        <v>0</v>
      </c>
      <c r="V629" s="272" t="b">
        <f t="shared" si="240"/>
        <v>0</v>
      </c>
      <c r="W629" s="272" t="b">
        <f t="shared" si="248"/>
        <v>1</v>
      </c>
      <c r="X629" s="272" t="b">
        <f t="shared" si="241"/>
        <v>1</v>
      </c>
      <c r="Y629" s="272" t="b">
        <f t="shared" si="242"/>
        <v>0</v>
      </c>
      <c r="Z629" s="298"/>
      <c r="AA629" s="305" t="str">
        <f t="shared" si="243"/>
        <v/>
      </c>
      <c r="AB629" s="301" t="str" cm="1">
        <f t="array" ref="AB629">IF( $AA629="", "", INDEX(聲母資料表, $AA629, AB$5))</f>
        <v/>
      </c>
      <c r="AC629" s="301" t="str" cm="1">
        <f t="array" ref="AC629">IF( $AA629="", "", INDEX(聲母資料表, $AA629, AC$5))</f>
        <v/>
      </c>
      <c r="AD629" s="305" t="str">
        <f t="shared" si="244"/>
        <v/>
      </c>
      <c r="AE629" s="301" t="str" cm="1">
        <f t="array" ref="AE629">IF( $X629, "", INDEX(韻母資料表, AD629, AE$5))</f>
        <v/>
      </c>
      <c r="AF629" s="301" t="str" cm="1">
        <f t="array" ref="AF629">IF( $X629, "", INDEX(韻母資料表, AE629, AF$5))</f>
        <v/>
      </c>
      <c r="AG629" s="298"/>
      <c r="AH629" s="301" t="str">
        <f t="array" ref="AH629">IF( $X629, "", IF( INDEX(韻母資料表, AD629, $AH$5) = "入聲", TRUE, FALSE) )</f>
        <v/>
      </c>
      <c r="AI629" s="302" t="str">
        <f t="shared" si="245"/>
        <v/>
      </c>
      <c r="AJ629" s="302" t="str">
        <f t="shared" si="250"/>
        <v/>
      </c>
      <c r="AK629" s="362" t="str">
        <f t="array" ref="AK629">IF( $X629, "", INDEX(韻母資料表, $AD629, $AK$5))</f>
        <v/>
      </c>
      <c r="AL629" s="362" t="str">
        <f t="array" ref="AL629">IF($X629, "", INDEX(白話字韻母八聲調資料表, $AE629, $AJ629))</f>
        <v/>
      </c>
      <c r="AM629" s="298"/>
      <c r="AN629" s="362" t="str" cm="1">
        <f t="array" ref="AN629">IF($W629, "", INDEX(聲母資料表, $AA629, AN$5))</f>
        <v/>
      </c>
      <c r="AO629" s="367" t="str" cm="1">
        <f t="array" ref="AO629">IF($X629, "", INDEX(韻母資料表, $AD629, AO$5))</f>
        <v/>
      </c>
      <c r="AP629" s="362" t="str" cm="1">
        <f t="array" ref="AP629">IF($X629, "", INDEX(台羅韻母八聲調資料表, $AE629, $F629))</f>
        <v/>
      </c>
      <c r="AQ629" s="298"/>
      <c r="AR629" s="302" t="str">
        <f t="array" ref="AR629">IF($W629, "", INDEX(聲母資料表, $AA629, $AR$5))</f>
        <v/>
      </c>
      <c r="AS629" s="303" t="str">
        <f t="array" ref="AS629">IF($X629, "", INDEX(韻母資料表, $AD629, $AS$5))</f>
        <v/>
      </c>
      <c r="AT629" s="302" t="str">
        <f t="array" ref="AT629">IF($X629, "", INDEX(閩拼韻母八聲調資料表, $AE629, $AJ629))</f>
        <v/>
      </c>
      <c r="AV629" s="301" t="b">
        <f t="shared" si="247"/>
        <v>0</v>
      </c>
      <c r="AW629" s="301" t="str">
        <f>IF( $AV629, IFERROR( IF(MATCH( $E629, 顎音化聲母!$H$9:$H$37, 0), TRUE, FALSE), FALSE), "")</f>
        <v/>
      </c>
      <c r="AX629" s="301" t="str">
        <f t="array" ref="AX629">IF( AND($AV629, $AW629), INDEX(顎音化聲母資料表, MATCH( $D629 &amp; $E629, 顎音化聲母!$L$5:$L$136, 0), 3), "")</f>
        <v/>
      </c>
      <c r="AY629" s="301" t="str">
        <f t="shared" si="246"/>
        <v/>
      </c>
      <c r="AZ629" s="362" t="str">
        <f t="array" ref="AZ629">IF($AY629="", "", IF( $AX629&lt;&gt;"", $AX629,INDEX(聲母資料表, $AY629, $AZ$5)))</f>
        <v/>
      </c>
      <c r="BA629" s="362" t="str">
        <f t="array" ref="BA629">IF($X629, "", INDEX(方音八音反切資料表, $AE629, $AJ629))</f>
        <v/>
      </c>
    </row>
    <row r="630" spans="2:53">
      <c r="B630" s="307">
        <f t="shared" si="228"/>
        <v>623</v>
      </c>
      <c r="C630" s="404"/>
      <c r="D630" s="312"/>
      <c r="E630" s="312"/>
      <c r="F630" s="296"/>
      <c r="G630" s="418" t="str">
        <f t="shared" si="229"/>
        <v/>
      </c>
      <c r="H630" s="269" t="str" cm="1">
        <f t="array" ref="H630">IF( OR($U630, NOT($V630), $X630), "",  $AF630 &amp; INDEX(中文數值資料表, $AJ630, 2) &amp; $AC630)</f>
        <v/>
      </c>
      <c r="I630" s="332" t="str">
        <f t="shared" si="230"/>
        <v/>
      </c>
      <c r="J630" s="333" t="str">
        <f t="shared" si="231"/>
        <v/>
      </c>
      <c r="K630" s="334" t="str">
        <f t="shared" si="232"/>
        <v/>
      </c>
      <c r="L630" s="335" t="str">
        <f t="shared" si="233"/>
        <v/>
      </c>
      <c r="M630" s="270" t="str">
        <f t="shared" ca="1" si="234"/>
        <v xml:space="preserve">\ltjruby{}{}\
</v>
      </c>
      <c r="N630" s="270" t="str">
        <f t="shared" ca="1" si="235"/>
        <v xml:space="preserve">&lt;ruby&gt;&lt;rt&gt;&lt;/rt&gt;&lt;/ruby&gt;
</v>
      </c>
      <c r="O630" s="270" t="str">
        <f t="shared" ca="1" si="236"/>
        <v xml:space="preserve">&lt;ruby&gt;&lt;rt&gt;&lt;/rt&gt;&lt;/ruby&gt;
</v>
      </c>
      <c r="P630" s="270" t="str">
        <f t="shared" ca="1" si="252"/>
        <v xml:space="preserve">&lt;ruby&gt;&lt;rt&gt;&lt;/rt&gt;&lt;/ruby&gt;
</v>
      </c>
      <c r="Q630" s="270" t="str">
        <f t="shared" ca="1" si="252"/>
        <v xml:space="preserve">&lt;ruby&gt;&lt;rt&gt;&lt;/rt&gt;&lt;/ruby&gt;
</v>
      </c>
      <c r="R630" s="271" t="str">
        <f t="shared" ca="1" si="237"/>
        <v xml:space="preserve">&lt;ruby&gt;&lt;rtc&gt;&lt;/rtc&gt;&lt;/ruby&gt;
</v>
      </c>
      <c r="S630" s="271" t="str">
        <f t="shared" ca="1" si="238"/>
        <v xml:space="preserve">&lt;ruby&gt;&lt;rt&gt;&lt;/rt&gt;&lt;rtc&gt;&lt;/rtc&gt;&lt;/ruby&gt;
</v>
      </c>
      <c r="T630" s="244"/>
      <c r="U630" s="272" t="b">
        <f t="shared" si="239"/>
        <v>0</v>
      </c>
      <c r="V630" s="272" t="b">
        <f t="shared" si="240"/>
        <v>0</v>
      </c>
      <c r="W630" s="272" t="b">
        <f t="shared" si="248"/>
        <v>1</v>
      </c>
      <c r="X630" s="272" t="b">
        <f t="shared" si="241"/>
        <v>1</v>
      </c>
      <c r="Y630" s="272" t="b">
        <f t="shared" si="242"/>
        <v>0</v>
      </c>
      <c r="Z630" s="298"/>
      <c r="AA630" s="305" t="str">
        <f t="shared" si="243"/>
        <v/>
      </c>
      <c r="AB630" s="301" t="str" cm="1">
        <f t="array" ref="AB630">IF( $AA630="", "", INDEX(聲母資料表, $AA630, AB$5))</f>
        <v/>
      </c>
      <c r="AC630" s="301" t="str" cm="1">
        <f t="array" ref="AC630">IF( $AA630="", "", INDEX(聲母資料表, $AA630, AC$5))</f>
        <v/>
      </c>
      <c r="AD630" s="305" t="str">
        <f t="shared" si="244"/>
        <v/>
      </c>
      <c r="AE630" s="301" t="str" cm="1">
        <f t="array" ref="AE630">IF( $X630, "", INDEX(韻母資料表, AD630, AE$5))</f>
        <v/>
      </c>
      <c r="AF630" s="301" t="str" cm="1">
        <f t="array" ref="AF630">IF( $X630, "", INDEX(韻母資料表, AE630, AF$5))</f>
        <v/>
      </c>
      <c r="AG630" s="298"/>
      <c r="AH630" s="301" t="str">
        <f t="array" ref="AH630">IF( $X630, "", IF( INDEX(韻母資料表, AD630, $AH$5) = "入聲", TRUE, FALSE) )</f>
        <v/>
      </c>
      <c r="AI630" s="302" t="str">
        <f t="shared" si="245"/>
        <v/>
      </c>
      <c r="AJ630" s="302" t="str">
        <f t="shared" si="250"/>
        <v/>
      </c>
      <c r="AK630" s="362" t="str">
        <f t="array" ref="AK630">IF( $X630, "", INDEX(韻母資料表, $AD630, $AK$5))</f>
        <v/>
      </c>
      <c r="AL630" s="362" t="str">
        <f t="array" ref="AL630">IF($X630, "", INDEX(白話字韻母八聲調資料表, $AE630, $AJ630))</f>
        <v/>
      </c>
      <c r="AM630" s="298"/>
      <c r="AN630" s="362" t="str" cm="1">
        <f t="array" ref="AN630">IF($W630, "", INDEX(聲母資料表, $AA630, AN$5))</f>
        <v/>
      </c>
      <c r="AO630" s="367" t="str" cm="1">
        <f t="array" ref="AO630">IF($X630, "", INDEX(韻母資料表, $AD630, AO$5))</f>
        <v/>
      </c>
      <c r="AP630" s="362" t="str" cm="1">
        <f t="array" ref="AP630">IF($X630, "", INDEX(台羅韻母八聲調資料表, $AE630, $F630))</f>
        <v/>
      </c>
      <c r="AQ630" s="298"/>
      <c r="AR630" s="302" t="str">
        <f t="array" ref="AR630">IF($W630, "", INDEX(聲母資料表, $AA630, $AR$5))</f>
        <v/>
      </c>
      <c r="AS630" s="303" t="str">
        <f t="array" ref="AS630">IF($X630, "", INDEX(韻母資料表, $AD630, $AS$5))</f>
        <v/>
      </c>
      <c r="AT630" s="302" t="str">
        <f t="array" ref="AT630">IF($X630, "", INDEX(閩拼韻母八聲調資料表, $AE630, $AJ630))</f>
        <v/>
      </c>
      <c r="AV630" s="301" t="b">
        <f t="shared" si="247"/>
        <v>0</v>
      </c>
      <c r="AW630" s="301" t="str">
        <f>IF( $AV630, IFERROR( IF(MATCH( $E630, 顎音化聲母!$H$9:$H$37, 0), TRUE, FALSE), FALSE), "")</f>
        <v/>
      </c>
      <c r="AX630" s="301" t="str">
        <f t="array" ref="AX630">IF( AND($AV630, $AW630), INDEX(顎音化聲母資料表, MATCH( $D630 &amp; $E630, 顎音化聲母!$L$5:$L$136, 0), 3), "")</f>
        <v/>
      </c>
      <c r="AY630" s="301" t="str">
        <f t="shared" si="246"/>
        <v/>
      </c>
      <c r="AZ630" s="362" t="str">
        <f t="array" ref="AZ630">IF($AY630="", "", IF( $AX630&lt;&gt;"", $AX630,INDEX(聲母資料表, $AY630, $AZ$5)))</f>
        <v/>
      </c>
      <c r="BA630" s="362" t="str">
        <f t="array" ref="BA630">IF($X630, "", INDEX(方音八音反切資料表, $AE630, $AJ630))</f>
        <v/>
      </c>
    </row>
    <row r="631" spans="2:53">
      <c r="B631" s="307">
        <f t="shared" si="228"/>
        <v>624</v>
      </c>
      <c r="C631" s="404"/>
      <c r="D631" s="312"/>
      <c r="E631" s="312"/>
      <c r="F631" s="296"/>
      <c r="G631" s="418" t="str">
        <f t="shared" si="229"/>
        <v/>
      </c>
      <c r="H631" s="269" t="str" cm="1">
        <f t="array" ref="H631">IF( OR($U631, NOT($V631), $X631), "",  $AF631 &amp; INDEX(中文數值資料表, $AJ631, 2) &amp; $AC631)</f>
        <v/>
      </c>
      <c r="I631" s="332" t="str">
        <f t="shared" si="230"/>
        <v/>
      </c>
      <c r="J631" s="333" t="str">
        <f t="shared" si="231"/>
        <v/>
      </c>
      <c r="K631" s="334" t="str">
        <f t="shared" si="232"/>
        <v/>
      </c>
      <c r="L631" s="335" t="str">
        <f t="shared" si="233"/>
        <v/>
      </c>
      <c r="M631" s="270" t="str">
        <f t="shared" ca="1" si="234"/>
        <v xml:space="preserve">\ltjruby{}{}\
</v>
      </c>
      <c r="N631" s="270" t="str">
        <f t="shared" ca="1" si="235"/>
        <v xml:space="preserve">&lt;ruby&gt;&lt;rt&gt;&lt;/rt&gt;&lt;/ruby&gt;
</v>
      </c>
      <c r="O631" s="270" t="str">
        <f t="shared" ca="1" si="236"/>
        <v xml:space="preserve">&lt;ruby&gt;&lt;rt&gt;&lt;/rt&gt;&lt;/ruby&gt;
</v>
      </c>
      <c r="P631" s="270" t="str">
        <f t="shared" ca="1" si="252"/>
        <v xml:space="preserve">&lt;ruby&gt;&lt;rt&gt;&lt;/rt&gt;&lt;/ruby&gt;
</v>
      </c>
      <c r="Q631" s="270" t="str">
        <f t="shared" ca="1" si="252"/>
        <v xml:space="preserve">&lt;ruby&gt;&lt;rt&gt;&lt;/rt&gt;&lt;/ruby&gt;
</v>
      </c>
      <c r="R631" s="271" t="str">
        <f t="shared" ca="1" si="237"/>
        <v xml:space="preserve">&lt;ruby&gt;&lt;rtc&gt;&lt;/rtc&gt;&lt;/ruby&gt;
</v>
      </c>
      <c r="S631" s="271" t="str">
        <f t="shared" ca="1" si="238"/>
        <v xml:space="preserve">&lt;ruby&gt;&lt;rt&gt;&lt;/rt&gt;&lt;rtc&gt;&lt;/rtc&gt;&lt;/ruby&gt;
</v>
      </c>
      <c r="T631" s="244"/>
      <c r="U631" s="272" t="b">
        <f t="shared" si="239"/>
        <v>0</v>
      </c>
      <c r="V631" s="272" t="b">
        <f t="shared" si="240"/>
        <v>0</v>
      </c>
      <c r="W631" s="272" t="b">
        <f t="shared" si="248"/>
        <v>1</v>
      </c>
      <c r="X631" s="272" t="b">
        <f t="shared" si="241"/>
        <v>1</v>
      </c>
      <c r="Y631" s="272" t="b">
        <f t="shared" si="242"/>
        <v>0</v>
      </c>
      <c r="Z631" s="298"/>
      <c r="AA631" s="305" t="str">
        <f t="shared" si="243"/>
        <v/>
      </c>
      <c r="AB631" s="301" t="str" cm="1">
        <f t="array" ref="AB631">IF( $AA631="", "", INDEX(聲母資料表, $AA631, AB$5))</f>
        <v/>
      </c>
      <c r="AC631" s="301" t="str" cm="1">
        <f t="array" ref="AC631">IF( $AA631="", "", INDEX(聲母資料表, $AA631, AC$5))</f>
        <v/>
      </c>
      <c r="AD631" s="305" t="str">
        <f t="shared" si="244"/>
        <v/>
      </c>
      <c r="AE631" s="301" t="str" cm="1">
        <f t="array" ref="AE631">IF( $X631, "", INDEX(韻母資料表, AD631, AE$5))</f>
        <v/>
      </c>
      <c r="AF631" s="301" t="str" cm="1">
        <f t="array" ref="AF631">IF( $X631, "", INDEX(韻母資料表, AE631, AF$5))</f>
        <v/>
      </c>
      <c r="AG631" s="298"/>
      <c r="AH631" s="301" t="str">
        <f t="array" ref="AH631">IF( $X631, "", IF( INDEX(韻母資料表, AD631, $AH$5) = "入聲", TRUE, FALSE) )</f>
        <v/>
      </c>
      <c r="AI631" s="302" t="str">
        <f t="shared" si="245"/>
        <v/>
      </c>
      <c r="AJ631" s="302" t="str">
        <f t="shared" si="250"/>
        <v/>
      </c>
      <c r="AK631" s="362" t="str">
        <f t="array" ref="AK631">IF( $X631, "", INDEX(韻母資料表, $AD631, $AK$5))</f>
        <v/>
      </c>
      <c r="AL631" s="362" t="str">
        <f t="array" ref="AL631">IF($X631, "", INDEX(白話字韻母八聲調資料表, $AE631, $AJ631))</f>
        <v/>
      </c>
      <c r="AM631" s="298"/>
      <c r="AN631" s="362" t="str" cm="1">
        <f t="array" ref="AN631">IF($W631, "", INDEX(聲母資料表, $AA631, AN$5))</f>
        <v/>
      </c>
      <c r="AO631" s="367" t="str" cm="1">
        <f t="array" ref="AO631">IF($X631, "", INDEX(韻母資料表, $AD631, AO$5))</f>
        <v/>
      </c>
      <c r="AP631" s="362" t="str" cm="1">
        <f t="array" ref="AP631">IF($X631, "", INDEX(台羅韻母八聲調資料表, $AE631, $F631))</f>
        <v/>
      </c>
      <c r="AQ631" s="298"/>
      <c r="AR631" s="302" t="str">
        <f t="array" ref="AR631">IF($W631, "", INDEX(聲母資料表, $AA631, $AR$5))</f>
        <v/>
      </c>
      <c r="AS631" s="303" t="str">
        <f t="array" ref="AS631">IF($X631, "", INDEX(韻母資料表, $AD631, $AS$5))</f>
        <v/>
      </c>
      <c r="AT631" s="302" t="str">
        <f t="array" ref="AT631">IF($X631, "", INDEX(閩拼韻母八聲調資料表, $AE631, $AJ631))</f>
        <v/>
      </c>
      <c r="AV631" s="301" t="b">
        <f t="shared" si="247"/>
        <v>0</v>
      </c>
      <c r="AW631" s="301" t="str">
        <f>IF( $AV631, IFERROR( IF(MATCH( $E631, 顎音化聲母!$H$9:$H$37, 0), TRUE, FALSE), FALSE), "")</f>
        <v/>
      </c>
      <c r="AX631" s="301" t="str">
        <f t="array" ref="AX631">IF( AND($AV631, $AW631), INDEX(顎音化聲母資料表, MATCH( $D631 &amp; $E631, 顎音化聲母!$L$5:$L$136, 0), 3), "")</f>
        <v/>
      </c>
      <c r="AY631" s="301" t="str">
        <f t="shared" si="246"/>
        <v/>
      </c>
      <c r="AZ631" s="362" t="str">
        <f t="array" ref="AZ631">IF($AY631="", "", IF( $AX631&lt;&gt;"", $AX631,INDEX(聲母資料表, $AY631, $AZ$5)))</f>
        <v/>
      </c>
      <c r="BA631" s="362" t="str">
        <f t="array" ref="BA631">IF($X631, "", INDEX(方音八音反切資料表, $AE631, $AJ631))</f>
        <v/>
      </c>
    </row>
    <row r="632" spans="2:53">
      <c r="B632" s="307">
        <f t="shared" si="228"/>
        <v>625</v>
      </c>
      <c r="C632" s="404"/>
      <c r="D632" s="312"/>
      <c r="E632" s="312"/>
      <c r="F632" s="296"/>
      <c r="G632" s="418" t="str">
        <f t="shared" si="229"/>
        <v/>
      </c>
      <c r="H632" s="269" t="str" cm="1">
        <f t="array" ref="H632">IF( OR($U632, NOT($V632), $X632), "",  $AF632 &amp; INDEX(中文數值資料表, $AJ632, 2) &amp; $AC632)</f>
        <v/>
      </c>
      <c r="I632" s="332" t="str">
        <f t="shared" si="230"/>
        <v/>
      </c>
      <c r="J632" s="333" t="str">
        <f t="shared" si="231"/>
        <v/>
      </c>
      <c r="K632" s="334" t="str">
        <f t="shared" si="232"/>
        <v/>
      </c>
      <c r="L632" s="335" t="str">
        <f t="shared" si="233"/>
        <v/>
      </c>
      <c r="M632" s="270" t="str">
        <f t="shared" ca="1" si="234"/>
        <v xml:space="preserve">\ltjruby{}{}\
</v>
      </c>
      <c r="N632" s="270" t="str">
        <f t="shared" ca="1" si="235"/>
        <v xml:space="preserve">&lt;ruby&gt;&lt;rt&gt;&lt;/rt&gt;&lt;/ruby&gt;
</v>
      </c>
      <c r="O632" s="270" t="str">
        <f t="shared" ca="1" si="236"/>
        <v xml:space="preserve">&lt;ruby&gt;&lt;rt&gt;&lt;/rt&gt;&lt;/ruby&gt;
</v>
      </c>
      <c r="P632" s="270" t="str">
        <f t="shared" ca="1" si="252"/>
        <v xml:space="preserve">&lt;ruby&gt;&lt;rt&gt;&lt;/rt&gt;&lt;/ruby&gt;
</v>
      </c>
      <c r="Q632" s="270" t="str">
        <f t="shared" ca="1" si="252"/>
        <v xml:space="preserve">&lt;ruby&gt;&lt;rt&gt;&lt;/rt&gt;&lt;/ruby&gt;
</v>
      </c>
      <c r="R632" s="271" t="str">
        <f t="shared" ca="1" si="237"/>
        <v xml:space="preserve">&lt;ruby&gt;&lt;rtc&gt;&lt;/rtc&gt;&lt;/ruby&gt;
</v>
      </c>
      <c r="S632" s="271" t="str">
        <f t="shared" ca="1" si="238"/>
        <v xml:space="preserve">&lt;ruby&gt;&lt;rt&gt;&lt;/rt&gt;&lt;rtc&gt;&lt;/rtc&gt;&lt;/ruby&gt;
</v>
      </c>
      <c r="T632" s="244"/>
      <c r="U632" s="272" t="b">
        <f t="shared" si="239"/>
        <v>0</v>
      </c>
      <c r="V632" s="272" t="b">
        <f t="shared" si="240"/>
        <v>0</v>
      </c>
      <c r="W632" s="272" t="b">
        <f t="shared" si="248"/>
        <v>1</v>
      </c>
      <c r="X632" s="272" t="b">
        <f t="shared" si="241"/>
        <v>1</v>
      </c>
      <c r="Y632" s="272" t="b">
        <f t="shared" si="242"/>
        <v>0</v>
      </c>
      <c r="Z632" s="298"/>
      <c r="AA632" s="305" t="str">
        <f t="shared" si="243"/>
        <v/>
      </c>
      <c r="AB632" s="301" t="str" cm="1">
        <f t="array" ref="AB632">IF( $AA632="", "", INDEX(聲母資料表, $AA632, AB$5))</f>
        <v/>
      </c>
      <c r="AC632" s="301" t="str" cm="1">
        <f t="array" ref="AC632">IF( $AA632="", "", INDEX(聲母資料表, $AA632, AC$5))</f>
        <v/>
      </c>
      <c r="AD632" s="305" t="str">
        <f t="shared" si="244"/>
        <v/>
      </c>
      <c r="AE632" s="301" t="str" cm="1">
        <f t="array" ref="AE632">IF( $X632, "", INDEX(韻母資料表, AD632, AE$5))</f>
        <v/>
      </c>
      <c r="AF632" s="301" t="str" cm="1">
        <f t="array" ref="AF632">IF( $X632, "", INDEX(韻母資料表, AE632, AF$5))</f>
        <v/>
      </c>
      <c r="AG632" s="298"/>
      <c r="AH632" s="301" t="str">
        <f t="array" ref="AH632">IF( $X632, "", IF( INDEX(韻母資料表, AD632, $AH$5) = "入聲", TRUE, FALSE) )</f>
        <v/>
      </c>
      <c r="AI632" s="302" t="str">
        <f t="shared" si="245"/>
        <v/>
      </c>
      <c r="AJ632" s="302" t="str">
        <f t="shared" si="250"/>
        <v/>
      </c>
      <c r="AK632" s="362" t="str">
        <f t="array" ref="AK632">IF( $X632, "", INDEX(韻母資料表, $AD632, $AK$5))</f>
        <v/>
      </c>
      <c r="AL632" s="362" t="str">
        <f t="array" ref="AL632">IF($X632, "", INDEX(白話字韻母八聲調資料表, $AE632, $AJ632))</f>
        <v/>
      </c>
      <c r="AM632" s="298"/>
      <c r="AN632" s="362" t="str" cm="1">
        <f t="array" ref="AN632">IF($W632, "", INDEX(聲母資料表, $AA632, AN$5))</f>
        <v/>
      </c>
      <c r="AO632" s="367" t="str" cm="1">
        <f t="array" ref="AO632">IF($X632, "", INDEX(韻母資料表, $AD632, AO$5))</f>
        <v/>
      </c>
      <c r="AP632" s="362" t="str" cm="1">
        <f t="array" ref="AP632">IF($X632, "", INDEX(台羅韻母八聲調資料表, $AE632, $F632))</f>
        <v/>
      </c>
      <c r="AQ632" s="298"/>
      <c r="AR632" s="302" t="str">
        <f t="array" ref="AR632">IF($W632, "", INDEX(聲母資料表, $AA632, $AR$5))</f>
        <v/>
      </c>
      <c r="AS632" s="303" t="str">
        <f t="array" ref="AS632">IF($X632, "", INDEX(韻母資料表, $AD632, $AS$5))</f>
        <v/>
      </c>
      <c r="AT632" s="302" t="str">
        <f t="array" ref="AT632">IF($X632, "", INDEX(閩拼韻母八聲調資料表, $AE632, $AJ632))</f>
        <v/>
      </c>
      <c r="AV632" s="301" t="b">
        <f t="shared" si="247"/>
        <v>0</v>
      </c>
      <c r="AW632" s="301" t="str">
        <f>IF( $AV632, IFERROR( IF(MATCH( $E632, 顎音化聲母!$H$9:$H$37, 0), TRUE, FALSE), FALSE), "")</f>
        <v/>
      </c>
      <c r="AX632" s="301" t="str">
        <f t="array" ref="AX632">IF( AND($AV632, $AW632), INDEX(顎音化聲母資料表, MATCH( $D632 &amp; $E632, 顎音化聲母!$L$5:$L$136, 0), 3), "")</f>
        <v/>
      </c>
      <c r="AY632" s="301" t="str">
        <f t="shared" si="246"/>
        <v/>
      </c>
      <c r="AZ632" s="362" t="str">
        <f t="array" ref="AZ632">IF($AY632="", "", IF( $AX632&lt;&gt;"", $AX632,INDEX(聲母資料表, $AY632, $AZ$5)))</f>
        <v/>
      </c>
      <c r="BA632" s="362" t="str">
        <f t="array" ref="BA632">IF($X632, "", INDEX(方音八音反切資料表, $AE632, $AJ632))</f>
        <v/>
      </c>
    </row>
    <row r="633" spans="2:53">
      <c r="B633" s="307">
        <f t="shared" si="228"/>
        <v>626</v>
      </c>
      <c r="C633" s="404"/>
      <c r="D633" s="312"/>
      <c r="E633" s="312"/>
      <c r="F633" s="296"/>
      <c r="G633" s="418" t="str">
        <f t="shared" si="229"/>
        <v/>
      </c>
      <c r="H633" s="269" t="str" cm="1">
        <f t="array" ref="H633">IF( OR($U633, NOT($V633), $X633), "",  $AF633 &amp; INDEX(中文數值資料表, $AJ633, 2) &amp; $AC633)</f>
        <v/>
      </c>
      <c r="I633" s="332" t="str">
        <f t="shared" si="230"/>
        <v/>
      </c>
      <c r="J633" s="333" t="str">
        <f t="shared" si="231"/>
        <v/>
      </c>
      <c r="K633" s="334" t="str">
        <f t="shared" si="232"/>
        <v/>
      </c>
      <c r="L633" s="335" t="str">
        <f t="shared" si="233"/>
        <v/>
      </c>
      <c r="M633" s="270" t="str">
        <f t="shared" ca="1" si="234"/>
        <v xml:space="preserve">\ltjruby{}{}\
</v>
      </c>
      <c r="N633" s="270" t="str">
        <f t="shared" ca="1" si="235"/>
        <v xml:space="preserve">&lt;ruby&gt;&lt;rt&gt;&lt;/rt&gt;&lt;/ruby&gt;
</v>
      </c>
      <c r="O633" s="270" t="str">
        <f t="shared" ca="1" si="236"/>
        <v xml:space="preserve">&lt;ruby&gt;&lt;rt&gt;&lt;/rt&gt;&lt;/ruby&gt;
</v>
      </c>
      <c r="P633" s="270" t="str">
        <f t="shared" ca="1" si="252"/>
        <v xml:space="preserve">&lt;ruby&gt;&lt;rt&gt;&lt;/rt&gt;&lt;/ruby&gt;
</v>
      </c>
      <c r="Q633" s="270" t="str">
        <f t="shared" ca="1" si="252"/>
        <v xml:space="preserve">&lt;ruby&gt;&lt;rt&gt;&lt;/rt&gt;&lt;/ruby&gt;
</v>
      </c>
      <c r="R633" s="271" t="str">
        <f t="shared" ca="1" si="237"/>
        <v xml:space="preserve">&lt;ruby&gt;&lt;rtc&gt;&lt;/rtc&gt;&lt;/ruby&gt;
</v>
      </c>
      <c r="S633" s="271" t="str">
        <f t="shared" ca="1" si="238"/>
        <v xml:space="preserve">&lt;ruby&gt;&lt;rt&gt;&lt;/rt&gt;&lt;rtc&gt;&lt;/rtc&gt;&lt;/ruby&gt;
</v>
      </c>
      <c r="T633" s="244"/>
      <c r="U633" s="272" t="b">
        <f t="shared" si="239"/>
        <v>0</v>
      </c>
      <c r="V633" s="272" t="b">
        <f t="shared" si="240"/>
        <v>0</v>
      </c>
      <c r="W633" s="272" t="b">
        <f t="shared" si="248"/>
        <v>1</v>
      </c>
      <c r="X633" s="272" t="b">
        <f t="shared" si="241"/>
        <v>1</v>
      </c>
      <c r="Y633" s="272" t="b">
        <f t="shared" si="242"/>
        <v>0</v>
      </c>
      <c r="Z633" s="298"/>
      <c r="AA633" s="305" t="str">
        <f t="shared" si="243"/>
        <v/>
      </c>
      <c r="AB633" s="301" t="str" cm="1">
        <f t="array" ref="AB633">IF( $AA633="", "", INDEX(聲母資料表, $AA633, AB$5))</f>
        <v/>
      </c>
      <c r="AC633" s="301" t="str" cm="1">
        <f t="array" ref="AC633">IF( $AA633="", "", INDEX(聲母資料表, $AA633, AC$5))</f>
        <v/>
      </c>
      <c r="AD633" s="305" t="str">
        <f t="shared" si="244"/>
        <v/>
      </c>
      <c r="AE633" s="301" t="str" cm="1">
        <f t="array" ref="AE633">IF( $X633, "", INDEX(韻母資料表, AD633, AE$5))</f>
        <v/>
      </c>
      <c r="AF633" s="301" t="str" cm="1">
        <f t="array" ref="AF633">IF( $X633, "", INDEX(韻母資料表, AE633, AF$5))</f>
        <v/>
      </c>
      <c r="AG633" s="298"/>
      <c r="AH633" s="301" t="str">
        <f t="array" ref="AH633">IF( $X633, "", IF( INDEX(韻母資料表, AD633, $AH$5) = "入聲", TRUE, FALSE) )</f>
        <v/>
      </c>
      <c r="AI633" s="302" t="str">
        <f t="shared" si="245"/>
        <v/>
      </c>
      <c r="AJ633" s="302" t="str">
        <f t="shared" si="250"/>
        <v/>
      </c>
      <c r="AK633" s="362" t="str">
        <f t="array" ref="AK633">IF( $X633, "", INDEX(韻母資料表, $AD633, $AK$5))</f>
        <v/>
      </c>
      <c r="AL633" s="362" t="str">
        <f t="array" ref="AL633">IF($X633, "", INDEX(白話字韻母八聲調資料表, $AE633, $AJ633))</f>
        <v/>
      </c>
      <c r="AM633" s="298"/>
      <c r="AN633" s="362" t="str" cm="1">
        <f t="array" ref="AN633">IF($W633, "", INDEX(聲母資料表, $AA633, AN$5))</f>
        <v/>
      </c>
      <c r="AO633" s="367" t="str" cm="1">
        <f t="array" ref="AO633">IF($X633, "", INDEX(韻母資料表, $AD633, AO$5))</f>
        <v/>
      </c>
      <c r="AP633" s="362" t="str" cm="1">
        <f t="array" ref="AP633">IF($X633, "", INDEX(台羅韻母八聲調資料表, $AE633, $F633))</f>
        <v/>
      </c>
      <c r="AQ633" s="298"/>
      <c r="AR633" s="302" t="str">
        <f t="array" ref="AR633">IF($W633, "", INDEX(聲母資料表, $AA633, $AR$5))</f>
        <v/>
      </c>
      <c r="AS633" s="303" t="str">
        <f t="array" ref="AS633">IF($X633, "", INDEX(韻母資料表, $AD633, $AS$5))</f>
        <v/>
      </c>
      <c r="AT633" s="302" t="str">
        <f t="array" ref="AT633">IF($X633, "", INDEX(閩拼韻母八聲調資料表, $AE633, $AJ633))</f>
        <v/>
      </c>
      <c r="AV633" s="301" t="b">
        <f t="shared" si="247"/>
        <v>0</v>
      </c>
      <c r="AW633" s="301" t="str">
        <f>IF( $AV633, IFERROR( IF(MATCH( $E633, 顎音化聲母!$H$9:$H$37, 0), TRUE, FALSE), FALSE), "")</f>
        <v/>
      </c>
      <c r="AX633" s="301" t="str">
        <f t="array" ref="AX633">IF( AND($AV633, $AW633), INDEX(顎音化聲母資料表, MATCH( $D633 &amp; $E633, 顎音化聲母!$L$5:$L$136, 0), 3), "")</f>
        <v/>
      </c>
      <c r="AY633" s="301" t="str">
        <f t="shared" si="246"/>
        <v/>
      </c>
      <c r="AZ633" s="362" t="str">
        <f t="array" ref="AZ633">IF($AY633="", "", IF( $AX633&lt;&gt;"", $AX633,INDEX(聲母資料表, $AY633, $AZ$5)))</f>
        <v/>
      </c>
      <c r="BA633" s="362" t="str">
        <f t="array" ref="BA633">IF($X633, "", INDEX(方音八音反切資料表, $AE633, $AJ633))</f>
        <v/>
      </c>
    </row>
    <row r="634" spans="2:53">
      <c r="B634" s="307">
        <f t="shared" si="228"/>
        <v>627</v>
      </c>
      <c r="C634" s="404"/>
      <c r="D634" s="312"/>
      <c r="E634" s="312"/>
      <c r="F634" s="296"/>
      <c r="G634" s="418" t="str">
        <f t="shared" si="229"/>
        <v/>
      </c>
      <c r="H634" s="269" t="str" cm="1">
        <f t="array" ref="H634">IF( OR($U634, NOT($V634), $X634), "",  $AF634 &amp; INDEX(中文數值資料表, $AJ634, 2) &amp; $AC634)</f>
        <v/>
      </c>
      <c r="I634" s="332" t="str">
        <f t="shared" si="230"/>
        <v/>
      </c>
      <c r="J634" s="333" t="str">
        <f t="shared" si="231"/>
        <v/>
      </c>
      <c r="K634" s="334" t="str">
        <f t="shared" si="232"/>
        <v/>
      </c>
      <c r="L634" s="335" t="str">
        <f t="shared" si="233"/>
        <v/>
      </c>
      <c r="M634" s="270" t="str">
        <f t="shared" ca="1" si="234"/>
        <v xml:space="preserve">\ltjruby{}{}\
</v>
      </c>
      <c r="N634" s="270" t="str">
        <f t="shared" ca="1" si="235"/>
        <v xml:space="preserve">&lt;ruby&gt;&lt;rt&gt;&lt;/rt&gt;&lt;/ruby&gt;
</v>
      </c>
      <c r="O634" s="270" t="str">
        <f t="shared" ca="1" si="236"/>
        <v xml:space="preserve">&lt;ruby&gt;&lt;rt&gt;&lt;/rt&gt;&lt;/ruby&gt;
</v>
      </c>
      <c r="P634" s="270" t="str">
        <f t="shared" ca="1" si="252"/>
        <v xml:space="preserve">&lt;ruby&gt;&lt;rt&gt;&lt;/rt&gt;&lt;/ruby&gt;
</v>
      </c>
      <c r="Q634" s="270" t="str">
        <f t="shared" ca="1" si="252"/>
        <v xml:space="preserve">&lt;ruby&gt;&lt;rt&gt;&lt;/rt&gt;&lt;/ruby&gt;
</v>
      </c>
      <c r="R634" s="271" t="str">
        <f t="shared" ca="1" si="237"/>
        <v xml:space="preserve">&lt;ruby&gt;&lt;rtc&gt;&lt;/rtc&gt;&lt;/ruby&gt;
</v>
      </c>
      <c r="S634" s="271" t="str">
        <f t="shared" ca="1" si="238"/>
        <v xml:space="preserve">&lt;ruby&gt;&lt;rt&gt;&lt;/rt&gt;&lt;rtc&gt;&lt;/rtc&gt;&lt;/ruby&gt;
</v>
      </c>
      <c r="T634" s="244"/>
      <c r="U634" s="272" t="b">
        <f t="shared" si="239"/>
        <v>0</v>
      </c>
      <c r="V634" s="272" t="b">
        <f t="shared" si="240"/>
        <v>0</v>
      </c>
      <c r="W634" s="272" t="b">
        <f t="shared" si="248"/>
        <v>1</v>
      </c>
      <c r="X634" s="272" t="b">
        <f t="shared" si="241"/>
        <v>1</v>
      </c>
      <c r="Y634" s="272" t="b">
        <f t="shared" si="242"/>
        <v>0</v>
      </c>
      <c r="Z634" s="298"/>
      <c r="AA634" s="305" t="str">
        <f t="shared" si="243"/>
        <v/>
      </c>
      <c r="AB634" s="301" t="str" cm="1">
        <f t="array" ref="AB634">IF( $AA634="", "", INDEX(聲母資料表, $AA634, AB$5))</f>
        <v/>
      </c>
      <c r="AC634" s="301" t="str" cm="1">
        <f t="array" ref="AC634">IF( $AA634="", "", INDEX(聲母資料表, $AA634, AC$5))</f>
        <v/>
      </c>
      <c r="AD634" s="305" t="str">
        <f t="shared" si="244"/>
        <v/>
      </c>
      <c r="AE634" s="301" t="str" cm="1">
        <f t="array" ref="AE634">IF( $X634, "", INDEX(韻母資料表, AD634, AE$5))</f>
        <v/>
      </c>
      <c r="AF634" s="301" t="str" cm="1">
        <f t="array" ref="AF634">IF( $X634, "", INDEX(韻母資料表, AE634, AF$5))</f>
        <v/>
      </c>
      <c r="AG634" s="298"/>
      <c r="AH634" s="301" t="str">
        <f t="array" ref="AH634">IF( $X634, "", IF( INDEX(韻母資料表, AD634, $AH$5) = "入聲", TRUE, FALSE) )</f>
        <v/>
      </c>
      <c r="AI634" s="302" t="str">
        <f t="shared" si="245"/>
        <v/>
      </c>
      <c r="AJ634" s="302" t="str">
        <f t="shared" si="250"/>
        <v/>
      </c>
      <c r="AK634" s="362" t="str">
        <f t="array" ref="AK634">IF( $X634, "", INDEX(韻母資料表, $AD634, $AK$5))</f>
        <v/>
      </c>
      <c r="AL634" s="362" t="str">
        <f t="array" ref="AL634">IF($X634, "", INDEX(白話字韻母八聲調資料表, $AE634, $AJ634))</f>
        <v/>
      </c>
      <c r="AM634" s="298"/>
      <c r="AN634" s="362" t="str" cm="1">
        <f t="array" ref="AN634">IF($W634, "", INDEX(聲母資料表, $AA634, AN$5))</f>
        <v/>
      </c>
      <c r="AO634" s="367" t="str" cm="1">
        <f t="array" ref="AO634">IF($X634, "", INDEX(韻母資料表, $AD634, AO$5))</f>
        <v/>
      </c>
      <c r="AP634" s="362" t="str" cm="1">
        <f t="array" ref="AP634">IF($X634, "", INDEX(台羅韻母八聲調資料表, $AE634, $F634))</f>
        <v/>
      </c>
      <c r="AQ634" s="298"/>
      <c r="AR634" s="302" t="str">
        <f t="array" ref="AR634">IF($W634, "", INDEX(聲母資料表, $AA634, $AR$5))</f>
        <v/>
      </c>
      <c r="AS634" s="303" t="str">
        <f t="array" ref="AS634">IF($X634, "", INDEX(韻母資料表, $AD634, $AS$5))</f>
        <v/>
      </c>
      <c r="AT634" s="302" t="str">
        <f t="array" ref="AT634">IF($X634, "", INDEX(閩拼韻母八聲調資料表, $AE634, $AJ634))</f>
        <v/>
      </c>
      <c r="AV634" s="301" t="b">
        <f t="shared" si="247"/>
        <v>0</v>
      </c>
      <c r="AW634" s="301" t="str">
        <f>IF( $AV634, IFERROR( IF(MATCH( $E634, 顎音化聲母!$H$9:$H$37, 0), TRUE, FALSE), FALSE), "")</f>
        <v/>
      </c>
      <c r="AX634" s="301" t="str">
        <f t="array" ref="AX634">IF( AND($AV634, $AW634), INDEX(顎音化聲母資料表, MATCH( $D634 &amp; $E634, 顎音化聲母!$L$5:$L$136, 0), 3), "")</f>
        <v/>
      </c>
      <c r="AY634" s="301" t="str">
        <f t="shared" si="246"/>
        <v/>
      </c>
      <c r="AZ634" s="362" t="str">
        <f t="array" ref="AZ634">IF($AY634="", "", IF( $AX634&lt;&gt;"", $AX634,INDEX(聲母資料表, $AY634, $AZ$5)))</f>
        <v/>
      </c>
      <c r="BA634" s="362" t="str">
        <f t="array" ref="BA634">IF($X634, "", INDEX(方音八音反切資料表, $AE634, $AJ634))</f>
        <v/>
      </c>
    </row>
    <row r="635" spans="2:53">
      <c r="B635" s="307">
        <f t="shared" si="228"/>
        <v>628</v>
      </c>
      <c r="C635" s="404"/>
      <c r="D635" s="312"/>
      <c r="E635" s="312"/>
      <c r="F635" s="296"/>
      <c r="G635" s="418" t="str">
        <f t="shared" si="229"/>
        <v/>
      </c>
      <c r="H635" s="269" t="str" cm="1">
        <f t="array" ref="H635">IF( OR($U635, NOT($V635), $X635), "",  $AF635 &amp; INDEX(中文數值資料表, $AJ635, 2) &amp; $AC635)</f>
        <v/>
      </c>
      <c r="I635" s="332" t="str">
        <f t="shared" si="230"/>
        <v/>
      </c>
      <c r="J635" s="333" t="str">
        <f t="shared" si="231"/>
        <v/>
      </c>
      <c r="K635" s="334" t="str">
        <f t="shared" si="232"/>
        <v/>
      </c>
      <c r="L635" s="335" t="str">
        <f t="shared" si="233"/>
        <v/>
      </c>
      <c r="M635" s="270" t="str">
        <f t="shared" ca="1" si="234"/>
        <v xml:space="preserve">\ltjruby{}{}\
</v>
      </c>
      <c r="N635" s="270" t="str">
        <f t="shared" ca="1" si="235"/>
        <v xml:space="preserve">&lt;ruby&gt;&lt;rt&gt;&lt;/rt&gt;&lt;/ruby&gt;
</v>
      </c>
      <c r="O635" s="270" t="str">
        <f t="shared" ca="1" si="236"/>
        <v xml:space="preserve">&lt;ruby&gt;&lt;rt&gt;&lt;/rt&gt;&lt;/ruby&gt;
</v>
      </c>
      <c r="P635" s="270" t="str">
        <f t="shared" ca="1" si="252"/>
        <v xml:space="preserve">&lt;ruby&gt;&lt;rt&gt;&lt;/rt&gt;&lt;/ruby&gt;
</v>
      </c>
      <c r="Q635" s="270" t="str">
        <f t="shared" ca="1" si="252"/>
        <v xml:space="preserve">&lt;ruby&gt;&lt;rt&gt;&lt;/rt&gt;&lt;/ruby&gt;
</v>
      </c>
      <c r="R635" s="271" t="str">
        <f t="shared" ca="1" si="237"/>
        <v xml:space="preserve">&lt;ruby&gt;&lt;rtc&gt;&lt;/rtc&gt;&lt;/ruby&gt;
</v>
      </c>
      <c r="S635" s="271" t="str">
        <f t="shared" ca="1" si="238"/>
        <v xml:space="preserve">&lt;ruby&gt;&lt;rt&gt;&lt;/rt&gt;&lt;rtc&gt;&lt;/rtc&gt;&lt;/ruby&gt;
</v>
      </c>
      <c r="T635" s="244"/>
      <c r="U635" s="272" t="b">
        <f t="shared" si="239"/>
        <v>0</v>
      </c>
      <c r="V635" s="272" t="b">
        <f t="shared" si="240"/>
        <v>0</v>
      </c>
      <c r="W635" s="272" t="b">
        <f t="shared" si="248"/>
        <v>1</v>
      </c>
      <c r="X635" s="272" t="b">
        <f t="shared" si="241"/>
        <v>1</v>
      </c>
      <c r="Y635" s="272" t="b">
        <f t="shared" si="242"/>
        <v>0</v>
      </c>
      <c r="Z635" s="298"/>
      <c r="AA635" s="305" t="str">
        <f t="shared" si="243"/>
        <v/>
      </c>
      <c r="AB635" s="301" t="str" cm="1">
        <f t="array" ref="AB635">IF( $AA635="", "", INDEX(聲母資料表, $AA635, AB$5))</f>
        <v/>
      </c>
      <c r="AC635" s="301" t="str" cm="1">
        <f t="array" ref="AC635">IF( $AA635="", "", INDEX(聲母資料表, $AA635, AC$5))</f>
        <v/>
      </c>
      <c r="AD635" s="305" t="str">
        <f t="shared" si="244"/>
        <v/>
      </c>
      <c r="AE635" s="301" t="str" cm="1">
        <f t="array" ref="AE635">IF( $X635, "", INDEX(韻母資料表, AD635, AE$5))</f>
        <v/>
      </c>
      <c r="AF635" s="301" t="str" cm="1">
        <f t="array" ref="AF635">IF( $X635, "", INDEX(韻母資料表, AE635, AF$5))</f>
        <v/>
      </c>
      <c r="AG635" s="298"/>
      <c r="AH635" s="301" t="str">
        <f t="array" ref="AH635">IF( $X635, "", IF( INDEX(韻母資料表, AD635, $AH$5) = "入聲", TRUE, FALSE) )</f>
        <v/>
      </c>
      <c r="AI635" s="302" t="str">
        <f t="shared" si="245"/>
        <v/>
      </c>
      <c r="AJ635" s="302" t="str">
        <f t="shared" si="250"/>
        <v/>
      </c>
      <c r="AK635" s="362" t="str">
        <f t="array" ref="AK635">IF( $X635, "", INDEX(韻母資料表, $AD635, $AK$5))</f>
        <v/>
      </c>
      <c r="AL635" s="362" t="str">
        <f t="array" ref="AL635">IF($X635, "", INDEX(白話字韻母八聲調資料表, $AE635, $AJ635))</f>
        <v/>
      </c>
      <c r="AM635" s="298"/>
      <c r="AN635" s="362" t="str" cm="1">
        <f t="array" ref="AN635">IF($W635, "", INDEX(聲母資料表, $AA635, AN$5))</f>
        <v/>
      </c>
      <c r="AO635" s="367" t="str" cm="1">
        <f t="array" ref="AO635">IF($X635, "", INDEX(韻母資料表, $AD635, AO$5))</f>
        <v/>
      </c>
      <c r="AP635" s="362" t="str" cm="1">
        <f t="array" ref="AP635">IF($X635, "", INDEX(台羅韻母八聲調資料表, $AE635, $F635))</f>
        <v/>
      </c>
      <c r="AQ635" s="298"/>
      <c r="AR635" s="302" t="str">
        <f t="array" ref="AR635">IF($W635, "", INDEX(聲母資料表, $AA635, $AR$5))</f>
        <v/>
      </c>
      <c r="AS635" s="303" t="str">
        <f t="array" ref="AS635">IF($X635, "", INDEX(韻母資料表, $AD635, $AS$5))</f>
        <v/>
      </c>
      <c r="AT635" s="302" t="str">
        <f t="array" ref="AT635">IF($X635, "", INDEX(閩拼韻母八聲調資料表, $AE635, $AJ635))</f>
        <v/>
      </c>
      <c r="AV635" s="301" t="b">
        <f t="shared" si="247"/>
        <v>0</v>
      </c>
      <c r="AW635" s="301" t="str">
        <f>IF( $AV635, IFERROR( IF(MATCH( $E635, 顎音化聲母!$H$9:$H$37, 0), TRUE, FALSE), FALSE), "")</f>
        <v/>
      </c>
      <c r="AX635" s="301" t="str">
        <f t="array" ref="AX635">IF( AND($AV635, $AW635), INDEX(顎音化聲母資料表, MATCH( $D635 &amp; $E635, 顎音化聲母!$L$5:$L$136, 0), 3), "")</f>
        <v/>
      </c>
      <c r="AY635" s="301" t="str">
        <f t="shared" si="246"/>
        <v/>
      </c>
      <c r="AZ635" s="362" t="str">
        <f t="array" ref="AZ635">IF($AY635="", "", IF( $AX635&lt;&gt;"", $AX635,INDEX(聲母資料表, $AY635, $AZ$5)))</f>
        <v/>
      </c>
      <c r="BA635" s="362" t="str">
        <f t="array" ref="BA635">IF($X635, "", INDEX(方音八音反切資料表, $AE635, $AJ635))</f>
        <v/>
      </c>
    </row>
    <row r="636" spans="2:53">
      <c r="B636" s="307">
        <f t="shared" si="228"/>
        <v>629</v>
      </c>
      <c r="C636" s="404"/>
      <c r="D636" s="312"/>
      <c r="E636" s="312"/>
      <c r="F636" s="296"/>
      <c r="G636" s="418" t="str">
        <f t="shared" si="229"/>
        <v/>
      </c>
      <c r="H636" s="269" t="str" cm="1">
        <f t="array" ref="H636">IF( OR($U636, NOT($V636), $X636), "",  $AF636 &amp; INDEX(中文數值資料表, $AJ636, 2) &amp; $AC636)</f>
        <v/>
      </c>
      <c r="I636" s="332" t="str">
        <f t="shared" si="230"/>
        <v/>
      </c>
      <c r="J636" s="333" t="str">
        <f t="shared" si="231"/>
        <v/>
      </c>
      <c r="K636" s="334" t="str">
        <f t="shared" si="232"/>
        <v/>
      </c>
      <c r="L636" s="335" t="str">
        <f t="shared" si="233"/>
        <v/>
      </c>
      <c r="M636" s="270" t="str">
        <f t="shared" ca="1" si="234"/>
        <v xml:space="preserve">\ltjruby{}{}\
</v>
      </c>
      <c r="N636" s="270" t="str">
        <f t="shared" ca="1" si="235"/>
        <v xml:space="preserve">&lt;ruby&gt;&lt;rt&gt;&lt;/rt&gt;&lt;/ruby&gt;
</v>
      </c>
      <c r="O636" s="270" t="str">
        <f t="shared" ca="1" si="236"/>
        <v xml:space="preserve">&lt;ruby&gt;&lt;rt&gt;&lt;/rt&gt;&lt;/ruby&gt;
</v>
      </c>
      <c r="P636" s="270" t="str">
        <f t="shared" ca="1" si="252"/>
        <v xml:space="preserve">&lt;ruby&gt;&lt;rt&gt;&lt;/rt&gt;&lt;/ruby&gt;
</v>
      </c>
      <c r="Q636" s="270" t="str">
        <f t="shared" ca="1" si="252"/>
        <v xml:space="preserve">&lt;ruby&gt;&lt;rt&gt;&lt;/rt&gt;&lt;/ruby&gt;
</v>
      </c>
      <c r="R636" s="271" t="str">
        <f t="shared" ca="1" si="237"/>
        <v xml:space="preserve">&lt;ruby&gt;&lt;rtc&gt;&lt;/rtc&gt;&lt;/ruby&gt;
</v>
      </c>
      <c r="S636" s="271" t="str">
        <f t="shared" ca="1" si="238"/>
        <v xml:space="preserve">&lt;ruby&gt;&lt;rt&gt;&lt;/rt&gt;&lt;rtc&gt;&lt;/rtc&gt;&lt;/ruby&gt;
</v>
      </c>
      <c r="T636" s="244"/>
      <c r="U636" s="272" t="b">
        <f t="shared" si="239"/>
        <v>0</v>
      </c>
      <c r="V636" s="272" t="b">
        <f t="shared" si="240"/>
        <v>0</v>
      </c>
      <c r="W636" s="272" t="b">
        <f t="shared" si="248"/>
        <v>1</v>
      </c>
      <c r="X636" s="272" t="b">
        <f t="shared" si="241"/>
        <v>1</v>
      </c>
      <c r="Y636" s="272" t="b">
        <f t="shared" si="242"/>
        <v>0</v>
      </c>
      <c r="Z636" s="298"/>
      <c r="AA636" s="305" t="str">
        <f t="shared" si="243"/>
        <v/>
      </c>
      <c r="AB636" s="301" t="str" cm="1">
        <f t="array" ref="AB636">IF( $AA636="", "", INDEX(聲母資料表, $AA636, AB$5))</f>
        <v/>
      </c>
      <c r="AC636" s="301" t="str" cm="1">
        <f t="array" ref="AC636">IF( $AA636="", "", INDEX(聲母資料表, $AA636, AC$5))</f>
        <v/>
      </c>
      <c r="AD636" s="305" t="str">
        <f t="shared" si="244"/>
        <v/>
      </c>
      <c r="AE636" s="301" t="str" cm="1">
        <f t="array" ref="AE636">IF( $X636, "", INDEX(韻母資料表, AD636, AE$5))</f>
        <v/>
      </c>
      <c r="AF636" s="301" t="str" cm="1">
        <f t="array" ref="AF636">IF( $X636, "", INDEX(韻母資料表, AE636, AF$5))</f>
        <v/>
      </c>
      <c r="AG636" s="298"/>
      <c r="AH636" s="301" t="str">
        <f t="array" ref="AH636">IF( $X636, "", IF( INDEX(韻母資料表, AD636, $AH$5) = "入聲", TRUE, FALSE) )</f>
        <v/>
      </c>
      <c r="AI636" s="302" t="str">
        <f t="shared" si="245"/>
        <v/>
      </c>
      <c r="AJ636" s="302" t="str">
        <f t="shared" si="250"/>
        <v/>
      </c>
      <c r="AK636" s="362" t="str">
        <f t="array" ref="AK636">IF( $X636, "", INDEX(韻母資料表, $AD636, $AK$5))</f>
        <v/>
      </c>
      <c r="AL636" s="362" t="str">
        <f t="array" ref="AL636">IF($X636, "", INDEX(白話字韻母八聲調資料表, $AE636, $AJ636))</f>
        <v/>
      </c>
      <c r="AM636" s="298"/>
      <c r="AN636" s="362" t="str" cm="1">
        <f t="array" ref="AN636">IF($W636, "", INDEX(聲母資料表, $AA636, AN$5))</f>
        <v/>
      </c>
      <c r="AO636" s="367" t="str" cm="1">
        <f t="array" ref="AO636">IF($X636, "", INDEX(韻母資料表, $AD636, AO$5))</f>
        <v/>
      </c>
      <c r="AP636" s="362" t="str" cm="1">
        <f t="array" ref="AP636">IF($X636, "", INDEX(台羅韻母八聲調資料表, $AE636, $F636))</f>
        <v/>
      </c>
      <c r="AQ636" s="298"/>
      <c r="AR636" s="302" t="str">
        <f t="array" ref="AR636">IF($W636, "", INDEX(聲母資料表, $AA636, $AR$5))</f>
        <v/>
      </c>
      <c r="AS636" s="303" t="str">
        <f t="array" ref="AS636">IF($X636, "", INDEX(韻母資料表, $AD636, $AS$5))</f>
        <v/>
      </c>
      <c r="AT636" s="302" t="str">
        <f t="array" ref="AT636">IF($X636, "", INDEX(閩拼韻母八聲調資料表, $AE636, $AJ636))</f>
        <v/>
      </c>
      <c r="AV636" s="301" t="b">
        <f t="shared" si="247"/>
        <v>0</v>
      </c>
      <c r="AW636" s="301" t="str">
        <f>IF( $AV636, IFERROR( IF(MATCH( $E636, 顎音化聲母!$H$9:$H$37, 0), TRUE, FALSE), FALSE), "")</f>
        <v/>
      </c>
      <c r="AX636" s="301" t="str">
        <f t="array" ref="AX636">IF( AND($AV636, $AW636), INDEX(顎音化聲母資料表, MATCH( $D636 &amp; $E636, 顎音化聲母!$L$5:$L$136, 0), 3), "")</f>
        <v/>
      </c>
      <c r="AY636" s="301" t="str">
        <f t="shared" si="246"/>
        <v/>
      </c>
      <c r="AZ636" s="362" t="str">
        <f t="array" ref="AZ636">IF($AY636="", "", IF( $AX636&lt;&gt;"", $AX636,INDEX(聲母資料表, $AY636, $AZ$5)))</f>
        <v/>
      </c>
      <c r="BA636" s="362" t="str">
        <f t="array" ref="BA636">IF($X636, "", INDEX(方音八音反切資料表, $AE636, $AJ636))</f>
        <v/>
      </c>
    </row>
    <row r="637" spans="2:53">
      <c r="B637" s="307">
        <f t="shared" si="228"/>
        <v>630</v>
      </c>
      <c r="C637" s="404"/>
      <c r="D637" s="312"/>
      <c r="E637" s="312"/>
      <c r="F637" s="296"/>
      <c r="G637" s="418" t="str">
        <f t="shared" si="229"/>
        <v/>
      </c>
      <c r="H637" s="269" t="str" cm="1">
        <f t="array" ref="H637">IF( OR($U637, NOT($V637), $X637), "",  $AF637 &amp; INDEX(中文數值資料表, $AJ637, 2) &amp; $AC637)</f>
        <v/>
      </c>
      <c r="I637" s="332" t="str">
        <f t="shared" si="230"/>
        <v/>
      </c>
      <c r="J637" s="333" t="str">
        <f t="shared" si="231"/>
        <v/>
      </c>
      <c r="K637" s="334" t="str">
        <f t="shared" si="232"/>
        <v/>
      </c>
      <c r="L637" s="335" t="str">
        <f t="shared" si="233"/>
        <v/>
      </c>
      <c r="M637" s="270" t="str">
        <f t="shared" ca="1" si="234"/>
        <v xml:space="preserve">\ltjruby{}{}\
</v>
      </c>
      <c r="N637" s="270" t="str">
        <f t="shared" ca="1" si="235"/>
        <v xml:space="preserve">&lt;ruby&gt;&lt;rt&gt;&lt;/rt&gt;&lt;/ruby&gt;
</v>
      </c>
      <c r="O637" s="270" t="str">
        <f t="shared" ca="1" si="236"/>
        <v xml:space="preserve">&lt;ruby&gt;&lt;rt&gt;&lt;/rt&gt;&lt;/ruby&gt;
</v>
      </c>
      <c r="P637" s="270" t="str">
        <f t="shared" ca="1" si="252"/>
        <v xml:space="preserve">&lt;ruby&gt;&lt;rt&gt;&lt;/rt&gt;&lt;/ruby&gt;
</v>
      </c>
      <c r="Q637" s="270" t="str">
        <f t="shared" ca="1" si="252"/>
        <v xml:space="preserve">&lt;ruby&gt;&lt;rt&gt;&lt;/rt&gt;&lt;/ruby&gt;
</v>
      </c>
      <c r="R637" s="271" t="str">
        <f t="shared" ca="1" si="237"/>
        <v xml:space="preserve">&lt;ruby&gt;&lt;rtc&gt;&lt;/rtc&gt;&lt;/ruby&gt;
</v>
      </c>
      <c r="S637" s="271" t="str">
        <f t="shared" ca="1" si="238"/>
        <v xml:space="preserve">&lt;ruby&gt;&lt;rt&gt;&lt;/rt&gt;&lt;rtc&gt;&lt;/rtc&gt;&lt;/ruby&gt;
</v>
      </c>
      <c r="T637" s="244"/>
      <c r="U637" s="272" t="b">
        <f t="shared" si="239"/>
        <v>0</v>
      </c>
      <c r="V637" s="272" t="b">
        <f t="shared" si="240"/>
        <v>0</v>
      </c>
      <c r="W637" s="272" t="b">
        <f t="shared" si="248"/>
        <v>1</v>
      </c>
      <c r="X637" s="272" t="b">
        <f t="shared" si="241"/>
        <v>1</v>
      </c>
      <c r="Y637" s="272" t="b">
        <f t="shared" si="242"/>
        <v>0</v>
      </c>
      <c r="Z637" s="298"/>
      <c r="AA637" s="305" t="str">
        <f t="shared" si="243"/>
        <v/>
      </c>
      <c r="AB637" s="301" t="str" cm="1">
        <f t="array" ref="AB637">IF( $AA637="", "", INDEX(聲母資料表, $AA637, AB$5))</f>
        <v/>
      </c>
      <c r="AC637" s="301" t="str" cm="1">
        <f t="array" ref="AC637">IF( $AA637="", "", INDEX(聲母資料表, $AA637, AC$5))</f>
        <v/>
      </c>
      <c r="AD637" s="305" t="str">
        <f t="shared" si="244"/>
        <v/>
      </c>
      <c r="AE637" s="301" t="str" cm="1">
        <f t="array" ref="AE637">IF( $X637, "", INDEX(韻母資料表, AD637, AE$5))</f>
        <v/>
      </c>
      <c r="AF637" s="301" t="str" cm="1">
        <f t="array" ref="AF637">IF( $X637, "", INDEX(韻母資料表, AE637, AF$5))</f>
        <v/>
      </c>
      <c r="AG637" s="298"/>
      <c r="AH637" s="301" t="str">
        <f t="array" ref="AH637">IF( $X637, "", IF( INDEX(韻母資料表, AD637, $AH$5) = "入聲", TRUE, FALSE) )</f>
        <v/>
      </c>
      <c r="AI637" s="302" t="str">
        <f t="shared" si="245"/>
        <v/>
      </c>
      <c r="AJ637" s="302" t="str">
        <f t="shared" si="250"/>
        <v/>
      </c>
      <c r="AK637" s="362" t="str">
        <f t="array" ref="AK637">IF( $X637, "", INDEX(韻母資料表, $AD637, $AK$5))</f>
        <v/>
      </c>
      <c r="AL637" s="362" t="str">
        <f t="array" ref="AL637">IF($X637, "", INDEX(白話字韻母八聲調資料表, $AE637, $AJ637))</f>
        <v/>
      </c>
      <c r="AM637" s="298"/>
      <c r="AN637" s="362" t="str" cm="1">
        <f t="array" ref="AN637">IF($W637, "", INDEX(聲母資料表, $AA637, AN$5))</f>
        <v/>
      </c>
      <c r="AO637" s="367" t="str" cm="1">
        <f t="array" ref="AO637">IF($X637, "", INDEX(韻母資料表, $AD637, AO$5))</f>
        <v/>
      </c>
      <c r="AP637" s="362" t="str" cm="1">
        <f t="array" ref="AP637">IF($X637, "", INDEX(台羅韻母八聲調資料表, $AE637, $F637))</f>
        <v/>
      </c>
      <c r="AQ637" s="298"/>
      <c r="AR637" s="302" t="str">
        <f t="array" ref="AR637">IF($W637, "", INDEX(聲母資料表, $AA637, $AR$5))</f>
        <v/>
      </c>
      <c r="AS637" s="303" t="str">
        <f t="array" ref="AS637">IF($X637, "", INDEX(韻母資料表, $AD637, $AS$5))</f>
        <v/>
      </c>
      <c r="AT637" s="302" t="str">
        <f t="array" ref="AT637">IF($X637, "", INDEX(閩拼韻母八聲調資料表, $AE637, $AJ637))</f>
        <v/>
      </c>
      <c r="AV637" s="301" t="b">
        <f t="shared" si="247"/>
        <v>0</v>
      </c>
      <c r="AW637" s="301" t="str">
        <f>IF( $AV637, IFERROR( IF(MATCH( $E637, 顎音化聲母!$H$9:$H$37, 0), TRUE, FALSE), FALSE), "")</f>
        <v/>
      </c>
      <c r="AX637" s="301" t="str">
        <f t="array" ref="AX637">IF( AND($AV637, $AW637), INDEX(顎音化聲母資料表, MATCH( $D637 &amp; $E637, 顎音化聲母!$L$5:$L$136, 0), 3), "")</f>
        <v/>
      </c>
      <c r="AY637" s="301" t="str">
        <f t="shared" si="246"/>
        <v/>
      </c>
      <c r="AZ637" s="362" t="str">
        <f t="array" ref="AZ637">IF($AY637="", "", IF( $AX637&lt;&gt;"", $AX637,INDEX(聲母資料表, $AY637, $AZ$5)))</f>
        <v/>
      </c>
      <c r="BA637" s="362" t="str">
        <f t="array" ref="BA637">IF($X637, "", INDEX(方音八音反切資料表, $AE637, $AJ637))</f>
        <v/>
      </c>
    </row>
    <row r="638" spans="2:53">
      <c r="B638" s="307">
        <f t="shared" si="228"/>
        <v>631</v>
      </c>
      <c r="C638" s="404"/>
      <c r="D638" s="312"/>
      <c r="E638" s="312"/>
      <c r="F638" s="296"/>
      <c r="G638" s="418" t="str">
        <f t="shared" si="229"/>
        <v/>
      </c>
      <c r="H638" s="269" t="str" cm="1">
        <f t="array" ref="H638">IF( OR($U638, NOT($V638), $X638), "",  $AF638 &amp; INDEX(中文數值資料表, $AJ638, 2) &amp; $AC638)</f>
        <v/>
      </c>
      <c r="I638" s="332" t="str">
        <f t="shared" si="230"/>
        <v/>
      </c>
      <c r="J638" s="333" t="str">
        <f t="shared" si="231"/>
        <v/>
      </c>
      <c r="K638" s="334" t="str">
        <f t="shared" si="232"/>
        <v/>
      </c>
      <c r="L638" s="335" t="str">
        <f t="shared" si="233"/>
        <v/>
      </c>
      <c r="M638" s="270" t="str">
        <f t="shared" ca="1" si="234"/>
        <v xml:space="preserve">\ltjruby{}{}\
</v>
      </c>
      <c r="N638" s="270" t="str">
        <f t="shared" ca="1" si="235"/>
        <v xml:space="preserve">&lt;ruby&gt;&lt;rt&gt;&lt;/rt&gt;&lt;/ruby&gt;
</v>
      </c>
      <c r="O638" s="270" t="str">
        <f t="shared" ca="1" si="236"/>
        <v xml:space="preserve">&lt;ruby&gt;&lt;rt&gt;&lt;/rt&gt;&lt;/ruby&gt;
</v>
      </c>
      <c r="P638" s="270" t="str">
        <f t="shared" ca="1" si="252"/>
        <v xml:space="preserve">&lt;ruby&gt;&lt;rt&gt;&lt;/rt&gt;&lt;/ruby&gt;
</v>
      </c>
      <c r="Q638" s="270" t="str">
        <f t="shared" ca="1" si="252"/>
        <v xml:space="preserve">&lt;ruby&gt;&lt;rt&gt;&lt;/rt&gt;&lt;/ruby&gt;
</v>
      </c>
      <c r="R638" s="271" t="str">
        <f t="shared" ca="1" si="237"/>
        <v xml:space="preserve">&lt;ruby&gt;&lt;rtc&gt;&lt;/rtc&gt;&lt;/ruby&gt;
</v>
      </c>
      <c r="S638" s="271" t="str">
        <f t="shared" ca="1" si="238"/>
        <v xml:space="preserve">&lt;ruby&gt;&lt;rt&gt;&lt;/rt&gt;&lt;rtc&gt;&lt;/rtc&gt;&lt;/ruby&gt;
</v>
      </c>
      <c r="T638" s="244"/>
      <c r="U638" s="272" t="b">
        <f t="shared" si="239"/>
        <v>0</v>
      </c>
      <c r="V638" s="272" t="b">
        <f t="shared" si="240"/>
        <v>0</v>
      </c>
      <c r="W638" s="272" t="b">
        <f t="shared" si="248"/>
        <v>1</v>
      </c>
      <c r="X638" s="272" t="b">
        <f t="shared" si="241"/>
        <v>1</v>
      </c>
      <c r="Y638" s="272" t="b">
        <f t="shared" si="242"/>
        <v>0</v>
      </c>
      <c r="Z638" s="298"/>
      <c r="AA638" s="305" t="str">
        <f t="shared" si="243"/>
        <v/>
      </c>
      <c r="AB638" s="301" t="str" cm="1">
        <f t="array" ref="AB638">IF( $AA638="", "", INDEX(聲母資料表, $AA638, AB$5))</f>
        <v/>
      </c>
      <c r="AC638" s="301" t="str" cm="1">
        <f t="array" ref="AC638">IF( $AA638="", "", INDEX(聲母資料表, $AA638, AC$5))</f>
        <v/>
      </c>
      <c r="AD638" s="305" t="str">
        <f t="shared" si="244"/>
        <v/>
      </c>
      <c r="AE638" s="301" t="str" cm="1">
        <f t="array" ref="AE638">IF( $X638, "", INDEX(韻母資料表, AD638, AE$5))</f>
        <v/>
      </c>
      <c r="AF638" s="301" t="str" cm="1">
        <f t="array" ref="AF638">IF( $X638, "", INDEX(韻母資料表, AE638, AF$5))</f>
        <v/>
      </c>
      <c r="AG638" s="298"/>
      <c r="AH638" s="301" t="str">
        <f t="array" ref="AH638">IF( $X638, "", IF( INDEX(韻母資料表, AD638, $AH$5) = "入聲", TRUE, FALSE) )</f>
        <v/>
      </c>
      <c r="AI638" s="302" t="str">
        <f t="shared" si="245"/>
        <v/>
      </c>
      <c r="AJ638" s="302" t="str">
        <f t="shared" si="250"/>
        <v/>
      </c>
      <c r="AK638" s="362" t="str">
        <f t="array" ref="AK638">IF( $X638, "", INDEX(韻母資料表, $AD638, $AK$5))</f>
        <v/>
      </c>
      <c r="AL638" s="362" t="str">
        <f t="array" ref="AL638">IF($X638, "", INDEX(白話字韻母八聲調資料表, $AE638, $AJ638))</f>
        <v/>
      </c>
      <c r="AM638" s="298"/>
      <c r="AN638" s="362" t="str" cm="1">
        <f t="array" ref="AN638">IF($W638, "", INDEX(聲母資料表, $AA638, AN$5))</f>
        <v/>
      </c>
      <c r="AO638" s="367" t="str" cm="1">
        <f t="array" ref="AO638">IF($X638, "", INDEX(韻母資料表, $AD638, AO$5))</f>
        <v/>
      </c>
      <c r="AP638" s="362" t="str" cm="1">
        <f t="array" ref="AP638">IF($X638, "", INDEX(台羅韻母八聲調資料表, $AE638, $F638))</f>
        <v/>
      </c>
      <c r="AQ638" s="298"/>
      <c r="AR638" s="302" t="str">
        <f t="array" ref="AR638">IF($W638, "", INDEX(聲母資料表, $AA638, $AR$5))</f>
        <v/>
      </c>
      <c r="AS638" s="303" t="str">
        <f t="array" ref="AS638">IF($X638, "", INDEX(韻母資料表, $AD638, $AS$5))</f>
        <v/>
      </c>
      <c r="AT638" s="302" t="str">
        <f t="array" ref="AT638">IF($X638, "", INDEX(閩拼韻母八聲調資料表, $AE638, $AJ638))</f>
        <v/>
      </c>
      <c r="AV638" s="301" t="b">
        <f t="shared" si="247"/>
        <v>0</v>
      </c>
      <c r="AW638" s="301" t="str">
        <f>IF( $AV638, IFERROR( IF(MATCH( $E638, 顎音化聲母!$H$9:$H$37, 0), TRUE, FALSE), FALSE), "")</f>
        <v/>
      </c>
      <c r="AX638" s="301" t="str">
        <f t="array" ref="AX638">IF( AND($AV638, $AW638), INDEX(顎音化聲母資料表, MATCH( $D638 &amp; $E638, 顎音化聲母!$L$5:$L$136, 0), 3), "")</f>
        <v/>
      </c>
      <c r="AY638" s="301" t="str">
        <f t="shared" si="246"/>
        <v/>
      </c>
      <c r="AZ638" s="362" t="str">
        <f t="array" ref="AZ638">IF($AY638="", "", IF( $AX638&lt;&gt;"", $AX638,INDEX(聲母資料表, $AY638, $AZ$5)))</f>
        <v/>
      </c>
      <c r="BA638" s="362" t="str">
        <f t="array" ref="BA638">IF($X638, "", INDEX(方音八音反切資料表, $AE638, $AJ638))</f>
        <v/>
      </c>
    </row>
    <row r="639" spans="2:53">
      <c r="B639" s="307">
        <f t="shared" si="228"/>
        <v>632</v>
      </c>
      <c r="C639" s="404"/>
      <c r="D639" s="312"/>
      <c r="E639" s="312"/>
      <c r="F639" s="296"/>
      <c r="G639" s="418" t="str">
        <f t="shared" si="229"/>
        <v/>
      </c>
      <c r="H639" s="269" t="str" cm="1">
        <f t="array" ref="H639">IF( OR($U639, NOT($V639), $X639), "",  $AF639 &amp; INDEX(中文數值資料表, $AJ639, 2) &amp; $AC639)</f>
        <v/>
      </c>
      <c r="I639" s="332" t="str">
        <f t="shared" si="230"/>
        <v/>
      </c>
      <c r="J639" s="333" t="str">
        <f t="shared" si="231"/>
        <v/>
      </c>
      <c r="K639" s="334" t="str">
        <f t="shared" si="232"/>
        <v/>
      </c>
      <c r="L639" s="335" t="str">
        <f t="shared" si="233"/>
        <v/>
      </c>
      <c r="M639" s="270" t="str">
        <f t="shared" ca="1" si="234"/>
        <v xml:space="preserve">\ltjruby{}{}\
</v>
      </c>
      <c r="N639" s="270" t="str">
        <f t="shared" ca="1" si="235"/>
        <v xml:space="preserve">&lt;ruby&gt;&lt;rt&gt;&lt;/rt&gt;&lt;/ruby&gt;
</v>
      </c>
      <c r="O639" s="270" t="str">
        <f t="shared" ca="1" si="236"/>
        <v xml:space="preserve">&lt;ruby&gt;&lt;rt&gt;&lt;/rt&gt;&lt;/ruby&gt;
</v>
      </c>
      <c r="P639" s="270" t="str">
        <f t="shared" ca="1" si="252"/>
        <v xml:space="preserve">&lt;ruby&gt;&lt;rt&gt;&lt;/rt&gt;&lt;/ruby&gt;
</v>
      </c>
      <c r="Q639" s="270" t="str">
        <f t="shared" ca="1" si="252"/>
        <v xml:space="preserve">&lt;ruby&gt;&lt;rt&gt;&lt;/rt&gt;&lt;/ruby&gt;
</v>
      </c>
      <c r="R639" s="271" t="str">
        <f t="shared" ca="1" si="237"/>
        <v xml:space="preserve">&lt;ruby&gt;&lt;rtc&gt;&lt;/rtc&gt;&lt;/ruby&gt;
</v>
      </c>
      <c r="S639" s="271" t="str">
        <f t="shared" ca="1" si="238"/>
        <v xml:space="preserve">&lt;ruby&gt;&lt;rt&gt;&lt;/rt&gt;&lt;rtc&gt;&lt;/rtc&gt;&lt;/ruby&gt;
</v>
      </c>
      <c r="T639" s="244"/>
      <c r="U639" s="272" t="b">
        <f t="shared" si="239"/>
        <v>0</v>
      </c>
      <c r="V639" s="272" t="b">
        <f t="shared" si="240"/>
        <v>0</v>
      </c>
      <c r="W639" s="272" t="b">
        <f t="shared" si="248"/>
        <v>1</v>
      </c>
      <c r="X639" s="272" t="b">
        <f t="shared" si="241"/>
        <v>1</v>
      </c>
      <c r="Y639" s="272" t="b">
        <f t="shared" si="242"/>
        <v>0</v>
      </c>
      <c r="Z639" s="298"/>
      <c r="AA639" s="305" t="str">
        <f t="shared" si="243"/>
        <v/>
      </c>
      <c r="AB639" s="301" t="str" cm="1">
        <f t="array" ref="AB639">IF( $AA639="", "", INDEX(聲母資料表, $AA639, AB$5))</f>
        <v/>
      </c>
      <c r="AC639" s="301" t="str" cm="1">
        <f t="array" ref="AC639">IF( $AA639="", "", INDEX(聲母資料表, $AA639, AC$5))</f>
        <v/>
      </c>
      <c r="AD639" s="305" t="str">
        <f t="shared" si="244"/>
        <v/>
      </c>
      <c r="AE639" s="301" t="str" cm="1">
        <f t="array" ref="AE639">IF( $X639, "", INDEX(韻母資料表, AD639, AE$5))</f>
        <v/>
      </c>
      <c r="AF639" s="301" t="str" cm="1">
        <f t="array" ref="AF639">IF( $X639, "", INDEX(韻母資料表, AE639, AF$5))</f>
        <v/>
      </c>
      <c r="AG639" s="298"/>
      <c r="AH639" s="301" t="str">
        <f t="array" ref="AH639">IF( $X639, "", IF( INDEX(韻母資料表, AD639, $AH$5) = "入聲", TRUE, FALSE) )</f>
        <v/>
      </c>
      <c r="AI639" s="302" t="str">
        <f t="shared" si="245"/>
        <v/>
      </c>
      <c r="AJ639" s="302" t="str">
        <f t="shared" si="250"/>
        <v/>
      </c>
      <c r="AK639" s="362" t="str">
        <f t="array" ref="AK639">IF( $X639, "", INDEX(韻母資料表, $AD639, $AK$5))</f>
        <v/>
      </c>
      <c r="AL639" s="362" t="str">
        <f t="array" ref="AL639">IF($X639, "", INDEX(白話字韻母八聲調資料表, $AE639, $AJ639))</f>
        <v/>
      </c>
      <c r="AM639" s="298"/>
      <c r="AN639" s="362" t="str" cm="1">
        <f t="array" ref="AN639">IF($W639, "", INDEX(聲母資料表, $AA639, AN$5))</f>
        <v/>
      </c>
      <c r="AO639" s="367" t="str" cm="1">
        <f t="array" ref="AO639">IF($X639, "", INDEX(韻母資料表, $AD639, AO$5))</f>
        <v/>
      </c>
      <c r="AP639" s="362" t="str" cm="1">
        <f t="array" ref="AP639">IF($X639, "", INDEX(台羅韻母八聲調資料表, $AE639, $F639))</f>
        <v/>
      </c>
      <c r="AQ639" s="298"/>
      <c r="AR639" s="302" t="str">
        <f t="array" ref="AR639">IF($W639, "", INDEX(聲母資料表, $AA639, $AR$5))</f>
        <v/>
      </c>
      <c r="AS639" s="303" t="str">
        <f t="array" ref="AS639">IF($X639, "", INDEX(韻母資料表, $AD639, $AS$5))</f>
        <v/>
      </c>
      <c r="AT639" s="302" t="str">
        <f t="array" ref="AT639">IF($X639, "", INDEX(閩拼韻母八聲調資料表, $AE639, $AJ639))</f>
        <v/>
      </c>
      <c r="AV639" s="301" t="b">
        <f t="shared" si="247"/>
        <v>0</v>
      </c>
      <c r="AW639" s="301" t="str">
        <f>IF( $AV639, IFERROR( IF(MATCH( $E639, 顎音化聲母!$H$9:$H$37, 0), TRUE, FALSE), FALSE), "")</f>
        <v/>
      </c>
      <c r="AX639" s="301" t="str">
        <f t="array" ref="AX639">IF( AND($AV639, $AW639), INDEX(顎音化聲母資料表, MATCH( $D639 &amp; $E639, 顎音化聲母!$L$5:$L$136, 0), 3), "")</f>
        <v/>
      </c>
      <c r="AY639" s="301" t="str">
        <f t="shared" si="246"/>
        <v/>
      </c>
      <c r="AZ639" s="362" t="str">
        <f t="array" ref="AZ639">IF($AY639="", "", IF( $AX639&lt;&gt;"", $AX639,INDEX(聲母資料表, $AY639, $AZ$5)))</f>
        <v/>
      </c>
      <c r="BA639" s="362" t="str">
        <f t="array" ref="BA639">IF($X639, "", INDEX(方音八音反切資料表, $AE639, $AJ639))</f>
        <v/>
      </c>
    </row>
    <row r="640" spans="2:53">
      <c r="B640" s="307">
        <f t="shared" si="228"/>
        <v>633</v>
      </c>
      <c r="C640" s="404"/>
      <c r="D640" s="312"/>
      <c r="E640" s="312"/>
      <c r="F640" s="296"/>
      <c r="G640" s="418" t="str">
        <f t="shared" si="229"/>
        <v/>
      </c>
      <c r="H640" s="269" t="str" cm="1">
        <f t="array" ref="H640">IF( OR($U640, NOT($V640), $X640), "",  $AF640 &amp; INDEX(中文數值資料表, $AJ640, 2) &amp; $AC640)</f>
        <v/>
      </c>
      <c r="I640" s="332" t="str">
        <f t="shared" si="230"/>
        <v/>
      </c>
      <c r="J640" s="333" t="str">
        <f t="shared" si="231"/>
        <v/>
      </c>
      <c r="K640" s="334" t="str">
        <f t="shared" si="232"/>
        <v/>
      </c>
      <c r="L640" s="335" t="str">
        <f t="shared" si="233"/>
        <v/>
      </c>
      <c r="M640" s="270" t="str">
        <f t="shared" ca="1" si="234"/>
        <v xml:space="preserve">\ltjruby{}{}\
</v>
      </c>
      <c r="N640" s="270" t="str">
        <f t="shared" ca="1" si="235"/>
        <v xml:space="preserve">&lt;ruby&gt;&lt;rt&gt;&lt;/rt&gt;&lt;/ruby&gt;
</v>
      </c>
      <c r="O640" s="270" t="str">
        <f t="shared" ca="1" si="236"/>
        <v xml:space="preserve">&lt;ruby&gt;&lt;rt&gt;&lt;/rt&gt;&lt;/ruby&gt;
</v>
      </c>
      <c r="P640" s="270" t="str">
        <f t="shared" ca="1" si="252"/>
        <v xml:space="preserve">&lt;ruby&gt;&lt;rt&gt;&lt;/rt&gt;&lt;/ruby&gt;
</v>
      </c>
      <c r="Q640" s="270" t="str">
        <f t="shared" ca="1" si="252"/>
        <v xml:space="preserve">&lt;ruby&gt;&lt;rt&gt;&lt;/rt&gt;&lt;/ruby&gt;
</v>
      </c>
      <c r="R640" s="271" t="str">
        <f t="shared" ca="1" si="237"/>
        <v xml:space="preserve">&lt;ruby&gt;&lt;rtc&gt;&lt;/rtc&gt;&lt;/ruby&gt;
</v>
      </c>
      <c r="S640" s="271" t="str">
        <f t="shared" ca="1" si="238"/>
        <v xml:space="preserve">&lt;ruby&gt;&lt;rt&gt;&lt;/rt&gt;&lt;rtc&gt;&lt;/rtc&gt;&lt;/ruby&gt;
</v>
      </c>
      <c r="T640" s="244"/>
      <c r="U640" s="272" t="b">
        <f t="shared" si="239"/>
        <v>0</v>
      </c>
      <c r="V640" s="272" t="b">
        <f t="shared" si="240"/>
        <v>0</v>
      </c>
      <c r="W640" s="272" t="b">
        <f t="shared" si="248"/>
        <v>1</v>
      </c>
      <c r="X640" s="272" t="b">
        <f t="shared" si="241"/>
        <v>1</v>
      </c>
      <c r="Y640" s="272" t="b">
        <f t="shared" si="242"/>
        <v>0</v>
      </c>
      <c r="Z640" s="298"/>
      <c r="AA640" s="305" t="str">
        <f t="shared" si="243"/>
        <v/>
      </c>
      <c r="AB640" s="301" t="str" cm="1">
        <f t="array" ref="AB640">IF( $AA640="", "", INDEX(聲母資料表, $AA640, AB$5))</f>
        <v/>
      </c>
      <c r="AC640" s="301" t="str" cm="1">
        <f t="array" ref="AC640">IF( $AA640="", "", INDEX(聲母資料表, $AA640, AC$5))</f>
        <v/>
      </c>
      <c r="AD640" s="305" t="str">
        <f t="shared" si="244"/>
        <v/>
      </c>
      <c r="AE640" s="301" t="str" cm="1">
        <f t="array" ref="AE640">IF( $X640, "", INDEX(韻母資料表, AD640, AE$5))</f>
        <v/>
      </c>
      <c r="AF640" s="301" t="str" cm="1">
        <f t="array" ref="AF640">IF( $X640, "", INDEX(韻母資料表, AE640, AF$5))</f>
        <v/>
      </c>
      <c r="AG640" s="298"/>
      <c r="AH640" s="301" t="str">
        <f t="array" ref="AH640">IF( $X640, "", IF( INDEX(韻母資料表, AD640, $AH$5) = "入聲", TRUE, FALSE) )</f>
        <v/>
      </c>
      <c r="AI640" s="302" t="str">
        <f t="shared" si="245"/>
        <v/>
      </c>
      <c r="AJ640" s="302" t="str">
        <f t="shared" si="250"/>
        <v/>
      </c>
      <c r="AK640" s="362" t="str">
        <f t="array" ref="AK640">IF( $X640, "", INDEX(韻母資料表, $AD640, $AK$5))</f>
        <v/>
      </c>
      <c r="AL640" s="362" t="str">
        <f t="array" ref="AL640">IF($X640, "", INDEX(白話字韻母八聲調資料表, $AE640, $AJ640))</f>
        <v/>
      </c>
      <c r="AM640" s="298"/>
      <c r="AN640" s="362" t="str" cm="1">
        <f t="array" ref="AN640">IF($W640, "", INDEX(聲母資料表, $AA640, AN$5))</f>
        <v/>
      </c>
      <c r="AO640" s="367" t="str" cm="1">
        <f t="array" ref="AO640">IF($X640, "", INDEX(韻母資料表, $AD640, AO$5))</f>
        <v/>
      </c>
      <c r="AP640" s="362" t="str" cm="1">
        <f t="array" ref="AP640">IF($X640, "", INDEX(台羅韻母八聲調資料表, $AE640, $F640))</f>
        <v/>
      </c>
      <c r="AQ640" s="298"/>
      <c r="AR640" s="302" t="str">
        <f t="array" ref="AR640">IF($W640, "", INDEX(聲母資料表, $AA640, $AR$5))</f>
        <v/>
      </c>
      <c r="AS640" s="303" t="str">
        <f t="array" ref="AS640">IF($X640, "", INDEX(韻母資料表, $AD640, $AS$5))</f>
        <v/>
      </c>
      <c r="AT640" s="302" t="str">
        <f t="array" ref="AT640">IF($X640, "", INDEX(閩拼韻母八聲調資料表, $AE640, $AJ640))</f>
        <v/>
      </c>
      <c r="AV640" s="301" t="b">
        <f t="shared" si="247"/>
        <v>0</v>
      </c>
      <c r="AW640" s="301" t="str">
        <f>IF( $AV640, IFERROR( IF(MATCH( $E640, 顎音化聲母!$H$9:$H$37, 0), TRUE, FALSE), FALSE), "")</f>
        <v/>
      </c>
      <c r="AX640" s="301" t="str">
        <f t="array" ref="AX640">IF( AND($AV640, $AW640), INDEX(顎音化聲母資料表, MATCH( $D640 &amp; $E640, 顎音化聲母!$L$5:$L$136, 0), 3), "")</f>
        <v/>
      </c>
      <c r="AY640" s="301" t="str">
        <f t="shared" si="246"/>
        <v/>
      </c>
      <c r="AZ640" s="362" t="str">
        <f t="array" ref="AZ640">IF($AY640="", "", IF( $AX640&lt;&gt;"", $AX640,INDEX(聲母資料表, $AY640, $AZ$5)))</f>
        <v/>
      </c>
      <c r="BA640" s="362" t="str">
        <f t="array" ref="BA640">IF($X640, "", INDEX(方音八音反切資料表, $AE640, $AJ640))</f>
        <v/>
      </c>
    </row>
    <row r="641" spans="2:53">
      <c r="B641" s="307">
        <f t="shared" si="228"/>
        <v>634</v>
      </c>
      <c r="C641" s="404"/>
      <c r="D641" s="312"/>
      <c r="E641" s="312"/>
      <c r="F641" s="296"/>
      <c r="G641" s="418" t="str">
        <f t="shared" si="229"/>
        <v/>
      </c>
      <c r="H641" s="269" t="str" cm="1">
        <f t="array" ref="H641">IF( OR($U641, NOT($V641), $X641), "",  $AF641 &amp; INDEX(中文數值資料表, $AJ641, 2) &amp; $AC641)</f>
        <v/>
      </c>
      <c r="I641" s="332" t="str">
        <f t="shared" si="230"/>
        <v/>
      </c>
      <c r="J641" s="333" t="str">
        <f t="shared" si="231"/>
        <v/>
      </c>
      <c r="K641" s="334" t="str">
        <f t="shared" si="232"/>
        <v/>
      </c>
      <c r="L641" s="335" t="str">
        <f t="shared" si="233"/>
        <v/>
      </c>
      <c r="M641" s="270" t="str">
        <f t="shared" ca="1" si="234"/>
        <v xml:space="preserve">\ltjruby{}{}\
</v>
      </c>
      <c r="N641" s="270" t="str">
        <f t="shared" ca="1" si="235"/>
        <v xml:space="preserve">&lt;ruby&gt;&lt;rt&gt;&lt;/rt&gt;&lt;/ruby&gt;
</v>
      </c>
      <c r="O641" s="270" t="str">
        <f t="shared" ca="1" si="236"/>
        <v xml:space="preserve">&lt;ruby&gt;&lt;rt&gt;&lt;/rt&gt;&lt;/ruby&gt;
</v>
      </c>
      <c r="P641" s="270" t="str">
        <f t="shared" ca="1" si="252"/>
        <v xml:space="preserve">&lt;ruby&gt;&lt;rt&gt;&lt;/rt&gt;&lt;/ruby&gt;
</v>
      </c>
      <c r="Q641" s="270" t="str">
        <f t="shared" ca="1" si="252"/>
        <v xml:space="preserve">&lt;ruby&gt;&lt;rt&gt;&lt;/rt&gt;&lt;/ruby&gt;
</v>
      </c>
      <c r="R641" s="271" t="str">
        <f t="shared" ca="1" si="237"/>
        <v xml:space="preserve">&lt;ruby&gt;&lt;rtc&gt;&lt;/rtc&gt;&lt;/ruby&gt;
</v>
      </c>
      <c r="S641" s="271" t="str">
        <f t="shared" ca="1" si="238"/>
        <v xml:space="preserve">&lt;ruby&gt;&lt;rt&gt;&lt;/rt&gt;&lt;rtc&gt;&lt;/rtc&gt;&lt;/ruby&gt;
</v>
      </c>
      <c r="T641" s="244"/>
      <c r="U641" s="272" t="b">
        <f t="shared" si="239"/>
        <v>0</v>
      </c>
      <c r="V641" s="272" t="b">
        <f t="shared" si="240"/>
        <v>0</v>
      </c>
      <c r="W641" s="272" t="b">
        <f t="shared" si="248"/>
        <v>1</v>
      </c>
      <c r="X641" s="272" t="b">
        <f t="shared" si="241"/>
        <v>1</v>
      </c>
      <c r="Y641" s="272" t="b">
        <f t="shared" si="242"/>
        <v>0</v>
      </c>
      <c r="Z641" s="298"/>
      <c r="AA641" s="305" t="str">
        <f t="shared" si="243"/>
        <v/>
      </c>
      <c r="AB641" s="301" t="str" cm="1">
        <f t="array" ref="AB641">IF( $AA641="", "", INDEX(聲母資料表, $AA641, AB$5))</f>
        <v/>
      </c>
      <c r="AC641" s="301" t="str" cm="1">
        <f t="array" ref="AC641">IF( $AA641="", "", INDEX(聲母資料表, $AA641, AC$5))</f>
        <v/>
      </c>
      <c r="AD641" s="305" t="str">
        <f t="shared" si="244"/>
        <v/>
      </c>
      <c r="AE641" s="301" t="str" cm="1">
        <f t="array" ref="AE641">IF( $X641, "", INDEX(韻母資料表, AD641, AE$5))</f>
        <v/>
      </c>
      <c r="AF641" s="301" t="str" cm="1">
        <f t="array" ref="AF641">IF( $X641, "", INDEX(韻母資料表, AE641, AF$5))</f>
        <v/>
      </c>
      <c r="AG641" s="298"/>
      <c r="AH641" s="301" t="str">
        <f t="array" ref="AH641">IF( $X641, "", IF( INDEX(韻母資料表, AD641, $AH$5) = "入聲", TRUE, FALSE) )</f>
        <v/>
      </c>
      <c r="AI641" s="302" t="str">
        <f t="shared" si="245"/>
        <v/>
      </c>
      <c r="AJ641" s="302" t="str">
        <f t="shared" si="250"/>
        <v/>
      </c>
      <c r="AK641" s="362" t="str">
        <f t="array" ref="AK641">IF( $X641, "", INDEX(韻母資料表, $AD641, $AK$5))</f>
        <v/>
      </c>
      <c r="AL641" s="362" t="str">
        <f t="array" ref="AL641">IF($X641, "", INDEX(白話字韻母八聲調資料表, $AE641, $AJ641))</f>
        <v/>
      </c>
      <c r="AM641" s="298"/>
      <c r="AN641" s="362" t="str" cm="1">
        <f t="array" ref="AN641">IF($W641, "", INDEX(聲母資料表, $AA641, AN$5))</f>
        <v/>
      </c>
      <c r="AO641" s="367" t="str" cm="1">
        <f t="array" ref="AO641">IF($X641, "", INDEX(韻母資料表, $AD641, AO$5))</f>
        <v/>
      </c>
      <c r="AP641" s="362" t="str" cm="1">
        <f t="array" ref="AP641">IF($X641, "", INDEX(台羅韻母八聲調資料表, $AE641, $F641))</f>
        <v/>
      </c>
      <c r="AQ641" s="298"/>
      <c r="AR641" s="302" t="str">
        <f t="array" ref="AR641">IF($W641, "", INDEX(聲母資料表, $AA641, $AR$5))</f>
        <v/>
      </c>
      <c r="AS641" s="303" t="str">
        <f t="array" ref="AS641">IF($X641, "", INDEX(韻母資料表, $AD641, $AS$5))</f>
        <v/>
      </c>
      <c r="AT641" s="302" t="str">
        <f t="array" ref="AT641">IF($X641, "", INDEX(閩拼韻母八聲調資料表, $AE641, $AJ641))</f>
        <v/>
      </c>
      <c r="AV641" s="301" t="b">
        <f t="shared" si="247"/>
        <v>0</v>
      </c>
      <c r="AW641" s="301" t="str">
        <f>IF( $AV641, IFERROR( IF(MATCH( $E641, 顎音化聲母!$H$9:$H$37, 0), TRUE, FALSE), FALSE), "")</f>
        <v/>
      </c>
      <c r="AX641" s="301" t="str">
        <f t="array" ref="AX641">IF( AND($AV641, $AW641), INDEX(顎音化聲母資料表, MATCH( $D641 &amp; $E641, 顎音化聲母!$L$5:$L$136, 0), 3), "")</f>
        <v/>
      </c>
      <c r="AY641" s="301" t="str">
        <f t="shared" si="246"/>
        <v/>
      </c>
      <c r="AZ641" s="362" t="str">
        <f t="array" ref="AZ641">IF($AY641="", "", IF( $AX641&lt;&gt;"", $AX641,INDEX(聲母資料表, $AY641, $AZ$5)))</f>
        <v/>
      </c>
      <c r="BA641" s="362" t="str">
        <f t="array" ref="BA641">IF($X641, "", INDEX(方音八音反切資料表, $AE641, $AJ641))</f>
        <v/>
      </c>
    </row>
    <row r="642" spans="2:53">
      <c r="B642" s="307">
        <f t="shared" si="228"/>
        <v>635</v>
      </c>
      <c r="C642" s="404"/>
      <c r="D642" s="312"/>
      <c r="E642" s="312"/>
      <c r="F642" s="296"/>
      <c r="G642" s="418" t="str">
        <f t="shared" si="229"/>
        <v/>
      </c>
      <c r="H642" s="269" t="str" cm="1">
        <f t="array" ref="H642">IF( OR($U642, NOT($V642), $X642), "",  $AF642 &amp; INDEX(中文數值資料表, $AJ642, 2) &amp; $AC642)</f>
        <v/>
      </c>
      <c r="I642" s="332" t="str">
        <f t="shared" si="230"/>
        <v/>
      </c>
      <c r="J642" s="333" t="str">
        <f t="shared" si="231"/>
        <v/>
      </c>
      <c r="K642" s="334" t="str">
        <f t="shared" si="232"/>
        <v/>
      </c>
      <c r="L642" s="335" t="str">
        <f t="shared" si="233"/>
        <v/>
      </c>
      <c r="M642" s="270" t="str">
        <f t="shared" ca="1" si="234"/>
        <v xml:space="preserve">\ltjruby{}{}\
</v>
      </c>
      <c r="N642" s="270" t="str">
        <f t="shared" ca="1" si="235"/>
        <v xml:space="preserve">&lt;ruby&gt;&lt;rt&gt;&lt;/rt&gt;&lt;/ruby&gt;
</v>
      </c>
      <c r="O642" s="270" t="str">
        <f t="shared" ca="1" si="236"/>
        <v xml:space="preserve">&lt;ruby&gt;&lt;rt&gt;&lt;/rt&gt;&lt;/ruby&gt;
</v>
      </c>
      <c r="P642" s="270" t="str">
        <f t="shared" ca="1" si="252"/>
        <v xml:space="preserve">&lt;ruby&gt;&lt;rt&gt;&lt;/rt&gt;&lt;/ruby&gt;
</v>
      </c>
      <c r="Q642" s="270" t="str">
        <f t="shared" ca="1" si="252"/>
        <v xml:space="preserve">&lt;ruby&gt;&lt;rt&gt;&lt;/rt&gt;&lt;/ruby&gt;
</v>
      </c>
      <c r="R642" s="271" t="str">
        <f t="shared" ca="1" si="237"/>
        <v xml:space="preserve">&lt;ruby&gt;&lt;rtc&gt;&lt;/rtc&gt;&lt;/ruby&gt;
</v>
      </c>
      <c r="S642" s="271" t="str">
        <f t="shared" ca="1" si="238"/>
        <v xml:space="preserve">&lt;ruby&gt;&lt;rt&gt;&lt;/rt&gt;&lt;rtc&gt;&lt;/rtc&gt;&lt;/ruby&gt;
</v>
      </c>
      <c r="T642" s="244"/>
      <c r="U642" s="272" t="b">
        <f t="shared" si="239"/>
        <v>0</v>
      </c>
      <c r="V642" s="272" t="b">
        <f t="shared" si="240"/>
        <v>0</v>
      </c>
      <c r="W642" s="272" t="b">
        <f t="shared" si="248"/>
        <v>1</v>
      </c>
      <c r="X642" s="272" t="b">
        <f t="shared" si="241"/>
        <v>1</v>
      </c>
      <c r="Y642" s="272" t="b">
        <f t="shared" si="242"/>
        <v>0</v>
      </c>
      <c r="Z642" s="298"/>
      <c r="AA642" s="305" t="str">
        <f t="shared" si="243"/>
        <v/>
      </c>
      <c r="AB642" s="301" t="str" cm="1">
        <f t="array" ref="AB642">IF( $AA642="", "", INDEX(聲母資料表, $AA642, AB$5))</f>
        <v/>
      </c>
      <c r="AC642" s="301" t="str" cm="1">
        <f t="array" ref="AC642">IF( $AA642="", "", INDEX(聲母資料表, $AA642, AC$5))</f>
        <v/>
      </c>
      <c r="AD642" s="305" t="str">
        <f t="shared" si="244"/>
        <v/>
      </c>
      <c r="AE642" s="301" t="str" cm="1">
        <f t="array" ref="AE642">IF( $X642, "", INDEX(韻母資料表, AD642, AE$5))</f>
        <v/>
      </c>
      <c r="AF642" s="301" t="str" cm="1">
        <f t="array" ref="AF642">IF( $X642, "", INDEX(韻母資料表, AE642, AF$5))</f>
        <v/>
      </c>
      <c r="AG642" s="298"/>
      <c r="AH642" s="301" t="str">
        <f t="array" ref="AH642">IF( $X642, "", IF( INDEX(韻母資料表, AD642, $AH$5) = "入聲", TRUE, FALSE) )</f>
        <v/>
      </c>
      <c r="AI642" s="302" t="str">
        <f t="shared" si="245"/>
        <v/>
      </c>
      <c r="AJ642" s="302" t="str">
        <f t="shared" si="250"/>
        <v/>
      </c>
      <c r="AK642" s="362" t="str">
        <f t="array" ref="AK642">IF( $X642, "", INDEX(韻母資料表, $AD642, $AK$5))</f>
        <v/>
      </c>
      <c r="AL642" s="362" t="str">
        <f t="array" ref="AL642">IF($X642, "", INDEX(白話字韻母八聲調資料表, $AE642, $AJ642))</f>
        <v/>
      </c>
      <c r="AM642" s="298"/>
      <c r="AN642" s="362" t="str" cm="1">
        <f t="array" ref="AN642">IF($W642, "", INDEX(聲母資料表, $AA642, AN$5))</f>
        <v/>
      </c>
      <c r="AO642" s="367" t="str" cm="1">
        <f t="array" ref="AO642">IF($X642, "", INDEX(韻母資料表, $AD642, AO$5))</f>
        <v/>
      </c>
      <c r="AP642" s="362" t="str" cm="1">
        <f t="array" ref="AP642">IF($X642, "", INDEX(台羅韻母八聲調資料表, $AE642, $F642))</f>
        <v/>
      </c>
      <c r="AQ642" s="298"/>
      <c r="AR642" s="302" t="str">
        <f t="array" ref="AR642">IF($W642, "", INDEX(聲母資料表, $AA642, $AR$5))</f>
        <v/>
      </c>
      <c r="AS642" s="303" t="str">
        <f t="array" ref="AS642">IF($X642, "", INDEX(韻母資料表, $AD642, $AS$5))</f>
        <v/>
      </c>
      <c r="AT642" s="302" t="str">
        <f t="array" ref="AT642">IF($X642, "", INDEX(閩拼韻母八聲調資料表, $AE642, $AJ642))</f>
        <v/>
      </c>
      <c r="AV642" s="301" t="b">
        <f t="shared" si="247"/>
        <v>0</v>
      </c>
      <c r="AW642" s="301" t="str">
        <f>IF( $AV642, IFERROR( IF(MATCH( $E642, 顎音化聲母!$H$9:$H$37, 0), TRUE, FALSE), FALSE), "")</f>
        <v/>
      </c>
      <c r="AX642" s="301" t="str">
        <f t="array" ref="AX642">IF( AND($AV642, $AW642), INDEX(顎音化聲母資料表, MATCH( $D642 &amp; $E642, 顎音化聲母!$L$5:$L$136, 0), 3), "")</f>
        <v/>
      </c>
      <c r="AY642" s="301" t="str">
        <f t="shared" si="246"/>
        <v/>
      </c>
      <c r="AZ642" s="362" t="str">
        <f t="array" ref="AZ642">IF($AY642="", "", IF( $AX642&lt;&gt;"", $AX642,INDEX(聲母資料表, $AY642, $AZ$5)))</f>
        <v/>
      </c>
      <c r="BA642" s="362" t="str">
        <f t="array" ref="BA642">IF($X642, "", INDEX(方音八音反切資料表, $AE642, $AJ642))</f>
        <v/>
      </c>
    </row>
    <row r="643" spans="2:53">
      <c r="B643" s="307">
        <f t="shared" si="228"/>
        <v>636</v>
      </c>
      <c r="C643" s="404"/>
      <c r="D643" s="312"/>
      <c r="E643" s="312"/>
      <c r="F643" s="296"/>
      <c r="G643" s="418" t="str">
        <f t="shared" si="229"/>
        <v/>
      </c>
      <c r="H643" s="269" t="str" cm="1">
        <f t="array" ref="H643">IF( OR($U643, NOT($V643), $X643), "",  $AF643 &amp; INDEX(中文數值資料表, $AJ643, 2) &amp; $AC643)</f>
        <v/>
      </c>
      <c r="I643" s="332" t="str">
        <f t="shared" si="230"/>
        <v/>
      </c>
      <c r="J643" s="333" t="str">
        <f t="shared" si="231"/>
        <v/>
      </c>
      <c r="K643" s="334" t="str">
        <f t="shared" si="232"/>
        <v/>
      </c>
      <c r="L643" s="335" t="str">
        <f t="shared" si="233"/>
        <v/>
      </c>
      <c r="M643" s="270" t="str">
        <f t="shared" ca="1" si="234"/>
        <v xml:space="preserve">\ltjruby{}{}\
</v>
      </c>
      <c r="N643" s="270" t="str">
        <f t="shared" ca="1" si="235"/>
        <v xml:space="preserve">&lt;ruby&gt;&lt;rt&gt;&lt;/rt&gt;&lt;/ruby&gt;
</v>
      </c>
      <c r="O643" s="270" t="str">
        <f t="shared" ca="1" si="236"/>
        <v xml:space="preserve">&lt;ruby&gt;&lt;rt&gt;&lt;/rt&gt;&lt;/ruby&gt;
</v>
      </c>
      <c r="P643" s="270" t="str">
        <f t="shared" ca="1" si="252"/>
        <v xml:space="preserve">&lt;ruby&gt;&lt;rt&gt;&lt;/rt&gt;&lt;/ruby&gt;
</v>
      </c>
      <c r="Q643" s="270" t="str">
        <f t="shared" ca="1" si="252"/>
        <v xml:space="preserve">&lt;ruby&gt;&lt;rt&gt;&lt;/rt&gt;&lt;/ruby&gt;
</v>
      </c>
      <c r="R643" s="271" t="str">
        <f t="shared" ca="1" si="237"/>
        <v xml:space="preserve">&lt;ruby&gt;&lt;rtc&gt;&lt;/rtc&gt;&lt;/ruby&gt;
</v>
      </c>
      <c r="S643" s="271" t="str">
        <f t="shared" ca="1" si="238"/>
        <v xml:space="preserve">&lt;ruby&gt;&lt;rt&gt;&lt;/rt&gt;&lt;rtc&gt;&lt;/rtc&gt;&lt;/ruby&gt;
</v>
      </c>
      <c r="T643" s="244"/>
      <c r="U643" s="272" t="b">
        <f t="shared" si="239"/>
        <v>0</v>
      </c>
      <c r="V643" s="272" t="b">
        <f t="shared" si="240"/>
        <v>0</v>
      </c>
      <c r="W643" s="272" t="b">
        <f t="shared" si="248"/>
        <v>1</v>
      </c>
      <c r="X643" s="272" t="b">
        <f t="shared" si="241"/>
        <v>1</v>
      </c>
      <c r="Y643" s="272" t="b">
        <f t="shared" si="242"/>
        <v>0</v>
      </c>
      <c r="Z643" s="298"/>
      <c r="AA643" s="305" t="str">
        <f t="shared" si="243"/>
        <v/>
      </c>
      <c r="AB643" s="301" t="str" cm="1">
        <f t="array" ref="AB643">IF( $AA643="", "", INDEX(聲母資料表, $AA643, AB$5))</f>
        <v/>
      </c>
      <c r="AC643" s="301" t="str" cm="1">
        <f t="array" ref="AC643">IF( $AA643="", "", INDEX(聲母資料表, $AA643, AC$5))</f>
        <v/>
      </c>
      <c r="AD643" s="305" t="str">
        <f t="shared" si="244"/>
        <v/>
      </c>
      <c r="AE643" s="301" t="str" cm="1">
        <f t="array" ref="AE643">IF( $X643, "", INDEX(韻母資料表, AD643, AE$5))</f>
        <v/>
      </c>
      <c r="AF643" s="301" t="str" cm="1">
        <f t="array" ref="AF643">IF( $X643, "", INDEX(韻母資料表, AE643, AF$5))</f>
        <v/>
      </c>
      <c r="AG643" s="298"/>
      <c r="AH643" s="301" t="str">
        <f t="array" ref="AH643">IF( $X643, "", IF( INDEX(韻母資料表, AD643, $AH$5) = "入聲", TRUE, FALSE) )</f>
        <v/>
      </c>
      <c r="AI643" s="302" t="str">
        <f t="shared" si="245"/>
        <v/>
      </c>
      <c r="AJ643" s="302" t="str">
        <f t="shared" si="250"/>
        <v/>
      </c>
      <c r="AK643" s="362" t="str">
        <f t="array" ref="AK643">IF( $X643, "", INDEX(韻母資料表, $AD643, $AK$5))</f>
        <v/>
      </c>
      <c r="AL643" s="362" t="str">
        <f t="array" ref="AL643">IF($X643, "", INDEX(白話字韻母八聲調資料表, $AE643, $AJ643))</f>
        <v/>
      </c>
      <c r="AM643" s="298"/>
      <c r="AN643" s="362" t="str" cm="1">
        <f t="array" ref="AN643">IF($W643, "", INDEX(聲母資料表, $AA643, AN$5))</f>
        <v/>
      </c>
      <c r="AO643" s="367" t="str" cm="1">
        <f t="array" ref="AO643">IF($X643, "", INDEX(韻母資料表, $AD643, AO$5))</f>
        <v/>
      </c>
      <c r="AP643" s="362" t="str" cm="1">
        <f t="array" ref="AP643">IF($X643, "", INDEX(台羅韻母八聲調資料表, $AE643, $F643))</f>
        <v/>
      </c>
      <c r="AQ643" s="298"/>
      <c r="AR643" s="302" t="str">
        <f t="array" ref="AR643">IF($W643, "", INDEX(聲母資料表, $AA643, $AR$5))</f>
        <v/>
      </c>
      <c r="AS643" s="303" t="str">
        <f t="array" ref="AS643">IF($X643, "", INDEX(韻母資料表, $AD643, $AS$5))</f>
        <v/>
      </c>
      <c r="AT643" s="302" t="str">
        <f t="array" ref="AT643">IF($X643, "", INDEX(閩拼韻母八聲調資料表, $AE643, $AJ643))</f>
        <v/>
      </c>
      <c r="AV643" s="301" t="b">
        <f t="shared" si="247"/>
        <v>0</v>
      </c>
      <c r="AW643" s="301" t="str">
        <f>IF( $AV643, IFERROR( IF(MATCH( $E643, 顎音化聲母!$H$9:$H$37, 0), TRUE, FALSE), FALSE), "")</f>
        <v/>
      </c>
      <c r="AX643" s="301" t="str">
        <f t="array" ref="AX643">IF( AND($AV643, $AW643), INDEX(顎音化聲母資料表, MATCH( $D643 &amp; $E643, 顎音化聲母!$L$5:$L$136, 0), 3), "")</f>
        <v/>
      </c>
      <c r="AY643" s="301" t="str">
        <f t="shared" si="246"/>
        <v/>
      </c>
      <c r="AZ643" s="362" t="str">
        <f t="array" ref="AZ643">IF($AY643="", "", IF( $AX643&lt;&gt;"", $AX643,INDEX(聲母資料表, $AY643, $AZ$5)))</f>
        <v/>
      </c>
      <c r="BA643" s="362" t="str">
        <f t="array" ref="BA643">IF($X643, "", INDEX(方音八音反切資料表, $AE643, $AJ643))</f>
        <v/>
      </c>
    </row>
    <row r="644" spans="2:53">
      <c r="B644" s="307">
        <f t="shared" si="228"/>
        <v>637</v>
      </c>
      <c r="C644" s="404"/>
      <c r="D644" s="312"/>
      <c r="E644" s="312"/>
      <c r="F644" s="296"/>
      <c r="G644" s="418" t="str">
        <f t="shared" si="229"/>
        <v/>
      </c>
      <c r="H644" s="269" t="str" cm="1">
        <f t="array" ref="H644">IF( OR($U644, NOT($V644), $X644), "",  $AF644 &amp; INDEX(中文數值資料表, $AJ644, 2) &amp; $AC644)</f>
        <v/>
      </c>
      <c r="I644" s="332" t="str">
        <f t="shared" si="230"/>
        <v/>
      </c>
      <c r="J644" s="333" t="str">
        <f t="shared" si="231"/>
        <v/>
      </c>
      <c r="K644" s="334" t="str">
        <f t="shared" si="232"/>
        <v/>
      </c>
      <c r="L644" s="335" t="str">
        <f t="shared" si="233"/>
        <v/>
      </c>
      <c r="M644" s="270" t="str">
        <f t="shared" ca="1" si="234"/>
        <v xml:space="preserve">\ltjruby{}{}\
</v>
      </c>
      <c r="N644" s="270" t="str">
        <f t="shared" ca="1" si="235"/>
        <v xml:space="preserve">&lt;ruby&gt;&lt;rt&gt;&lt;/rt&gt;&lt;/ruby&gt;
</v>
      </c>
      <c r="O644" s="270" t="str">
        <f t="shared" ca="1" si="236"/>
        <v xml:space="preserve">&lt;ruby&gt;&lt;rt&gt;&lt;/rt&gt;&lt;/ruby&gt;
</v>
      </c>
      <c r="P644" s="270" t="str">
        <f t="shared" ca="1" si="252"/>
        <v xml:space="preserve">&lt;ruby&gt;&lt;rt&gt;&lt;/rt&gt;&lt;/ruby&gt;
</v>
      </c>
      <c r="Q644" s="270" t="str">
        <f t="shared" ca="1" si="252"/>
        <v xml:space="preserve">&lt;ruby&gt;&lt;rt&gt;&lt;/rt&gt;&lt;/ruby&gt;
</v>
      </c>
      <c r="R644" s="271" t="str">
        <f t="shared" ca="1" si="237"/>
        <v xml:space="preserve">&lt;ruby&gt;&lt;rtc&gt;&lt;/rtc&gt;&lt;/ruby&gt;
</v>
      </c>
      <c r="S644" s="271" t="str">
        <f t="shared" ca="1" si="238"/>
        <v xml:space="preserve">&lt;ruby&gt;&lt;rt&gt;&lt;/rt&gt;&lt;rtc&gt;&lt;/rtc&gt;&lt;/ruby&gt;
</v>
      </c>
      <c r="T644" s="244"/>
      <c r="U644" s="272" t="b">
        <f t="shared" si="239"/>
        <v>0</v>
      </c>
      <c r="V644" s="272" t="b">
        <f t="shared" si="240"/>
        <v>0</v>
      </c>
      <c r="W644" s="272" t="b">
        <f t="shared" si="248"/>
        <v>1</v>
      </c>
      <c r="X644" s="272" t="b">
        <f t="shared" si="241"/>
        <v>1</v>
      </c>
      <c r="Y644" s="272" t="b">
        <f t="shared" si="242"/>
        <v>0</v>
      </c>
      <c r="Z644" s="298"/>
      <c r="AA644" s="305" t="str">
        <f t="shared" si="243"/>
        <v/>
      </c>
      <c r="AB644" s="301" t="str" cm="1">
        <f t="array" ref="AB644">IF( $AA644="", "", INDEX(聲母資料表, $AA644, AB$5))</f>
        <v/>
      </c>
      <c r="AC644" s="301" t="str" cm="1">
        <f t="array" ref="AC644">IF( $AA644="", "", INDEX(聲母資料表, $AA644, AC$5))</f>
        <v/>
      </c>
      <c r="AD644" s="305" t="str">
        <f t="shared" si="244"/>
        <v/>
      </c>
      <c r="AE644" s="301" t="str" cm="1">
        <f t="array" ref="AE644">IF( $X644, "", INDEX(韻母資料表, AD644, AE$5))</f>
        <v/>
      </c>
      <c r="AF644" s="301" t="str" cm="1">
        <f t="array" ref="AF644">IF( $X644, "", INDEX(韻母資料表, AE644, AF$5))</f>
        <v/>
      </c>
      <c r="AG644" s="298"/>
      <c r="AH644" s="301" t="str">
        <f t="array" ref="AH644">IF( $X644, "", IF( INDEX(韻母資料表, AD644, $AH$5) = "入聲", TRUE, FALSE) )</f>
        <v/>
      </c>
      <c r="AI644" s="302" t="str">
        <f t="shared" si="245"/>
        <v/>
      </c>
      <c r="AJ644" s="302" t="str">
        <f t="shared" si="250"/>
        <v/>
      </c>
      <c r="AK644" s="362" t="str">
        <f t="array" ref="AK644">IF( $X644, "", INDEX(韻母資料表, $AD644, $AK$5))</f>
        <v/>
      </c>
      <c r="AL644" s="362" t="str">
        <f t="array" ref="AL644">IF($X644, "", INDEX(白話字韻母八聲調資料表, $AE644, $AJ644))</f>
        <v/>
      </c>
      <c r="AM644" s="298"/>
      <c r="AN644" s="362" t="str" cm="1">
        <f t="array" ref="AN644">IF($W644, "", INDEX(聲母資料表, $AA644, AN$5))</f>
        <v/>
      </c>
      <c r="AO644" s="367" t="str" cm="1">
        <f t="array" ref="AO644">IF($X644, "", INDEX(韻母資料表, $AD644, AO$5))</f>
        <v/>
      </c>
      <c r="AP644" s="362" t="str" cm="1">
        <f t="array" ref="AP644">IF($X644, "", INDEX(台羅韻母八聲調資料表, $AE644, $F644))</f>
        <v/>
      </c>
      <c r="AQ644" s="298"/>
      <c r="AR644" s="302" t="str">
        <f t="array" ref="AR644">IF($W644, "", INDEX(聲母資料表, $AA644, $AR$5))</f>
        <v/>
      </c>
      <c r="AS644" s="303" t="str">
        <f t="array" ref="AS644">IF($X644, "", INDEX(韻母資料表, $AD644, $AS$5))</f>
        <v/>
      </c>
      <c r="AT644" s="302" t="str">
        <f t="array" ref="AT644">IF($X644, "", INDEX(閩拼韻母八聲調資料表, $AE644, $AJ644))</f>
        <v/>
      </c>
      <c r="AV644" s="301" t="b">
        <f t="shared" si="247"/>
        <v>0</v>
      </c>
      <c r="AW644" s="301" t="str">
        <f>IF( $AV644, IFERROR( IF(MATCH( $E644, 顎音化聲母!$H$9:$H$37, 0), TRUE, FALSE), FALSE), "")</f>
        <v/>
      </c>
      <c r="AX644" s="301" t="str">
        <f t="array" ref="AX644">IF( AND($AV644, $AW644), INDEX(顎音化聲母資料表, MATCH( $D644 &amp; $E644, 顎音化聲母!$L$5:$L$136, 0), 3), "")</f>
        <v/>
      </c>
      <c r="AY644" s="301" t="str">
        <f t="shared" si="246"/>
        <v/>
      </c>
      <c r="AZ644" s="362" t="str">
        <f t="array" ref="AZ644">IF($AY644="", "", IF( $AX644&lt;&gt;"", $AX644,INDEX(聲母資料表, $AY644, $AZ$5)))</f>
        <v/>
      </c>
      <c r="BA644" s="362" t="str">
        <f t="array" ref="BA644">IF($X644, "", INDEX(方音八音反切資料表, $AE644, $AJ644))</f>
        <v/>
      </c>
    </row>
    <row r="645" spans="2:53">
      <c r="B645" s="307">
        <f t="shared" si="228"/>
        <v>638</v>
      </c>
      <c r="C645" s="404"/>
      <c r="D645" s="312"/>
      <c r="E645" s="312"/>
      <c r="F645" s="296"/>
      <c r="G645" s="418" t="str">
        <f t="shared" si="229"/>
        <v/>
      </c>
      <c r="H645" s="269" t="str" cm="1">
        <f t="array" ref="H645">IF( OR($U645, NOT($V645), $X645), "",  $AF645 &amp; INDEX(中文數值資料表, $AJ645, 2) &amp; $AC645)</f>
        <v/>
      </c>
      <c r="I645" s="332" t="str">
        <f t="shared" si="230"/>
        <v/>
      </c>
      <c r="J645" s="333" t="str">
        <f t="shared" si="231"/>
        <v/>
      </c>
      <c r="K645" s="334" t="str">
        <f t="shared" si="232"/>
        <v/>
      </c>
      <c r="L645" s="335" t="str">
        <f t="shared" si="233"/>
        <v/>
      </c>
      <c r="M645" s="270" t="str">
        <f t="shared" ca="1" si="234"/>
        <v xml:space="preserve">\ltjruby{}{}\
</v>
      </c>
      <c r="N645" s="270" t="str">
        <f t="shared" ca="1" si="235"/>
        <v xml:space="preserve">&lt;ruby&gt;&lt;rt&gt;&lt;/rt&gt;&lt;/ruby&gt;
</v>
      </c>
      <c r="O645" s="270" t="str">
        <f t="shared" ca="1" si="236"/>
        <v xml:space="preserve">&lt;ruby&gt;&lt;rt&gt;&lt;/rt&gt;&lt;/ruby&gt;
</v>
      </c>
      <c r="P645" s="270" t="str">
        <f t="shared" ca="1" si="252"/>
        <v xml:space="preserve">&lt;ruby&gt;&lt;rt&gt;&lt;/rt&gt;&lt;/ruby&gt;
</v>
      </c>
      <c r="Q645" s="270" t="str">
        <f t="shared" ca="1" si="252"/>
        <v xml:space="preserve">&lt;ruby&gt;&lt;rt&gt;&lt;/rt&gt;&lt;/ruby&gt;
</v>
      </c>
      <c r="R645" s="271" t="str">
        <f t="shared" ca="1" si="237"/>
        <v xml:space="preserve">&lt;ruby&gt;&lt;rtc&gt;&lt;/rtc&gt;&lt;/ruby&gt;
</v>
      </c>
      <c r="S645" s="271" t="str">
        <f t="shared" ca="1" si="238"/>
        <v xml:space="preserve">&lt;ruby&gt;&lt;rt&gt;&lt;/rt&gt;&lt;rtc&gt;&lt;/rtc&gt;&lt;/ruby&gt;
</v>
      </c>
      <c r="T645" s="244"/>
      <c r="U645" s="272" t="b">
        <f t="shared" si="239"/>
        <v>0</v>
      </c>
      <c r="V645" s="272" t="b">
        <f t="shared" si="240"/>
        <v>0</v>
      </c>
      <c r="W645" s="272" t="b">
        <f t="shared" si="248"/>
        <v>1</v>
      </c>
      <c r="X645" s="272" t="b">
        <f t="shared" si="241"/>
        <v>1</v>
      </c>
      <c r="Y645" s="272" t="b">
        <f t="shared" si="242"/>
        <v>0</v>
      </c>
      <c r="Z645" s="298"/>
      <c r="AA645" s="305" t="str">
        <f t="shared" si="243"/>
        <v/>
      </c>
      <c r="AB645" s="301" t="str" cm="1">
        <f t="array" ref="AB645">IF( $AA645="", "", INDEX(聲母資料表, $AA645, AB$5))</f>
        <v/>
      </c>
      <c r="AC645" s="301" t="str" cm="1">
        <f t="array" ref="AC645">IF( $AA645="", "", INDEX(聲母資料表, $AA645, AC$5))</f>
        <v/>
      </c>
      <c r="AD645" s="305" t="str">
        <f t="shared" si="244"/>
        <v/>
      </c>
      <c r="AE645" s="301" t="str" cm="1">
        <f t="array" ref="AE645">IF( $X645, "", INDEX(韻母資料表, AD645, AE$5))</f>
        <v/>
      </c>
      <c r="AF645" s="301" t="str" cm="1">
        <f t="array" ref="AF645">IF( $X645, "", INDEX(韻母資料表, AE645, AF$5))</f>
        <v/>
      </c>
      <c r="AG645" s="298"/>
      <c r="AH645" s="301" t="str">
        <f t="array" ref="AH645">IF( $X645, "", IF( INDEX(韻母資料表, AD645, $AH$5) = "入聲", TRUE, FALSE) )</f>
        <v/>
      </c>
      <c r="AI645" s="302" t="str">
        <f t="shared" si="245"/>
        <v/>
      </c>
      <c r="AJ645" s="302" t="str">
        <f t="shared" si="250"/>
        <v/>
      </c>
      <c r="AK645" s="362" t="str">
        <f t="array" ref="AK645">IF( $X645, "", INDEX(韻母資料表, $AD645, $AK$5))</f>
        <v/>
      </c>
      <c r="AL645" s="362" t="str">
        <f t="array" ref="AL645">IF($X645, "", INDEX(白話字韻母八聲調資料表, $AE645, $AJ645))</f>
        <v/>
      </c>
      <c r="AM645" s="298"/>
      <c r="AN645" s="362" t="str" cm="1">
        <f t="array" ref="AN645">IF($W645, "", INDEX(聲母資料表, $AA645, AN$5))</f>
        <v/>
      </c>
      <c r="AO645" s="367" t="str" cm="1">
        <f t="array" ref="AO645">IF($X645, "", INDEX(韻母資料表, $AD645, AO$5))</f>
        <v/>
      </c>
      <c r="AP645" s="362" t="str" cm="1">
        <f t="array" ref="AP645">IF($X645, "", INDEX(台羅韻母八聲調資料表, $AE645, $F645))</f>
        <v/>
      </c>
      <c r="AQ645" s="298"/>
      <c r="AR645" s="302" t="str">
        <f t="array" ref="AR645">IF($W645, "", INDEX(聲母資料表, $AA645, $AR$5))</f>
        <v/>
      </c>
      <c r="AS645" s="303" t="str">
        <f t="array" ref="AS645">IF($X645, "", INDEX(韻母資料表, $AD645, $AS$5))</f>
        <v/>
      </c>
      <c r="AT645" s="302" t="str">
        <f t="array" ref="AT645">IF($X645, "", INDEX(閩拼韻母八聲調資料表, $AE645, $AJ645))</f>
        <v/>
      </c>
      <c r="AV645" s="301" t="b">
        <f t="shared" si="247"/>
        <v>0</v>
      </c>
      <c r="AW645" s="301" t="str">
        <f>IF( $AV645, IFERROR( IF(MATCH( $E645, 顎音化聲母!$H$9:$H$37, 0), TRUE, FALSE), FALSE), "")</f>
        <v/>
      </c>
      <c r="AX645" s="301" t="str">
        <f t="array" ref="AX645">IF( AND($AV645, $AW645), INDEX(顎音化聲母資料表, MATCH( $D645 &amp; $E645, 顎音化聲母!$L$5:$L$136, 0), 3), "")</f>
        <v/>
      </c>
      <c r="AY645" s="301" t="str">
        <f t="shared" si="246"/>
        <v/>
      </c>
      <c r="AZ645" s="362" t="str">
        <f t="array" ref="AZ645">IF($AY645="", "", IF( $AX645&lt;&gt;"", $AX645,INDEX(聲母資料表, $AY645, $AZ$5)))</f>
        <v/>
      </c>
      <c r="BA645" s="362" t="str">
        <f t="array" ref="BA645">IF($X645, "", INDEX(方音八音反切資料表, $AE645, $AJ645))</f>
        <v/>
      </c>
    </row>
    <row r="646" spans="2:53">
      <c r="B646" s="307">
        <f t="shared" si="228"/>
        <v>639</v>
      </c>
      <c r="C646" s="404"/>
      <c r="D646" s="312"/>
      <c r="E646" s="312"/>
      <c r="F646" s="296"/>
      <c r="G646" s="418" t="str">
        <f t="shared" si="229"/>
        <v/>
      </c>
      <c r="H646" s="269" t="str" cm="1">
        <f t="array" ref="H646">IF( OR($U646, NOT($V646), $X646), "",  $AF646 &amp; INDEX(中文數值資料表, $AJ646, 2) &amp; $AC646)</f>
        <v/>
      </c>
      <c r="I646" s="332" t="str">
        <f t="shared" si="230"/>
        <v/>
      </c>
      <c r="J646" s="333" t="str">
        <f t="shared" si="231"/>
        <v/>
      </c>
      <c r="K646" s="334" t="str">
        <f t="shared" si="232"/>
        <v/>
      </c>
      <c r="L646" s="335" t="str">
        <f t="shared" si="233"/>
        <v/>
      </c>
      <c r="M646" s="270" t="str">
        <f t="shared" ca="1" si="234"/>
        <v xml:space="preserve">\ltjruby{}{}\
</v>
      </c>
      <c r="N646" s="270" t="str">
        <f t="shared" ca="1" si="235"/>
        <v xml:space="preserve">&lt;ruby&gt;&lt;rt&gt;&lt;/rt&gt;&lt;/ruby&gt;
</v>
      </c>
      <c r="O646" s="270" t="str">
        <f t="shared" ca="1" si="236"/>
        <v xml:space="preserve">&lt;ruby&gt;&lt;rt&gt;&lt;/rt&gt;&lt;/ruby&gt;
</v>
      </c>
      <c r="P646" s="270" t="str">
        <f t="shared" ca="1" si="252"/>
        <v xml:space="preserve">&lt;ruby&gt;&lt;rt&gt;&lt;/rt&gt;&lt;/ruby&gt;
</v>
      </c>
      <c r="Q646" s="270" t="str">
        <f t="shared" ca="1" si="252"/>
        <v xml:space="preserve">&lt;ruby&gt;&lt;rt&gt;&lt;/rt&gt;&lt;/ruby&gt;
</v>
      </c>
      <c r="R646" s="271" t="str">
        <f t="shared" ca="1" si="237"/>
        <v xml:space="preserve">&lt;ruby&gt;&lt;rtc&gt;&lt;/rtc&gt;&lt;/ruby&gt;
</v>
      </c>
      <c r="S646" s="271" t="str">
        <f t="shared" ca="1" si="238"/>
        <v xml:space="preserve">&lt;ruby&gt;&lt;rt&gt;&lt;/rt&gt;&lt;rtc&gt;&lt;/rtc&gt;&lt;/ruby&gt;
</v>
      </c>
      <c r="T646" s="244"/>
      <c r="U646" s="272" t="b">
        <f t="shared" si="239"/>
        <v>0</v>
      </c>
      <c r="V646" s="272" t="b">
        <f t="shared" si="240"/>
        <v>0</v>
      </c>
      <c r="W646" s="272" t="b">
        <f t="shared" si="248"/>
        <v>1</v>
      </c>
      <c r="X646" s="272" t="b">
        <f t="shared" si="241"/>
        <v>1</v>
      </c>
      <c r="Y646" s="272" t="b">
        <f t="shared" si="242"/>
        <v>0</v>
      </c>
      <c r="Z646" s="298"/>
      <c r="AA646" s="305" t="str">
        <f t="shared" si="243"/>
        <v/>
      </c>
      <c r="AB646" s="301" t="str" cm="1">
        <f t="array" ref="AB646">IF( $AA646="", "", INDEX(聲母資料表, $AA646, AB$5))</f>
        <v/>
      </c>
      <c r="AC646" s="301" t="str" cm="1">
        <f t="array" ref="AC646">IF( $AA646="", "", INDEX(聲母資料表, $AA646, AC$5))</f>
        <v/>
      </c>
      <c r="AD646" s="305" t="str">
        <f t="shared" si="244"/>
        <v/>
      </c>
      <c r="AE646" s="301" t="str" cm="1">
        <f t="array" ref="AE646">IF( $X646, "", INDEX(韻母資料表, AD646, AE$5))</f>
        <v/>
      </c>
      <c r="AF646" s="301" t="str" cm="1">
        <f t="array" ref="AF646">IF( $X646, "", INDEX(韻母資料表, AE646, AF$5))</f>
        <v/>
      </c>
      <c r="AG646" s="298"/>
      <c r="AH646" s="301" t="str">
        <f t="array" ref="AH646">IF( $X646, "", IF( INDEX(韻母資料表, AD646, $AH$5) = "入聲", TRUE, FALSE) )</f>
        <v/>
      </c>
      <c r="AI646" s="302" t="str">
        <f t="shared" si="245"/>
        <v/>
      </c>
      <c r="AJ646" s="302" t="str">
        <f t="shared" si="250"/>
        <v/>
      </c>
      <c r="AK646" s="362" t="str">
        <f t="array" ref="AK646">IF( $X646, "", INDEX(韻母資料表, $AD646, $AK$5))</f>
        <v/>
      </c>
      <c r="AL646" s="362" t="str">
        <f t="array" ref="AL646">IF($X646, "", INDEX(白話字韻母八聲調資料表, $AE646, $AJ646))</f>
        <v/>
      </c>
      <c r="AM646" s="298"/>
      <c r="AN646" s="362" t="str" cm="1">
        <f t="array" ref="AN646">IF($W646, "", INDEX(聲母資料表, $AA646, AN$5))</f>
        <v/>
      </c>
      <c r="AO646" s="367" t="str" cm="1">
        <f t="array" ref="AO646">IF($X646, "", INDEX(韻母資料表, $AD646, AO$5))</f>
        <v/>
      </c>
      <c r="AP646" s="362" t="str" cm="1">
        <f t="array" ref="AP646">IF($X646, "", INDEX(台羅韻母八聲調資料表, $AE646, $F646))</f>
        <v/>
      </c>
      <c r="AQ646" s="298"/>
      <c r="AR646" s="302" t="str">
        <f t="array" ref="AR646">IF($W646, "", INDEX(聲母資料表, $AA646, $AR$5))</f>
        <v/>
      </c>
      <c r="AS646" s="303" t="str">
        <f t="array" ref="AS646">IF($X646, "", INDEX(韻母資料表, $AD646, $AS$5))</f>
        <v/>
      </c>
      <c r="AT646" s="302" t="str">
        <f t="array" ref="AT646">IF($X646, "", INDEX(閩拼韻母八聲調資料表, $AE646, $AJ646))</f>
        <v/>
      </c>
      <c r="AV646" s="301" t="b">
        <f t="shared" si="247"/>
        <v>0</v>
      </c>
      <c r="AW646" s="301" t="str">
        <f>IF( $AV646, IFERROR( IF(MATCH( $E646, 顎音化聲母!$H$9:$H$37, 0), TRUE, FALSE), FALSE), "")</f>
        <v/>
      </c>
      <c r="AX646" s="301" t="str">
        <f t="array" ref="AX646">IF( AND($AV646, $AW646), INDEX(顎音化聲母資料表, MATCH( $D646 &amp; $E646, 顎音化聲母!$L$5:$L$136, 0), 3), "")</f>
        <v/>
      </c>
      <c r="AY646" s="301" t="str">
        <f t="shared" si="246"/>
        <v/>
      </c>
      <c r="AZ646" s="362" t="str">
        <f t="array" ref="AZ646">IF($AY646="", "", IF( $AX646&lt;&gt;"", $AX646,INDEX(聲母資料表, $AY646, $AZ$5)))</f>
        <v/>
      </c>
      <c r="BA646" s="362" t="str">
        <f t="array" ref="BA646">IF($X646, "", INDEX(方音八音反切資料表, $AE646, $AJ646))</f>
        <v/>
      </c>
    </row>
    <row r="647" spans="2:53">
      <c r="B647" s="307">
        <f t="shared" si="228"/>
        <v>640</v>
      </c>
      <c r="C647" s="404"/>
      <c r="D647" s="312"/>
      <c r="E647" s="312"/>
      <c r="F647" s="296"/>
      <c r="G647" s="418" t="str">
        <f t="shared" si="229"/>
        <v/>
      </c>
      <c r="H647" s="269" t="str" cm="1">
        <f t="array" ref="H647">IF( OR($U647, NOT($V647), $X647), "",  $AF647 &amp; INDEX(中文數值資料表, $AJ647, 2) &amp; $AC647)</f>
        <v/>
      </c>
      <c r="I647" s="332" t="str">
        <f t="shared" si="230"/>
        <v/>
      </c>
      <c r="J647" s="333" t="str">
        <f t="shared" si="231"/>
        <v/>
      </c>
      <c r="K647" s="334" t="str">
        <f t="shared" si="232"/>
        <v/>
      </c>
      <c r="L647" s="335" t="str">
        <f t="shared" si="233"/>
        <v/>
      </c>
      <c r="M647" s="270" t="str">
        <f t="shared" ca="1" si="234"/>
        <v xml:space="preserve">\ltjruby{}{}\
</v>
      </c>
      <c r="N647" s="270" t="str">
        <f t="shared" ca="1" si="235"/>
        <v xml:space="preserve">&lt;ruby&gt;&lt;rt&gt;&lt;/rt&gt;&lt;/ruby&gt;
</v>
      </c>
      <c r="O647" s="270" t="str">
        <f t="shared" ca="1" si="236"/>
        <v xml:space="preserve">&lt;ruby&gt;&lt;rt&gt;&lt;/rt&gt;&lt;/ruby&gt;
</v>
      </c>
      <c r="P647" s="270" t="str">
        <f t="shared" ca="1" si="252"/>
        <v xml:space="preserve">&lt;ruby&gt;&lt;rt&gt;&lt;/rt&gt;&lt;/ruby&gt;
</v>
      </c>
      <c r="Q647" s="270" t="str">
        <f t="shared" ca="1" si="252"/>
        <v xml:space="preserve">&lt;ruby&gt;&lt;rt&gt;&lt;/rt&gt;&lt;/ruby&gt;
</v>
      </c>
      <c r="R647" s="271" t="str">
        <f t="shared" ca="1" si="237"/>
        <v xml:space="preserve">&lt;ruby&gt;&lt;rtc&gt;&lt;/rtc&gt;&lt;/ruby&gt;
</v>
      </c>
      <c r="S647" s="271" t="str">
        <f t="shared" ca="1" si="238"/>
        <v xml:space="preserve">&lt;ruby&gt;&lt;rt&gt;&lt;/rt&gt;&lt;rtc&gt;&lt;/rtc&gt;&lt;/ruby&gt;
</v>
      </c>
      <c r="T647" s="244"/>
      <c r="U647" s="272" t="b">
        <f t="shared" si="239"/>
        <v>0</v>
      </c>
      <c r="V647" s="272" t="b">
        <f t="shared" si="240"/>
        <v>0</v>
      </c>
      <c r="W647" s="272" t="b">
        <f t="shared" si="248"/>
        <v>1</v>
      </c>
      <c r="X647" s="272" t="b">
        <f t="shared" si="241"/>
        <v>1</v>
      </c>
      <c r="Y647" s="272" t="b">
        <f t="shared" si="242"/>
        <v>0</v>
      </c>
      <c r="Z647" s="298"/>
      <c r="AA647" s="305" t="str">
        <f t="shared" si="243"/>
        <v/>
      </c>
      <c r="AB647" s="301" t="str" cm="1">
        <f t="array" ref="AB647">IF( $AA647="", "", INDEX(聲母資料表, $AA647, AB$5))</f>
        <v/>
      </c>
      <c r="AC647" s="301" t="str" cm="1">
        <f t="array" ref="AC647">IF( $AA647="", "", INDEX(聲母資料表, $AA647, AC$5))</f>
        <v/>
      </c>
      <c r="AD647" s="305" t="str">
        <f t="shared" si="244"/>
        <v/>
      </c>
      <c r="AE647" s="301" t="str" cm="1">
        <f t="array" ref="AE647">IF( $X647, "", INDEX(韻母資料表, AD647, AE$5))</f>
        <v/>
      </c>
      <c r="AF647" s="301" t="str" cm="1">
        <f t="array" ref="AF647">IF( $X647, "", INDEX(韻母資料表, AE647, AF$5))</f>
        <v/>
      </c>
      <c r="AG647" s="298"/>
      <c r="AH647" s="301" t="str">
        <f t="array" ref="AH647">IF( $X647, "", IF( INDEX(韻母資料表, AD647, $AH$5) = "入聲", TRUE, FALSE) )</f>
        <v/>
      </c>
      <c r="AI647" s="302" t="str">
        <f t="shared" si="245"/>
        <v/>
      </c>
      <c r="AJ647" s="302" t="str">
        <f t="shared" si="250"/>
        <v/>
      </c>
      <c r="AK647" s="362" t="str">
        <f t="array" ref="AK647">IF( $X647, "", INDEX(韻母資料表, $AD647, $AK$5))</f>
        <v/>
      </c>
      <c r="AL647" s="362" t="str">
        <f t="array" ref="AL647">IF($X647, "", INDEX(白話字韻母八聲調資料表, $AE647, $AJ647))</f>
        <v/>
      </c>
      <c r="AM647" s="298"/>
      <c r="AN647" s="362" t="str" cm="1">
        <f t="array" ref="AN647">IF($W647, "", INDEX(聲母資料表, $AA647, AN$5))</f>
        <v/>
      </c>
      <c r="AO647" s="367" t="str" cm="1">
        <f t="array" ref="AO647">IF($X647, "", INDEX(韻母資料表, $AD647, AO$5))</f>
        <v/>
      </c>
      <c r="AP647" s="362" t="str" cm="1">
        <f t="array" ref="AP647">IF($X647, "", INDEX(台羅韻母八聲調資料表, $AE647, $F647))</f>
        <v/>
      </c>
      <c r="AQ647" s="298"/>
      <c r="AR647" s="302" t="str">
        <f t="array" ref="AR647">IF($W647, "", INDEX(聲母資料表, $AA647, $AR$5))</f>
        <v/>
      </c>
      <c r="AS647" s="303" t="str">
        <f t="array" ref="AS647">IF($X647, "", INDEX(韻母資料表, $AD647, $AS$5))</f>
        <v/>
      </c>
      <c r="AT647" s="302" t="str">
        <f t="array" ref="AT647">IF($X647, "", INDEX(閩拼韻母八聲調資料表, $AE647, $AJ647))</f>
        <v/>
      </c>
      <c r="AV647" s="301" t="b">
        <f t="shared" si="247"/>
        <v>0</v>
      </c>
      <c r="AW647" s="301" t="str">
        <f>IF( $AV647, IFERROR( IF(MATCH( $E647, 顎音化聲母!$H$9:$H$37, 0), TRUE, FALSE), FALSE), "")</f>
        <v/>
      </c>
      <c r="AX647" s="301" t="str">
        <f t="array" ref="AX647">IF( AND($AV647, $AW647), INDEX(顎音化聲母資料表, MATCH( $D647 &amp; $E647, 顎音化聲母!$L$5:$L$136, 0), 3), "")</f>
        <v/>
      </c>
      <c r="AY647" s="301" t="str">
        <f t="shared" si="246"/>
        <v/>
      </c>
      <c r="AZ647" s="362" t="str">
        <f t="array" ref="AZ647">IF($AY647="", "", IF( $AX647&lt;&gt;"", $AX647,INDEX(聲母資料表, $AY647, $AZ$5)))</f>
        <v/>
      </c>
      <c r="BA647" s="362" t="str">
        <f t="array" ref="BA647">IF($X647, "", INDEX(方音八音反切資料表, $AE647, $AJ647))</f>
        <v/>
      </c>
    </row>
    <row r="648" spans="2:53">
      <c r="B648" s="307">
        <f t="shared" ref="B648:B711" si="253">ROW() - ROW($7:$7)</f>
        <v>641</v>
      </c>
      <c r="C648" s="404"/>
      <c r="D648" s="312"/>
      <c r="E648" s="312"/>
      <c r="F648" s="296"/>
      <c r="G648" s="418" t="str">
        <f t="shared" ref="G648:G711" si="254" xml:space="preserve"> IF(NOT($V648), "", C648 &amp; " (" &amp; _xlfn.CONCAT(D648:F648) &amp; ") " )</f>
        <v/>
      </c>
      <c r="H648" s="269" t="str" cm="1">
        <f t="array" ref="H648">IF( OR($U648, NOT($V648), $X648), "",  $AF648 &amp; INDEX(中文數值資料表, $AJ648, 2) &amp; $AC648)</f>
        <v/>
      </c>
      <c r="I648" s="332" t="str">
        <f t="shared" ref="I648:I711" si="255">IF( NOT($U648), TRIM( $D648 &amp; $AL648), "")</f>
        <v/>
      </c>
      <c r="J648" s="333" t="str">
        <f t="shared" ref="J648:J711" si="256">IF( NOT($U648), TRIM( $AN648 &amp; $AP648 ), "")</f>
        <v/>
      </c>
      <c r="K648" s="334" t="str">
        <f t="shared" ref="K648:K711" si="257">IF( NOT($U648), TRIM($AR648 &amp; $AT648), "")</f>
        <v/>
      </c>
      <c r="L648" s="335" t="str">
        <f t="shared" ref="L648:L711" si="258">IF( NOT($U648), TRIM($AZ648 &amp; $BA648), "")</f>
        <v/>
      </c>
      <c r="M648" s="270" t="str">
        <f t="shared" ref="M648:M711" ca="1" si="259">IF( $U648, "\ltjruby{" &amp; $C648 &amp; "}{}\" &amp; CHAR(10), IF($C648=CHAR(10), "\vskip 0.5 cm" &amp; CHAR(10), "\ltjruby{" &amp; $C648 &amp; "}{" &amp; INDIRECT( ADDRESS(ROW(), COLUMN() - $G$5) ) &amp; "}\" &amp; CHAR(10)))</f>
        <v xml:space="preserve">\ltjruby{}{}\
</v>
      </c>
      <c r="N648" s="270" t="str">
        <f t="shared" ref="N648:N711" ca="1" si="260">IF( $U648, ($C648 &amp; CHAR(10)), IF($C648=CHAR(10), (CHAR(10) &amp; "&lt;/p&gt;" &amp; CHAR(10) &amp; "&lt;p&gt;" &amp; CHAR(10)), "&lt;ruby&gt;" &amp; $C648 &amp; "&lt;rt&gt;" &amp; INDIRECT( ADDRESS(ROW(), COLUMN() - $P$5) ) &amp; "&lt;/rt&gt;&lt;/ruby&gt;" &amp; CHAR(10))
)</f>
        <v xml:space="preserve">&lt;ruby&gt;&lt;rt&gt;&lt;/rt&gt;&lt;/ruby&gt;
</v>
      </c>
      <c r="O648" s="270" t="str">
        <f t="shared" ref="O648:O711" ca="1" si="261">IF( $U648, ($C648 &amp; CHAR(10)), IF($C648=CHAR(10), (CHAR(10) &amp; "&lt;/p&gt;" &amp; CHAR(10) &amp; "&lt;p&gt;" &amp; CHAR(10)), "&lt;ruby&gt;" &amp; $C648 &amp; "&lt;rt&gt;" &amp; INDIRECT( ADDRESS(ROW(), COLUMN() - $O$5) ) &amp; "&lt;/rt&gt;&lt;/ruby&gt;" &amp; CHAR(10)))</f>
        <v xml:space="preserve">&lt;ruby&gt;&lt;rt&gt;&lt;/rt&gt;&lt;/ruby&gt;
</v>
      </c>
      <c r="P648" s="270" t="str">
        <f t="shared" ref="P648:Q667" ca="1" si="262">IF( $U648, ($C648 &amp; CHAR(10)), IF($C648=CHAR(10), (CHAR(10) &amp; "&lt;/p&gt;" &amp; CHAR(10) &amp; "&lt;p&gt;" &amp; CHAR(10)), "&lt;ruby&gt;" &amp; $C648 &amp; "&lt;rt&gt;" &amp; INDIRECT( ADDRESS(ROW(), COLUMN() - $P$5) ) &amp; "&lt;/rt&gt;&lt;/ruby&gt;" &amp; CHAR(10)))</f>
        <v xml:space="preserve">&lt;ruby&gt;&lt;rt&gt;&lt;/rt&gt;&lt;/ruby&gt;
</v>
      </c>
      <c r="Q648" s="270" t="str">
        <f t="shared" ca="1" si="262"/>
        <v xml:space="preserve">&lt;ruby&gt;&lt;rt&gt;&lt;/rt&gt;&lt;/ruby&gt;
</v>
      </c>
      <c r="R648" s="271" t="str">
        <f t="shared" ref="R648:R711" ca="1" si="263">IF( $U648, ($C648 &amp; CHAR(10)), IF($C648=CHAR(10), (CHAR(10) &amp; "&lt;/p&gt;" &amp; CHAR(10) &amp; "&lt;p&gt;" &amp; CHAR(10)), "&lt;ruby&gt;" &amp; $C648 &amp; "&lt;rtc&gt;" &amp; INDIRECT( ADDRESS(ROW(), COLUMN() - $R$5) ) &amp; "&lt;/rtc&gt;&lt;/ruby&gt;" &amp; CHAR(10)))</f>
        <v xml:space="preserve">&lt;ruby&gt;&lt;rtc&gt;&lt;/rtc&gt;&lt;/ruby&gt;
</v>
      </c>
      <c r="S648" s="271" t="str">
        <f t="shared" ref="S648:S711" ca="1" si="264">IF( $U648, ($C648 &amp; CHAR(10)), IF($C648=CHAR(10), (CHAR(10) &amp; "&lt;/p&gt;" &amp; CHAR(10) &amp; "&lt;p&gt;" &amp; CHAR(10)), "&lt;ruby&gt;" &amp; $C648  &amp; "&lt;rt&gt;" &amp; INDIRECT( ADDRESS(ROW(), COLUMN() - $S$4) ) &amp; "&lt;/rt&gt;" &amp; "&lt;rtc&gt;" &amp; INDIRECT( ADDRESS(ROW(), COLUMN() - $S$5) ) &amp; "&lt;/rtc&gt;&lt;/ruby&gt;"&amp; CHAR(10)))</f>
        <v xml:space="preserve">&lt;ruby&gt;&lt;rt&gt;&lt;/rt&gt;&lt;rtc&gt;&lt;/rtc&gt;&lt;/ruby&gt;
</v>
      </c>
      <c r="T648" s="244"/>
      <c r="U648" s="272" t="b">
        <f t="shared" ref="U648:U711" si="265">IFERROR( IF( MATCH($C648, 標題符號清單, 0) &gt; 0, TRUE, FALSE), FALSE)</f>
        <v>0</v>
      </c>
      <c r="V648" s="272" t="b">
        <f t="shared" ref="V648:V711" si="266">AND( NOT($U648), $C648&lt;&gt;"", $C648&lt;&gt;CHAR(10) )</f>
        <v>0</v>
      </c>
      <c r="W648" s="272" t="b">
        <f t="shared" si="248"/>
        <v>1</v>
      </c>
      <c r="X648" s="272" t="b">
        <f t="shared" ref="X648:X711" si="267">IF( OR($U648, NOT($V648)), TRUE, IF($E648="", TRUE, FALSE))</f>
        <v>1</v>
      </c>
      <c r="Y648" s="272" t="b">
        <f t="shared" ref="Y648:Y711" si="268">AND($V648, $F648="")</f>
        <v>0</v>
      </c>
      <c r="Z648" s="298"/>
      <c r="AA648" s="305" t="str">
        <f t="shared" ref="AA648:AA711" si="269">IF(OR($U648, NOT($V648)), "", IF($D648="", 18, MATCH($D648, 聲母碼, 0)) )</f>
        <v/>
      </c>
      <c r="AB648" s="301" t="str" cm="1">
        <f t="array" ref="AB648">IF( $AA648="", "", INDEX(聲母資料表, $AA648, AB$5))</f>
        <v/>
      </c>
      <c r="AC648" s="301" t="str" cm="1">
        <f t="array" ref="AC648">IF( $AA648="", "", INDEX(聲母資料表, $AA648, AC$5))</f>
        <v/>
      </c>
      <c r="AD648" s="305" t="str">
        <f t="shared" ref="AD648:AD711" si="270">IF( $X648, "", MATCH(E648, 韻母碼, 0) )</f>
        <v/>
      </c>
      <c r="AE648" s="301" t="str" cm="1">
        <f t="array" ref="AE648">IF( $X648, "", INDEX(韻母資料表, AD648, AE$5))</f>
        <v/>
      </c>
      <c r="AF648" s="301" t="str" cm="1">
        <f t="array" ref="AF648">IF( $X648, "", INDEX(韻母資料表, AE648, AF$5))</f>
        <v/>
      </c>
      <c r="AG648" s="298"/>
      <c r="AH648" s="301" t="str">
        <f t="array" ref="AH648">IF( $X648, "", IF( INDEX(韻母資料表, AD648, $AH$5) = "入聲", TRUE, FALSE) )</f>
        <v/>
      </c>
      <c r="AI648" s="302" t="str">
        <f t="shared" ref="AI648:AI711" si="271">IF($V648=FALSE, "", IF($AH648=TRUE, 4, 1))</f>
        <v/>
      </c>
      <c r="AJ648" s="302" t="str">
        <f t="shared" si="250"/>
        <v/>
      </c>
      <c r="AK648" s="362" t="str">
        <f t="array" ref="AK648">IF( $X648, "", INDEX(韻母資料表, $AD648, $AK$5))</f>
        <v/>
      </c>
      <c r="AL648" s="362" t="str">
        <f t="array" ref="AL648">IF($X648, "", INDEX(白話字韻母八聲調資料表, $AE648, $AJ648))</f>
        <v/>
      </c>
      <c r="AM648" s="298"/>
      <c r="AN648" s="362" t="str" cm="1">
        <f t="array" ref="AN648">IF($W648, "", INDEX(聲母資料表, $AA648, AN$5))</f>
        <v/>
      </c>
      <c r="AO648" s="367" t="str" cm="1">
        <f t="array" ref="AO648">IF($X648, "", INDEX(韻母資料表, $AD648, AO$5))</f>
        <v/>
      </c>
      <c r="AP648" s="362" t="str" cm="1">
        <f t="array" ref="AP648">IF($X648, "", INDEX(台羅韻母八聲調資料表, $AE648, $F648))</f>
        <v/>
      </c>
      <c r="AQ648" s="298"/>
      <c r="AR648" s="302" t="str">
        <f t="array" ref="AR648">IF($W648, "", INDEX(聲母資料表, $AA648, $AR$5))</f>
        <v/>
      </c>
      <c r="AS648" s="303" t="str">
        <f t="array" ref="AS648">IF($X648, "", INDEX(韻母資料表, $AD648, $AS$5))</f>
        <v/>
      </c>
      <c r="AT648" s="302" t="str">
        <f t="array" ref="AT648">IF($X648, "", INDEX(閩拼韻母八聲調資料表, $AE648, $AJ648))</f>
        <v/>
      </c>
      <c r="AV648" s="301" t="b">
        <f t="shared" si="247"/>
        <v>0</v>
      </c>
      <c r="AW648" s="301" t="str">
        <f>IF( $AV648, IFERROR( IF(MATCH( $E648, 顎音化聲母!$H$9:$H$37, 0), TRUE, FALSE), FALSE), "")</f>
        <v/>
      </c>
      <c r="AX648" s="301" t="str">
        <f t="array" ref="AX648">IF( AND($AV648, $AW648), INDEX(顎音化聲母資料表, MATCH( $D648 &amp; $E648, 顎音化聲母!$L$5:$L$136, 0), 3), "")</f>
        <v/>
      </c>
      <c r="AY648" s="301" t="str">
        <f t="shared" ref="AY648:AY711" si="272">IF($W648, "", AA648)</f>
        <v/>
      </c>
      <c r="AZ648" s="362" t="str">
        <f t="array" ref="AZ648">IF($AY648="", "", IF( $AX648&lt;&gt;"", $AX648,INDEX(聲母資料表, $AY648, $AZ$5)))</f>
        <v/>
      </c>
      <c r="BA648" s="362" t="str">
        <f t="array" ref="BA648">IF($X648, "", INDEX(方音八音反切資料表, $AE648, $AJ648))</f>
        <v/>
      </c>
    </row>
    <row r="649" spans="2:53">
      <c r="B649" s="307">
        <f t="shared" si="253"/>
        <v>642</v>
      </c>
      <c r="C649" s="404"/>
      <c r="D649" s="312"/>
      <c r="E649" s="312"/>
      <c r="F649" s="296"/>
      <c r="G649" s="418" t="str">
        <f t="shared" si="254"/>
        <v/>
      </c>
      <c r="H649" s="269" t="str" cm="1">
        <f t="array" ref="H649">IF( OR($U649, NOT($V649), $X649), "",  $AF649 &amp; INDEX(中文數值資料表, $AJ649, 2) &amp; $AC649)</f>
        <v/>
      </c>
      <c r="I649" s="332" t="str">
        <f t="shared" si="255"/>
        <v/>
      </c>
      <c r="J649" s="333" t="str">
        <f t="shared" si="256"/>
        <v/>
      </c>
      <c r="K649" s="334" t="str">
        <f t="shared" si="257"/>
        <v/>
      </c>
      <c r="L649" s="335" t="str">
        <f t="shared" si="258"/>
        <v/>
      </c>
      <c r="M649" s="270" t="str">
        <f t="shared" ca="1" si="259"/>
        <v xml:space="preserve">\ltjruby{}{}\
</v>
      </c>
      <c r="N649" s="270" t="str">
        <f t="shared" ca="1" si="260"/>
        <v xml:space="preserve">&lt;ruby&gt;&lt;rt&gt;&lt;/rt&gt;&lt;/ruby&gt;
</v>
      </c>
      <c r="O649" s="270" t="str">
        <f t="shared" ca="1" si="261"/>
        <v xml:space="preserve">&lt;ruby&gt;&lt;rt&gt;&lt;/rt&gt;&lt;/ruby&gt;
</v>
      </c>
      <c r="P649" s="270" t="str">
        <f t="shared" ca="1" si="262"/>
        <v xml:space="preserve">&lt;ruby&gt;&lt;rt&gt;&lt;/rt&gt;&lt;/ruby&gt;
</v>
      </c>
      <c r="Q649" s="270" t="str">
        <f t="shared" ca="1" si="262"/>
        <v xml:space="preserve">&lt;ruby&gt;&lt;rt&gt;&lt;/rt&gt;&lt;/ruby&gt;
</v>
      </c>
      <c r="R649" s="271" t="str">
        <f t="shared" ca="1" si="263"/>
        <v xml:space="preserve">&lt;ruby&gt;&lt;rtc&gt;&lt;/rtc&gt;&lt;/ruby&gt;
</v>
      </c>
      <c r="S649" s="271" t="str">
        <f t="shared" ca="1" si="264"/>
        <v xml:space="preserve">&lt;ruby&gt;&lt;rt&gt;&lt;/rt&gt;&lt;rtc&gt;&lt;/rtc&gt;&lt;/ruby&gt;
</v>
      </c>
      <c r="T649" s="244"/>
      <c r="U649" s="272" t="b">
        <f t="shared" si="265"/>
        <v>0</v>
      </c>
      <c r="V649" s="272" t="b">
        <f t="shared" si="266"/>
        <v>0</v>
      </c>
      <c r="W649" s="272" t="b">
        <f t="shared" si="248"/>
        <v>1</v>
      </c>
      <c r="X649" s="272" t="b">
        <f t="shared" si="267"/>
        <v>1</v>
      </c>
      <c r="Y649" s="272" t="b">
        <f t="shared" si="268"/>
        <v>0</v>
      </c>
      <c r="Z649" s="298"/>
      <c r="AA649" s="305" t="str">
        <f t="shared" si="269"/>
        <v/>
      </c>
      <c r="AB649" s="301" t="str" cm="1">
        <f t="array" ref="AB649">IF( $AA649="", "", INDEX(聲母資料表, $AA649, AB$5))</f>
        <v/>
      </c>
      <c r="AC649" s="301" t="str" cm="1">
        <f t="array" ref="AC649">IF( $AA649="", "", INDEX(聲母資料表, $AA649, AC$5))</f>
        <v/>
      </c>
      <c r="AD649" s="305" t="str">
        <f t="shared" si="270"/>
        <v/>
      </c>
      <c r="AE649" s="301" t="str" cm="1">
        <f t="array" ref="AE649">IF( $X649, "", INDEX(韻母資料表, AD649, AE$5))</f>
        <v/>
      </c>
      <c r="AF649" s="301" t="str" cm="1">
        <f t="array" ref="AF649">IF( $X649, "", INDEX(韻母資料表, AE649, AF$5))</f>
        <v/>
      </c>
      <c r="AG649" s="298"/>
      <c r="AH649" s="301" t="str">
        <f t="array" ref="AH649">IF( $X649, "", IF( INDEX(韻母資料表, AD649, $AH$5) = "入聲", TRUE, FALSE) )</f>
        <v/>
      </c>
      <c r="AI649" s="302" t="str">
        <f t="shared" si="271"/>
        <v/>
      </c>
      <c r="AJ649" s="302" t="str">
        <f t="shared" si="250"/>
        <v/>
      </c>
      <c r="AK649" s="362" t="str">
        <f t="array" ref="AK649">IF( $X649, "", INDEX(韻母資料表, $AD649, $AK$5))</f>
        <v/>
      </c>
      <c r="AL649" s="362" t="str">
        <f t="array" ref="AL649">IF($X649, "", INDEX(白話字韻母八聲調資料表, $AE649, $AJ649))</f>
        <v/>
      </c>
      <c r="AM649" s="298"/>
      <c r="AN649" s="362" t="str" cm="1">
        <f t="array" ref="AN649">IF($W649, "", INDEX(聲母資料表, $AA649, AN$5))</f>
        <v/>
      </c>
      <c r="AO649" s="367" t="str" cm="1">
        <f t="array" ref="AO649">IF($X649, "", INDEX(韻母資料表, $AD649, AO$5))</f>
        <v/>
      </c>
      <c r="AP649" s="362" t="str" cm="1">
        <f t="array" ref="AP649">IF($X649, "", INDEX(台羅韻母八聲調資料表, $AE649, $F649))</f>
        <v/>
      </c>
      <c r="AQ649" s="298"/>
      <c r="AR649" s="302" t="str">
        <f t="array" ref="AR649">IF($W649, "", INDEX(聲母資料表, $AA649, $AR$5))</f>
        <v/>
      </c>
      <c r="AS649" s="303" t="str">
        <f t="array" ref="AS649">IF($X649, "", INDEX(韻母資料表, $AD649, $AS$5))</f>
        <v/>
      </c>
      <c r="AT649" s="302" t="str">
        <f t="array" ref="AT649">IF($X649, "", INDEX(閩拼韻母八聲調資料表, $AE649, $AJ649))</f>
        <v/>
      </c>
      <c r="AV649" s="301" t="b">
        <f t="shared" ref="AV649:AV712" si="273">IF( OR($D649="ch", $D649="chh", $D649="j", $D649="s"), TRUE, FALSE)</f>
        <v>0</v>
      </c>
      <c r="AW649" s="301" t="str">
        <f>IF( $AV649, IFERROR( IF(MATCH( $E649, 顎音化聲母!$H$9:$H$37, 0), TRUE, FALSE), FALSE), "")</f>
        <v/>
      </c>
      <c r="AX649" s="301" t="str">
        <f t="array" ref="AX649">IF( AND($AV649, $AW649), INDEX(顎音化聲母資料表, MATCH( $D649 &amp; $E649, 顎音化聲母!$L$5:$L$136, 0), 3), "")</f>
        <v/>
      </c>
      <c r="AY649" s="301" t="str">
        <f t="shared" si="272"/>
        <v/>
      </c>
      <c r="AZ649" s="362" t="str">
        <f t="array" ref="AZ649">IF($AY649="", "", IF( $AX649&lt;&gt;"", $AX649,INDEX(聲母資料表, $AY649, $AZ$5)))</f>
        <v/>
      </c>
      <c r="BA649" s="362" t="str">
        <f t="array" ref="BA649">IF($X649, "", INDEX(方音八音反切資料表, $AE649, $AJ649))</f>
        <v/>
      </c>
    </row>
    <row r="650" spans="2:53">
      <c r="B650" s="307">
        <f t="shared" si="253"/>
        <v>643</v>
      </c>
      <c r="C650" s="404"/>
      <c r="D650" s="312"/>
      <c r="E650" s="312"/>
      <c r="F650" s="296"/>
      <c r="G650" s="418" t="str">
        <f t="shared" si="254"/>
        <v/>
      </c>
      <c r="H650" s="269" t="str" cm="1">
        <f t="array" ref="H650">IF( OR($U650, NOT($V650), $X650), "",  $AF650 &amp; INDEX(中文數值資料表, $AJ650, 2) &amp; $AC650)</f>
        <v/>
      </c>
      <c r="I650" s="332" t="str">
        <f t="shared" si="255"/>
        <v/>
      </c>
      <c r="J650" s="333" t="str">
        <f t="shared" si="256"/>
        <v/>
      </c>
      <c r="K650" s="334" t="str">
        <f t="shared" si="257"/>
        <v/>
      </c>
      <c r="L650" s="335" t="str">
        <f t="shared" si="258"/>
        <v/>
      </c>
      <c r="M650" s="270" t="str">
        <f t="shared" ca="1" si="259"/>
        <v xml:space="preserve">\ltjruby{}{}\
</v>
      </c>
      <c r="N650" s="270" t="str">
        <f t="shared" ca="1" si="260"/>
        <v xml:space="preserve">&lt;ruby&gt;&lt;rt&gt;&lt;/rt&gt;&lt;/ruby&gt;
</v>
      </c>
      <c r="O650" s="270" t="str">
        <f t="shared" ca="1" si="261"/>
        <v xml:space="preserve">&lt;ruby&gt;&lt;rt&gt;&lt;/rt&gt;&lt;/ruby&gt;
</v>
      </c>
      <c r="P650" s="270" t="str">
        <f t="shared" ca="1" si="262"/>
        <v xml:space="preserve">&lt;ruby&gt;&lt;rt&gt;&lt;/rt&gt;&lt;/ruby&gt;
</v>
      </c>
      <c r="Q650" s="270" t="str">
        <f t="shared" ca="1" si="262"/>
        <v xml:space="preserve">&lt;ruby&gt;&lt;rt&gt;&lt;/rt&gt;&lt;/ruby&gt;
</v>
      </c>
      <c r="R650" s="271" t="str">
        <f t="shared" ca="1" si="263"/>
        <v xml:space="preserve">&lt;ruby&gt;&lt;rtc&gt;&lt;/rtc&gt;&lt;/ruby&gt;
</v>
      </c>
      <c r="S650" s="271" t="str">
        <f t="shared" ca="1" si="264"/>
        <v xml:space="preserve">&lt;ruby&gt;&lt;rt&gt;&lt;/rt&gt;&lt;rtc&gt;&lt;/rtc&gt;&lt;/ruby&gt;
</v>
      </c>
      <c r="T650" s="244"/>
      <c r="U650" s="272" t="b">
        <f t="shared" si="265"/>
        <v>0</v>
      </c>
      <c r="V650" s="272" t="b">
        <f t="shared" si="266"/>
        <v>0</v>
      </c>
      <c r="W650" s="272" t="b">
        <f t="shared" ref="W650:W713" si="274">IF( OR($U650, NOT($V650)), TRUE, IF($D650="", TRUE, FALSE) )</f>
        <v>1</v>
      </c>
      <c r="X650" s="272" t="b">
        <f t="shared" si="267"/>
        <v>1</v>
      </c>
      <c r="Y650" s="272" t="b">
        <f t="shared" si="268"/>
        <v>0</v>
      </c>
      <c r="Z650" s="298"/>
      <c r="AA650" s="305" t="str">
        <f t="shared" si="269"/>
        <v/>
      </c>
      <c r="AB650" s="301" t="str" cm="1">
        <f t="array" ref="AB650">IF( $AA650="", "", INDEX(聲母資料表, $AA650, AB$5))</f>
        <v/>
      </c>
      <c r="AC650" s="301" t="str" cm="1">
        <f t="array" ref="AC650">IF( $AA650="", "", INDEX(聲母資料表, $AA650, AC$5))</f>
        <v/>
      </c>
      <c r="AD650" s="305" t="str">
        <f t="shared" si="270"/>
        <v/>
      </c>
      <c r="AE650" s="301" t="str" cm="1">
        <f t="array" ref="AE650">IF( $X650, "", INDEX(韻母資料表, AD650, AE$5))</f>
        <v/>
      </c>
      <c r="AF650" s="301" t="str" cm="1">
        <f t="array" ref="AF650">IF( $X650, "", INDEX(韻母資料表, AE650, AF$5))</f>
        <v/>
      </c>
      <c r="AG650" s="298"/>
      <c r="AH650" s="301" t="str">
        <f t="array" ref="AH650">IF( $X650, "", IF( INDEX(韻母資料表, AD650, $AH$5) = "入聲", TRUE, FALSE) )</f>
        <v/>
      </c>
      <c r="AI650" s="302" t="str">
        <f t="shared" si="271"/>
        <v/>
      </c>
      <c r="AJ650" s="302" t="str">
        <f t="shared" si="250"/>
        <v/>
      </c>
      <c r="AK650" s="362" t="str">
        <f t="array" ref="AK650">IF( $X650, "", INDEX(韻母資料表, $AD650, $AK$5))</f>
        <v/>
      </c>
      <c r="AL650" s="362" t="str">
        <f t="array" ref="AL650">IF($X650, "", INDEX(白話字韻母八聲調資料表, $AE650, $AJ650))</f>
        <v/>
      </c>
      <c r="AM650" s="298"/>
      <c r="AN650" s="362" t="str" cm="1">
        <f t="array" ref="AN650">IF($W650, "", INDEX(聲母資料表, $AA650, AN$5))</f>
        <v/>
      </c>
      <c r="AO650" s="367" t="str" cm="1">
        <f t="array" ref="AO650">IF($X650, "", INDEX(韻母資料表, $AD650, AO$5))</f>
        <v/>
      </c>
      <c r="AP650" s="362" t="str" cm="1">
        <f t="array" ref="AP650">IF($X650, "", INDEX(台羅韻母八聲調資料表, $AE650, $F650))</f>
        <v/>
      </c>
      <c r="AQ650" s="298"/>
      <c r="AR650" s="302" t="str">
        <f t="array" ref="AR650">IF($W650, "", INDEX(聲母資料表, $AA650, $AR$5))</f>
        <v/>
      </c>
      <c r="AS650" s="303" t="str">
        <f t="array" ref="AS650">IF($X650, "", INDEX(韻母資料表, $AD650, $AS$5))</f>
        <v/>
      </c>
      <c r="AT650" s="302" t="str">
        <f t="array" ref="AT650">IF($X650, "", INDEX(閩拼韻母八聲調資料表, $AE650, $AJ650))</f>
        <v/>
      </c>
      <c r="AV650" s="301" t="b">
        <f t="shared" si="273"/>
        <v>0</v>
      </c>
      <c r="AW650" s="301" t="str">
        <f>IF( $AV650, IFERROR( IF(MATCH( $E650, 顎音化聲母!$H$9:$H$37, 0), TRUE, FALSE), FALSE), "")</f>
        <v/>
      </c>
      <c r="AX650" s="301" t="str">
        <f t="array" ref="AX650">IF( AND($AV650, $AW650), INDEX(顎音化聲母資料表, MATCH( $D650 &amp; $E650, 顎音化聲母!$L$5:$L$136, 0), 3), "")</f>
        <v/>
      </c>
      <c r="AY650" s="301" t="str">
        <f t="shared" si="272"/>
        <v/>
      </c>
      <c r="AZ650" s="362" t="str">
        <f t="array" ref="AZ650">IF($AY650="", "", IF( $AX650&lt;&gt;"", $AX650,INDEX(聲母資料表, $AY650, $AZ$5)))</f>
        <v/>
      </c>
      <c r="BA650" s="362" t="str">
        <f t="array" ref="BA650">IF($X650, "", INDEX(方音八音反切資料表, $AE650, $AJ650))</f>
        <v/>
      </c>
    </row>
    <row r="651" spans="2:53">
      <c r="B651" s="307">
        <f t="shared" si="253"/>
        <v>644</v>
      </c>
      <c r="C651" s="404"/>
      <c r="D651" s="312"/>
      <c r="E651" s="312"/>
      <c r="F651" s="296"/>
      <c r="G651" s="418" t="str">
        <f t="shared" si="254"/>
        <v/>
      </c>
      <c r="H651" s="269" t="str" cm="1">
        <f t="array" ref="H651">IF( OR($U651, NOT($V651), $X651), "",  $AF651 &amp; INDEX(中文數值資料表, $AJ651, 2) &amp; $AC651)</f>
        <v/>
      </c>
      <c r="I651" s="332" t="str">
        <f t="shared" si="255"/>
        <v/>
      </c>
      <c r="J651" s="333" t="str">
        <f t="shared" si="256"/>
        <v/>
      </c>
      <c r="K651" s="334" t="str">
        <f t="shared" si="257"/>
        <v/>
      </c>
      <c r="L651" s="335" t="str">
        <f t="shared" si="258"/>
        <v/>
      </c>
      <c r="M651" s="270" t="str">
        <f t="shared" ca="1" si="259"/>
        <v xml:space="preserve">\ltjruby{}{}\
</v>
      </c>
      <c r="N651" s="270" t="str">
        <f t="shared" ca="1" si="260"/>
        <v xml:space="preserve">&lt;ruby&gt;&lt;rt&gt;&lt;/rt&gt;&lt;/ruby&gt;
</v>
      </c>
      <c r="O651" s="270" t="str">
        <f t="shared" ca="1" si="261"/>
        <v xml:space="preserve">&lt;ruby&gt;&lt;rt&gt;&lt;/rt&gt;&lt;/ruby&gt;
</v>
      </c>
      <c r="P651" s="270" t="str">
        <f t="shared" ca="1" si="262"/>
        <v xml:space="preserve">&lt;ruby&gt;&lt;rt&gt;&lt;/rt&gt;&lt;/ruby&gt;
</v>
      </c>
      <c r="Q651" s="270" t="str">
        <f t="shared" ca="1" si="262"/>
        <v xml:space="preserve">&lt;ruby&gt;&lt;rt&gt;&lt;/rt&gt;&lt;/ruby&gt;
</v>
      </c>
      <c r="R651" s="271" t="str">
        <f t="shared" ca="1" si="263"/>
        <v xml:space="preserve">&lt;ruby&gt;&lt;rtc&gt;&lt;/rtc&gt;&lt;/ruby&gt;
</v>
      </c>
      <c r="S651" s="271" t="str">
        <f t="shared" ca="1" si="264"/>
        <v xml:space="preserve">&lt;ruby&gt;&lt;rt&gt;&lt;/rt&gt;&lt;rtc&gt;&lt;/rtc&gt;&lt;/ruby&gt;
</v>
      </c>
      <c r="T651" s="244"/>
      <c r="U651" s="272" t="b">
        <f t="shared" si="265"/>
        <v>0</v>
      </c>
      <c r="V651" s="272" t="b">
        <f t="shared" si="266"/>
        <v>0</v>
      </c>
      <c r="W651" s="272" t="b">
        <f t="shared" si="274"/>
        <v>1</v>
      </c>
      <c r="X651" s="272" t="b">
        <f t="shared" si="267"/>
        <v>1</v>
      </c>
      <c r="Y651" s="272" t="b">
        <f t="shared" si="268"/>
        <v>0</v>
      </c>
      <c r="Z651" s="298"/>
      <c r="AA651" s="305" t="str">
        <f t="shared" si="269"/>
        <v/>
      </c>
      <c r="AB651" s="301" t="str" cm="1">
        <f t="array" ref="AB651">IF( $AA651="", "", INDEX(聲母資料表, $AA651, AB$5))</f>
        <v/>
      </c>
      <c r="AC651" s="301" t="str" cm="1">
        <f t="array" ref="AC651">IF( $AA651="", "", INDEX(聲母資料表, $AA651, AC$5))</f>
        <v/>
      </c>
      <c r="AD651" s="305" t="str">
        <f t="shared" si="270"/>
        <v/>
      </c>
      <c r="AE651" s="301" t="str" cm="1">
        <f t="array" ref="AE651">IF( $X651, "", INDEX(韻母資料表, AD651, AE$5))</f>
        <v/>
      </c>
      <c r="AF651" s="301" t="str" cm="1">
        <f t="array" ref="AF651">IF( $X651, "", INDEX(韻母資料表, AE651, AF$5))</f>
        <v/>
      </c>
      <c r="AG651" s="298"/>
      <c r="AH651" s="301" t="str">
        <f t="array" ref="AH651">IF( $X651, "", IF( INDEX(韻母資料表, AD651, $AH$5) = "入聲", TRUE, FALSE) )</f>
        <v/>
      </c>
      <c r="AI651" s="302" t="str">
        <f t="shared" si="271"/>
        <v/>
      </c>
      <c r="AJ651" s="302" t="str">
        <f t="shared" si="250"/>
        <v/>
      </c>
      <c r="AK651" s="362" t="str">
        <f t="array" ref="AK651">IF( $X651, "", INDEX(韻母資料表, $AD651, $AK$5))</f>
        <v/>
      </c>
      <c r="AL651" s="362" t="str">
        <f t="array" ref="AL651">IF($X651, "", INDEX(白話字韻母八聲調資料表, $AE651, $AJ651))</f>
        <v/>
      </c>
      <c r="AM651" s="298"/>
      <c r="AN651" s="362" t="str" cm="1">
        <f t="array" ref="AN651">IF($W651, "", INDEX(聲母資料表, $AA651, AN$5))</f>
        <v/>
      </c>
      <c r="AO651" s="367" t="str" cm="1">
        <f t="array" ref="AO651">IF($X651, "", INDEX(韻母資料表, $AD651, AO$5))</f>
        <v/>
      </c>
      <c r="AP651" s="362" t="str" cm="1">
        <f t="array" ref="AP651">IF($X651, "", INDEX(台羅韻母八聲調資料表, $AE651, $F651))</f>
        <v/>
      </c>
      <c r="AQ651" s="298"/>
      <c r="AR651" s="302" t="str">
        <f t="array" ref="AR651">IF($W651, "", INDEX(聲母資料表, $AA651, $AR$5))</f>
        <v/>
      </c>
      <c r="AS651" s="303" t="str">
        <f t="array" ref="AS651">IF($X651, "", INDEX(韻母資料表, $AD651, $AS$5))</f>
        <v/>
      </c>
      <c r="AT651" s="302" t="str">
        <f t="array" ref="AT651">IF($X651, "", INDEX(閩拼韻母八聲調資料表, $AE651, $AJ651))</f>
        <v/>
      </c>
      <c r="AV651" s="301" t="b">
        <f t="shared" si="273"/>
        <v>0</v>
      </c>
      <c r="AW651" s="301" t="str">
        <f>IF( $AV651, IFERROR( IF(MATCH( $E651, 顎音化聲母!$H$9:$H$37, 0), TRUE, FALSE), FALSE), "")</f>
        <v/>
      </c>
      <c r="AX651" s="301" t="str">
        <f t="array" ref="AX651">IF( AND($AV651, $AW651), INDEX(顎音化聲母資料表, MATCH( $D651 &amp; $E651, 顎音化聲母!$L$5:$L$136, 0), 3), "")</f>
        <v/>
      </c>
      <c r="AY651" s="301" t="str">
        <f t="shared" si="272"/>
        <v/>
      </c>
      <c r="AZ651" s="362" t="str">
        <f t="array" ref="AZ651">IF($AY651="", "", IF( $AX651&lt;&gt;"", $AX651,INDEX(聲母資料表, $AY651, $AZ$5)))</f>
        <v/>
      </c>
      <c r="BA651" s="362" t="str">
        <f t="array" ref="BA651">IF($X651, "", INDEX(方音八音反切資料表, $AE651, $AJ651))</f>
        <v/>
      </c>
    </row>
    <row r="652" spans="2:53">
      <c r="B652" s="307">
        <f t="shared" si="253"/>
        <v>645</v>
      </c>
      <c r="C652" s="404"/>
      <c r="D652" s="312"/>
      <c r="E652" s="312"/>
      <c r="F652" s="296"/>
      <c r="G652" s="418" t="str">
        <f t="shared" si="254"/>
        <v/>
      </c>
      <c r="H652" s="269" t="str" cm="1">
        <f t="array" ref="H652">IF( OR($U652, NOT($V652), $X652), "",  $AF652 &amp; INDEX(中文數值資料表, $AJ652, 2) &amp; $AC652)</f>
        <v/>
      </c>
      <c r="I652" s="332" t="str">
        <f t="shared" si="255"/>
        <v/>
      </c>
      <c r="J652" s="333" t="str">
        <f t="shared" si="256"/>
        <v/>
      </c>
      <c r="K652" s="334" t="str">
        <f t="shared" si="257"/>
        <v/>
      </c>
      <c r="L652" s="335" t="str">
        <f t="shared" si="258"/>
        <v/>
      </c>
      <c r="M652" s="270" t="str">
        <f t="shared" ca="1" si="259"/>
        <v xml:space="preserve">\ltjruby{}{}\
</v>
      </c>
      <c r="N652" s="270" t="str">
        <f t="shared" ca="1" si="260"/>
        <v xml:space="preserve">&lt;ruby&gt;&lt;rt&gt;&lt;/rt&gt;&lt;/ruby&gt;
</v>
      </c>
      <c r="O652" s="270" t="str">
        <f t="shared" ca="1" si="261"/>
        <v xml:space="preserve">&lt;ruby&gt;&lt;rt&gt;&lt;/rt&gt;&lt;/ruby&gt;
</v>
      </c>
      <c r="P652" s="270" t="str">
        <f t="shared" ca="1" si="262"/>
        <v xml:space="preserve">&lt;ruby&gt;&lt;rt&gt;&lt;/rt&gt;&lt;/ruby&gt;
</v>
      </c>
      <c r="Q652" s="270" t="str">
        <f t="shared" ca="1" si="262"/>
        <v xml:space="preserve">&lt;ruby&gt;&lt;rt&gt;&lt;/rt&gt;&lt;/ruby&gt;
</v>
      </c>
      <c r="R652" s="271" t="str">
        <f t="shared" ca="1" si="263"/>
        <v xml:space="preserve">&lt;ruby&gt;&lt;rtc&gt;&lt;/rtc&gt;&lt;/ruby&gt;
</v>
      </c>
      <c r="S652" s="271" t="str">
        <f t="shared" ca="1" si="264"/>
        <v xml:space="preserve">&lt;ruby&gt;&lt;rt&gt;&lt;/rt&gt;&lt;rtc&gt;&lt;/rtc&gt;&lt;/ruby&gt;
</v>
      </c>
      <c r="T652" s="244"/>
      <c r="U652" s="272" t="b">
        <f t="shared" si="265"/>
        <v>0</v>
      </c>
      <c r="V652" s="272" t="b">
        <f t="shared" si="266"/>
        <v>0</v>
      </c>
      <c r="W652" s="272" t="b">
        <f t="shared" si="274"/>
        <v>1</v>
      </c>
      <c r="X652" s="272" t="b">
        <f t="shared" si="267"/>
        <v>1</v>
      </c>
      <c r="Y652" s="272" t="b">
        <f t="shared" si="268"/>
        <v>0</v>
      </c>
      <c r="Z652" s="298"/>
      <c r="AA652" s="305" t="str">
        <f t="shared" si="269"/>
        <v/>
      </c>
      <c r="AB652" s="301" t="str" cm="1">
        <f t="array" ref="AB652">IF( $AA652="", "", INDEX(聲母資料表, $AA652, AB$5))</f>
        <v/>
      </c>
      <c r="AC652" s="301" t="str" cm="1">
        <f t="array" ref="AC652">IF( $AA652="", "", INDEX(聲母資料表, $AA652, AC$5))</f>
        <v/>
      </c>
      <c r="AD652" s="305" t="str">
        <f t="shared" si="270"/>
        <v/>
      </c>
      <c r="AE652" s="301" t="str" cm="1">
        <f t="array" ref="AE652">IF( $X652, "", INDEX(韻母資料表, AD652, AE$5))</f>
        <v/>
      </c>
      <c r="AF652" s="301" t="str" cm="1">
        <f t="array" ref="AF652">IF( $X652, "", INDEX(韻母資料表, AE652, AF$5))</f>
        <v/>
      </c>
      <c r="AG652" s="298"/>
      <c r="AH652" s="301" t="str">
        <f t="array" ref="AH652">IF( $X652, "", IF( INDEX(韻母資料表, AD652, $AH$5) = "入聲", TRUE, FALSE) )</f>
        <v/>
      </c>
      <c r="AI652" s="302" t="str">
        <f t="shared" si="271"/>
        <v/>
      </c>
      <c r="AJ652" s="302" t="str">
        <f t="shared" si="250"/>
        <v/>
      </c>
      <c r="AK652" s="362" t="str">
        <f t="array" ref="AK652">IF( $X652, "", INDEX(韻母資料表, $AD652, $AK$5))</f>
        <v/>
      </c>
      <c r="AL652" s="362" t="str">
        <f t="array" ref="AL652">IF($X652, "", INDEX(白話字韻母八聲調資料表, $AE652, $AJ652))</f>
        <v/>
      </c>
      <c r="AM652" s="298"/>
      <c r="AN652" s="362" t="str" cm="1">
        <f t="array" ref="AN652">IF($W652, "", INDEX(聲母資料表, $AA652, AN$5))</f>
        <v/>
      </c>
      <c r="AO652" s="367" t="str" cm="1">
        <f t="array" ref="AO652">IF($X652, "", INDEX(韻母資料表, $AD652, AO$5))</f>
        <v/>
      </c>
      <c r="AP652" s="362" t="str" cm="1">
        <f t="array" ref="AP652">IF($X652, "", INDEX(台羅韻母八聲調資料表, $AE652, $F652))</f>
        <v/>
      </c>
      <c r="AQ652" s="298"/>
      <c r="AR652" s="302" t="str">
        <f t="array" ref="AR652">IF($W652, "", INDEX(聲母資料表, $AA652, $AR$5))</f>
        <v/>
      </c>
      <c r="AS652" s="303" t="str">
        <f t="array" ref="AS652">IF($X652, "", INDEX(韻母資料表, $AD652, $AS$5))</f>
        <v/>
      </c>
      <c r="AT652" s="302" t="str">
        <f t="array" ref="AT652">IF($X652, "", INDEX(閩拼韻母八聲調資料表, $AE652, $AJ652))</f>
        <v/>
      </c>
      <c r="AV652" s="301" t="b">
        <f t="shared" si="273"/>
        <v>0</v>
      </c>
      <c r="AW652" s="301" t="str">
        <f>IF( $AV652, IFERROR( IF(MATCH( $E652, 顎音化聲母!$H$9:$H$37, 0), TRUE, FALSE), FALSE), "")</f>
        <v/>
      </c>
      <c r="AX652" s="301" t="str">
        <f t="array" ref="AX652">IF( AND($AV652, $AW652), INDEX(顎音化聲母資料表, MATCH( $D652 &amp; $E652, 顎音化聲母!$L$5:$L$136, 0), 3), "")</f>
        <v/>
      </c>
      <c r="AY652" s="301" t="str">
        <f t="shared" si="272"/>
        <v/>
      </c>
      <c r="AZ652" s="362" t="str">
        <f t="array" ref="AZ652">IF($AY652="", "", IF( $AX652&lt;&gt;"", $AX652,INDEX(聲母資料表, $AY652, $AZ$5)))</f>
        <v/>
      </c>
      <c r="BA652" s="362" t="str">
        <f t="array" ref="BA652">IF($X652, "", INDEX(方音八音反切資料表, $AE652, $AJ652))</f>
        <v/>
      </c>
    </row>
    <row r="653" spans="2:53">
      <c r="B653" s="307">
        <f t="shared" si="253"/>
        <v>646</v>
      </c>
      <c r="C653" s="404"/>
      <c r="D653" s="312"/>
      <c r="E653" s="312"/>
      <c r="F653" s="296"/>
      <c r="G653" s="418" t="str">
        <f t="shared" si="254"/>
        <v/>
      </c>
      <c r="H653" s="269" t="str" cm="1">
        <f t="array" ref="H653">IF( OR($U653, NOT($V653), $X653), "",  $AF653 &amp; INDEX(中文數值資料表, $AJ653, 2) &amp; $AC653)</f>
        <v/>
      </c>
      <c r="I653" s="332" t="str">
        <f t="shared" si="255"/>
        <v/>
      </c>
      <c r="J653" s="333" t="str">
        <f t="shared" si="256"/>
        <v/>
      </c>
      <c r="K653" s="334" t="str">
        <f t="shared" si="257"/>
        <v/>
      </c>
      <c r="L653" s="335" t="str">
        <f t="shared" si="258"/>
        <v/>
      </c>
      <c r="M653" s="270" t="str">
        <f t="shared" ca="1" si="259"/>
        <v xml:space="preserve">\ltjruby{}{}\
</v>
      </c>
      <c r="N653" s="270" t="str">
        <f t="shared" ca="1" si="260"/>
        <v xml:space="preserve">&lt;ruby&gt;&lt;rt&gt;&lt;/rt&gt;&lt;/ruby&gt;
</v>
      </c>
      <c r="O653" s="270" t="str">
        <f t="shared" ca="1" si="261"/>
        <v xml:space="preserve">&lt;ruby&gt;&lt;rt&gt;&lt;/rt&gt;&lt;/ruby&gt;
</v>
      </c>
      <c r="P653" s="270" t="str">
        <f t="shared" ca="1" si="262"/>
        <v xml:space="preserve">&lt;ruby&gt;&lt;rt&gt;&lt;/rt&gt;&lt;/ruby&gt;
</v>
      </c>
      <c r="Q653" s="270" t="str">
        <f t="shared" ca="1" si="262"/>
        <v xml:space="preserve">&lt;ruby&gt;&lt;rt&gt;&lt;/rt&gt;&lt;/ruby&gt;
</v>
      </c>
      <c r="R653" s="271" t="str">
        <f t="shared" ca="1" si="263"/>
        <v xml:space="preserve">&lt;ruby&gt;&lt;rtc&gt;&lt;/rtc&gt;&lt;/ruby&gt;
</v>
      </c>
      <c r="S653" s="271" t="str">
        <f t="shared" ca="1" si="264"/>
        <v xml:space="preserve">&lt;ruby&gt;&lt;rt&gt;&lt;/rt&gt;&lt;rtc&gt;&lt;/rtc&gt;&lt;/ruby&gt;
</v>
      </c>
      <c r="T653" s="244"/>
      <c r="U653" s="272" t="b">
        <f t="shared" si="265"/>
        <v>0</v>
      </c>
      <c r="V653" s="272" t="b">
        <f t="shared" si="266"/>
        <v>0</v>
      </c>
      <c r="W653" s="272" t="b">
        <f t="shared" si="274"/>
        <v>1</v>
      </c>
      <c r="X653" s="272" t="b">
        <f t="shared" si="267"/>
        <v>1</v>
      </c>
      <c r="Y653" s="272" t="b">
        <f t="shared" si="268"/>
        <v>0</v>
      </c>
      <c r="Z653" s="298"/>
      <c r="AA653" s="305" t="str">
        <f t="shared" si="269"/>
        <v/>
      </c>
      <c r="AB653" s="301" t="str" cm="1">
        <f t="array" ref="AB653">IF( $AA653="", "", INDEX(聲母資料表, $AA653, AB$5))</f>
        <v/>
      </c>
      <c r="AC653" s="301" t="str" cm="1">
        <f t="array" ref="AC653">IF( $AA653="", "", INDEX(聲母資料表, $AA653, AC$5))</f>
        <v/>
      </c>
      <c r="AD653" s="305" t="str">
        <f t="shared" si="270"/>
        <v/>
      </c>
      <c r="AE653" s="301" t="str" cm="1">
        <f t="array" ref="AE653">IF( $X653, "", INDEX(韻母資料表, AD653, AE$5))</f>
        <v/>
      </c>
      <c r="AF653" s="301" t="str" cm="1">
        <f t="array" ref="AF653">IF( $X653, "", INDEX(韻母資料表, AE653, AF$5))</f>
        <v/>
      </c>
      <c r="AG653" s="298"/>
      <c r="AH653" s="301" t="str">
        <f t="array" ref="AH653">IF( $X653, "", IF( INDEX(韻母資料表, AD653, $AH$5) = "入聲", TRUE, FALSE) )</f>
        <v/>
      </c>
      <c r="AI653" s="302" t="str">
        <f t="shared" si="271"/>
        <v/>
      </c>
      <c r="AJ653" s="302" t="str">
        <f t="shared" si="250"/>
        <v/>
      </c>
      <c r="AK653" s="362" t="str">
        <f t="array" ref="AK653">IF( $X653, "", INDEX(韻母資料表, $AD653, $AK$5))</f>
        <v/>
      </c>
      <c r="AL653" s="362" t="str">
        <f t="array" ref="AL653">IF($X653, "", INDEX(白話字韻母八聲調資料表, $AE653, $AJ653))</f>
        <v/>
      </c>
      <c r="AM653" s="298"/>
      <c r="AN653" s="362" t="str" cm="1">
        <f t="array" ref="AN653">IF($W653, "", INDEX(聲母資料表, $AA653, AN$5))</f>
        <v/>
      </c>
      <c r="AO653" s="367" t="str" cm="1">
        <f t="array" ref="AO653">IF($X653, "", INDEX(韻母資料表, $AD653, AO$5))</f>
        <v/>
      </c>
      <c r="AP653" s="362" t="str" cm="1">
        <f t="array" ref="AP653">IF($X653, "", INDEX(台羅韻母八聲調資料表, $AE653, $F653))</f>
        <v/>
      </c>
      <c r="AQ653" s="298"/>
      <c r="AR653" s="302" t="str">
        <f t="array" ref="AR653">IF($W653, "", INDEX(聲母資料表, $AA653, $AR$5))</f>
        <v/>
      </c>
      <c r="AS653" s="303" t="str">
        <f t="array" ref="AS653">IF($X653, "", INDEX(韻母資料表, $AD653, $AS$5))</f>
        <v/>
      </c>
      <c r="AT653" s="302" t="str">
        <f t="array" ref="AT653">IF($X653, "", INDEX(閩拼韻母八聲調資料表, $AE653, $AJ653))</f>
        <v/>
      </c>
      <c r="AV653" s="301" t="b">
        <f t="shared" si="273"/>
        <v>0</v>
      </c>
      <c r="AW653" s="301" t="str">
        <f>IF( $AV653, IFERROR( IF(MATCH( $E653, 顎音化聲母!$H$9:$H$37, 0), TRUE, FALSE), FALSE), "")</f>
        <v/>
      </c>
      <c r="AX653" s="301" t="str">
        <f t="array" ref="AX653">IF( AND($AV653, $AW653), INDEX(顎音化聲母資料表, MATCH( $D653 &amp; $E653, 顎音化聲母!$L$5:$L$136, 0), 3), "")</f>
        <v/>
      </c>
      <c r="AY653" s="301" t="str">
        <f t="shared" si="272"/>
        <v/>
      </c>
      <c r="AZ653" s="362" t="str">
        <f t="array" ref="AZ653">IF($AY653="", "", IF( $AX653&lt;&gt;"", $AX653,INDEX(聲母資料表, $AY653, $AZ$5)))</f>
        <v/>
      </c>
      <c r="BA653" s="362" t="str">
        <f t="array" ref="BA653">IF($X653, "", INDEX(方音八音反切資料表, $AE653, $AJ653))</f>
        <v/>
      </c>
    </row>
    <row r="654" spans="2:53">
      <c r="B654" s="307">
        <f t="shared" si="253"/>
        <v>647</v>
      </c>
      <c r="C654" s="404"/>
      <c r="D654" s="312"/>
      <c r="E654" s="312"/>
      <c r="F654" s="296"/>
      <c r="G654" s="418" t="str">
        <f t="shared" si="254"/>
        <v/>
      </c>
      <c r="H654" s="269" t="str" cm="1">
        <f t="array" ref="H654">IF( OR($U654, NOT($V654), $X654), "",  $AF654 &amp; INDEX(中文數值資料表, $AJ654, 2) &amp; $AC654)</f>
        <v/>
      </c>
      <c r="I654" s="332" t="str">
        <f t="shared" si="255"/>
        <v/>
      </c>
      <c r="J654" s="333" t="str">
        <f t="shared" si="256"/>
        <v/>
      </c>
      <c r="K654" s="334" t="str">
        <f t="shared" si="257"/>
        <v/>
      </c>
      <c r="L654" s="335" t="str">
        <f t="shared" si="258"/>
        <v/>
      </c>
      <c r="M654" s="270" t="str">
        <f t="shared" ca="1" si="259"/>
        <v xml:space="preserve">\ltjruby{}{}\
</v>
      </c>
      <c r="N654" s="270" t="str">
        <f t="shared" ca="1" si="260"/>
        <v xml:space="preserve">&lt;ruby&gt;&lt;rt&gt;&lt;/rt&gt;&lt;/ruby&gt;
</v>
      </c>
      <c r="O654" s="270" t="str">
        <f t="shared" ca="1" si="261"/>
        <v xml:space="preserve">&lt;ruby&gt;&lt;rt&gt;&lt;/rt&gt;&lt;/ruby&gt;
</v>
      </c>
      <c r="P654" s="270" t="str">
        <f t="shared" ca="1" si="262"/>
        <v xml:space="preserve">&lt;ruby&gt;&lt;rt&gt;&lt;/rt&gt;&lt;/ruby&gt;
</v>
      </c>
      <c r="Q654" s="270" t="str">
        <f t="shared" ca="1" si="262"/>
        <v xml:space="preserve">&lt;ruby&gt;&lt;rt&gt;&lt;/rt&gt;&lt;/ruby&gt;
</v>
      </c>
      <c r="R654" s="271" t="str">
        <f t="shared" ca="1" si="263"/>
        <v xml:space="preserve">&lt;ruby&gt;&lt;rtc&gt;&lt;/rtc&gt;&lt;/ruby&gt;
</v>
      </c>
      <c r="S654" s="271" t="str">
        <f t="shared" ca="1" si="264"/>
        <v xml:space="preserve">&lt;ruby&gt;&lt;rt&gt;&lt;/rt&gt;&lt;rtc&gt;&lt;/rtc&gt;&lt;/ruby&gt;
</v>
      </c>
      <c r="T654" s="244"/>
      <c r="U654" s="272" t="b">
        <f t="shared" si="265"/>
        <v>0</v>
      </c>
      <c r="V654" s="272" t="b">
        <f t="shared" si="266"/>
        <v>0</v>
      </c>
      <c r="W654" s="272" t="b">
        <f t="shared" si="274"/>
        <v>1</v>
      </c>
      <c r="X654" s="272" t="b">
        <f t="shared" si="267"/>
        <v>1</v>
      </c>
      <c r="Y654" s="272" t="b">
        <f t="shared" si="268"/>
        <v>0</v>
      </c>
      <c r="Z654" s="298"/>
      <c r="AA654" s="305" t="str">
        <f t="shared" si="269"/>
        <v/>
      </c>
      <c r="AB654" s="301" t="str" cm="1">
        <f t="array" ref="AB654">IF( $AA654="", "", INDEX(聲母資料表, $AA654, AB$5))</f>
        <v/>
      </c>
      <c r="AC654" s="301" t="str" cm="1">
        <f t="array" ref="AC654">IF( $AA654="", "", INDEX(聲母資料表, $AA654, AC$5))</f>
        <v/>
      </c>
      <c r="AD654" s="305" t="str">
        <f t="shared" si="270"/>
        <v/>
      </c>
      <c r="AE654" s="301" t="str" cm="1">
        <f t="array" ref="AE654">IF( $X654, "", INDEX(韻母資料表, AD654, AE$5))</f>
        <v/>
      </c>
      <c r="AF654" s="301" t="str" cm="1">
        <f t="array" ref="AF654">IF( $X654, "", INDEX(韻母資料表, AE654, AF$5))</f>
        <v/>
      </c>
      <c r="AG654" s="298"/>
      <c r="AH654" s="301" t="str">
        <f t="array" ref="AH654">IF( $X654, "", IF( INDEX(韻母資料表, AD654, $AH$5) = "入聲", TRUE, FALSE) )</f>
        <v/>
      </c>
      <c r="AI654" s="302" t="str">
        <f t="shared" si="271"/>
        <v/>
      </c>
      <c r="AJ654" s="302" t="str">
        <f t="shared" si="250"/>
        <v/>
      </c>
      <c r="AK654" s="362" t="str">
        <f t="array" ref="AK654">IF( $X654, "", INDEX(韻母資料表, $AD654, $AK$5))</f>
        <v/>
      </c>
      <c r="AL654" s="362" t="str">
        <f t="array" ref="AL654">IF($X654, "", INDEX(白話字韻母八聲調資料表, $AE654, $AJ654))</f>
        <v/>
      </c>
      <c r="AM654" s="298"/>
      <c r="AN654" s="362" t="str" cm="1">
        <f t="array" ref="AN654">IF($W654, "", INDEX(聲母資料表, $AA654, AN$5))</f>
        <v/>
      </c>
      <c r="AO654" s="367" t="str" cm="1">
        <f t="array" ref="AO654">IF($X654, "", INDEX(韻母資料表, $AD654, AO$5))</f>
        <v/>
      </c>
      <c r="AP654" s="362" t="str" cm="1">
        <f t="array" ref="AP654">IF($X654, "", INDEX(台羅韻母八聲調資料表, $AE654, $F654))</f>
        <v/>
      </c>
      <c r="AQ654" s="298"/>
      <c r="AR654" s="302" t="str">
        <f t="array" ref="AR654">IF($W654, "", INDEX(聲母資料表, $AA654, $AR$5))</f>
        <v/>
      </c>
      <c r="AS654" s="303" t="str">
        <f t="array" ref="AS654">IF($X654, "", INDEX(韻母資料表, $AD654, $AS$5))</f>
        <v/>
      </c>
      <c r="AT654" s="302" t="str">
        <f t="array" ref="AT654">IF($X654, "", INDEX(閩拼韻母八聲調資料表, $AE654, $AJ654))</f>
        <v/>
      </c>
      <c r="AV654" s="301" t="b">
        <f t="shared" si="273"/>
        <v>0</v>
      </c>
      <c r="AW654" s="301" t="str">
        <f>IF( $AV654, IFERROR( IF(MATCH( $E654, 顎音化聲母!$H$9:$H$37, 0), TRUE, FALSE), FALSE), "")</f>
        <v/>
      </c>
      <c r="AX654" s="301" t="str">
        <f t="array" ref="AX654">IF( AND($AV654, $AW654), INDEX(顎音化聲母資料表, MATCH( $D654 &amp; $E654, 顎音化聲母!$L$5:$L$136, 0), 3), "")</f>
        <v/>
      </c>
      <c r="AY654" s="301" t="str">
        <f t="shared" si="272"/>
        <v/>
      </c>
      <c r="AZ654" s="362" t="str">
        <f t="array" ref="AZ654">IF($AY654="", "", IF( $AX654&lt;&gt;"", $AX654,INDEX(聲母資料表, $AY654, $AZ$5)))</f>
        <v/>
      </c>
      <c r="BA654" s="362" t="str">
        <f t="array" ref="BA654">IF($X654, "", INDEX(方音八音反切資料表, $AE654, $AJ654))</f>
        <v/>
      </c>
    </row>
    <row r="655" spans="2:53">
      <c r="B655" s="307">
        <f t="shared" si="253"/>
        <v>648</v>
      </c>
      <c r="C655" s="404"/>
      <c r="D655" s="312"/>
      <c r="E655" s="312"/>
      <c r="F655" s="296"/>
      <c r="G655" s="418" t="str">
        <f t="shared" si="254"/>
        <v/>
      </c>
      <c r="H655" s="269" t="str" cm="1">
        <f t="array" ref="H655">IF( OR($U655, NOT($V655), $X655), "",  $AF655 &amp; INDEX(中文數值資料表, $AJ655, 2) &amp; $AC655)</f>
        <v/>
      </c>
      <c r="I655" s="332" t="str">
        <f t="shared" si="255"/>
        <v/>
      </c>
      <c r="J655" s="333" t="str">
        <f t="shared" si="256"/>
        <v/>
      </c>
      <c r="K655" s="334" t="str">
        <f t="shared" si="257"/>
        <v/>
      </c>
      <c r="L655" s="335" t="str">
        <f t="shared" si="258"/>
        <v/>
      </c>
      <c r="M655" s="270" t="str">
        <f t="shared" ca="1" si="259"/>
        <v xml:space="preserve">\ltjruby{}{}\
</v>
      </c>
      <c r="N655" s="270" t="str">
        <f t="shared" ca="1" si="260"/>
        <v xml:space="preserve">&lt;ruby&gt;&lt;rt&gt;&lt;/rt&gt;&lt;/ruby&gt;
</v>
      </c>
      <c r="O655" s="270" t="str">
        <f t="shared" ca="1" si="261"/>
        <v xml:space="preserve">&lt;ruby&gt;&lt;rt&gt;&lt;/rt&gt;&lt;/ruby&gt;
</v>
      </c>
      <c r="P655" s="270" t="str">
        <f t="shared" ca="1" si="262"/>
        <v xml:space="preserve">&lt;ruby&gt;&lt;rt&gt;&lt;/rt&gt;&lt;/ruby&gt;
</v>
      </c>
      <c r="Q655" s="270" t="str">
        <f t="shared" ca="1" si="262"/>
        <v xml:space="preserve">&lt;ruby&gt;&lt;rt&gt;&lt;/rt&gt;&lt;/ruby&gt;
</v>
      </c>
      <c r="R655" s="271" t="str">
        <f t="shared" ca="1" si="263"/>
        <v xml:space="preserve">&lt;ruby&gt;&lt;rtc&gt;&lt;/rtc&gt;&lt;/ruby&gt;
</v>
      </c>
      <c r="S655" s="271" t="str">
        <f t="shared" ca="1" si="264"/>
        <v xml:space="preserve">&lt;ruby&gt;&lt;rt&gt;&lt;/rt&gt;&lt;rtc&gt;&lt;/rtc&gt;&lt;/ruby&gt;
</v>
      </c>
      <c r="T655" s="244"/>
      <c r="U655" s="272" t="b">
        <f t="shared" si="265"/>
        <v>0</v>
      </c>
      <c r="V655" s="272" t="b">
        <f t="shared" si="266"/>
        <v>0</v>
      </c>
      <c r="W655" s="272" t="b">
        <f t="shared" si="274"/>
        <v>1</v>
      </c>
      <c r="X655" s="272" t="b">
        <f t="shared" si="267"/>
        <v>1</v>
      </c>
      <c r="Y655" s="272" t="b">
        <f t="shared" si="268"/>
        <v>0</v>
      </c>
      <c r="Z655" s="298"/>
      <c r="AA655" s="305" t="str">
        <f t="shared" si="269"/>
        <v/>
      </c>
      <c r="AB655" s="301" t="str" cm="1">
        <f t="array" ref="AB655">IF( $AA655="", "", INDEX(聲母資料表, $AA655, AB$5))</f>
        <v/>
      </c>
      <c r="AC655" s="301" t="str" cm="1">
        <f t="array" ref="AC655">IF( $AA655="", "", INDEX(聲母資料表, $AA655, AC$5))</f>
        <v/>
      </c>
      <c r="AD655" s="305" t="str">
        <f t="shared" si="270"/>
        <v/>
      </c>
      <c r="AE655" s="301" t="str" cm="1">
        <f t="array" ref="AE655">IF( $X655, "", INDEX(韻母資料表, AD655, AE$5))</f>
        <v/>
      </c>
      <c r="AF655" s="301" t="str" cm="1">
        <f t="array" ref="AF655">IF( $X655, "", INDEX(韻母資料表, AE655, AF$5))</f>
        <v/>
      </c>
      <c r="AG655" s="298"/>
      <c r="AH655" s="301" t="str">
        <f t="array" ref="AH655">IF( $X655, "", IF( INDEX(韻母資料表, AD655, $AH$5) = "入聲", TRUE, FALSE) )</f>
        <v/>
      </c>
      <c r="AI655" s="302" t="str">
        <f t="shared" si="271"/>
        <v/>
      </c>
      <c r="AJ655" s="302" t="str">
        <f t="shared" si="250"/>
        <v/>
      </c>
      <c r="AK655" s="362" t="str">
        <f t="array" ref="AK655">IF( $X655, "", INDEX(韻母資料表, $AD655, $AK$5))</f>
        <v/>
      </c>
      <c r="AL655" s="362" t="str">
        <f t="array" ref="AL655">IF($X655, "", INDEX(白話字韻母八聲調資料表, $AE655, $AJ655))</f>
        <v/>
      </c>
      <c r="AM655" s="298"/>
      <c r="AN655" s="362" t="str" cm="1">
        <f t="array" ref="AN655">IF($W655, "", INDEX(聲母資料表, $AA655, AN$5))</f>
        <v/>
      </c>
      <c r="AO655" s="367" t="str" cm="1">
        <f t="array" ref="AO655">IF($X655, "", INDEX(韻母資料表, $AD655, AO$5))</f>
        <v/>
      </c>
      <c r="AP655" s="362" t="str" cm="1">
        <f t="array" ref="AP655">IF($X655, "", INDEX(台羅韻母八聲調資料表, $AE655, $F655))</f>
        <v/>
      </c>
      <c r="AQ655" s="298"/>
      <c r="AR655" s="302" t="str">
        <f t="array" ref="AR655">IF($W655, "", INDEX(聲母資料表, $AA655, $AR$5))</f>
        <v/>
      </c>
      <c r="AS655" s="303" t="str">
        <f t="array" ref="AS655">IF($X655, "", INDEX(韻母資料表, $AD655, $AS$5))</f>
        <v/>
      </c>
      <c r="AT655" s="302" t="str">
        <f t="array" ref="AT655">IF($X655, "", INDEX(閩拼韻母八聲調資料表, $AE655, $AJ655))</f>
        <v/>
      </c>
      <c r="AV655" s="301" t="b">
        <f t="shared" si="273"/>
        <v>0</v>
      </c>
      <c r="AW655" s="301" t="str">
        <f>IF( $AV655, IFERROR( IF(MATCH( $E655, 顎音化聲母!$H$9:$H$37, 0), TRUE, FALSE), FALSE), "")</f>
        <v/>
      </c>
      <c r="AX655" s="301" t="str">
        <f t="array" ref="AX655">IF( AND($AV655, $AW655), INDEX(顎音化聲母資料表, MATCH( $D655 &amp; $E655, 顎音化聲母!$L$5:$L$136, 0), 3), "")</f>
        <v/>
      </c>
      <c r="AY655" s="301" t="str">
        <f t="shared" si="272"/>
        <v/>
      </c>
      <c r="AZ655" s="362" t="str">
        <f t="array" ref="AZ655">IF($AY655="", "", IF( $AX655&lt;&gt;"", $AX655,INDEX(聲母資料表, $AY655, $AZ$5)))</f>
        <v/>
      </c>
      <c r="BA655" s="362" t="str">
        <f t="array" ref="BA655">IF($X655, "", INDEX(方音八音反切資料表, $AE655, $AJ655))</f>
        <v/>
      </c>
    </row>
    <row r="656" spans="2:53">
      <c r="B656" s="307">
        <f t="shared" si="253"/>
        <v>649</v>
      </c>
      <c r="C656" s="404"/>
      <c r="D656" s="312"/>
      <c r="E656" s="312"/>
      <c r="F656" s="296"/>
      <c r="G656" s="418" t="str">
        <f t="shared" si="254"/>
        <v/>
      </c>
      <c r="H656" s="269" t="str" cm="1">
        <f t="array" ref="H656">IF( OR($U656, NOT($V656), $X656), "",  $AF656 &amp; INDEX(中文數值資料表, $AJ656, 2) &amp; $AC656)</f>
        <v/>
      </c>
      <c r="I656" s="332" t="str">
        <f t="shared" si="255"/>
        <v/>
      </c>
      <c r="J656" s="333" t="str">
        <f t="shared" si="256"/>
        <v/>
      </c>
      <c r="K656" s="334" t="str">
        <f t="shared" si="257"/>
        <v/>
      </c>
      <c r="L656" s="335" t="str">
        <f t="shared" si="258"/>
        <v/>
      </c>
      <c r="M656" s="270" t="str">
        <f t="shared" ca="1" si="259"/>
        <v xml:space="preserve">\ltjruby{}{}\
</v>
      </c>
      <c r="N656" s="270" t="str">
        <f t="shared" ca="1" si="260"/>
        <v xml:space="preserve">&lt;ruby&gt;&lt;rt&gt;&lt;/rt&gt;&lt;/ruby&gt;
</v>
      </c>
      <c r="O656" s="270" t="str">
        <f t="shared" ca="1" si="261"/>
        <v xml:space="preserve">&lt;ruby&gt;&lt;rt&gt;&lt;/rt&gt;&lt;/ruby&gt;
</v>
      </c>
      <c r="P656" s="270" t="str">
        <f t="shared" ca="1" si="262"/>
        <v xml:space="preserve">&lt;ruby&gt;&lt;rt&gt;&lt;/rt&gt;&lt;/ruby&gt;
</v>
      </c>
      <c r="Q656" s="270" t="str">
        <f t="shared" ca="1" si="262"/>
        <v xml:space="preserve">&lt;ruby&gt;&lt;rt&gt;&lt;/rt&gt;&lt;/ruby&gt;
</v>
      </c>
      <c r="R656" s="271" t="str">
        <f t="shared" ca="1" si="263"/>
        <v xml:space="preserve">&lt;ruby&gt;&lt;rtc&gt;&lt;/rtc&gt;&lt;/ruby&gt;
</v>
      </c>
      <c r="S656" s="271" t="str">
        <f t="shared" ca="1" si="264"/>
        <v xml:space="preserve">&lt;ruby&gt;&lt;rt&gt;&lt;/rt&gt;&lt;rtc&gt;&lt;/rtc&gt;&lt;/ruby&gt;
</v>
      </c>
      <c r="T656" s="244"/>
      <c r="U656" s="272" t="b">
        <f t="shared" si="265"/>
        <v>0</v>
      </c>
      <c r="V656" s="272" t="b">
        <f t="shared" si="266"/>
        <v>0</v>
      </c>
      <c r="W656" s="272" t="b">
        <f t="shared" si="274"/>
        <v>1</v>
      </c>
      <c r="X656" s="272" t="b">
        <f t="shared" si="267"/>
        <v>1</v>
      </c>
      <c r="Y656" s="272" t="b">
        <f t="shared" si="268"/>
        <v>0</v>
      </c>
      <c r="Z656" s="298"/>
      <c r="AA656" s="305" t="str">
        <f t="shared" si="269"/>
        <v/>
      </c>
      <c r="AB656" s="301" t="str" cm="1">
        <f t="array" ref="AB656">IF( $AA656="", "", INDEX(聲母資料表, $AA656, AB$5))</f>
        <v/>
      </c>
      <c r="AC656" s="301" t="str" cm="1">
        <f t="array" ref="AC656">IF( $AA656="", "", INDEX(聲母資料表, $AA656, AC$5))</f>
        <v/>
      </c>
      <c r="AD656" s="305" t="str">
        <f t="shared" si="270"/>
        <v/>
      </c>
      <c r="AE656" s="301" t="str" cm="1">
        <f t="array" ref="AE656">IF( $X656, "", INDEX(韻母資料表, AD656, AE$5))</f>
        <v/>
      </c>
      <c r="AF656" s="301" t="str" cm="1">
        <f t="array" ref="AF656">IF( $X656, "", INDEX(韻母資料表, AE656, AF$5))</f>
        <v/>
      </c>
      <c r="AG656" s="298"/>
      <c r="AH656" s="301" t="str">
        <f t="array" ref="AH656">IF( $X656, "", IF( INDEX(韻母資料表, AD656, $AH$5) = "入聲", TRUE, FALSE) )</f>
        <v/>
      </c>
      <c r="AI656" s="302" t="str">
        <f t="shared" si="271"/>
        <v/>
      </c>
      <c r="AJ656" s="302" t="str">
        <f t="shared" si="250"/>
        <v/>
      </c>
      <c r="AK656" s="362" t="str">
        <f t="array" ref="AK656">IF( $X656, "", INDEX(韻母資料表, $AD656, $AK$5))</f>
        <v/>
      </c>
      <c r="AL656" s="362" t="str">
        <f t="array" ref="AL656">IF($X656, "", INDEX(白話字韻母八聲調資料表, $AE656, $AJ656))</f>
        <v/>
      </c>
      <c r="AM656" s="298"/>
      <c r="AN656" s="362" t="str" cm="1">
        <f t="array" ref="AN656">IF($W656, "", INDEX(聲母資料表, $AA656, AN$5))</f>
        <v/>
      </c>
      <c r="AO656" s="367" t="str" cm="1">
        <f t="array" ref="AO656">IF($X656, "", INDEX(韻母資料表, $AD656, AO$5))</f>
        <v/>
      </c>
      <c r="AP656" s="362" t="str" cm="1">
        <f t="array" ref="AP656">IF($X656, "", INDEX(台羅韻母八聲調資料表, $AE656, $F656))</f>
        <v/>
      </c>
      <c r="AQ656" s="298"/>
      <c r="AR656" s="302" t="str">
        <f t="array" ref="AR656">IF($W656, "", INDEX(聲母資料表, $AA656, $AR$5))</f>
        <v/>
      </c>
      <c r="AS656" s="303" t="str">
        <f t="array" ref="AS656">IF($X656, "", INDEX(韻母資料表, $AD656, $AS$5))</f>
        <v/>
      </c>
      <c r="AT656" s="302" t="str">
        <f t="array" ref="AT656">IF($X656, "", INDEX(閩拼韻母八聲調資料表, $AE656, $AJ656))</f>
        <v/>
      </c>
      <c r="AV656" s="301" t="b">
        <f t="shared" si="273"/>
        <v>0</v>
      </c>
      <c r="AW656" s="301" t="str">
        <f>IF( $AV656, IFERROR( IF(MATCH( $E656, 顎音化聲母!$H$9:$H$37, 0), TRUE, FALSE), FALSE), "")</f>
        <v/>
      </c>
      <c r="AX656" s="301" t="str">
        <f t="array" ref="AX656">IF( AND($AV656, $AW656), INDEX(顎音化聲母資料表, MATCH( $D656 &amp; $E656, 顎音化聲母!$L$5:$L$136, 0), 3), "")</f>
        <v/>
      </c>
      <c r="AY656" s="301" t="str">
        <f t="shared" si="272"/>
        <v/>
      </c>
      <c r="AZ656" s="362" t="str">
        <f t="array" ref="AZ656">IF($AY656="", "", IF( $AX656&lt;&gt;"", $AX656,INDEX(聲母資料表, $AY656, $AZ$5)))</f>
        <v/>
      </c>
      <c r="BA656" s="362" t="str">
        <f t="array" ref="BA656">IF($X656, "", INDEX(方音八音反切資料表, $AE656, $AJ656))</f>
        <v/>
      </c>
    </row>
    <row r="657" spans="2:53">
      <c r="B657" s="307">
        <f t="shared" si="253"/>
        <v>650</v>
      </c>
      <c r="C657" s="404"/>
      <c r="D657" s="312"/>
      <c r="E657" s="312"/>
      <c r="F657" s="296"/>
      <c r="G657" s="418" t="str">
        <f t="shared" si="254"/>
        <v/>
      </c>
      <c r="H657" s="269" t="str" cm="1">
        <f t="array" ref="H657">IF( OR($U657, NOT($V657), $X657), "",  $AF657 &amp; INDEX(中文數值資料表, $AJ657, 2) &amp; $AC657)</f>
        <v/>
      </c>
      <c r="I657" s="332" t="str">
        <f t="shared" si="255"/>
        <v/>
      </c>
      <c r="J657" s="333" t="str">
        <f t="shared" si="256"/>
        <v/>
      </c>
      <c r="K657" s="334" t="str">
        <f t="shared" si="257"/>
        <v/>
      </c>
      <c r="L657" s="335" t="str">
        <f t="shared" si="258"/>
        <v/>
      </c>
      <c r="M657" s="270" t="str">
        <f t="shared" ca="1" si="259"/>
        <v xml:space="preserve">\ltjruby{}{}\
</v>
      </c>
      <c r="N657" s="270" t="str">
        <f t="shared" ca="1" si="260"/>
        <v xml:space="preserve">&lt;ruby&gt;&lt;rt&gt;&lt;/rt&gt;&lt;/ruby&gt;
</v>
      </c>
      <c r="O657" s="270" t="str">
        <f t="shared" ca="1" si="261"/>
        <v xml:space="preserve">&lt;ruby&gt;&lt;rt&gt;&lt;/rt&gt;&lt;/ruby&gt;
</v>
      </c>
      <c r="P657" s="270" t="str">
        <f t="shared" ca="1" si="262"/>
        <v xml:space="preserve">&lt;ruby&gt;&lt;rt&gt;&lt;/rt&gt;&lt;/ruby&gt;
</v>
      </c>
      <c r="Q657" s="270" t="str">
        <f t="shared" ca="1" si="262"/>
        <v xml:space="preserve">&lt;ruby&gt;&lt;rt&gt;&lt;/rt&gt;&lt;/ruby&gt;
</v>
      </c>
      <c r="R657" s="271" t="str">
        <f t="shared" ca="1" si="263"/>
        <v xml:space="preserve">&lt;ruby&gt;&lt;rtc&gt;&lt;/rtc&gt;&lt;/ruby&gt;
</v>
      </c>
      <c r="S657" s="271" t="str">
        <f t="shared" ca="1" si="264"/>
        <v xml:space="preserve">&lt;ruby&gt;&lt;rt&gt;&lt;/rt&gt;&lt;rtc&gt;&lt;/rtc&gt;&lt;/ruby&gt;
</v>
      </c>
      <c r="T657" s="244"/>
      <c r="U657" s="272" t="b">
        <f t="shared" si="265"/>
        <v>0</v>
      </c>
      <c r="V657" s="272" t="b">
        <f t="shared" si="266"/>
        <v>0</v>
      </c>
      <c r="W657" s="272" t="b">
        <f t="shared" si="274"/>
        <v>1</v>
      </c>
      <c r="X657" s="272" t="b">
        <f t="shared" si="267"/>
        <v>1</v>
      </c>
      <c r="Y657" s="272" t="b">
        <f t="shared" si="268"/>
        <v>0</v>
      </c>
      <c r="Z657" s="298"/>
      <c r="AA657" s="305" t="str">
        <f t="shared" si="269"/>
        <v/>
      </c>
      <c r="AB657" s="301" t="str" cm="1">
        <f t="array" ref="AB657">IF( $AA657="", "", INDEX(聲母資料表, $AA657, AB$5))</f>
        <v/>
      </c>
      <c r="AC657" s="301" t="str" cm="1">
        <f t="array" ref="AC657">IF( $AA657="", "", INDEX(聲母資料表, $AA657, AC$5))</f>
        <v/>
      </c>
      <c r="AD657" s="305" t="str">
        <f t="shared" si="270"/>
        <v/>
      </c>
      <c r="AE657" s="301" t="str" cm="1">
        <f t="array" ref="AE657">IF( $X657, "", INDEX(韻母資料表, AD657, AE$5))</f>
        <v/>
      </c>
      <c r="AF657" s="301" t="str" cm="1">
        <f t="array" ref="AF657">IF( $X657, "", INDEX(韻母資料表, AE657, AF$5))</f>
        <v/>
      </c>
      <c r="AG657" s="298"/>
      <c r="AH657" s="301" t="str">
        <f t="array" ref="AH657">IF( $X657, "", IF( INDEX(韻母資料表, AD657, $AH$5) = "入聲", TRUE, FALSE) )</f>
        <v/>
      </c>
      <c r="AI657" s="302" t="str">
        <f t="shared" si="271"/>
        <v/>
      </c>
      <c r="AJ657" s="302" t="str">
        <f t="shared" si="250"/>
        <v/>
      </c>
      <c r="AK657" s="362" t="str">
        <f t="array" ref="AK657">IF( $X657, "", INDEX(韻母資料表, $AD657, $AK$5))</f>
        <v/>
      </c>
      <c r="AL657" s="362" t="str">
        <f t="array" ref="AL657">IF($X657, "", INDEX(白話字韻母八聲調資料表, $AE657, $AJ657))</f>
        <v/>
      </c>
      <c r="AM657" s="298"/>
      <c r="AN657" s="362" t="str" cm="1">
        <f t="array" ref="AN657">IF($W657, "", INDEX(聲母資料表, $AA657, AN$5))</f>
        <v/>
      </c>
      <c r="AO657" s="367" t="str" cm="1">
        <f t="array" ref="AO657">IF($X657, "", INDEX(韻母資料表, $AD657, AO$5))</f>
        <v/>
      </c>
      <c r="AP657" s="362" t="str" cm="1">
        <f t="array" ref="AP657">IF($X657, "", INDEX(台羅韻母八聲調資料表, $AE657, $F657))</f>
        <v/>
      </c>
      <c r="AQ657" s="298"/>
      <c r="AR657" s="302" t="str">
        <f t="array" ref="AR657">IF($W657, "", INDEX(聲母資料表, $AA657, $AR$5))</f>
        <v/>
      </c>
      <c r="AS657" s="303" t="str">
        <f t="array" ref="AS657">IF($X657, "", INDEX(韻母資料表, $AD657, $AS$5))</f>
        <v/>
      </c>
      <c r="AT657" s="302" t="str">
        <f t="array" ref="AT657">IF($X657, "", INDEX(閩拼韻母八聲調資料表, $AE657, $AJ657))</f>
        <v/>
      </c>
      <c r="AV657" s="301" t="b">
        <f t="shared" si="273"/>
        <v>0</v>
      </c>
      <c r="AW657" s="301" t="str">
        <f>IF( $AV657, IFERROR( IF(MATCH( $E657, 顎音化聲母!$H$9:$H$37, 0), TRUE, FALSE), FALSE), "")</f>
        <v/>
      </c>
      <c r="AX657" s="301" t="str">
        <f t="array" ref="AX657">IF( AND($AV657, $AW657), INDEX(顎音化聲母資料表, MATCH( $D657 &amp; $E657, 顎音化聲母!$L$5:$L$136, 0), 3), "")</f>
        <v/>
      </c>
      <c r="AY657" s="301" t="str">
        <f t="shared" si="272"/>
        <v/>
      </c>
      <c r="AZ657" s="362" t="str">
        <f t="array" ref="AZ657">IF($AY657="", "", IF( $AX657&lt;&gt;"", $AX657,INDEX(聲母資料表, $AY657, $AZ$5)))</f>
        <v/>
      </c>
      <c r="BA657" s="362" t="str">
        <f t="array" ref="BA657">IF($X657, "", INDEX(方音八音反切資料表, $AE657, $AJ657))</f>
        <v/>
      </c>
    </row>
    <row r="658" spans="2:53">
      <c r="B658" s="307">
        <f t="shared" si="253"/>
        <v>651</v>
      </c>
      <c r="C658" s="404"/>
      <c r="D658" s="312"/>
      <c r="E658" s="312"/>
      <c r="F658" s="296"/>
      <c r="G658" s="418" t="str">
        <f t="shared" si="254"/>
        <v/>
      </c>
      <c r="H658" s="269" t="str" cm="1">
        <f t="array" ref="H658">IF( OR($U658, NOT($V658), $X658), "",  $AF658 &amp; INDEX(中文數值資料表, $AJ658, 2) &amp; $AC658)</f>
        <v/>
      </c>
      <c r="I658" s="332" t="str">
        <f t="shared" si="255"/>
        <v/>
      </c>
      <c r="J658" s="333" t="str">
        <f t="shared" si="256"/>
        <v/>
      </c>
      <c r="K658" s="334" t="str">
        <f t="shared" si="257"/>
        <v/>
      </c>
      <c r="L658" s="335" t="str">
        <f t="shared" si="258"/>
        <v/>
      </c>
      <c r="M658" s="270" t="str">
        <f t="shared" ca="1" si="259"/>
        <v xml:space="preserve">\ltjruby{}{}\
</v>
      </c>
      <c r="N658" s="270" t="str">
        <f t="shared" ca="1" si="260"/>
        <v xml:space="preserve">&lt;ruby&gt;&lt;rt&gt;&lt;/rt&gt;&lt;/ruby&gt;
</v>
      </c>
      <c r="O658" s="270" t="str">
        <f t="shared" ca="1" si="261"/>
        <v xml:space="preserve">&lt;ruby&gt;&lt;rt&gt;&lt;/rt&gt;&lt;/ruby&gt;
</v>
      </c>
      <c r="P658" s="270" t="str">
        <f t="shared" ca="1" si="262"/>
        <v xml:space="preserve">&lt;ruby&gt;&lt;rt&gt;&lt;/rt&gt;&lt;/ruby&gt;
</v>
      </c>
      <c r="Q658" s="270" t="str">
        <f t="shared" ca="1" si="262"/>
        <v xml:space="preserve">&lt;ruby&gt;&lt;rt&gt;&lt;/rt&gt;&lt;/ruby&gt;
</v>
      </c>
      <c r="R658" s="271" t="str">
        <f t="shared" ca="1" si="263"/>
        <v xml:space="preserve">&lt;ruby&gt;&lt;rtc&gt;&lt;/rtc&gt;&lt;/ruby&gt;
</v>
      </c>
      <c r="S658" s="271" t="str">
        <f t="shared" ca="1" si="264"/>
        <v xml:space="preserve">&lt;ruby&gt;&lt;rt&gt;&lt;/rt&gt;&lt;rtc&gt;&lt;/rtc&gt;&lt;/ruby&gt;
</v>
      </c>
      <c r="T658" s="244"/>
      <c r="U658" s="272" t="b">
        <f t="shared" si="265"/>
        <v>0</v>
      </c>
      <c r="V658" s="272" t="b">
        <f t="shared" si="266"/>
        <v>0</v>
      </c>
      <c r="W658" s="272" t="b">
        <f t="shared" si="274"/>
        <v>1</v>
      </c>
      <c r="X658" s="272" t="b">
        <f t="shared" si="267"/>
        <v>1</v>
      </c>
      <c r="Y658" s="272" t="b">
        <f t="shared" si="268"/>
        <v>0</v>
      </c>
      <c r="Z658" s="298"/>
      <c r="AA658" s="305" t="str">
        <f t="shared" si="269"/>
        <v/>
      </c>
      <c r="AB658" s="301" t="str" cm="1">
        <f t="array" ref="AB658">IF( $AA658="", "", INDEX(聲母資料表, $AA658, AB$5))</f>
        <v/>
      </c>
      <c r="AC658" s="301" t="str" cm="1">
        <f t="array" ref="AC658">IF( $AA658="", "", INDEX(聲母資料表, $AA658, AC$5))</f>
        <v/>
      </c>
      <c r="AD658" s="305" t="str">
        <f t="shared" si="270"/>
        <v/>
      </c>
      <c r="AE658" s="301" t="str" cm="1">
        <f t="array" ref="AE658">IF( $X658, "", INDEX(韻母資料表, AD658, AE$5))</f>
        <v/>
      </c>
      <c r="AF658" s="301" t="str" cm="1">
        <f t="array" ref="AF658">IF( $X658, "", INDEX(韻母資料表, AE658, AF$5))</f>
        <v/>
      </c>
      <c r="AG658" s="298"/>
      <c r="AH658" s="301" t="str">
        <f t="array" ref="AH658">IF( $X658, "", IF( INDEX(韻母資料表, AD658, $AH$5) = "入聲", TRUE, FALSE) )</f>
        <v/>
      </c>
      <c r="AI658" s="302" t="str">
        <f t="shared" si="271"/>
        <v/>
      </c>
      <c r="AJ658" s="302" t="str">
        <f t="shared" ref="AJ658:AJ721" si="275">IF($U658, "", IF($F658="", $AI658, $F658))</f>
        <v/>
      </c>
      <c r="AK658" s="362" t="str">
        <f t="array" ref="AK658">IF( $X658, "", INDEX(韻母資料表, $AD658, $AK$5))</f>
        <v/>
      </c>
      <c r="AL658" s="362" t="str">
        <f t="array" ref="AL658">IF($X658, "", INDEX(白話字韻母八聲調資料表, $AE658, $AJ658))</f>
        <v/>
      </c>
      <c r="AM658" s="298"/>
      <c r="AN658" s="362" t="str" cm="1">
        <f t="array" ref="AN658">IF($W658, "", INDEX(聲母資料表, $AA658, AN$5))</f>
        <v/>
      </c>
      <c r="AO658" s="367" t="str" cm="1">
        <f t="array" ref="AO658">IF($X658, "", INDEX(韻母資料表, $AD658, AO$5))</f>
        <v/>
      </c>
      <c r="AP658" s="362" t="str" cm="1">
        <f t="array" ref="AP658">IF($X658, "", INDEX(台羅韻母八聲調資料表, $AE658, $F658))</f>
        <v/>
      </c>
      <c r="AQ658" s="298"/>
      <c r="AR658" s="302" t="str">
        <f t="array" ref="AR658">IF($W658, "", INDEX(聲母資料表, $AA658, $AR$5))</f>
        <v/>
      </c>
      <c r="AS658" s="303" t="str">
        <f t="array" ref="AS658">IF($X658, "", INDEX(韻母資料表, $AD658, $AS$5))</f>
        <v/>
      </c>
      <c r="AT658" s="302" t="str">
        <f t="array" ref="AT658">IF($X658, "", INDEX(閩拼韻母八聲調資料表, $AE658, $AJ658))</f>
        <v/>
      </c>
      <c r="AV658" s="301" t="b">
        <f t="shared" si="273"/>
        <v>0</v>
      </c>
      <c r="AW658" s="301" t="str">
        <f>IF( $AV658, IFERROR( IF(MATCH( $E658, 顎音化聲母!$H$9:$H$37, 0), TRUE, FALSE), FALSE), "")</f>
        <v/>
      </c>
      <c r="AX658" s="301" t="str">
        <f t="array" ref="AX658">IF( AND($AV658, $AW658), INDEX(顎音化聲母資料表, MATCH( $D658 &amp; $E658, 顎音化聲母!$L$5:$L$136, 0), 3), "")</f>
        <v/>
      </c>
      <c r="AY658" s="301" t="str">
        <f t="shared" si="272"/>
        <v/>
      </c>
      <c r="AZ658" s="362" t="str">
        <f t="array" ref="AZ658">IF($AY658="", "", IF( $AX658&lt;&gt;"", $AX658,INDEX(聲母資料表, $AY658, $AZ$5)))</f>
        <v/>
      </c>
      <c r="BA658" s="362" t="str">
        <f t="array" ref="BA658">IF($X658, "", INDEX(方音八音反切資料表, $AE658, $AJ658))</f>
        <v/>
      </c>
    </row>
    <row r="659" spans="2:53">
      <c r="B659" s="307">
        <f t="shared" si="253"/>
        <v>652</v>
      </c>
      <c r="C659" s="404"/>
      <c r="D659" s="312"/>
      <c r="E659" s="312"/>
      <c r="F659" s="296"/>
      <c r="G659" s="418" t="str">
        <f t="shared" si="254"/>
        <v/>
      </c>
      <c r="H659" s="269" t="str" cm="1">
        <f t="array" ref="H659">IF( OR($U659, NOT($V659), $X659), "",  $AF659 &amp; INDEX(中文數值資料表, $AJ659, 2) &amp; $AC659)</f>
        <v/>
      </c>
      <c r="I659" s="332" t="str">
        <f t="shared" si="255"/>
        <v/>
      </c>
      <c r="J659" s="333" t="str">
        <f t="shared" si="256"/>
        <v/>
      </c>
      <c r="K659" s="334" t="str">
        <f t="shared" si="257"/>
        <v/>
      </c>
      <c r="L659" s="335" t="str">
        <f t="shared" si="258"/>
        <v/>
      </c>
      <c r="M659" s="270" t="str">
        <f t="shared" ca="1" si="259"/>
        <v xml:space="preserve">\ltjruby{}{}\
</v>
      </c>
      <c r="N659" s="270" t="str">
        <f t="shared" ca="1" si="260"/>
        <v xml:space="preserve">&lt;ruby&gt;&lt;rt&gt;&lt;/rt&gt;&lt;/ruby&gt;
</v>
      </c>
      <c r="O659" s="270" t="str">
        <f t="shared" ca="1" si="261"/>
        <v xml:space="preserve">&lt;ruby&gt;&lt;rt&gt;&lt;/rt&gt;&lt;/ruby&gt;
</v>
      </c>
      <c r="P659" s="270" t="str">
        <f t="shared" ca="1" si="262"/>
        <v xml:space="preserve">&lt;ruby&gt;&lt;rt&gt;&lt;/rt&gt;&lt;/ruby&gt;
</v>
      </c>
      <c r="Q659" s="270" t="str">
        <f t="shared" ca="1" si="262"/>
        <v xml:space="preserve">&lt;ruby&gt;&lt;rt&gt;&lt;/rt&gt;&lt;/ruby&gt;
</v>
      </c>
      <c r="R659" s="271" t="str">
        <f t="shared" ca="1" si="263"/>
        <v xml:space="preserve">&lt;ruby&gt;&lt;rtc&gt;&lt;/rtc&gt;&lt;/ruby&gt;
</v>
      </c>
      <c r="S659" s="271" t="str">
        <f t="shared" ca="1" si="264"/>
        <v xml:space="preserve">&lt;ruby&gt;&lt;rt&gt;&lt;/rt&gt;&lt;rtc&gt;&lt;/rtc&gt;&lt;/ruby&gt;
</v>
      </c>
      <c r="T659" s="244"/>
      <c r="U659" s="272" t="b">
        <f t="shared" si="265"/>
        <v>0</v>
      </c>
      <c r="V659" s="272" t="b">
        <f t="shared" si="266"/>
        <v>0</v>
      </c>
      <c r="W659" s="272" t="b">
        <f t="shared" si="274"/>
        <v>1</v>
      </c>
      <c r="X659" s="272" t="b">
        <f t="shared" si="267"/>
        <v>1</v>
      </c>
      <c r="Y659" s="272" t="b">
        <f t="shared" si="268"/>
        <v>0</v>
      </c>
      <c r="Z659" s="298"/>
      <c r="AA659" s="305" t="str">
        <f t="shared" si="269"/>
        <v/>
      </c>
      <c r="AB659" s="301" t="str" cm="1">
        <f t="array" ref="AB659">IF( $AA659="", "", INDEX(聲母資料表, $AA659, AB$5))</f>
        <v/>
      </c>
      <c r="AC659" s="301" t="str" cm="1">
        <f t="array" ref="AC659">IF( $AA659="", "", INDEX(聲母資料表, $AA659, AC$5))</f>
        <v/>
      </c>
      <c r="AD659" s="305" t="str">
        <f t="shared" si="270"/>
        <v/>
      </c>
      <c r="AE659" s="301" t="str" cm="1">
        <f t="array" ref="AE659">IF( $X659, "", INDEX(韻母資料表, AD659, AE$5))</f>
        <v/>
      </c>
      <c r="AF659" s="301" t="str" cm="1">
        <f t="array" ref="AF659">IF( $X659, "", INDEX(韻母資料表, AE659, AF$5))</f>
        <v/>
      </c>
      <c r="AG659" s="298"/>
      <c r="AH659" s="301" t="str">
        <f t="array" ref="AH659">IF( $X659, "", IF( INDEX(韻母資料表, AD659, $AH$5) = "入聲", TRUE, FALSE) )</f>
        <v/>
      </c>
      <c r="AI659" s="302" t="str">
        <f t="shared" si="271"/>
        <v/>
      </c>
      <c r="AJ659" s="302" t="str">
        <f t="shared" si="275"/>
        <v/>
      </c>
      <c r="AK659" s="362" t="str">
        <f t="array" ref="AK659">IF( $X659, "", INDEX(韻母資料表, $AD659, $AK$5))</f>
        <v/>
      </c>
      <c r="AL659" s="362" t="str">
        <f t="array" ref="AL659">IF($X659, "", INDEX(白話字韻母八聲調資料表, $AE659, $AJ659))</f>
        <v/>
      </c>
      <c r="AM659" s="298"/>
      <c r="AN659" s="362" t="str" cm="1">
        <f t="array" ref="AN659">IF($W659, "", INDEX(聲母資料表, $AA659, AN$5))</f>
        <v/>
      </c>
      <c r="AO659" s="367" t="str" cm="1">
        <f t="array" ref="AO659">IF($X659, "", INDEX(韻母資料表, $AD659, AO$5))</f>
        <v/>
      </c>
      <c r="AP659" s="362" t="str" cm="1">
        <f t="array" ref="AP659">IF($X659, "", INDEX(台羅韻母八聲調資料表, $AE659, $F659))</f>
        <v/>
      </c>
      <c r="AQ659" s="298"/>
      <c r="AR659" s="302" t="str">
        <f t="array" ref="AR659">IF($W659, "", INDEX(聲母資料表, $AA659, $AR$5))</f>
        <v/>
      </c>
      <c r="AS659" s="303" t="str">
        <f t="array" ref="AS659">IF($X659, "", INDEX(韻母資料表, $AD659, $AS$5))</f>
        <v/>
      </c>
      <c r="AT659" s="302" t="str">
        <f t="array" ref="AT659">IF($X659, "", INDEX(閩拼韻母八聲調資料表, $AE659, $AJ659))</f>
        <v/>
      </c>
      <c r="AV659" s="301" t="b">
        <f t="shared" si="273"/>
        <v>0</v>
      </c>
      <c r="AW659" s="301" t="str">
        <f>IF( $AV659, IFERROR( IF(MATCH( $E659, 顎音化聲母!$H$9:$H$37, 0), TRUE, FALSE), FALSE), "")</f>
        <v/>
      </c>
      <c r="AX659" s="301" t="str">
        <f t="array" ref="AX659">IF( AND($AV659, $AW659), INDEX(顎音化聲母資料表, MATCH( $D659 &amp; $E659, 顎音化聲母!$L$5:$L$136, 0), 3), "")</f>
        <v/>
      </c>
      <c r="AY659" s="301" t="str">
        <f t="shared" si="272"/>
        <v/>
      </c>
      <c r="AZ659" s="362" t="str">
        <f t="array" ref="AZ659">IF($AY659="", "", IF( $AX659&lt;&gt;"", $AX659,INDEX(聲母資料表, $AY659, $AZ$5)))</f>
        <v/>
      </c>
      <c r="BA659" s="362" t="str">
        <f t="array" ref="BA659">IF($X659, "", INDEX(方音八音反切資料表, $AE659, $AJ659))</f>
        <v/>
      </c>
    </row>
    <row r="660" spans="2:53">
      <c r="B660" s="307">
        <f t="shared" si="253"/>
        <v>653</v>
      </c>
      <c r="C660" s="404"/>
      <c r="D660" s="312"/>
      <c r="E660" s="312"/>
      <c r="F660" s="296"/>
      <c r="G660" s="418" t="str">
        <f t="shared" si="254"/>
        <v/>
      </c>
      <c r="H660" s="269" t="str" cm="1">
        <f t="array" ref="H660">IF( OR($U660, NOT($V660), $X660), "",  $AF660 &amp; INDEX(中文數值資料表, $AJ660, 2) &amp; $AC660)</f>
        <v/>
      </c>
      <c r="I660" s="332" t="str">
        <f t="shared" si="255"/>
        <v/>
      </c>
      <c r="J660" s="333" t="str">
        <f t="shared" si="256"/>
        <v/>
      </c>
      <c r="K660" s="334" t="str">
        <f t="shared" si="257"/>
        <v/>
      </c>
      <c r="L660" s="335" t="str">
        <f t="shared" si="258"/>
        <v/>
      </c>
      <c r="M660" s="270" t="str">
        <f t="shared" ca="1" si="259"/>
        <v xml:space="preserve">\ltjruby{}{}\
</v>
      </c>
      <c r="N660" s="270" t="str">
        <f t="shared" ca="1" si="260"/>
        <v xml:space="preserve">&lt;ruby&gt;&lt;rt&gt;&lt;/rt&gt;&lt;/ruby&gt;
</v>
      </c>
      <c r="O660" s="270" t="str">
        <f t="shared" ca="1" si="261"/>
        <v xml:space="preserve">&lt;ruby&gt;&lt;rt&gt;&lt;/rt&gt;&lt;/ruby&gt;
</v>
      </c>
      <c r="P660" s="270" t="str">
        <f t="shared" ca="1" si="262"/>
        <v xml:space="preserve">&lt;ruby&gt;&lt;rt&gt;&lt;/rt&gt;&lt;/ruby&gt;
</v>
      </c>
      <c r="Q660" s="270" t="str">
        <f t="shared" ca="1" si="262"/>
        <v xml:space="preserve">&lt;ruby&gt;&lt;rt&gt;&lt;/rt&gt;&lt;/ruby&gt;
</v>
      </c>
      <c r="R660" s="271" t="str">
        <f t="shared" ca="1" si="263"/>
        <v xml:space="preserve">&lt;ruby&gt;&lt;rtc&gt;&lt;/rtc&gt;&lt;/ruby&gt;
</v>
      </c>
      <c r="S660" s="271" t="str">
        <f t="shared" ca="1" si="264"/>
        <v xml:space="preserve">&lt;ruby&gt;&lt;rt&gt;&lt;/rt&gt;&lt;rtc&gt;&lt;/rtc&gt;&lt;/ruby&gt;
</v>
      </c>
      <c r="T660" s="244"/>
      <c r="U660" s="272" t="b">
        <f t="shared" si="265"/>
        <v>0</v>
      </c>
      <c r="V660" s="272" t="b">
        <f t="shared" si="266"/>
        <v>0</v>
      </c>
      <c r="W660" s="272" t="b">
        <f t="shared" si="274"/>
        <v>1</v>
      </c>
      <c r="X660" s="272" t="b">
        <f t="shared" si="267"/>
        <v>1</v>
      </c>
      <c r="Y660" s="272" t="b">
        <f t="shared" si="268"/>
        <v>0</v>
      </c>
      <c r="Z660" s="298"/>
      <c r="AA660" s="305" t="str">
        <f t="shared" si="269"/>
        <v/>
      </c>
      <c r="AB660" s="301" t="str" cm="1">
        <f t="array" ref="AB660">IF( $AA660="", "", INDEX(聲母資料表, $AA660, AB$5))</f>
        <v/>
      </c>
      <c r="AC660" s="301" t="str" cm="1">
        <f t="array" ref="AC660">IF( $AA660="", "", INDEX(聲母資料表, $AA660, AC$5))</f>
        <v/>
      </c>
      <c r="AD660" s="305" t="str">
        <f t="shared" si="270"/>
        <v/>
      </c>
      <c r="AE660" s="301" t="str" cm="1">
        <f t="array" ref="AE660">IF( $X660, "", INDEX(韻母資料表, AD660, AE$5))</f>
        <v/>
      </c>
      <c r="AF660" s="301" t="str" cm="1">
        <f t="array" ref="AF660">IF( $X660, "", INDEX(韻母資料表, AE660, AF$5))</f>
        <v/>
      </c>
      <c r="AG660" s="298"/>
      <c r="AH660" s="301" t="str">
        <f t="array" ref="AH660">IF( $X660, "", IF( INDEX(韻母資料表, AD660, $AH$5) = "入聲", TRUE, FALSE) )</f>
        <v/>
      </c>
      <c r="AI660" s="302" t="str">
        <f t="shared" si="271"/>
        <v/>
      </c>
      <c r="AJ660" s="302" t="str">
        <f t="shared" si="275"/>
        <v/>
      </c>
      <c r="AK660" s="362" t="str">
        <f t="array" ref="AK660">IF( $X660, "", INDEX(韻母資料表, $AD660, $AK$5))</f>
        <v/>
      </c>
      <c r="AL660" s="362" t="str">
        <f t="array" ref="AL660">IF($X660, "", INDEX(白話字韻母八聲調資料表, $AE660, $AJ660))</f>
        <v/>
      </c>
      <c r="AM660" s="298"/>
      <c r="AN660" s="362" t="str" cm="1">
        <f t="array" ref="AN660">IF($W660, "", INDEX(聲母資料表, $AA660, AN$5))</f>
        <v/>
      </c>
      <c r="AO660" s="367" t="str" cm="1">
        <f t="array" ref="AO660">IF($X660, "", INDEX(韻母資料表, $AD660, AO$5))</f>
        <v/>
      </c>
      <c r="AP660" s="362" t="str" cm="1">
        <f t="array" ref="AP660">IF($X660, "", INDEX(台羅韻母八聲調資料表, $AE660, $F660))</f>
        <v/>
      </c>
      <c r="AQ660" s="298"/>
      <c r="AR660" s="302" t="str">
        <f t="array" ref="AR660">IF($W660, "", INDEX(聲母資料表, $AA660, $AR$5))</f>
        <v/>
      </c>
      <c r="AS660" s="303" t="str">
        <f t="array" ref="AS660">IF($X660, "", INDEX(韻母資料表, $AD660, $AS$5))</f>
        <v/>
      </c>
      <c r="AT660" s="302" t="str">
        <f t="array" ref="AT660">IF($X660, "", INDEX(閩拼韻母八聲調資料表, $AE660, $AJ660))</f>
        <v/>
      </c>
      <c r="AV660" s="301" t="b">
        <f t="shared" si="273"/>
        <v>0</v>
      </c>
      <c r="AW660" s="301" t="str">
        <f>IF( $AV660, IFERROR( IF(MATCH( $E660, 顎音化聲母!$H$9:$H$37, 0), TRUE, FALSE), FALSE), "")</f>
        <v/>
      </c>
      <c r="AX660" s="301" t="str">
        <f t="array" ref="AX660">IF( AND($AV660, $AW660), INDEX(顎音化聲母資料表, MATCH( $D660 &amp; $E660, 顎音化聲母!$L$5:$L$136, 0), 3), "")</f>
        <v/>
      </c>
      <c r="AY660" s="301" t="str">
        <f t="shared" si="272"/>
        <v/>
      </c>
      <c r="AZ660" s="362" t="str">
        <f t="array" ref="AZ660">IF($AY660="", "", IF( $AX660&lt;&gt;"", $AX660,INDEX(聲母資料表, $AY660, $AZ$5)))</f>
        <v/>
      </c>
      <c r="BA660" s="362" t="str">
        <f t="array" ref="BA660">IF($X660, "", INDEX(方音八音反切資料表, $AE660, $AJ660))</f>
        <v/>
      </c>
    </row>
    <row r="661" spans="2:53">
      <c r="B661" s="307">
        <f t="shared" si="253"/>
        <v>654</v>
      </c>
      <c r="C661" s="404"/>
      <c r="D661" s="312"/>
      <c r="E661" s="312"/>
      <c r="F661" s="296"/>
      <c r="G661" s="418" t="str">
        <f t="shared" si="254"/>
        <v/>
      </c>
      <c r="H661" s="269" t="str" cm="1">
        <f t="array" ref="H661">IF( OR($U661, NOT($V661), $X661), "",  $AF661 &amp; INDEX(中文數值資料表, $AJ661, 2) &amp; $AC661)</f>
        <v/>
      </c>
      <c r="I661" s="332" t="str">
        <f t="shared" si="255"/>
        <v/>
      </c>
      <c r="J661" s="333" t="str">
        <f t="shared" si="256"/>
        <v/>
      </c>
      <c r="K661" s="334" t="str">
        <f t="shared" si="257"/>
        <v/>
      </c>
      <c r="L661" s="335" t="str">
        <f t="shared" si="258"/>
        <v/>
      </c>
      <c r="M661" s="270" t="str">
        <f t="shared" ca="1" si="259"/>
        <v xml:space="preserve">\ltjruby{}{}\
</v>
      </c>
      <c r="N661" s="270" t="str">
        <f t="shared" ca="1" si="260"/>
        <v xml:space="preserve">&lt;ruby&gt;&lt;rt&gt;&lt;/rt&gt;&lt;/ruby&gt;
</v>
      </c>
      <c r="O661" s="270" t="str">
        <f t="shared" ca="1" si="261"/>
        <v xml:space="preserve">&lt;ruby&gt;&lt;rt&gt;&lt;/rt&gt;&lt;/ruby&gt;
</v>
      </c>
      <c r="P661" s="270" t="str">
        <f t="shared" ca="1" si="262"/>
        <v xml:space="preserve">&lt;ruby&gt;&lt;rt&gt;&lt;/rt&gt;&lt;/ruby&gt;
</v>
      </c>
      <c r="Q661" s="270" t="str">
        <f t="shared" ca="1" si="262"/>
        <v xml:space="preserve">&lt;ruby&gt;&lt;rt&gt;&lt;/rt&gt;&lt;/ruby&gt;
</v>
      </c>
      <c r="R661" s="271" t="str">
        <f t="shared" ca="1" si="263"/>
        <v xml:space="preserve">&lt;ruby&gt;&lt;rtc&gt;&lt;/rtc&gt;&lt;/ruby&gt;
</v>
      </c>
      <c r="S661" s="271" t="str">
        <f t="shared" ca="1" si="264"/>
        <v xml:space="preserve">&lt;ruby&gt;&lt;rt&gt;&lt;/rt&gt;&lt;rtc&gt;&lt;/rtc&gt;&lt;/ruby&gt;
</v>
      </c>
      <c r="T661" s="244"/>
      <c r="U661" s="272" t="b">
        <f t="shared" si="265"/>
        <v>0</v>
      </c>
      <c r="V661" s="272" t="b">
        <f t="shared" si="266"/>
        <v>0</v>
      </c>
      <c r="W661" s="272" t="b">
        <f t="shared" si="274"/>
        <v>1</v>
      </c>
      <c r="X661" s="272" t="b">
        <f t="shared" si="267"/>
        <v>1</v>
      </c>
      <c r="Y661" s="272" t="b">
        <f t="shared" si="268"/>
        <v>0</v>
      </c>
      <c r="Z661" s="298"/>
      <c r="AA661" s="305" t="str">
        <f t="shared" si="269"/>
        <v/>
      </c>
      <c r="AB661" s="301" t="str" cm="1">
        <f t="array" ref="AB661">IF( $AA661="", "", INDEX(聲母資料表, $AA661, AB$5))</f>
        <v/>
      </c>
      <c r="AC661" s="301" t="str" cm="1">
        <f t="array" ref="AC661">IF( $AA661="", "", INDEX(聲母資料表, $AA661, AC$5))</f>
        <v/>
      </c>
      <c r="AD661" s="305" t="str">
        <f t="shared" si="270"/>
        <v/>
      </c>
      <c r="AE661" s="301" t="str" cm="1">
        <f t="array" ref="AE661">IF( $X661, "", INDEX(韻母資料表, AD661, AE$5))</f>
        <v/>
      </c>
      <c r="AF661" s="301" t="str" cm="1">
        <f t="array" ref="AF661">IF( $X661, "", INDEX(韻母資料表, AE661, AF$5))</f>
        <v/>
      </c>
      <c r="AG661" s="298"/>
      <c r="AH661" s="301" t="str">
        <f t="array" ref="AH661">IF( $X661, "", IF( INDEX(韻母資料表, AD661, $AH$5) = "入聲", TRUE, FALSE) )</f>
        <v/>
      </c>
      <c r="AI661" s="302" t="str">
        <f t="shared" si="271"/>
        <v/>
      </c>
      <c r="AJ661" s="302" t="str">
        <f t="shared" si="275"/>
        <v/>
      </c>
      <c r="AK661" s="362" t="str">
        <f t="array" ref="AK661">IF( $X661, "", INDEX(韻母資料表, $AD661, $AK$5))</f>
        <v/>
      </c>
      <c r="AL661" s="362" t="str">
        <f t="array" ref="AL661">IF($X661, "", INDEX(白話字韻母八聲調資料表, $AE661, $AJ661))</f>
        <v/>
      </c>
      <c r="AM661" s="298"/>
      <c r="AN661" s="362" t="str" cm="1">
        <f t="array" ref="AN661">IF($W661, "", INDEX(聲母資料表, $AA661, AN$5))</f>
        <v/>
      </c>
      <c r="AO661" s="367" t="str" cm="1">
        <f t="array" ref="AO661">IF($X661, "", INDEX(韻母資料表, $AD661, AO$5))</f>
        <v/>
      </c>
      <c r="AP661" s="362" t="str" cm="1">
        <f t="array" ref="AP661">IF($X661, "", INDEX(台羅韻母八聲調資料表, $AE661, $F661))</f>
        <v/>
      </c>
      <c r="AQ661" s="298"/>
      <c r="AR661" s="302" t="str">
        <f t="array" ref="AR661">IF($W661, "", INDEX(聲母資料表, $AA661, $AR$5))</f>
        <v/>
      </c>
      <c r="AS661" s="303" t="str">
        <f t="array" ref="AS661">IF($X661, "", INDEX(韻母資料表, $AD661, $AS$5))</f>
        <v/>
      </c>
      <c r="AT661" s="302" t="str">
        <f t="array" ref="AT661">IF($X661, "", INDEX(閩拼韻母八聲調資料表, $AE661, $AJ661))</f>
        <v/>
      </c>
      <c r="AV661" s="301" t="b">
        <f t="shared" si="273"/>
        <v>0</v>
      </c>
      <c r="AW661" s="301" t="str">
        <f>IF( $AV661, IFERROR( IF(MATCH( $E661, 顎音化聲母!$H$9:$H$37, 0), TRUE, FALSE), FALSE), "")</f>
        <v/>
      </c>
      <c r="AX661" s="301" t="str">
        <f t="array" ref="AX661">IF( AND($AV661, $AW661), INDEX(顎音化聲母資料表, MATCH( $D661 &amp; $E661, 顎音化聲母!$L$5:$L$136, 0), 3), "")</f>
        <v/>
      </c>
      <c r="AY661" s="301" t="str">
        <f t="shared" si="272"/>
        <v/>
      </c>
      <c r="AZ661" s="362" t="str">
        <f t="array" ref="AZ661">IF($AY661="", "", IF( $AX661&lt;&gt;"", $AX661,INDEX(聲母資料表, $AY661, $AZ$5)))</f>
        <v/>
      </c>
      <c r="BA661" s="362" t="str">
        <f t="array" ref="BA661">IF($X661, "", INDEX(方音八音反切資料表, $AE661, $AJ661))</f>
        <v/>
      </c>
    </row>
    <row r="662" spans="2:53">
      <c r="B662" s="307">
        <f t="shared" si="253"/>
        <v>655</v>
      </c>
      <c r="C662" s="404"/>
      <c r="D662" s="312"/>
      <c r="E662" s="312"/>
      <c r="F662" s="296"/>
      <c r="G662" s="418" t="str">
        <f t="shared" si="254"/>
        <v/>
      </c>
      <c r="H662" s="269" t="str" cm="1">
        <f t="array" ref="H662">IF( OR($U662, NOT($V662), $X662), "",  $AF662 &amp; INDEX(中文數值資料表, $AJ662, 2) &amp; $AC662)</f>
        <v/>
      </c>
      <c r="I662" s="332" t="str">
        <f t="shared" si="255"/>
        <v/>
      </c>
      <c r="J662" s="333" t="str">
        <f t="shared" si="256"/>
        <v/>
      </c>
      <c r="K662" s="334" t="str">
        <f t="shared" si="257"/>
        <v/>
      </c>
      <c r="L662" s="335" t="str">
        <f t="shared" si="258"/>
        <v/>
      </c>
      <c r="M662" s="270" t="str">
        <f t="shared" ca="1" si="259"/>
        <v xml:space="preserve">\ltjruby{}{}\
</v>
      </c>
      <c r="N662" s="270" t="str">
        <f t="shared" ca="1" si="260"/>
        <v xml:space="preserve">&lt;ruby&gt;&lt;rt&gt;&lt;/rt&gt;&lt;/ruby&gt;
</v>
      </c>
      <c r="O662" s="270" t="str">
        <f t="shared" ca="1" si="261"/>
        <v xml:space="preserve">&lt;ruby&gt;&lt;rt&gt;&lt;/rt&gt;&lt;/ruby&gt;
</v>
      </c>
      <c r="P662" s="270" t="str">
        <f t="shared" ca="1" si="262"/>
        <v xml:space="preserve">&lt;ruby&gt;&lt;rt&gt;&lt;/rt&gt;&lt;/ruby&gt;
</v>
      </c>
      <c r="Q662" s="270" t="str">
        <f t="shared" ca="1" si="262"/>
        <v xml:space="preserve">&lt;ruby&gt;&lt;rt&gt;&lt;/rt&gt;&lt;/ruby&gt;
</v>
      </c>
      <c r="R662" s="271" t="str">
        <f t="shared" ca="1" si="263"/>
        <v xml:space="preserve">&lt;ruby&gt;&lt;rtc&gt;&lt;/rtc&gt;&lt;/ruby&gt;
</v>
      </c>
      <c r="S662" s="271" t="str">
        <f t="shared" ca="1" si="264"/>
        <v xml:space="preserve">&lt;ruby&gt;&lt;rt&gt;&lt;/rt&gt;&lt;rtc&gt;&lt;/rtc&gt;&lt;/ruby&gt;
</v>
      </c>
      <c r="T662" s="244"/>
      <c r="U662" s="272" t="b">
        <f t="shared" si="265"/>
        <v>0</v>
      </c>
      <c r="V662" s="272" t="b">
        <f t="shared" si="266"/>
        <v>0</v>
      </c>
      <c r="W662" s="272" t="b">
        <f t="shared" si="274"/>
        <v>1</v>
      </c>
      <c r="X662" s="272" t="b">
        <f t="shared" si="267"/>
        <v>1</v>
      </c>
      <c r="Y662" s="272" t="b">
        <f t="shared" si="268"/>
        <v>0</v>
      </c>
      <c r="Z662" s="298"/>
      <c r="AA662" s="305" t="str">
        <f t="shared" si="269"/>
        <v/>
      </c>
      <c r="AB662" s="301" t="str" cm="1">
        <f t="array" ref="AB662">IF( $AA662="", "", INDEX(聲母資料表, $AA662, AB$5))</f>
        <v/>
      </c>
      <c r="AC662" s="301" t="str" cm="1">
        <f t="array" ref="AC662">IF( $AA662="", "", INDEX(聲母資料表, $AA662, AC$5))</f>
        <v/>
      </c>
      <c r="AD662" s="305" t="str">
        <f t="shared" si="270"/>
        <v/>
      </c>
      <c r="AE662" s="301" t="str" cm="1">
        <f t="array" ref="AE662">IF( $X662, "", INDEX(韻母資料表, AD662, AE$5))</f>
        <v/>
      </c>
      <c r="AF662" s="301" t="str" cm="1">
        <f t="array" ref="AF662">IF( $X662, "", INDEX(韻母資料表, AE662, AF$5))</f>
        <v/>
      </c>
      <c r="AG662" s="298"/>
      <c r="AH662" s="301" t="str">
        <f t="array" ref="AH662">IF( $X662, "", IF( INDEX(韻母資料表, AD662, $AH$5) = "入聲", TRUE, FALSE) )</f>
        <v/>
      </c>
      <c r="AI662" s="302" t="str">
        <f t="shared" si="271"/>
        <v/>
      </c>
      <c r="AJ662" s="302" t="str">
        <f t="shared" si="275"/>
        <v/>
      </c>
      <c r="AK662" s="362" t="str">
        <f t="array" ref="AK662">IF( $X662, "", INDEX(韻母資料表, $AD662, $AK$5))</f>
        <v/>
      </c>
      <c r="AL662" s="362" t="str">
        <f t="array" ref="AL662">IF($X662, "", INDEX(白話字韻母八聲調資料表, $AE662, $AJ662))</f>
        <v/>
      </c>
      <c r="AM662" s="298"/>
      <c r="AN662" s="362" t="str" cm="1">
        <f t="array" ref="AN662">IF($W662, "", INDEX(聲母資料表, $AA662, AN$5))</f>
        <v/>
      </c>
      <c r="AO662" s="367" t="str" cm="1">
        <f t="array" ref="AO662">IF($X662, "", INDEX(韻母資料表, $AD662, AO$5))</f>
        <v/>
      </c>
      <c r="AP662" s="362" t="str" cm="1">
        <f t="array" ref="AP662">IF($X662, "", INDEX(台羅韻母八聲調資料表, $AE662, $F662))</f>
        <v/>
      </c>
      <c r="AQ662" s="298"/>
      <c r="AR662" s="302" t="str">
        <f t="array" ref="AR662">IF($W662, "", INDEX(聲母資料表, $AA662, $AR$5))</f>
        <v/>
      </c>
      <c r="AS662" s="303" t="str">
        <f t="array" ref="AS662">IF($X662, "", INDEX(韻母資料表, $AD662, $AS$5))</f>
        <v/>
      </c>
      <c r="AT662" s="302" t="str">
        <f t="array" ref="AT662">IF($X662, "", INDEX(閩拼韻母八聲調資料表, $AE662, $AJ662))</f>
        <v/>
      </c>
      <c r="AV662" s="301" t="b">
        <f t="shared" si="273"/>
        <v>0</v>
      </c>
      <c r="AW662" s="301" t="str">
        <f>IF( $AV662, IFERROR( IF(MATCH( $E662, 顎音化聲母!$H$9:$H$37, 0), TRUE, FALSE), FALSE), "")</f>
        <v/>
      </c>
      <c r="AX662" s="301" t="str">
        <f t="array" ref="AX662">IF( AND($AV662, $AW662), INDEX(顎音化聲母資料表, MATCH( $D662 &amp; $E662, 顎音化聲母!$L$5:$L$136, 0), 3), "")</f>
        <v/>
      </c>
      <c r="AY662" s="301" t="str">
        <f t="shared" si="272"/>
        <v/>
      </c>
      <c r="AZ662" s="362" t="str">
        <f t="array" ref="AZ662">IF($AY662="", "", IF( $AX662&lt;&gt;"", $AX662,INDEX(聲母資料表, $AY662, $AZ$5)))</f>
        <v/>
      </c>
      <c r="BA662" s="362" t="str">
        <f t="array" ref="BA662">IF($X662, "", INDEX(方音八音反切資料表, $AE662, $AJ662))</f>
        <v/>
      </c>
    </row>
    <row r="663" spans="2:53">
      <c r="B663" s="307">
        <f t="shared" si="253"/>
        <v>656</v>
      </c>
      <c r="C663" s="404" t="e">
        <f>MID(#REF!, B663, 1)</f>
        <v>#REF!</v>
      </c>
      <c r="D663" s="312"/>
      <c r="E663" s="312"/>
      <c r="F663" s="296"/>
      <c r="G663" s="418" t="e">
        <f t="shared" si="254"/>
        <v>#REF!</v>
      </c>
      <c r="H663" s="269" t="e" cm="1">
        <f t="array" ref="H663">IF( OR($U663, NOT($V663), $X663), "",  $AF663 &amp; INDEX(中文數值資料表, $AJ663, 2) &amp; $AC663)</f>
        <v>#REF!</v>
      </c>
      <c r="I663" s="332" t="e">
        <f t="shared" si="255"/>
        <v>#REF!</v>
      </c>
      <c r="J663" s="333" t="e">
        <f t="shared" si="256"/>
        <v>#REF!</v>
      </c>
      <c r="K663" s="334" t="e">
        <f t="shared" si="257"/>
        <v>#REF!</v>
      </c>
      <c r="L663" s="335" t="e">
        <f t="shared" si="258"/>
        <v>#REF!</v>
      </c>
      <c r="M663" s="270" t="e">
        <f t="shared" ca="1" si="259"/>
        <v>#REF!</v>
      </c>
      <c r="N663" s="270" t="e">
        <f t="shared" ca="1" si="260"/>
        <v>#REF!</v>
      </c>
      <c r="O663" s="270" t="e">
        <f t="shared" ca="1" si="261"/>
        <v>#REF!</v>
      </c>
      <c r="P663" s="270" t="e">
        <f t="shared" ca="1" si="262"/>
        <v>#REF!</v>
      </c>
      <c r="Q663" s="270" t="e">
        <f t="shared" ca="1" si="262"/>
        <v>#REF!</v>
      </c>
      <c r="R663" s="271" t="e">
        <f t="shared" ca="1" si="263"/>
        <v>#REF!</v>
      </c>
      <c r="S663" s="271" t="e">
        <f t="shared" ca="1" si="264"/>
        <v>#REF!</v>
      </c>
      <c r="T663" s="244"/>
      <c r="U663" s="272" t="b">
        <f t="shared" si="265"/>
        <v>0</v>
      </c>
      <c r="V663" s="272" t="e">
        <f t="shared" si="266"/>
        <v>#REF!</v>
      </c>
      <c r="W663" s="272" t="e">
        <f t="shared" si="274"/>
        <v>#REF!</v>
      </c>
      <c r="X663" s="272" t="e">
        <f t="shared" si="267"/>
        <v>#REF!</v>
      </c>
      <c r="Y663" s="272" t="e">
        <f t="shared" si="268"/>
        <v>#REF!</v>
      </c>
      <c r="Z663" s="298"/>
      <c r="AA663" s="305" t="e">
        <f t="shared" si="269"/>
        <v>#REF!</v>
      </c>
      <c r="AB663" s="301" t="e" cm="1">
        <f t="array" ref="AB663">IF( $AA663="", "", INDEX(聲母資料表, $AA663, AB$5))</f>
        <v>#REF!</v>
      </c>
      <c r="AC663" s="301" t="e" cm="1">
        <f t="array" ref="AC663">IF( $AA663="", "", INDEX(聲母資料表, $AA663, AC$5))</f>
        <v>#REF!</v>
      </c>
      <c r="AD663" s="305" t="e">
        <f t="shared" si="270"/>
        <v>#REF!</v>
      </c>
      <c r="AE663" s="301" t="e" cm="1">
        <f t="array" ref="AE663">IF( $X663, "", INDEX(韻母資料表, AD663, AE$5))</f>
        <v>#REF!</v>
      </c>
      <c r="AF663" s="301" t="e" cm="1">
        <f t="array" ref="AF663">IF( $X663, "", INDEX(韻母資料表, AE663, AF$5))</f>
        <v>#REF!</v>
      </c>
      <c r="AG663" s="298"/>
      <c r="AH663" s="301" t="e">
        <f t="array" ref="AH663">IF( $X663, "", IF( INDEX(韻母資料表, AD663, $AH$5) = "入聲", TRUE, FALSE) )</f>
        <v>#REF!</v>
      </c>
      <c r="AI663" s="302" t="e">
        <f t="shared" si="271"/>
        <v>#REF!</v>
      </c>
      <c r="AJ663" s="302" t="e">
        <f t="shared" si="275"/>
        <v>#REF!</v>
      </c>
      <c r="AK663" s="362" t="e">
        <f t="array" ref="AK663">IF( $X663, "", INDEX(韻母資料表, $AD663, $AK$5))</f>
        <v>#REF!</v>
      </c>
      <c r="AL663" s="362" t="e">
        <f t="array" ref="AL663">IF($X663, "", INDEX(白話字韻母八聲調資料表, $AE663, $AJ663))</f>
        <v>#REF!</v>
      </c>
      <c r="AM663" s="298"/>
      <c r="AN663" s="362" t="e" cm="1">
        <f t="array" ref="AN663">IF($W663, "", INDEX(聲母資料表, $AA663, AN$5))</f>
        <v>#REF!</v>
      </c>
      <c r="AO663" s="367" t="e" cm="1">
        <f t="array" ref="AO663">IF($X663, "", INDEX(韻母資料表, $AD663, AO$5))</f>
        <v>#REF!</v>
      </c>
      <c r="AP663" s="362" t="e" cm="1">
        <f t="array" ref="AP663">IF($X663, "", INDEX(台羅韻母八聲調資料表, $AE663, $F663))</f>
        <v>#REF!</v>
      </c>
      <c r="AQ663" s="298"/>
      <c r="AR663" s="302" t="e">
        <f t="array" ref="AR663">IF($W663, "", INDEX(聲母資料表, $AA663, $AR$5))</f>
        <v>#REF!</v>
      </c>
      <c r="AS663" s="303" t="e">
        <f t="array" ref="AS663">IF($X663, "", INDEX(韻母資料表, $AD663, $AS$5))</f>
        <v>#REF!</v>
      </c>
      <c r="AT663" s="302" t="e">
        <f t="array" ref="AT663">IF($X663, "", INDEX(閩拼韻母八聲調資料表, $AE663, $AJ663))</f>
        <v>#REF!</v>
      </c>
      <c r="AV663" s="301" t="b">
        <f t="shared" si="273"/>
        <v>0</v>
      </c>
      <c r="AW663" s="301" t="str">
        <f>IF( $AV663, IFERROR( IF(MATCH( $E663, 顎音化聲母!$H$9:$H$37, 0), TRUE, FALSE), FALSE), "")</f>
        <v/>
      </c>
      <c r="AX663" s="301" t="str">
        <f t="array" ref="AX663">IF( AND($AV663, $AW663), INDEX(顎音化聲母資料表, MATCH( $D663 &amp; $E663, 顎音化聲母!$L$5:$L$136, 0), 3), "")</f>
        <v/>
      </c>
      <c r="AY663" s="301" t="e">
        <f t="shared" si="272"/>
        <v>#REF!</v>
      </c>
      <c r="AZ663" s="362" t="e">
        <f t="array" ref="AZ663">IF($AY663="", "", IF( $AX663&lt;&gt;"", $AX663,INDEX(聲母資料表, $AY663, $AZ$5)))</f>
        <v>#REF!</v>
      </c>
      <c r="BA663" s="362" t="e">
        <f t="array" ref="BA663">IF($X663, "", INDEX(方音八音反切資料表, $AE663, $AJ663))</f>
        <v>#REF!</v>
      </c>
    </row>
    <row r="664" spans="2:53">
      <c r="B664" s="307">
        <f t="shared" si="253"/>
        <v>657</v>
      </c>
      <c r="C664" s="404" t="e">
        <f>MID(#REF!, B664, 1)</f>
        <v>#REF!</v>
      </c>
      <c r="D664" s="312"/>
      <c r="E664" s="312"/>
      <c r="F664" s="296"/>
      <c r="G664" s="418" t="e">
        <f t="shared" si="254"/>
        <v>#REF!</v>
      </c>
      <c r="H664" s="269" t="e" cm="1">
        <f t="array" ref="H664">IF( OR($U664, NOT($V664), $X664), "",  $AF664 &amp; INDEX(中文數值資料表, $AJ664, 2) &amp; $AC664)</f>
        <v>#REF!</v>
      </c>
      <c r="I664" s="332" t="e">
        <f t="shared" si="255"/>
        <v>#REF!</v>
      </c>
      <c r="J664" s="333" t="e">
        <f t="shared" si="256"/>
        <v>#REF!</v>
      </c>
      <c r="K664" s="334" t="e">
        <f t="shared" si="257"/>
        <v>#REF!</v>
      </c>
      <c r="L664" s="335" t="e">
        <f t="shared" si="258"/>
        <v>#REF!</v>
      </c>
      <c r="M664" s="270" t="e">
        <f t="shared" ca="1" si="259"/>
        <v>#REF!</v>
      </c>
      <c r="N664" s="270" t="e">
        <f t="shared" ca="1" si="260"/>
        <v>#REF!</v>
      </c>
      <c r="O664" s="270" t="e">
        <f t="shared" ca="1" si="261"/>
        <v>#REF!</v>
      </c>
      <c r="P664" s="270" t="e">
        <f t="shared" ca="1" si="262"/>
        <v>#REF!</v>
      </c>
      <c r="Q664" s="270" t="e">
        <f t="shared" ca="1" si="262"/>
        <v>#REF!</v>
      </c>
      <c r="R664" s="271" t="e">
        <f t="shared" ca="1" si="263"/>
        <v>#REF!</v>
      </c>
      <c r="S664" s="271" t="e">
        <f t="shared" ca="1" si="264"/>
        <v>#REF!</v>
      </c>
      <c r="T664" s="244"/>
      <c r="U664" s="272" t="b">
        <f t="shared" si="265"/>
        <v>0</v>
      </c>
      <c r="V664" s="272" t="e">
        <f t="shared" si="266"/>
        <v>#REF!</v>
      </c>
      <c r="W664" s="272" t="e">
        <f t="shared" si="274"/>
        <v>#REF!</v>
      </c>
      <c r="X664" s="272" t="e">
        <f t="shared" si="267"/>
        <v>#REF!</v>
      </c>
      <c r="Y664" s="272" t="e">
        <f t="shared" si="268"/>
        <v>#REF!</v>
      </c>
      <c r="Z664" s="298"/>
      <c r="AA664" s="305" t="e">
        <f t="shared" si="269"/>
        <v>#REF!</v>
      </c>
      <c r="AB664" s="301" t="e" cm="1">
        <f t="array" ref="AB664">IF( $AA664="", "", INDEX(聲母資料表, $AA664, AB$5))</f>
        <v>#REF!</v>
      </c>
      <c r="AC664" s="301" t="e" cm="1">
        <f t="array" ref="AC664">IF( $AA664="", "", INDEX(聲母資料表, $AA664, AC$5))</f>
        <v>#REF!</v>
      </c>
      <c r="AD664" s="305" t="e">
        <f t="shared" si="270"/>
        <v>#REF!</v>
      </c>
      <c r="AE664" s="301" t="e" cm="1">
        <f t="array" ref="AE664">IF( $X664, "", INDEX(韻母資料表, AD664, AE$5))</f>
        <v>#REF!</v>
      </c>
      <c r="AF664" s="301" t="e" cm="1">
        <f t="array" ref="AF664">IF( $X664, "", INDEX(韻母資料表, AE664, AF$5))</f>
        <v>#REF!</v>
      </c>
      <c r="AG664" s="298"/>
      <c r="AH664" s="301" t="e">
        <f t="array" ref="AH664">IF( $X664, "", IF( INDEX(韻母資料表, AD664, $AH$5) = "入聲", TRUE, FALSE) )</f>
        <v>#REF!</v>
      </c>
      <c r="AI664" s="302" t="e">
        <f t="shared" si="271"/>
        <v>#REF!</v>
      </c>
      <c r="AJ664" s="302" t="e">
        <f t="shared" si="275"/>
        <v>#REF!</v>
      </c>
      <c r="AK664" s="362" t="e">
        <f t="array" ref="AK664">IF( $X664, "", INDEX(韻母資料表, $AD664, $AK$5))</f>
        <v>#REF!</v>
      </c>
      <c r="AL664" s="362" t="e">
        <f t="array" ref="AL664">IF($X664, "", INDEX(白話字韻母八聲調資料表, $AE664, $AJ664))</f>
        <v>#REF!</v>
      </c>
      <c r="AM664" s="298"/>
      <c r="AN664" s="362" t="e" cm="1">
        <f t="array" ref="AN664">IF($W664, "", INDEX(聲母資料表, $AA664, AN$5))</f>
        <v>#REF!</v>
      </c>
      <c r="AO664" s="367" t="e" cm="1">
        <f t="array" ref="AO664">IF($X664, "", INDEX(韻母資料表, $AD664, AO$5))</f>
        <v>#REF!</v>
      </c>
      <c r="AP664" s="362" t="e" cm="1">
        <f t="array" ref="AP664">IF($X664, "", INDEX(台羅韻母八聲調資料表, $AE664, $F664))</f>
        <v>#REF!</v>
      </c>
      <c r="AQ664" s="298"/>
      <c r="AR664" s="302" t="e">
        <f t="array" ref="AR664">IF($W664, "", INDEX(聲母資料表, $AA664, $AR$5))</f>
        <v>#REF!</v>
      </c>
      <c r="AS664" s="303" t="e">
        <f t="array" ref="AS664">IF($X664, "", INDEX(韻母資料表, $AD664, $AS$5))</f>
        <v>#REF!</v>
      </c>
      <c r="AT664" s="302" t="e">
        <f t="array" ref="AT664">IF($X664, "", INDEX(閩拼韻母八聲調資料表, $AE664, $AJ664))</f>
        <v>#REF!</v>
      </c>
      <c r="AV664" s="301" t="b">
        <f t="shared" si="273"/>
        <v>0</v>
      </c>
      <c r="AW664" s="301" t="str">
        <f>IF( $AV664, IFERROR( IF(MATCH( $E664, 顎音化聲母!$H$9:$H$37, 0), TRUE, FALSE), FALSE), "")</f>
        <v/>
      </c>
      <c r="AX664" s="301" t="str">
        <f t="array" ref="AX664">IF( AND($AV664, $AW664), INDEX(顎音化聲母資料表, MATCH( $D664 &amp; $E664, 顎音化聲母!$L$5:$L$136, 0), 3), "")</f>
        <v/>
      </c>
      <c r="AY664" s="301" t="e">
        <f t="shared" si="272"/>
        <v>#REF!</v>
      </c>
      <c r="AZ664" s="362" t="e">
        <f t="array" ref="AZ664">IF($AY664="", "", IF( $AX664&lt;&gt;"", $AX664,INDEX(聲母資料表, $AY664, $AZ$5)))</f>
        <v>#REF!</v>
      </c>
      <c r="BA664" s="362" t="e">
        <f t="array" ref="BA664">IF($X664, "", INDEX(方音八音反切資料表, $AE664, $AJ664))</f>
        <v>#REF!</v>
      </c>
    </row>
    <row r="665" spans="2:53">
      <c r="B665" s="307">
        <f t="shared" si="253"/>
        <v>658</v>
      </c>
      <c r="C665" s="404" t="e">
        <f>MID(#REF!, B665, 1)</f>
        <v>#REF!</v>
      </c>
      <c r="D665" s="312"/>
      <c r="E665" s="312"/>
      <c r="F665" s="296"/>
      <c r="G665" s="418" t="e">
        <f t="shared" si="254"/>
        <v>#REF!</v>
      </c>
      <c r="H665" s="269" t="e" cm="1">
        <f t="array" ref="H665">IF( OR($U665, NOT($V665), $X665), "",  $AF665 &amp; INDEX(中文數值資料表, $AJ665, 2) &amp; $AC665)</f>
        <v>#REF!</v>
      </c>
      <c r="I665" s="332" t="e">
        <f t="shared" si="255"/>
        <v>#REF!</v>
      </c>
      <c r="J665" s="333" t="e">
        <f t="shared" si="256"/>
        <v>#REF!</v>
      </c>
      <c r="K665" s="334" t="e">
        <f t="shared" si="257"/>
        <v>#REF!</v>
      </c>
      <c r="L665" s="335" t="e">
        <f t="shared" si="258"/>
        <v>#REF!</v>
      </c>
      <c r="M665" s="270" t="e">
        <f t="shared" ca="1" si="259"/>
        <v>#REF!</v>
      </c>
      <c r="N665" s="270" t="e">
        <f t="shared" ca="1" si="260"/>
        <v>#REF!</v>
      </c>
      <c r="O665" s="270" t="e">
        <f t="shared" ca="1" si="261"/>
        <v>#REF!</v>
      </c>
      <c r="P665" s="270" t="e">
        <f t="shared" ca="1" si="262"/>
        <v>#REF!</v>
      </c>
      <c r="Q665" s="270" t="e">
        <f t="shared" ca="1" si="262"/>
        <v>#REF!</v>
      </c>
      <c r="R665" s="271" t="e">
        <f t="shared" ca="1" si="263"/>
        <v>#REF!</v>
      </c>
      <c r="S665" s="271" t="e">
        <f t="shared" ca="1" si="264"/>
        <v>#REF!</v>
      </c>
      <c r="T665" s="244"/>
      <c r="U665" s="272" t="b">
        <f t="shared" si="265"/>
        <v>0</v>
      </c>
      <c r="V665" s="272" t="e">
        <f t="shared" si="266"/>
        <v>#REF!</v>
      </c>
      <c r="W665" s="272" t="e">
        <f t="shared" si="274"/>
        <v>#REF!</v>
      </c>
      <c r="X665" s="272" t="e">
        <f t="shared" si="267"/>
        <v>#REF!</v>
      </c>
      <c r="Y665" s="272" t="e">
        <f t="shared" si="268"/>
        <v>#REF!</v>
      </c>
      <c r="Z665" s="298"/>
      <c r="AA665" s="305" t="e">
        <f t="shared" si="269"/>
        <v>#REF!</v>
      </c>
      <c r="AB665" s="301" t="e" cm="1">
        <f t="array" ref="AB665">IF( $AA665="", "", INDEX(聲母資料表, $AA665, AB$5))</f>
        <v>#REF!</v>
      </c>
      <c r="AC665" s="301" t="e" cm="1">
        <f t="array" ref="AC665">IF( $AA665="", "", INDEX(聲母資料表, $AA665, AC$5))</f>
        <v>#REF!</v>
      </c>
      <c r="AD665" s="305" t="e">
        <f t="shared" si="270"/>
        <v>#REF!</v>
      </c>
      <c r="AE665" s="301" t="e" cm="1">
        <f t="array" ref="AE665">IF( $X665, "", INDEX(韻母資料表, AD665, AE$5))</f>
        <v>#REF!</v>
      </c>
      <c r="AF665" s="301" t="e" cm="1">
        <f t="array" ref="AF665">IF( $X665, "", INDEX(韻母資料表, AE665, AF$5))</f>
        <v>#REF!</v>
      </c>
      <c r="AG665" s="298"/>
      <c r="AH665" s="301" t="e">
        <f t="array" ref="AH665">IF( $X665, "", IF( INDEX(韻母資料表, AD665, $AH$5) = "入聲", TRUE, FALSE) )</f>
        <v>#REF!</v>
      </c>
      <c r="AI665" s="302" t="e">
        <f t="shared" si="271"/>
        <v>#REF!</v>
      </c>
      <c r="AJ665" s="302" t="e">
        <f t="shared" si="275"/>
        <v>#REF!</v>
      </c>
      <c r="AK665" s="362" t="e">
        <f t="array" ref="AK665">IF( $X665, "", INDEX(韻母資料表, $AD665, $AK$5))</f>
        <v>#REF!</v>
      </c>
      <c r="AL665" s="362" t="e">
        <f t="array" ref="AL665">IF($X665, "", INDEX(白話字韻母八聲調資料表, $AE665, $AJ665))</f>
        <v>#REF!</v>
      </c>
      <c r="AM665" s="298"/>
      <c r="AN665" s="362" t="e" cm="1">
        <f t="array" ref="AN665">IF($W665, "", INDEX(聲母資料表, $AA665, AN$5))</f>
        <v>#REF!</v>
      </c>
      <c r="AO665" s="367" t="e" cm="1">
        <f t="array" ref="AO665">IF($X665, "", INDEX(韻母資料表, $AD665, AO$5))</f>
        <v>#REF!</v>
      </c>
      <c r="AP665" s="362" t="e" cm="1">
        <f t="array" ref="AP665">IF($X665, "", INDEX(台羅韻母八聲調資料表, $AE665, $F665))</f>
        <v>#REF!</v>
      </c>
      <c r="AQ665" s="298"/>
      <c r="AR665" s="302" t="e">
        <f t="array" ref="AR665">IF($W665, "", INDEX(聲母資料表, $AA665, $AR$5))</f>
        <v>#REF!</v>
      </c>
      <c r="AS665" s="303" t="e">
        <f t="array" ref="AS665">IF($X665, "", INDEX(韻母資料表, $AD665, $AS$5))</f>
        <v>#REF!</v>
      </c>
      <c r="AT665" s="302" t="e">
        <f t="array" ref="AT665">IF($X665, "", INDEX(閩拼韻母八聲調資料表, $AE665, $AJ665))</f>
        <v>#REF!</v>
      </c>
      <c r="AV665" s="301" t="b">
        <f t="shared" si="273"/>
        <v>0</v>
      </c>
      <c r="AW665" s="301" t="str">
        <f>IF( $AV665, IFERROR( IF(MATCH( $E665, 顎音化聲母!$H$9:$H$37, 0), TRUE, FALSE), FALSE), "")</f>
        <v/>
      </c>
      <c r="AX665" s="301" t="str">
        <f t="array" ref="AX665">IF( AND($AV665, $AW665), INDEX(顎音化聲母資料表, MATCH( $D665 &amp; $E665, 顎音化聲母!$L$5:$L$136, 0), 3), "")</f>
        <v/>
      </c>
      <c r="AY665" s="301" t="e">
        <f t="shared" si="272"/>
        <v>#REF!</v>
      </c>
      <c r="AZ665" s="362" t="e">
        <f t="array" ref="AZ665">IF($AY665="", "", IF( $AX665&lt;&gt;"", $AX665,INDEX(聲母資料表, $AY665, $AZ$5)))</f>
        <v>#REF!</v>
      </c>
      <c r="BA665" s="362" t="e">
        <f t="array" ref="BA665">IF($X665, "", INDEX(方音八音反切資料表, $AE665, $AJ665))</f>
        <v>#REF!</v>
      </c>
    </row>
    <row r="666" spans="2:53">
      <c r="B666" s="307">
        <f t="shared" si="253"/>
        <v>659</v>
      </c>
      <c r="C666" s="404" t="e">
        <f>MID(#REF!, B666, 1)</f>
        <v>#REF!</v>
      </c>
      <c r="D666" s="312"/>
      <c r="E666" s="312"/>
      <c r="F666" s="296"/>
      <c r="G666" s="418" t="e">
        <f t="shared" si="254"/>
        <v>#REF!</v>
      </c>
      <c r="H666" s="269" t="e" cm="1">
        <f t="array" ref="H666">IF( OR($U666, NOT($V666), $X666), "",  $AF666 &amp; INDEX(中文數值資料表, $AJ666, 2) &amp; $AC666)</f>
        <v>#REF!</v>
      </c>
      <c r="I666" s="332" t="e">
        <f t="shared" si="255"/>
        <v>#REF!</v>
      </c>
      <c r="J666" s="333" t="e">
        <f t="shared" si="256"/>
        <v>#REF!</v>
      </c>
      <c r="K666" s="334" t="e">
        <f t="shared" si="257"/>
        <v>#REF!</v>
      </c>
      <c r="L666" s="335" t="e">
        <f t="shared" si="258"/>
        <v>#REF!</v>
      </c>
      <c r="M666" s="270" t="e">
        <f t="shared" ca="1" si="259"/>
        <v>#REF!</v>
      </c>
      <c r="N666" s="270" t="e">
        <f t="shared" ca="1" si="260"/>
        <v>#REF!</v>
      </c>
      <c r="O666" s="270" t="e">
        <f t="shared" ca="1" si="261"/>
        <v>#REF!</v>
      </c>
      <c r="P666" s="270" t="e">
        <f t="shared" ca="1" si="262"/>
        <v>#REF!</v>
      </c>
      <c r="Q666" s="270" t="e">
        <f t="shared" ca="1" si="262"/>
        <v>#REF!</v>
      </c>
      <c r="R666" s="271" t="e">
        <f t="shared" ca="1" si="263"/>
        <v>#REF!</v>
      </c>
      <c r="S666" s="271" t="e">
        <f t="shared" ca="1" si="264"/>
        <v>#REF!</v>
      </c>
      <c r="T666" s="244"/>
      <c r="U666" s="272" t="b">
        <f t="shared" si="265"/>
        <v>0</v>
      </c>
      <c r="V666" s="272" t="e">
        <f t="shared" si="266"/>
        <v>#REF!</v>
      </c>
      <c r="W666" s="272" t="e">
        <f t="shared" si="274"/>
        <v>#REF!</v>
      </c>
      <c r="X666" s="272" t="e">
        <f t="shared" si="267"/>
        <v>#REF!</v>
      </c>
      <c r="Y666" s="272" t="e">
        <f t="shared" si="268"/>
        <v>#REF!</v>
      </c>
      <c r="Z666" s="298"/>
      <c r="AA666" s="305" t="e">
        <f t="shared" si="269"/>
        <v>#REF!</v>
      </c>
      <c r="AB666" s="301" t="e" cm="1">
        <f t="array" ref="AB666">IF( $AA666="", "", INDEX(聲母資料表, $AA666, AB$5))</f>
        <v>#REF!</v>
      </c>
      <c r="AC666" s="301" t="e" cm="1">
        <f t="array" ref="AC666">IF( $AA666="", "", INDEX(聲母資料表, $AA666, AC$5))</f>
        <v>#REF!</v>
      </c>
      <c r="AD666" s="305" t="e">
        <f t="shared" si="270"/>
        <v>#REF!</v>
      </c>
      <c r="AE666" s="301" t="e" cm="1">
        <f t="array" ref="AE666">IF( $X666, "", INDEX(韻母資料表, AD666, AE$5))</f>
        <v>#REF!</v>
      </c>
      <c r="AF666" s="301" t="e" cm="1">
        <f t="array" ref="AF666">IF( $X666, "", INDEX(韻母資料表, AE666, AF$5))</f>
        <v>#REF!</v>
      </c>
      <c r="AG666" s="298"/>
      <c r="AH666" s="301" t="e">
        <f t="array" ref="AH666">IF( $X666, "", IF( INDEX(韻母資料表, AD666, $AH$5) = "入聲", TRUE, FALSE) )</f>
        <v>#REF!</v>
      </c>
      <c r="AI666" s="302" t="e">
        <f t="shared" si="271"/>
        <v>#REF!</v>
      </c>
      <c r="AJ666" s="302" t="e">
        <f t="shared" si="275"/>
        <v>#REF!</v>
      </c>
      <c r="AK666" s="362" t="e">
        <f t="array" ref="AK666">IF( $X666, "", INDEX(韻母資料表, $AD666, $AK$5))</f>
        <v>#REF!</v>
      </c>
      <c r="AL666" s="362" t="e">
        <f t="array" ref="AL666">IF($X666, "", INDEX(白話字韻母八聲調資料表, $AE666, $AJ666))</f>
        <v>#REF!</v>
      </c>
      <c r="AM666" s="298"/>
      <c r="AN666" s="362" t="e" cm="1">
        <f t="array" ref="AN666">IF($W666, "", INDEX(聲母資料表, $AA666, AN$5))</f>
        <v>#REF!</v>
      </c>
      <c r="AO666" s="367" t="e" cm="1">
        <f t="array" ref="AO666">IF($X666, "", INDEX(韻母資料表, $AD666, AO$5))</f>
        <v>#REF!</v>
      </c>
      <c r="AP666" s="362" t="e" cm="1">
        <f t="array" ref="AP666">IF($X666, "", INDEX(台羅韻母八聲調資料表, $AE666, $F666))</f>
        <v>#REF!</v>
      </c>
      <c r="AQ666" s="298"/>
      <c r="AR666" s="302" t="e">
        <f t="array" ref="AR666">IF($W666, "", INDEX(聲母資料表, $AA666, $AR$5))</f>
        <v>#REF!</v>
      </c>
      <c r="AS666" s="303" t="e">
        <f t="array" ref="AS666">IF($X666, "", INDEX(韻母資料表, $AD666, $AS$5))</f>
        <v>#REF!</v>
      </c>
      <c r="AT666" s="302" t="e">
        <f t="array" ref="AT666">IF($X666, "", INDEX(閩拼韻母八聲調資料表, $AE666, $AJ666))</f>
        <v>#REF!</v>
      </c>
      <c r="AV666" s="301" t="b">
        <f t="shared" si="273"/>
        <v>0</v>
      </c>
      <c r="AW666" s="301" t="str">
        <f>IF( $AV666, IFERROR( IF(MATCH( $E666, 顎音化聲母!$H$9:$H$37, 0), TRUE, FALSE), FALSE), "")</f>
        <v/>
      </c>
      <c r="AX666" s="301" t="str">
        <f t="array" ref="AX666">IF( AND($AV666, $AW666), INDEX(顎音化聲母資料表, MATCH( $D666 &amp; $E666, 顎音化聲母!$L$5:$L$136, 0), 3), "")</f>
        <v/>
      </c>
      <c r="AY666" s="301" t="e">
        <f t="shared" si="272"/>
        <v>#REF!</v>
      </c>
      <c r="AZ666" s="362" t="e">
        <f t="array" ref="AZ666">IF($AY666="", "", IF( $AX666&lt;&gt;"", $AX666,INDEX(聲母資料表, $AY666, $AZ$5)))</f>
        <v>#REF!</v>
      </c>
      <c r="BA666" s="362" t="e">
        <f t="array" ref="BA666">IF($X666, "", INDEX(方音八音反切資料表, $AE666, $AJ666))</f>
        <v>#REF!</v>
      </c>
    </row>
    <row r="667" spans="2:53">
      <c r="B667" s="307">
        <f t="shared" si="253"/>
        <v>660</v>
      </c>
      <c r="C667" s="404" t="e">
        <f>MID(#REF!, B667, 1)</f>
        <v>#REF!</v>
      </c>
      <c r="D667" s="312"/>
      <c r="E667" s="312"/>
      <c r="F667" s="296"/>
      <c r="G667" s="418" t="e">
        <f t="shared" si="254"/>
        <v>#REF!</v>
      </c>
      <c r="H667" s="269" t="e" cm="1">
        <f t="array" ref="H667">IF( OR($U667, NOT($V667), $X667), "",  $AF667 &amp; INDEX(中文數值資料表, $AJ667, 2) &amp; $AC667)</f>
        <v>#REF!</v>
      </c>
      <c r="I667" s="332" t="e">
        <f t="shared" si="255"/>
        <v>#REF!</v>
      </c>
      <c r="J667" s="333" t="e">
        <f t="shared" si="256"/>
        <v>#REF!</v>
      </c>
      <c r="K667" s="334" t="e">
        <f t="shared" si="257"/>
        <v>#REF!</v>
      </c>
      <c r="L667" s="335" t="e">
        <f t="shared" si="258"/>
        <v>#REF!</v>
      </c>
      <c r="M667" s="270" t="e">
        <f t="shared" ca="1" si="259"/>
        <v>#REF!</v>
      </c>
      <c r="N667" s="270" t="e">
        <f t="shared" ca="1" si="260"/>
        <v>#REF!</v>
      </c>
      <c r="O667" s="270" t="e">
        <f t="shared" ca="1" si="261"/>
        <v>#REF!</v>
      </c>
      <c r="P667" s="270" t="e">
        <f t="shared" ca="1" si="262"/>
        <v>#REF!</v>
      </c>
      <c r="Q667" s="270" t="e">
        <f t="shared" ca="1" si="262"/>
        <v>#REF!</v>
      </c>
      <c r="R667" s="271" t="e">
        <f t="shared" ca="1" si="263"/>
        <v>#REF!</v>
      </c>
      <c r="S667" s="271" t="e">
        <f t="shared" ca="1" si="264"/>
        <v>#REF!</v>
      </c>
      <c r="T667" s="244"/>
      <c r="U667" s="272" t="b">
        <f t="shared" si="265"/>
        <v>0</v>
      </c>
      <c r="V667" s="272" t="e">
        <f t="shared" si="266"/>
        <v>#REF!</v>
      </c>
      <c r="W667" s="272" t="e">
        <f t="shared" si="274"/>
        <v>#REF!</v>
      </c>
      <c r="X667" s="272" t="e">
        <f t="shared" si="267"/>
        <v>#REF!</v>
      </c>
      <c r="Y667" s="272" t="e">
        <f t="shared" si="268"/>
        <v>#REF!</v>
      </c>
      <c r="Z667" s="298"/>
      <c r="AA667" s="305" t="e">
        <f t="shared" si="269"/>
        <v>#REF!</v>
      </c>
      <c r="AB667" s="301" t="e" cm="1">
        <f t="array" ref="AB667">IF( $AA667="", "", INDEX(聲母資料表, $AA667, AB$5))</f>
        <v>#REF!</v>
      </c>
      <c r="AC667" s="301" t="e" cm="1">
        <f t="array" ref="AC667">IF( $AA667="", "", INDEX(聲母資料表, $AA667, AC$5))</f>
        <v>#REF!</v>
      </c>
      <c r="AD667" s="305" t="e">
        <f t="shared" si="270"/>
        <v>#REF!</v>
      </c>
      <c r="AE667" s="301" t="e" cm="1">
        <f t="array" ref="AE667">IF( $X667, "", INDEX(韻母資料表, AD667, AE$5))</f>
        <v>#REF!</v>
      </c>
      <c r="AF667" s="301" t="e" cm="1">
        <f t="array" ref="AF667">IF( $X667, "", INDEX(韻母資料表, AE667, AF$5))</f>
        <v>#REF!</v>
      </c>
      <c r="AG667" s="298"/>
      <c r="AH667" s="301" t="e">
        <f t="array" ref="AH667">IF( $X667, "", IF( INDEX(韻母資料表, AD667, $AH$5) = "入聲", TRUE, FALSE) )</f>
        <v>#REF!</v>
      </c>
      <c r="AI667" s="302" t="e">
        <f t="shared" si="271"/>
        <v>#REF!</v>
      </c>
      <c r="AJ667" s="302" t="e">
        <f t="shared" si="275"/>
        <v>#REF!</v>
      </c>
      <c r="AK667" s="362" t="e">
        <f t="array" ref="AK667">IF( $X667, "", INDEX(韻母資料表, $AD667, $AK$5))</f>
        <v>#REF!</v>
      </c>
      <c r="AL667" s="362" t="e">
        <f t="array" ref="AL667">IF($X667, "", INDEX(白話字韻母八聲調資料表, $AE667, $AJ667))</f>
        <v>#REF!</v>
      </c>
      <c r="AM667" s="298"/>
      <c r="AN667" s="362" t="e" cm="1">
        <f t="array" ref="AN667">IF($W667, "", INDEX(聲母資料表, $AA667, AN$5))</f>
        <v>#REF!</v>
      </c>
      <c r="AO667" s="367" t="e" cm="1">
        <f t="array" ref="AO667">IF($X667, "", INDEX(韻母資料表, $AD667, AO$5))</f>
        <v>#REF!</v>
      </c>
      <c r="AP667" s="362" t="e" cm="1">
        <f t="array" ref="AP667">IF($X667, "", INDEX(台羅韻母八聲調資料表, $AE667, $F667))</f>
        <v>#REF!</v>
      </c>
      <c r="AQ667" s="298"/>
      <c r="AR667" s="302" t="e">
        <f t="array" ref="AR667">IF($W667, "", INDEX(聲母資料表, $AA667, $AR$5))</f>
        <v>#REF!</v>
      </c>
      <c r="AS667" s="303" t="e">
        <f t="array" ref="AS667">IF($X667, "", INDEX(韻母資料表, $AD667, $AS$5))</f>
        <v>#REF!</v>
      </c>
      <c r="AT667" s="302" t="e">
        <f t="array" ref="AT667">IF($X667, "", INDEX(閩拼韻母八聲調資料表, $AE667, $AJ667))</f>
        <v>#REF!</v>
      </c>
      <c r="AV667" s="301" t="b">
        <f t="shared" si="273"/>
        <v>0</v>
      </c>
      <c r="AW667" s="301" t="str">
        <f>IF( $AV667, IFERROR( IF(MATCH( $E667, 顎音化聲母!$H$9:$H$37, 0), TRUE, FALSE), FALSE), "")</f>
        <v/>
      </c>
      <c r="AX667" s="301" t="str">
        <f t="array" ref="AX667">IF( AND($AV667, $AW667), INDEX(顎音化聲母資料表, MATCH( $D667 &amp; $E667, 顎音化聲母!$L$5:$L$136, 0), 3), "")</f>
        <v/>
      </c>
      <c r="AY667" s="301" t="e">
        <f t="shared" si="272"/>
        <v>#REF!</v>
      </c>
      <c r="AZ667" s="362" t="e">
        <f t="array" ref="AZ667">IF($AY667="", "", IF( $AX667&lt;&gt;"", $AX667,INDEX(聲母資料表, $AY667, $AZ$5)))</f>
        <v>#REF!</v>
      </c>
      <c r="BA667" s="362" t="e">
        <f t="array" ref="BA667">IF($X667, "", INDEX(方音八音反切資料表, $AE667, $AJ667))</f>
        <v>#REF!</v>
      </c>
    </row>
    <row r="668" spans="2:53">
      <c r="B668" s="307">
        <f t="shared" si="253"/>
        <v>661</v>
      </c>
      <c r="C668" s="404" t="e">
        <f>MID(#REF!, B668, 1)</f>
        <v>#REF!</v>
      </c>
      <c r="D668" s="312"/>
      <c r="E668" s="312"/>
      <c r="F668" s="296"/>
      <c r="G668" s="418" t="e">
        <f t="shared" si="254"/>
        <v>#REF!</v>
      </c>
      <c r="H668" s="269" t="e" cm="1">
        <f t="array" ref="H668">IF( OR($U668, NOT($V668), $X668), "",  $AF668 &amp; INDEX(中文數值資料表, $AJ668, 2) &amp; $AC668)</f>
        <v>#REF!</v>
      </c>
      <c r="I668" s="332" t="e">
        <f t="shared" si="255"/>
        <v>#REF!</v>
      </c>
      <c r="J668" s="333" t="e">
        <f t="shared" si="256"/>
        <v>#REF!</v>
      </c>
      <c r="K668" s="334" t="e">
        <f t="shared" si="257"/>
        <v>#REF!</v>
      </c>
      <c r="L668" s="335" t="e">
        <f t="shared" si="258"/>
        <v>#REF!</v>
      </c>
      <c r="M668" s="270" t="e">
        <f t="shared" ca="1" si="259"/>
        <v>#REF!</v>
      </c>
      <c r="N668" s="270" t="e">
        <f t="shared" ca="1" si="260"/>
        <v>#REF!</v>
      </c>
      <c r="O668" s="270" t="e">
        <f t="shared" ca="1" si="261"/>
        <v>#REF!</v>
      </c>
      <c r="P668" s="270" t="e">
        <f t="shared" ref="P668:Q687" ca="1" si="276">IF( $U668, ($C668 &amp; CHAR(10)), IF($C668=CHAR(10), (CHAR(10) &amp; "&lt;/p&gt;" &amp; CHAR(10) &amp; "&lt;p&gt;" &amp; CHAR(10)), "&lt;ruby&gt;" &amp; $C668 &amp; "&lt;rt&gt;" &amp; INDIRECT( ADDRESS(ROW(), COLUMN() - $P$5) ) &amp; "&lt;/rt&gt;&lt;/ruby&gt;" &amp; CHAR(10)))</f>
        <v>#REF!</v>
      </c>
      <c r="Q668" s="270" t="e">
        <f t="shared" ca="1" si="276"/>
        <v>#REF!</v>
      </c>
      <c r="R668" s="271" t="e">
        <f t="shared" ca="1" si="263"/>
        <v>#REF!</v>
      </c>
      <c r="S668" s="271" t="e">
        <f t="shared" ca="1" si="264"/>
        <v>#REF!</v>
      </c>
      <c r="T668" s="244"/>
      <c r="U668" s="272" t="b">
        <f t="shared" si="265"/>
        <v>0</v>
      </c>
      <c r="V668" s="272" t="e">
        <f t="shared" si="266"/>
        <v>#REF!</v>
      </c>
      <c r="W668" s="272" t="e">
        <f t="shared" si="274"/>
        <v>#REF!</v>
      </c>
      <c r="X668" s="272" t="e">
        <f t="shared" si="267"/>
        <v>#REF!</v>
      </c>
      <c r="Y668" s="272" t="e">
        <f t="shared" si="268"/>
        <v>#REF!</v>
      </c>
      <c r="Z668" s="298"/>
      <c r="AA668" s="305" t="e">
        <f t="shared" si="269"/>
        <v>#REF!</v>
      </c>
      <c r="AB668" s="301" t="e" cm="1">
        <f t="array" ref="AB668">IF( $AA668="", "", INDEX(聲母資料表, $AA668, AB$5))</f>
        <v>#REF!</v>
      </c>
      <c r="AC668" s="301" t="e" cm="1">
        <f t="array" ref="AC668">IF( $AA668="", "", INDEX(聲母資料表, $AA668, AC$5))</f>
        <v>#REF!</v>
      </c>
      <c r="AD668" s="305" t="e">
        <f t="shared" si="270"/>
        <v>#REF!</v>
      </c>
      <c r="AE668" s="301" t="e" cm="1">
        <f t="array" ref="AE668">IF( $X668, "", INDEX(韻母資料表, AD668, AE$5))</f>
        <v>#REF!</v>
      </c>
      <c r="AF668" s="301" t="e" cm="1">
        <f t="array" ref="AF668">IF( $X668, "", INDEX(韻母資料表, AE668, AF$5))</f>
        <v>#REF!</v>
      </c>
      <c r="AG668" s="298"/>
      <c r="AH668" s="301" t="e">
        <f t="array" ref="AH668">IF( $X668, "", IF( INDEX(韻母資料表, AD668, $AH$5) = "入聲", TRUE, FALSE) )</f>
        <v>#REF!</v>
      </c>
      <c r="AI668" s="302" t="e">
        <f t="shared" si="271"/>
        <v>#REF!</v>
      </c>
      <c r="AJ668" s="302" t="e">
        <f t="shared" si="275"/>
        <v>#REF!</v>
      </c>
      <c r="AK668" s="362" t="e">
        <f t="array" ref="AK668">IF( $X668, "", INDEX(韻母資料表, $AD668, $AK$5))</f>
        <v>#REF!</v>
      </c>
      <c r="AL668" s="362" t="e">
        <f t="array" ref="AL668">IF($X668, "", INDEX(白話字韻母八聲調資料表, $AE668, $AJ668))</f>
        <v>#REF!</v>
      </c>
      <c r="AM668" s="298"/>
      <c r="AN668" s="362" t="e" cm="1">
        <f t="array" ref="AN668">IF($W668, "", INDEX(聲母資料表, $AA668, AN$5))</f>
        <v>#REF!</v>
      </c>
      <c r="AO668" s="367" t="e" cm="1">
        <f t="array" ref="AO668">IF($X668, "", INDEX(韻母資料表, $AD668, AO$5))</f>
        <v>#REF!</v>
      </c>
      <c r="AP668" s="362" t="e" cm="1">
        <f t="array" ref="AP668">IF($X668, "", INDEX(台羅韻母八聲調資料表, $AE668, $F668))</f>
        <v>#REF!</v>
      </c>
      <c r="AQ668" s="298"/>
      <c r="AR668" s="302" t="e">
        <f t="array" ref="AR668">IF($W668, "", INDEX(聲母資料表, $AA668, $AR$5))</f>
        <v>#REF!</v>
      </c>
      <c r="AS668" s="303" t="e">
        <f t="array" ref="AS668">IF($X668, "", INDEX(韻母資料表, $AD668, $AS$5))</f>
        <v>#REF!</v>
      </c>
      <c r="AT668" s="302" t="e">
        <f t="array" ref="AT668">IF($X668, "", INDEX(閩拼韻母八聲調資料表, $AE668, $AJ668))</f>
        <v>#REF!</v>
      </c>
      <c r="AV668" s="301" t="b">
        <f t="shared" si="273"/>
        <v>0</v>
      </c>
      <c r="AW668" s="301" t="str">
        <f>IF( $AV668, IFERROR( IF(MATCH( $E668, 顎音化聲母!$H$9:$H$37, 0), TRUE, FALSE), FALSE), "")</f>
        <v/>
      </c>
      <c r="AX668" s="301" t="str">
        <f t="array" ref="AX668">IF( AND($AV668, $AW668), INDEX(顎音化聲母資料表, MATCH( $D668 &amp; $E668, 顎音化聲母!$L$5:$L$136, 0), 3), "")</f>
        <v/>
      </c>
      <c r="AY668" s="301" t="e">
        <f t="shared" si="272"/>
        <v>#REF!</v>
      </c>
      <c r="AZ668" s="362" t="e">
        <f t="array" ref="AZ668">IF($AY668="", "", IF( $AX668&lt;&gt;"", $AX668,INDEX(聲母資料表, $AY668, $AZ$5)))</f>
        <v>#REF!</v>
      </c>
      <c r="BA668" s="362" t="e">
        <f t="array" ref="BA668">IF($X668, "", INDEX(方音八音反切資料表, $AE668, $AJ668))</f>
        <v>#REF!</v>
      </c>
    </row>
    <row r="669" spans="2:53">
      <c r="B669" s="307">
        <f t="shared" si="253"/>
        <v>662</v>
      </c>
      <c r="C669" s="404" t="e">
        <f>MID(#REF!, B669, 1)</f>
        <v>#REF!</v>
      </c>
      <c r="D669" s="312"/>
      <c r="E669" s="312"/>
      <c r="F669" s="296"/>
      <c r="G669" s="418" t="e">
        <f t="shared" si="254"/>
        <v>#REF!</v>
      </c>
      <c r="H669" s="269" t="e" cm="1">
        <f t="array" ref="H669">IF( OR($U669, NOT($V669), $X669), "",  $AF669 &amp; INDEX(中文數值資料表, $AJ669, 2) &amp; $AC669)</f>
        <v>#REF!</v>
      </c>
      <c r="I669" s="332" t="e">
        <f t="shared" si="255"/>
        <v>#REF!</v>
      </c>
      <c r="J669" s="333" t="e">
        <f t="shared" si="256"/>
        <v>#REF!</v>
      </c>
      <c r="K669" s="334" t="e">
        <f t="shared" si="257"/>
        <v>#REF!</v>
      </c>
      <c r="L669" s="335" t="e">
        <f t="shared" si="258"/>
        <v>#REF!</v>
      </c>
      <c r="M669" s="270" t="e">
        <f t="shared" ca="1" si="259"/>
        <v>#REF!</v>
      </c>
      <c r="N669" s="270" t="e">
        <f t="shared" ca="1" si="260"/>
        <v>#REF!</v>
      </c>
      <c r="O669" s="270" t="e">
        <f t="shared" ca="1" si="261"/>
        <v>#REF!</v>
      </c>
      <c r="P669" s="270" t="e">
        <f t="shared" ca="1" si="276"/>
        <v>#REF!</v>
      </c>
      <c r="Q669" s="270" t="e">
        <f t="shared" ca="1" si="276"/>
        <v>#REF!</v>
      </c>
      <c r="R669" s="271" t="e">
        <f t="shared" ca="1" si="263"/>
        <v>#REF!</v>
      </c>
      <c r="S669" s="271" t="e">
        <f t="shared" ca="1" si="264"/>
        <v>#REF!</v>
      </c>
      <c r="T669" s="244"/>
      <c r="U669" s="272" t="b">
        <f t="shared" si="265"/>
        <v>0</v>
      </c>
      <c r="V669" s="272" t="e">
        <f t="shared" si="266"/>
        <v>#REF!</v>
      </c>
      <c r="W669" s="272" t="e">
        <f t="shared" si="274"/>
        <v>#REF!</v>
      </c>
      <c r="X669" s="272" t="e">
        <f t="shared" si="267"/>
        <v>#REF!</v>
      </c>
      <c r="Y669" s="272" t="e">
        <f t="shared" si="268"/>
        <v>#REF!</v>
      </c>
      <c r="Z669" s="298"/>
      <c r="AA669" s="305" t="e">
        <f t="shared" si="269"/>
        <v>#REF!</v>
      </c>
      <c r="AB669" s="301" t="e" cm="1">
        <f t="array" ref="AB669">IF( $AA669="", "", INDEX(聲母資料表, $AA669, AB$5))</f>
        <v>#REF!</v>
      </c>
      <c r="AC669" s="301" t="e" cm="1">
        <f t="array" ref="AC669">IF( $AA669="", "", INDEX(聲母資料表, $AA669, AC$5))</f>
        <v>#REF!</v>
      </c>
      <c r="AD669" s="305" t="e">
        <f t="shared" si="270"/>
        <v>#REF!</v>
      </c>
      <c r="AE669" s="301" t="e" cm="1">
        <f t="array" ref="AE669">IF( $X669, "", INDEX(韻母資料表, AD669, AE$5))</f>
        <v>#REF!</v>
      </c>
      <c r="AF669" s="301" t="e" cm="1">
        <f t="array" ref="AF669">IF( $X669, "", INDEX(韻母資料表, AE669, AF$5))</f>
        <v>#REF!</v>
      </c>
      <c r="AG669" s="298"/>
      <c r="AH669" s="301" t="e">
        <f t="array" ref="AH669">IF( $X669, "", IF( INDEX(韻母資料表, AD669, $AH$5) = "入聲", TRUE, FALSE) )</f>
        <v>#REF!</v>
      </c>
      <c r="AI669" s="302" t="e">
        <f t="shared" si="271"/>
        <v>#REF!</v>
      </c>
      <c r="AJ669" s="302" t="e">
        <f t="shared" si="275"/>
        <v>#REF!</v>
      </c>
      <c r="AK669" s="362" t="e">
        <f t="array" ref="AK669">IF( $X669, "", INDEX(韻母資料表, $AD669, $AK$5))</f>
        <v>#REF!</v>
      </c>
      <c r="AL669" s="362" t="e">
        <f t="array" ref="AL669">IF($X669, "", INDEX(白話字韻母八聲調資料表, $AE669, $AJ669))</f>
        <v>#REF!</v>
      </c>
      <c r="AM669" s="298"/>
      <c r="AN669" s="362" t="e" cm="1">
        <f t="array" ref="AN669">IF($W669, "", INDEX(聲母資料表, $AA669, AN$5))</f>
        <v>#REF!</v>
      </c>
      <c r="AO669" s="367" t="e" cm="1">
        <f t="array" ref="AO669">IF($X669, "", INDEX(韻母資料表, $AD669, AO$5))</f>
        <v>#REF!</v>
      </c>
      <c r="AP669" s="362" t="e" cm="1">
        <f t="array" ref="AP669">IF($X669, "", INDEX(台羅韻母八聲調資料表, $AE669, $F669))</f>
        <v>#REF!</v>
      </c>
      <c r="AQ669" s="298"/>
      <c r="AR669" s="302" t="e">
        <f t="array" ref="AR669">IF($W669, "", INDEX(聲母資料表, $AA669, $AR$5))</f>
        <v>#REF!</v>
      </c>
      <c r="AS669" s="303" t="e">
        <f t="array" ref="AS669">IF($X669, "", INDEX(韻母資料表, $AD669, $AS$5))</f>
        <v>#REF!</v>
      </c>
      <c r="AT669" s="302" t="e">
        <f t="array" ref="AT669">IF($X669, "", INDEX(閩拼韻母八聲調資料表, $AE669, $AJ669))</f>
        <v>#REF!</v>
      </c>
      <c r="AV669" s="301" t="b">
        <f t="shared" si="273"/>
        <v>0</v>
      </c>
      <c r="AW669" s="301" t="str">
        <f>IF( $AV669, IFERROR( IF(MATCH( $E669, 顎音化聲母!$H$9:$H$37, 0), TRUE, FALSE), FALSE), "")</f>
        <v/>
      </c>
      <c r="AX669" s="301" t="str">
        <f t="array" ref="AX669">IF( AND($AV669, $AW669), INDEX(顎音化聲母資料表, MATCH( $D669 &amp; $E669, 顎音化聲母!$L$5:$L$136, 0), 3), "")</f>
        <v/>
      </c>
      <c r="AY669" s="301" t="e">
        <f t="shared" si="272"/>
        <v>#REF!</v>
      </c>
      <c r="AZ669" s="362" t="e">
        <f t="array" ref="AZ669">IF($AY669="", "", IF( $AX669&lt;&gt;"", $AX669,INDEX(聲母資料表, $AY669, $AZ$5)))</f>
        <v>#REF!</v>
      </c>
      <c r="BA669" s="362" t="e">
        <f t="array" ref="BA669">IF($X669, "", INDEX(方音八音反切資料表, $AE669, $AJ669))</f>
        <v>#REF!</v>
      </c>
    </row>
    <row r="670" spans="2:53">
      <c r="B670" s="307">
        <f t="shared" si="253"/>
        <v>663</v>
      </c>
      <c r="C670" s="404" t="e">
        <f>MID(#REF!, B670, 1)</f>
        <v>#REF!</v>
      </c>
      <c r="D670" s="312"/>
      <c r="E670" s="312"/>
      <c r="F670" s="296"/>
      <c r="G670" s="418" t="e">
        <f t="shared" si="254"/>
        <v>#REF!</v>
      </c>
      <c r="H670" s="269" t="e" cm="1">
        <f t="array" ref="H670">IF( OR($U670, NOT($V670), $X670), "",  $AF670 &amp; INDEX(中文數值資料表, $AJ670, 2) &amp; $AC670)</f>
        <v>#REF!</v>
      </c>
      <c r="I670" s="332" t="e">
        <f t="shared" si="255"/>
        <v>#REF!</v>
      </c>
      <c r="J670" s="333" t="e">
        <f t="shared" si="256"/>
        <v>#REF!</v>
      </c>
      <c r="K670" s="334" t="e">
        <f t="shared" si="257"/>
        <v>#REF!</v>
      </c>
      <c r="L670" s="335" t="e">
        <f t="shared" si="258"/>
        <v>#REF!</v>
      </c>
      <c r="M670" s="270" t="e">
        <f t="shared" ca="1" si="259"/>
        <v>#REF!</v>
      </c>
      <c r="N670" s="270" t="e">
        <f t="shared" ca="1" si="260"/>
        <v>#REF!</v>
      </c>
      <c r="O670" s="270" t="e">
        <f t="shared" ca="1" si="261"/>
        <v>#REF!</v>
      </c>
      <c r="P670" s="270" t="e">
        <f t="shared" ca="1" si="276"/>
        <v>#REF!</v>
      </c>
      <c r="Q670" s="270" t="e">
        <f t="shared" ca="1" si="276"/>
        <v>#REF!</v>
      </c>
      <c r="R670" s="271" t="e">
        <f t="shared" ca="1" si="263"/>
        <v>#REF!</v>
      </c>
      <c r="S670" s="271" t="e">
        <f t="shared" ca="1" si="264"/>
        <v>#REF!</v>
      </c>
      <c r="T670" s="244"/>
      <c r="U670" s="272" t="b">
        <f t="shared" si="265"/>
        <v>0</v>
      </c>
      <c r="V670" s="272" t="e">
        <f t="shared" si="266"/>
        <v>#REF!</v>
      </c>
      <c r="W670" s="272" t="e">
        <f t="shared" si="274"/>
        <v>#REF!</v>
      </c>
      <c r="X670" s="272" t="e">
        <f t="shared" si="267"/>
        <v>#REF!</v>
      </c>
      <c r="Y670" s="272" t="e">
        <f t="shared" si="268"/>
        <v>#REF!</v>
      </c>
      <c r="Z670" s="298"/>
      <c r="AA670" s="305" t="e">
        <f t="shared" si="269"/>
        <v>#REF!</v>
      </c>
      <c r="AB670" s="301" t="e" cm="1">
        <f t="array" ref="AB670">IF( $AA670="", "", INDEX(聲母資料表, $AA670, AB$5))</f>
        <v>#REF!</v>
      </c>
      <c r="AC670" s="301" t="e" cm="1">
        <f t="array" ref="AC670">IF( $AA670="", "", INDEX(聲母資料表, $AA670, AC$5))</f>
        <v>#REF!</v>
      </c>
      <c r="AD670" s="305" t="e">
        <f t="shared" si="270"/>
        <v>#REF!</v>
      </c>
      <c r="AE670" s="301" t="e" cm="1">
        <f t="array" ref="AE670">IF( $X670, "", INDEX(韻母資料表, AD670, AE$5))</f>
        <v>#REF!</v>
      </c>
      <c r="AF670" s="301" t="e" cm="1">
        <f t="array" ref="AF670">IF( $X670, "", INDEX(韻母資料表, AE670, AF$5))</f>
        <v>#REF!</v>
      </c>
      <c r="AG670" s="298"/>
      <c r="AH670" s="301" t="e">
        <f t="array" ref="AH670">IF( $X670, "", IF( INDEX(韻母資料表, AD670, $AH$5) = "入聲", TRUE, FALSE) )</f>
        <v>#REF!</v>
      </c>
      <c r="AI670" s="302" t="e">
        <f t="shared" si="271"/>
        <v>#REF!</v>
      </c>
      <c r="AJ670" s="302" t="e">
        <f t="shared" si="275"/>
        <v>#REF!</v>
      </c>
      <c r="AK670" s="362" t="e">
        <f t="array" ref="AK670">IF( $X670, "", INDEX(韻母資料表, $AD670, $AK$5))</f>
        <v>#REF!</v>
      </c>
      <c r="AL670" s="362" t="e">
        <f t="array" ref="AL670">IF($X670, "", INDEX(白話字韻母八聲調資料表, $AE670, $AJ670))</f>
        <v>#REF!</v>
      </c>
      <c r="AM670" s="298"/>
      <c r="AN670" s="362" t="e" cm="1">
        <f t="array" ref="AN670">IF($W670, "", INDEX(聲母資料表, $AA670, AN$5))</f>
        <v>#REF!</v>
      </c>
      <c r="AO670" s="367" t="e" cm="1">
        <f t="array" ref="AO670">IF($X670, "", INDEX(韻母資料表, $AD670, AO$5))</f>
        <v>#REF!</v>
      </c>
      <c r="AP670" s="362" t="e" cm="1">
        <f t="array" ref="AP670">IF($X670, "", INDEX(台羅韻母八聲調資料表, $AE670, $F670))</f>
        <v>#REF!</v>
      </c>
      <c r="AQ670" s="298"/>
      <c r="AR670" s="302" t="e">
        <f t="array" ref="AR670">IF($W670, "", INDEX(聲母資料表, $AA670, $AR$5))</f>
        <v>#REF!</v>
      </c>
      <c r="AS670" s="303" t="e">
        <f t="array" ref="AS670">IF($X670, "", INDEX(韻母資料表, $AD670, $AS$5))</f>
        <v>#REF!</v>
      </c>
      <c r="AT670" s="302" t="e">
        <f t="array" ref="AT670">IF($X670, "", INDEX(閩拼韻母八聲調資料表, $AE670, $AJ670))</f>
        <v>#REF!</v>
      </c>
      <c r="AV670" s="301" t="b">
        <f t="shared" si="273"/>
        <v>0</v>
      </c>
      <c r="AW670" s="301" t="str">
        <f>IF( $AV670, IFERROR( IF(MATCH( $E670, 顎音化聲母!$H$9:$H$37, 0), TRUE, FALSE), FALSE), "")</f>
        <v/>
      </c>
      <c r="AX670" s="301" t="str">
        <f t="array" ref="AX670">IF( AND($AV670, $AW670), INDEX(顎音化聲母資料表, MATCH( $D670 &amp; $E670, 顎音化聲母!$L$5:$L$136, 0), 3), "")</f>
        <v/>
      </c>
      <c r="AY670" s="301" t="e">
        <f t="shared" si="272"/>
        <v>#REF!</v>
      </c>
      <c r="AZ670" s="362" t="e">
        <f t="array" ref="AZ670">IF($AY670="", "", IF( $AX670&lt;&gt;"", $AX670,INDEX(聲母資料表, $AY670, $AZ$5)))</f>
        <v>#REF!</v>
      </c>
      <c r="BA670" s="362" t="e">
        <f t="array" ref="BA670">IF($X670, "", INDEX(方音八音反切資料表, $AE670, $AJ670))</f>
        <v>#REF!</v>
      </c>
    </row>
    <row r="671" spans="2:53">
      <c r="B671" s="307">
        <f t="shared" si="253"/>
        <v>664</v>
      </c>
      <c r="C671" s="404" t="e">
        <f>MID(#REF!, B671, 1)</f>
        <v>#REF!</v>
      </c>
      <c r="D671" s="312"/>
      <c r="E671" s="312"/>
      <c r="F671" s="296"/>
      <c r="G671" s="418" t="e">
        <f t="shared" si="254"/>
        <v>#REF!</v>
      </c>
      <c r="H671" s="269" t="e" cm="1">
        <f t="array" ref="H671">IF( OR($U671, NOT($V671), $X671), "",  $AF671 &amp; INDEX(中文數值資料表, $AJ671, 2) &amp; $AC671)</f>
        <v>#REF!</v>
      </c>
      <c r="I671" s="332" t="e">
        <f t="shared" si="255"/>
        <v>#REF!</v>
      </c>
      <c r="J671" s="333" t="e">
        <f t="shared" si="256"/>
        <v>#REF!</v>
      </c>
      <c r="K671" s="334" t="e">
        <f t="shared" si="257"/>
        <v>#REF!</v>
      </c>
      <c r="L671" s="335" t="e">
        <f t="shared" si="258"/>
        <v>#REF!</v>
      </c>
      <c r="M671" s="270" t="e">
        <f t="shared" ca="1" si="259"/>
        <v>#REF!</v>
      </c>
      <c r="N671" s="270" t="e">
        <f t="shared" ca="1" si="260"/>
        <v>#REF!</v>
      </c>
      <c r="O671" s="270" t="e">
        <f t="shared" ca="1" si="261"/>
        <v>#REF!</v>
      </c>
      <c r="P671" s="270" t="e">
        <f t="shared" ca="1" si="276"/>
        <v>#REF!</v>
      </c>
      <c r="Q671" s="270" t="e">
        <f t="shared" ca="1" si="276"/>
        <v>#REF!</v>
      </c>
      <c r="R671" s="271" t="e">
        <f t="shared" ca="1" si="263"/>
        <v>#REF!</v>
      </c>
      <c r="S671" s="271" t="e">
        <f t="shared" ca="1" si="264"/>
        <v>#REF!</v>
      </c>
      <c r="T671" s="244"/>
      <c r="U671" s="272" t="b">
        <f t="shared" si="265"/>
        <v>0</v>
      </c>
      <c r="V671" s="272" t="e">
        <f t="shared" si="266"/>
        <v>#REF!</v>
      </c>
      <c r="W671" s="272" t="e">
        <f t="shared" si="274"/>
        <v>#REF!</v>
      </c>
      <c r="X671" s="272" t="e">
        <f t="shared" si="267"/>
        <v>#REF!</v>
      </c>
      <c r="Y671" s="272" t="e">
        <f t="shared" si="268"/>
        <v>#REF!</v>
      </c>
      <c r="Z671" s="298"/>
      <c r="AA671" s="305" t="e">
        <f t="shared" si="269"/>
        <v>#REF!</v>
      </c>
      <c r="AB671" s="301" t="e" cm="1">
        <f t="array" ref="AB671">IF( $AA671="", "", INDEX(聲母資料表, $AA671, AB$5))</f>
        <v>#REF!</v>
      </c>
      <c r="AC671" s="301" t="e" cm="1">
        <f t="array" ref="AC671">IF( $AA671="", "", INDEX(聲母資料表, $AA671, AC$5))</f>
        <v>#REF!</v>
      </c>
      <c r="AD671" s="305" t="e">
        <f t="shared" si="270"/>
        <v>#REF!</v>
      </c>
      <c r="AE671" s="301" t="e" cm="1">
        <f t="array" ref="AE671">IF( $X671, "", INDEX(韻母資料表, AD671, AE$5))</f>
        <v>#REF!</v>
      </c>
      <c r="AF671" s="301" t="e" cm="1">
        <f t="array" ref="AF671">IF( $X671, "", INDEX(韻母資料表, AE671, AF$5))</f>
        <v>#REF!</v>
      </c>
      <c r="AG671" s="298"/>
      <c r="AH671" s="301" t="e">
        <f t="array" ref="AH671">IF( $X671, "", IF( INDEX(韻母資料表, AD671, $AH$5) = "入聲", TRUE, FALSE) )</f>
        <v>#REF!</v>
      </c>
      <c r="AI671" s="302" t="e">
        <f t="shared" si="271"/>
        <v>#REF!</v>
      </c>
      <c r="AJ671" s="302" t="e">
        <f t="shared" si="275"/>
        <v>#REF!</v>
      </c>
      <c r="AK671" s="362" t="e">
        <f t="array" ref="AK671">IF( $X671, "", INDEX(韻母資料表, $AD671, $AK$5))</f>
        <v>#REF!</v>
      </c>
      <c r="AL671" s="362" t="e">
        <f t="array" ref="AL671">IF($X671, "", INDEX(白話字韻母八聲調資料表, $AE671, $AJ671))</f>
        <v>#REF!</v>
      </c>
      <c r="AM671" s="298"/>
      <c r="AN671" s="362" t="e" cm="1">
        <f t="array" ref="AN671">IF($W671, "", INDEX(聲母資料表, $AA671, AN$5))</f>
        <v>#REF!</v>
      </c>
      <c r="AO671" s="367" t="e" cm="1">
        <f t="array" ref="AO671">IF($X671, "", INDEX(韻母資料表, $AD671, AO$5))</f>
        <v>#REF!</v>
      </c>
      <c r="AP671" s="362" t="e" cm="1">
        <f t="array" ref="AP671">IF($X671, "", INDEX(台羅韻母八聲調資料表, $AE671, $F671))</f>
        <v>#REF!</v>
      </c>
      <c r="AQ671" s="298"/>
      <c r="AR671" s="302" t="e">
        <f t="array" ref="AR671">IF($W671, "", INDEX(聲母資料表, $AA671, $AR$5))</f>
        <v>#REF!</v>
      </c>
      <c r="AS671" s="303" t="e">
        <f t="array" ref="AS671">IF($X671, "", INDEX(韻母資料表, $AD671, $AS$5))</f>
        <v>#REF!</v>
      </c>
      <c r="AT671" s="302" t="e">
        <f t="array" ref="AT671">IF($X671, "", INDEX(閩拼韻母八聲調資料表, $AE671, $AJ671))</f>
        <v>#REF!</v>
      </c>
      <c r="AV671" s="301" t="b">
        <f t="shared" si="273"/>
        <v>0</v>
      </c>
      <c r="AW671" s="301" t="str">
        <f>IF( $AV671, IFERROR( IF(MATCH( $E671, 顎音化聲母!$H$9:$H$37, 0), TRUE, FALSE), FALSE), "")</f>
        <v/>
      </c>
      <c r="AX671" s="301" t="str">
        <f t="array" ref="AX671">IF( AND($AV671, $AW671), INDEX(顎音化聲母資料表, MATCH( $D671 &amp; $E671, 顎音化聲母!$L$5:$L$136, 0), 3), "")</f>
        <v/>
      </c>
      <c r="AY671" s="301" t="e">
        <f t="shared" si="272"/>
        <v>#REF!</v>
      </c>
      <c r="AZ671" s="362" t="e">
        <f t="array" ref="AZ671">IF($AY671="", "", IF( $AX671&lt;&gt;"", $AX671,INDEX(聲母資料表, $AY671, $AZ$5)))</f>
        <v>#REF!</v>
      </c>
      <c r="BA671" s="362" t="e">
        <f t="array" ref="BA671">IF($X671, "", INDEX(方音八音反切資料表, $AE671, $AJ671))</f>
        <v>#REF!</v>
      </c>
    </row>
    <row r="672" spans="2:53">
      <c r="B672" s="307">
        <f t="shared" si="253"/>
        <v>665</v>
      </c>
      <c r="C672" s="404" t="e">
        <f>MID(#REF!, B672, 1)</f>
        <v>#REF!</v>
      </c>
      <c r="D672" s="312"/>
      <c r="E672" s="312"/>
      <c r="F672" s="296"/>
      <c r="G672" s="418" t="e">
        <f t="shared" si="254"/>
        <v>#REF!</v>
      </c>
      <c r="H672" s="269" t="e" cm="1">
        <f t="array" ref="H672">IF( OR($U672, NOT($V672), $X672), "",  $AF672 &amp; INDEX(中文數值資料表, $AJ672, 2) &amp; $AC672)</f>
        <v>#REF!</v>
      </c>
      <c r="I672" s="332" t="e">
        <f t="shared" si="255"/>
        <v>#REF!</v>
      </c>
      <c r="J672" s="333" t="e">
        <f t="shared" si="256"/>
        <v>#REF!</v>
      </c>
      <c r="K672" s="334" t="e">
        <f t="shared" si="257"/>
        <v>#REF!</v>
      </c>
      <c r="L672" s="335" t="e">
        <f t="shared" si="258"/>
        <v>#REF!</v>
      </c>
      <c r="M672" s="270" t="e">
        <f t="shared" ca="1" si="259"/>
        <v>#REF!</v>
      </c>
      <c r="N672" s="270" t="e">
        <f t="shared" ca="1" si="260"/>
        <v>#REF!</v>
      </c>
      <c r="O672" s="270" t="e">
        <f t="shared" ca="1" si="261"/>
        <v>#REF!</v>
      </c>
      <c r="P672" s="270" t="e">
        <f t="shared" ca="1" si="276"/>
        <v>#REF!</v>
      </c>
      <c r="Q672" s="270" t="e">
        <f t="shared" ca="1" si="276"/>
        <v>#REF!</v>
      </c>
      <c r="R672" s="271" t="e">
        <f t="shared" ca="1" si="263"/>
        <v>#REF!</v>
      </c>
      <c r="S672" s="271" t="e">
        <f t="shared" ca="1" si="264"/>
        <v>#REF!</v>
      </c>
      <c r="T672" s="244"/>
      <c r="U672" s="272" t="b">
        <f t="shared" si="265"/>
        <v>0</v>
      </c>
      <c r="V672" s="272" t="e">
        <f t="shared" si="266"/>
        <v>#REF!</v>
      </c>
      <c r="W672" s="272" t="e">
        <f t="shared" si="274"/>
        <v>#REF!</v>
      </c>
      <c r="X672" s="272" t="e">
        <f t="shared" si="267"/>
        <v>#REF!</v>
      </c>
      <c r="Y672" s="272" t="e">
        <f t="shared" si="268"/>
        <v>#REF!</v>
      </c>
      <c r="Z672" s="298"/>
      <c r="AA672" s="305" t="e">
        <f t="shared" si="269"/>
        <v>#REF!</v>
      </c>
      <c r="AB672" s="301" t="e" cm="1">
        <f t="array" ref="AB672">IF( $AA672="", "", INDEX(聲母資料表, $AA672, AB$5))</f>
        <v>#REF!</v>
      </c>
      <c r="AC672" s="301" t="e" cm="1">
        <f t="array" ref="AC672">IF( $AA672="", "", INDEX(聲母資料表, $AA672, AC$5))</f>
        <v>#REF!</v>
      </c>
      <c r="AD672" s="305" t="e">
        <f t="shared" si="270"/>
        <v>#REF!</v>
      </c>
      <c r="AE672" s="301" t="e" cm="1">
        <f t="array" ref="AE672">IF( $X672, "", INDEX(韻母資料表, AD672, AE$5))</f>
        <v>#REF!</v>
      </c>
      <c r="AF672" s="301" t="e" cm="1">
        <f t="array" ref="AF672">IF( $X672, "", INDEX(韻母資料表, AE672, AF$5))</f>
        <v>#REF!</v>
      </c>
      <c r="AG672" s="298"/>
      <c r="AH672" s="301" t="e">
        <f t="array" ref="AH672">IF( $X672, "", IF( INDEX(韻母資料表, AD672, $AH$5) = "入聲", TRUE, FALSE) )</f>
        <v>#REF!</v>
      </c>
      <c r="AI672" s="302" t="e">
        <f t="shared" si="271"/>
        <v>#REF!</v>
      </c>
      <c r="AJ672" s="302" t="e">
        <f t="shared" si="275"/>
        <v>#REF!</v>
      </c>
      <c r="AK672" s="362" t="e">
        <f t="array" ref="AK672">IF( $X672, "", INDEX(韻母資料表, $AD672, $AK$5))</f>
        <v>#REF!</v>
      </c>
      <c r="AL672" s="362" t="e">
        <f t="array" ref="AL672">IF($X672, "", INDEX(白話字韻母八聲調資料表, $AE672, $AJ672))</f>
        <v>#REF!</v>
      </c>
      <c r="AM672" s="298"/>
      <c r="AN672" s="362" t="e" cm="1">
        <f t="array" ref="AN672">IF($W672, "", INDEX(聲母資料表, $AA672, AN$5))</f>
        <v>#REF!</v>
      </c>
      <c r="AO672" s="367" t="e" cm="1">
        <f t="array" ref="AO672">IF($X672, "", INDEX(韻母資料表, $AD672, AO$5))</f>
        <v>#REF!</v>
      </c>
      <c r="AP672" s="362" t="e" cm="1">
        <f t="array" ref="AP672">IF($X672, "", INDEX(台羅韻母八聲調資料表, $AE672, $F672))</f>
        <v>#REF!</v>
      </c>
      <c r="AQ672" s="298"/>
      <c r="AR672" s="302" t="e">
        <f t="array" ref="AR672">IF($W672, "", INDEX(聲母資料表, $AA672, $AR$5))</f>
        <v>#REF!</v>
      </c>
      <c r="AS672" s="303" t="e">
        <f t="array" ref="AS672">IF($X672, "", INDEX(韻母資料表, $AD672, $AS$5))</f>
        <v>#REF!</v>
      </c>
      <c r="AT672" s="302" t="e">
        <f t="array" ref="AT672">IF($X672, "", INDEX(閩拼韻母八聲調資料表, $AE672, $AJ672))</f>
        <v>#REF!</v>
      </c>
      <c r="AV672" s="301" t="b">
        <f t="shared" si="273"/>
        <v>0</v>
      </c>
      <c r="AW672" s="301" t="str">
        <f>IF( $AV672, IFERROR( IF(MATCH( $E672, 顎音化聲母!$H$9:$H$37, 0), TRUE, FALSE), FALSE), "")</f>
        <v/>
      </c>
      <c r="AX672" s="301" t="str">
        <f t="array" ref="AX672">IF( AND($AV672, $AW672), INDEX(顎音化聲母資料表, MATCH( $D672 &amp; $E672, 顎音化聲母!$L$5:$L$136, 0), 3), "")</f>
        <v/>
      </c>
      <c r="AY672" s="301" t="e">
        <f t="shared" si="272"/>
        <v>#REF!</v>
      </c>
      <c r="AZ672" s="362" t="e">
        <f t="array" ref="AZ672">IF($AY672="", "", IF( $AX672&lt;&gt;"", $AX672,INDEX(聲母資料表, $AY672, $AZ$5)))</f>
        <v>#REF!</v>
      </c>
      <c r="BA672" s="362" t="e">
        <f t="array" ref="BA672">IF($X672, "", INDEX(方音八音反切資料表, $AE672, $AJ672))</f>
        <v>#REF!</v>
      </c>
    </row>
    <row r="673" spans="2:53">
      <c r="B673" s="307">
        <f t="shared" si="253"/>
        <v>666</v>
      </c>
      <c r="C673" s="404" t="e">
        <f>MID(#REF!, B673, 1)</f>
        <v>#REF!</v>
      </c>
      <c r="D673" s="312"/>
      <c r="E673" s="312"/>
      <c r="F673" s="296"/>
      <c r="G673" s="418" t="e">
        <f t="shared" si="254"/>
        <v>#REF!</v>
      </c>
      <c r="H673" s="269" t="e" cm="1">
        <f t="array" ref="H673">IF( OR($U673, NOT($V673), $X673), "",  $AF673 &amp; INDEX(中文數值資料表, $AJ673, 2) &amp; $AC673)</f>
        <v>#REF!</v>
      </c>
      <c r="I673" s="332" t="e">
        <f t="shared" si="255"/>
        <v>#REF!</v>
      </c>
      <c r="J673" s="333" t="e">
        <f t="shared" si="256"/>
        <v>#REF!</v>
      </c>
      <c r="K673" s="334" t="e">
        <f t="shared" si="257"/>
        <v>#REF!</v>
      </c>
      <c r="L673" s="335" t="e">
        <f t="shared" si="258"/>
        <v>#REF!</v>
      </c>
      <c r="M673" s="270" t="e">
        <f t="shared" ca="1" si="259"/>
        <v>#REF!</v>
      </c>
      <c r="N673" s="270" t="e">
        <f t="shared" ca="1" si="260"/>
        <v>#REF!</v>
      </c>
      <c r="O673" s="270" t="e">
        <f t="shared" ca="1" si="261"/>
        <v>#REF!</v>
      </c>
      <c r="P673" s="270" t="e">
        <f t="shared" ca="1" si="276"/>
        <v>#REF!</v>
      </c>
      <c r="Q673" s="270" t="e">
        <f t="shared" ca="1" si="276"/>
        <v>#REF!</v>
      </c>
      <c r="R673" s="271" t="e">
        <f t="shared" ca="1" si="263"/>
        <v>#REF!</v>
      </c>
      <c r="S673" s="271" t="e">
        <f t="shared" ca="1" si="264"/>
        <v>#REF!</v>
      </c>
      <c r="T673" s="244"/>
      <c r="U673" s="272" t="b">
        <f t="shared" si="265"/>
        <v>0</v>
      </c>
      <c r="V673" s="272" t="e">
        <f t="shared" si="266"/>
        <v>#REF!</v>
      </c>
      <c r="W673" s="272" t="e">
        <f t="shared" si="274"/>
        <v>#REF!</v>
      </c>
      <c r="X673" s="272" t="e">
        <f t="shared" si="267"/>
        <v>#REF!</v>
      </c>
      <c r="Y673" s="272" t="e">
        <f t="shared" si="268"/>
        <v>#REF!</v>
      </c>
      <c r="Z673" s="298"/>
      <c r="AA673" s="305" t="e">
        <f t="shared" si="269"/>
        <v>#REF!</v>
      </c>
      <c r="AB673" s="301" t="e" cm="1">
        <f t="array" ref="AB673">IF( $AA673="", "", INDEX(聲母資料表, $AA673, AB$5))</f>
        <v>#REF!</v>
      </c>
      <c r="AC673" s="301" t="e" cm="1">
        <f t="array" ref="AC673">IF( $AA673="", "", INDEX(聲母資料表, $AA673, AC$5))</f>
        <v>#REF!</v>
      </c>
      <c r="AD673" s="305" t="e">
        <f t="shared" si="270"/>
        <v>#REF!</v>
      </c>
      <c r="AE673" s="301" t="e" cm="1">
        <f t="array" ref="AE673">IF( $X673, "", INDEX(韻母資料表, AD673, AE$5))</f>
        <v>#REF!</v>
      </c>
      <c r="AF673" s="301" t="e" cm="1">
        <f t="array" ref="AF673">IF( $X673, "", INDEX(韻母資料表, AE673, AF$5))</f>
        <v>#REF!</v>
      </c>
      <c r="AG673" s="298"/>
      <c r="AH673" s="301" t="e">
        <f t="array" ref="AH673">IF( $X673, "", IF( INDEX(韻母資料表, AD673, $AH$5) = "入聲", TRUE, FALSE) )</f>
        <v>#REF!</v>
      </c>
      <c r="AI673" s="302" t="e">
        <f t="shared" si="271"/>
        <v>#REF!</v>
      </c>
      <c r="AJ673" s="302" t="e">
        <f t="shared" si="275"/>
        <v>#REF!</v>
      </c>
      <c r="AK673" s="362" t="e">
        <f t="array" ref="AK673">IF( $X673, "", INDEX(韻母資料表, $AD673, $AK$5))</f>
        <v>#REF!</v>
      </c>
      <c r="AL673" s="362" t="e">
        <f t="array" ref="AL673">IF($X673, "", INDEX(白話字韻母八聲調資料表, $AE673, $AJ673))</f>
        <v>#REF!</v>
      </c>
      <c r="AM673" s="298"/>
      <c r="AN673" s="362" t="e" cm="1">
        <f t="array" ref="AN673">IF($W673, "", INDEX(聲母資料表, $AA673, AN$5))</f>
        <v>#REF!</v>
      </c>
      <c r="AO673" s="367" t="e" cm="1">
        <f t="array" ref="AO673">IF($X673, "", INDEX(韻母資料表, $AD673, AO$5))</f>
        <v>#REF!</v>
      </c>
      <c r="AP673" s="362" t="e" cm="1">
        <f t="array" ref="AP673">IF($X673, "", INDEX(台羅韻母八聲調資料表, $AE673, $F673))</f>
        <v>#REF!</v>
      </c>
      <c r="AQ673" s="298"/>
      <c r="AR673" s="302" t="e">
        <f t="array" ref="AR673">IF($W673, "", INDEX(聲母資料表, $AA673, $AR$5))</f>
        <v>#REF!</v>
      </c>
      <c r="AS673" s="303" t="e">
        <f t="array" ref="AS673">IF($X673, "", INDEX(韻母資料表, $AD673, $AS$5))</f>
        <v>#REF!</v>
      </c>
      <c r="AT673" s="302" t="e">
        <f t="array" ref="AT673">IF($X673, "", INDEX(閩拼韻母八聲調資料表, $AE673, $AJ673))</f>
        <v>#REF!</v>
      </c>
      <c r="AV673" s="301" t="b">
        <f t="shared" si="273"/>
        <v>0</v>
      </c>
      <c r="AW673" s="301" t="str">
        <f>IF( $AV673, IFERROR( IF(MATCH( $E673, 顎音化聲母!$H$9:$H$37, 0), TRUE, FALSE), FALSE), "")</f>
        <v/>
      </c>
      <c r="AX673" s="301" t="str">
        <f t="array" ref="AX673">IF( AND($AV673, $AW673), INDEX(顎音化聲母資料表, MATCH( $D673 &amp; $E673, 顎音化聲母!$L$5:$L$136, 0), 3), "")</f>
        <v/>
      </c>
      <c r="AY673" s="301" t="e">
        <f t="shared" si="272"/>
        <v>#REF!</v>
      </c>
      <c r="AZ673" s="362" t="e">
        <f t="array" ref="AZ673">IF($AY673="", "", IF( $AX673&lt;&gt;"", $AX673,INDEX(聲母資料表, $AY673, $AZ$5)))</f>
        <v>#REF!</v>
      </c>
      <c r="BA673" s="362" t="e">
        <f t="array" ref="BA673">IF($X673, "", INDEX(方音八音反切資料表, $AE673, $AJ673))</f>
        <v>#REF!</v>
      </c>
    </row>
    <row r="674" spans="2:53">
      <c r="B674" s="307">
        <f t="shared" si="253"/>
        <v>667</v>
      </c>
      <c r="C674" s="404" t="e">
        <f>MID(#REF!, B674, 1)</f>
        <v>#REF!</v>
      </c>
      <c r="D674" s="312"/>
      <c r="E674" s="312"/>
      <c r="F674" s="296"/>
      <c r="G674" s="418" t="e">
        <f t="shared" si="254"/>
        <v>#REF!</v>
      </c>
      <c r="H674" s="269" t="e" cm="1">
        <f t="array" ref="H674">IF( OR($U674, NOT($V674), $X674), "",  $AF674 &amp; INDEX(中文數值資料表, $AJ674, 2) &amp; $AC674)</f>
        <v>#REF!</v>
      </c>
      <c r="I674" s="332" t="e">
        <f t="shared" si="255"/>
        <v>#REF!</v>
      </c>
      <c r="J674" s="333" t="e">
        <f t="shared" si="256"/>
        <v>#REF!</v>
      </c>
      <c r="K674" s="334" t="e">
        <f t="shared" si="257"/>
        <v>#REF!</v>
      </c>
      <c r="L674" s="335" t="e">
        <f t="shared" si="258"/>
        <v>#REF!</v>
      </c>
      <c r="M674" s="270" t="e">
        <f t="shared" ca="1" si="259"/>
        <v>#REF!</v>
      </c>
      <c r="N674" s="270" t="e">
        <f t="shared" ca="1" si="260"/>
        <v>#REF!</v>
      </c>
      <c r="O674" s="270" t="e">
        <f t="shared" ca="1" si="261"/>
        <v>#REF!</v>
      </c>
      <c r="P674" s="270" t="e">
        <f t="shared" ca="1" si="276"/>
        <v>#REF!</v>
      </c>
      <c r="Q674" s="270" t="e">
        <f t="shared" ca="1" si="276"/>
        <v>#REF!</v>
      </c>
      <c r="R674" s="271" t="e">
        <f t="shared" ca="1" si="263"/>
        <v>#REF!</v>
      </c>
      <c r="S674" s="271" t="e">
        <f t="shared" ca="1" si="264"/>
        <v>#REF!</v>
      </c>
      <c r="T674" s="244"/>
      <c r="U674" s="272" t="b">
        <f t="shared" si="265"/>
        <v>0</v>
      </c>
      <c r="V674" s="272" t="e">
        <f t="shared" si="266"/>
        <v>#REF!</v>
      </c>
      <c r="W674" s="272" t="e">
        <f t="shared" si="274"/>
        <v>#REF!</v>
      </c>
      <c r="X674" s="272" t="e">
        <f t="shared" si="267"/>
        <v>#REF!</v>
      </c>
      <c r="Y674" s="272" t="e">
        <f t="shared" si="268"/>
        <v>#REF!</v>
      </c>
      <c r="Z674" s="298"/>
      <c r="AA674" s="305" t="e">
        <f t="shared" si="269"/>
        <v>#REF!</v>
      </c>
      <c r="AB674" s="301" t="e" cm="1">
        <f t="array" ref="AB674">IF( $AA674="", "", INDEX(聲母資料表, $AA674, AB$5))</f>
        <v>#REF!</v>
      </c>
      <c r="AC674" s="301" t="e" cm="1">
        <f t="array" ref="AC674">IF( $AA674="", "", INDEX(聲母資料表, $AA674, AC$5))</f>
        <v>#REF!</v>
      </c>
      <c r="AD674" s="305" t="e">
        <f t="shared" si="270"/>
        <v>#REF!</v>
      </c>
      <c r="AE674" s="301" t="e" cm="1">
        <f t="array" ref="AE674">IF( $X674, "", INDEX(韻母資料表, AD674, AE$5))</f>
        <v>#REF!</v>
      </c>
      <c r="AF674" s="301" t="e" cm="1">
        <f t="array" ref="AF674">IF( $X674, "", INDEX(韻母資料表, AE674, AF$5))</f>
        <v>#REF!</v>
      </c>
      <c r="AG674" s="298"/>
      <c r="AH674" s="301" t="e">
        <f t="array" ref="AH674">IF( $X674, "", IF( INDEX(韻母資料表, AD674, $AH$5) = "入聲", TRUE, FALSE) )</f>
        <v>#REF!</v>
      </c>
      <c r="AI674" s="302" t="e">
        <f t="shared" si="271"/>
        <v>#REF!</v>
      </c>
      <c r="AJ674" s="302" t="e">
        <f t="shared" si="275"/>
        <v>#REF!</v>
      </c>
      <c r="AK674" s="362" t="e">
        <f t="array" ref="AK674">IF( $X674, "", INDEX(韻母資料表, $AD674, $AK$5))</f>
        <v>#REF!</v>
      </c>
      <c r="AL674" s="362" t="e">
        <f t="array" ref="AL674">IF($X674, "", INDEX(白話字韻母八聲調資料表, $AE674, $AJ674))</f>
        <v>#REF!</v>
      </c>
      <c r="AM674" s="298"/>
      <c r="AN674" s="362" t="e" cm="1">
        <f t="array" ref="AN674">IF($W674, "", INDEX(聲母資料表, $AA674, AN$5))</f>
        <v>#REF!</v>
      </c>
      <c r="AO674" s="367" t="e" cm="1">
        <f t="array" ref="AO674">IF($X674, "", INDEX(韻母資料表, $AD674, AO$5))</f>
        <v>#REF!</v>
      </c>
      <c r="AP674" s="362" t="e" cm="1">
        <f t="array" ref="AP674">IF($X674, "", INDEX(台羅韻母八聲調資料表, $AE674, $F674))</f>
        <v>#REF!</v>
      </c>
      <c r="AQ674" s="298"/>
      <c r="AR674" s="302" t="e">
        <f t="array" ref="AR674">IF($W674, "", INDEX(聲母資料表, $AA674, $AR$5))</f>
        <v>#REF!</v>
      </c>
      <c r="AS674" s="303" t="e">
        <f t="array" ref="AS674">IF($X674, "", INDEX(韻母資料表, $AD674, $AS$5))</f>
        <v>#REF!</v>
      </c>
      <c r="AT674" s="302" t="e">
        <f t="array" ref="AT674">IF($X674, "", INDEX(閩拼韻母八聲調資料表, $AE674, $AJ674))</f>
        <v>#REF!</v>
      </c>
      <c r="AV674" s="301" t="b">
        <f t="shared" si="273"/>
        <v>0</v>
      </c>
      <c r="AW674" s="301" t="str">
        <f>IF( $AV674, IFERROR( IF(MATCH( $E674, 顎音化聲母!$H$9:$H$37, 0), TRUE, FALSE), FALSE), "")</f>
        <v/>
      </c>
      <c r="AX674" s="301" t="str">
        <f t="array" ref="AX674">IF( AND($AV674, $AW674), INDEX(顎音化聲母資料表, MATCH( $D674 &amp; $E674, 顎音化聲母!$L$5:$L$136, 0), 3), "")</f>
        <v/>
      </c>
      <c r="AY674" s="301" t="e">
        <f t="shared" si="272"/>
        <v>#REF!</v>
      </c>
      <c r="AZ674" s="362" t="e">
        <f t="array" ref="AZ674">IF($AY674="", "", IF( $AX674&lt;&gt;"", $AX674,INDEX(聲母資料表, $AY674, $AZ$5)))</f>
        <v>#REF!</v>
      </c>
      <c r="BA674" s="362" t="e">
        <f t="array" ref="BA674">IF($X674, "", INDEX(方音八音反切資料表, $AE674, $AJ674))</f>
        <v>#REF!</v>
      </c>
    </row>
    <row r="675" spans="2:53">
      <c r="B675" s="307">
        <f t="shared" si="253"/>
        <v>668</v>
      </c>
      <c r="C675" s="404" t="e">
        <f>MID(#REF!, B675, 1)</f>
        <v>#REF!</v>
      </c>
      <c r="D675" s="312"/>
      <c r="E675" s="312"/>
      <c r="F675" s="296"/>
      <c r="G675" s="418" t="e">
        <f t="shared" si="254"/>
        <v>#REF!</v>
      </c>
      <c r="H675" s="269" t="e" cm="1">
        <f t="array" ref="H675">IF( OR($U675, NOT($V675), $X675), "",  $AF675 &amp; INDEX(中文數值資料表, $AJ675, 2) &amp; $AC675)</f>
        <v>#REF!</v>
      </c>
      <c r="I675" s="332" t="e">
        <f t="shared" si="255"/>
        <v>#REF!</v>
      </c>
      <c r="J675" s="333" t="e">
        <f t="shared" si="256"/>
        <v>#REF!</v>
      </c>
      <c r="K675" s="334" t="e">
        <f t="shared" si="257"/>
        <v>#REF!</v>
      </c>
      <c r="L675" s="335" t="e">
        <f t="shared" si="258"/>
        <v>#REF!</v>
      </c>
      <c r="M675" s="270" t="e">
        <f t="shared" ca="1" si="259"/>
        <v>#REF!</v>
      </c>
      <c r="N675" s="270" t="e">
        <f t="shared" ca="1" si="260"/>
        <v>#REF!</v>
      </c>
      <c r="O675" s="270" t="e">
        <f t="shared" ca="1" si="261"/>
        <v>#REF!</v>
      </c>
      <c r="P675" s="270" t="e">
        <f t="shared" ca="1" si="276"/>
        <v>#REF!</v>
      </c>
      <c r="Q675" s="270" t="e">
        <f t="shared" ca="1" si="276"/>
        <v>#REF!</v>
      </c>
      <c r="R675" s="271" t="e">
        <f t="shared" ca="1" si="263"/>
        <v>#REF!</v>
      </c>
      <c r="S675" s="271" t="e">
        <f t="shared" ca="1" si="264"/>
        <v>#REF!</v>
      </c>
      <c r="T675" s="244"/>
      <c r="U675" s="272" t="b">
        <f t="shared" si="265"/>
        <v>0</v>
      </c>
      <c r="V675" s="272" t="e">
        <f t="shared" si="266"/>
        <v>#REF!</v>
      </c>
      <c r="W675" s="272" t="e">
        <f t="shared" si="274"/>
        <v>#REF!</v>
      </c>
      <c r="X675" s="272" t="e">
        <f t="shared" si="267"/>
        <v>#REF!</v>
      </c>
      <c r="Y675" s="272" t="e">
        <f t="shared" si="268"/>
        <v>#REF!</v>
      </c>
      <c r="Z675" s="298"/>
      <c r="AA675" s="305" t="e">
        <f t="shared" si="269"/>
        <v>#REF!</v>
      </c>
      <c r="AB675" s="301" t="e" cm="1">
        <f t="array" ref="AB675">IF( $AA675="", "", INDEX(聲母資料表, $AA675, AB$5))</f>
        <v>#REF!</v>
      </c>
      <c r="AC675" s="301" t="e" cm="1">
        <f t="array" ref="AC675">IF( $AA675="", "", INDEX(聲母資料表, $AA675, AC$5))</f>
        <v>#REF!</v>
      </c>
      <c r="AD675" s="305" t="e">
        <f t="shared" si="270"/>
        <v>#REF!</v>
      </c>
      <c r="AE675" s="301" t="e" cm="1">
        <f t="array" ref="AE675">IF( $X675, "", INDEX(韻母資料表, AD675, AE$5))</f>
        <v>#REF!</v>
      </c>
      <c r="AF675" s="301" t="e" cm="1">
        <f t="array" ref="AF675">IF( $X675, "", INDEX(韻母資料表, AE675, AF$5))</f>
        <v>#REF!</v>
      </c>
      <c r="AG675" s="298"/>
      <c r="AH675" s="301" t="e">
        <f t="array" ref="AH675">IF( $X675, "", IF( INDEX(韻母資料表, AD675, $AH$5) = "入聲", TRUE, FALSE) )</f>
        <v>#REF!</v>
      </c>
      <c r="AI675" s="302" t="e">
        <f t="shared" si="271"/>
        <v>#REF!</v>
      </c>
      <c r="AJ675" s="302" t="e">
        <f t="shared" si="275"/>
        <v>#REF!</v>
      </c>
      <c r="AK675" s="362" t="e">
        <f t="array" ref="AK675">IF( $X675, "", INDEX(韻母資料表, $AD675, $AK$5))</f>
        <v>#REF!</v>
      </c>
      <c r="AL675" s="362" t="e">
        <f t="array" ref="AL675">IF($X675, "", INDEX(白話字韻母八聲調資料表, $AE675, $AJ675))</f>
        <v>#REF!</v>
      </c>
      <c r="AM675" s="298"/>
      <c r="AN675" s="362" t="e" cm="1">
        <f t="array" ref="AN675">IF($W675, "", INDEX(聲母資料表, $AA675, AN$5))</f>
        <v>#REF!</v>
      </c>
      <c r="AO675" s="367" t="e" cm="1">
        <f t="array" ref="AO675">IF($X675, "", INDEX(韻母資料表, $AD675, AO$5))</f>
        <v>#REF!</v>
      </c>
      <c r="AP675" s="362" t="e" cm="1">
        <f t="array" ref="AP675">IF($X675, "", INDEX(台羅韻母八聲調資料表, $AE675, $F675))</f>
        <v>#REF!</v>
      </c>
      <c r="AQ675" s="298"/>
      <c r="AR675" s="302" t="e">
        <f t="array" ref="AR675">IF($W675, "", INDEX(聲母資料表, $AA675, $AR$5))</f>
        <v>#REF!</v>
      </c>
      <c r="AS675" s="303" t="e">
        <f t="array" ref="AS675">IF($X675, "", INDEX(韻母資料表, $AD675, $AS$5))</f>
        <v>#REF!</v>
      </c>
      <c r="AT675" s="302" t="e">
        <f t="array" ref="AT675">IF($X675, "", INDEX(閩拼韻母八聲調資料表, $AE675, $AJ675))</f>
        <v>#REF!</v>
      </c>
      <c r="AV675" s="301" t="b">
        <f t="shared" si="273"/>
        <v>0</v>
      </c>
      <c r="AW675" s="301" t="str">
        <f>IF( $AV675, IFERROR( IF(MATCH( $E675, 顎音化聲母!$H$9:$H$37, 0), TRUE, FALSE), FALSE), "")</f>
        <v/>
      </c>
      <c r="AX675" s="301" t="str">
        <f t="array" ref="AX675">IF( AND($AV675, $AW675), INDEX(顎音化聲母資料表, MATCH( $D675 &amp; $E675, 顎音化聲母!$L$5:$L$136, 0), 3), "")</f>
        <v/>
      </c>
      <c r="AY675" s="301" t="e">
        <f t="shared" si="272"/>
        <v>#REF!</v>
      </c>
      <c r="AZ675" s="362" t="e">
        <f t="array" ref="AZ675">IF($AY675="", "", IF( $AX675&lt;&gt;"", $AX675,INDEX(聲母資料表, $AY675, $AZ$5)))</f>
        <v>#REF!</v>
      </c>
      <c r="BA675" s="362" t="e">
        <f t="array" ref="BA675">IF($X675, "", INDEX(方音八音反切資料表, $AE675, $AJ675))</f>
        <v>#REF!</v>
      </c>
    </row>
    <row r="676" spans="2:53">
      <c r="B676" s="307">
        <f t="shared" si="253"/>
        <v>669</v>
      </c>
      <c r="C676" s="404" t="e">
        <f>MID(#REF!, B676, 1)</f>
        <v>#REF!</v>
      </c>
      <c r="D676" s="312"/>
      <c r="E676" s="312"/>
      <c r="F676" s="296"/>
      <c r="G676" s="418" t="e">
        <f t="shared" si="254"/>
        <v>#REF!</v>
      </c>
      <c r="H676" s="269" t="e" cm="1">
        <f t="array" ref="H676">IF( OR($U676, NOT($V676), $X676), "",  $AF676 &amp; INDEX(中文數值資料表, $AJ676, 2) &amp; $AC676)</f>
        <v>#REF!</v>
      </c>
      <c r="I676" s="332" t="e">
        <f t="shared" si="255"/>
        <v>#REF!</v>
      </c>
      <c r="J676" s="333" t="e">
        <f t="shared" si="256"/>
        <v>#REF!</v>
      </c>
      <c r="K676" s="334" t="e">
        <f t="shared" si="257"/>
        <v>#REF!</v>
      </c>
      <c r="L676" s="335" t="e">
        <f t="shared" si="258"/>
        <v>#REF!</v>
      </c>
      <c r="M676" s="270" t="e">
        <f t="shared" ca="1" si="259"/>
        <v>#REF!</v>
      </c>
      <c r="N676" s="270" t="e">
        <f t="shared" ca="1" si="260"/>
        <v>#REF!</v>
      </c>
      <c r="O676" s="270" t="e">
        <f t="shared" ca="1" si="261"/>
        <v>#REF!</v>
      </c>
      <c r="P676" s="270" t="e">
        <f t="shared" ca="1" si="276"/>
        <v>#REF!</v>
      </c>
      <c r="Q676" s="270" t="e">
        <f t="shared" ca="1" si="276"/>
        <v>#REF!</v>
      </c>
      <c r="R676" s="271" t="e">
        <f t="shared" ca="1" si="263"/>
        <v>#REF!</v>
      </c>
      <c r="S676" s="271" t="e">
        <f t="shared" ca="1" si="264"/>
        <v>#REF!</v>
      </c>
      <c r="T676" s="244"/>
      <c r="U676" s="272" t="b">
        <f t="shared" si="265"/>
        <v>0</v>
      </c>
      <c r="V676" s="272" t="e">
        <f t="shared" si="266"/>
        <v>#REF!</v>
      </c>
      <c r="W676" s="272" t="e">
        <f t="shared" si="274"/>
        <v>#REF!</v>
      </c>
      <c r="X676" s="272" t="e">
        <f t="shared" si="267"/>
        <v>#REF!</v>
      </c>
      <c r="Y676" s="272" t="e">
        <f t="shared" si="268"/>
        <v>#REF!</v>
      </c>
      <c r="Z676" s="298"/>
      <c r="AA676" s="305" t="e">
        <f t="shared" si="269"/>
        <v>#REF!</v>
      </c>
      <c r="AB676" s="301" t="e" cm="1">
        <f t="array" ref="AB676">IF( $AA676="", "", INDEX(聲母資料表, $AA676, AB$5))</f>
        <v>#REF!</v>
      </c>
      <c r="AC676" s="301" t="e" cm="1">
        <f t="array" ref="AC676">IF( $AA676="", "", INDEX(聲母資料表, $AA676, AC$5))</f>
        <v>#REF!</v>
      </c>
      <c r="AD676" s="305" t="e">
        <f t="shared" si="270"/>
        <v>#REF!</v>
      </c>
      <c r="AE676" s="301" t="e" cm="1">
        <f t="array" ref="AE676">IF( $X676, "", INDEX(韻母資料表, AD676, AE$5))</f>
        <v>#REF!</v>
      </c>
      <c r="AF676" s="301" t="e" cm="1">
        <f t="array" ref="AF676">IF( $X676, "", INDEX(韻母資料表, AE676, AF$5))</f>
        <v>#REF!</v>
      </c>
      <c r="AG676" s="298"/>
      <c r="AH676" s="301" t="e">
        <f t="array" ref="AH676">IF( $X676, "", IF( INDEX(韻母資料表, AD676, $AH$5) = "入聲", TRUE, FALSE) )</f>
        <v>#REF!</v>
      </c>
      <c r="AI676" s="302" t="e">
        <f t="shared" si="271"/>
        <v>#REF!</v>
      </c>
      <c r="AJ676" s="302" t="e">
        <f t="shared" si="275"/>
        <v>#REF!</v>
      </c>
      <c r="AK676" s="362" t="e">
        <f t="array" ref="AK676">IF( $X676, "", INDEX(韻母資料表, $AD676, $AK$5))</f>
        <v>#REF!</v>
      </c>
      <c r="AL676" s="362" t="e">
        <f t="array" ref="AL676">IF($X676, "", INDEX(白話字韻母八聲調資料表, $AE676, $AJ676))</f>
        <v>#REF!</v>
      </c>
      <c r="AM676" s="298"/>
      <c r="AN676" s="362" t="e" cm="1">
        <f t="array" ref="AN676">IF($W676, "", INDEX(聲母資料表, $AA676, AN$5))</f>
        <v>#REF!</v>
      </c>
      <c r="AO676" s="367" t="e" cm="1">
        <f t="array" ref="AO676">IF($X676, "", INDEX(韻母資料表, $AD676, AO$5))</f>
        <v>#REF!</v>
      </c>
      <c r="AP676" s="362" t="e" cm="1">
        <f t="array" ref="AP676">IF($X676, "", INDEX(台羅韻母八聲調資料表, $AE676, $F676))</f>
        <v>#REF!</v>
      </c>
      <c r="AQ676" s="298"/>
      <c r="AR676" s="302" t="e">
        <f t="array" ref="AR676">IF($W676, "", INDEX(聲母資料表, $AA676, $AR$5))</f>
        <v>#REF!</v>
      </c>
      <c r="AS676" s="303" t="e">
        <f t="array" ref="AS676">IF($X676, "", INDEX(韻母資料表, $AD676, $AS$5))</f>
        <v>#REF!</v>
      </c>
      <c r="AT676" s="302" t="e">
        <f t="array" ref="AT676">IF($X676, "", INDEX(閩拼韻母八聲調資料表, $AE676, $AJ676))</f>
        <v>#REF!</v>
      </c>
      <c r="AV676" s="301" t="b">
        <f t="shared" si="273"/>
        <v>0</v>
      </c>
      <c r="AW676" s="301" t="str">
        <f>IF( $AV676, IFERROR( IF(MATCH( $E676, 顎音化聲母!$H$9:$H$37, 0), TRUE, FALSE), FALSE), "")</f>
        <v/>
      </c>
      <c r="AX676" s="301" t="str">
        <f t="array" ref="AX676">IF( AND($AV676, $AW676), INDEX(顎音化聲母資料表, MATCH( $D676 &amp; $E676, 顎音化聲母!$L$5:$L$136, 0), 3), "")</f>
        <v/>
      </c>
      <c r="AY676" s="301" t="e">
        <f t="shared" si="272"/>
        <v>#REF!</v>
      </c>
      <c r="AZ676" s="362" t="e">
        <f t="array" ref="AZ676">IF($AY676="", "", IF( $AX676&lt;&gt;"", $AX676,INDEX(聲母資料表, $AY676, $AZ$5)))</f>
        <v>#REF!</v>
      </c>
      <c r="BA676" s="362" t="e">
        <f t="array" ref="BA676">IF($X676, "", INDEX(方音八音反切資料表, $AE676, $AJ676))</f>
        <v>#REF!</v>
      </c>
    </row>
    <row r="677" spans="2:53">
      <c r="B677" s="307">
        <f t="shared" si="253"/>
        <v>670</v>
      </c>
      <c r="C677" s="404" t="e">
        <f>MID(#REF!, B677, 1)</f>
        <v>#REF!</v>
      </c>
      <c r="D677" s="312"/>
      <c r="E677" s="312"/>
      <c r="F677" s="296"/>
      <c r="G677" s="418" t="e">
        <f t="shared" si="254"/>
        <v>#REF!</v>
      </c>
      <c r="H677" s="269" t="e" cm="1">
        <f t="array" ref="H677">IF( OR($U677, NOT($V677), $X677), "",  $AF677 &amp; INDEX(中文數值資料表, $AJ677, 2) &amp; $AC677)</f>
        <v>#REF!</v>
      </c>
      <c r="I677" s="332" t="e">
        <f t="shared" si="255"/>
        <v>#REF!</v>
      </c>
      <c r="J677" s="333" t="e">
        <f t="shared" si="256"/>
        <v>#REF!</v>
      </c>
      <c r="K677" s="334" t="e">
        <f t="shared" si="257"/>
        <v>#REF!</v>
      </c>
      <c r="L677" s="335" t="e">
        <f t="shared" si="258"/>
        <v>#REF!</v>
      </c>
      <c r="M677" s="270" t="e">
        <f t="shared" ca="1" si="259"/>
        <v>#REF!</v>
      </c>
      <c r="N677" s="270" t="e">
        <f t="shared" ca="1" si="260"/>
        <v>#REF!</v>
      </c>
      <c r="O677" s="270" t="e">
        <f t="shared" ca="1" si="261"/>
        <v>#REF!</v>
      </c>
      <c r="P677" s="270" t="e">
        <f t="shared" ca="1" si="276"/>
        <v>#REF!</v>
      </c>
      <c r="Q677" s="270" t="e">
        <f t="shared" ca="1" si="276"/>
        <v>#REF!</v>
      </c>
      <c r="R677" s="271" t="e">
        <f t="shared" ca="1" si="263"/>
        <v>#REF!</v>
      </c>
      <c r="S677" s="271" t="e">
        <f t="shared" ca="1" si="264"/>
        <v>#REF!</v>
      </c>
      <c r="T677" s="244"/>
      <c r="U677" s="272" t="b">
        <f t="shared" si="265"/>
        <v>0</v>
      </c>
      <c r="V677" s="272" t="e">
        <f t="shared" si="266"/>
        <v>#REF!</v>
      </c>
      <c r="W677" s="272" t="e">
        <f t="shared" si="274"/>
        <v>#REF!</v>
      </c>
      <c r="X677" s="272" t="e">
        <f t="shared" si="267"/>
        <v>#REF!</v>
      </c>
      <c r="Y677" s="272" t="e">
        <f t="shared" si="268"/>
        <v>#REF!</v>
      </c>
      <c r="Z677" s="298"/>
      <c r="AA677" s="305" t="e">
        <f t="shared" si="269"/>
        <v>#REF!</v>
      </c>
      <c r="AB677" s="301" t="e" cm="1">
        <f t="array" ref="AB677">IF( $AA677="", "", INDEX(聲母資料表, $AA677, AB$5))</f>
        <v>#REF!</v>
      </c>
      <c r="AC677" s="301" t="e" cm="1">
        <f t="array" ref="AC677">IF( $AA677="", "", INDEX(聲母資料表, $AA677, AC$5))</f>
        <v>#REF!</v>
      </c>
      <c r="AD677" s="305" t="e">
        <f t="shared" si="270"/>
        <v>#REF!</v>
      </c>
      <c r="AE677" s="301" t="e" cm="1">
        <f t="array" ref="AE677">IF( $X677, "", INDEX(韻母資料表, AD677, AE$5))</f>
        <v>#REF!</v>
      </c>
      <c r="AF677" s="301" t="e" cm="1">
        <f t="array" ref="AF677">IF( $X677, "", INDEX(韻母資料表, AE677, AF$5))</f>
        <v>#REF!</v>
      </c>
      <c r="AG677" s="298"/>
      <c r="AH677" s="301" t="e">
        <f t="array" ref="AH677">IF( $X677, "", IF( INDEX(韻母資料表, AD677, $AH$5) = "入聲", TRUE, FALSE) )</f>
        <v>#REF!</v>
      </c>
      <c r="AI677" s="302" t="e">
        <f t="shared" si="271"/>
        <v>#REF!</v>
      </c>
      <c r="AJ677" s="302" t="e">
        <f t="shared" si="275"/>
        <v>#REF!</v>
      </c>
      <c r="AK677" s="362" t="e">
        <f t="array" ref="AK677">IF( $X677, "", INDEX(韻母資料表, $AD677, $AK$5))</f>
        <v>#REF!</v>
      </c>
      <c r="AL677" s="362" t="e">
        <f t="array" ref="AL677">IF($X677, "", INDEX(白話字韻母八聲調資料表, $AE677, $AJ677))</f>
        <v>#REF!</v>
      </c>
      <c r="AM677" s="298"/>
      <c r="AN677" s="362" t="e" cm="1">
        <f t="array" ref="AN677">IF($W677, "", INDEX(聲母資料表, $AA677, AN$5))</f>
        <v>#REF!</v>
      </c>
      <c r="AO677" s="367" t="e" cm="1">
        <f t="array" ref="AO677">IF($X677, "", INDEX(韻母資料表, $AD677, AO$5))</f>
        <v>#REF!</v>
      </c>
      <c r="AP677" s="362" t="e" cm="1">
        <f t="array" ref="AP677">IF($X677, "", INDEX(台羅韻母八聲調資料表, $AE677, $F677))</f>
        <v>#REF!</v>
      </c>
      <c r="AQ677" s="298"/>
      <c r="AR677" s="302" t="e">
        <f t="array" ref="AR677">IF($W677, "", INDEX(聲母資料表, $AA677, $AR$5))</f>
        <v>#REF!</v>
      </c>
      <c r="AS677" s="303" t="e">
        <f t="array" ref="AS677">IF($X677, "", INDEX(韻母資料表, $AD677, $AS$5))</f>
        <v>#REF!</v>
      </c>
      <c r="AT677" s="302" t="e">
        <f t="array" ref="AT677">IF($X677, "", INDEX(閩拼韻母八聲調資料表, $AE677, $AJ677))</f>
        <v>#REF!</v>
      </c>
      <c r="AV677" s="301" t="b">
        <f t="shared" si="273"/>
        <v>0</v>
      </c>
      <c r="AW677" s="301" t="str">
        <f>IF( $AV677, IFERROR( IF(MATCH( $E677, 顎音化聲母!$H$9:$H$37, 0), TRUE, FALSE), FALSE), "")</f>
        <v/>
      </c>
      <c r="AX677" s="301" t="str">
        <f t="array" ref="AX677">IF( AND($AV677, $AW677), INDEX(顎音化聲母資料表, MATCH( $D677 &amp; $E677, 顎音化聲母!$L$5:$L$136, 0), 3), "")</f>
        <v/>
      </c>
      <c r="AY677" s="301" t="e">
        <f t="shared" si="272"/>
        <v>#REF!</v>
      </c>
      <c r="AZ677" s="362" t="e">
        <f t="array" ref="AZ677">IF($AY677="", "", IF( $AX677&lt;&gt;"", $AX677,INDEX(聲母資料表, $AY677, $AZ$5)))</f>
        <v>#REF!</v>
      </c>
      <c r="BA677" s="362" t="e">
        <f t="array" ref="BA677">IF($X677, "", INDEX(方音八音反切資料表, $AE677, $AJ677))</f>
        <v>#REF!</v>
      </c>
    </row>
    <row r="678" spans="2:53">
      <c r="B678" s="307">
        <f t="shared" si="253"/>
        <v>671</v>
      </c>
      <c r="C678" s="404" t="e">
        <f>MID(#REF!, B678, 1)</f>
        <v>#REF!</v>
      </c>
      <c r="D678" s="312"/>
      <c r="E678" s="312"/>
      <c r="F678" s="296"/>
      <c r="G678" s="418" t="e">
        <f t="shared" si="254"/>
        <v>#REF!</v>
      </c>
      <c r="H678" s="269" t="e" cm="1">
        <f t="array" ref="H678">IF( OR($U678, NOT($V678), $X678), "",  $AF678 &amp; INDEX(中文數值資料表, $AJ678, 2) &amp; $AC678)</f>
        <v>#REF!</v>
      </c>
      <c r="I678" s="332" t="e">
        <f t="shared" si="255"/>
        <v>#REF!</v>
      </c>
      <c r="J678" s="333" t="e">
        <f t="shared" si="256"/>
        <v>#REF!</v>
      </c>
      <c r="K678" s="334" t="e">
        <f t="shared" si="257"/>
        <v>#REF!</v>
      </c>
      <c r="L678" s="335" t="e">
        <f t="shared" si="258"/>
        <v>#REF!</v>
      </c>
      <c r="M678" s="270" t="e">
        <f t="shared" ca="1" si="259"/>
        <v>#REF!</v>
      </c>
      <c r="N678" s="270" t="e">
        <f t="shared" ca="1" si="260"/>
        <v>#REF!</v>
      </c>
      <c r="O678" s="270" t="e">
        <f t="shared" ca="1" si="261"/>
        <v>#REF!</v>
      </c>
      <c r="P678" s="270" t="e">
        <f t="shared" ca="1" si="276"/>
        <v>#REF!</v>
      </c>
      <c r="Q678" s="270" t="e">
        <f t="shared" ca="1" si="276"/>
        <v>#REF!</v>
      </c>
      <c r="R678" s="271" t="e">
        <f t="shared" ca="1" si="263"/>
        <v>#REF!</v>
      </c>
      <c r="S678" s="271" t="e">
        <f t="shared" ca="1" si="264"/>
        <v>#REF!</v>
      </c>
      <c r="T678" s="244"/>
      <c r="U678" s="272" t="b">
        <f t="shared" si="265"/>
        <v>0</v>
      </c>
      <c r="V678" s="272" t="e">
        <f t="shared" si="266"/>
        <v>#REF!</v>
      </c>
      <c r="W678" s="272" t="e">
        <f t="shared" si="274"/>
        <v>#REF!</v>
      </c>
      <c r="X678" s="272" t="e">
        <f t="shared" si="267"/>
        <v>#REF!</v>
      </c>
      <c r="Y678" s="272" t="e">
        <f t="shared" si="268"/>
        <v>#REF!</v>
      </c>
      <c r="Z678" s="298"/>
      <c r="AA678" s="305" t="e">
        <f t="shared" si="269"/>
        <v>#REF!</v>
      </c>
      <c r="AB678" s="301" t="e" cm="1">
        <f t="array" ref="AB678">IF( $AA678="", "", INDEX(聲母資料表, $AA678, AB$5))</f>
        <v>#REF!</v>
      </c>
      <c r="AC678" s="301" t="e" cm="1">
        <f t="array" ref="AC678">IF( $AA678="", "", INDEX(聲母資料表, $AA678, AC$5))</f>
        <v>#REF!</v>
      </c>
      <c r="AD678" s="305" t="e">
        <f t="shared" si="270"/>
        <v>#REF!</v>
      </c>
      <c r="AE678" s="301" t="e" cm="1">
        <f t="array" ref="AE678">IF( $X678, "", INDEX(韻母資料表, AD678, AE$5))</f>
        <v>#REF!</v>
      </c>
      <c r="AF678" s="301" t="e" cm="1">
        <f t="array" ref="AF678">IF( $X678, "", INDEX(韻母資料表, AE678, AF$5))</f>
        <v>#REF!</v>
      </c>
      <c r="AG678" s="298"/>
      <c r="AH678" s="301" t="e">
        <f t="array" ref="AH678">IF( $X678, "", IF( INDEX(韻母資料表, AD678, $AH$5) = "入聲", TRUE, FALSE) )</f>
        <v>#REF!</v>
      </c>
      <c r="AI678" s="302" t="e">
        <f t="shared" si="271"/>
        <v>#REF!</v>
      </c>
      <c r="AJ678" s="302" t="e">
        <f t="shared" si="275"/>
        <v>#REF!</v>
      </c>
      <c r="AK678" s="362" t="e">
        <f t="array" ref="AK678">IF( $X678, "", INDEX(韻母資料表, $AD678, $AK$5))</f>
        <v>#REF!</v>
      </c>
      <c r="AL678" s="362" t="e">
        <f t="array" ref="AL678">IF($X678, "", INDEX(白話字韻母八聲調資料表, $AE678, $AJ678))</f>
        <v>#REF!</v>
      </c>
      <c r="AM678" s="298"/>
      <c r="AN678" s="362" t="e" cm="1">
        <f t="array" ref="AN678">IF($W678, "", INDEX(聲母資料表, $AA678, AN$5))</f>
        <v>#REF!</v>
      </c>
      <c r="AO678" s="367" t="e" cm="1">
        <f t="array" ref="AO678">IF($X678, "", INDEX(韻母資料表, $AD678, AO$5))</f>
        <v>#REF!</v>
      </c>
      <c r="AP678" s="362" t="e" cm="1">
        <f t="array" ref="AP678">IF($X678, "", INDEX(台羅韻母八聲調資料表, $AE678, $F678))</f>
        <v>#REF!</v>
      </c>
      <c r="AQ678" s="298"/>
      <c r="AR678" s="302" t="e">
        <f t="array" ref="AR678">IF($W678, "", INDEX(聲母資料表, $AA678, $AR$5))</f>
        <v>#REF!</v>
      </c>
      <c r="AS678" s="303" t="e">
        <f t="array" ref="AS678">IF($X678, "", INDEX(韻母資料表, $AD678, $AS$5))</f>
        <v>#REF!</v>
      </c>
      <c r="AT678" s="302" t="e">
        <f t="array" ref="AT678">IF($X678, "", INDEX(閩拼韻母八聲調資料表, $AE678, $AJ678))</f>
        <v>#REF!</v>
      </c>
      <c r="AV678" s="301" t="b">
        <f t="shared" si="273"/>
        <v>0</v>
      </c>
      <c r="AW678" s="301" t="str">
        <f>IF( $AV678, IFERROR( IF(MATCH( $E678, 顎音化聲母!$H$9:$H$37, 0), TRUE, FALSE), FALSE), "")</f>
        <v/>
      </c>
      <c r="AX678" s="301" t="str">
        <f t="array" ref="AX678">IF( AND($AV678, $AW678), INDEX(顎音化聲母資料表, MATCH( $D678 &amp; $E678, 顎音化聲母!$L$5:$L$136, 0), 3), "")</f>
        <v/>
      </c>
      <c r="AY678" s="301" t="e">
        <f t="shared" si="272"/>
        <v>#REF!</v>
      </c>
      <c r="AZ678" s="362" t="e">
        <f t="array" ref="AZ678">IF($AY678="", "", IF( $AX678&lt;&gt;"", $AX678,INDEX(聲母資料表, $AY678, $AZ$5)))</f>
        <v>#REF!</v>
      </c>
      <c r="BA678" s="362" t="e">
        <f t="array" ref="BA678">IF($X678, "", INDEX(方音八音反切資料表, $AE678, $AJ678))</f>
        <v>#REF!</v>
      </c>
    </row>
    <row r="679" spans="2:53">
      <c r="B679" s="307">
        <f t="shared" si="253"/>
        <v>672</v>
      </c>
      <c r="C679" s="404" t="e">
        <f>MID(#REF!, B679, 1)</f>
        <v>#REF!</v>
      </c>
      <c r="D679" s="312"/>
      <c r="E679" s="312"/>
      <c r="F679" s="296"/>
      <c r="G679" s="418" t="e">
        <f t="shared" si="254"/>
        <v>#REF!</v>
      </c>
      <c r="H679" s="269" t="e" cm="1">
        <f t="array" ref="H679">IF( OR($U679, NOT($V679), $X679), "",  $AF679 &amp; INDEX(中文數值資料表, $AJ679, 2) &amp; $AC679)</f>
        <v>#REF!</v>
      </c>
      <c r="I679" s="332" t="e">
        <f t="shared" si="255"/>
        <v>#REF!</v>
      </c>
      <c r="J679" s="333" t="e">
        <f t="shared" si="256"/>
        <v>#REF!</v>
      </c>
      <c r="K679" s="334" t="e">
        <f t="shared" si="257"/>
        <v>#REF!</v>
      </c>
      <c r="L679" s="335" t="e">
        <f t="shared" si="258"/>
        <v>#REF!</v>
      </c>
      <c r="M679" s="270" t="e">
        <f t="shared" ca="1" si="259"/>
        <v>#REF!</v>
      </c>
      <c r="N679" s="270" t="e">
        <f t="shared" ca="1" si="260"/>
        <v>#REF!</v>
      </c>
      <c r="O679" s="270" t="e">
        <f t="shared" ca="1" si="261"/>
        <v>#REF!</v>
      </c>
      <c r="P679" s="270" t="e">
        <f t="shared" ca="1" si="276"/>
        <v>#REF!</v>
      </c>
      <c r="Q679" s="270" t="e">
        <f t="shared" ca="1" si="276"/>
        <v>#REF!</v>
      </c>
      <c r="R679" s="271" t="e">
        <f t="shared" ca="1" si="263"/>
        <v>#REF!</v>
      </c>
      <c r="S679" s="271" t="e">
        <f t="shared" ca="1" si="264"/>
        <v>#REF!</v>
      </c>
      <c r="T679" s="244"/>
      <c r="U679" s="272" t="b">
        <f t="shared" si="265"/>
        <v>0</v>
      </c>
      <c r="V679" s="272" t="e">
        <f t="shared" si="266"/>
        <v>#REF!</v>
      </c>
      <c r="W679" s="272" t="e">
        <f t="shared" si="274"/>
        <v>#REF!</v>
      </c>
      <c r="X679" s="272" t="e">
        <f t="shared" si="267"/>
        <v>#REF!</v>
      </c>
      <c r="Y679" s="272" t="e">
        <f t="shared" si="268"/>
        <v>#REF!</v>
      </c>
      <c r="Z679" s="298"/>
      <c r="AA679" s="305" t="e">
        <f t="shared" si="269"/>
        <v>#REF!</v>
      </c>
      <c r="AB679" s="301" t="e" cm="1">
        <f t="array" ref="AB679">IF( $AA679="", "", INDEX(聲母資料表, $AA679, AB$5))</f>
        <v>#REF!</v>
      </c>
      <c r="AC679" s="301" t="e" cm="1">
        <f t="array" ref="AC679">IF( $AA679="", "", INDEX(聲母資料表, $AA679, AC$5))</f>
        <v>#REF!</v>
      </c>
      <c r="AD679" s="305" t="e">
        <f t="shared" si="270"/>
        <v>#REF!</v>
      </c>
      <c r="AE679" s="301" t="e" cm="1">
        <f t="array" ref="AE679">IF( $X679, "", INDEX(韻母資料表, AD679, AE$5))</f>
        <v>#REF!</v>
      </c>
      <c r="AF679" s="301" t="e" cm="1">
        <f t="array" ref="AF679">IF( $X679, "", INDEX(韻母資料表, AE679, AF$5))</f>
        <v>#REF!</v>
      </c>
      <c r="AG679" s="298"/>
      <c r="AH679" s="301" t="e">
        <f t="array" ref="AH679">IF( $X679, "", IF( INDEX(韻母資料表, AD679, $AH$5) = "入聲", TRUE, FALSE) )</f>
        <v>#REF!</v>
      </c>
      <c r="AI679" s="302" t="e">
        <f t="shared" si="271"/>
        <v>#REF!</v>
      </c>
      <c r="AJ679" s="302" t="e">
        <f t="shared" si="275"/>
        <v>#REF!</v>
      </c>
      <c r="AK679" s="362" t="e">
        <f t="array" ref="AK679">IF( $X679, "", INDEX(韻母資料表, $AD679, $AK$5))</f>
        <v>#REF!</v>
      </c>
      <c r="AL679" s="362" t="e">
        <f t="array" ref="AL679">IF($X679, "", INDEX(白話字韻母八聲調資料表, $AE679, $AJ679))</f>
        <v>#REF!</v>
      </c>
      <c r="AM679" s="298"/>
      <c r="AN679" s="362" t="e" cm="1">
        <f t="array" ref="AN679">IF($W679, "", INDEX(聲母資料表, $AA679, AN$5))</f>
        <v>#REF!</v>
      </c>
      <c r="AO679" s="367" t="e" cm="1">
        <f t="array" ref="AO679">IF($X679, "", INDEX(韻母資料表, $AD679, AO$5))</f>
        <v>#REF!</v>
      </c>
      <c r="AP679" s="362" t="e" cm="1">
        <f t="array" ref="AP679">IF($X679, "", INDEX(台羅韻母八聲調資料表, $AE679, $F679))</f>
        <v>#REF!</v>
      </c>
      <c r="AQ679" s="298"/>
      <c r="AR679" s="302" t="e">
        <f t="array" ref="AR679">IF($W679, "", INDEX(聲母資料表, $AA679, $AR$5))</f>
        <v>#REF!</v>
      </c>
      <c r="AS679" s="303" t="e">
        <f t="array" ref="AS679">IF($X679, "", INDEX(韻母資料表, $AD679, $AS$5))</f>
        <v>#REF!</v>
      </c>
      <c r="AT679" s="302" t="e">
        <f t="array" ref="AT679">IF($X679, "", INDEX(閩拼韻母八聲調資料表, $AE679, $AJ679))</f>
        <v>#REF!</v>
      </c>
      <c r="AV679" s="301" t="b">
        <f t="shared" si="273"/>
        <v>0</v>
      </c>
      <c r="AW679" s="301" t="str">
        <f>IF( $AV679, IFERROR( IF(MATCH( $E679, 顎音化聲母!$H$9:$H$37, 0), TRUE, FALSE), FALSE), "")</f>
        <v/>
      </c>
      <c r="AX679" s="301" t="str">
        <f t="array" ref="AX679">IF( AND($AV679, $AW679), INDEX(顎音化聲母資料表, MATCH( $D679 &amp; $E679, 顎音化聲母!$L$5:$L$136, 0), 3), "")</f>
        <v/>
      </c>
      <c r="AY679" s="301" t="e">
        <f t="shared" si="272"/>
        <v>#REF!</v>
      </c>
      <c r="AZ679" s="362" t="e">
        <f t="array" ref="AZ679">IF($AY679="", "", IF( $AX679&lt;&gt;"", $AX679,INDEX(聲母資料表, $AY679, $AZ$5)))</f>
        <v>#REF!</v>
      </c>
      <c r="BA679" s="362" t="e">
        <f t="array" ref="BA679">IF($X679, "", INDEX(方音八音反切資料表, $AE679, $AJ679))</f>
        <v>#REF!</v>
      </c>
    </row>
    <row r="680" spans="2:53">
      <c r="B680" s="307">
        <f t="shared" si="253"/>
        <v>673</v>
      </c>
      <c r="C680" s="404" t="e">
        <f>MID(#REF!, B680, 1)</f>
        <v>#REF!</v>
      </c>
      <c r="D680" s="312"/>
      <c r="E680" s="312"/>
      <c r="F680" s="296"/>
      <c r="G680" s="418" t="e">
        <f t="shared" si="254"/>
        <v>#REF!</v>
      </c>
      <c r="H680" s="269" t="e" cm="1">
        <f t="array" ref="H680">IF( OR($U680, NOT($V680), $X680), "",  $AF680 &amp; INDEX(中文數值資料表, $AJ680, 2) &amp; $AC680)</f>
        <v>#REF!</v>
      </c>
      <c r="I680" s="332" t="e">
        <f t="shared" si="255"/>
        <v>#REF!</v>
      </c>
      <c r="J680" s="333" t="e">
        <f t="shared" si="256"/>
        <v>#REF!</v>
      </c>
      <c r="K680" s="334" t="e">
        <f t="shared" si="257"/>
        <v>#REF!</v>
      </c>
      <c r="L680" s="335" t="e">
        <f t="shared" si="258"/>
        <v>#REF!</v>
      </c>
      <c r="M680" s="270" t="e">
        <f t="shared" ca="1" si="259"/>
        <v>#REF!</v>
      </c>
      <c r="N680" s="270" t="e">
        <f t="shared" ca="1" si="260"/>
        <v>#REF!</v>
      </c>
      <c r="O680" s="270" t="e">
        <f t="shared" ca="1" si="261"/>
        <v>#REF!</v>
      </c>
      <c r="P680" s="270" t="e">
        <f t="shared" ca="1" si="276"/>
        <v>#REF!</v>
      </c>
      <c r="Q680" s="270" t="e">
        <f t="shared" ca="1" si="276"/>
        <v>#REF!</v>
      </c>
      <c r="R680" s="271" t="e">
        <f t="shared" ca="1" si="263"/>
        <v>#REF!</v>
      </c>
      <c r="S680" s="271" t="e">
        <f t="shared" ca="1" si="264"/>
        <v>#REF!</v>
      </c>
      <c r="T680" s="244"/>
      <c r="U680" s="272" t="b">
        <f t="shared" si="265"/>
        <v>0</v>
      </c>
      <c r="V680" s="272" t="e">
        <f t="shared" si="266"/>
        <v>#REF!</v>
      </c>
      <c r="W680" s="272" t="e">
        <f t="shared" si="274"/>
        <v>#REF!</v>
      </c>
      <c r="X680" s="272" t="e">
        <f t="shared" si="267"/>
        <v>#REF!</v>
      </c>
      <c r="Y680" s="272" t="e">
        <f t="shared" si="268"/>
        <v>#REF!</v>
      </c>
      <c r="Z680" s="298"/>
      <c r="AA680" s="305" t="e">
        <f t="shared" si="269"/>
        <v>#REF!</v>
      </c>
      <c r="AB680" s="301" t="e" cm="1">
        <f t="array" ref="AB680">IF( $AA680="", "", INDEX(聲母資料表, $AA680, AB$5))</f>
        <v>#REF!</v>
      </c>
      <c r="AC680" s="301" t="e" cm="1">
        <f t="array" ref="AC680">IF( $AA680="", "", INDEX(聲母資料表, $AA680, AC$5))</f>
        <v>#REF!</v>
      </c>
      <c r="AD680" s="305" t="e">
        <f t="shared" si="270"/>
        <v>#REF!</v>
      </c>
      <c r="AE680" s="301" t="e" cm="1">
        <f t="array" ref="AE680">IF( $X680, "", INDEX(韻母資料表, AD680, AE$5))</f>
        <v>#REF!</v>
      </c>
      <c r="AF680" s="301" t="e" cm="1">
        <f t="array" ref="AF680">IF( $X680, "", INDEX(韻母資料表, AE680, AF$5))</f>
        <v>#REF!</v>
      </c>
      <c r="AG680" s="298"/>
      <c r="AH680" s="301" t="e">
        <f t="array" ref="AH680">IF( $X680, "", IF( INDEX(韻母資料表, AD680, $AH$5) = "入聲", TRUE, FALSE) )</f>
        <v>#REF!</v>
      </c>
      <c r="AI680" s="302" t="e">
        <f t="shared" si="271"/>
        <v>#REF!</v>
      </c>
      <c r="AJ680" s="302" t="e">
        <f t="shared" si="275"/>
        <v>#REF!</v>
      </c>
      <c r="AK680" s="362" t="e">
        <f t="array" ref="AK680">IF( $X680, "", INDEX(韻母資料表, $AD680, $AK$5))</f>
        <v>#REF!</v>
      </c>
      <c r="AL680" s="362" t="e">
        <f t="array" ref="AL680">IF($X680, "", INDEX(白話字韻母八聲調資料表, $AE680, $AJ680))</f>
        <v>#REF!</v>
      </c>
      <c r="AM680" s="298"/>
      <c r="AN680" s="362" t="e" cm="1">
        <f t="array" ref="AN680">IF($W680, "", INDEX(聲母資料表, $AA680, AN$5))</f>
        <v>#REF!</v>
      </c>
      <c r="AO680" s="367" t="e" cm="1">
        <f t="array" ref="AO680">IF($X680, "", INDEX(韻母資料表, $AD680, AO$5))</f>
        <v>#REF!</v>
      </c>
      <c r="AP680" s="362" t="e" cm="1">
        <f t="array" ref="AP680">IF($X680, "", INDEX(台羅韻母八聲調資料表, $AE680, $F680))</f>
        <v>#REF!</v>
      </c>
      <c r="AQ680" s="298"/>
      <c r="AR680" s="302" t="e">
        <f t="array" ref="AR680">IF($W680, "", INDEX(聲母資料表, $AA680, $AR$5))</f>
        <v>#REF!</v>
      </c>
      <c r="AS680" s="303" t="e">
        <f t="array" ref="AS680">IF($X680, "", INDEX(韻母資料表, $AD680, $AS$5))</f>
        <v>#REF!</v>
      </c>
      <c r="AT680" s="302" t="e">
        <f t="array" ref="AT680">IF($X680, "", INDEX(閩拼韻母八聲調資料表, $AE680, $AJ680))</f>
        <v>#REF!</v>
      </c>
      <c r="AV680" s="301" t="b">
        <f t="shared" si="273"/>
        <v>0</v>
      </c>
      <c r="AW680" s="301" t="str">
        <f>IF( $AV680, IFERROR( IF(MATCH( $E680, 顎音化聲母!$H$9:$H$37, 0), TRUE, FALSE), FALSE), "")</f>
        <v/>
      </c>
      <c r="AX680" s="301" t="str">
        <f t="array" ref="AX680">IF( AND($AV680, $AW680), INDEX(顎音化聲母資料表, MATCH( $D680 &amp; $E680, 顎音化聲母!$L$5:$L$136, 0), 3), "")</f>
        <v/>
      </c>
      <c r="AY680" s="301" t="e">
        <f t="shared" si="272"/>
        <v>#REF!</v>
      </c>
      <c r="AZ680" s="362" t="e">
        <f t="array" ref="AZ680">IF($AY680="", "", IF( $AX680&lt;&gt;"", $AX680,INDEX(聲母資料表, $AY680, $AZ$5)))</f>
        <v>#REF!</v>
      </c>
      <c r="BA680" s="362" t="e">
        <f t="array" ref="BA680">IF($X680, "", INDEX(方音八音反切資料表, $AE680, $AJ680))</f>
        <v>#REF!</v>
      </c>
    </row>
    <row r="681" spans="2:53">
      <c r="B681" s="307">
        <f t="shared" si="253"/>
        <v>674</v>
      </c>
      <c r="C681" s="404" t="e">
        <f>MID(#REF!, B681, 1)</f>
        <v>#REF!</v>
      </c>
      <c r="D681" s="312"/>
      <c r="E681" s="312"/>
      <c r="F681" s="296"/>
      <c r="G681" s="418" t="e">
        <f t="shared" si="254"/>
        <v>#REF!</v>
      </c>
      <c r="H681" s="269" t="e" cm="1">
        <f t="array" ref="H681">IF( OR($U681, NOT($V681), $X681), "",  $AF681 &amp; INDEX(中文數值資料表, $AJ681, 2) &amp; $AC681)</f>
        <v>#REF!</v>
      </c>
      <c r="I681" s="332" t="e">
        <f t="shared" si="255"/>
        <v>#REF!</v>
      </c>
      <c r="J681" s="333" t="e">
        <f t="shared" si="256"/>
        <v>#REF!</v>
      </c>
      <c r="K681" s="334" t="e">
        <f t="shared" si="257"/>
        <v>#REF!</v>
      </c>
      <c r="L681" s="335" t="e">
        <f t="shared" si="258"/>
        <v>#REF!</v>
      </c>
      <c r="M681" s="270" t="e">
        <f t="shared" ca="1" si="259"/>
        <v>#REF!</v>
      </c>
      <c r="N681" s="270" t="e">
        <f t="shared" ca="1" si="260"/>
        <v>#REF!</v>
      </c>
      <c r="O681" s="270" t="e">
        <f t="shared" ca="1" si="261"/>
        <v>#REF!</v>
      </c>
      <c r="P681" s="270" t="e">
        <f t="shared" ca="1" si="276"/>
        <v>#REF!</v>
      </c>
      <c r="Q681" s="270" t="e">
        <f t="shared" ca="1" si="276"/>
        <v>#REF!</v>
      </c>
      <c r="R681" s="271" t="e">
        <f t="shared" ca="1" si="263"/>
        <v>#REF!</v>
      </c>
      <c r="S681" s="271" t="e">
        <f t="shared" ca="1" si="264"/>
        <v>#REF!</v>
      </c>
      <c r="T681" s="244"/>
      <c r="U681" s="272" t="b">
        <f t="shared" si="265"/>
        <v>0</v>
      </c>
      <c r="V681" s="272" t="e">
        <f t="shared" si="266"/>
        <v>#REF!</v>
      </c>
      <c r="W681" s="272" t="e">
        <f t="shared" si="274"/>
        <v>#REF!</v>
      </c>
      <c r="X681" s="272" t="e">
        <f t="shared" si="267"/>
        <v>#REF!</v>
      </c>
      <c r="Y681" s="272" t="e">
        <f t="shared" si="268"/>
        <v>#REF!</v>
      </c>
      <c r="Z681" s="298"/>
      <c r="AA681" s="305" t="e">
        <f t="shared" si="269"/>
        <v>#REF!</v>
      </c>
      <c r="AB681" s="301" t="e" cm="1">
        <f t="array" ref="AB681">IF( $AA681="", "", INDEX(聲母資料表, $AA681, AB$5))</f>
        <v>#REF!</v>
      </c>
      <c r="AC681" s="301" t="e" cm="1">
        <f t="array" ref="AC681">IF( $AA681="", "", INDEX(聲母資料表, $AA681, AC$5))</f>
        <v>#REF!</v>
      </c>
      <c r="AD681" s="305" t="e">
        <f t="shared" si="270"/>
        <v>#REF!</v>
      </c>
      <c r="AE681" s="301" t="e" cm="1">
        <f t="array" ref="AE681">IF( $X681, "", INDEX(韻母資料表, AD681, AE$5))</f>
        <v>#REF!</v>
      </c>
      <c r="AF681" s="301" t="e" cm="1">
        <f t="array" ref="AF681">IF( $X681, "", INDEX(韻母資料表, AE681, AF$5))</f>
        <v>#REF!</v>
      </c>
      <c r="AG681" s="298"/>
      <c r="AH681" s="301" t="e">
        <f t="array" ref="AH681">IF( $X681, "", IF( INDEX(韻母資料表, AD681, $AH$5) = "入聲", TRUE, FALSE) )</f>
        <v>#REF!</v>
      </c>
      <c r="AI681" s="302" t="e">
        <f t="shared" si="271"/>
        <v>#REF!</v>
      </c>
      <c r="AJ681" s="302" t="e">
        <f t="shared" si="275"/>
        <v>#REF!</v>
      </c>
      <c r="AK681" s="362" t="e">
        <f t="array" ref="AK681">IF( $X681, "", INDEX(韻母資料表, $AD681, $AK$5))</f>
        <v>#REF!</v>
      </c>
      <c r="AL681" s="362" t="e">
        <f t="array" ref="AL681">IF($X681, "", INDEX(白話字韻母八聲調資料表, $AE681, $AJ681))</f>
        <v>#REF!</v>
      </c>
      <c r="AM681" s="298"/>
      <c r="AN681" s="362" t="e" cm="1">
        <f t="array" ref="AN681">IF($W681, "", INDEX(聲母資料表, $AA681, AN$5))</f>
        <v>#REF!</v>
      </c>
      <c r="AO681" s="367" t="e" cm="1">
        <f t="array" ref="AO681">IF($X681, "", INDEX(韻母資料表, $AD681, AO$5))</f>
        <v>#REF!</v>
      </c>
      <c r="AP681" s="362" t="e" cm="1">
        <f t="array" ref="AP681">IF($X681, "", INDEX(台羅韻母八聲調資料表, $AE681, $F681))</f>
        <v>#REF!</v>
      </c>
      <c r="AQ681" s="298"/>
      <c r="AR681" s="302" t="e">
        <f t="array" ref="AR681">IF($W681, "", INDEX(聲母資料表, $AA681, $AR$5))</f>
        <v>#REF!</v>
      </c>
      <c r="AS681" s="303" t="e">
        <f t="array" ref="AS681">IF($X681, "", INDEX(韻母資料表, $AD681, $AS$5))</f>
        <v>#REF!</v>
      </c>
      <c r="AT681" s="302" t="e">
        <f t="array" ref="AT681">IF($X681, "", INDEX(閩拼韻母八聲調資料表, $AE681, $AJ681))</f>
        <v>#REF!</v>
      </c>
      <c r="AV681" s="301" t="b">
        <f t="shared" si="273"/>
        <v>0</v>
      </c>
      <c r="AW681" s="301" t="str">
        <f>IF( $AV681, IFERROR( IF(MATCH( $E681, 顎音化聲母!$H$9:$H$37, 0), TRUE, FALSE), FALSE), "")</f>
        <v/>
      </c>
      <c r="AX681" s="301" t="str">
        <f t="array" ref="AX681">IF( AND($AV681, $AW681), INDEX(顎音化聲母資料表, MATCH( $D681 &amp; $E681, 顎音化聲母!$L$5:$L$136, 0), 3), "")</f>
        <v/>
      </c>
      <c r="AY681" s="301" t="e">
        <f t="shared" si="272"/>
        <v>#REF!</v>
      </c>
      <c r="AZ681" s="362" t="e">
        <f t="array" ref="AZ681">IF($AY681="", "", IF( $AX681&lt;&gt;"", $AX681,INDEX(聲母資料表, $AY681, $AZ$5)))</f>
        <v>#REF!</v>
      </c>
      <c r="BA681" s="362" t="e">
        <f t="array" ref="BA681">IF($X681, "", INDEX(方音八音反切資料表, $AE681, $AJ681))</f>
        <v>#REF!</v>
      </c>
    </row>
    <row r="682" spans="2:53">
      <c r="B682" s="307">
        <f t="shared" si="253"/>
        <v>675</v>
      </c>
      <c r="C682" s="404" t="e">
        <f>MID(#REF!, B682, 1)</f>
        <v>#REF!</v>
      </c>
      <c r="D682" s="312"/>
      <c r="E682" s="312"/>
      <c r="F682" s="296"/>
      <c r="G682" s="418" t="e">
        <f t="shared" si="254"/>
        <v>#REF!</v>
      </c>
      <c r="H682" s="269" t="e" cm="1">
        <f t="array" ref="H682">IF( OR($U682, NOT($V682), $X682), "",  $AF682 &amp; INDEX(中文數值資料表, $AJ682, 2) &amp; $AC682)</f>
        <v>#REF!</v>
      </c>
      <c r="I682" s="332" t="e">
        <f t="shared" si="255"/>
        <v>#REF!</v>
      </c>
      <c r="J682" s="333" t="e">
        <f t="shared" si="256"/>
        <v>#REF!</v>
      </c>
      <c r="K682" s="334" t="e">
        <f t="shared" si="257"/>
        <v>#REF!</v>
      </c>
      <c r="L682" s="335" t="e">
        <f t="shared" si="258"/>
        <v>#REF!</v>
      </c>
      <c r="M682" s="270" t="e">
        <f t="shared" ca="1" si="259"/>
        <v>#REF!</v>
      </c>
      <c r="N682" s="270" t="e">
        <f t="shared" ca="1" si="260"/>
        <v>#REF!</v>
      </c>
      <c r="O682" s="270" t="e">
        <f t="shared" ca="1" si="261"/>
        <v>#REF!</v>
      </c>
      <c r="P682" s="270" t="e">
        <f t="shared" ca="1" si="276"/>
        <v>#REF!</v>
      </c>
      <c r="Q682" s="270" t="e">
        <f t="shared" ca="1" si="276"/>
        <v>#REF!</v>
      </c>
      <c r="R682" s="271" t="e">
        <f t="shared" ca="1" si="263"/>
        <v>#REF!</v>
      </c>
      <c r="S682" s="271" t="e">
        <f t="shared" ca="1" si="264"/>
        <v>#REF!</v>
      </c>
      <c r="T682" s="244"/>
      <c r="U682" s="272" t="b">
        <f t="shared" si="265"/>
        <v>0</v>
      </c>
      <c r="V682" s="272" t="e">
        <f t="shared" si="266"/>
        <v>#REF!</v>
      </c>
      <c r="W682" s="272" t="e">
        <f t="shared" si="274"/>
        <v>#REF!</v>
      </c>
      <c r="X682" s="272" t="e">
        <f t="shared" si="267"/>
        <v>#REF!</v>
      </c>
      <c r="Y682" s="272" t="e">
        <f t="shared" si="268"/>
        <v>#REF!</v>
      </c>
      <c r="Z682" s="298"/>
      <c r="AA682" s="305" t="e">
        <f t="shared" si="269"/>
        <v>#REF!</v>
      </c>
      <c r="AB682" s="301" t="e" cm="1">
        <f t="array" ref="AB682">IF( $AA682="", "", INDEX(聲母資料表, $AA682, AB$5))</f>
        <v>#REF!</v>
      </c>
      <c r="AC682" s="301" t="e" cm="1">
        <f t="array" ref="AC682">IF( $AA682="", "", INDEX(聲母資料表, $AA682, AC$5))</f>
        <v>#REF!</v>
      </c>
      <c r="AD682" s="305" t="e">
        <f t="shared" si="270"/>
        <v>#REF!</v>
      </c>
      <c r="AE682" s="301" t="e" cm="1">
        <f t="array" ref="AE682">IF( $X682, "", INDEX(韻母資料表, AD682, AE$5))</f>
        <v>#REF!</v>
      </c>
      <c r="AF682" s="301" t="e" cm="1">
        <f t="array" ref="AF682">IF( $X682, "", INDEX(韻母資料表, AE682, AF$5))</f>
        <v>#REF!</v>
      </c>
      <c r="AG682" s="298"/>
      <c r="AH682" s="301" t="e">
        <f t="array" ref="AH682">IF( $X682, "", IF( INDEX(韻母資料表, AD682, $AH$5) = "入聲", TRUE, FALSE) )</f>
        <v>#REF!</v>
      </c>
      <c r="AI682" s="302" t="e">
        <f t="shared" si="271"/>
        <v>#REF!</v>
      </c>
      <c r="AJ682" s="302" t="e">
        <f t="shared" si="275"/>
        <v>#REF!</v>
      </c>
      <c r="AK682" s="362" t="e">
        <f t="array" ref="AK682">IF( $X682, "", INDEX(韻母資料表, $AD682, $AK$5))</f>
        <v>#REF!</v>
      </c>
      <c r="AL682" s="362" t="e">
        <f t="array" ref="AL682">IF($X682, "", INDEX(白話字韻母八聲調資料表, $AE682, $AJ682))</f>
        <v>#REF!</v>
      </c>
      <c r="AM682" s="298"/>
      <c r="AN682" s="362" t="e" cm="1">
        <f t="array" ref="AN682">IF($W682, "", INDEX(聲母資料表, $AA682, AN$5))</f>
        <v>#REF!</v>
      </c>
      <c r="AO682" s="367" t="e" cm="1">
        <f t="array" ref="AO682">IF($X682, "", INDEX(韻母資料表, $AD682, AO$5))</f>
        <v>#REF!</v>
      </c>
      <c r="AP682" s="362" t="e" cm="1">
        <f t="array" ref="AP682">IF($X682, "", INDEX(台羅韻母八聲調資料表, $AE682, $F682))</f>
        <v>#REF!</v>
      </c>
      <c r="AQ682" s="298"/>
      <c r="AR682" s="302" t="e">
        <f t="array" ref="AR682">IF($W682, "", INDEX(聲母資料表, $AA682, $AR$5))</f>
        <v>#REF!</v>
      </c>
      <c r="AS682" s="303" t="e">
        <f t="array" ref="AS682">IF($X682, "", INDEX(韻母資料表, $AD682, $AS$5))</f>
        <v>#REF!</v>
      </c>
      <c r="AT682" s="302" t="e">
        <f t="array" ref="AT682">IF($X682, "", INDEX(閩拼韻母八聲調資料表, $AE682, $AJ682))</f>
        <v>#REF!</v>
      </c>
      <c r="AV682" s="301" t="b">
        <f t="shared" si="273"/>
        <v>0</v>
      </c>
      <c r="AW682" s="301" t="str">
        <f>IF( $AV682, IFERROR( IF(MATCH( $E682, 顎音化聲母!$H$9:$H$37, 0), TRUE, FALSE), FALSE), "")</f>
        <v/>
      </c>
      <c r="AX682" s="301" t="str">
        <f t="array" ref="AX682">IF( AND($AV682, $AW682), INDEX(顎音化聲母資料表, MATCH( $D682 &amp; $E682, 顎音化聲母!$L$5:$L$136, 0), 3), "")</f>
        <v/>
      </c>
      <c r="AY682" s="301" t="e">
        <f t="shared" si="272"/>
        <v>#REF!</v>
      </c>
      <c r="AZ682" s="362" t="e">
        <f t="array" ref="AZ682">IF($AY682="", "", IF( $AX682&lt;&gt;"", $AX682,INDEX(聲母資料表, $AY682, $AZ$5)))</f>
        <v>#REF!</v>
      </c>
      <c r="BA682" s="362" t="e">
        <f t="array" ref="BA682">IF($X682, "", INDEX(方音八音反切資料表, $AE682, $AJ682))</f>
        <v>#REF!</v>
      </c>
    </row>
    <row r="683" spans="2:53">
      <c r="B683" s="307">
        <f t="shared" si="253"/>
        <v>676</v>
      </c>
      <c r="C683" s="404" t="e">
        <f>MID(#REF!, B683, 1)</f>
        <v>#REF!</v>
      </c>
      <c r="D683" s="312"/>
      <c r="E683" s="312"/>
      <c r="F683" s="296"/>
      <c r="G683" s="418" t="e">
        <f t="shared" si="254"/>
        <v>#REF!</v>
      </c>
      <c r="H683" s="269" t="e" cm="1">
        <f t="array" ref="H683">IF( OR($U683, NOT($V683), $X683), "",  $AF683 &amp; INDEX(中文數值資料表, $AJ683, 2) &amp; $AC683)</f>
        <v>#REF!</v>
      </c>
      <c r="I683" s="332" t="e">
        <f t="shared" si="255"/>
        <v>#REF!</v>
      </c>
      <c r="J683" s="333" t="e">
        <f t="shared" si="256"/>
        <v>#REF!</v>
      </c>
      <c r="K683" s="334" t="e">
        <f t="shared" si="257"/>
        <v>#REF!</v>
      </c>
      <c r="L683" s="335" t="e">
        <f t="shared" si="258"/>
        <v>#REF!</v>
      </c>
      <c r="M683" s="270" t="e">
        <f t="shared" ca="1" si="259"/>
        <v>#REF!</v>
      </c>
      <c r="N683" s="270" t="e">
        <f t="shared" ca="1" si="260"/>
        <v>#REF!</v>
      </c>
      <c r="O683" s="270" t="e">
        <f t="shared" ca="1" si="261"/>
        <v>#REF!</v>
      </c>
      <c r="P683" s="270" t="e">
        <f t="shared" ca="1" si="276"/>
        <v>#REF!</v>
      </c>
      <c r="Q683" s="270" t="e">
        <f t="shared" ca="1" si="276"/>
        <v>#REF!</v>
      </c>
      <c r="R683" s="271" t="e">
        <f t="shared" ca="1" si="263"/>
        <v>#REF!</v>
      </c>
      <c r="S683" s="271" t="e">
        <f t="shared" ca="1" si="264"/>
        <v>#REF!</v>
      </c>
      <c r="T683" s="244"/>
      <c r="U683" s="272" t="b">
        <f t="shared" si="265"/>
        <v>0</v>
      </c>
      <c r="V683" s="272" t="e">
        <f t="shared" si="266"/>
        <v>#REF!</v>
      </c>
      <c r="W683" s="272" t="e">
        <f t="shared" si="274"/>
        <v>#REF!</v>
      </c>
      <c r="X683" s="272" t="e">
        <f t="shared" si="267"/>
        <v>#REF!</v>
      </c>
      <c r="Y683" s="272" t="e">
        <f t="shared" si="268"/>
        <v>#REF!</v>
      </c>
      <c r="Z683" s="298"/>
      <c r="AA683" s="305" t="e">
        <f t="shared" si="269"/>
        <v>#REF!</v>
      </c>
      <c r="AB683" s="301" t="e" cm="1">
        <f t="array" ref="AB683">IF( $AA683="", "", INDEX(聲母資料表, $AA683, AB$5))</f>
        <v>#REF!</v>
      </c>
      <c r="AC683" s="301" t="e" cm="1">
        <f t="array" ref="AC683">IF( $AA683="", "", INDEX(聲母資料表, $AA683, AC$5))</f>
        <v>#REF!</v>
      </c>
      <c r="AD683" s="305" t="e">
        <f t="shared" si="270"/>
        <v>#REF!</v>
      </c>
      <c r="AE683" s="301" t="e" cm="1">
        <f t="array" ref="AE683">IF( $X683, "", INDEX(韻母資料表, AD683, AE$5))</f>
        <v>#REF!</v>
      </c>
      <c r="AF683" s="301" t="e" cm="1">
        <f t="array" ref="AF683">IF( $X683, "", INDEX(韻母資料表, AE683, AF$5))</f>
        <v>#REF!</v>
      </c>
      <c r="AG683" s="298"/>
      <c r="AH683" s="301" t="e">
        <f t="array" ref="AH683">IF( $X683, "", IF( INDEX(韻母資料表, AD683, $AH$5) = "入聲", TRUE, FALSE) )</f>
        <v>#REF!</v>
      </c>
      <c r="AI683" s="302" t="e">
        <f t="shared" si="271"/>
        <v>#REF!</v>
      </c>
      <c r="AJ683" s="302" t="e">
        <f t="shared" si="275"/>
        <v>#REF!</v>
      </c>
      <c r="AK683" s="362" t="e">
        <f t="array" ref="AK683">IF( $X683, "", INDEX(韻母資料表, $AD683, $AK$5))</f>
        <v>#REF!</v>
      </c>
      <c r="AL683" s="362" t="e">
        <f t="array" ref="AL683">IF($X683, "", INDEX(白話字韻母八聲調資料表, $AE683, $AJ683))</f>
        <v>#REF!</v>
      </c>
      <c r="AM683" s="298"/>
      <c r="AN683" s="362" t="e" cm="1">
        <f t="array" ref="AN683">IF($W683, "", INDEX(聲母資料表, $AA683, AN$5))</f>
        <v>#REF!</v>
      </c>
      <c r="AO683" s="367" t="e" cm="1">
        <f t="array" ref="AO683">IF($X683, "", INDEX(韻母資料表, $AD683, AO$5))</f>
        <v>#REF!</v>
      </c>
      <c r="AP683" s="362" t="e" cm="1">
        <f t="array" ref="AP683">IF($X683, "", INDEX(台羅韻母八聲調資料表, $AE683, $F683))</f>
        <v>#REF!</v>
      </c>
      <c r="AQ683" s="298"/>
      <c r="AR683" s="302" t="e">
        <f t="array" ref="AR683">IF($W683, "", INDEX(聲母資料表, $AA683, $AR$5))</f>
        <v>#REF!</v>
      </c>
      <c r="AS683" s="303" t="e">
        <f t="array" ref="AS683">IF($X683, "", INDEX(韻母資料表, $AD683, $AS$5))</f>
        <v>#REF!</v>
      </c>
      <c r="AT683" s="302" t="e">
        <f t="array" ref="AT683">IF($X683, "", INDEX(閩拼韻母八聲調資料表, $AE683, $AJ683))</f>
        <v>#REF!</v>
      </c>
      <c r="AV683" s="301" t="b">
        <f t="shared" si="273"/>
        <v>0</v>
      </c>
      <c r="AW683" s="301" t="str">
        <f>IF( $AV683, IFERROR( IF(MATCH( $E683, 顎音化聲母!$H$9:$H$37, 0), TRUE, FALSE), FALSE), "")</f>
        <v/>
      </c>
      <c r="AX683" s="301" t="str">
        <f t="array" ref="AX683">IF( AND($AV683, $AW683), INDEX(顎音化聲母資料表, MATCH( $D683 &amp; $E683, 顎音化聲母!$L$5:$L$136, 0), 3), "")</f>
        <v/>
      </c>
      <c r="AY683" s="301" t="e">
        <f t="shared" si="272"/>
        <v>#REF!</v>
      </c>
      <c r="AZ683" s="362" t="e">
        <f t="array" ref="AZ683">IF($AY683="", "", IF( $AX683&lt;&gt;"", $AX683,INDEX(聲母資料表, $AY683, $AZ$5)))</f>
        <v>#REF!</v>
      </c>
      <c r="BA683" s="362" t="e">
        <f t="array" ref="BA683">IF($X683, "", INDEX(方音八音反切資料表, $AE683, $AJ683))</f>
        <v>#REF!</v>
      </c>
    </row>
    <row r="684" spans="2:53">
      <c r="B684" s="307">
        <f t="shared" si="253"/>
        <v>677</v>
      </c>
      <c r="C684" s="404" t="e">
        <f>MID(#REF!, B684, 1)</f>
        <v>#REF!</v>
      </c>
      <c r="D684" s="312"/>
      <c r="E684" s="312"/>
      <c r="F684" s="296"/>
      <c r="G684" s="418" t="e">
        <f t="shared" si="254"/>
        <v>#REF!</v>
      </c>
      <c r="H684" s="269" t="e" cm="1">
        <f t="array" ref="H684">IF( OR($U684, NOT($V684), $X684), "",  $AF684 &amp; INDEX(中文數值資料表, $AJ684, 2) &amp; $AC684)</f>
        <v>#REF!</v>
      </c>
      <c r="I684" s="332" t="e">
        <f t="shared" si="255"/>
        <v>#REF!</v>
      </c>
      <c r="J684" s="333" t="e">
        <f t="shared" si="256"/>
        <v>#REF!</v>
      </c>
      <c r="K684" s="334" t="e">
        <f t="shared" si="257"/>
        <v>#REF!</v>
      </c>
      <c r="L684" s="335" t="e">
        <f t="shared" si="258"/>
        <v>#REF!</v>
      </c>
      <c r="M684" s="270" t="e">
        <f t="shared" ca="1" si="259"/>
        <v>#REF!</v>
      </c>
      <c r="N684" s="270" t="e">
        <f t="shared" ca="1" si="260"/>
        <v>#REF!</v>
      </c>
      <c r="O684" s="270" t="e">
        <f t="shared" ca="1" si="261"/>
        <v>#REF!</v>
      </c>
      <c r="P684" s="270" t="e">
        <f t="shared" ca="1" si="276"/>
        <v>#REF!</v>
      </c>
      <c r="Q684" s="270" t="e">
        <f t="shared" ca="1" si="276"/>
        <v>#REF!</v>
      </c>
      <c r="R684" s="271" t="e">
        <f t="shared" ca="1" si="263"/>
        <v>#REF!</v>
      </c>
      <c r="S684" s="271" t="e">
        <f t="shared" ca="1" si="264"/>
        <v>#REF!</v>
      </c>
      <c r="T684" s="244"/>
      <c r="U684" s="272" t="b">
        <f t="shared" si="265"/>
        <v>0</v>
      </c>
      <c r="V684" s="272" t="e">
        <f t="shared" si="266"/>
        <v>#REF!</v>
      </c>
      <c r="W684" s="272" t="e">
        <f t="shared" si="274"/>
        <v>#REF!</v>
      </c>
      <c r="X684" s="272" t="e">
        <f t="shared" si="267"/>
        <v>#REF!</v>
      </c>
      <c r="Y684" s="272" t="e">
        <f t="shared" si="268"/>
        <v>#REF!</v>
      </c>
      <c r="Z684" s="298"/>
      <c r="AA684" s="305" t="e">
        <f t="shared" si="269"/>
        <v>#REF!</v>
      </c>
      <c r="AB684" s="301" t="e" cm="1">
        <f t="array" ref="AB684">IF( $AA684="", "", INDEX(聲母資料表, $AA684, AB$5))</f>
        <v>#REF!</v>
      </c>
      <c r="AC684" s="301" t="e" cm="1">
        <f t="array" ref="AC684">IF( $AA684="", "", INDEX(聲母資料表, $AA684, AC$5))</f>
        <v>#REF!</v>
      </c>
      <c r="AD684" s="305" t="e">
        <f t="shared" si="270"/>
        <v>#REF!</v>
      </c>
      <c r="AE684" s="301" t="e" cm="1">
        <f t="array" ref="AE684">IF( $X684, "", INDEX(韻母資料表, AD684, AE$5))</f>
        <v>#REF!</v>
      </c>
      <c r="AF684" s="301" t="e" cm="1">
        <f t="array" ref="AF684">IF( $X684, "", INDEX(韻母資料表, AE684, AF$5))</f>
        <v>#REF!</v>
      </c>
      <c r="AG684" s="298"/>
      <c r="AH684" s="301" t="e">
        <f t="array" ref="AH684">IF( $X684, "", IF( INDEX(韻母資料表, AD684, $AH$5) = "入聲", TRUE, FALSE) )</f>
        <v>#REF!</v>
      </c>
      <c r="AI684" s="302" t="e">
        <f t="shared" si="271"/>
        <v>#REF!</v>
      </c>
      <c r="AJ684" s="302" t="e">
        <f t="shared" si="275"/>
        <v>#REF!</v>
      </c>
      <c r="AK684" s="362" t="e">
        <f t="array" ref="AK684">IF( $X684, "", INDEX(韻母資料表, $AD684, $AK$5))</f>
        <v>#REF!</v>
      </c>
      <c r="AL684" s="362" t="e">
        <f t="array" ref="AL684">IF($X684, "", INDEX(白話字韻母八聲調資料表, $AE684, $AJ684))</f>
        <v>#REF!</v>
      </c>
      <c r="AM684" s="298"/>
      <c r="AN684" s="362" t="e" cm="1">
        <f t="array" ref="AN684">IF($W684, "", INDEX(聲母資料表, $AA684, AN$5))</f>
        <v>#REF!</v>
      </c>
      <c r="AO684" s="367" t="e" cm="1">
        <f t="array" ref="AO684">IF($X684, "", INDEX(韻母資料表, $AD684, AO$5))</f>
        <v>#REF!</v>
      </c>
      <c r="AP684" s="362" t="e" cm="1">
        <f t="array" ref="AP684">IF($X684, "", INDEX(台羅韻母八聲調資料表, $AE684, $F684))</f>
        <v>#REF!</v>
      </c>
      <c r="AQ684" s="298"/>
      <c r="AR684" s="302" t="e">
        <f t="array" ref="AR684">IF($W684, "", INDEX(聲母資料表, $AA684, $AR$5))</f>
        <v>#REF!</v>
      </c>
      <c r="AS684" s="303" t="e">
        <f t="array" ref="AS684">IF($X684, "", INDEX(韻母資料表, $AD684, $AS$5))</f>
        <v>#REF!</v>
      </c>
      <c r="AT684" s="302" t="e">
        <f t="array" ref="AT684">IF($X684, "", INDEX(閩拼韻母八聲調資料表, $AE684, $AJ684))</f>
        <v>#REF!</v>
      </c>
      <c r="AV684" s="301" t="b">
        <f t="shared" si="273"/>
        <v>0</v>
      </c>
      <c r="AW684" s="301" t="str">
        <f>IF( $AV684, IFERROR( IF(MATCH( $E684, 顎音化聲母!$H$9:$H$37, 0), TRUE, FALSE), FALSE), "")</f>
        <v/>
      </c>
      <c r="AX684" s="301" t="str">
        <f t="array" ref="AX684">IF( AND($AV684, $AW684), INDEX(顎音化聲母資料表, MATCH( $D684 &amp; $E684, 顎音化聲母!$L$5:$L$136, 0), 3), "")</f>
        <v/>
      </c>
      <c r="AY684" s="301" t="e">
        <f t="shared" si="272"/>
        <v>#REF!</v>
      </c>
      <c r="AZ684" s="362" t="e">
        <f t="array" ref="AZ684">IF($AY684="", "", IF( $AX684&lt;&gt;"", $AX684,INDEX(聲母資料表, $AY684, $AZ$5)))</f>
        <v>#REF!</v>
      </c>
      <c r="BA684" s="362" t="e">
        <f t="array" ref="BA684">IF($X684, "", INDEX(方音八音反切資料表, $AE684, $AJ684))</f>
        <v>#REF!</v>
      </c>
    </row>
    <row r="685" spans="2:53">
      <c r="B685" s="307">
        <f t="shared" si="253"/>
        <v>678</v>
      </c>
      <c r="C685" s="404" t="e">
        <f>MID(#REF!, B685, 1)</f>
        <v>#REF!</v>
      </c>
      <c r="D685" s="312"/>
      <c r="E685" s="312"/>
      <c r="F685" s="296"/>
      <c r="G685" s="418" t="e">
        <f t="shared" si="254"/>
        <v>#REF!</v>
      </c>
      <c r="H685" s="269" t="e" cm="1">
        <f t="array" ref="H685">IF( OR($U685, NOT($V685), $X685), "",  $AF685 &amp; INDEX(中文數值資料表, $AJ685, 2) &amp; $AC685)</f>
        <v>#REF!</v>
      </c>
      <c r="I685" s="332" t="e">
        <f t="shared" si="255"/>
        <v>#REF!</v>
      </c>
      <c r="J685" s="333" t="e">
        <f t="shared" si="256"/>
        <v>#REF!</v>
      </c>
      <c r="K685" s="334" t="e">
        <f t="shared" si="257"/>
        <v>#REF!</v>
      </c>
      <c r="L685" s="335" t="e">
        <f t="shared" si="258"/>
        <v>#REF!</v>
      </c>
      <c r="M685" s="270" t="e">
        <f t="shared" ca="1" si="259"/>
        <v>#REF!</v>
      </c>
      <c r="N685" s="270" t="e">
        <f t="shared" ca="1" si="260"/>
        <v>#REF!</v>
      </c>
      <c r="O685" s="270" t="e">
        <f t="shared" ca="1" si="261"/>
        <v>#REF!</v>
      </c>
      <c r="P685" s="270" t="e">
        <f t="shared" ca="1" si="276"/>
        <v>#REF!</v>
      </c>
      <c r="Q685" s="270" t="e">
        <f t="shared" ca="1" si="276"/>
        <v>#REF!</v>
      </c>
      <c r="R685" s="271" t="e">
        <f t="shared" ca="1" si="263"/>
        <v>#REF!</v>
      </c>
      <c r="S685" s="271" t="e">
        <f t="shared" ca="1" si="264"/>
        <v>#REF!</v>
      </c>
      <c r="T685" s="244"/>
      <c r="U685" s="272" t="b">
        <f t="shared" si="265"/>
        <v>0</v>
      </c>
      <c r="V685" s="272" t="e">
        <f t="shared" si="266"/>
        <v>#REF!</v>
      </c>
      <c r="W685" s="272" t="e">
        <f t="shared" si="274"/>
        <v>#REF!</v>
      </c>
      <c r="X685" s="272" t="e">
        <f t="shared" si="267"/>
        <v>#REF!</v>
      </c>
      <c r="Y685" s="272" t="e">
        <f t="shared" si="268"/>
        <v>#REF!</v>
      </c>
      <c r="Z685" s="298"/>
      <c r="AA685" s="305" t="e">
        <f t="shared" si="269"/>
        <v>#REF!</v>
      </c>
      <c r="AB685" s="301" t="e" cm="1">
        <f t="array" ref="AB685">IF( $AA685="", "", INDEX(聲母資料表, $AA685, AB$5))</f>
        <v>#REF!</v>
      </c>
      <c r="AC685" s="301" t="e" cm="1">
        <f t="array" ref="AC685">IF( $AA685="", "", INDEX(聲母資料表, $AA685, AC$5))</f>
        <v>#REF!</v>
      </c>
      <c r="AD685" s="305" t="e">
        <f t="shared" si="270"/>
        <v>#REF!</v>
      </c>
      <c r="AE685" s="301" t="e" cm="1">
        <f t="array" ref="AE685">IF( $X685, "", INDEX(韻母資料表, AD685, AE$5))</f>
        <v>#REF!</v>
      </c>
      <c r="AF685" s="301" t="e" cm="1">
        <f t="array" ref="AF685">IF( $X685, "", INDEX(韻母資料表, AE685, AF$5))</f>
        <v>#REF!</v>
      </c>
      <c r="AG685" s="298"/>
      <c r="AH685" s="301" t="e">
        <f t="array" ref="AH685">IF( $X685, "", IF( INDEX(韻母資料表, AD685, $AH$5) = "入聲", TRUE, FALSE) )</f>
        <v>#REF!</v>
      </c>
      <c r="AI685" s="302" t="e">
        <f t="shared" si="271"/>
        <v>#REF!</v>
      </c>
      <c r="AJ685" s="302" t="e">
        <f t="shared" si="275"/>
        <v>#REF!</v>
      </c>
      <c r="AK685" s="362" t="e">
        <f t="array" ref="AK685">IF( $X685, "", INDEX(韻母資料表, $AD685, $AK$5))</f>
        <v>#REF!</v>
      </c>
      <c r="AL685" s="362" t="e">
        <f t="array" ref="AL685">IF($X685, "", INDEX(白話字韻母八聲調資料表, $AE685, $AJ685))</f>
        <v>#REF!</v>
      </c>
      <c r="AM685" s="298"/>
      <c r="AN685" s="362" t="e" cm="1">
        <f t="array" ref="AN685">IF($W685, "", INDEX(聲母資料表, $AA685, AN$5))</f>
        <v>#REF!</v>
      </c>
      <c r="AO685" s="367" t="e" cm="1">
        <f t="array" ref="AO685">IF($X685, "", INDEX(韻母資料表, $AD685, AO$5))</f>
        <v>#REF!</v>
      </c>
      <c r="AP685" s="362" t="e" cm="1">
        <f t="array" ref="AP685">IF($X685, "", INDEX(台羅韻母八聲調資料表, $AE685, $F685))</f>
        <v>#REF!</v>
      </c>
      <c r="AQ685" s="298"/>
      <c r="AR685" s="302" t="e">
        <f t="array" ref="AR685">IF($W685, "", INDEX(聲母資料表, $AA685, $AR$5))</f>
        <v>#REF!</v>
      </c>
      <c r="AS685" s="303" t="e">
        <f t="array" ref="AS685">IF($X685, "", INDEX(韻母資料表, $AD685, $AS$5))</f>
        <v>#REF!</v>
      </c>
      <c r="AT685" s="302" t="e">
        <f t="array" ref="AT685">IF($X685, "", INDEX(閩拼韻母八聲調資料表, $AE685, $AJ685))</f>
        <v>#REF!</v>
      </c>
      <c r="AV685" s="301" t="b">
        <f t="shared" si="273"/>
        <v>0</v>
      </c>
      <c r="AW685" s="301" t="str">
        <f>IF( $AV685, IFERROR( IF(MATCH( $E685, 顎音化聲母!$H$9:$H$37, 0), TRUE, FALSE), FALSE), "")</f>
        <v/>
      </c>
      <c r="AX685" s="301" t="str">
        <f t="array" ref="AX685">IF( AND($AV685, $AW685), INDEX(顎音化聲母資料表, MATCH( $D685 &amp; $E685, 顎音化聲母!$L$5:$L$136, 0), 3), "")</f>
        <v/>
      </c>
      <c r="AY685" s="301" t="e">
        <f t="shared" si="272"/>
        <v>#REF!</v>
      </c>
      <c r="AZ685" s="362" t="e">
        <f t="array" ref="AZ685">IF($AY685="", "", IF( $AX685&lt;&gt;"", $AX685,INDEX(聲母資料表, $AY685, $AZ$5)))</f>
        <v>#REF!</v>
      </c>
      <c r="BA685" s="362" t="e">
        <f t="array" ref="BA685">IF($X685, "", INDEX(方音八音反切資料表, $AE685, $AJ685))</f>
        <v>#REF!</v>
      </c>
    </row>
    <row r="686" spans="2:53">
      <c r="B686" s="307">
        <f t="shared" si="253"/>
        <v>679</v>
      </c>
      <c r="C686" s="404" t="e">
        <f>MID(#REF!, B686, 1)</f>
        <v>#REF!</v>
      </c>
      <c r="D686" s="312"/>
      <c r="E686" s="312"/>
      <c r="F686" s="296"/>
      <c r="G686" s="418" t="e">
        <f t="shared" si="254"/>
        <v>#REF!</v>
      </c>
      <c r="H686" s="269" t="e" cm="1">
        <f t="array" ref="H686">IF( OR($U686, NOT($V686), $X686), "",  $AF686 &amp; INDEX(中文數值資料表, $AJ686, 2) &amp; $AC686)</f>
        <v>#REF!</v>
      </c>
      <c r="I686" s="332" t="e">
        <f t="shared" si="255"/>
        <v>#REF!</v>
      </c>
      <c r="J686" s="333" t="e">
        <f t="shared" si="256"/>
        <v>#REF!</v>
      </c>
      <c r="K686" s="334" t="e">
        <f t="shared" si="257"/>
        <v>#REF!</v>
      </c>
      <c r="L686" s="335" t="e">
        <f t="shared" si="258"/>
        <v>#REF!</v>
      </c>
      <c r="M686" s="270" t="e">
        <f t="shared" ca="1" si="259"/>
        <v>#REF!</v>
      </c>
      <c r="N686" s="270" t="e">
        <f t="shared" ca="1" si="260"/>
        <v>#REF!</v>
      </c>
      <c r="O686" s="270" t="e">
        <f t="shared" ca="1" si="261"/>
        <v>#REF!</v>
      </c>
      <c r="P686" s="270" t="e">
        <f t="shared" ca="1" si="276"/>
        <v>#REF!</v>
      </c>
      <c r="Q686" s="270" t="e">
        <f t="shared" ca="1" si="276"/>
        <v>#REF!</v>
      </c>
      <c r="R686" s="271" t="e">
        <f t="shared" ca="1" si="263"/>
        <v>#REF!</v>
      </c>
      <c r="S686" s="271" t="e">
        <f t="shared" ca="1" si="264"/>
        <v>#REF!</v>
      </c>
      <c r="T686" s="244"/>
      <c r="U686" s="272" t="b">
        <f t="shared" si="265"/>
        <v>0</v>
      </c>
      <c r="V686" s="272" t="e">
        <f t="shared" si="266"/>
        <v>#REF!</v>
      </c>
      <c r="W686" s="272" t="e">
        <f t="shared" si="274"/>
        <v>#REF!</v>
      </c>
      <c r="X686" s="272" t="e">
        <f t="shared" si="267"/>
        <v>#REF!</v>
      </c>
      <c r="Y686" s="272" t="e">
        <f t="shared" si="268"/>
        <v>#REF!</v>
      </c>
      <c r="Z686" s="298"/>
      <c r="AA686" s="305" t="e">
        <f t="shared" si="269"/>
        <v>#REF!</v>
      </c>
      <c r="AB686" s="301" t="e" cm="1">
        <f t="array" ref="AB686">IF( $AA686="", "", INDEX(聲母資料表, $AA686, AB$5))</f>
        <v>#REF!</v>
      </c>
      <c r="AC686" s="301" t="e" cm="1">
        <f t="array" ref="AC686">IF( $AA686="", "", INDEX(聲母資料表, $AA686, AC$5))</f>
        <v>#REF!</v>
      </c>
      <c r="AD686" s="305" t="e">
        <f t="shared" si="270"/>
        <v>#REF!</v>
      </c>
      <c r="AE686" s="301" t="e" cm="1">
        <f t="array" ref="AE686">IF( $X686, "", INDEX(韻母資料表, AD686, AE$5))</f>
        <v>#REF!</v>
      </c>
      <c r="AF686" s="301" t="e" cm="1">
        <f t="array" ref="AF686">IF( $X686, "", INDEX(韻母資料表, AE686, AF$5))</f>
        <v>#REF!</v>
      </c>
      <c r="AG686" s="298"/>
      <c r="AH686" s="301" t="e">
        <f t="array" ref="AH686">IF( $X686, "", IF( INDEX(韻母資料表, AD686, $AH$5) = "入聲", TRUE, FALSE) )</f>
        <v>#REF!</v>
      </c>
      <c r="AI686" s="302" t="e">
        <f t="shared" si="271"/>
        <v>#REF!</v>
      </c>
      <c r="AJ686" s="302" t="e">
        <f t="shared" si="275"/>
        <v>#REF!</v>
      </c>
      <c r="AK686" s="362" t="e">
        <f t="array" ref="AK686">IF( $X686, "", INDEX(韻母資料表, $AD686, $AK$5))</f>
        <v>#REF!</v>
      </c>
      <c r="AL686" s="362" t="e">
        <f t="array" ref="AL686">IF($X686, "", INDEX(白話字韻母八聲調資料表, $AE686, $AJ686))</f>
        <v>#REF!</v>
      </c>
      <c r="AM686" s="298"/>
      <c r="AN686" s="362" t="e" cm="1">
        <f t="array" ref="AN686">IF($W686, "", INDEX(聲母資料表, $AA686, AN$5))</f>
        <v>#REF!</v>
      </c>
      <c r="AO686" s="367" t="e" cm="1">
        <f t="array" ref="AO686">IF($X686, "", INDEX(韻母資料表, $AD686, AO$5))</f>
        <v>#REF!</v>
      </c>
      <c r="AP686" s="362" t="e" cm="1">
        <f t="array" ref="AP686">IF($X686, "", INDEX(台羅韻母八聲調資料表, $AE686, $F686))</f>
        <v>#REF!</v>
      </c>
      <c r="AQ686" s="298"/>
      <c r="AR686" s="302" t="e">
        <f t="array" ref="AR686">IF($W686, "", INDEX(聲母資料表, $AA686, $AR$5))</f>
        <v>#REF!</v>
      </c>
      <c r="AS686" s="303" t="e">
        <f t="array" ref="AS686">IF($X686, "", INDEX(韻母資料表, $AD686, $AS$5))</f>
        <v>#REF!</v>
      </c>
      <c r="AT686" s="302" t="e">
        <f t="array" ref="AT686">IF($X686, "", INDEX(閩拼韻母八聲調資料表, $AE686, $AJ686))</f>
        <v>#REF!</v>
      </c>
      <c r="AV686" s="301" t="b">
        <f t="shared" si="273"/>
        <v>0</v>
      </c>
      <c r="AW686" s="301" t="str">
        <f>IF( $AV686, IFERROR( IF(MATCH( $E686, 顎音化聲母!$H$9:$H$37, 0), TRUE, FALSE), FALSE), "")</f>
        <v/>
      </c>
      <c r="AX686" s="301" t="str">
        <f t="array" ref="AX686">IF( AND($AV686, $AW686), INDEX(顎音化聲母資料表, MATCH( $D686 &amp; $E686, 顎音化聲母!$L$5:$L$136, 0), 3), "")</f>
        <v/>
      </c>
      <c r="AY686" s="301" t="e">
        <f t="shared" si="272"/>
        <v>#REF!</v>
      </c>
      <c r="AZ686" s="362" t="e">
        <f t="array" ref="AZ686">IF($AY686="", "", IF( $AX686&lt;&gt;"", $AX686,INDEX(聲母資料表, $AY686, $AZ$5)))</f>
        <v>#REF!</v>
      </c>
      <c r="BA686" s="362" t="e">
        <f t="array" ref="BA686">IF($X686, "", INDEX(方音八音反切資料表, $AE686, $AJ686))</f>
        <v>#REF!</v>
      </c>
    </row>
    <row r="687" spans="2:53">
      <c r="B687" s="307">
        <f t="shared" si="253"/>
        <v>680</v>
      </c>
      <c r="C687" s="404" t="e">
        <f>MID(#REF!, B687, 1)</f>
        <v>#REF!</v>
      </c>
      <c r="D687" s="312"/>
      <c r="E687" s="312"/>
      <c r="F687" s="296"/>
      <c r="G687" s="418" t="e">
        <f t="shared" si="254"/>
        <v>#REF!</v>
      </c>
      <c r="H687" s="269" t="e" cm="1">
        <f t="array" ref="H687">IF( OR($U687, NOT($V687), $X687), "",  $AF687 &amp; INDEX(中文數值資料表, $AJ687, 2) &amp; $AC687)</f>
        <v>#REF!</v>
      </c>
      <c r="I687" s="332" t="e">
        <f t="shared" si="255"/>
        <v>#REF!</v>
      </c>
      <c r="J687" s="333" t="e">
        <f t="shared" si="256"/>
        <v>#REF!</v>
      </c>
      <c r="K687" s="334" t="e">
        <f t="shared" si="257"/>
        <v>#REF!</v>
      </c>
      <c r="L687" s="335" t="e">
        <f t="shared" si="258"/>
        <v>#REF!</v>
      </c>
      <c r="M687" s="270" t="e">
        <f t="shared" ca="1" si="259"/>
        <v>#REF!</v>
      </c>
      <c r="N687" s="270" t="e">
        <f t="shared" ca="1" si="260"/>
        <v>#REF!</v>
      </c>
      <c r="O687" s="270" t="e">
        <f t="shared" ca="1" si="261"/>
        <v>#REF!</v>
      </c>
      <c r="P687" s="270" t="e">
        <f t="shared" ca="1" si="276"/>
        <v>#REF!</v>
      </c>
      <c r="Q687" s="270" t="e">
        <f t="shared" ca="1" si="276"/>
        <v>#REF!</v>
      </c>
      <c r="R687" s="271" t="e">
        <f t="shared" ca="1" si="263"/>
        <v>#REF!</v>
      </c>
      <c r="S687" s="271" t="e">
        <f t="shared" ca="1" si="264"/>
        <v>#REF!</v>
      </c>
      <c r="T687" s="244"/>
      <c r="U687" s="272" t="b">
        <f t="shared" si="265"/>
        <v>0</v>
      </c>
      <c r="V687" s="272" t="e">
        <f t="shared" si="266"/>
        <v>#REF!</v>
      </c>
      <c r="W687" s="272" t="e">
        <f t="shared" si="274"/>
        <v>#REF!</v>
      </c>
      <c r="X687" s="272" t="e">
        <f t="shared" si="267"/>
        <v>#REF!</v>
      </c>
      <c r="Y687" s="272" t="e">
        <f t="shared" si="268"/>
        <v>#REF!</v>
      </c>
      <c r="Z687" s="298"/>
      <c r="AA687" s="305" t="e">
        <f t="shared" si="269"/>
        <v>#REF!</v>
      </c>
      <c r="AB687" s="301" t="e" cm="1">
        <f t="array" ref="AB687">IF( $AA687="", "", INDEX(聲母資料表, $AA687, AB$5))</f>
        <v>#REF!</v>
      </c>
      <c r="AC687" s="301" t="e" cm="1">
        <f t="array" ref="AC687">IF( $AA687="", "", INDEX(聲母資料表, $AA687, AC$5))</f>
        <v>#REF!</v>
      </c>
      <c r="AD687" s="305" t="e">
        <f t="shared" si="270"/>
        <v>#REF!</v>
      </c>
      <c r="AE687" s="301" t="e" cm="1">
        <f t="array" ref="AE687">IF( $X687, "", INDEX(韻母資料表, AD687, AE$5))</f>
        <v>#REF!</v>
      </c>
      <c r="AF687" s="301" t="e" cm="1">
        <f t="array" ref="AF687">IF( $X687, "", INDEX(韻母資料表, AE687, AF$5))</f>
        <v>#REF!</v>
      </c>
      <c r="AG687" s="298"/>
      <c r="AH687" s="301" t="e">
        <f t="array" ref="AH687">IF( $X687, "", IF( INDEX(韻母資料表, AD687, $AH$5) = "入聲", TRUE, FALSE) )</f>
        <v>#REF!</v>
      </c>
      <c r="AI687" s="302" t="e">
        <f t="shared" si="271"/>
        <v>#REF!</v>
      </c>
      <c r="AJ687" s="302" t="e">
        <f t="shared" si="275"/>
        <v>#REF!</v>
      </c>
      <c r="AK687" s="362" t="e">
        <f t="array" ref="AK687">IF( $X687, "", INDEX(韻母資料表, $AD687, $AK$5))</f>
        <v>#REF!</v>
      </c>
      <c r="AL687" s="362" t="e">
        <f t="array" ref="AL687">IF($X687, "", INDEX(白話字韻母八聲調資料表, $AE687, $AJ687))</f>
        <v>#REF!</v>
      </c>
      <c r="AM687" s="298"/>
      <c r="AN687" s="362" t="e" cm="1">
        <f t="array" ref="AN687">IF($W687, "", INDEX(聲母資料表, $AA687, AN$5))</f>
        <v>#REF!</v>
      </c>
      <c r="AO687" s="367" t="e" cm="1">
        <f t="array" ref="AO687">IF($X687, "", INDEX(韻母資料表, $AD687, AO$5))</f>
        <v>#REF!</v>
      </c>
      <c r="AP687" s="362" t="e" cm="1">
        <f t="array" ref="AP687">IF($X687, "", INDEX(台羅韻母八聲調資料表, $AE687, $F687))</f>
        <v>#REF!</v>
      </c>
      <c r="AQ687" s="298"/>
      <c r="AR687" s="302" t="e">
        <f t="array" ref="AR687">IF($W687, "", INDEX(聲母資料表, $AA687, $AR$5))</f>
        <v>#REF!</v>
      </c>
      <c r="AS687" s="303" t="e">
        <f t="array" ref="AS687">IF($X687, "", INDEX(韻母資料表, $AD687, $AS$5))</f>
        <v>#REF!</v>
      </c>
      <c r="AT687" s="302" t="e">
        <f t="array" ref="AT687">IF($X687, "", INDEX(閩拼韻母八聲調資料表, $AE687, $AJ687))</f>
        <v>#REF!</v>
      </c>
      <c r="AV687" s="301" t="b">
        <f t="shared" si="273"/>
        <v>0</v>
      </c>
      <c r="AW687" s="301" t="str">
        <f>IF( $AV687, IFERROR( IF(MATCH( $E687, 顎音化聲母!$H$9:$H$37, 0), TRUE, FALSE), FALSE), "")</f>
        <v/>
      </c>
      <c r="AX687" s="301" t="str">
        <f t="array" ref="AX687">IF( AND($AV687, $AW687), INDEX(顎音化聲母資料表, MATCH( $D687 &amp; $E687, 顎音化聲母!$L$5:$L$136, 0), 3), "")</f>
        <v/>
      </c>
      <c r="AY687" s="301" t="e">
        <f t="shared" si="272"/>
        <v>#REF!</v>
      </c>
      <c r="AZ687" s="362" t="e">
        <f t="array" ref="AZ687">IF($AY687="", "", IF( $AX687&lt;&gt;"", $AX687,INDEX(聲母資料表, $AY687, $AZ$5)))</f>
        <v>#REF!</v>
      </c>
      <c r="BA687" s="362" t="e">
        <f t="array" ref="BA687">IF($X687, "", INDEX(方音八音反切資料表, $AE687, $AJ687))</f>
        <v>#REF!</v>
      </c>
    </row>
    <row r="688" spans="2:53">
      <c r="B688" s="307">
        <f t="shared" si="253"/>
        <v>681</v>
      </c>
      <c r="C688" s="404" t="e">
        <f>MID(#REF!, B688, 1)</f>
        <v>#REF!</v>
      </c>
      <c r="D688" s="312"/>
      <c r="E688" s="312"/>
      <c r="F688" s="296"/>
      <c r="G688" s="418" t="e">
        <f t="shared" si="254"/>
        <v>#REF!</v>
      </c>
      <c r="H688" s="269" t="e" cm="1">
        <f t="array" ref="H688">IF( OR($U688, NOT($V688), $X688), "",  $AF688 &amp; INDEX(中文數值資料表, $AJ688, 2) &amp; $AC688)</f>
        <v>#REF!</v>
      </c>
      <c r="I688" s="332" t="e">
        <f t="shared" si="255"/>
        <v>#REF!</v>
      </c>
      <c r="J688" s="333" t="e">
        <f t="shared" si="256"/>
        <v>#REF!</v>
      </c>
      <c r="K688" s="334" t="e">
        <f t="shared" si="257"/>
        <v>#REF!</v>
      </c>
      <c r="L688" s="335" t="e">
        <f t="shared" si="258"/>
        <v>#REF!</v>
      </c>
      <c r="M688" s="270" t="e">
        <f t="shared" ca="1" si="259"/>
        <v>#REF!</v>
      </c>
      <c r="N688" s="270" t="e">
        <f t="shared" ca="1" si="260"/>
        <v>#REF!</v>
      </c>
      <c r="O688" s="270" t="e">
        <f t="shared" ca="1" si="261"/>
        <v>#REF!</v>
      </c>
      <c r="P688" s="270" t="e">
        <f t="shared" ref="P688:Q707" ca="1" si="277">IF( $U688, ($C688 &amp; CHAR(10)), IF($C688=CHAR(10), (CHAR(10) &amp; "&lt;/p&gt;" &amp; CHAR(10) &amp; "&lt;p&gt;" &amp; CHAR(10)), "&lt;ruby&gt;" &amp; $C688 &amp; "&lt;rt&gt;" &amp; INDIRECT( ADDRESS(ROW(), COLUMN() - $P$5) ) &amp; "&lt;/rt&gt;&lt;/ruby&gt;" &amp; CHAR(10)))</f>
        <v>#REF!</v>
      </c>
      <c r="Q688" s="270" t="e">
        <f t="shared" ca="1" si="277"/>
        <v>#REF!</v>
      </c>
      <c r="R688" s="271" t="e">
        <f t="shared" ca="1" si="263"/>
        <v>#REF!</v>
      </c>
      <c r="S688" s="271" t="e">
        <f t="shared" ca="1" si="264"/>
        <v>#REF!</v>
      </c>
      <c r="T688" s="244"/>
      <c r="U688" s="272" t="b">
        <f t="shared" si="265"/>
        <v>0</v>
      </c>
      <c r="V688" s="272" t="e">
        <f t="shared" si="266"/>
        <v>#REF!</v>
      </c>
      <c r="W688" s="272" t="e">
        <f t="shared" si="274"/>
        <v>#REF!</v>
      </c>
      <c r="X688" s="272" t="e">
        <f t="shared" si="267"/>
        <v>#REF!</v>
      </c>
      <c r="Y688" s="272" t="e">
        <f t="shared" si="268"/>
        <v>#REF!</v>
      </c>
      <c r="Z688" s="298"/>
      <c r="AA688" s="305" t="e">
        <f t="shared" si="269"/>
        <v>#REF!</v>
      </c>
      <c r="AB688" s="301" t="e" cm="1">
        <f t="array" ref="AB688">IF( $AA688="", "", INDEX(聲母資料表, $AA688, AB$5))</f>
        <v>#REF!</v>
      </c>
      <c r="AC688" s="301" t="e" cm="1">
        <f t="array" ref="AC688">IF( $AA688="", "", INDEX(聲母資料表, $AA688, AC$5))</f>
        <v>#REF!</v>
      </c>
      <c r="AD688" s="305" t="e">
        <f t="shared" si="270"/>
        <v>#REF!</v>
      </c>
      <c r="AE688" s="301" t="e" cm="1">
        <f t="array" ref="AE688">IF( $X688, "", INDEX(韻母資料表, AD688, AE$5))</f>
        <v>#REF!</v>
      </c>
      <c r="AF688" s="301" t="e" cm="1">
        <f t="array" ref="AF688">IF( $X688, "", INDEX(韻母資料表, AE688, AF$5))</f>
        <v>#REF!</v>
      </c>
      <c r="AG688" s="298"/>
      <c r="AH688" s="301" t="e">
        <f t="array" ref="AH688">IF( $X688, "", IF( INDEX(韻母資料表, AD688, $AH$5) = "入聲", TRUE, FALSE) )</f>
        <v>#REF!</v>
      </c>
      <c r="AI688" s="302" t="e">
        <f t="shared" si="271"/>
        <v>#REF!</v>
      </c>
      <c r="AJ688" s="302" t="e">
        <f t="shared" si="275"/>
        <v>#REF!</v>
      </c>
      <c r="AK688" s="362" t="e">
        <f t="array" ref="AK688">IF( $X688, "", INDEX(韻母資料表, $AD688, $AK$5))</f>
        <v>#REF!</v>
      </c>
      <c r="AL688" s="362" t="e">
        <f t="array" ref="AL688">IF($X688, "", INDEX(白話字韻母八聲調資料表, $AE688, $AJ688))</f>
        <v>#REF!</v>
      </c>
      <c r="AM688" s="298"/>
      <c r="AN688" s="362" t="e" cm="1">
        <f t="array" ref="AN688">IF($W688, "", INDEX(聲母資料表, $AA688, AN$5))</f>
        <v>#REF!</v>
      </c>
      <c r="AO688" s="367" t="e" cm="1">
        <f t="array" ref="AO688">IF($X688, "", INDEX(韻母資料表, $AD688, AO$5))</f>
        <v>#REF!</v>
      </c>
      <c r="AP688" s="362" t="e" cm="1">
        <f t="array" ref="AP688">IF($X688, "", INDEX(台羅韻母八聲調資料表, $AE688, $F688))</f>
        <v>#REF!</v>
      </c>
      <c r="AQ688" s="298"/>
      <c r="AR688" s="302" t="e">
        <f t="array" ref="AR688">IF($W688, "", INDEX(聲母資料表, $AA688, $AR$5))</f>
        <v>#REF!</v>
      </c>
      <c r="AS688" s="303" t="e">
        <f t="array" ref="AS688">IF($X688, "", INDEX(韻母資料表, $AD688, $AS$5))</f>
        <v>#REF!</v>
      </c>
      <c r="AT688" s="302" t="e">
        <f t="array" ref="AT688">IF($X688, "", INDEX(閩拼韻母八聲調資料表, $AE688, $AJ688))</f>
        <v>#REF!</v>
      </c>
      <c r="AV688" s="301" t="b">
        <f t="shared" si="273"/>
        <v>0</v>
      </c>
      <c r="AW688" s="301" t="str">
        <f>IF( $AV688, IFERROR( IF(MATCH( $E688, 顎音化聲母!$H$9:$H$37, 0), TRUE, FALSE), FALSE), "")</f>
        <v/>
      </c>
      <c r="AX688" s="301" t="str">
        <f t="array" ref="AX688">IF( AND($AV688, $AW688), INDEX(顎音化聲母資料表, MATCH( $D688 &amp; $E688, 顎音化聲母!$L$5:$L$136, 0), 3), "")</f>
        <v/>
      </c>
      <c r="AY688" s="301" t="e">
        <f t="shared" si="272"/>
        <v>#REF!</v>
      </c>
      <c r="AZ688" s="362" t="e">
        <f t="array" ref="AZ688">IF($AY688="", "", IF( $AX688&lt;&gt;"", $AX688,INDEX(聲母資料表, $AY688, $AZ$5)))</f>
        <v>#REF!</v>
      </c>
      <c r="BA688" s="362" t="e">
        <f t="array" ref="BA688">IF($X688, "", INDEX(方音八音反切資料表, $AE688, $AJ688))</f>
        <v>#REF!</v>
      </c>
    </row>
    <row r="689" spans="2:53">
      <c r="B689" s="307">
        <f t="shared" si="253"/>
        <v>682</v>
      </c>
      <c r="C689" s="404" t="e">
        <f>MID(#REF!, B689, 1)</f>
        <v>#REF!</v>
      </c>
      <c r="D689" s="312"/>
      <c r="E689" s="312"/>
      <c r="F689" s="296"/>
      <c r="G689" s="418" t="e">
        <f t="shared" si="254"/>
        <v>#REF!</v>
      </c>
      <c r="H689" s="269" t="e" cm="1">
        <f t="array" ref="H689">IF( OR($U689, NOT($V689), $X689), "",  $AF689 &amp; INDEX(中文數值資料表, $AJ689, 2) &amp; $AC689)</f>
        <v>#REF!</v>
      </c>
      <c r="I689" s="332" t="e">
        <f t="shared" si="255"/>
        <v>#REF!</v>
      </c>
      <c r="J689" s="333" t="e">
        <f t="shared" si="256"/>
        <v>#REF!</v>
      </c>
      <c r="K689" s="334" t="e">
        <f t="shared" si="257"/>
        <v>#REF!</v>
      </c>
      <c r="L689" s="335" t="e">
        <f t="shared" si="258"/>
        <v>#REF!</v>
      </c>
      <c r="M689" s="270" t="e">
        <f t="shared" ca="1" si="259"/>
        <v>#REF!</v>
      </c>
      <c r="N689" s="270" t="e">
        <f t="shared" ca="1" si="260"/>
        <v>#REF!</v>
      </c>
      <c r="O689" s="270" t="e">
        <f t="shared" ca="1" si="261"/>
        <v>#REF!</v>
      </c>
      <c r="P689" s="270" t="e">
        <f t="shared" ca="1" si="277"/>
        <v>#REF!</v>
      </c>
      <c r="Q689" s="270" t="e">
        <f t="shared" ca="1" si="277"/>
        <v>#REF!</v>
      </c>
      <c r="R689" s="271" t="e">
        <f t="shared" ca="1" si="263"/>
        <v>#REF!</v>
      </c>
      <c r="S689" s="271" t="e">
        <f t="shared" ca="1" si="264"/>
        <v>#REF!</v>
      </c>
      <c r="T689" s="244"/>
      <c r="U689" s="272" t="b">
        <f t="shared" si="265"/>
        <v>0</v>
      </c>
      <c r="V689" s="272" t="e">
        <f t="shared" si="266"/>
        <v>#REF!</v>
      </c>
      <c r="W689" s="272" t="e">
        <f t="shared" si="274"/>
        <v>#REF!</v>
      </c>
      <c r="X689" s="272" t="e">
        <f t="shared" si="267"/>
        <v>#REF!</v>
      </c>
      <c r="Y689" s="272" t="e">
        <f t="shared" si="268"/>
        <v>#REF!</v>
      </c>
      <c r="Z689" s="298"/>
      <c r="AA689" s="305" t="e">
        <f t="shared" si="269"/>
        <v>#REF!</v>
      </c>
      <c r="AB689" s="301" t="e" cm="1">
        <f t="array" ref="AB689">IF( $AA689="", "", INDEX(聲母資料表, $AA689, AB$5))</f>
        <v>#REF!</v>
      </c>
      <c r="AC689" s="301" t="e" cm="1">
        <f t="array" ref="AC689">IF( $AA689="", "", INDEX(聲母資料表, $AA689, AC$5))</f>
        <v>#REF!</v>
      </c>
      <c r="AD689" s="305" t="e">
        <f t="shared" si="270"/>
        <v>#REF!</v>
      </c>
      <c r="AE689" s="301" t="e" cm="1">
        <f t="array" ref="AE689">IF( $X689, "", INDEX(韻母資料表, AD689, AE$5))</f>
        <v>#REF!</v>
      </c>
      <c r="AF689" s="301" t="e" cm="1">
        <f t="array" ref="AF689">IF( $X689, "", INDEX(韻母資料表, AE689, AF$5))</f>
        <v>#REF!</v>
      </c>
      <c r="AG689" s="298"/>
      <c r="AH689" s="301" t="e">
        <f t="array" ref="AH689">IF( $X689, "", IF( INDEX(韻母資料表, AD689, $AH$5) = "入聲", TRUE, FALSE) )</f>
        <v>#REF!</v>
      </c>
      <c r="AI689" s="302" t="e">
        <f t="shared" si="271"/>
        <v>#REF!</v>
      </c>
      <c r="AJ689" s="302" t="e">
        <f t="shared" si="275"/>
        <v>#REF!</v>
      </c>
      <c r="AK689" s="362" t="e">
        <f t="array" ref="AK689">IF( $X689, "", INDEX(韻母資料表, $AD689, $AK$5))</f>
        <v>#REF!</v>
      </c>
      <c r="AL689" s="362" t="e">
        <f t="array" ref="AL689">IF($X689, "", INDEX(白話字韻母八聲調資料表, $AE689, $AJ689))</f>
        <v>#REF!</v>
      </c>
      <c r="AM689" s="298"/>
      <c r="AN689" s="362" t="e" cm="1">
        <f t="array" ref="AN689">IF($W689, "", INDEX(聲母資料表, $AA689, AN$5))</f>
        <v>#REF!</v>
      </c>
      <c r="AO689" s="367" t="e" cm="1">
        <f t="array" ref="AO689">IF($X689, "", INDEX(韻母資料表, $AD689, AO$5))</f>
        <v>#REF!</v>
      </c>
      <c r="AP689" s="362" t="e" cm="1">
        <f t="array" ref="AP689">IF($X689, "", INDEX(台羅韻母八聲調資料表, $AE689, $F689))</f>
        <v>#REF!</v>
      </c>
      <c r="AQ689" s="298"/>
      <c r="AR689" s="302" t="e">
        <f t="array" ref="AR689">IF($W689, "", INDEX(聲母資料表, $AA689, $AR$5))</f>
        <v>#REF!</v>
      </c>
      <c r="AS689" s="303" t="e">
        <f t="array" ref="AS689">IF($X689, "", INDEX(韻母資料表, $AD689, $AS$5))</f>
        <v>#REF!</v>
      </c>
      <c r="AT689" s="302" t="e">
        <f t="array" ref="AT689">IF($X689, "", INDEX(閩拼韻母八聲調資料表, $AE689, $AJ689))</f>
        <v>#REF!</v>
      </c>
      <c r="AV689" s="301" t="b">
        <f t="shared" si="273"/>
        <v>0</v>
      </c>
      <c r="AW689" s="301" t="str">
        <f>IF( $AV689, IFERROR( IF(MATCH( $E689, 顎音化聲母!$H$9:$H$37, 0), TRUE, FALSE), FALSE), "")</f>
        <v/>
      </c>
      <c r="AX689" s="301" t="str">
        <f t="array" ref="AX689">IF( AND($AV689, $AW689), INDEX(顎音化聲母資料表, MATCH( $D689 &amp; $E689, 顎音化聲母!$L$5:$L$136, 0), 3), "")</f>
        <v/>
      </c>
      <c r="AY689" s="301" t="e">
        <f t="shared" si="272"/>
        <v>#REF!</v>
      </c>
      <c r="AZ689" s="362" t="e">
        <f t="array" ref="AZ689">IF($AY689="", "", IF( $AX689&lt;&gt;"", $AX689,INDEX(聲母資料表, $AY689, $AZ$5)))</f>
        <v>#REF!</v>
      </c>
      <c r="BA689" s="362" t="e">
        <f t="array" ref="BA689">IF($X689, "", INDEX(方音八音反切資料表, $AE689, $AJ689))</f>
        <v>#REF!</v>
      </c>
    </row>
    <row r="690" spans="2:53">
      <c r="B690" s="307">
        <f t="shared" si="253"/>
        <v>683</v>
      </c>
      <c r="C690" s="404" t="e">
        <f>MID(#REF!, B690, 1)</f>
        <v>#REF!</v>
      </c>
      <c r="D690" s="312"/>
      <c r="E690" s="312"/>
      <c r="F690" s="296"/>
      <c r="G690" s="418" t="e">
        <f t="shared" si="254"/>
        <v>#REF!</v>
      </c>
      <c r="H690" s="269" t="e" cm="1">
        <f t="array" ref="H690">IF( OR($U690, NOT($V690), $X690), "",  $AF690 &amp; INDEX(中文數值資料表, $AJ690, 2) &amp; $AC690)</f>
        <v>#REF!</v>
      </c>
      <c r="I690" s="332" t="e">
        <f t="shared" si="255"/>
        <v>#REF!</v>
      </c>
      <c r="J690" s="333" t="e">
        <f t="shared" si="256"/>
        <v>#REF!</v>
      </c>
      <c r="K690" s="334" t="e">
        <f t="shared" si="257"/>
        <v>#REF!</v>
      </c>
      <c r="L690" s="335" t="e">
        <f t="shared" si="258"/>
        <v>#REF!</v>
      </c>
      <c r="M690" s="270" t="e">
        <f t="shared" ca="1" si="259"/>
        <v>#REF!</v>
      </c>
      <c r="N690" s="270" t="e">
        <f t="shared" ca="1" si="260"/>
        <v>#REF!</v>
      </c>
      <c r="O690" s="270" t="e">
        <f t="shared" ca="1" si="261"/>
        <v>#REF!</v>
      </c>
      <c r="P690" s="270" t="e">
        <f t="shared" ca="1" si="277"/>
        <v>#REF!</v>
      </c>
      <c r="Q690" s="270" t="e">
        <f t="shared" ca="1" si="277"/>
        <v>#REF!</v>
      </c>
      <c r="R690" s="271" t="e">
        <f t="shared" ca="1" si="263"/>
        <v>#REF!</v>
      </c>
      <c r="S690" s="271" t="e">
        <f t="shared" ca="1" si="264"/>
        <v>#REF!</v>
      </c>
      <c r="T690" s="244"/>
      <c r="U690" s="272" t="b">
        <f t="shared" si="265"/>
        <v>0</v>
      </c>
      <c r="V690" s="272" t="e">
        <f t="shared" si="266"/>
        <v>#REF!</v>
      </c>
      <c r="W690" s="272" t="e">
        <f t="shared" si="274"/>
        <v>#REF!</v>
      </c>
      <c r="X690" s="272" t="e">
        <f t="shared" si="267"/>
        <v>#REF!</v>
      </c>
      <c r="Y690" s="272" t="e">
        <f t="shared" si="268"/>
        <v>#REF!</v>
      </c>
      <c r="Z690" s="298"/>
      <c r="AA690" s="305" t="e">
        <f t="shared" si="269"/>
        <v>#REF!</v>
      </c>
      <c r="AB690" s="301" t="e" cm="1">
        <f t="array" ref="AB690">IF( $AA690="", "", INDEX(聲母資料表, $AA690, AB$5))</f>
        <v>#REF!</v>
      </c>
      <c r="AC690" s="301" t="e" cm="1">
        <f t="array" ref="AC690">IF( $AA690="", "", INDEX(聲母資料表, $AA690, AC$5))</f>
        <v>#REF!</v>
      </c>
      <c r="AD690" s="305" t="e">
        <f t="shared" si="270"/>
        <v>#REF!</v>
      </c>
      <c r="AE690" s="301" t="e" cm="1">
        <f t="array" ref="AE690">IF( $X690, "", INDEX(韻母資料表, AD690, AE$5))</f>
        <v>#REF!</v>
      </c>
      <c r="AF690" s="301" t="e" cm="1">
        <f t="array" ref="AF690">IF( $X690, "", INDEX(韻母資料表, AE690, AF$5))</f>
        <v>#REF!</v>
      </c>
      <c r="AG690" s="298"/>
      <c r="AH690" s="301" t="e">
        <f t="array" ref="AH690">IF( $X690, "", IF( INDEX(韻母資料表, AD690, $AH$5) = "入聲", TRUE, FALSE) )</f>
        <v>#REF!</v>
      </c>
      <c r="AI690" s="302" t="e">
        <f t="shared" si="271"/>
        <v>#REF!</v>
      </c>
      <c r="AJ690" s="302" t="e">
        <f t="shared" si="275"/>
        <v>#REF!</v>
      </c>
      <c r="AK690" s="362" t="e">
        <f t="array" ref="AK690">IF( $X690, "", INDEX(韻母資料表, $AD690, $AK$5))</f>
        <v>#REF!</v>
      </c>
      <c r="AL690" s="362" t="e">
        <f t="array" ref="AL690">IF($X690, "", INDEX(白話字韻母八聲調資料表, $AE690, $AJ690))</f>
        <v>#REF!</v>
      </c>
      <c r="AM690" s="298"/>
      <c r="AN690" s="362" t="e" cm="1">
        <f t="array" ref="AN690">IF($W690, "", INDEX(聲母資料表, $AA690, AN$5))</f>
        <v>#REF!</v>
      </c>
      <c r="AO690" s="367" t="e" cm="1">
        <f t="array" ref="AO690">IF($X690, "", INDEX(韻母資料表, $AD690, AO$5))</f>
        <v>#REF!</v>
      </c>
      <c r="AP690" s="362" t="e" cm="1">
        <f t="array" ref="AP690">IF($X690, "", INDEX(台羅韻母八聲調資料表, $AE690, $F690))</f>
        <v>#REF!</v>
      </c>
      <c r="AQ690" s="298"/>
      <c r="AR690" s="302" t="e">
        <f t="array" ref="AR690">IF($W690, "", INDEX(聲母資料表, $AA690, $AR$5))</f>
        <v>#REF!</v>
      </c>
      <c r="AS690" s="303" t="e">
        <f t="array" ref="AS690">IF($X690, "", INDEX(韻母資料表, $AD690, $AS$5))</f>
        <v>#REF!</v>
      </c>
      <c r="AT690" s="302" t="e">
        <f t="array" ref="AT690">IF($X690, "", INDEX(閩拼韻母八聲調資料表, $AE690, $AJ690))</f>
        <v>#REF!</v>
      </c>
      <c r="AV690" s="301" t="b">
        <f t="shared" si="273"/>
        <v>0</v>
      </c>
      <c r="AW690" s="301" t="str">
        <f>IF( $AV690, IFERROR( IF(MATCH( $E690, 顎音化聲母!$H$9:$H$37, 0), TRUE, FALSE), FALSE), "")</f>
        <v/>
      </c>
      <c r="AX690" s="301" t="str">
        <f t="array" ref="AX690">IF( AND($AV690, $AW690), INDEX(顎音化聲母資料表, MATCH( $D690 &amp; $E690, 顎音化聲母!$L$5:$L$136, 0), 3), "")</f>
        <v/>
      </c>
      <c r="AY690" s="301" t="e">
        <f t="shared" si="272"/>
        <v>#REF!</v>
      </c>
      <c r="AZ690" s="362" t="e">
        <f t="array" ref="AZ690">IF($AY690="", "", IF( $AX690&lt;&gt;"", $AX690,INDEX(聲母資料表, $AY690, $AZ$5)))</f>
        <v>#REF!</v>
      </c>
      <c r="BA690" s="362" t="e">
        <f t="array" ref="BA690">IF($X690, "", INDEX(方音八音反切資料表, $AE690, $AJ690))</f>
        <v>#REF!</v>
      </c>
    </row>
    <row r="691" spans="2:53">
      <c r="B691" s="307">
        <f t="shared" si="253"/>
        <v>684</v>
      </c>
      <c r="C691" s="404" t="e">
        <f>MID(#REF!, B691, 1)</f>
        <v>#REF!</v>
      </c>
      <c r="D691" s="312"/>
      <c r="E691" s="312"/>
      <c r="F691" s="296"/>
      <c r="G691" s="418" t="e">
        <f t="shared" si="254"/>
        <v>#REF!</v>
      </c>
      <c r="H691" s="269" t="e" cm="1">
        <f t="array" ref="H691">IF( OR($U691, NOT($V691), $X691), "",  $AF691 &amp; INDEX(中文數值資料表, $AJ691, 2) &amp; $AC691)</f>
        <v>#REF!</v>
      </c>
      <c r="I691" s="332" t="e">
        <f t="shared" si="255"/>
        <v>#REF!</v>
      </c>
      <c r="J691" s="333" t="e">
        <f t="shared" si="256"/>
        <v>#REF!</v>
      </c>
      <c r="K691" s="334" t="e">
        <f t="shared" si="257"/>
        <v>#REF!</v>
      </c>
      <c r="L691" s="335" t="e">
        <f t="shared" si="258"/>
        <v>#REF!</v>
      </c>
      <c r="M691" s="270" t="e">
        <f t="shared" ca="1" si="259"/>
        <v>#REF!</v>
      </c>
      <c r="N691" s="270" t="e">
        <f t="shared" ca="1" si="260"/>
        <v>#REF!</v>
      </c>
      <c r="O691" s="270" t="e">
        <f t="shared" ca="1" si="261"/>
        <v>#REF!</v>
      </c>
      <c r="P691" s="270" t="e">
        <f t="shared" ca="1" si="277"/>
        <v>#REF!</v>
      </c>
      <c r="Q691" s="270" t="e">
        <f t="shared" ca="1" si="277"/>
        <v>#REF!</v>
      </c>
      <c r="R691" s="271" t="e">
        <f t="shared" ca="1" si="263"/>
        <v>#REF!</v>
      </c>
      <c r="S691" s="271" t="e">
        <f t="shared" ca="1" si="264"/>
        <v>#REF!</v>
      </c>
      <c r="T691" s="244"/>
      <c r="U691" s="272" t="b">
        <f t="shared" si="265"/>
        <v>0</v>
      </c>
      <c r="V691" s="272" t="e">
        <f t="shared" si="266"/>
        <v>#REF!</v>
      </c>
      <c r="W691" s="272" t="e">
        <f t="shared" si="274"/>
        <v>#REF!</v>
      </c>
      <c r="X691" s="272" t="e">
        <f t="shared" si="267"/>
        <v>#REF!</v>
      </c>
      <c r="Y691" s="272" t="e">
        <f t="shared" si="268"/>
        <v>#REF!</v>
      </c>
      <c r="Z691" s="298"/>
      <c r="AA691" s="305" t="e">
        <f t="shared" si="269"/>
        <v>#REF!</v>
      </c>
      <c r="AB691" s="301" t="e" cm="1">
        <f t="array" ref="AB691">IF( $AA691="", "", INDEX(聲母資料表, $AA691, AB$5))</f>
        <v>#REF!</v>
      </c>
      <c r="AC691" s="301" t="e" cm="1">
        <f t="array" ref="AC691">IF( $AA691="", "", INDEX(聲母資料表, $AA691, AC$5))</f>
        <v>#REF!</v>
      </c>
      <c r="AD691" s="305" t="e">
        <f t="shared" si="270"/>
        <v>#REF!</v>
      </c>
      <c r="AE691" s="301" t="e" cm="1">
        <f t="array" ref="AE691">IF( $X691, "", INDEX(韻母資料表, AD691, AE$5))</f>
        <v>#REF!</v>
      </c>
      <c r="AF691" s="301" t="e" cm="1">
        <f t="array" ref="AF691">IF( $X691, "", INDEX(韻母資料表, AE691, AF$5))</f>
        <v>#REF!</v>
      </c>
      <c r="AG691" s="298"/>
      <c r="AH691" s="301" t="e">
        <f t="array" ref="AH691">IF( $X691, "", IF( INDEX(韻母資料表, AD691, $AH$5) = "入聲", TRUE, FALSE) )</f>
        <v>#REF!</v>
      </c>
      <c r="AI691" s="302" t="e">
        <f t="shared" si="271"/>
        <v>#REF!</v>
      </c>
      <c r="AJ691" s="302" t="e">
        <f t="shared" si="275"/>
        <v>#REF!</v>
      </c>
      <c r="AK691" s="362" t="e">
        <f t="array" ref="AK691">IF( $X691, "", INDEX(韻母資料表, $AD691, $AK$5))</f>
        <v>#REF!</v>
      </c>
      <c r="AL691" s="362" t="e">
        <f t="array" ref="AL691">IF($X691, "", INDEX(白話字韻母八聲調資料表, $AE691, $AJ691))</f>
        <v>#REF!</v>
      </c>
      <c r="AM691" s="298"/>
      <c r="AN691" s="362" t="e" cm="1">
        <f t="array" ref="AN691">IF($W691, "", INDEX(聲母資料表, $AA691, AN$5))</f>
        <v>#REF!</v>
      </c>
      <c r="AO691" s="367" t="e" cm="1">
        <f t="array" ref="AO691">IF($X691, "", INDEX(韻母資料表, $AD691, AO$5))</f>
        <v>#REF!</v>
      </c>
      <c r="AP691" s="362" t="e" cm="1">
        <f t="array" ref="AP691">IF($X691, "", INDEX(台羅韻母八聲調資料表, $AE691, $F691))</f>
        <v>#REF!</v>
      </c>
      <c r="AQ691" s="298"/>
      <c r="AR691" s="302" t="e">
        <f t="array" ref="AR691">IF($W691, "", INDEX(聲母資料表, $AA691, $AR$5))</f>
        <v>#REF!</v>
      </c>
      <c r="AS691" s="303" t="e">
        <f t="array" ref="AS691">IF($X691, "", INDEX(韻母資料表, $AD691, $AS$5))</f>
        <v>#REF!</v>
      </c>
      <c r="AT691" s="302" t="e">
        <f t="array" ref="AT691">IF($X691, "", INDEX(閩拼韻母八聲調資料表, $AE691, $AJ691))</f>
        <v>#REF!</v>
      </c>
      <c r="AV691" s="301" t="b">
        <f t="shared" si="273"/>
        <v>0</v>
      </c>
      <c r="AW691" s="301" t="str">
        <f>IF( $AV691, IFERROR( IF(MATCH( $E691, 顎音化聲母!$H$9:$H$37, 0), TRUE, FALSE), FALSE), "")</f>
        <v/>
      </c>
      <c r="AX691" s="301" t="str">
        <f t="array" ref="AX691">IF( AND($AV691, $AW691), INDEX(顎音化聲母資料表, MATCH( $D691 &amp; $E691, 顎音化聲母!$L$5:$L$136, 0), 3), "")</f>
        <v/>
      </c>
      <c r="AY691" s="301" t="e">
        <f t="shared" si="272"/>
        <v>#REF!</v>
      </c>
      <c r="AZ691" s="362" t="e">
        <f t="array" ref="AZ691">IF($AY691="", "", IF( $AX691&lt;&gt;"", $AX691,INDEX(聲母資料表, $AY691, $AZ$5)))</f>
        <v>#REF!</v>
      </c>
      <c r="BA691" s="362" t="e">
        <f t="array" ref="BA691">IF($X691, "", INDEX(方音八音反切資料表, $AE691, $AJ691))</f>
        <v>#REF!</v>
      </c>
    </row>
    <row r="692" spans="2:53">
      <c r="B692" s="307">
        <f t="shared" si="253"/>
        <v>685</v>
      </c>
      <c r="C692" s="404" t="e">
        <f>MID(#REF!, B692, 1)</f>
        <v>#REF!</v>
      </c>
      <c r="D692" s="312"/>
      <c r="E692" s="312"/>
      <c r="F692" s="296"/>
      <c r="G692" s="418" t="e">
        <f t="shared" si="254"/>
        <v>#REF!</v>
      </c>
      <c r="H692" s="269" t="e" cm="1">
        <f t="array" ref="H692">IF( OR($U692, NOT($V692), $X692), "",  $AF692 &amp; INDEX(中文數值資料表, $AJ692, 2) &amp; $AC692)</f>
        <v>#REF!</v>
      </c>
      <c r="I692" s="332" t="e">
        <f t="shared" si="255"/>
        <v>#REF!</v>
      </c>
      <c r="J692" s="333" t="e">
        <f t="shared" si="256"/>
        <v>#REF!</v>
      </c>
      <c r="K692" s="334" t="e">
        <f t="shared" si="257"/>
        <v>#REF!</v>
      </c>
      <c r="L692" s="335" t="e">
        <f t="shared" si="258"/>
        <v>#REF!</v>
      </c>
      <c r="M692" s="270" t="e">
        <f t="shared" ca="1" si="259"/>
        <v>#REF!</v>
      </c>
      <c r="N692" s="270" t="e">
        <f t="shared" ca="1" si="260"/>
        <v>#REF!</v>
      </c>
      <c r="O692" s="270" t="e">
        <f t="shared" ca="1" si="261"/>
        <v>#REF!</v>
      </c>
      <c r="P692" s="270" t="e">
        <f t="shared" ca="1" si="277"/>
        <v>#REF!</v>
      </c>
      <c r="Q692" s="270" t="e">
        <f t="shared" ca="1" si="277"/>
        <v>#REF!</v>
      </c>
      <c r="R692" s="271" t="e">
        <f t="shared" ca="1" si="263"/>
        <v>#REF!</v>
      </c>
      <c r="S692" s="271" t="e">
        <f t="shared" ca="1" si="264"/>
        <v>#REF!</v>
      </c>
      <c r="T692" s="244"/>
      <c r="U692" s="272" t="b">
        <f t="shared" si="265"/>
        <v>0</v>
      </c>
      <c r="V692" s="272" t="e">
        <f t="shared" si="266"/>
        <v>#REF!</v>
      </c>
      <c r="W692" s="272" t="e">
        <f t="shared" si="274"/>
        <v>#REF!</v>
      </c>
      <c r="X692" s="272" t="e">
        <f t="shared" si="267"/>
        <v>#REF!</v>
      </c>
      <c r="Y692" s="272" t="e">
        <f t="shared" si="268"/>
        <v>#REF!</v>
      </c>
      <c r="Z692" s="298"/>
      <c r="AA692" s="305" t="e">
        <f t="shared" si="269"/>
        <v>#REF!</v>
      </c>
      <c r="AB692" s="301" t="e" cm="1">
        <f t="array" ref="AB692">IF( $AA692="", "", INDEX(聲母資料表, $AA692, AB$5))</f>
        <v>#REF!</v>
      </c>
      <c r="AC692" s="301" t="e" cm="1">
        <f t="array" ref="AC692">IF( $AA692="", "", INDEX(聲母資料表, $AA692, AC$5))</f>
        <v>#REF!</v>
      </c>
      <c r="AD692" s="305" t="e">
        <f t="shared" si="270"/>
        <v>#REF!</v>
      </c>
      <c r="AE692" s="301" t="e" cm="1">
        <f t="array" ref="AE692">IF( $X692, "", INDEX(韻母資料表, AD692, AE$5))</f>
        <v>#REF!</v>
      </c>
      <c r="AF692" s="301" t="e" cm="1">
        <f t="array" ref="AF692">IF( $X692, "", INDEX(韻母資料表, AE692, AF$5))</f>
        <v>#REF!</v>
      </c>
      <c r="AG692" s="298"/>
      <c r="AH692" s="301" t="e">
        <f t="array" ref="AH692">IF( $X692, "", IF( INDEX(韻母資料表, AD692, $AH$5) = "入聲", TRUE, FALSE) )</f>
        <v>#REF!</v>
      </c>
      <c r="AI692" s="302" t="e">
        <f t="shared" si="271"/>
        <v>#REF!</v>
      </c>
      <c r="AJ692" s="302" t="e">
        <f t="shared" si="275"/>
        <v>#REF!</v>
      </c>
      <c r="AK692" s="362" t="e">
        <f t="array" ref="AK692">IF( $X692, "", INDEX(韻母資料表, $AD692, $AK$5))</f>
        <v>#REF!</v>
      </c>
      <c r="AL692" s="362" t="e">
        <f t="array" ref="AL692">IF($X692, "", INDEX(白話字韻母八聲調資料表, $AE692, $AJ692))</f>
        <v>#REF!</v>
      </c>
      <c r="AM692" s="298"/>
      <c r="AN692" s="362" t="e" cm="1">
        <f t="array" ref="AN692">IF($W692, "", INDEX(聲母資料表, $AA692, AN$5))</f>
        <v>#REF!</v>
      </c>
      <c r="AO692" s="367" t="e" cm="1">
        <f t="array" ref="AO692">IF($X692, "", INDEX(韻母資料表, $AD692, AO$5))</f>
        <v>#REF!</v>
      </c>
      <c r="AP692" s="362" t="e" cm="1">
        <f t="array" ref="AP692">IF($X692, "", INDEX(台羅韻母八聲調資料表, $AE692, $F692))</f>
        <v>#REF!</v>
      </c>
      <c r="AQ692" s="298"/>
      <c r="AR692" s="302" t="e">
        <f t="array" ref="AR692">IF($W692, "", INDEX(聲母資料表, $AA692, $AR$5))</f>
        <v>#REF!</v>
      </c>
      <c r="AS692" s="303" t="e">
        <f t="array" ref="AS692">IF($X692, "", INDEX(韻母資料表, $AD692, $AS$5))</f>
        <v>#REF!</v>
      </c>
      <c r="AT692" s="302" t="e">
        <f t="array" ref="AT692">IF($X692, "", INDEX(閩拼韻母八聲調資料表, $AE692, $AJ692))</f>
        <v>#REF!</v>
      </c>
      <c r="AV692" s="301" t="b">
        <f t="shared" si="273"/>
        <v>0</v>
      </c>
      <c r="AW692" s="301" t="str">
        <f>IF( $AV692, IFERROR( IF(MATCH( $E692, 顎音化聲母!$H$9:$H$37, 0), TRUE, FALSE), FALSE), "")</f>
        <v/>
      </c>
      <c r="AX692" s="301" t="str">
        <f t="array" ref="AX692">IF( AND($AV692, $AW692), INDEX(顎音化聲母資料表, MATCH( $D692 &amp; $E692, 顎音化聲母!$L$5:$L$136, 0), 3), "")</f>
        <v/>
      </c>
      <c r="AY692" s="301" t="e">
        <f t="shared" si="272"/>
        <v>#REF!</v>
      </c>
      <c r="AZ692" s="362" t="e">
        <f t="array" ref="AZ692">IF($AY692="", "", IF( $AX692&lt;&gt;"", $AX692,INDEX(聲母資料表, $AY692, $AZ$5)))</f>
        <v>#REF!</v>
      </c>
      <c r="BA692" s="362" t="e">
        <f t="array" ref="BA692">IF($X692, "", INDEX(方音八音反切資料表, $AE692, $AJ692))</f>
        <v>#REF!</v>
      </c>
    </row>
    <row r="693" spans="2:53">
      <c r="B693" s="307">
        <f t="shared" si="253"/>
        <v>686</v>
      </c>
      <c r="C693" s="404" t="e">
        <f>MID(#REF!, B693, 1)</f>
        <v>#REF!</v>
      </c>
      <c r="D693" s="312"/>
      <c r="E693" s="312"/>
      <c r="F693" s="296"/>
      <c r="G693" s="418" t="e">
        <f t="shared" si="254"/>
        <v>#REF!</v>
      </c>
      <c r="H693" s="269" t="e" cm="1">
        <f t="array" ref="H693">IF( OR($U693, NOT($V693), $X693), "",  $AF693 &amp; INDEX(中文數值資料表, $AJ693, 2) &amp; $AC693)</f>
        <v>#REF!</v>
      </c>
      <c r="I693" s="332" t="e">
        <f t="shared" si="255"/>
        <v>#REF!</v>
      </c>
      <c r="J693" s="333" t="e">
        <f t="shared" si="256"/>
        <v>#REF!</v>
      </c>
      <c r="K693" s="334" t="e">
        <f t="shared" si="257"/>
        <v>#REF!</v>
      </c>
      <c r="L693" s="335" t="e">
        <f t="shared" si="258"/>
        <v>#REF!</v>
      </c>
      <c r="M693" s="270" t="e">
        <f t="shared" ca="1" si="259"/>
        <v>#REF!</v>
      </c>
      <c r="N693" s="270" t="e">
        <f t="shared" ca="1" si="260"/>
        <v>#REF!</v>
      </c>
      <c r="O693" s="270" t="e">
        <f t="shared" ca="1" si="261"/>
        <v>#REF!</v>
      </c>
      <c r="P693" s="270" t="e">
        <f t="shared" ca="1" si="277"/>
        <v>#REF!</v>
      </c>
      <c r="Q693" s="270" t="e">
        <f t="shared" ca="1" si="277"/>
        <v>#REF!</v>
      </c>
      <c r="R693" s="271" t="e">
        <f t="shared" ca="1" si="263"/>
        <v>#REF!</v>
      </c>
      <c r="S693" s="271" t="e">
        <f t="shared" ca="1" si="264"/>
        <v>#REF!</v>
      </c>
      <c r="T693" s="244"/>
      <c r="U693" s="272" t="b">
        <f t="shared" si="265"/>
        <v>0</v>
      </c>
      <c r="V693" s="272" t="e">
        <f t="shared" si="266"/>
        <v>#REF!</v>
      </c>
      <c r="W693" s="272" t="e">
        <f t="shared" si="274"/>
        <v>#REF!</v>
      </c>
      <c r="X693" s="272" t="e">
        <f t="shared" si="267"/>
        <v>#REF!</v>
      </c>
      <c r="Y693" s="272" t="e">
        <f t="shared" si="268"/>
        <v>#REF!</v>
      </c>
      <c r="Z693" s="298"/>
      <c r="AA693" s="305" t="e">
        <f t="shared" si="269"/>
        <v>#REF!</v>
      </c>
      <c r="AB693" s="301" t="e" cm="1">
        <f t="array" ref="AB693">IF( $AA693="", "", INDEX(聲母資料表, $AA693, AB$5))</f>
        <v>#REF!</v>
      </c>
      <c r="AC693" s="301" t="e" cm="1">
        <f t="array" ref="AC693">IF( $AA693="", "", INDEX(聲母資料表, $AA693, AC$5))</f>
        <v>#REF!</v>
      </c>
      <c r="AD693" s="305" t="e">
        <f t="shared" si="270"/>
        <v>#REF!</v>
      </c>
      <c r="AE693" s="301" t="e" cm="1">
        <f t="array" ref="AE693">IF( $X693, "", INDEX(韻母資料表, AD693, AE$5))</f>
        <v>#REF!</v>
      </c>
      <c r="AF693" s="301" t="e" cm="1">
        <f t="array" ref="AF693">IF( $X693, "", INDEX(韻母資料表, AE693, AF$5))</f>
        <v>#REF!</v>
      </c>
      <c r="AG693" s="298"/>
      <c r="AH693" s="301" t="e">
        <f t="array" ref="AH693">IF( $X693, "", IF( INDEX(韻母資料表, AD693, $AH$5) = "入聲", TRUE, FALSE) )</f>
        <v>#REF!</v>
      </c>
      <c r="AI693" s="302" t="e">
        <f t="shared" si="271"/>
        <v>#REF!</v>
      </c>
      <c r="AJ693" s="302" t="e">
        <f t="shared" si="275"/>
        <v>#REF!</v>
      </c>
      <c r="AK693" s="362" t="e">
        <f t="array" ref="AK693">IF( $X693, "", INDEX(韻母資料表, $AD693, $AK$5))</f>
        <v>#REF!</v>
      </c>
      <c r="AL693" s="362" t="e">
        <f t="array" ref="AL693">IF($X693, "", INDEX(白話字韻母八聲調資料表, $AE693, $AJ693))</f>
        <v>#REF!</v>
      </c>
      <c r="AM693" s="298"/>
      <c r="AN693" s="362" t="e" cm="1">
        <f t="array" ref="AN693">IF($W693, "", INDEX(聲母資料表, $AA693, AN$5))</f>
        <v>#REF!</v>
      </c>
      <c r="AO693" s="367" t="e" cm="1">
        <f t="array" ref="AO693">IF($X693, "", INDEX(韻母資料表, $AD693, AO$5))</f>
        <v>#REF!</v>
      </c>
      <c r="AP693" s="362" t="e" cm="1">
        <f t="array" ref="AP693">IF($X693, "", INDEX(台羅韻母八聲調資料表, $AE693, $F693))</f>
        <v>#REF!</v>
      </c>
      <c r="AQ693" s="298"/>
      <c r="AR693" s="302" t="e">
        <f t="array" ref="AR693">IF($W693, "", INDEX(聲母資料表, $AA693, $AR$5))</f>
        <v>#REF!</v>
      </c>
      <c r="AS693" s="303" t="e">
        <f t="array" ref="AS693">IF($X693, "", INDEX(韻母資料表, $AD693, $AS$5))</f>
        <v>#REF!</v>
      </c>
      <c r="AT693" s="302" t="e">
        <f t="array" ref="AT693">IF($X693, "", INDEX(閩拼韻母八聲調資料表, $AE693, $AJ693))</f>
        <v>#REF!</v>
      </c>
      <c r="AV693" s="301" t="b">
        <f t="shared" si="273"/>
        <v>0</v>
      </c>
      <c r="AW693" s="301" t="str">
        <f>IF( $AV693, IFERROR( IF(MATCH( $E693, 顎音化聲母!$H$9:$H$37, 0), TRUE, FALSE), FALSE), "")</f>
        <v/>
      </c>
      <c r="AX693" s="301" t="str">
        <f t="array" ref="AX693">IF( AND($AV693, $AW693), INDEX(顎音化聲母資料表, MATCH( $D693 &amp; $E693, 顎音化聲母!$L$5:$L$136, 0), 3), "")</f>
        <v/>
      </c>
      <c r="AY693" s="301" t="e">
        <f t="shared" si="272"/>
        <v>#REF!</v>
      </c>
      <c r="AZ693" s="362" t="e">
        <f t="array" ref="AZ693">IF($AY693="", "", IF( $AX693&lt;&gt;"", $AX693,INDEX(聲母資料表, $AY693, $AZ$5)))</f>
        <v>#REF!</v>
      </c>
      <c r="BA693" s="362" t="e">
        <f t="array" ref="BA693">IF($X693, "", INDEX(方音八音反切資料表, $AE693, $AJ693))</f>
        <v>#REF!</v>
      </c>
    </row>
    <row r="694" spans="2:53">
      <c r="B694" s="307">
        <f t="shared" si="253"/>
        <v>687</v>
      </c>
      <c r="C694" s="404" t="e">
        <f>MID(#REF!, B694, 1)</f>
        <v>#REF!</v>
      </c>
      <c r="D694" s="312"/>
      <c r="E694" s="312"/>
      <c r="F694" s="296"/>
      <c r="G694" s="418" t="e">
        <f t="shared" si="254"/>
        <v>#REF!</v>
      </c>
      <c r="H694" s="269" t="e" cm="1">
        <f t="array" ref="H694">IF( OR($U694, NOT($V694), $X694), "",  $AF694 &amp; INDEX(中文數值資料表, $AJ694, 2) &amp; $AC694)</f>
        <v>#REF!</v>
      </c>
      <c r="I694" s="332" t="e">
        <f t="shared" si="255"/>
        <v>#REF!</v>
      </c>
      <c r="J694" s="333" t="e">
        <f t="shared" si="256"/>
        <v>#REF!</v>
      </c>
      <c r="K694" s="334" t="e">
        <f t="shared" si="257"/>
        <v>#REF!</v>
      </c>
      <c r="L694" s="335" t="e">
        <f t="shared" si="258"/>
        <v>#REF!</v>
      </c>
      <c r="M694" s="270" t="e">
        <f t="shared" ca="1" si="259"/>
        <v>#REF!</v>
      </c>
      <c r="N694" s="270" t="e">
        <f t="shared" ca="1" si="260"/>
        <v>#REF!</v>
      </c>
      <c r="O694" s="270" t="e">
        <f t="shared" ca="1" si="261"/>
        <v>#REF!</v>
      </c>
      <c r="P694" s="270" t="e">
        <f t="shared" ca="1" si="277"/>
        <v>#REF!</v>
      </c>
      <c r="Q694" s="270" t="e">
        <f t="shared" ca="1" si="277"/>
        <v>#REF!</v>
      </c>
      <c r="R694" s="271" t="e">
        <f t="shared" ca="1" si="263"/>
        <v>#REF!</v>
      </c>
      <c r="S694" s="271" t="e">
        <f t="shared" ca="1" si="264"/>
        <v>#REF!</v>
      </c>
      <c r="T694" s="244"/>
      <c r="U694" s="272" t="b">
        <f t="shared" si="265"/>
        <v>0</v>
      </c>
      <c r="V694" s="272" t="e">
        <f t="shared" si="266"/>
        <v>#REF!</v>
      </c>
      <c r="W694" s="272" t="e">
        <f t="shared" si="274"/>
        <v>#REF!</v>
      </c>
      <c r="X694" s="272" t="e">
        <f t="shared" si="267"/>
        <v>#REF!</v>
      </c>
      <c r="Y694" s="272" t="e">
        <f t="shared" si="268"/>
        <v>#REF!</v>
      </c>
      <c r="Z694" s="298"/>
      <c r="AA694" s="305" t="e">
        <f t="shared" si="269"/>
        <v>#REF!</v>
      </c>
      <c r="AB694" s="301" t="e" cm="1">
        <f t="array" ref="AB694">IF( $AA694="", "", INDEX(聲母資料表, $AA694, AB$5))</f>
        <v>#REF!</v>
      </c>
      <c r="AC694" s="301" t="e" cm="1">
        <f t="array" ref="AC694">IF( $AA694="", "", INDEX(聲母資料表, $AA694, AC$5))</f>
        <v>#REF!</v>
      </c>
      <c r="AD694" s="305" t="e">
        <f t="shared" si="270"/>
        <v>#REF!</v>
      </c>
      <c r="AE694" s="301" t="e" cm="1">
        <f t="array" ref="AE694">IF( $X694, "", INDEX(韻母資料表, AD694, AE$5))</f>
        <v>#REF!</v>
      </c>
      <c r="AF694" s="301" t="e" cm="1">
        <f t="array" ref="AF694">IF( $X694, "", INDEX(韻母資料表, AE694, AF$5))</f>
        <v>#REF!</v>
      </c>
      <c r="AG694" s="298"/>
      <c r="AH694" s="301" t="e">
        <f t="array" ref="AH694">IF( $X694, "", IF( INDEX(韻母資料表, AD694, $AH$5) = "入聲", TRUE, FALSE) )</f>
        <v>#REF!</v>
      </c>
      <c r="AI694" s="302" t="e">
        <f t="shared" si="271"/>
        <v>#REF!</v>
      </c>
      <c r="AJ694" s="302" t="e">
        <f t="shared" si="275"/>
        <v>#REF!</v>
      </c>
      <c r="AK694" s="362" t="e">
        <f t="array" ref="AK694">IF( $X694, "", INDEX(韻母資料表, $AD694, $AK$5))</f>
        <v>#REF!</v>
      </c>
      <c r="AL694" s="362" t="e">
        <f t="array" ref="AL694">IF($X694, "", INDEX(白話字韻母八聲調資料表, $AE694, $AJ694))</f>
        <v>#REF!</v>
      </c>
      <c r="AM694" s="298"/>
      <c r="AN694" s="362" t="e" cm="1">
        <f t="array" ref="AN694">IF($W694, "", INDEX(聲母資料表, $AA694, AN$5))</f>
        <v>#REF!</v>
      </c>
      <c r="AO694" s="367" t="e" cm="1">
        <f t="array" ref="AO694">IF($X694, "", INDEX(韻母資料表, $AD694, AO$5))</f>
        <v>#REF!</v>
      </c>
      <c r="AP694" s="362" t="e" cm="1">
        <f t="array" ref="AP694">IF($X694, "", INDEX(台羅韻母八聲調資料表, $AE694, $F694))</f>
        <v>#REF!</v>
      </c>
      <c r="AQ694" s="298"/>
      <c r="AR694" s="302" t="e">
        <f t="array" ref="AR694">IF($W694, "", INDEX(聲母資料表, $AA694, $AR$5))</f>
        <v>#REF!</v>
      </c>
      <c r="AS694" s="303" t="e">
        <f t="array" ref="AS694">IF($X694, "", INDEX(韻母資料表, $AD694, $AS$5))</f>
        <v>#REF!</v>
      </c>
      <c r="AT694" s="302" t="e">
        <f t="array" ref="AT694">IF($X694, "", INDEX(閩拼韻母八聲調資料表, $AE694, $AJ694))</f>
        <v>#REF!</v>
      </c>
      <c r="AV694" s="301" t="b">
        <f t="shared" si="273"/>
        <v>0</v>
      </c>
      <c r="AW694" s="301" t="str">
        <f>IF( $AV694, IFERROR( IF(MATCH( $E694, 顎音化聲母!$H$9:$H$37, 0), TRUE, FALSE), FALSE), "")</f>
        <v/>
      </c>
      <c r="AX694" s="301" t="str">
        <f t="array" ref="AX694">IF( AND($AV694, $AW694), INDEX(顎音化聲母資料表, MATCH( $D694 &amp; $E694, 顎音化聲母!$L$5:$L$136, 0), 3), "")</f>
        <v/>
      </c>
      <c r="AY694" s="301" t="e">
        <f t="shared" si="272"/>
        <v>#REF!</v>
      </c>
      <c r="AZ694" s="362" t="e">
        <f t="array" ref="AZ694">IF($AY694="", "", IF( $AX694&lt;&gt;"", $AX694,INDEX(聲母資料表, $AY694, $AZ$5)))</f>
        <v>#REF!</v>
      </c>
      <c r="BA694" s="362" t="e">
        <f t="array" ref="BA694">IF($X694, "", INDEX(方音八音反切資料表, $AE694, $AJ694))</f>
        <v>#REF!</v>
      </c>
    </row>
    <row r="695" spans="2:53">
      <c r="B695" s="307">
        <f t="shared" si="253"/>
        <v>688</v>
      </c>
      <c r="C695" s="404" t="e">
        <f>MID(#REF!, B695, 1)</f>
        <v>#REF!</v>
      </c>
      <c r="D695" s="312"/>
      <c r="E695" s="312"/>
      <c r="F695" s="296"/>
      <c r="G695" s="418" t="e">
        <f t="shared" si="254"/>
        <v>#REF!</v>
      </c>
      <c r="H695" s="269" t="e" cm="1">
        <f t="array" ref="H695">IF( OR($U695, NOT($V695), $X695), "",  $AF695 &amp; INDEX(中文數值資料表, $AJ695, 2) &amp; $AC695)</f>
        <v>#REF!</v>
      </c>
      <c r="I695" s="332" t="e">
        <f t="shared" si="255"/>
        <v>#REF!</v>
      </c>
      <c r="J695" s="333" t="e">
        <f t="shared" si="256"/>
        <v>#REF!</v>
      </c>
      <c r="K695" s="334" t="e">
        <f t="shared" si="257"/>
        <v>#REF!</v>
      </c>
      <c r="L695" s="335" t="e">
        <f t="shared" si="258"/>
        <v>#REF!</v>
      </c>
      <c r="M695" s="270" t="e">
        <f t="shared" ca="1" si="259"/>
        <v>#REF!</v>
      </c>
      <c r="N695" s="270" t="e">
        <f t="shared" ca="1" si="260"/>
        <v>#REF!</v>
      </c>
      <c r="O695" s="270" t="e">
        <f t="shared" ca="1" si="261"/>
        <v>#REF!</v>
      </c>
      <c r="P695" s="270" t="e">
        <f t="shared" ca="1" si="277"/>
        <v>#REF!</v>
      </c>
      <c r="Q695" s="270" t="e">
        <f t="shared" ca="1" si="277"/>
        <v>#REF!</v>
      </c>
      <c r="R695" s="271" t="e">
        <f t="shared" ca="1" si="263"/>
        <v>#REF!</v>
      </c>
      <c r="S695" s="271" t="e">
        <f t="shared" ca="1" si="264"/>
        <v>#REF!</v>
      </c>
      <c r="T695" s="244"/>
      <c r="U695" s="272" t="b">
        <f t="shared" si="265"/>
        <v>0</v>
      </c>
      <c r="V695" s="272" t="e">
        <f t="shared" si="266"/>
        <v>#REF!</v>
      </c>
      <c r="W695" s="272" t="e">
        <f t="shared" si="274"/>
        <v>#REF!</v>
      </c>
      <c r="X695" s="272" t="e">
        <f t="shared" si="267"/>
        <v>#REF!</v>
      </c>
      <c r="Y695" s="272" t="e">
        <f t="shared" si="268"/>
        <v>#REF!</v>
      </c>
      <c r="Z695" s="298"/>
      <c r="AA695" s="305" t="e">
        <f t="shared" si="269"/>
        <v>#REF!</v>
      </c>
      <c r="AB695" s="301" t="e" cm="1">
        <f t="array" ref="AB695">IF( $AA695="", "", INDEX(聲母資料表, $AA695, AB$5))</f>
        <v>#REF!</v>
      </c>
      <c r="AC695" s="301" t="e" cm="1">
        <f t="array" ref="AC695">IF( $AA695="", "", INDEX(聲母資料表, $AA695, AC$5))</f>
        <v>#REF!</v>
      </c>
      <c r="AD695" s="305" t="e">
        <f t="shared" si="270"/>
        <v>#REF!</v>
      </c>
      <c r="AE695" s="301" t="e" cm="1">
        <f t="array" ref="AE695">IF( $X695, "", INDEX(韻母資料表, AD695, AE$5))</f>
        <v>#REF!</v>
      </c>
      <c r="AF695" s="301" t="e" cm="1">
        <f t="array" ref="AF695">IF( $X695, "", INDEX(韻母資料表, AE695, AF$5))</f>
        <v>#REF!</v>
      </c>
      <c r="AG695" s="298"/>
      <c r="AH695" s="301" t="e">
        <f t="array" ref="AH695">IF( $X695, "", IF( INDEX(韻母資料表, AD695, $AH$5) = "入聲", TRUE, FALSE) )</f>
        <v>#REF!</v>
      </c>
      <c r="AI695" s="302" t="e">
        <f t="shared" si="271"/>
        <v>#REF!</v>
      </c>
      <c r="AJ695" s="302" t="e">
        <f t="shared" si="275"/>
        <v>#REF!</v>
      </c>
      <c r="AK695" s="362" t="e">
        <f t="array" ref="AK695">IF( $X695, "", INDEX(韻母資料表, $AD695, $AK$5))</f>
        <v>#REF!</v>
      </c>
      <c r="AL695" s="362" t="e">
        <f t="array" ref="AL695">IF($X695, "", INDEX(白話字韻母八聲調資料表, $AE695, $AJ695))</f>
        <v>#REF!</v>
      </c>
      <c r="AM695" s="298"/>
      <c r="AN695" s="362" t="e" cm="1">
        <f t="array" ref="AN695">IF($W695, "", INDEX(聲母資料表, $AA695, AN$5))</f>
        <v>#REF!</v>
      </c>
      <c r="AO695" s="367" t="e" cm="1">
        <f t="array" ref="AO695">IF($X695, "", INDEX(韻母資料表, $AD695, AO$5))</f>
        <v>#REF!</v>
      </c>
      <c r="AP695" s="362" t="e" cm="1">
        <f t="array" ref="AP695">IF($X695, "", INDEX(台羅韻母八聲調資料表, $AE695, $F695))</f>
        <v>#REF!</v>
      </c>
      <c r="AQ695" s="298"/>
      <c r="AR695" s="302" t="e">
        <f t="array" ref="AR695">IF($W695, "", INDEX(聲母資料表, $AA695, $AR$5))</f>
        <v>#REF!</v>
      </c>
      <c r="AS695" s="303" t="e">
        <f t="array" ref="AS695">IF($X695, "", INDEX(韻母資料表, $AD695, $AS$5))</f>
        <v>#REF!</v>
      </c>
      <c r="AT695" s="302" t="e">
        <f t="array" ref="AT695">IF($X695, "", INDEX(閩拼韻母八聲調資料表, $AE695, $AJ695))</f>
        <v>#REF!</v>
      </c>
      <c r="AV695" s="301" t="b">
        <f t="shared" si="273"/>
        <v>0</v>
      </c>
      <c r="AW695" s="301" t="str">
        <f>IF( $AV695, IFERROR( IF(MATCH( $E695, 顎音化聲母!$H$9:$H$37, 0), TRUE, FALSE), FALSE), "")</f>
        <v/>
      </c>
      <c r="AX695" s="301" t="str">
        <f t="array" ref="AX695">IF( AND($AV695, $AW695), INDEX(顎音化聲母資料表, MATCH( $D695 &amp; $E695, 顎音化聲母!$L$5:$L$136, 0), 3), "")</f>
        <v/>
      </c>
      <c r="AY695" s="301" t="e">
        <f t="shared" si="272"/>
        <v>#REF!</v>
      </c>
      <c r="AZ695" s="362" t="e">
        <f t="array" ref="AZ695">IF($AY695="", "", IF( $AX695&lt;&gt;"", $AX695,INDEX(聲母資料表, $AY695, $AZ$5)))</f>
        <v>#REF!</v>
      </c>
      <c r="BA695" s="362" t="e">
        <f t="array" ref="BA695">IF($X695, "", INDEX(方音八音反切資料表, $AE695, $AJ695))</f>
        <v>#REF!</v>
      </c>
    </row>
    <row r="696" spans="2:53">
      <c r="B696" s="307">
        <f t="shared" si="253"/>
        <v>689</v>
      </c>
      <c r="C696" s="404" t="e">
        <f>MID(#REF!, B696, 1)</f>
        <v>#REF!</v>
      </c>
      <c r="D696" s="312"/>
      <c r="E696" s="312"/>
      <c r="F696" s="296"/>
      <c r="G696" s="418" t="e">
        <f t="shared" si="254"/>
        <v>#REF!</v>
      </c>
      <c r="H696" s="269" t="e" cm="1">
        <f t="array" ref="H696">IF( OR($U696, NOT($V696), $X696), "",  $AF696 &amp; INDEX(中文數值資料表, $AJ696, 2) &amp; $AC696)</f>
        <v>#REF!</v>
      </c>
      <c r="I696" s="332" t="e">
        <f t="shared" si="255"/>
        <v>#REF!</v>
      </c>
      <c r="J696" s="333" t="e">
        <f t="shared" si="256"/>
        <v>#REF!</v>
      </c>
      <c r="K696" s="334" t="e">
        <f t="shared" si="257"/>
        <v>#REF!</v>
      </c>
      <c r="L696" s="335" t="e">
        <f t="shared" si="258"/>
        <v>#REF!</v>
      </c>
      <c r="M696" s="270" t="e">
        <f t="shared" ca="1" si="259"/>
        <v>#REF!</v>
      </c>
      <c r="N696" s="270" t="e">
        <f t="shared" ca="1" si="260"/>
        <v>#REF!</v>
      </c>
      <c r="O696" s="270" t="e">
        <f t="shared" ca="1" si="261"/>
        <v>#REF!</v>
      </c>
      <c r="P696" s="270" t="e">
        <f t="shared" ca="1" si="277"/>
        <v>#REF!</v>
      </c>
      <c r="Q696" s="270" t="e">
        <f t="shared" ca="1" si="277"/>
        <v>#REF!</v>
      </c>
      <c r="R696" s="271" t="e">
        <f t="shared" ca="1" si="263"/>
        <v>#REF!</v>
      </c>
      <c r="S696" s="271" t="e">
        <f t="shared" ca="1" si="264"/>
        <v>#REF!</v>
      </c>
      <c r="T696" s="244"/>
      <c r="U696" s="272" t="b">
        <f t="shared" si="265"/>
        <v>0</v>
      </c>
      <c r="V696" s="272" t="e">
        <f t="shared" si="266"/>
        <v>#REF!</v>
      </c>
      <c r="W696" s="272" t="e">
        <f t="shared" si="274"/>
        <v>#REF!</v>
      </c>
      <c r="X696" s="272" t="e">
        <f t="shared" si="267"/>
        <v>#REF!</v>
      </c>
      <c r="Y696" s="272" t="e">
        <f t="shared" si="268"/>
        <v>#REF!</v>
      </c>
      <c r="Z696" s="298"/>
      <c r="AA696" s="305" t="e">
        <f t="shared" si="269"/>
        <v>#REF!</v>
      </c>
      <c r="AB696" s="301" t="e" cm="1">
        <f t="array" ref="AB696">IF( $AA696="", "", INDEX(聲母資料表, $AA696, AB$5))</f>
        <v>#REF!</v>
      </c>
      <c r="AC696" s="301" t="e" cm="1">
        <f t="array" ref="AC696">IF( $AA696="", "", INDEX(聲母資料表, $AA696, AC$5))</f>
        <v>#REF!</v>
      </c>
      <c r="AD696" s="305" t="e">
        <f t="shared" si="270"/>
        <v>#REF!</v>
      </c>
      <c r="AE696" s="301" t="e" cm="1">
        <f t="array" ref="AE696">IF( $X696, "", INDEX(韻母資料表, AD696, AE$5))</f>
        <v>#REF!</v>
      </c>
      <c r="AF696" s="301" t="e" cm="1">
        <f t="array" ref="AF696">IF( $X696, "", INDEX(韻母資料表, AE696, AF$5))</f>
        <v>#REF!</v>
      </c>
      <c r="AG696" s="298"/>
      <c r="AH696" s="301" t="e">
        <f t="array" ref="AH696">IF( $X696, "", IF( INDEX(韻母資料表, AD696, $AH$5) = "入聲", TRUE, FALSE) )</f>
        <v>#REF!</v>
      </c>
      <c r="AI696" s="302" t="e">
        <f t="shared" si="271"/>
        <v>#REF!</v>
      </c>
      <c r="AJ696" s="302" t="e">
        <f t="shared" si="275"/>
        <v>#REF!</v>
      </c>
      <c r="AK696" s="362" t="e">
        <f t="array" ref="AK696">IF( $X696, "", INDEX(韻母資料表, $AD696, $AK$5))</f>
        <v>#REF!</v>
      </c>
      <c r="AL696" s="362" t="e">
        <f t="array" ref="AL696">IF($X696, "", INDEX(白話字韻母八聲調資料表, $AE696, $AJ696))</f>
        <v>#REF!</v>
      </c>
      <c r="AM696" s="298"/>
      <c r="AN696" s="362" t="e" cm="1">
        <f t="array" ref="AN696">IF($W696, "", INDEX(聲母資料表, $AA696, AN$5))</f>
        <v>#REF!</v>
      </c>
      <c r="AO696" s="367" t="e" cm="1">
        <f t="array" ref="AO696">IF($X696, "", INDEX(韻母資料表, $AD696, AO$5))</f>
        <v>#REF!</v>
      </c>
      <c r="AP696" s="362" t="e" cm="1">
        <f t="array" ref="AP696">IF($X696, "", INDEX(台羅韻母八聲調資料表, $AE696, $F696))</f>
        <v>#REF!</v>
      </c>
      <c r="AQ696" s="298"/>
      <c r="AR696" s="302" t="e">
        <f t="array" ref="AR696">IF($W696, "", INDEX(聲母資料表, $AA696, $AR$5))</f>
        <v>#REF!</v>
      </c>
      <c r="AS696" s="303" t="e">
        <f t="array" ref="AS696">IF($X696, "", INDEX(韻母資料表, $AD696, $AS$5))</f>
        <v>#REF!</v>
      </c>
      <c r="AT696" s="302" t="e">
        <f t="array" ref="AT696">IF($X696, "", INDEX(閩拼韻母八聲調資料表, $AE696, $AJ696))</f>
        <v>#REF!</v>
      </c>
      <c r="AV696" s="301" t="b">
        <f t="shared" si="273"/>
        <v>0</v>
      </c>
      <c r="AW696" s="301" t="str">
        <f>IF( $AV696, IFERROR( IF(MATCH( $E696, 顎音化聲母!$H$9:$H$37, 0), TRUE, FALSE), FALSE), "")</f>
        <v/>
      </c>
      <c r="AX696" s="301" t="str">
        <f t="array" ref="AX696">IF( AND($AV696, $AW696), INDEX(顎音化聲母資料表, MATCH( $D696 &amp; $E696, 顎音化聲母!$L$5:$L$136, 0), 3), "")</f>
        <v/>
      </c>
      <c r="AY696" s="301" t="e">
        <f t="shared" si="272"/>
        <v>#REF!</v>
      </c>
      <c r="AZ696" s="362" t="e">
        <f t="array" ref="AZ696">IF($AY696="", "", IF( $AX696&lt;&gt;"", $AX696,INDEX(聲母資料表, $AY696, $AZ$5)))</f>
        <v>#REF!</v>
      </c>
      <c r="BA696" s="362" t="e">
        <f t="array" ref="BA696">IF($X696, "", INDEX(方音八音反切資料表, $AE696, $AJ696))</f>
        <v>#REF!</v>
      </c>
    </row>
    <row r="697" spans="2:53">
      <c r="B697" s="307">
        <f t="shared" si="253"/>
        <v>690</v>
      </c>
      <c r="C697" s="404" t="e">
        <f>MID(#REF!, B697, 1)</f>
        <v>#REF!</v>
      </c>
      <c r="D697" s="312"/>
      <c r="E697" s="312"/>
      <c r="F697" s="296"/>
      <c r="G697" s="418" t="e">
        <f t="shared" si="254"/>
        <v>#REF!</v>
      </c>
      <c r="H697" s="269" t="e" cm="1">
        <f t="array" ref="H697">IF( OR($U697, NOT($V697), $X697), "",  $AF697 &amp; INDEX(中文數值資料表, $AJ697, 2) &amp; $AC697)</f>
        <v>#REF!</v>
      </c>
      <c r="I697" s="332" t="e">
        <f t="shared" si="255"/>
        <v>#REF!</v>
      </c>
      <c r="J697" s="333" t="e">
        <f t="shared" si="256"/>
        <v>#REF!</v>
      </c>
      <c r="K697" s="334" t="e">
        <f t="shared" si="257"/>
        <v>#REF!</v>
      </c>
      <c r="L697" s="335" t="e">
        <f t="shared" si="258"/>
        <v>#REF!</v>
      </c>
      <c r="M697" s="270" t="e">
        <f t="shared" ca="1" si="259"/>
        <v>#REF!</v>
      </c>
      <c r="N697" s="270" t="e">
        <f t="shared" ca="1" si="260"/>
        <v>#REF!</v>
      </c>
      <c r="O697" s="270" t="e">
        <f t="shared" ca="1" si="261"/>
        <v>#REF!</v>
      </c>
      <c r="P697" s="270" t="e">
        <f t="shared" ca="1" si="277"/>
        <v>#REF!</v>
      </c>
      <c r="Q697" s="270" t="e">
        <f t="shared" ca="1" si="277"/>
        <v>#REF!</v>
      </c>
      <c r="R697" s="271" t="e">
        <f t="shared" ca="1" si="263"/>
        <v>#REF!</v>
      </c>
      <c r="S697" s="271" t="e">
        <f t="shared" ca="1" si="264"/>
        <v>#REF!</v>
      </c>
      <c r="T697" s="244"/>
      <c r="U697" s="272" t="b">
        <f t="shared" si="265"/>
        <v>0</v>
      </c>
      <c r="V697" s="272" t="e">
        <f t="shared" si="266"/>
        <v>#REF!</v>
      </c>
      <c r="W697" s="272" t="e">
        <f t="shared" si="274"/>
        <v>#REF!</v>
      </c>
      <c r="X697" s="272" t="e">
        <f t="shared" si="267"/>
        <v>#REF!</v>
      </c>
      <c r="Y697" s="272" t="e">
        <f t="shared" si="268"/>
        <v>#REF!</v>
      </c>
      <c r="Z697" s="298"/>
      <c r="AA697" s="305" t="e">
        <f t="shared" si="269"/>
        <v>#REF!</v>
      </c>
      <c r="AB697" s="301" t="e" cm="1">
        <f t="array" ref="AB697">IF( $AA697="", "", INDEX(聲母資料表, $AA697, AB$5))</f>
        <v>#REF!</v>
      </c>
      <c r="AC697" s="301" t="e" cm="1">
        <f t="array" ref="AC697">IF( $AA697="", "", INDEX(聲母資料表, $AA697, AC$5))</f>
        <v>#REF!</v>
      </c>
      <c r="AD697" s="305" t="e">
        <f t="shared" si="270"/>
        <v>#REF!</v>
      </c>
      <c r="AE697" s="301" t="e" cm="1">
        <f t="array" ref="AE697">IF( $X697, "", INDEX(韻母資料表, AD697, AE$5))</f>
        <v>#REF!</v>
      </c>
      <c r="AF697" s="301" t="e" cm="1">
        <f t="array" ref="AF697">IF( $X697, "", INDEX(韻母資料表, AE697, AF$5))</f>
        <v>#REF!</v>
      </c>
      <c r="AG697" s="298"/>
      <c r="AH697" s="301" t="e">
        <f t="array" ref="AH697">IF( $X697, "", IF( INDEX(韻母資料表, AD697, $AH$5) = "入聲", TRUE, FALSE) )</f>
        <v>#REF!</v>
      </c>
      <c r="AI697" s="302" t="e">
        <f t="shared" si="271"/>
        <v>#REF!</v>
      </c>
      <c r="AJ697" s="302" t="e">
        <f t="shared" si="275"/>
        <v>#REF!</v>
      </c>
      <c r="AK697" s="362" t="e">
        <f t="array" ref="AK697">IF( $X697, "", INDEX(韻母資料表, $AD697, $AK$5))</f>
        <v>#REF!</v>
      </c>
      <c r="AL697" s="362" t="e">
        <f t="array" ref="AL697">IF($X697, "", INDEX(白話字韻母八聲調資料表, $AE697, $AJ697))</f>
        <v>#REF!</v>
      </c>
      <c r="AM697" s="298"/>
      <c r="AN697" s="362" t="e" cm="1">
        <f t="array" ref="AN697">IF($W697, "", INDEX(聲母資料表, $AA697, AN$5))</f>
        <v>#REF!</v>
      </c>
      <c r="AO697" s="367" t="e" cm="1">
        <f t="array" ref="AO697">IF($X697, "", INDEX(韻母資料表, $AD697, AO$5))</f>
        <v>#REF!</v>
      </c>
      <c r="AP697" s="362" t="e" cm="1">
        <f t="array" ref="AP697">IF($X697, "", INDEX(台羅韻母八聲調資料表, $AE697, $F697))</f>
        <v>#REF!</v>
      </c>
      <c r="AQ697" s="298"/>
      <c r="AR697" s="302" t="e">
        <f t="array" ref="AR697">IF($W697, "", INDEX(聲母資料表, $AA697, $AR$5))</f>
        <v>#REF!</v>
      </c>
      <c r="AS697" s="303" t="e">
        <f t="array" ref="AS697">IF($X697, "", INDEX(韻母資料表, $AD697, $AS$5))</f>
        <v>#REF!</v>
      </c>
      <c r="AT697" s="302" t="e">
        <f t="array" ref="AT697">IF($X697, "", INDEX(閩拼韻母八聲調資料表, $AE697, $AJ697))</f>
        <v>#REF!</v>
      </c>
      <c r="AV697" s="301" t="b">
        <f t="shared" si="273"/>
        <v>0</v>
      </c>
      <c r="AW697" s="301" t="str">
        <f>IF( $AV697, IFERROR( IF(MATCH( $E697, 顎音化聲母!$H$9:$H$37, 0), TRUE, FALSE), FALSE), "")</f>
        <v/>
      </c>
      <c r="AX697" s="301" t="str">
        <f t="array" ref="AX697">IF( AND($AV697, $AW697), INDEX(顎音化聲母資料表, MATCH( $D697 &amp; $E697, 顎音化聲母!$L$5:$L$136, 0), 3), "")</f>
        <v/>
      </c>
      <c r="AY697" s="301" t="e">
        <f t="shared" si="272"/>
        <v>#REF!</v>
      </c>
      <c r="AZ697" s="362" t="e">
        <f t="array" ref="AZ697">IF($AY697="", "", IF( $AX697&lt;&gt;"", $AX697,INDEX(聲母資料表, $AY697, $AZ$5)))</f>
        <v>#REF!</v>
      </c>
      <c r="BA697" s="362" t="e">
        <f t="array" ref="BA697">IF($X697, "", INDEX(方音八音反切資料表, $AE697, $AJ697))</f>
        <v>#REF!</v>
      </c>
    </row>
    <row r="698" spans="2:53">
      <c r="B698" s="307">
        <f t="shared" si="253"/>
        <v>691</v>
      </c>
      <c r="C698" s="404" t="e">
        <f>MID(#REF!, B698, 1)</f>
        <v>#REF!</v>
      </c>
      <c r="D698" s="312"/>
      <c r="E698" s="312"/>
      <c r="F698" s="296"/>
      <c r="G698" s="418" t="e">
        <f t="shared" si="254"/>
        <v>#REF!</v>
      </c>
      <c r="H698" s="269" t="e" cm="1">
        <f t="array" ref="H698">IF( OR($U698, NOT($V698), $X698), "",  $AF698 &amp; INDEX(中文數值資料表, $AJ698, 2) &amp; $AC698)</f>
        <v>#REF!</v>
      </c>
      <c r="I698" s="332" t="e">
        <f t="shared" si="255"/>
        <v>#REF!</v>
      </c>
      <c r="J698" s="333" t="e">
        <f t="shared" si="256"/>
        <v>#REF!</v>
      </c>
      <c r="K698" s="334" t="e">
        <f t="shared" si="257"/>
        <v>#REF!</v>
      </c>
      <c r="L698" s="335" t="e">
        <f t="shared" si="258"/>
        <v>#REF!</v>
      </c>
      <c r="M698" s="270" t="e">
        <f t="shared" ca="1" si="259"/>
        <v>#REF!</v>
      </c>
      <c r="N698" s="270" t="e">
        <f t="shared" ca="1" si="260"/>
        <v>#REF!</v>
      </c>
      <c r="O698" s="270" t="e">
        <f t="shared" ca="1" si="261"/>
        <v>#REF!</v>
      </c>
      <c r="P698" s="270" t="e">
        <f t="shared" ca="1" si="277"/>
        <v>#REF!</v>
      </c>
      <c r="Q698" s="270" t="e">
        <f t="shared" ca="1" si="277"/>
        <v>#REF!</v>
      </c>
      <c r="R698" s="271" t="e">
        <f t="shared" ca="1" si="263"/>
        <v>#REF!</v>
      </c>
      <c r="S698" s="271" t="e">
        <f t="shared" ca="1" si="264"/>
        <v>#REF!</v>
      </c>
      <c r="T698" s="244"/>
      <c r="U698" s="272" t="b">
        <f t="shared" si="265"/>
        <v>0</v>
      </c>
      <c r="V698" s="272" t="e">
        <f t="shared" si="266"/>
        <v>#REF!</v>
      </c>
      <c r="W698" s="272" t="e">
        <f t="shared" si="274"/>
        <v>#REF!</v>
      </c>
      <c r="X698" s="272" t="e">
        <f t="shared" si="267"/>
        <v>#REF!</v>
      </c>
      <c r="Y698" s="272" t="e">
        <f t="shared" si="268"/>
        <v>#REF!</v>
      </c>
      <c r="Z698" s="298"/>
      <c r="AA698" s="305" t="e">
        <f t="shared" si="269"/>
        <v>#REF!</v>
      </c>
      <c r="AB698" s="301" t="e" cm="1">
        <f t="array" ref="AB698">IF( $AA698="", "", INDEX(聲母資料表, $AA698, AB$5))</f>
        <v>#REF!</v>
      </c>
      <c r="AC698" s="301" t="e" cm="1">
        <f t="array" ref="AC698">IF( $AA698="", "", INDEX(聲母資料表, $AA698, AC$5))</f>
        <v>#REF!</v>
      </c>
      <c r="AD698" s="305" t="e">
        <f t="shared" si="270"/>
        <v>#REF!</v>
      </c>
      <c r="AE698" s="301" t="e" cm="1">
        <f t="array" ref="AE698">IF( $X698, "", INDEX(韻母資料表, AD698, AE$5))</f>
        <v>#REF!</v>
      </c>
      <c r="AF698" s="301" t="e" cm="1">
        <f t="array" ref="AF698">IF( $X698, "", INDEX(韻母資料表, AE698, AF$5))</f>
        <v>#REF!</v>
      </c>
      <c r="AG698" s="298"/>
      <c r="AH698" s="301" t="e">
        <f t="array" ref="AH698">IF( $X698, "", IF( INDEX(韻母資料表, AD698, $AH$5) = "入聲", TRUE, FALSE) )</f>
        <v>#REF!</v>
      </c>
      <c r="AI698" s="302" t="e">
        <f t="shared" si="271"/>
        <v>#REF!</v>
      </c>
      <c r="AJ698" s="302" t="e">
        <f t="shared" si="275"/>
        <v>#REF!</v>
      </c>
      <c r="AK698" s="362" t="e">
        <f t="array" ref="AK698">IF( $X698, "", INDEX(韻母資料表, $AD698, $AK$5))</f>
        <v>#REF!</v>
      </c>
      <c r="AL698" s="362" t="e">
        <f t="array" ref="AL698">IF($X698, "", INDEX(白話字韻母八聲調資料表, $AE698, $AJ698))</f>
        <v>#REF!</v>
      </c>
      <c r="AM698" s="298"/>
      <c r="AN698" s="362" t="e" cm="1">
        <f t="array" ref="AN698">IF($W698, "", INDEX(聲母資料表, $AA698, AN$5))</f>
        <v>#REF!</v>
      </c>
      <c r="AO698" s="367" t="e" cm="1">
        <f t="array" ref="AO698">IF($X698, "", INDEX(韻母資料表, $AD698, AO$5))</f>
        <v>#REF!</v>
      </c>
      <c r="AP698" s="362" t="e" cm="1">
        <f t="array" ref="AP698">IF($X698, "", INDEX(台羅韻母八聲調資料表, $AE698, $F698))</f>
        <v>#REF!</v>
      </c>
      <c r="AQ698" s="298"/>
      <c r="AR698" s="302" t="e">
        <f t="array" ref="AR698">IF($W698, "", INDEX(聲母資料表, $AA698, $AR$5))</f>
        <v>#REF!</v>
      </c>
      <c r="AS698" s="303" t="e">
        <f t="array" ref="AS698">IF($X698, "", INDEX(韻母資料表, $AD698, $AS$5))</f>
        <v>#REF!</v>
      </c>
      <c r="AT698" s="302" t="e">
        <f t="array" ref="AT698">IF($X698, "", INDEX(閩拼韻母八聲調資料表, $AE698, $AJ698))</f>
        <v>#REF!</v>
      </c>
      <c r="AV698" s="301" t="b">
        <f t="shared" si="273"/>
        <v>0</v>
      </c>
      <c r="AW698" s="301" t="str">
        <f>IF( $AV698, IFERROR( IF(MATCH( $E698, 顎音化聲母!$H$9:$H$37, 0), TRUE, FALSE), FALSE), "")</f>
        <v/>
      </c>
      <c r="AX698" s="301" t="str">
        <f t="array" ref="AX698">IF( AND($AV698, $AW698), INDEX(顎音化聲母資料表, MATCH( $D698 &amp; $E698, 顎音化聲母!$L$5:$L$136, 0), 3), "")</f>
        <v/>
      </c>
      <c r="AY698" s="301" t="e">
        <f t="shared" si="272"/>
        <v>#REF!</v>
      </c>
      <c r="AZ698" s="362" t="e">
        <f t="array" ref="AZ698">IF($AY698="", "", IF( $AX698&lt;&gt;"", $AX698,INDEX(聲母資料表, $AY698, $AZ$5)))</f>
        <v>#REF!</v>
      </c>
      <c r="BA698" s="362" t="e">
        <f t="array" ref="BA698">IF($X698, "", INDEX(方音八音反切資料表, $AE698, $AJ698))</f>
        <v>#REF!</v>
      </c>
    </row>
    <row r="699" spans="2:53">
      <c r="B699" s="307">
        <f t="shared" si="253"/>
        <v>692</v>
      </c>
      <c r="C699" s="404" t="e">
        <f>MID(#REF!, B699, 1)</f>
        <v>#REF!</v>
      </c>
      <c r="D699" s="312"/>
      <c r="E699" s="312"/>
      <c r="F699" s="296"/>
      <c r="G699" s="418" t="e">
        <f t="shared" si="254"/>
        <v>#REF!</v>
      </c>
      <c r="H699" s="269" t="e" cm="1">
        <f t="array" ref="H699">IF( OR($U699, NOT($V699), $X699), "",  $AF699 &amp; INDEX(中文數值資料表, $AJ699, 2) &amp; $AC699)</f>
        <v>#REF!</v>
      </c>
      <c r="I699" s="332" t="e">
        <f t="shared" si="255"/>
        <v>#REF!</v>
      </c>
      <c r="J699" s="333" t="e">
        <f t="shared" si="256"/>
        <v>#REF!</v>
      </c>
      <c r="K699" s="334" t="e">
        <f t="shared" si="257"/>
        <v>#REF!</v>
      </c>
      <c r="L699" s="335" t="e">
        <f t="shared" si="258"/>
        <v>#REF!</v>
      </c>
      <c r="M699" s="270" t="e">
        <f t="shared" ca="1" si="259"/>
        <v>#REF!</v>
      </c>
      <c r="N699" s="270" t="e">
        <f t="shared" ca="1" si="260"/>
        <v>#REF!</v>
      </c>
      <c r="O699" s="270" t="e">
        <f t="shared" ca="1" si="261"/>
        <v>#REF!</v>
      </c>
      <c r="P699" s="270" t="e">
        <f t="shared" ca="1" si="277"/>
        <v>#REF!</v>
      </c>
      <c r="Q699" s="270" t="e">
        <f t="shared" ca="1" si="277"/>
        <v>#REF!</v>
      </c>
      <c r="R699" s="271" t="e">
        <f t="shared" ca="1" si="263"/>
        <v>#REF!</v>
      </c>
      <c r="S699" s="271" t="e">
        <f t="shared" ca="1" si="264"/>
        <v>#REF!</v>
      </c>
      <c r="T699" s="244"/>
      <c r="U699" s="272" t="b">
        <f t="shared" si="265"/>
        <v>0</v>
      </c>
      <c r="V699" s="272" t="e">
        <f t="shared" si="266"/>
        <v>#REF!</v>
      </c>
      <c r="W699" s="272" t="e">
        <f t="shared" si="274"/>
        <v>#REF!</v>
      </c>
      <c r="X699" s="272" t="e">
        <f t="shared" si="267"/>
        <v>#REF!</v>
      </c>
      <c r="Y699" s="272" t="e">
        <f t="shared" si="268"/>
        <v>#REF!</v>
      </c>
      <c r="Z699" s="298"/>
      <c r="AA699" s="305" t="e">
        <f t="shared" si="269"/>
        <v>#REF!</v>
      </c>
      <c r="AB699" s="301" t="e" cm="1">
        <f t="array" ref="AB699">IF( $AA699="", "", INDEX(聲母資料表, $AA699, AB$5))</f>
        <v>#REF!</v>
      </c>
      <c r="AC699" s="301" t="e" cm="1">
        <f t="array" ref="AC699">IF( $AA699="", "", INDEX(聲母資料表, $AA699, AC$5))</f>
        <v>#REF!</v>
      </c>
      <c r="AD699" s="305" t="e">
        <f t="shared" si="270"/>
        <v>#REF!</v>
      </c>
      <c r="AE699" s="301" t="e" cm="1">
        <f t="array" ref="AE699">IF( $X699, "", INDEX(韻母資料表, AD699, AE$5))</f>
        <v>#REF!</v>
      </c>
      <c r="AF699" s="301" t="e" cm="1">
        <f t="array" ref="AF699">IF( $X699, "", INDEX(韻母資料表, AE699, AF$5))</f>
        <v>#REF!</v>
      </c>
      <c r="AG699" s="298"/>
      <c r="AH699" s="301" t="e">
        <f t="array" ref="AH699">IF( $X699, "", IF( INDEX(韻母資料表, AD699, $AH$5) = "入聲", TRUE, FALSE) )</f>
        <v>#REF!</v>
      </c>
      <c r="AI699" s="302" t="e">
        <f t="shared" si="271"/>
        <v>#REF!</v>
      </c>
      <c r="AJ699" s="302" t="e">
        <f t="shared" si="275"/>
        <v>#REF!</v>
      </c>
      <c r="AK699" s="362" t="e">
        <f t="array" ref="AK699">IF( $X699, "", INDEX(韻母資料表, $AD699, $AK$5))</f>
        <v>#REF!</v>
      </c>
      <c r="AL699" s="362" t="e">
        <f t="array" ref="AL699">IF($X699, "", INDEX(白話字韻母八聲調資料表, $AE699, $AJ699))</f>
        <v>#REF!</v>
      </c>
      <c r="AM699" s="298"/>
      <c r="AN699" s="362" t="e" cm="1">
        <f t="array" ref="AN699">IF($W699, "", INDEX(聲母資料表, $AA699, AN$5))</f>
        <v>#REF!</v>
      </c>
      <c r="AO699" s="367" t="e" cm="1">
        <f t="array" ref="AO699">IF($X699, "", INDEX(韻母資料表, $AD699, AO$5))</f>
        <v>#REF!</v>
      </c>
      <c r="AP699" s="362" t="e" cm="1">
        <f t="array" ref="AP699">IF($X699, "", INDEX(台羅韻母八聲調資料表, $AE699, $F699))</f>
        <v>#REF!</v>
      </c>
      <c r="AQ699" s="298"/>
      <c r="AR699" s="302" t="e">
        <f t="array" ref="AR699">IF($W699, "", INDEX(聲母資料表, $AA699, $AR$5))</f>
        <v>#REF!</v>
      </c>
      <c r="AS699" s="303" t="e">
        <f t="array" ref="AS699">IF($X699, "", INDEX(韻母資料表, $AD699, $AS$5))</f>
        <v>#REF!</v>
      </c>
      <c r="AT699" s="302" t="e">
        <f t="array" ref="AT699">IF($X699, "", INDEX(閩拼韻母八聲調資料表, $AE699, $AJ699))</f>
        <v>#REF!</v>
      </c>
      <c r="AV699" s="301" t="b">
        <f t="shared" si="273"/>
        <v>0</v>
      </c>
      <c r="AW699" s="301" t="str">
        <f>IF( $AV699, IFERROR( IF(MATCH( $E699, 顎音化聲母!$H$9:$H$37, 0), TRUE, FALSE), FALSE), "")</f>
        <v/>
      </c>
      <c r="AX699" s="301" t="str">
        <f t="array" ref="AX699">IF( AND($AV699, $AW699), INDEX(顎音化聲母資料表, MATCH( $D699 &amp; $E699, 顎音化聲母!$L$5:$L$136, 0), 3), "")</f>
        <v/>
      </c>
      <c r="AY699" s="301" t="e">
        <f t="shared" si="272"/>
        <v>#REF!</v>
      </c>
      <c r="AZ699" s="362" t="e">
        <f t="array" ref="AZ699">IF($AY699="", "", IF( $AX699&lt;&gt;"", $AX699,INDEX(聲母資料表, $AY699, $AZ$5)))</f>
        <v>#REF!</v>
      </c>
      <c r="BA699" s="362" t="e">
        <f t="array" ref="BA699">IF($X699, "", INDEX(方音八音反切資料表, $AE699, $AJ699))</f>
        <v>#REF!</v>
      </c>
    </row>
    <row r="700" spans="2:53">
      <c r="B700" s="307">
        <f t="shared" si="253"/>
        <v>693</v>
      </c>
      <c r="C700" s="404" t="e">
        <f>MID(#REF!, B700, 1)</f>
        <v>#REF!</v>
      </c>
      <c r="D700" s="312"/>
      <c r="E700" s="312"/>
      <c r="F700" s="296"/>
      <c r="G700" s="418" t="e">
        <f t="shared" si="254"/>
        <v>#REF!</v>
      </c>
      <c r="H700" s="269" t="e" cm="1">
        <f t="array" ref="H700">IF( OR($U700, NOT($V700), $X700), "",  $AF700 &amp; INDEX(中文數值資料表, $AJ700, 2) &amp; $AC700)</f>
        <v>#REF!</v>
      </c>
      <c r="I700" s="332" t="e">
        <f t="shared" si="255"/>
        <v>#REF!</v>
      </c>
      <c r="J700" s="333" t="e">
        <f t="shared" si="256"/>
        <v>#REF!</v>
      </c>
      <c r="K700" s="334" t="e">
        <f t="shared" si="257"/>
        <v>#REF!</v>
      </c>
      <c r="L700" s="335" t="e">
        <f t="shared" si="258"/>
        <v>#REF!</v>
      </c>
      <c r="M700" s="270" t="e">
        <f t="shared" ca="1" si="259"/>
        <v>#REF!</v>
      </c>
      <c r="N700" s="270" t="e">
        <f t="shared" ca="1" si="260"/>
        <v>#REF!</v>
      </c>
      <c r="O700" s="270" t="e">
        <f t="shared" ca="1" si="261"/>
        <v>#REF!</v>
      </c>
      <c r="P700" s="270" t="e">
        <f t="shared" ca="1" si="277"/>
        <v>#REF!</v>
      </c>
      <c r="Q700" s="270" t="e">
        <f t="shared" ca="1" si="277"/>
        <v>#REF!</v>
      </c>
      <c r="R700" s="271" t="e">
        <f t="shared" ca="1" si="263"/>
        <v>#REF!</v>
      </c>
      <c r="S700" s="271" t="e">
        <f t="shared" ca="1" si="264"/>
        <v>#REF!</v>
      </c>
      <c r="T700" s="244"/>
      <c r="U700" s="272" t="b">
        <f t="shared" si="265"/>
        <v>0</v>
      </c>
      <c r="V700" s="272" t="e">
        <f t="shared" si="266"/>
        <v>#REF!</v>
      </c>
      <c r="W700" s="272" t="e">
        <f t="shared" si="274"/>
        <v>#REF!</v>
      </c>
      <c r="X700" s="272" t="e">
        <f t="shared" si="267"/>
        <v>#REF!</v>
      </c>
      <c r="Y700" s="272" t="e">
        <f t="shared" si="268"/>
        <v>#REF!</v>
      </c>
      <c r="Z700" s="298"/>
      <c r="AA700" s="305" t="e">
        <f t="shared" si="269"/>
        <v>#REF!</v>
      </c>
      <c r="AB700" s="301" t="e" cm="1">
        <f t="array" ref="AB700">IF( $AA700="", "", INDEX(聲母資料表, $AA700, AB$5))</f>
        <v>#REF!</v>
      </c>
      <c r="AC700" s="301" t="e" cm="1">
        <f t="array" ref="AC700">IF( $AA700="", "", INDEX(聲母資料表, $AA700, AC$5))</f>
        <v>#REF!</v>
      </c>
      <c r="AD700" s="305" t="e">
        <f t="shared" si="270"/>
        <v>#REF!</v>
      </c>
      <c r="AE700" s="301" t="e" cm="1">
        <f t="array" ref="AE700">IF( $X700, "", INDEX(韻母資料表, AD700, AE$5))</f>
        <v>#REF!</v>
      </c>
      <c r="AF700" s="301" t="e" cm="1">
        <f t="array" ref="AF700">IF( $X700, "", INDEX(韻母資料表, AE700, AF$5))</f>
        <v>#REF!</v>
      </c>
      <c r="AG700" s="298"/>
      <c r="AH700" s="301" t="e">
        <f t="array" ref="AH700">IF( $X700, "", IF( INDEX(韻母資料表, AD700, $AH$5) = "入聲", TRUE, FALSE) )</f>
        <v>#REF!</v>
      </c>
      <c r="AI700" s="302" t="e">
        <f t="shared" si="271"/>
        <v>#REF!</v>
      </c>
      <c r="AJ700" s="302" t="e">
        <f t="shared" si="275"/>
        <v>#REF!</v>
      </c>
      <c r="AK700" s="362" t="e">
        <f t="array" ref="AK700">IF( $X700, "", INDEX(韻母資料表, $AD700, $AK$5))</f>
        <v>#REF!</v>
      </c>
      <c r="AL700" s="362" t="e">
        <f t="array" ref="AL700">IF($X700, "", INDEX(白話字韻母八聲調資料表, $AE700, $AJ700))</f>
        <v>#REF!</v>
      </c>
      <c r="AM700" s="298"/>
      <c r="AN700" s="362" t="e" cm="1">
        <f t="array" ref="AN700">IF($W700, "", INDEX(聲母資料表, $AA700, AN$5))</f>
        <v>#REF!</v>
      </c>
      <c r="AO700" s="367" t="e" cm="1">
        <f t="array" ref="AO700">IF($X700, "", INDEX(韻母資料表, $AD700, AO$5))</f>
        <v>#REF!</v>
      </c>
      <c r="AP700" s="362" t="e" cm="1">
        <f t="array" ref="AP700">IF($X700, "", INDEX(台羅韻母八聲調資料表, $AE700, $F700))</f>
        <v>#REF!</v>
      </c>
      <c r="AQ700" s="298"/>
      <c r="AR700" s="302" t="e">
        <f t="array" ref="AR700">IF($W700, "", INDEX(聲母資料表, $AA700, $AR$5))</f>
        <v>#REF!</v>
      </c>
      <c r="AS700" s="303" t="e">
        <f t="array" ref="AS700">IF($X700, "", INDEX(韻母資料表, $AD700, $AS$5))</f>
        <v>#REF!</v>
      </c>
      <c r="AT700" s="302" t="e">
        <f t="array" ref="AT700">IF($X700, "", INDEX(閩拼韻母八聲調資料表, $AE700, $AJ700))</f>
        <v>#REF!</v>
      </c>
      <c r="AV700" s="301" t="b">
        <f t="shared" si="273"/>
        <v>0</v>
      </c>
      <c r="AW700" s="301" t="str">
        <f>IF( $AV700, IFERROR( IF(MATCH( $E700, 顎音化聲母!$H$9:$H$37, 0), TRUE, FALSE), FALSE), "")</f>
        <v/>
      </c>
      <c r="AX700" s="301" t="str">
        <f t="array" ref="AX700">IF( AND($AV700, $AW700), INDEX(顎音化聲母資料表, MATCH( $D700 &amp; $E700, 顎音化聲母!$L$5:$L$136, 0), 3), "")</f>
        <v/>
      </c>
      <c r="AY700" s="301" t="e">
        <f t="shared" si="272"/>
        <v>#REF!</v>
      </c>
      <c r="AZ700" s="362" t="e">
        <f t="array" ref="AZ700">IF($AY700="", "", IF( $AX700&lt;&gt;"", $AX700,INDEX(聲母資料表, $AY700, $AZ$5)))</f>
        <v>#REF!</v>
      </c>
      <c r="BA700" s="362" t="e">
        <f t="array" ref="BA700">IF($X700, "", INDEX(方音八音反切資料表, $AE700, $AJ700))</f>
        <v>#REF!</v>
      </c>
    </row>
    <row r="701" spans="2:53">
      <c r="B701" s="307">
        <f t="shared" si="253"/>
        <v>694</v>
      </c>
      <c r="C701" s="404" t="e">
        <f>MID(#REF!, B701, 1)</f>
        <v>#REF!</v>
      </c>
      <c r="D701" s="312"/>
      <c r="E701" s="312"/>
      <c r="F701" s="296"/>
      <c r="G701" s="418" t="e">
        <f t="shared" si="254"/>
        <v>#REF!</v>
      </c>
      <c r="H701" s="269" t="e" cm="1">
        <f t="array" ref="H701">IF( OR($U701, NOT($V701), $X701), "",  $AF701 &amp; INDEX(中文數值資料表, $AJ701, 2) &amp; $AC701)</f>
        <v>#REF!</v>
      </c>
      <c r="I701" s="332" t="e">
        <f t="shared" si="255"/>
        <v>#REF!</v>
      </c>
      <c r="J701" s="333" t="e">
        <f t="shared" si="256"/>
        <v>#REF!</v>
      </c>
      <c r="K701" s="334" t="e">
        <f t="shared" si="257"/>
        <v>#REF!</v>
      </c>
      <c r="L701" s="335" t="e">
        <f t="shared" si="258"/>
        <v>#REF!</v>
      </c>
      <c r="M701" s="270" t="e">
        <f t="shared" ca="1" si="259"/>
        <v>#REF!</v>
      </c>
      <c r="N701" s="270" t="e">
        <f t="shared" ca="1" si="260"/>
        <v>#REF!</v>
      </c>
      <c r="O701" s="270" t="e">
        <f t="shared" ca="1" si="261"/>
        <v>#REF!</v>
      </c>
      <c r="P701" s="270" t="e">
        <f t="shared" ca="1" si="277"/>
        <v>#REF!</v>
      </c>
      <c r="Q701" s="270" t="e">
        <f t="shared" ca="1" si="277"/>
        <v>#REF!</v>
      </c>
      <c r="R701" s="271" t="e">
        <f t="shared" ca="1" si="263"/>
        <v>#REF!</v>
      </c>
      <c r="S701" s="271" t="e">
        <f t="shared" ca="1" si="264"/>
        <v>#REF!</v>
      </c>
      <c r="T701" s="244"/>
      <c r="U701" s="272" t="b">
        <f t="shared" si="265"/>
        <v>0</v>
      </c>
      <c r="V701" s="272" t="e">
        <f t="shared" si="266"/>
        <v>#REF!</v>
      </c>
      <c r="W701" s="272" t="e">
        <f t="shared" si="274"/>
        <v>#REF!</v>
      </c>
      <c r="X701" s="272" t="e">
        <f t="shared" si="267"/>
        <v>#REF!</v>
      </c>
      <c r="Y701" s="272" t="e">
        <f t="shared" si="268"/>
        <v>#REF!</v>
      </c>
      <c r="Z701" s="298"/>
      <c r="AA701" s="305" t="e">
        <f t="shared" si="269"/>
        <v>#REF!</v>
      </c>
      <c r="AB701" s="301" t="e" cm="1">
        <f t="array" ref="AB701">IF( $AA701="", "", INDEX(聲母資料表, $AA701, AB$5))</f>
        <v>#REF!</v>
      </c>
      <c r="AC701" s="301" t="e" cm="1">
        <f t="array" ref="AC701">IF( $AA701="", "", INDEX(聲母資料表, $AA701, AC$5))</f>
        <v>#REF!</v>
      </c>
      <c r="AD701" s="305" t="e">
        <f t="shared" si="270"/>
        <v>#REF!</v>
      </c>
      <c r="AE701" s="301" t="e" cm="1">
        <f t="array" ref="AE701">IF( $X701, "", INDEX(韻母資料表, AD701, AE$5))</f>
        <v>#REF!</v>
      </c>
      <c r="AF701" s="301" t="e" cm="1">
        <f t="array" ref="AF701">IF( $X701, "", INDEX(韻母資料表, AE701, AF$5))</f>
        <v>#REF!</v>
      </c>
      <c r="AG701" s="298"/>
      <c r="AH701" s="301" t="e">
        <f t="array" ref="AH701">IF( $X701, "", IF( INDEX(韻母資料表, AD701, $AH$5) = "入聲", TRUE, FALSE) )</f>
        <v>#REF!</v>
      </c>
      <c r="AI701" s="302" t="e">
        <f t="shared" si="271"/>
        <v>#REF!</v>
      </c>
      <c r="AJ701" s="302" t="e">
        <f t="shared" si="275"/>
        <v>#REF!</v>
      </c>
      <c r="AK701" s="362" t="e">
        <f t="array" ref="AK701">IF( $X701, "", INDEX(韻母資料表, $AD701, $AK$5))</f>
        <v>#REF!</v>
      </c>
      <c r="AL701" s="362" t="e">
        <f t="array" ref="AL701">IF($X701, "", INDEX(白話字韻母八聲調資料表, $AE701, $AJ701))</f>
        <v>#REF!</v>
      </c>
      <c r="AM701" s="298"/>
      <c r="AN701" s="362" t="e" cm="1">
        <f t="array" ref="AN701">IF($W701, "", INDEX(聲母資料表, $AA701, AN$5))</f>
        <v>#REF!</v>
      </c>
      <c r="AO701" s="367" t="e" cm="1">
        <f t="array" ref="AO701">IF($X701, "", INDEX(韻母資料表, $AD701, AO$5))</f>
        <v>#REF!</v>
      </c>
      <c r="AP701" s="362" t="e" cm="1">
        <f t="array" ref="AP701">IF($X701, "", INDEX(台羅韻母八聲調資料表, $AE701, $F701))</f>
        <v>#REF!</v>
      </c>
      <c r="AQ701" s="298"/>
      <c r="AR701" s="302" t="e">
        <f t="array" ref="AR701">IF($W701, "", INDEX(聲母資料表, $AA701, $AR$5))</f>
        <v>#REF!</v>
      </c>
      <c r="AS701" s="303" t="e">
        <f t="array" ref="AS701">IF($X701, "", INDEX(韻母資料表, $AD701, $AS$5))</f>
        <v>#REF!</v>
      </c>
      <c r="AT701" s="302" t="e">
        <f t="array" ref="AT701">IF($X701, "", INDEX(閩拼韻母八聲調資料表, $AE701, $AJ701))</f>
        <v>#REF!</v>
      </c>
      <c r="AV701" s="301" t="b">
        <f t="shared" si="273"/>
        <v>0</v>
      </c>
      <c r="AW701" s="301" t="str">
        <f>IF( $AV701, IFERROR( IF(MATCH( $E701, 顎音化聲母!$H$9:$H$37, 0), TRUE, FALSE), FALSE), "")</f>
        <v/>
      </c>
      <c r="AX701" s="301" t="str">
        <f t="array" ref="AX701">IF( AND($AV701, $AW701), INDEX(顎音化聲母資料表, MATCH( $D701 &amp; $E701, 顎音化聲母!$L$5:$L$136, 0), 3), "")</f>
        <v/>
      </c>
      <c r="AY701" s="301" t="e">
        <f t="shared" si="272"/>
        <v>#REF!</v>
      </c>
      <c r="AZ701" s="362" t="e">
        <f t="array" ref="AZ701">IF($AY701="", "", IF( $AX701&lt;&gt;"", $AX701,INDEX(聲母資料表, $AY701, $AZ$5)))</f>
        <v>#REF!</v>
      </c>
      <c r="BA701" s="362" t="e">
        <f t="array" ref="BA701">IF($X701, "", INDEX(方音八音反切資料表, $AE701, $AJ701))</f>
        <v>#REF!</v>
      </c>
    </row>
    <row r="702" spans="2:53">
      <c r="B702" s="307">
        <f t="shared" si="253"/>
        <v>695</v>
      </c>
      <c r="C702" s="404" t="e">
        <f>MID(#REF!, B702, 1)</f>
        <v>#REF!</v>
      </c>
      <c r="D702" s="312"/>
      <c r="E702" s="312"/>
      <c r="F702" s="296"/>
      <c r="G702" s="418" t="e">
        <f t="shared" si="254"/>
        <v>#REF!</v>
      </c>
      <c r="H702" s="269" t="e" cm="1">
        <f t="array" ref="H702">IF( OR($U702, NOT($V702), $X702), "",  $AF702 &amp; INDEX(中文數值資料表, $AJ702, 2) &amp; $AC702)</f>
        <v>#REF!</v>
      </c>
      <c r="I702" s="332" t="e">
        <f t="shared" si="255"/>
        <v>#REF!</v>
      </c>
      <c r="J702" s="333" t="e">
        <f t="shared" si="256"/>
        <v>#REF!</v>
      </c>
      <c r="K702" s="334" t="e">
        <f t="shared" si="257"/>
        <v>#REF!</v>
      </c>
      <c r="L702" s="335" t="e">
        <f t="shared" si="258"/>
        <v>#REF!</v>
      </c>
      <c r="M702" s="270" t="e">
        <f t="shared" ca="1" si="259"/>
        <v>#REF!</v>
      </c>
      <c r="N702" s="270" t="e">
        <f t="shared" ca="1" si="260"/>
        <v>#REF!</v>
      </c>
      <c r="O702" s="270" t="e">
        <f t="shared" ca="1" si="261"/>
        <v>#REF!</v>
      </c>
      <c r="P702" s="270" t="e">
        <f t="shared" ca="1" si="277"/>
        <v>#REF!</v>
      </c>
      <c r="Q702" s="270" t="e">
        <f t="shared" ca="1" si="277"/>
        <v>#REF!</v>
      </c>
      <c r="R702" s="271" t="e">
        <f t="shared" ca="1" si="263"/>
        <v>#REF!</v>
      </c>
      <c r="S702" s="271" t="e">
        <f t="shared" ca="1" si="264"/>
        <v>#REF!</v>
      </c>
      <c r="T702" s="244"/>
      <c r="U702" s="272" t="b">
        <f t="shared" si="265"/>
        <v>0</v>
      </c>
      <c r="V702" s="272" t="e">
        <f t="shared" si="266"/>
        <v>#REF!</v>
      </c>
      <c r="W702" s="272" t="e">
        <f t="shared" si="274"/>
        <v>#REF!</v>
      </c>
      <c r="X702" s="272" t="e">
        <f t="shared" si="267"/>
        <v>#REF!</v>
      </c>
      <c r="Y702" s="272" t="e">
        <f t="shared" si="268"/>
        <v>#REF!</v>
      </c>
      <c r="Z702" s="298"/>
      <c r="AA702" s="305" t="e">
        <f t="shared" si="269"/>
        <v>#REF!</v>
      </c>
      <c r="AB702" s="301" t="e" cm="1">
        <f t="array" ref="AB702">IF( $AA702="", "", INDEX(聲母資料表, $AA702, AB$5))</f>
        <v>#REF!</v>
      </c>
      <c r="AC702" s="301" t="e" cm="1">
        <f t="array" ref="AC702">IF( $AA702="", "", INDEX(聲母資料表, $AA702, AC$5))</f>
        <v>#REF!</v>
      </c>
      <c r="AD702" s="305" t="e">
        <f t="shared" si="270"/>
        <v>#REF!</v>
      </c>
      <c r="AE702" s="301" t="e" cm="1">
        <f t="array" ref="AE702">IF( $X702, "", INDEX(韻母資料表, AD702, AE$5))</f>
        <v>#REF!</v>
      </c>
      <c r="AF702" s="301" t="e" cm="1">
        <f t="array" ref="AF702">IF( $X702, "", INDEX(韻母資料表, AE702, AF$5))</f>
        <v>#REF!</v>
      </c>
      <c r="AG702" s="298"/>
      <c r="AH702" s="301" t="e">
        <f t="array" ref="AH702">IF( $X702, "", IF( INDEX(韻母資料表, AD702, $AH$5) = "入聲", TRUE, FALSE) )</f>
        <v>#REF!</v>
      </c>
      <c r="AI702" s="302" t="e">
        <f t="shared" si="271"/>
        <v>#REF!</v>
      </c>
      <c r="AJ702" s="302" t="e">
        <f t="shared" si="275"/>
        <v>#REF!</v>
      </c>
      <c r="AK702" s="362" t="e">
        <f t="array" ref="AK702">IF( $X702, "", INDEX(韻母資料表, $AD702, $AK$5))</f>
        <v>#REF!</v>
      </c>
      <c r="AL702" s="362" t="e">
        <f t="array" ref="AL702">IF($X702, "", INDEX(白話字韻母八聲調資料表, $AE702, $AJ702))</f>
        <v>#REF!</v>
      </c>
      <c r="AM702" s="298"/>
      <c r="AN702" s="362" t="e" cm="1">
        <f t="array" ref="AN702">IF($W702, "", INDEX(聲母資料表, $AA702, AN$5))</f>
        <v>#REF!</v>
      </c>
      <c r="AO702" s="367" t="e" cm="1">
        <f t="array" ref="AO702">IF($X702, "", INDEX(韻母資料表, $AD702, AO$5))</f>
        <v>#REF!</v>
      </c>
      <c r="AP702" s="362" t="e" cm="1">
        <f t="array" ref="AP702">IF($X702, "", INDEX(台羅韻母八聲調資料表, $AE702, $F702))</f>
        <v>#REF!</v>
      </c>
      <c r="AQ702" s="298"/>
      <c r="AR702" s="302" t="e">
        <f t="array" ref="AR702">IF($W702, "", INDEX(聲母資料表, $AA702, $AR$5))</f>
        <v>#REF!</v>
      </c>
      <c r="AS702" s="303" t="e">
        <f t="array" ref="AS702">IF($X702, "", INDEX(韻母資料表, $AD702, $AS$5))</f>
        <v>#REF!</v>
      </c>
      <c r="AT702" s="302" t="e">
        <f t="array" ref="AT702">IF($X702, "", INDEX(閩拼韻母八聲調資料表, $AE702, $AJ702))</f>
        <v>#REF!</v>
      </c>
      <c r="AV702" s="301" t="b">
        <f t="shared" si="273"/>
        <v>0</v>
      </c>
      <c r="AW702" s="301" t="str">
        <f>IF( $AV702, IFERROR( IF(MATCH( $E702, 顎音化聲母!$H$9:$H$37, 0), TRUE, FALSE), FALSE), "")</f>
        <v/>
      </c>
      <c r="AX702" s="301" t="str">
        <f t="array" ref="AX702">IF( AND($AV702, $AW702), INDEX(顎音化聲母資料表, MATCH( $D702 &amp; $E702, 顎音化聲母!$L$5:$L$136, 0), 3), "")</f>
        <v/>
      </c>
      <c r="AY702" s="301" t="e">
        <f t="shared" si="272"/>
        <v>#REF!</v>
      </c>
      <c r="AZ702" s="362" t="e">
        <f t="array" ref="AZ702">IF($AY702="", "", IF( $AX702&lt;&gt;"", $AX702,INDEX(聲母資料表, $AY702, $AZ$5)))</f>
        <v>#REF!</v>
      </c>
      <c r="BA702" s="362" t="e">
        <f t="array" ref="BA702">IF($X702, "", INDEX(方音八音反切資料表, $AE702, $AJ702))</f>
        <v>#REF!</v>
      </c>
    </row>
    <row r="703" spans="2:53">
      <c r="B703" s="307">
        <f t="shared" si="253"/>
        <v>696</v>
      </c>
      <c r="C703" s="404" t="e">
        <f>MID(#REF!, B703, 1)</f>
        <v>#REF!</v>
      </c>
      <c r="D703" s="312"/>
      <c r="E703" s="312"/>
      <c r="F703" s="296"/>
      <c r="G703" s="418" t="e">
        <f t="shared" si="254"/>
        <v>#REF!</v>
      </c>
      <c r="H703" s="269" t="e" cm="1">
        <f t="array" ref="H703">IF( OR($U703, NOT($V703), $X703), "",  $AF703 &amp; INDEX(中文數值資料表, $AJ703, 2) &amp; $AC703)</f>
        <v>#REF!</v>
      </c>
      <c r="I703" s="332" t="e">
        <f t="shared" si="255"/>
        <v>#REF!</v>
      </c>
      <c r="J703" s="333" t="e">
        <f t="shared" si="256"/>
        <v>#REF!</v>
      </c>
      <c r="K703" s="334" t="e">
        <f t="shared" si="257"/>
        <v>#REF!</v>
      </c>
      <c r="L703" s="335" t="e">
        <f t="shared" si="258"/>
        <v>#REF!</v>
      </c>
      <c r="M703" s="270" t="e">
        <f t="shared" ca="1" si="259"/>
        <v>#REF!</v>
      </c>
      <c r="N703" s="270" t="e">
        <f t="shared" ca="1" si="260"/>
        <v>#REF!</v>
      </c>
      <c r="O703" s="270" t="e">
        <f t="shared" ca="1" si="261"/>
        <v>#REF!</v>
      </c>
      <c r="P703" s="270" t="e">
        <f t="shared" ca="1" si="277"/>
        <v>#REF!</v>
      </c>
      <c r="Q703" s="270" t="e">
        <f t="shared" ca="1" si="277"/>
        <v>#REF!</v>
      </c>
      <c r="R703" s="271" t="e">
        <f t="shared" ca="1" si="263"/>
        <v>#REF!</v>
      </c>
      <c r="S703" s="271" t="e">
        <f t="shared" ca="1" si="264"/>
        <v>#REF!</v>
      </c>
      <c r="T703" s="244"/>
      <c r="U703" s="272" t="b">
        <f t="shared" si="265"/>
        <v>0</v>
      </c>
      <c r="V703" s="272" t="e">
        <f t="shared" si="266"/>
        <v>#REF!</v>
      </c>
      <c r="W703" s="272" t="e">
        <f t="shared" si="274"/>
        <v>#REF!</v>
      </c>
      <c r="X703" s="272" t="e">
        <f t="shared" si="267"/>
        <v>#REF!</v>
      </c>
      <c r="Y703" s="272" t="e">
        <f t="shared" si="268"/>
        <v>#REF!</v>
      </c>
      <c r="Z703" s="298"/>
      <c r="AA703" s="305" t="e">
        <f t="shared" si="269"/>
        <v>#REF!</v>
      </c>
      <c r="AB703" s="301" t="e" cm="1">
        <f t="array" ref="AB703">IF( $AA703="", "", INDEX(聲母資料表, $AA703, AB$5))</f>
        <v>#REF!</v>
      </c>
      <c r="AC703" s="301" t="e" cm="1">
        <f t="array" ref="AC703">IF( $AA703="", "", INDEX(聲母資料表, $AA703, AC$5))</f>
        <v>#REF!</v>
      </c>
      <c r="AD703" s="305" t="e">
        <f t="shared" si="270"/>
        <v>#REF!</v>
      </c>
      <c r="AE703" s="301" t="e" cm="1">
        <f t="array" ref="AE703">IF( $X703, "", INDEX(韻母資料表, AD703, AE$5))</f>
        <v>#REF!</v>
      </c>
      <c r="AF703" s="301" t="e" cm="1">
        <f t="array" ref="AF703">IF( $X703, "", INDEX(韻母資料表, AE703, AF$5))</f>
        <v>#REF!</v>
      </c>
      <c r="AG703" s="298"/>
      <c r="AH703" s="301" t="e">
        <f t="array" ref="AH703">IF( $X703, "", IF( INDEX(韻母資料表, AD703, $AH$5) = "入聲", TRUE, FALSE) )</f>
        <v>#REF!</v>
      </c>
      <c r="AI703" s="302" t="e">
        <f t="shared" si="271"/>
        <v>#REF!</v>
      </c>
      <c r="AJ703" s="302" t="e">
        <f t="shared" si="275"/>
        <v>#REF!</v>
      </c>
      <c r="AK703" s="362" t="e">
        <f t="array" ref="AK703">IF( $X703, "", INDEX(韻母資料表, $AD703, $AK$5))</f>
        <v>#REF!</v>
      </c>
      <c r="AL703" s="362" t="e">
        <f t="array" ref="AL703">IF($X703, "", INDEX(白話字韻母八聲調資料表, $AE703, $AJ703))</f>
        <v>#REF!</v>
      </c>
      <c r="AM703" s="298"/>
      <c r="AN703" s="362" t="e" cm="1">
        <f t="array" ref="AN703">IF($W703, "", INDEX(聲母資料表, $AA703, AN$5))</f>
        <v>#REF!</v>
      </c>
      <c r="AO703" s="367" t="e" cm="1">
        <f t="array" ref="AO703">IF($X703, "", INDEX(韻母資料表, $AD703, AO$5))</f>
        <v>#REF!</v>
      </c>
      <c r="AP703" s="362" t="e" cm="1">
        <f t="array" ref="AP703">IF($X703, "", INDEX(台羅韻母八聲調資料表, $AE703, $F703))</f>
        <v>#REF!</v>
      </c>
      <c r="AQ703" s="298"/>
      <c r="AR703" s="302" t="e">
        <f t="array" ref="AR703">IF($W703, "", INDEX(聲母資料表, $AA703, $AR$5))</f>
        <v>#REF!</v>
      </c>
      <c r="AS703" s="303" t="e">
        <f t="array" ref="AS703">IF($X703, "", INDEX(韻母資料表, $AD703, $AS$5))</f>
        <v>#REF!</v>
      </c>
      <c r="AT703" s="302" t="e">
        <f t="array" ref="AT703">IF($X703, "", INDEX(閩拼韻母八聲調資料表, $AE703, $AJ703))</f>
        <v>#REF!</v>
      </c>
      <c r="AV703" s="301" t="b">
        <f t="shared" si="273"/>
        <v>0</v>
      </c>
      <c r="AW703" s="301" t="str">
        <f>IF( $AV703, IFERROR( IF(MATCH( $E703, 顎音化聲母!$H$9:$H$37, 0), TRUE, FALSE), FALSE), "")</f>
        <v/>
      </c>
      <c r="AX703" s="301" t="str">
        <f t="array" ref="AX703">IF( AND($AV703, $AW703), INDEX(顎音化聲母資料表, MATCH( $D703 &amp; $E703, 顎音化聲母!$L$5:$L$136, 0), 3), "")</f>
        <v/>
      </c>
      <c r="AY703" s="301" t="e">
        <f t="shared" si="272"/>
        <v>#REF!</v>
      </c>
      <c r="AZ703" s="362" t="e">
        <f t="array" ref="AZ703">IF($AY703="", "", IF( $AX703&lt;&gt;"", $AX703,INDEX(聲母資料表, $AY703, $AZ$5)))</f>
        <v>#REF!</v>
      </c>
      <c r="BA703" s="362" t="e">
        <f t="array" ref="BA703">IF($X703, "", INDEX(方音八音反切資料表, $AE703, $AJ703))</f>
        <v>#REF!</v>
      </c>
    </row>
    <row r="704" spans="2:53">
      <c r="B704" s="307">
        <f t="shared" si="253"/>
        <v>697</v>
      </c>
      <c r="C704" s="404" t="e">
        <f>MID(#REF!, B704, 1)</f>
        <v>#REF!</v>
      </c>
      <c r="D704" s="312"/>
      <c r="E704" s="312"/>
      <c r="F704" s="296"/>
      <c r="G704" s="418" t="e">
        <f t="shared" si="254"/>
        <v>#REF!</v>
      </c>
      <c r="H704" s="269" t="e" cm="1">
        <f t="array" ref="H704">IF( OR($U704, NOT($V704), $X704), "",  $AF704 &amp; INDEX(中文數值資料表, $AJ704, 2) &amp; $AC704)</f>
        <v>#REF!</v>
      </c>
      <c r="I704" s="332" t="e">
        <f t="shared" si="255"/>
        <v>#REF!</v>
      </c>
      <c r="J704" s="333" t="e">
        <f t="shared" si="256"/>
        <v>#REF!</v>
      </c>
      <c r="K704" s="334" t="e">
        <f t="shared" si="257"/>
        <v>#REF!</v>
      </c>
      <c r="L704" s="335" t="e">
        <f t="shared" si="258"/>
        <v>#REF!</v>
      </c>
      <c r="M704" s="270" t="e">
        <f t="shared" ca="1" si="259"/>
        <v>#REF!</v>
      </c>
      <c r="N704" s="270" t="e">
        <f t="shared" ca="1" si="260"/>
        <v>#REF!</v>
      </c>
      <c r="O704" s="270" t="e">
        <f t="shared" ca="1" si="261"/>
        <v>#REF!</v>
      </c>
      <c r="P704" s="270" t="e">
        <f t="shared" ca="1" si="277"/>
        <v>#REF!</v>
      </c>
      <c r="Q704" s="270" t="e">
        <f t="shared" ca="1" si="277"/>
        <v>#REF!</v>
      </c>
      <c r="R704" s="271" t="e">
        <f t="shared" ca="1" si="263"/>
        <v>#REF!</v>
      </c>
      <c r="S704" s="271" t="e">
        <f t="shared" ca="1" si="264"/>
        <v>#REF!</v>
      </c>
      <c r="T704" s="244"/>
      <c r="U704" s="272" t="b">
        <f t="shared" si="265"/>
        <v>0</v>
      </c>
      <c r="V704" s="272" t="e">
        <f t="shared" si="266"/>
        <v>#REF!</v>
      </c>
      <c r="W704" s="272" t="e">
        <f t="shared" si="274"/>
        <v>#REF!</v>
      </c>
      <c r="X704" s="272" t="e">
        <f t="shared" si="267"/>
        <v>#REF!</v>
      </c>
      <c r="Y704" s="272" t="e">
        <f t="shared" si="268"/>
        <v>#REF!</v>
      </c>
      <c r="Z704" s="298"/>
      <c r="AA704" s="305" t="e">
        <f t="shared" si="269"/>
        <v>#REF!</v>
      </c>
      <c r="AB704" s="301" t="e" cm="1">
        <f t="array" ref="AB704">IF( $AA704="", "", INDEX(聲母資料表, $AA704, AB$5))</f>
        <v>#REF!</v>
      </c>
      <c r="AC704" s="301" t="e" cm="1">
        <f t="array" ref="AC704">IF( $AA704="", "", INDEX(聲母資料表, $AA704, AC$5))</f>
        <v>#REF!</v>
      </c>
      <c r="AD704" s="305" t="e">
        <f t="shared" si="270"/>
        <v>#REF!</v>
      </c>
      <c r="AE704" s="301" t="e" cm="1">
        <f t="array" ref="AE704">IF( $X704, "", INDEX(韻母資料表, AD704, AE$5))</f>
        <v>#REF!</v>
      </c>
      <c r="AF704" s="301" t="e" cm="1">
        <f t="array" ref="AF704">IF( $X704, "", INDEX(韻母資料表, AE704, AF$5))</f>
        <v>#REF!</v>
      </c>
      <c r="AG704" s="298"/>
      <c r="AH704" s="301" t="e">
        <f t="array" ref="AH704">IF( $X704, "", IF( INDEX(韻母資料表, AD704, $AH$5) = "入聲", TRUE, FALSE) )</f>
        <v>#REF!</v>
      </c>
      <c r="AI704" s="302" t="e">
        <f t="shared" si="271"/>
        <v>#REF!</v>
      </c>
      <c r="AJ704" s="302" t="e">
        <f t="shared" si="275"/>
        <v>#REF!</v>
      </c>
      <c r="AK704" s="362" t="e">
        <f t="array" ref="AK704">IF( $X704, "", INDEX(韻母資料表, $AD704, $AK$5))</f>
        <v>#REF!</v>
      </c>
      <c r="AL704" s="362" t="e">
        <f t="array" ref="AL704">IF($X704, "", INDEX(白話字韻母八聲調資料表, $AE704, $AJ704))</f>
        <v>#REF!</v>
      </c>
      <c r="AM704" s="298"/>
      <c r="AN704" s="362" t="e" cm="1">
        <f t="array" ref="AN704">IF($W704, "", INDEX(聲母資料表, $AA704, AN$5))</f>
        <v>#REF!</v>
      </c>
      <c r="AO704" s="367" t="e" cm="1">
        <f t="array" ref="AO704">IF($X704, "", INDEX(韻母資料表, $AD704, AO$5))</f>
        <v>#REF!</v>
      </c>
      <c r="AP704" s="362" t="e" cm="1">
        <f t="array" ref="AP704">IF($X704, "", INDEX(台羅韻母八聲調資料表, $AE704, $F704))</f>
        <v>#REF!</v>
      </c>
      <c r="AQ704" s="298"/>
      <c r="AR704" s="302" t="e">
        <f t="array" ref="AR704">IF($W704, "", INDEX(聲母資料表, $AA704, $AR$5))</f>
        <v>#REF!</v>
      </c>
      <c r="AS704" s="303" t="e">
        <f t="array" ref="AS704">IF($X704, "", INDEX(韻母資料表, $AD704, $AS$5))</f>
        <v>#REF!</v>
      </c>
      <c r="AT704" s="302" t="e">
        <f t="array" ref="AT704">IF($X704, "", INDEX(閩拼韻母八聲調資料表, $AE704, $AJ704))</f>
        <v>#REF!</v>
      </c>
      <c r="AV704" s="301" t="b">
        <f t="shared" si="273"/>
        <v>0</v>
      </c>
      <c r="AW704" s="301" t="str">
        <f>IF( $AV704, IFERROR( IF(MATCH( $E704, 顎音化聲母!$H$9:$H$37, 0), TRUE, FALSE), FALSE), "")</f>
        <v/>
      </c>
      <c r="AX704" s="301" t="str">
        <f t="array" ref="AX704">IF( AND($AV704, $AW704), INDEX(顎音化聲母資料表, MATCH( $D704 &amp; $E704, 顎音化聲母!$L$5:$L$136, 0), 3), "")</f>
        <v/>
      </c>
      <c r="AY704" s="301" t="e">
        <f t="shared" si="272"/>
        <v>#REF!</v>
      </c>
      <c r="AZ704" s="362" t="e">
        <f t="array" ref="AZ704">IF($AY704="", "", IF( $AX704&lt;&gt;"", $AX704,INDEX(聲母資料表, $AY704, $AZ$5)))</f>
        <v>#REF!</v>
      </c>
      <c r="BA704" s="362" t="e">
        <f t="array" ref="BA704">IF($X704, "", INDEX(方音八音反切資料表, $AE704, $AJ704))</f>
        <v>#REF!</v>
      </c>
    </row>
    <row r="705" spans="2:53">
      <c r="B705" s="307">
        <f t="shared" si="253"/>
        <v>698</v>
      </c>
      <c r="C705" s="404" t="e">
        <f>MID(#REF!, B705, 1)</f>
        <v>#REF!</v>
      </c>
      <c r="D705" s="312"/>
      <c r="E705" s="312"/>
      <c r="F705" s="296"/>
      <c r="G705" s="418" t="e">
        <f t="shared" si="254"/>
        <v>#REF!</v>
      </c>
      <c r="H705" s="269" t="e" cm="1">
        <f t="array" ref="H705">IF( OR($U705, NOT($V705), $X705), "",  $AF705 &amp; INDEX(中文數值資料表, $AJ705, 2) &amp; $AC705)</f>
        <v>#REF!</v>
      </c>
      <c r="I705" s="332" t="e">
        <f t="shared" si="255"/>
        <v>#REF!</v>
      </c>
      <c r="J705" s="333" t="e">
        <f t="shared" si="256"/>
        <v>#REF!</v>
      </c>
      <c r="K705" s="334" t="e">
        <f t="shared" si="257"/>
        <v>#REF!</v>
      </c>
      <c r="L705" s="335" t="e">
        <f t="shared" si="258"/>
        <v>#REF!</v>
      </c>
      <c r="M705" s="270" t="e">
        <f t="shared" ca="1" si="259"/>
        <v>#REF!</v>
      </c>
      <c r="N705" s="270" t="e">
        <f t="shared" ca="1" si="260"/>
        <v>#REF!</v>
      </c>
      <c r="O705" s="270" t="e">
        <f t="shared" ca="1" si="261"/>
        <v>#REF!</v>
      </c>
      <c r="P705" s="270" t="e">
        <f t="shared" ca="1" si="277"/>
        <v>#REF!</v>
      </c>
      <c r="Q705" s="270" t="e">
        <f t="shared" ca="1" si="277"/>
        <v>#REF!</v>
      </c>
      <c r="R705" s="271" t="e">
        <f t="shared" ca="1" si="263"/>
        <v>#REF!</v>
      </c>
      <c r="S705" s="271" t="e">
        <f t="shared" ca="1" si="264"/>
        <v>#REF!</v>
      </c>
      <c r="T705" s="244"/>
      <c r="U705" s="272" t="b">
        <f t="shared" si="265"/>
        <v>0</v>
      </c>
      <c r="V705" s="272" t="e">
        <f t="shared" si="266"/>
        <v>#REF!</v>
      </c>
      <c r="W705" s="272" t="e">
        <f t="shared" si="274"/>
        <v>#REF!</v>
      </c>
      <c r="X705" s="272" t="e">
        <f t="shared" si="267"/>
        <v>#REF!</v>
      </c>
      <c r="Y705" s="272" t="e">
        <f t="shared" si="268"/>
        <v>#REF!</v>
      </c>
      <c r="Z705" s="298"/>
      <c r="AA705" s="305" t="e">
        <f t="shared" si="269"/>
        <v>#REF!</v>
      </c>
      <c r="AB705" s="301" t="e" cm="1">
        <f t="array" ref="AB705">IF( $AA705="", "", INDEX(聲母資料表, $AA705, AB$5))</f>
        <v>#REF!</v>
      </c>
      <c r="AC705" s="301" t="e" cm="1">
        <f t="array" ref="AC705">IF( $AA705="", "", INDEX(聲母資料表, $AA705, AC$5))</f>
        <v>#REF!</v>
      </c>
      <c r="AD705" s="305" t="e">
        <f t="shared" si="270"/>
        <v>#REF!</v>
      </c>
      <c r="AE705" s="301" t="e" cm="1">
        <f t="array" ref="AE705">IF( $X705, "", INDEX(韻母資料表, AD705, AE$5))</f>
        <v>#REF!</v>
      </c>
      <c r="AF705" s="301" t="e" cm="1">
        <f t="array" ref="AF705">IF( $X705, "", INDEX(韻母資料表, AE705, AF$5))</f>
        <v>#REF!</v>
      </c>
      <c r="AG705" s="298"/>
      <c r="AH705" s="301" t="e">
        <f t="array" ref="AH705">IF( $X705, "", IF( INDEX(韻母資料表, AD705, $AH$5) = "入聲", TRUE, FALSE) )</f>
        <v>#REF!</v>
      </c>
      <c r="AI705" s="302" t="e">
        <f t="shared" si="271"/>
        <v>#REF!</v>
      </c>
      <c r="AJ705" s="302" t="e">
        <f t="shared" si="275"/>
        <v>#REF!</v>
      </c>
      <c r="AK705" s="362" t="e">
        <f t="array" ref="AK705">IF( $X705, "", INDEX(韻母資料表, $AD705, $AK$5))</f>
        <v>#REF!</v>
      </c>
      <c r="AL705" s="362" t="e">
        <f t="array" ref="AL705">IF($X705, "", INDEX(白話字韻母八聲調資料表, $AE705, $AJ705))</f>
        <v>#REF!</v>
      </c>
      <c r="AM705" s="298"/>
      <c r="AN705" s="362" t="e" cm="1">
        <f t="array" ref="AN705">IF($W705, "", INDEX(聲母資料表, $AA705, AN$5))</f>
        <v>#REF!</v>
      </c>
      <c r="AO705" s="367" t="e" cm="1">
        <f t="array" ref="AO705">IF($X705, "", INDEX(韻母資料表, $AD705, AO$5))</f>
        <v>#REF!</v>
      </c>
      <c r="AP705" s="362" t="e" cm="1">
        <f t="array" ref="AP705">IF($X705, "", INDEX(台羅韻母八聲調資料表, $AE705, $F705))</f>
        <v>#REF!</v>
      </c>
      <c r="AQ705" s="298"/>
      <c r="AR705" s="302" t="e">
        <f t="array" ref="AR705">IF($W705, "", INDEX(聲母資料表, $AA705, $AR$5))</f>
        <v>#REF!</v>
      </c>
      <c r="AS705" s="303" t="e">
        <f t="array" ref="AS705">IF($X705, "", INDEX(韻母資料表, $AD705, $AS$5))</f>
        <v>#REF!</v>
      </c>
      <c r="AT705" s="302" t="e">
        <f t="array" ref="AT705">IF($X705, "", INDEX(閩拼韻母八聲調資料表, $AE705, $AJ705))</f>
        <v>#REF!</v>
      </c>
      <c r="AV705" s="301" t="b">
        <f t="shared" si="273"/>
        <v>0</v>
      </c>
      <c r="AW705" s="301" t="str">
        <f>IF( $AV705, IFERROR( IF(MATCH( $E705, 顎音化聲母!$H$9:$H$37, 0), TRUE, FALSE), FALSE), "")</f>
        <v/>
      </c>
      <c r="AX705" s="301" t="str">
        <f t="array" ref="AX705">IF( AND($AV705, $AW705), INDEX(顎音化聲母資料表, MATCH( $D705 &amp; $E705, 顎音化聲母!$L$5:$L$136, 0), 3), "")</f>
        <v/>
      </c>
      <c r="AY705" s="301" t="e">
        <f t="shared" si="272"/>
        <v>#REF!</v>
      </c>
      <c r="AZ705" s="362" t="e">
        <f t="array" ref="AZ705">IF($AY705="", "", IF( $AX705&lt;&gt;"", $AX705,INDEX(聲母資料表, $AY705, $AZ$5)))</f>
        <v>#REF!</v>
      </c>
      <c r="BA705" s="362" t="e">
        <f t="array" ref="BA705">IF($X705, "", INDEX(方音八音反切資料表, $AE705, $AJ705))</f>
        <v>#REF!</v>
      </c>
    </row>
    <row r="706" spans="2:53">
      <c r="B706" s="307">
        <f t="shared" si="253"/>
        <v>699</v>
      </c>
      <c r="C706" s="404" t="e">
        <f>MID(#REF!, B706, 1)</f>
        <v>#REF!</v>
      </c>
      <c r="D706" s="312"/>
      <c r="E706" s="312"/>
      <c r="F706" s="296"/>
      <c r="G706" s="418" t="e">
        <f t="shared" si="254"/>
        <v>#REF!</v>
      </c>
      <c r="H706" s="269" t="e" cm="1">
        <f t="array" ref="H706">IF( OR($U706, NOT($V706), $X706), "",  $AF706 &amp; INDEX(中文數值資料表, $AJ706, 2) &amp; $AC706)</f>
        <v>#REF!</v>
      </c>
      <c r="I706" s="332" t="e">
        <f t="shared" si="255"/>
        <v>#REF!</v>
      </c>
      <c r="J706" s="333" t="e">
        <f t="shared" si="256"/>
        <v>#REF!</v>
      </c>
      <c r="K706" s="334" t="e">
        <f t="shared" si="257"/>
        <v>#REF!</v>
      </c>
      <c r="L706" s="335" t="e">
        <f t="shared" si="258"/>
        <v>#REF!</v>
      </c>
      <c r="M706" s="270" t="e">
        <f t="shared" ca="1" si="259"/>
        <v>#REF!</v>
      </c>
      <c r="N706" s="270" t="e">
        <f t="shared" ca="1" si="260"/>
        <v>#REF!</v>
      </c>
      <c r="O706" s="270" t="e">
        <f t="shared" ca="1" si="261"/>
        <v>#REF!</v>
      </c>
      <c r="P706" s="270" t="e">
        <f t="shared" ca="1" si="277"/>
        <v>#REF!</v>
      </c>
      <c r="Q706" s="270" t="e">
        <f t="shared" ca="1" si="277"/>
        <v>#REF!</v>
      </c>
      <c r="R706" s="271" t="e">
        <f t="shared" ca="1" si="263"/>
        <v>#REF!</v>
      </c>
      <c r="S706" s="271" t="e">
        <f t="shared" ca="1" si="264"/>
        <v>#REF!</v>
      </c>
      <c r="T706" s="244"/>
      <c r="U706" s="272" t="b">
        <f t="shared" si="265"/>
        <v>0</v>
      </c>
      <c r="V706" s="272" t="e">
        <f t="shared" si="266"/>
        <v>#REF!</v>
      </c>
      <c r="W706" s="272" t="e">
        <f t="shared" si="274"/>
        <v>#REF!</v>
      </c>
      <c r="X706" s="272" t="e">
        <f t="shared" si="267"/>
        <v>#REF!</v>
      </c>
      <c r="Y706" s="272" t="e">
        <f t="shared" si="268"/>
        <v>#REF!</v>
      </c>
      <c r="Z706" s="298"/>
      <c r="AA706" s="305" t="e">
        <f t="shared" si="269"/>
        <v>#REF!</v>
      </c>
      <c r="AB706" s="301" t="e" cm="1">
        <f t="array" ref="AB706">IF( $AA706="", "", INDEX(聲母資料表, $AA706, AB$5))</f>
        <v>#REF!</v>
      </c>
      <c r="AC706" s="301" t="e" cm="1">
        <f t="array" ref="AC706">IF( $AA706="", "", INDEX(聲母資料表, $AA706, AC$5))</f>
        <v>#REF!</v>
      </c>
      <c r="AD706" s="305" t="e">
        <f t="shared" si="270"/>
        <v>#REF!</v>
      </c>
      <c r="AE706" s="301" t="e" cm="1">
        <f t="array" ref="AE706">IF( $X706, "", INDEX(韻母資料表, AD706, AE$5))</f>
        <v>#REF!</v>
      </c>
      <c r="AF706" s="301" t="e" cm="1">
        <f t="array" ref="AF706">IF( $X706, "", INDEX(韻母資料表, AE706, AF$5))</f>
        <v>#REF!</v>
      </c>
      <c r="AG706" s="298"/>
      <c r="AH706" s="301" t="e">
        <f t="array" ref="AH706">IF( $X706, "", IF( INDEX(韻母資料表, AD706, $AH$5) = "入聲", TRUE, FALSE) )</f>
        <v>#REF!</v>
      </c>
      <c r="AI706" s="302" t="e">
        <f t="shared" si="271"/>
        <v>#REF!</v>
      </c>
      <c r="AJ706" s="302" t="e">
        <f t="shared" si="275"/>
        <v>#REF!</v>
      </c>
      <c r="AK706" s="362" t="e">
        <f t="array" ref="AK706">IF( $X706, "", INDEX(韻母資料表, $AD706, $AK$5))</f>
        <v>#REF!</v>
      </c>
      <c r="AL706" s="362" t="e">
        <f t="array" ref="AL706">IF($X706, "", INDEX(白話字韻母八聲調資料表, $AE706, $AJ706))</f>
        <v>#REF!</v>
      </c>
      <c r="AM706" s="298"/>
      <c r="AN706" s="362" t="e" cm="1">
        <f t="array" ref="AN706">IF($W706, "", INDEX(聲母資料表, $AA706, AN$5))</f>
        <v>#REF!</v>
      </c>
      <c r="AO706" s="367" t="e" cm="1">
        <f t="array" ref="AO706">IF($X706, "", INDEX(韻母資料表, $AD706, AO$5))</f>
        <v>#REF!</v>
      </c>
      <c r="AP706" s="362" t="e" cm="1">
        <f t="array" ref="AP706">IF($X706, "", INDEX(台羅韻母八聲調資料表, $AE706, $F706))</f>
        <v>#REF!</v>
      </c>
      <c r="AQ706" s="298"/>
      <c r="AR706" s="302" t="e">
        <f t="array" ref="AR706">IF($W706, "", INDEX(聲母資料表, $AA706, $AR$5))</f>
        <v>#REF!</v>
      </c>
      <c r="AS706" s="303" t="e">
        <f t="array" ref="AS706">IF($X706, "", INDEX(韻母資料表, $AD706, $AS$5))</f>
        <v>#REF!</v>
      </c>
      <c r="AT706" s="302" t="e">
        <f t="array" ref="AT706">IF($X706, "", INDEX(閩拼韻母八聲調資料表, $AE706, $AJ706))</f>
        <v>#REF!</v>
      </c>
      <c r="AV706" s="301" t="b">
        <f t="shared" si="273"/>
        <v>0</v>
      </c>
      <c r="AW706" s="301" t="str">
        <f>IF( $AV706, IFERROR( IF(MATCH( $E706, 顎音化聲母!$H$9:$H$37, 0), TRUE, FALSE), FALSE), "")</f>
        <v/>
      </c>
      <c r="AX706" s="301" t="str">
        <f t="array" ref="AX706">IF( AND($AV706, $AW706), INDEX(顎音化聲母資料表, MATCH( $D706 &amp; $E706, 顎音化聲母!$L$5:$L$136, 0), 3), "")</f>
        <v/>
      </c>
      <c r="AY706" s="301" t="e">
        <f t="shared" si="272"/>
        <v>#REF!</v>
      </c>
      <c r="AZ706" s="362" t="e">
        <f t="array" ref="AZ706">IF($AY706="", "", IF( $AX706&lt;&gt;"", $AX706,INDEX(聲母資料表, $AY706, $AZ$5)))</f>
        <v>#REF!</v>
      </c>
      <c r="BA706" s="362" t="e">
        <f t="array" ref="BA706">IF($X706, "", INDEX(方音八音反切資料表, $AE706, $AJ706))</f>
        <v>#REF!</v>
      </c>
    </row>
    <row r="707" spans="2:53">
      <c r="B707" s="307">
        <f t="shared" si="253"/>
        <v>700</v>
      </c>
      <c r="C707" s="404" t="e">
        <f>MID(#REF!, B707, 1)</f>
        <v>#REF!</v>
      </c>
      <c r="D707" s="312"/>
      <c r="E707" s="312"/>
      <c r="F707" s="296"/>
      <c r="G707" s="418" t="e">
        <f t="shared" si="254"/>
        <v>#REF!</v>
      </c>
      <c r="H707" s="269" t="e" cm="1">
        <f t="array" ref="H707">IF( OR($U707, NOT($V707), $X707), "",  $AF707 &amp; INDEX(中文數值資料表, $AJ707, 2) &amp; $AC707)</f>
        <v>#REF!</v>
      </c>
      <c r="I707" s="332" t="e">
        <f t="shared" si="255"/>
        <v>#REF!</v>
      </c>
      <c r="J707" s="333" t="e">
        <f t="shared" si="256"/>
        <v>#REF!</v>
      </c>
      <c r="K707" s="334" t="e">
        <f t="shared" si="257"/>
        <v>#REF!</v>
      </c>
      <c r="L707" s="335" t="e">
        <f t="shared" si="258"/>
        <v>#REF!</v>
      </c>
      <c r="M707" s="270" t="e">
        <f t="shared" ca="1" si="259"/>
        <v>#REF!</v>
      </c>
      <c r="N707" s="270" t="e">
        <f t="shared" ca="1" si="260"/>
        <v>#REF!</v>
      </c>
      <c r="O707" s="270" t="e">
        <f t="shared" ca="1" si="261"/>
        <v>#REF!</v>
      </c>
      <c r="P707" s="270" t="e">
        <f t="shared" ca="1" si="277"/>
        <v>#REF!</v>
      </c>
      <c r="Q707" s="270" t="e">
        <f t="shared" ca="1" si="277"/>
        <v>#REF!</v>
      </c>
      <c r="R707" s="271" t="e">
        <f t="shared" ca="1" si="263"/>
        <v>#REF!</v>
      </c>
      <c r="S707" s="271" t="e">
        <f t="shared" ca="1" si="264"/>
        <v>#REF!</v>
      </c>
      <c r="T707" s="244"/>
      <c r="U707" s="272" t="b">
        <f t="shared" si="265"/>
        <v>0</v>
      </c>
      <c r="V707" s="272" t="e">
        <f t="shared" si="266"/>
        <v>#REF!</v>
      </c>
      <c r="W707" s="272" t="e">
        <f t="shared" si="274"/>
        <v>#REF!</v>
      </c>
      <c r="X707" s="272" t="e">
        <f t="shared" si="267"/>
        <v>#REF!</v>
      </c>
      <c r="Y707" s="272" t="e">
        <f t="shared" si="268"/>
        <v>#REF!</v>
      </c>
      <c r="Z707" s="298"/>
      <c r="AA707" s="305" t="e">
        <f t="shared" si="269"/>
        <v>#REF!</v>
      </c>
      <c r="AB707" s="301" t="e" cm="1">
        <f t="array" ref="AB707">IF( $AA707="", "", INDEX(聲母資料表, $AA707, AB$5))</f>
        <v>#REF!</v>
      </c>
      <c r="AC707" s="301" t="e" cm="1">
        <f t="array" ref="AC707">IF( $AA707="", "", INDEX(聲母資料表, $AA707, AC$5))</f>
        <v>#REF!</v>
      </c>
      <c r="AD707" s="305" t="e">
        <f t="shared" si="270"/>
        <v>#REF!</v>
      </c>
      <c r="AE707" s="301" t="e" cm="1">
        <f t="array" ref="AE707">IF( $X707, "", INDEX(韻母資料表, AD707, AE$5))</f>
        <v>#REF!</v>
      </c>
      <c r="AF707" s="301" t="e" cm="1">
        <f t="array" ref="AF707">IF( $X707, "", INDEX(韻母資料表, AE707, AF$5))</f>
        <v>#REF!</v>
      </c>
      <c r="AG707" s="298"/>
      <c r="AH707" s="301" t="e">
        <f t="array" ref="AH707">IF( $X707, "", IF( INDEX(韻母資料表, AD707, $AH$5) = "入聲", TRUE, FALSE) )</f>
        <v>#REF!</v>
      </c>
      <c r="AI707" s="302" t="e">
        <f t="shared" si="271"/>
        <v>#REF!</v>
      </c>
      <c r="AJ707" s="302" t="e">
        <f t="shared" si="275"/>
        <v>#REF!</v>
      </c>
      <c r="AK707" s="362" t="e">
        <f t="array" ref="AK707">IF( $X707, "", INDEX(韻母資料表, $AD707, $AK$5))</f>
        <v>#REF!</v>
      </c>
      <c r="AL707" s="362" t="e">
        <f t="array" ref="AL707">IF($X707, "", INDEX(白話字韻母八聲調資料表, $AE707, $AJ707))</f>
        <v>#REF!</v>
      </c>
      <c r="AM707" s="298"/>
      <c r="AN707" s="362" t="e" cm="1">
        <f t="array" ref="AN707">IF($W707, "", INDEX(聲母資料表, $AA707, AN$5))</f>
        <v>#REF!</v>
      </c>
      <c r="AO707" s="367" t="e" cm="1">
        <f t="array" ref="AO707">IF($X707, "", INDEX(韻母資料表, $AD707, AO$5))</f>
        <v>#REF!</v>
      </c>
      <c r="AP707" s="362" t="e" cm="1">
        <f t="array" ref="AP707">IF($X707, "", INDEX(台羅韻母八聲調資料表, $AE707, $F707))</f>
        <v>#REF!</v>
      </c>
      <c r="AQ707" s="298"/>
      <c r="AR707" s="302" t="e">
        <f t="array" ref="AR707">IF($W707, "", INDEX(聲母資料表, $AA707, $AR$5))</f>
        <v>#REF!</v>
      </c>
      <c r="AS707" s="303" t="e">
        <f t="array" ref="AS707">IF($X707, "", INDEX(韻母資料表, $AD707, $AS$5))</f>
        <v>#REF!</v>
      </c>
      <c r="AT707" s="302" t="e">
        <f t="array" ref="AT707">IF($X707, "", INDEX(閩拼韻母八聲調資料表, $AE707, $AJ707))</f>
        <v>#REF!</v>
      </c>
      <c r="AV707" s="301" t="b">
        <f t="shared" si="273"/>
        <v>0</v>
      </c>
      <c r="AW707" s="301" t="str">
        <f>IF( $AV707, IFERROR( IF(MATCH( $E707, 顎音化聲母!$H$9:$H$37, 0), TRUE, FALSE), FALSE), "")</f>
        <v/>
      </c>
      <c r="AX707" s="301" t="str">
        <f t="array" ref="AX707">IF( AND($AV707, $AW707), INDEX(顎音化聲母資料表, MATCH( $D707 &amp; $E707, 顎音化聲母!$L$5:$L$136, 0), 3), "")</f>
        <v/>
      </c>
      <c r="AY707" s="301" t="e">
        <f t="shared" si="272"/>
        <v>#REF!</v>
      </c>
      <c r="AZ707" s="362" t="e">
        <f t="array" ref="AZ707">IF($AY707="", "", IF( $AX707&lt;&gt;"", $AX707,INDEX(聲母資料表, $AY707, $AZ$5)))</f>
        <v>#REF!</v>
      </c>
      <c r="BA707" s="362" t="e">
        <f t="array" ref="BA707">IF($X707, "", INDEX(方音八音反切資料表, $AE707, $AJ707))</f>
        <v>#REF!</v>
      </c>
    </row>
    <row r="708" spans="2:53">
      <c r="B708" s="307">
        <f t="shared" si="253"/>
        <v>701</v>
      </c>
      <c r="C708" s="404" t="e">
        <f>MID(#REF!, B708, 1)</f>
        <v>#REF!</v>
      </c>
      <c r="D708" s="312"/>
      <c r="E708" s="312"/>
      <c r="F708" s="296"/>
      <c r="G708" s="418" t="e">
        <f t="shared" si="254"/>
        <v>#REF!</v>
      </c>
      <c r="H708" s="269" t="e" cm="1">
        <f t="array" ref="H708">IF( OR($U708, NOT($V708), $X708), "",  $AF708 &amp; INDEX(中文數值資料表, $AJ708, 2) &amp; $AC708)</f>
        <v>#REF!</v>
      </c>
      <c r="I708" s="332" t="e">
        <f t="shared" si="255"/>
        <v>#REF!</v>
      </c>
      <c r="J708" s="333" t="e">
        <f t="shared" si="256"/>
        <v>#REF!</v>
      </c>
      <c r="K708" s="334" t="e">
        <f t="shared" si="257"/>
        <v>#REF!</v>
      </c>
      <c r="L708" s="335" t="e">
        <f t="shared" si="258"/>
        <v>#REF!</v>
      </c>
      <c r="M708" s="270" t="e">
        <f t="shared" ca="1" si="259"/>
        <v>#REF!</v>
      </c>
      <c r="N708" s="270" t="e">
        <f t="shared" ca="1" si="260"/>
        <v>#REF!</v>
      </c>
      <c r="O708" s="270" t="e">
        <f t="shared" ca="1" si="261"/>
        <v>#REF!</v>
      </c>
      <c r="P708" s="270" t="e">
        <f t="shared" ref="P708:Q727" ca="1" si="278">IF( $U708, ($C708 &amp; CHAR(10)), IF($C708=CHAR(10), (CHAR(10) &amp; "&lt;/p&gt;" &amp; CHAR(10) &amp; "&lt;p&gt;" &amp; CHAR(10)), "&lt;ruby&gt;" &amp; $C708 &amp; "&lt;rt&gt;" &amp; INDIRECT( ADDRESS(ROW(), COLUMN() - $P$5) ) &amp; "&lt;/rt&gt;&lt;/ruby&gt;" &amp; CHAR(10)))</f>
        <v>#REF!</v>
      </c>
      <c r="Q708" s="270" t="e">
        <f t="shared" ca="1" si="278"/>
        <v>#REF!</v>
      </c>
      <c r="R708" s="271" t="e">
        <f t="shared" ca="1" si="263"/>
        <v>#REF!</v>
      </c>
      <c r="S708" s="271" t="e">
        <f t="shared" ca="1" si="264"/>
        <v>#REF!</v>
      </c>
      <c r="T708" s="244"/>
      <c r="U708" s="272" t="b">
        <f t="shared" si="265"/>
        <v>0</v>
      </c>
      <c r="V708" s="272" t="e">
        <f t="shared" si="266"/>
        <v>#REF!</v>
      </c>
      <c r="W708" s="272" t="e">
        <f t="shared" si="274"/>
        <v>#REF!</v>
      </c>
      <c r="X708" s="272" t="e">
        <f t="shared" si="267"/>
        <v>#REF!</v>
      </c>
      <c r="Y708" s="272" t="e">
        <f t="shared" si="268"/>
        <v>#REF!</v>
      </c>
      <c r="Z708" s="298"/>
      <c r="AA708" s="305" t="e">
        <f t="shared" si="269"/>
        <v>#REF!</v>
      </c>
      <c r="AB708" s="301" t="e" cm="1">
        <f t="array" ref="AB708">IF( $AA708="", "", INDEX(聲母資料表, $AA708, AB$5))</f>
        <v>#REF!</v>
      </c>
      <c r="AC708" s="301" t="e" cm="1">
        <f t="array" ref="AC708">IF( $AA708="", "", INDEX(聲母資料表, $AA708, AC$5))</f>
        <v>#REF!</v>
      </c>
      <c r="AD708" s="305" t="e">
        <f t="shared" si="270"/>
        <v>#REF!</v>
      </c>
      <c r="AE708" s="301" t="e" cm="1">
        <f t="array" ref="AE708">IF( $X708, "", INDEX(韻母資料表, AD708, AE$5))</f>
        <v>#REF!</v>
      </c>
      <c r="AF708" s="301" t="e" cm="1">
        <f t="array" ref="AF708">IF( $X708, "", INDEX(韻母資料表, AE708, AF$5))</f>
        <v>#REF!</v>
      </c>
      <c r="AG708" s="298"/>
      <c r="AH708" s="301" t="e">
        <f t="array" ref="AH708">IF( $X708, "", IF( INDEX(韻母資料表, AD708, $AH$5) = "入聲", TRUE, FALSE) )</f>
        <v>#REF!</v>
      </c>
      <c r="AI708" s="302" t="e">
        <f t="shared" si="271"/>
        <v>#REF!</v>
      </c>
      <c r="AJ708" s="302" t="e">
        <f t="shared" si="275"/>
        <v>#REF!</v>
      </c>
      <c r="AK708" s="362" t="e">
        <f t="array" ref="AK708">IF( $X708, "", INDEX(韻母資料表, $AD708, $AK$5))</f>
        <v>#REF!</v>
      </c>
      <c r="AL708" s="362" t="e">
        <f t="array" ref="AL708">IF($X708, "", INDEX(白話字韻母八聲調資料表, $AE708, $AJ708))</f>
        <v>#REF!</v>
      </c>
      <c r="AM708" s="298"/>
      <c r="AN708" s="362" t="e" cm="1">
        <f t="array" ref="AN708">IF($W708, "", INDEX(聲母資料表, $AA708, AN$5))</f>
        <v>#REF!</v>
      </c>
      <c r="AO708" s="367" t="e" cm="1">
        <f t="array" ref="AO708">IF($X708, "", INDEX(韻母資料表, $AD708, AO$5))</f>
        <v>#REF!</v>
      </c>
      <c r="AP708" s="362" t="e" cm="1">
        <f t="array" ref="AP708">IF($X708, "", INDEX(台羅韻母八聲調資料表, $AE708, $F708))</f>
        <v>#REF!</v>
      </c>
      <c r="AQ708" s="298"/>
      <c r="AR708" s="302" t="e">
        <f t="array" ref="AR708">IF($W708, "", INDEX(聲母資料表, $AA708, $AR$5))</f>
        <v>#REF!</v>
      </c>
      <c r="AS708" s="303" t="e">
        <f t="array" ref="AS708">IF($X708, "", INDEX(韻母資料表, $AD708, $AS$5))</f>
        <v>#REF!</v>
      </c>
      <c r="AT708" s="302" t="e">
        <f t="array" ref="AT708">IF($X708, "", INDEX(閩拼韻母八聲調資料表, $AE708, $AJ708))</f>
        <v>#REF!</v>
      </c>
      <c r="AV708" s="301" t="b">
        <f t="shared" si="273"/>
        <v>0</v>
      </c>
      <c r="AW708" s="301" t="str">
        <f>IF( $AV708, IFERROR( IF(MATCH( $E708, 顎音化聲母!$H$9:$H$37, 0), TRUE, FALSE), FALSE), "")</f>
        <v/>
      </c>
      <c r="AX708" s="301" t="str">
        <f t="array" ref="AX708">IF( AND($AV708, $AW708), INDEX(顎音化聲母資料表, MATCH( $D708 &amp; $E708, 顎音化聲母!$L$5:$L$136, 0), 3), "")</f>
        <v/>
      </c>
      <c r="AY708" s="301" t="e">
        <f t="shared" si="272"/>
        <v>#REF!</v>
      </c>
      <c r="AZ708" s="362" t="e">
        <f t="array" ref="AZ708">IF($AY708="", "", IF( $AX708&lt;&gt;"", $AX708,INDEX(聲母資料表, $AY708, $AZ$5)))</f>
        <v>#REF!</v>
      </c>
      <c r="BA708" s="362" t="e">
        <f t="array" ref="BA708">IF($X708, "", INDEX(方音八音反切資料表, $AE708, $AJ708))</f>
        <v>#REF!</v>
      </c>
    </row>
    <row r="709" spans="2:53">
      <c r="B709" s="307">
        <f t="shared" si="253"/>
        <v>702</v>
      </c>
      <c r="C709" s="404" t="e">
        <f>MID(#REF!, B709, 1)</f>
        <v>#REF!</v>
      </c>
      <c r="D709" s="312"/>
      <c r="E709" s="312"/>
      <c r="F709" s="296"/>
      <c r="G709" s="418" t="e">
        <f t="shared" si="254"/>
        <v>#REF!</v>
      </c>
      <c r="H709" s="269" t="e" cm="1">
        <f t="array" ref="H709">IF( OR($U709, NOT($V709), $X709), "",  $AF709 &amp; INDEX(中文數值資料表, $AJ709, 2) &amp; $AC709)</f>
        <v>#REF!</v>
      </c>
      <c r="I709" s="332" t="e">
        <f t="shared" si="255"/>
        <v>#REF!</v>
      </c>
      <c r="J709" s="333" t="e">
        <f t="shared" si="256"/>
        <v>#REF!</v>
      </c>
      <c r="K709" s="334" t="e">
        <f t="shared" si="257"/>
        <v>#REF!</v>
      </c>
      <c r="L709" s="335" t="e">
        <f t="shared" si="258"/>
        <v>#REF!</v>
      </c>
      <c r="M709" s="270" t="e">
        <f t="shared" ca="1" si="259"/>
        <v>#REF!</v>
      </c>
      <c r="N709" s="270" t="e">
        <f t="shared" ca="1" si="260"/>
        <v>#REF!</v>
      </c>
      <c r="O709" s="270" t="e">
        <f t="shared" ca="1" si="261"/>
        <v>#REF!</v>
      </c>
      <c r="P709" s="270" t="e">
        <f t="shared" ca="1" si="278"/>
        <v>#REF!</v>
      </c>
      <c r="Q709" s="270" t="e">
        <f t="shared" ca="1" si="278"/>
        <v>#REF!</v>
      </c>
      <c r="R709" s="271" t="e">
        <f t="shared" ca="1" si="263"/>
        <v>#REF!</v>
      </c>
      <c r="S709" s="271" t="e">
        <f t="shared" ca="1" si="264"/>
        <v>#REF!</v>
      </c>
      <c r="T709" s="244"/>
      <c r="U709" s="272" t="b">
        <f t="shared" si="265"/>
        <v>0</v>
      </c>
      <c r="V709" s="272" t="e">
        <f t="shared" si="266"/>
        <v>#REF!</v>
      </c>
      <c r="W709" s="272" t="e">
        <f t="shared" si="274"/>
        <v>#REF!</v>
      </c>
      <c r="X709" s="272" t="e">
        <f t="shared" si="267"/>
        <v>#REF!</v>
      </c>
      <c r="Y709" s="272" t="e">
        <f t="shared" si="268"/>
        <v>#REF!</v>
      </c>
      <c r="Z709" s="298"/>
      <c r="AA709" s="305" t="e">
        <f t="shared" si="269"/>
        <v>#REF!</v>
      </c>
      <c r="AB709" s="301" t="e" cm="1">
        <f t="array" ref="AB709">IF( $AA709="", "", INDEX(聲母資料表, $AA709, AB$5))</f>
        <v>#REF!</v>
      </c>
      <c r="AC709" s="301" t="e" cm="1">
        <f t="array" ref="AC709">IF( $AA709="", "", INDEX(聲母資料表, $AA709, AC$5))</f>
        <v>#REF!</v>
      </c>
      <c r="AD709" s="305" t="e">
        <f t="shared" si="270"/>
        <v>#REF!</v>
      </c>
      <c r="AE709" s="301" t="e" cm="1">
        <f t="array" ref="AE709">IF( $X709, "", INDEX(韻母資料表, AD709, AE$5))</f>
        <v>#REF!</v>
      </c>
      <c r="AF709" s="301" t="e" cm="1">
        <f t="array" ref="AF709">IF( $X709, "", INDEX(韻母資料表, AE709, AF$5))</f>
        <v>#REF!</v>
      </c>
      <c r="AG709" s="298"/>
      <c r="AH709" s="301" t="e">
        <f t="array" ref="AH709">IF( $X709, "", IF( INDEX(韻母資料表, AD709, $AH$5) = "入聲", TRUE, FALSE) )</f>
        <v>#REF!</v>
      </c>
      <c r="AI709" s="302" t="e">
        <f t="shared" si="271"/>
        <v>#REF!</v>
      </c>
      <c r="AJ709" s="302" t="e">
        <f t="shared" si="275"/>
        <v>#REF!</v>
      </c>
      <c r="AK709" s="362" t="e">
        <f t="array" ref="AK709">IF( $X709, "", INDEX(韻母資料表, $AD709, $AK$5))</f>
        <v>#REF!</v>
      </c>
      <c r="AL709" s="362" t="e">
        <f t="array" ref="AL709">IF($X709, "", INDEX(白話字韻母八聲調資料表, $AE709, $AJ709))</f>
        <v>#REF!</v>
      </c>
      <c r="AM709" s="298"/>
      <c r="AN709" s="362" t="e" cm="1">
        <f t="array" ref="AN709">IF($W709, "", INDEX(聲母資料表, $AA709, AN$5))</f>
        <v>#REF!</v>
      </c>
      <c r="AO709" s="367" t="e" cm="1">
        <f t="array" ref="AO709">IF($X709, "", INDEX(韻母資料表, $AD709, AO$5))</f>
        <v>#REF!</v>
      </c>
      <c r="AP709" s="362" t="e" cm="1">
        <f t="array" ref="AP709">IF($X709, "", INDEX(台羅韻母八聲調資料表, $AE709, $F709))</f>
        <v>#REF!</v>
      </c>
      <c r="AQ709" s="298"/>
      <c r="AR709" s="302" t="e">
        <f t="array" ref="AR709">IF($W709, "", INDEX(聲母資料表, $AA709, $AR$5))</f>
        <v>#REF!</v>
      </c>
      <c r="AS709" s="303" t="e">
        <f t="array" ref="AS709">IF($X709, "", INDEX(韻母資料表, $AD709, $AS$5))</f>
        <v>#REF!</v>
      </c>
      <c r="AT709" s="302" t="e">
        <f t="array" ref="AT709">IF($X709, "", INDEX(閩拼韻母八聲調資料表, $AE709, $AJ709))</f>
        <v>#REF!</v>
      </c>
      <c r="AV709" s="301" t="b">
        <f t="shared" si="273"/>
        <v>0</v>
      </c>
      <c r="AW709" s="301" t="str">
        <f>IF( $AV709, IFERROR( IF(MATCH( $E709, 顎音化聲母!$H$9:$H$37, 0), TRUE, FALSE), FALSE), "")</f>
        <v/>
      </c>
      <c r="AX709" s="301" t="str">
        <f t="array" ref="AX709">IF( AND($AV709, $AW709), INDEX(顎音化聲母資料表, MATCH( $D709 &amp; $E709, 顎音化聲母!$L$5:$L$136, 0), 3), "")</f>
        <v/>
      </c>
      <c r="AY709" s="301" t="e">
        <f t="shared" si="272"/>
        <v>#REF!</v>
      </c>
      <c r="AZ709" s="362" t="e">
        <f t="array" ref="AZ709">IF($AY709="", "", IF( $AX709&lt;&gt;"", $AX709,INDEX(聲母資料表, $AY709, $AZ$5)))</f>
        <v>#REF!</v>
      </c>
      <c r="BA709" s="362" t="e">
        <f t="array" ref="BA709">IF($X709, "", INDEX(方音八音反切資料表, $AE709, $AJ709))</f>
        <v>#REF!</v>
      </c>
    </row>
    <row r="710" spans="2:53">
      <c r="B710" s="307">
        <f t="shared" si="253"/>
        <v>703</v>
      </c>
      <c r="C710" s="404" t="e">
        <f>MID(#REF!, B710, 1)</f>
        <v>#REF!</v>
      </c>
      <c r="D710" s="312"/>
      <c r="E710" s="312"/>
      <c r="F710" s="296"/>
      <c r="G710" s="418" t="e">
        <f t="shared" si="254"/>
        <v>#REF!</v>
      </c>
      <c r="H710" s="269" t="e" cm="1">
        <f t="array" ref="H710">IF( OR($U710, NOT($V710), $X710), "",  $AF710 &amp; INDEX(中文數值資料表, $AJ710, 2) &amp; $AC710)</f>
        <v>#REF!</v>
      </c>
      <c r="I710" s="332" t="e">
        <f t="shared" si="255"/>
        <v>#REF!</v>
      </c>
      <c r="J710" s="333" t="e">
        <f t="shared" si="256"/>
        <v>#REF!</v>
      </c>
      <c r="K710" s="334" t="e">
        <f t="shared" si="257"/>
        <v>#REF!</v>
      </c>
      <c r="L710" s="335" t="e">
        <f t="shared" si="258"/>
        <v>#REF!</v>
      </c>
      <c r="M710" s="270" t="e">
        <f t="shared" ca="1" si="259"/>
        <v>#REF!</v>
      </c>
      <c r="N710" s="270" t="e">
        <f t="shared" ca="1" si="260"/>
        <v>#REF!</v>
      </c>
      <c r="O710" s="270" t="e">
        <f t="shared" ca="1" si="261"/>
        <v>#REF!</v>
      </c>
      <c r="P710" s="270" t="e">
        <f t="shared" ca="1" si="278"/>
        <v>#REF!</v>
      </c>
      <c r="Q710" s="270" t="e">
        <f t="shared" ca="1" si="278"/>
        <v>#REF!</v>
      </c>
      <c r="R710" s="271" t="e">
        <f t="shared" ca="1" si="263"/>
        <v>#REF!</v>
      </c>
      <c r="S710" s="271" t="e">
        <f t="shared" ca="1" si="264"/>
        <v>#REF!</v>
      </c>
      <c r="T710" s="244"/>
      <c r="U710" s="272" t="b">
        <f t="shared" si="265"/>
        <v>0</v>
      </c>
      <c r="V710" s="272" t="e">
        <f t="shared" si="266"/>
        <v>#REF!</v>
      </c>
      <c r="W710" s="272" t="e">
        <f t="shared" si="274"/>
        <v>#REF!</v>
      </c>
      <c r="X710" s="272" t="e">
        <f t="shared" si="267"/>
        <v>#REF!</v>
      </c>
      <c r="Y710" s="272" t="e">
        <f t="shared" si="268"/>
        <v>#REF!</v>
      </c>
      <c r="Z710" s="298"/>
      <c r="AA710" s="305" t="e">
        <f t="shared" si="269"/>
        <v>#REF!</v>
      </c>
      <c r="AB710" s="301" t="e" cm="1">
        <f t="array" ref="AB710">IF( $AA710="", "", INDEX(聲母資料表, $AA710, AB$5))</f>
        <v>#REF!</v>
      </c>
      <c r="AC710" s="301" t="e" cm="1">
        <f t="array" ref="AC710">IF( $AA710="", "", INDEX(聲母資料表, $AA710, AC$5))</f>
        <v>#REF!</v>
      </c>
      <c r="AD710" s="305" t="e">
        <f t="shared" si="270"/>
        <v>#REF!</v>
      </c>
      <c r="AE710" s="301" t="e" cm="1">
        <f t="array" ref="AE710">IF( $X710, "", INDEX(韻母資料表, AD710, AE$5))</f>
        <v>#REF!</v>
      </c>
      <c r="AF710" s="301" t="e" cm="1">
        <f t="array" ref="AF710">IF( $X710, "", INDEX(韻母資料表, AE710, AF$5))</f>
        <v>#REF!</v>
      </c>
      <c r="AG710" s="298"/>
      <c r="AH710" s="301" t="e">
        <f t="array" ref="AH710">IF( $X710, "", IF( INDEX(韻母資料表, AD710, $AH$5) = "入聲", TRUE, FALSE) )</f>
        <v>#REF!</v>
      </c>
      <c r="AI710" s="302" t="e">
        <f t="shared" si="271"/>
        <v>#REF!</v>
      </c>
      <c r="AJ710" s="302" t="e">
        <f t="shared" si="275"/>
        <v>#REF!</v>
      </c>
      <c r="AK710" s="362" t="e">
        <f t="array" ref="AK710">IF( $X710, "", INDEX(韻母資料表, $AD710, $AK$5))</f>
        <v>#REF!</v>
      </c>
      <c r="AL710" s="362" t="e">
        <f t="array" ref="AL710">IF($X710, "", INDEX(白話字韻母八聲調資料表, $AE710, $AJ710))</f>
        <v>#REF!</v>
      </c>
      <c r="AM710" s="298"/>
      <c r="AN710" s="362" t="e" cm="1">
        <f t="array" ref="AN710">IF($W710, "", INDEX(聲母資料表, $AA710, AN$5))</f>
        <v>#REF!</v>
      </c>
      <c r="AO710" s="367" t="e" cm="1">
        <f t="array" ref="AO710">IF($X710, "", INDEX(韻母資料表, $AD710, AO$5))</f>
        <v>#REF!</v>
      </c>
      <c r="AP710" s="362" t="e" cm="1">
        <f t="array" ref="AP710">IF($X710, "", INDEX(台羅韻母八聲調資料表, $AE710, $F710))</f>
        <v>#REF!</v>
      </c>
      <c r="AQ710" s="298"/>
      <c r="AR710" s="302" t="e">
        <f t="array" ref="AR710">IF($W710, "", INDEX(聲母資料表, $AA710, $AR$5))</f>
        <v>#REF!</v>
      </c>
      <c r="AS710" s="303" t="e">
        <f t="array" ref="AS710">IF($X710, "", INDEX(韻母資料表, $AD710, $AS$5))</f>
        <v>#REF!</v>
      </c>
      <c r="AT710" s="302" t="e">
        <f t="array" ref="AT710">IF($X710, "", INDEX(閩拼韻母八聲調資料表, $AE710, $AJ710))</f>
        <v>#REF!</v>
      </c>
      <c r="AV710" s="301" t="b">
        <f t="shared" si="273"/>
        <v>0</v>
      </c>
      <c r="AW710" s="301" t="str">
        <f>IF( $AV710, IFERROR( IF(MATCH( $E710, 顎音化聲母!$H$9:$H$37, 0), TRUE, FALSE), FALSE), "")</f>
        <v/>
      </c>
      <c r="AX710" s="301" t="str">
        <f t="array" ref="AX710">IF( AND($AV710, $AW710), INDEX(顎音化聲母資料表, MATCH( $D710 &amp; $E710, 顎音化聲母!$L$5:$L$136, 0), 3), "")</f>
        <v/>
      </c>
      <c r="AY710" s="301" t="e">
        <f t="shared" si="272"/>
        <v>#REF!</v>
      </c>
      <c r="AZ710" s="362" t="e">
        <f t="array" ref="AZ710">IF($AY710="", "", IF( $AX710&lt;&gt;"", $AX710,INDEX(聲母資料表, $AY710, $AZ$5)))</f>
        <v>#REF!</v>
      </c>
      <c r="BA710" s="362" t="e">
        <f t="array" ref="BA710">IF($X710, "", INDEX(方音八音反切資料表, $AE710, $AJ710))</f>
        <v>#REF!</v>
      </c>
    </row>
    <row r="711" spans="2:53">
      <c r="B711" s="307">
        <f t="shared" si="253"/>
        <v>704</v>
      </c>
      <c r="C711" s="404" t="e">
        <f>MID(#REF!, B711, 1)</f>
        <v>#REF!</v>
      </c>
      <c r="D711" s="312"/>
      <c r="E711" s="312"/>
      <c r="F711" s="296"/>
      <c r="G711" s="418" t="e">
        <f t="shared" si="254"/>
        <v>#REF!</v>
      </c>
      <c r="H711" s="269" t="e" cm="1">
        <f t="array" ref="H711">IF( OR($U711, NOT($V711), $X711), "",  $AF711 &amp; INDEX(中文數值資料表, $AJ711, 2) &amp; $AC711)</f>
        <v>#REF!</v>
      </c>
      <c r="I711" s="332" t="e">
        <f t="shared" si="255"/>
        <v>#REF!</v>
      </c>
      <c r="J711" s="333" t="e">
        <f t="shared" si="256"/>
        <v>#REF!</v>
      </c>
      <c r="K711" s="334" t="e">
        <f t="shared" si="257"/>
        <v>#REF!</v>
      </c>
      <c r="L711" s="335" t="e">
        <f t="shared" si="258"/>
        <v>#REF!</v>
      </c>
      <c r="M711" s="270" t="e">
        <f t="shared" ca="1" si="259"/>
        <v>#REF!</v>
      </c>
      <c r="N711" s="270" t="e">
        <f t="shared" ca="1" si="260"/>
        <v>#REF!</v>
      </c>
      <c r="O711" s="270" t="e">
        <f t="shared" ca="1" si="261"/>
        <v>#REF!</v>
      </c>
      <c r="P711" s="270" t="e">
        <f t="shared" ca="1" si="278"/>
        <v>#REF!</v>
      </c>
      <c r="Q711" s="270" t="e">
        <f t="shared" ca="1" si="278"/>
        <v>#REF!</v>
      </c>
      <c r="R711" s="271" t="e">
        <f t="shared" ca="1" si="263"/>
        <v>#REF!</v>
      </c>
      <c r="S711" s="271" t="e">
        <f t="shared" ca="1" si="264"/>
        <v>#REF!</v>
      </c>
      <c r="T711" s="244"/>
      <c r="U711" s="272" t="b">
        <f t="shared" si="265"/>
        <v>0</v>
      </c>
      <c r="V711" s="272" t="e">
        <f t="shared" si="266"/>
        <v>#REF!</v>
      </c>
      <c r="W711" s="272" t="e">
        <f t="shared" si="274"/>
        <v>#REF!</v>
      </c>
      <c r="X711" s="272" t="e">
        <f t="shared" si="267"/>
        <v>#REF!</v>
      </c>
      <c r="Y711" s="272" t="e">
        <f t="shared" si="268"/>
        <v>#REF!</v>
      </c>
      <c r="Z711" s="298"/>
      <c r="AA711" s="305" t="e">
        <f t="shared" si="269"/>
        <v>#REF!</v>
      </c>
      <c r="AB711" s="301" t="e" cm="1">
        <f t="array" ref="AB711">IF( $AA711="", "", INDEX(聲母資料表, $AA711, AB$5))</f>
        <v>#REF!</v>
      </c>
      <c r="AC711" s="301" t="e" cm="1">
        <f t="array" ref="AC711">IF( $AA711="", "", INDEX(聲母資料表, $AA711, AC$5))</f>
        <v>#REF!</v>
      </c>
      <c r="AD711" s="305" t="e">
        <f t="shared" si="270"/>
        <v>#REF!</v>
      </c>
      <c r="AE711" s="301" t="e" cm="1">
        <f t="array" ref="AE711">IF( $X711, "", INDEX(韻母資料表, AD711, AE$5))</f>
        <v>#REF!</v>
      </c>
      <c r="AF711" s="301" t="e" cm="1">
        <f t="array" ref="AF711">IF( $X711, "", INDEX(韻母資料表, AE711, AF$5))</f>
        <v>#REF!</v>
      </c>
      <c r="AG711" s="298"/>
      <c r="AH711" s="301" t="e">
        <f t="array" ref="AH711">IF( $X711, "", IF( INDEX(韻母資料表, AD711, $AH$5) = "入聲", TRUE, FALSE) )</f>
        <v>#REF!</v>
      </c>
      <c r="AI711" s="302" t="e">
        <f t="shared" si="271"/>
        <v>#REF!</v>
      </c>
      <c r="AJ711" s="302" t="e">
        <f t="shared" si="275"/>
        <v>#REF!</v>
      </c>
      <c r="AK711" s="362" t="e">
        <f t="array" ref="AK711">IF( $X711, "", INDEX(韻母資料表, $AD711, $AK$5))</f>
        <v>#REF!</v>
      </c>
      <c r="AL711" s="362" t="e">
        <f t="array" ref="AL711">IF($X711, "", INDEX(白話字韻母八聲調資料表, $AE711, $AJ711))</f>
        <v>#REF!</v>
      </c>
      <c r="AM711" s="298"/>
      <c r="AN711" s="362" t="e" cm="1">
        <f t="array" ref="AN711">IF($W711, "", INDEX(聲母資料表, $AA711, AN$5))</f>
        <v>#REF!</v>
      </c>
      <c r="AO711" s="367" t="e" cm="1">
        <f t="array" ref="AO711">IF($X711, "", INDEX(韻母資料表, $AD711, AO$5))</f>
        <v>#REF!</v>
      </c>
      <c r="AP711" s="362" t="e" cm="1">
        <f t="array" ref="AP711">IF($X711, "", INDEX(台羅韻母八聲調資料表, $AE711, $F711))</f>
        <v>#REF!</v>
      </c>
      <c r="AQ711" s="298"/>
      <c r="AR711" s="302" t="e">
        <f t="array" ref="AR711">IF($W711, "", INDEX(聲母資料表, $AA711, $AR$5))</f>
        <v>#REF!</v>
      </c>
      <c r="AS711" s="303" t="e">
        <f t="array" ref="AS711">IF($X711, "", INDEX(韻母資料表, $AD711, $AS$5))</f>
        <v>#REF!</v>
      </c>
      <c r="AT711" s="302" t="e">
        <f t="array" ref="AT711">IF($X711, "", INDEX(閩拼韻母八聲調資料表, $AE711, $AJ711))</f>
        <v>#REF!</v>
      </c>
      <c r="AV711" s="301" t="b">
        <f t="shared" si="273"/>
        <v>0</v>
      </c>
      <c r="AW711" s="301" t="str">
        <f>IF( $AV711, IFERROR( IF(MATCH( $E711, 顎音化聲母!$H$9:$H$37, 0), TRUE, FALSE), FALSE), "")</f>
        <v/>
      </c>
      <c r="AX711" s="301" t="str">
        <f t="array" ref="AX711">IF( AND($AV711, $AW711), INDEX(顎音化聲母資料表, MATCH( $D711 &amp; $E711, 顎音化聲母!$L$5:$L$136, 0), 3), "")</f>
        <v/>
      </c>
      <c r="AY711" s="301" t="e">
        <f t="shared" si="272"/>
        <v>#REF!</v>
      </c>
      <c r="AZ711" s="362" t="e">
        <f t="array" ref="AZ711">IF($AY711="", "", IF( $AX711&lt;&gt;"", $AX711,INDEX(聲母資料表, $AY711, $AZ$5)))</f>
        <v>#REF!</v>
      </c>
      <c r="BA711" s="362" t="e">
        <f t="array" ref="BA711">IF($X711, "", INDEX(方音八音反切資料表, $AE711, $AJ711))</f>
        <v>#REF!</v>
      </c>
    </row>
    <row r="712" spans="2:53">
      <c r="B712" s="307">
        <f t="shared" ref="B712:B775" si="279">ROW() - ROW($7:$7)</f>
        <v>705</v>
      </c>
      <c r="C712" s="404" t="e">
        <f>MID(#REF!, B712, 1)</f>
        <v>#REF!</v>
      </c>
      <c r="D712" s="312"/>
      <c r="E712" s="312"/>
      <c r="F712" s="296"/>
      <c r="G712" s="418" t="e">
        <f t="shared" ref="G712:G775" si="280" xml:space="preserve"> IF(NOT($V712), "", C712 &amp; " (" &amp; _xlfn.CONCAT(D712:F712) &amp; ") " )</f>
        <v>#REF!</v>
      </c>
      <c r="H712" s="269" t="e" cm="1">
        <f t="array" ref="H712">IF( OR($U712, NOT($V712), $X712), "",  $AF712 &amp; INDEX(中文數值資料表, $AJ712, 2) &amp; $AC712)</f>
        <v>#REF!</v>
      </c>
      <c r="I712" s="332" t="e">
        <f t="shared" ref="I712:I775" si="281">IF( NOT($U712), TRIM( $D712 &amp; $AL712), "")</f>
        <v>#REF!</v>
      </c>
      <c r="J712" s="333" t="e">
        <f t="shared" ref="J712:J775" si="282">IF( NOT($U712), TRIM( $AN712 &amp; $AP712 ), "")</f>
        <v>#REF!</v>
      </c>
      <c r="K712" s="334" t="e">
        <f t="shared" ref="K712:K775" si="283">IF( NOT($U712), TRIM($AR712 &amp; $AT712), "")</f>
        <v>#REF!</v>
      </c>
      <c r="L712" s="335" t="e">
        <f t="shared" ref="L712:L775" si="284">IF( NOT($U712), TRIM($AZ712 &amp; $BA712), "")</f>
        <v>#REF!</v>
      </c>
      <c r="M712" s="270" t="e">
        <f t="shared" ref="M712:M775" ca="1" si="285">IF( $U712, "\ltjruby{" &amp; $C712 &amp; "}{}\" &amp; CHAR(10), IF($C712=CHAR(10), "\vskip 0.5 cm" &amp; CHAR(10), "\ltjruby{" &amp; $C712 &amp; "}{" &amp; INDIRECT( ADDRESS(ROW(), COLUMN() - $G$5) ) &amp; "}\" &amp; CHAR(10)))</f>
        <v>#REF!</v>
      </c>
      <c r="N712" s="270" t="e">
        <f t="shared" ref="N712:N775" ca="1" si="286">IF( $U712, ($C712 &amp; CHAR(10)), IF($C712=CHAR(10), (CHAR(10) &amp; "&lt;/p&gt;" &amp; CHAR(10) &amp; "&lt;p&gt;" &amp; CHAR(10)), "&lt;ruby&gt;" &amp; $C712 &amp; "&lt;rt&gt;" &amp; INDIRECT( ADDRESS(ROW(), COLUMN() - $P$5) ) &amp; "&lt;/rt&gt;&lt;/ruby&gt;" &amp; CHAR(10))
)</f>
        <v>#REF!</v>
      </c>
      <c r="O712" s="270" t="e">
        <f t="shared" ref="O712:O775" ca="1" si="287">IF( $U712, ($C712 &amp; CHAR(10)), IF($C712=CHAR(10), (CHAR(10) &amp; "&lt;/p&gt;" &amp; CHAR(10) &amp; "&lt;p&gt;" &amp; CHAR(10)), "&lt;ruby&gt;" &amp; $C712 &amp; "&lt;rt&gt;" &amp; INDIRECT( ADDRESS(ROW(), COLUMN() - $O$5) ) &amp; "&lt;/rt&gt;&lt;/ruby&gt;" &amp; CHAR(10)))</f>
        <v>#REF!</v>
      </c>
      <c r="P712" s="270" t="e">
        <f t="shared" ca="1" si="278"/>
        <v>#REF!</v>
      </c>
      <c r="Q712" s="270" t="e">
        <f t="shared" ca="1" si="278"/>
        <v>#REF!</v>
      </c>
      <c r="R712" s="271" t="e">
        <f t="shared" ref="R712:R775" ca="1" si="288">IF( $U712, ($C712 &amp; CHAR(10)), IF($C712=CHAR(10), (CHAR(10) &amp; "&lt;/p&gt;" &amp; CHAR(10) &amp; "&lt;p&gt;" &amp; CHAR(10)), "&lt;ruby&gt;" &amp; $C712 &amp; "&lt;rtc&gt;" &amp; INDIRECT( ADDRESS(ROW(), COLUMN() - $R$5) ) &amp; "&lt;/rtc&gt;&lt;/ruby&gt;" &amp; CHAR(10)))</f>
        <v>#REF!</v>
      </c>
      <c r="S712" s="271" t="e">
        <f t="shared" ref="S712:S775" ca="1" si="289">IF( $U712, ($C712 &amp; CHAR(10)), IF($C712=CHAR(10), (CHAR(10) &amp; "&lt;/p&gt;" &amp; CHAR(10) &amp; "&lt;p&gt;" &amp; CHAR(10)), "&lt;ruby&gt;" &amp; $C712  &amp; "&lt;rt&gt;" &amp; INDIRECT( ADDRESS(ROW(), COLUMN() - $S$4) ) &amp; "&lt;/rt&gt;" &amp; "&lt;rtc&gt;" &amp; INDIRECT( ADDRESS(ROW(), COLUMN() - $S$5) ) &amp; "&lt;/rtc&gt;&lt;/ruby&gt;"&amp; CHAR(10)))</f>
        <v>#REF!</v>
      </c>
      <c r="T712" s="244"/>
      <c r="U712" s="272" t="b">
        <f t="shared" ref="U712:U775" si="290">IFERROR( IF( MATCH($C712, 標題符號清單, 0) &gt; 0, TRUE, FALSE), FALSE)</f>
        <v>0</v>
      </c>
      <c r="V712" s="272" t="e">
        <f t="shared" ref="V712:V775" si="291">AND( NOT($U712), $C712&lt;&gt;"", $C712&lt;&gt;CHAR(10) )</f>
        <v>#REF!</v>
      </c>
      <c r="W712" s="272" t="e">
        <f t="shared" si="274"/>
        <v>#REF!</v>
      </c>
      <c r="X712" s="272" t="e">
        <f t="shared" ref="X712:X775" si="292">IF( OR($U712, NOT($V712)), TRUE, IF($E712="", TRUE, FALSE))</f>
        <v>#REF!</v>
      </c>
      <c r="Y712" s="272" t="e">
        <f t="shared" ref="Y712:Y775" si="293">AND($V712, $F712="")</f>
        <v>#REF!</v>
      </c>
      <c r="Z712" s="298"/>
      <c r="AA712" s="305" t="e">
        <f t="shared" ref="AA712:AA775" si="294">IF(OR($U712, NOT($V712)), "", IF($D712="", 18, MATCH($D712, 聲母碼, 0)) )</f>
        <v>#REF!</v>
      </c>
      <c r="AB712" s="301" t="e" cm="1">
        <f t="array" ref="AB712">IF( $AA712="", "", INDEX(聲母資料表, $AA712, AB$5))</f>
        <v>#REF!</v>
      </c>
      <c r="AC712" s="301" t="e" cm="1">
        <f t="array" ref="AC712">IF( $AA712="", "", INDEX(聲母資料表, $AA712, AC$5))</f>
        <v>#REF!</v>
      </c>
      <c r="AD712" s="305" t="e">
        <f t="shared" ref="AD712:AD775" si="295">IF( $X712, "", MATCH(E712, 韻母碼, 0) )</f>
        <v>#REF!</v>
      </c>
      <c r="AE712" s="301" t="e" cm="1">
        <f t="array" ref="AE712">IF( $X712, "", INDEX(韻母資料表, AD712, AE$5))</f>
        <v>#REF!</v>
      </c>
      <c r="AF712" s="301" t="e" cm="1">
        <f t="array" ref="AF712">IF( $X712, "", INDEX(韻母資料表, AE712, AF$5))</f>
        <v>#REF!</v>
      </c>
      <c r="AG712" s="298"/>
      <c r="AH712" s="301" t="e">
        <f t="array" ref="AH712">IF( $X712, "", IF( INDEX(韻母資料表, AD712, $AH$5) = "入聲", TRUE, FALSE) )</f>
        <v>#REF!</v>
      </c>
      <c r="AI712" s="302" t="e">
        <f t="shared" ref="AI712:AI775" si="296">IF($V712=FALSE, "", IF($AH712=TRUE, 4, 1))</f>
        <v>#REF!</v>
      </c>
      <c r="AJ712" s="302" t="e">
        <f t="shared" si="275"/>
        <v>#REF!</v>
      </c>
      <c r="AK712" s="362" t="e">
        <f t="array" ref="AK712">IF( $X712, "", INDEX(韻母資料表, $AD712, $AK$5))</f>
        <v>#REF!</v>
      </c>
      <c r="AL712" s="362" t="e">
        <f t="array" ref="AL712">IF($X712, "", INDEX(白話字韻母八聲調資料表, $AE712, $AJ712))</f>
        <v>#REF!</v>
      </c>
      <c r="AM712" s="298"/>
      <c r="AN712" s="362" t="e" cm="1">
        <f t="array" ref="AN712">IF($W712, "", INDEX(聲母資料表, $AA712, AN$5))</f>
        <v>#REF!</v>
      </c>
      <c r="AO712" s="367" t="e" cm="1">
        <f t="array" ref="AO712">IF($X712, "", INDEX(韻母資料表, $AD712, AO$5))</f>
        <v>#REF!</v>
      </c>
      <c r="AP712" s="362" t="e" cm="1">
        <f t="array" ref="AP712">IF($X712, "", INDEX(台羅韻母八聲調資料表, $AE712, $F712))</f>
        <v>#REF!</v>
      </c>
      <c r="AQ712" s="298"/>
      <c r="AR712" s="302" t="e">
        <f t="array" ref="AR712">IF($W712, "", INDEX(聲母資料表, $AA712, $AR$5))</f>
        <v>#REF!</v>
      </c>
      <c r="AS712" s="303" t="e">
        <f t="array" ref="AS712">IF($X712, "", INDEX(韻母資料表, $AD712, $AS$5))</f>
        <v>#REF!</v>
      </c>
      <c r="AT712" s="302" t="e">
        <f t="array" ref="AT712">IF($X712, "", INDEX(閩拼韻母八聲調資料表, $AE712, $AJ712))</f>
        <v>#REF!</v>
      </c>
      <c r="AV712" s="301" t="b">
        <f t="shared" si="273"/>
        <v>0</v>
      </c>
      <c r="AW712" s="301" t="str">
        <f>IF( $AV712, IFERROR( IF(MATCH( $E712, 顎音化聲母!$H$9:$H$37, 0), TRUE, FALSE), FALSE), "")</f>
        <v/>
      </c>
      <c r="AX712" s="301" t="str">
        <f t="array" ref="AX712">IF( AND($AV712, $AW712), INDEX(顎音化聲母資料表, MATCH( $D712 &amp; $E712, 顎音化聲母!$L$5:$L$136, 0), 3), "")</f>
        <v/>
      </c>
      <c r="AY712" s="301" t="e">
        <f t="shared" ref="AY712:AY775" si="297">IF($W712, "", AA712)</f>
        <v>#REF!</v>
      </c>
      <c r="AZ712" s="362" t="e">
        <f t="array" ref="AZ712">IF($AY712="", "", IF( $AX712&lt;&gt;"", $AX712,INDEX(聲母資料表, $AY712, $AZ$5)))</f>
        <v>#REF!</v>
      </c>
      <c r="BA712" s="362" t="e">
        <f t="array" ref="BA712">IF($X712, "", INDEX(方音八音反切資料表, $AE712, $AJ712))</f>
        <v>#REF!</v>
      </c>
    </row>
    <row r="713" spans="2:53">
      <c r="B713" s="307">
        <f t="shared" si="279"/>
        <v>706</v>
      </c>
      <c r="C713" s="404" t="e">
        <f>MID(#REF!, B713, 1)</f>
        <v>#REF!</v>
      </c>
      <c r="D713" s="312"/>
      <c r="E713" s="312"/>
      <c r="F713" s="296"/>
      <c r="G713" s="418" t="e">
        <f t="shared" si="280"/>
        <v>#REF!</v>
      </c>
      <c r="H713" s="269" t="e" cm="1">
        <f t="array" ref="H713">IF( OR($U713, NOT($V713), $X713), "",  $AF713 &amp; INDEX(中文數值資料表, $AJ713, 2) &amp; $AC713)</f>
        <v>#REF!</v>
      </c>
      <c r="I713" s="332" t="e">
        <f t="shared" si="281"/>
        <v>#REF!</v>
      </c>
      <c r="J713" s="333" t="e">
        <f t="shared" si="282"/>
        <v>#REF!</v>
      </c>
      <c r="K713" s="334" t="e">
        <f t="shared" si="283"/>
        <v>#REF!</v>
      </c>
      <c r="L713" s="335" t="e">
        <f t="shared" si="284"/>
        <v>#REF!</v>
      </c>
      <c r="M713" s="270" t="e">
        <f t="shared" ca="1" si="285"/>
        <v>#REF!</v>
      </c>
      <c r="N713" s="270" t="e">
        <f t="shared" ca="1" si="286"/>
        <v>#REF!</v>
      </c>
      <c r="O713" s="270" t="e">
        <f t="shared" ca="1" si="287"/>
        <v>#REF!</v>
      </c>
      <c r="P713" s="270" t="e">
        <f t="shared" ca="1" si="278"/>
        <v>#REF!</v>
      </c>
      <c r="Q713" s="270" t="e">
        <f t="shared" ca="1" si="278"/>
        <v>#REF!</v>
      </c>
      <c r="R713" s="271" t="e">
        <f t="shared" ca="1" si="288"/>
        <v>#REF!</v>
      </c>
      <c r="S713" s="271" t="e">
        <f t="shared" ca="1" si="289"/>
        <v>#REF!</v>
      </c>
      <c r="T713" s="244"/>
      <c r="U713" s="272" t="b">
        <f t="shared" si="290"/>
        <v>0</v>
      </c>
      <c r="V713" s="272" t="e">
        <f t="shared" si="291"/>
        <v>#REF!</v>
      </c>
      <c r="W713" s="272" t="e">
        <f t="shared" si="274"/>
        <v>#REF!</v>
      </c>
      <c r="X713" s="272" t="e">
        <f t="shared" si="292"/>
        <v>#REF!</v>
      </c>
      <c r="Y713" s="272" t="e">
        <f t="shared" si="293"/>
        <v>#REF!</v>
      </c>
      <c r="Z713" s="298"/>
      <c r="AA713" s="305" t="e">
        <f t="shared" si="294"/>
        <v>#REF!</v>
      </c>
      <c r="AB713" s="301" t="e" cm="1">
        <f t="array" ref="AB713">IF( $AA713="", "", INDEX(聲母資料表, $AA713, AB$5))</f>
        <v>#REF!</v>
      </c>
      <c r="AC713" s="301" t="e" cm="1">
        <f t="array" ref="AC713">IF( $AA713="", "", INDEX(聲母資料表, $AA713, AC$5))</f>
        <v>#REF!</v>
      </c>
      <c r="AD713" s="305" t="e">
        <f t="shared" si="295"/>
        <v>#REF!</v>
      </c>
      <c r="AE713" s="301" t="e" cm="1">
        <f t="array" ref="AE713">IF( $X713, "", INDEX(韻母資料表, AD713, AE$5))</f>
        <v>#REF!</v>
      </c>
      <c r="AF713" s="301" t="e" cm="1">
        <f t="array" ref="AF713">IF( $X713, "", INDEX(韻母資料表, AE713, AF$5))</f>
        <v>#REF!</v>
      </c>
      <c r="AG713" s="298"/>
      <c r="AH713" s="301" t="e">
        <f t="array" ref="AH713">IF( $X713, "", IF( INDEX(韻母資料表, AD713, $AH$5) = "入聲", TRUE, FALSE) )</f>
        <v>#REF!</v>
      </c>
      <c r="AI713" s="302" t="e">
        <f t="shared" si="296"/>
        <v>#REF!</v>
      </c>
      <c r="AJ713" s="302" t="e">
        <f t="shared" si="275"/>
        <v>#REF!</v>
      </c>
      <c r="AK713" s="362" t="e">
        <f t="array" ref="AK713">IF( $X713, "", INDEX(韻母資料表, $AD713, $AK$5))</f>
        <v>#REF!</v>
      </c>
      <c r="AL713" s="362" t="e">
        <f t="array" ref="AL713">IF($X713, "", INDEX(白話字韻母八聲調資料表, $AE713, $AJ713))</f>
        <v>#REF!</v>
      </c>
      <c r="AM713" s="298"/>
      <c r="AN713" s="362" t="e" cm="1">
        <f t="array" ref="AN713">IF($W713, "", INDEX(聲母資料表, $AA713, AN$5))</f>
        <v>#REF!</v>
      </c>
      <c r="AO713" s="367" t="e" cm="1">
        <f t="array" ref="AO713">IF($X713, "", INDEX(韻母資料表, $AD713, AO$5))</f>
        <v>#REF!</v>
      </c>
      <c r="AP713" s="362" t="e" cm="1">
        <f t="array" ref="AP713">IF($X713, "", INDEX(台羅韻母八聲調資料表, $AE713, $F713))</f>
        <v>#REF!</v>
      </c>
      <c r="AQ713" s="298"/>
      <c r="AR713" s="302" t="e">
        <f t="array" ref="AR713">IF($W713, "", INDEX(聲母資料表, $AA713, $AR$5))</f>
        <v>#REF!</v>
      </c>
      <c r="AS713" s="303" t="e">
        <f t="array" ref="AS713">IF($X713, "", INDEX(韻母資料表, $AD713, $AS$5))</f>
        <v>#REF!</v>
      </c>
      <c r="AT713" s="302" t="e">
        <f t="array" ref="AT713">IF($X713, "", INDEX(閩拼韻母八聲調資料表, $AE713, $AJ713))</f>
        <v>#REF!</v>
      </c>
      <c r="AV713" s="301" t="b">
        <f t="shared" ref="AV713:AV776" si="298">IF( OR($D713="ch", $D713="chh", $D713="j", $D713="s"), TRUE, FALSE)</f>
        <v>0</v>
      </c>
      <c r="AW713" s="301" t="str">
        <f>IF( $AV713, IFERROR( IF(MATCH( $E713, 顎音化聲母!$H$9:$H$37, 0), TRUE, FALSE), FALSE), "")</f>
        <v/>
      </c>
      <c r="AX713" s="301" t="str">
        <f t="array" ref="AX713">IF( AND($AV713, $AW713), INDEX(顎音化聲母資料表, MATCH( $D713 &amp; $E713, 顎音化聲母!$L$5:$L$136, 0), 3), "")</f>
        <v/>
      </c>
      <c r="AY713" s="301" t="e">
        <f t="shared" si="297"/>
        <v>#REF!</v>
      </c>
      <c r="AZ713" s="362" t="e">
        <f t="array" ref="AZ713">IF($AY713="", "", IF( $AX713&lt;&gt;"", $AX713,INDEX(聲母資料表, $AY713, $AZ$5)))</f>
        <v>#REF!</v>
      </c>
      <c r="BA713" s="362" t="e">
        <f t="array" ref="BA713">IF($X713, "", INDEX(方音八音反切資料表, $AE713, $AJ713))</f>
        <v>#REF!</v>
      </c>
    </row>
    <row r="714" spans="2:53">
      <c r="B714" s="307">
        <f t="shared" si="279"/>
        <v>707</v>
      </c>
      <c r="C714" s="404" t="e">
        <f>MID(#REF!, B714, 1)</f>
        <v>#REF!</v>
      </c>
      <c r="D714" s="312"/>
      <c r="E714" s="312"/>
      <c r="F714" s="296"/>
      <c r="G714" s="418" t="e">
        <f t="shared" si="280"/>
        <v>#REF!</v>
      </c>
      <c r="H714" s="269" t="e" cm="1">
        <f t="array" ref="H714">IF( OR($U714, NOT($V714), $X714), "",  $AF714 &amp; INDEX(中文數值資料表, $AJ714, 2) &amp; $AC714)</f>
        <v>#REF!</v>
      </c>
      <c r="I714" s="332" t="e">
        <f t="shared" si="281"/>
        <v>#REF!</v>
      </c>
      <c r="J714" s="333" t="e">
        <f t="shared" si="282"/>
        <v>#REF!</v>
      </c>
      <c r="K714" s="334" t="e">
        <f t="shared" si="283"/>
        <v>#REF!</v>
      </c>
      <c r="L714" s="335" t="e">
        <f t="shared" si="284"/>
        <v>#REF!</v>
      </c>
      <c r="M714" s="270" t="e">
        <f t="shared" ca="1" si="285"/>
        <v>#REF!</v>
      </c>
      <c r="N714" s="270" t="e">
        <f t="shared" ca="1" si="286"/>
        <v>#REF!</v>
      </c>
      <c r="O714" s="270" t="e">
        <f t="shared" ca="1" si="287"/>
        <v>#REF!</v>
      </c>
      <c r="P714" s="270" t="e">
        <f t="shared" ca="1" si="278"/>
        <v>#REF!</v>
      </c>
      <c r="Q714" s="270" t="e">
        <f t="shared" ca="1" si="278"/>
        <v>#REF!</v>
      </c>
      <c r="R714" s="271" t="e">
        <f t="shared" ca="1" si="288"/>
        <v>#REF!</v>
      </c>
      <c r="S714" s="271" t="e">
        <f t="shared" ca="1" si="289"/>
        <v>#REF!</v>
      </c>
      <c r="T714" s="244"/>
      <c r="U714" s="272" t="b">
        <f t="shared" si="290"/>
        <v>0</v>
      </c>
      <c r="V714" s="272" t="e">
        <f t="shared" si="291"/>
        <v>#REF!</v>
      </c>
      <c r="W714" s="272" t="e">
        <f t="shared" ref="W714:W777" si="299">IF( OR($U714, NOT($V714)), TRUE, IF($D714="", TRUE, FALSE) )</f>
        <v>#REF!</v>
      </c>
      <c r="X714" s="272" t="e">
        <f t="shared" si="292"/>
        <v>#REF!</v>
      </c>
      <c r="Y714" s="272" t="e">
        <f t="shared" si="293"/>
        <v>#REF!</v>
      </c>
      <c r="Z714" s="298"/>
      <c r="AA714" s="305" t="e">
        <f t="shared" si="294"/>
        <v>#REF!</v>
      </c>
      <c r="AB714" s="301" t="e" cm="1">
        <f t="array" ref="AB714">IF( $AA714="", "", INDEX(聲母資料表, $AA714, AB$5))</f>
        <v>#REF!</v>
      </c>
      <c r="AC714" s="301" t="e" cm="1">
        <f t="array" ref="AC714">IF( $AA714="", "", INDEX(聲母資料表, $AA714, AC$5))</f>
        <v>#REF!</v>
      </c>
      <c r="AD714" s="305" t="e">
        <f t="shared" si="295"/>
        <v>#REF!</v>
      </c>
      <c r="AE714" s="301" t="e" cm="1">
        <f t="array" ref="AE714">IF( $X714, "", INDEX(韻母資料表, AD714, AE$5))</f>
        <v>#REF!</v>
      </c>
      <c r="AF714" s="301" t="e" cm="1">
        <f t="array" ref="AF714">IF( $X714, "", INDEX(韻母資料表, AE714, AF$5))</f>
        <v>#REF!</v>
      </c>
      <c r="AG714" s="298"/>
      <c r="AH714" s="301" t="e">
        <f t="array" ref="AH714">IF( $X714, "", IF( INDEX(韻母資料表, AD714, $AH$5) = "入聲", TRUE, FALSE) )</f>
        <v>#REF!</v>
      </c>
      <c r="AI714" s="302" t="e">
        <f t="shared" si="296"/>
        <v>#REF!</v>
      </c>
      <c r="AJ714" s="302" t="e">
        <f t="shared" si="275"/>
        <v>#REF!</v>
      </c>
      <c r="AK714" s="362" t="e">
        <f t="array" ref="AK714">IF( $X714, "", INDEX(韻母資料表, $AD714, $AK$5))</f>
        <v>#REF!</v>
      </c>
      <c r="AL714" s="362" t="e">
        <f t="array" ref="AL714">IF($X714, "", INDEX(白話字韻母八聲調資料表, $AE714, $AJ714))</f>
        <v>#REF!</v>
      </c>
      <c r="AM714" s="298"/>
      <c r="AN714" s="362" t="e" cm="1">
        <f t="array" ref="AN714">IF($W714, "", INDEX(聲母資料表, $AA714, AN$5))</f>
        <v>#REF!</v>
      </c>
      <c r="AO714" s="367" t="e" cm="1">
        <f t="array" ref="AO714">IF($X714, "", INDEX(韻母資料表, $AD714, AO$5))</f>
        <v>#REF!</v>
      </c>
      <c r="AP714" s="362" t="e" cm="1">
        <f t="array" ref="AP714">IF($X714, "", INDEX(台羅韻母八聲調資料表, $AE714, $F714))</f>
        <v>#REF!</v>
      </c>
      <c r="AQ714" s="298"/>
      <c r="AR714" s="302" t="e">
        <f t="array" ref="AR714">IF($W714, "", INDEX(聲母資料表, $AA714, $AR$5))</f>
        <v>#REF!</v>
      </c>
      <c r="AS714" s="303" t="e">
        <f t="array" ref="AS714">IF($X714, "", INDEX(韻母資料表, $AD714, $AS$5))</f>
        <v>#REF!</v>
      </c>
      <c r="AT714" s="302" t="e">
        <f t="array" ref="AT714">IF($X714, "", INDEX(閩拼韻母八聲調資料表, $AE714, $AJ714))</f>
        <v>#REF!</v>
      </c>
      <c r="AV714" s="301" t="b">
        <f t="shared" si="298"/>
        <v>0</v>
      </c>
      <c r="AW714" s="301" t="str">
        <f>IF( $AV714, IFERROR( IF(MATCH( $E714, 顎音化聲母!$H$9:$H$37, 0), TRUE, FALSE), FALSE), "")</f>
        <v/>
      </c>
      <c r="AX714" s="301" t="str">
        <f t="array" ref="AX714">IF( AND($AV714, $AW714), INDEX(顎音化聲母資料表, MATCH( $D714 &amp; $E714, 顎音化聲母!$L$5:$L$136, 0), 3), "")</f>
        <v/>
      </c>
      <c r="AY714" s="301" t="e">
        <f t="shared" si="297"/>
        <v>#REF!</v>
      </c>
      <c r="AZ714" s="362" t="e">
        <f t="array" ref="AZ714">IF($AY714="", "", IF( $AX714&lt;&gt;"", $AX714,INDEX(聲母資料表, $AY714, $AZ$5)))</f>
        <v>#REF!</v>
      </c>
      <c r="BA714" s="362" t="e">
        <f t="array" ref="BA714">IF($X714, "", INDEX(方音八音反切資料表, $AE714, $AJ714))</f>
        <v>#REF!</v>
      </c>
    </row>
    <row r="715" spans="2:53">
      <c r="B715" s="307">
        <f t="shared" si="279"/>
        <v>708</v>
      </c>
      <c r="C715" s="404" t="e">
        <f>MID(#REF!, B715, 1)</f>
        <v>#REF!</v>
      </c>
      <c r="D715" s="312"/>
      <c r="E715" s="312"/>
      <c r="F715" s="296"/>
      <c r="G715" s="418" t="e">
        <f t="shared" si="280"/>
        <v>#REF!</v>
      </c>
      <c r="H715" s="269" t="e" cm="1">
        <f t="array" ref="H715">IF( OR($U715, NOT($V715), $X715), "",  $AF715 &amp; INDEX(中文數值資料表, $AJ715, 2) &amp; $AC715)</f>
        <v>#REF!</v>
      </c>
      <c r="I715" s="332" t="e">
        <f t="shared" si="281"/>
        <v>#REF!</v>
      </c>
      <c r="J715" s="333" t="e">
        <f t="shared" si="282"/>
        <v>#REF!</v>
      </c>
      <c r="K715" s="334" t="e">
        <f t="shared" si="283"/>
        <v>#REF!</v>
      </c>
      <c r="L715" s="335" t="e">
        <f t="shared" si="284"/>
        <v>#REF!</v>
      </c>
      <c r="M715" s="270" t="e">
        <f t="shared" ca="1" si="285"/>
        <v>#REF!</v>
      </c>
      <c r="N715" s="270" t="e">
        <f t="shared" ca="1" si="286"/>
        <v>#REF!</v>
      </c>
      <c r="O715" s="270" t="e">
        <f t="shared" ca="1" si="287"/>
        <v>#REF!</v>
      </c>
      <c r="P715" s="270" t="e">
        <f t="shared" ca="1" si="278"/>
        <v>#REF!</v>
      </c>
      <c r="Q715" s="270" t="e">
        <f t="shared" ca="1" si="278"/>
        <v>#REF!</v>
      </c>
      <c r="R715" s="271" t="e">
        <f t="shared" ca="1" si="288"/>
        <v>#REF!</v>
      </c>
      <c r="S715" s="271" t="e">
        <f t="shared" ca="1" si="289"/>
        <v>#REF!</v>
      </c>
      <c r="T715" s="244"/>
      <c r="U715" s="272" t="b">
        <f t="shared" si="290"/>
        <v>0</v>
      </c>
      <c r="V715" s="272" t="e">
        <f t="shared" si="291"/>
        <v>#REF!</v>
      </c>
      <c r="W715" s="272" t="e">
        <f t="shared" si="299"/>
        <v>#REF!</v>
      </c>
      <c r="X715" s="272" t="e">
        <f t="shared" si="292"/>
        <v>#REF!</v>
      </c>
      <c r="Y715" s="272" t="e">
        <f t="shared" si="293"/>
        <v>#REF!</v>
      </c>
      <c r="Z715" s="298"/>
      <c r="AA715" s="305" t="e">
        <f t="shared" si="294"/>
        <v>#REF!</v>
      </c>
      <c r="AB715" s="301" t="e" cm="1">
        <f t="array" ref="AB715">IF( $AA715="", "", INDEX(聲母資料表, $AA715, AB$5))</f>
        <v>#REF!</v>
      </c>
      <c r="AC715" s="301" t="e" cm="1">
        <f t="array" ref="AC715">IF( $AA715="", "", INDEX(聲母資料表, $AA715, AC$5))</f>
        <v>#REF!</v>
      </c>
      <c r="AD715" s="305" t="e">
        <f t="shared" si="295"/>
        <v>#REF!</v>
      </c>
      <c r="AE715" s="301" t="e" cm="1">
        <f t="array" ref="AE715">IF( $X715, "", INDEX(韻母資料表, AD715, AE$5))</f>
        <v>#REF!</v>
      </c>
      <c r="AF715" s="301" t="e" cm="1">
        <f t="array" ref="AF715">IF( $X715, "", INDEX(韻母資料表, AE715, AF$5))</f>
        <v>#REF!</v>
      </c>
      <c r="AG715" s="298"/>
      <c r="AH715" s="301" t="e">
        <f t="array" ref="AH715">IF( $X715, "", IF( INDEX(韻母資料表, AD715, $AH$5) = "入聲", TRUE, FALSE) )</f>
        <v>#REF!</v>
      </c>
      <c r="AI715" s="302" t="e">
        <f t="shared" si="296"/>
        <v>#REF!</v>
      </c>
      <c r="AJ715" s="302" t="e">
        <f t="shared" si="275"/>
        <v>#REF!</v>
      </c>
      <c r="AK715" s="362" t="e">
        <f t="array" ref="AK715">IF( $X715, "", INDEX(韻母資料表, $AD715, $AK$5))</f>
        <v>#REF!</v>
      </c>
      <c r="AL715" s="362" t="e">
        <f t="array" ref="AL715">IF($X715, "", INDEX(白話字韻母八聲調資料表, $AE715, $AJ715))</f>
        <v>#REF!</v>
      </c>
      <c r="AM715" s="298"/>
      <c r="AN715" s="362" t="e" cm="1">
        <f t="array" ref="AN715">IF($W715, "", INDEX(聲母資料表, $AA715, AN$5))</f>
        <v>#REF!</v>
      </c>
      <c r="AO715" s="367" t="e" cm="1">
        <f t="array" ref="AO715">IF($X715, "", INDEX(韻母資料表, $AD715, AO$5))</f>
        <v>#REF!</v>
      </c>
      <c r="AP715" s="362" t="e" cm="1">
        <f t="array" ref="AP715">IF($X715, "", INDEX(台羅韻母八聲調資料表, $AE715, $F715))</f>
        <v>#REF!</v>
      </c>
      <c r="AQ715" s="298"/>
      <c r="AR715" s="302" t="e">
        <f t="array" ref="AR715">IF($W715, "", INDEX(聲母資料表, $AA715, $AR$5))</f>
        <v>#REF!</v>
      </c>
      <c r="AS715" s="303" t="e">
        <f t="array" ref="AS715">IF($X715, "", INDEX(韻母資料表, $AD715, $AS$5))</f>
        <v>#REF!</v>
      </c>
      <c r="AT715" s="302" t="e">
        <f t="array" ref="AT715">IF($X715, "", INDEX(閩拼韻母八聲調資料表, $AE715, $AJ715))</f>
        <v>#REF!</v>
      </c>
      <c r="AV715" s="301" t="b">
        <f t="shared" si="298"/>
        <v>0</v>
      </c>
      <c r="AW715" s="301" t="str">
        <f>IF( $AV715, IFERROR( IF(MATCH( $E715, 顎音化聲母!$H$9:$H$37, 0), TRUE, FALSE), FALSE), "")</f>
        <v/>
      </c>
      <c r="AX715" s="301" t="str">
        <f t="array" ref="AX715">IF( AND($AV715, $AW715), INDEX(顎音化聲母資料表, MATCH( $D715 &amp; $E715, 顎音化聲母!$L$5:$L$136, 0), 3), "")</f>
        <v/>
      </c>
      <c r="AY715" s="301" t="e">
        <f t="shared" si="297"/>
        <v>#REF!</v>
      </c>
      <c r="AZ715" s="362" t="e">
        <f t="array" ref="AZ715">IF($AY715="", "", IF( $AX715&lt;&gt;"", $AX715,INDEX(聲母資料表, $AY715, $AZ$5)))</f>
        <v>#REF!</v>
      </c>
      <c r="BA715" s="362" t="e">
        <f t="array" ref="BA715">IF($X715, "", INDEX(方音八音反切資料表, $AE715, $AJ715))</f>
        <v>#REF!</v>
      </c>
    </row>
    <row r="716" spans="2:53">
      <c r="B716" s="307">
        <f t="shared" si="279"/>
        <v>709</v>
      </c>
      <c r="C716" s="404" t="e">
        <f>MID(#REF!, B716, 1)</f>
        <v>#REF!</v>
      </c>
      <c r="D716" s="312"/>
      <c r="E716" s="312"/>
      <c r="F716" s="296"/>
      <c r="G716" s="418" t="e">
        <f t="shared" si="280"/>
        <v>#REF!</v>
      </c>
      <c r="H716" s="269" t="e" cm="1">
        <f t="array" ref="H716">IF( OR($U716, NOT($V716), $X716), "",  $AF716 &amp; INDEX(中文數值資料表, $AJ716, 2) &amp; $AC716)</f>
        <v>#REF!</v>
      </c>
      <c r="I716" s="332" t="e">
        <f t="shared" si="281"/>
        <v>#REF!</v>
      </c>
      <c r="J716" s="333" t="e">
        <f t="shared" si="282"/>
        <v>#REF!</v>
      </c>
      <c r="K716" s="334" t="e">
        <f t="shared" si="283"/>
        <v>#REF!</v>
      </c>
      <c r="L716" s="335" t="e">
        <f t="shared" si="284"/>
        <v>#REF!</v>
      </c>
      <c r="M716" s="270" t="e">
        <f t="shared" ca="1" si="285"/>
        <v>#REF!</v>
      </c>
      <c r="N716" s="270" t="e">
        <f t="shared" ca="1" si="286"/>
        <v>#REF!</v>
      </c>
      <c r="O716" s="270" t="e">
        <f t="shared" ca="1" si="287"/>
        <v>#REF!</v>
      </c>
      <c r="P716" s="270" t="e">
        <f t="shared" ca="1" si="278"/>
        <v>#REF!</v>
      </c>
      <c r="Q716" s="270" t="e">
        <f t="shared" ca="1" si="278"/>
        <v>#REF!</v>
      </c>
      <c r="R716" s="271" t="e">
        <f t="shared" ca="1" si="288"/>
        <v>#REF!</v>
      </c>
      <c r="S716" s="271" t="e">
        <f t="shared" ca="1" si="289"/>
        <v>#REF!</v>
      </c>
      <c r="T716" s="244"/>
      <c r="U716" s="272" t="b">
        <f t="shared" si="290"/>
        <v>0</v>
      </c>
      <c r="V716" s="272" t="e">
        <f t="shared" si="291"/>
        <v>#REF!</v>
      </c>
      <c r="W716" s="272" t="e">
        <f t="shared" si="299"/>
        <v>#REF!</v>
      </c>
      <c r="X716" s="272" t="e">
        <f t="shared" si="292"/>
        <v>#REF!</v>
      </c>
      <c r="Y716" s="272" t="e">
        <f t="shared" si="293"/>
        <v>#REF!</v>
      </c>
      <c r="Z716" s="298"/>
      <c r="AA716" s="305" t="e">
        <f t="shared" si="294"/>
        <v>#REF!</v>
      </c>
      <c r="AB716" s="301" t="e" cm="1">
        <f t="array" ref="AB716">IF( $AA716="", "", INDEX(聲母資料表, $AA716, AB$5))</f>
        <v>#REF!</v>
      </c>
      <c r="AC716" s="301" t="e" cm="1">
        <f t="array" ref="AC716">IF( $AA716="", "", INDEX(聲母資料表, $AA716, AC$5))</f>
        <v>#REF!</v>
      </c>
      <c r="AD716" s="305" t="e">
        <f t="shared" si="295"/>
        <v>#REF!</v>
      </c>
      <c r="AE716" s="301" t="e" cm="1">
        <f t="array" ref="AE716">IF( $X716, "", INDEX(韻母資料表, AD716, AE$5))</f>
        <v>#REF!</v>
      </c>
      <c r="AF716" s="301" t="e" cm="1">
        <f t="array" ref="AF716">IF( $X716, "", INDEX(韻母資料表, AE716, AF$5))</f>
        <v>#REF!</v>
      </c>
      <c r="AG716" s="298"/>
      <c r="AH716" s="301" t="e">
        <f t="array" ref="AH716">IF( $X716, "", IF( INDEX(韻母資料表, AD716, $AH$5) = "入聲", TRUE, FALSE) )</f>
        <v>#REF!</v>
      </c>
      <c r="AI716" s="302" t="e">
        <f t="shared" si="296"/>
        <v>#REF!</v>
      </c>
      <c r="AJ716" s="302" t="e">
        <f t="shared" si="275"/>
        <v>#REF!</v>
      </c>
      <c r="AK716" s="362" t="e">
        <f t="array" ref="AK716">IF( $X716, "", INDEX(韻母資料表, $AD716, $AK$5))</f>
        <v>#REF!</v>
      </c>
      <c r="AL716" s="362" t="e">
        <f t="array" ref="AL716">IF($X716, "", INDEX(白話字韻母八聲調資料表, $AE716, $AJ716))</f>
        <v>#REF!</v>
      </c>
      <c r="AM716" s="298"/>
      <c r="AN716" s="362" t="e" cm="1">
        <f t="array" ref="AN716">IF($W716, "", INDEX(聲母資料表, $AA716, AN$5))</f>
        <v>#REF!</v>
      </c>
      <c r="AO716" s="367" t="e" cm="1">
        <f t="array" ref="AO716">IF($X716, "", INDEX(韻母資料表, $AD716, AO$5))</f>
        <v>#REF!</v>
      </c>
      <c r="AP716" s="362" t="e" cm="1">
        <f t="array" ref="AP716">IF($X716, "", INDEX(台羅韻母八聲調資料表, $AE716, $F716))</f>
        <v>#REF!</v>
      </c>
      <c r="AQ716" s="298"/>
      <c r="AR716" s="302" t="e">
        <f t="array" ref="AR716">IF($W716, "", INDEX(聲母資料表, $AA716, $AR$5))</f>
        <v>#REF!</v>
      </c>
      <c r="AS716" s="303" t="e">
        <f t="array" ref="AS716">IF($X716, "", INDEX(韻母資料表, $AD716, $AS$5))</f>
        <v>#REF!</v>
      </c>
      <c r="AT716" s="302" t="e">
        <f t="array" ref="AT716">IF($X716, "", INDEX(閩拼韻母八聲調資料表, $AE716, $AJ716))</f>
        <v>#REF!</v>
      </c>
      <c r="AV716" s="301" t="b">
        <f t="shared" si="298"/>
        <v>0</v>
      </c>
      <c r="AW716" s="301" t="str">
        <f>IF( $AV716, IFERROR( IF(MATCH( $E716, 顎音化聲母!$H$9:$H$37, 0), TRUE, FALSE), FALSE), "")</f>
        <v/>
      </c>
      <c r="AX716" s="301" t="str">
        <f t="array" ref="AX716">IF( AND($AV716, $AW716), INDEX(顎音化聲母資料表, MATCH( $D716 &amp; $E716, 顎音化聲母!$L$5:$L$136, 0), 3), "")</f>
        <v/>
      </c>
      <c r="AY716" s="301" t="e">
        <f t="shared" si="297"/>
        <v>#REF!</v>
      </c>
      <c r="AZ716" s="362" t="e">
        <f t="array" ref="AZ716">IF($AY716="", "", IF( $AX716&lt;&gt;"", $AX716,INDEX(聲母資料表, $AY716, $AZ$5)))</f>
        <v>#REF!</v>
      </c>
      <c r="BA716" s="362" t="e">
        <f t="array" ref="BA716">IF($X716, "", INDEX(方音八音反切資料表, $AE716, $AJ716))</f>
        <v>#REF!</v>
      </c>
    </row>
    <row r="717" spans="2:53">
      <c r="B717" s="307">
        <f t="shared" si="279"/>
        <v>710</v>
      </c>
      <c r="C717" s="404" t="e">
        <f>MID(#REF!, B717, 1)</f>
        <v>#REF!</v>
      </c>
      <c r="D717" s="312"/>
      <c r="E717" s="312"/>
      <c r="F717" s="296"/>
      <c r="G717" s="418" t="e">
        <f t="shared" si="280"/>
        <v>#REF!</v>
      </c>
      <c r="H717" s="269" t="e" cm="1">
        <f t="array" ref="H717">IF( OR($U717, NOT($V717), $X717), "",  $AF717 &amp; INDEX(中文數值資料表, $AJ717, 2) &amp; $AC717)</f>
        <v>#REF!</v>
      </c>
      <c r="I717" s="332" t="e">
        <f t="shared" si="281"/>
        <v>#REF!</v>
      </c>
      <c r="J717" s="333" t="e">
        <f t="shared" si="282"/>
        <v>#REF!</v>
      </c>
      <c r="K717" s="334" t="e">
        <f t="shared" si="283"/>
        <v>#REF!</v>
      </c>
      <c r="L717" s="335" t="e">
        <f t="shared" si="284"/>
        <v>#REF!</v>
      </c>
      <c r="M717" s="270" t="e">
        <f t="shared" ca="1" si="285"/>
        <v>#REF!</v>
      </c>
      <c r="N717" s="270" t="e">
        <f t="shared" ca="1" si="286"/>
        <v>#REF!</v>
      </c>
      <c r="O717" s="270" t="e">
        <f t="shared" ca="1" si="287"/>
        <v>#REF!</v>
      </c>
      <c r="P717" s="270" t="e">
        <f t="shared" ca="1" si="278"/>
        <v>#REF!</v>
      </c>
      <c r="Q717" s="270" t="e">
        <f t="shared" ca="1" si="278"/>
        <v>#REF!</v>
      </c>
      <c r="R717" s="271" t="e">
        <f t="shared" ca="1" si="288"/>
        <v>#REF!</v>
      </c>
      <c r="S717" s="271" t="e">
        <f t="shared" ca="1" si="289"/>
        <v>#REF!</v>
      </c>
      <c r="T717" s="244"/>
      <c r="U717" s="272" t="b">
        <f t="shared" si="290"/>
        <v>0</v>
      </c>
      <c r="V717" s="272" t="e">
        <f t="shared" si="291"/>
        <v>#REF!</v>
      </c>
      <c r="W717" s="272" t="e">
        <f t="shared" si="299"/>
        <v>#REF!</v>
      </c>
      <c r="X717" s="272" t="e">
        <f t="shared" si="292"/>
        <v>#REF!</v>
      </c>
      <c r="Y717" s="272" t="e">
        <f t="shared" si="293"/>
        <v>#REF!</v>
      </c>
      <c r="Z717" s="298"/>
      <c r="AA717" s="305" t="e">
        <f t="shared" si="294"/>
        <v>#REF!</v>
      </c>
      <c r="AB717" s="301" t="e" cm="1">
        <f t="array" ref="AB717">IF( $AA717="", "", INDEX(聲母資料表, $AA717, AB$5))</f>
        <v>#REF!</v>
      </c>
      <c r="AC717" s="301" t="e" cm="1">
        <f t="array" ref="AC717">IF( $AA717="", "", INDEX(聲母資料表, $AA717, AC$5))</f>
        <v>#REF!</v>
      </c>
      <c r="AD717" s="305" t="e">
        <f t="shared" si="295"/>
        <v>#REF!</v>
      </c>
      <c r="AE717" s="301" t="e" cm="1">
        <f t="array" ref="AE717">IF( $X717, "", INDEX(韻母資料表, AD717, AE$5))</f>
        <v>#REF!</v>
      </c>
      <c r="AF717" s="301" t="e" cm="1">
        <f t="array" ref="AF717">IF( $X717, "", INDEX(韻母資料表, AE717, AF$5))</f>
        <v>#REF!</v>
      </c>
      <c r="AG717" s="298"/>
      <c r="AH717" s="301" t="e">
        <f t="array" ref="AH717">IF( $X717, "", IF( INDEX(韻母資料表, AD717, $AH$5) = "入聲", TRUE, FALSE) )</f>
        <v>#REF!</v>
      </c>
      <c r="AI717" s="302" t="e">
        <f t="shared" si="296"/>
        <v>#REF!</v>
      </c>
      <c r="AJ717" s="302" t="e">
        <f t="shared" si="275"/>
        <v>#REF!</v>
      </c>
      <c r="AK717" s="362" t="e">
        <f t="array" ref="AK717">IF( $X717, "", INDEX(韻母資料表, $AD717, $AK$5))</f>
        <v>#REF!</v>
      </c>
      <c r="AL717" s="362" t="e">
        <f t="array" ref="AL717">IF($X717, "", INDEX(白話字韻母八聲調資料表, $AE717, $AJ717))</f>
        <v>#REF!</v>
      </c>
      <c r="AM717" s="298"/>
      <c r="AN717" s="362" t="e" cm="1">
        <f t="array" ref="AN717">IF($W717, "", INDEX(聲母資料表, $AA717, AN$5))</f>
        <v>#REF!</v>
      </c>
      <c r="AO717" s="367" t="e" cm="1">
        <f t="array" ref="AO717">IF($X717, "", INDEX(韻母資料表, $AD717, AO$5))</f>
        <v>#REF!</v>
      </c>
      <c r="AP717" s="362" t="e" cm="1">
        <f t="array" ref="AP717">IF($X717, "", INDEX(台羅韻母八聲調資料表, $AE717, $F717))</f>
        <v>#REF!</v>
      </c>
      <c r="AQ717" s="298"/>
      <c r="AR717" s="302" t="e">
        <f t="array" ref="AR717">IF($W717, "", INDEX(聲母資料表, $AA717, $AR$5))</f>
        <v>#REF!</v>
      </c>
      <c r="AS717" s="303" t="e">
        <f t="array" ref="AS717">IF($X717, "", INDEX(韻母資料表, $AD717, $AS$5))</f>
        <v>#REF!</v>
      </c>
      <c r="AT717" s="302" t="e">
        <f t="array" ref="AT717">IF($X717, "", INDEX(閩拼韻母八聲調資料表, $AE717, $AJ717))</f>
        <v>#REF!</v>
      </c>
      <c r="AV717" s="301" t="b">
        <f t="shared" si="298"/>
        <v>0</v>
      </c>
      <c r="AW717" s="301" t="str">
        <f>IF( $AV717, IFERROR( IF(MATCH( $E717, 顎音化聲母!$H$9:$H$37, 0), TRUE, FALSE), FALSE), "")</f>
        <v/>
      </c>
      <c r="AX717" s="301" t="str">
        <f t="array" ref="AX717">IF( AND($AV717, $AW717), INDEX(顎音化聲母資料表, MATCH( $D717 &amp; $E717, 顎音化聲母!$L$5:$L$136, 0), 3), "")</f>
        <v/>
      </c>
      <c r="AY717" s="301" t="e">
        <f t="shared" si="297"/>
        <v>#REF!</v>
      </c>
      <c r="AZ717" s="362" t="e">
        <f t="array" ref="AZ717">IF($AY717="", "", IF( $AX717&lt;&gt;"", $AX717,INDEX(聲母資料表, $AY717, $AZ$5)))</f>
        <v>#REF!</v>
      </c>
      <c r="BA717" s="362" t="e">
        <f t="array" ref="BA717">IF($X717, "", INDEX(方音八音反切資料表, $AE717, $AJ717))</f>
        <v>#REF!</v>
      </c>
    </row>
    <row r="718" spans="2:53">
      <c r="B718" s="307">
        <f t="shared" si="279"/>
        <v>711</v>
      </c>
      <c r="C718" s="404" t="e">
        <f>MID(#REF!, B718, 1)</f>
        <v>#REF!</v>
      </c>
      <c r="D718" s="312"/>
      <c r="E718" s="312"/>
      <c r="F718" s="296"/>
      <c r="G718" s="418" t="e">
        <f t="shared" si="280"/>
        <v>#REF!</v>
      </c>
      <c r="H718" s="269" t="e" cm="1">
        <f t="array" ref="H718">IF( OR($U718, NOT($V718), $X718), "",  $AF718 &amp; INDEX(中文數值資料表, $AJ718, 2) &amp; $AC718)</f>
        <v>#REF!</v>
      </c>
      <c r="I718" s="332" t="e">
        <f t="shared" si="281"/>
        <v>#REF!</v>
      </c>
      <c r="J718" s="333" t="e">
        <f t="shared" si="282"/>
        <v>#REF!</v>
      </c>
      <c r="K718" s="334" t="e">
        <f t="shared" si="283"/>
        <v>#REF!</v>
      </c>
      <c r="L718" s="335" t="e">
        <f t="shared" si="284"/>
        <v>#REF!</v>
      </c>
      <c r="M718" s="270" t="e">
        <f t="shared" ca="1" si="285"/>
        <v>#REF!</v>
      </c>
      <c r="N718" s="270" t="e">
        <f t="shared" ca="1" si="286"/>
        <v>#REF!</v>
      </c>
      <c r="O718" s="270" t="e">
        <f t="shared" ca="1" si="287"/>
        <v>#REF!</v>
      </c>
      <c r="P718" s="270" t="e">
        <f t="shared" ca="1" si="278"/>
        <v>#REF!</v>
      </c>
      <c r="Q718" s="270" t="e">
        <f t="shared" ca="1" si="278"/>
        <v>#REF!</v>
      </c>
      <c r="R718" s="271" t="e">
        <f t="shared" ca="1" si="288"/>
        <v>#REF!</v>
      </c>
      <c r="S718" s="271" t="e">
        <f t="shared" ca="1" si="289"/>
        <v>#REF!</v>
      </c>
      <c r="T718" s="244"/>
      <c r="U718" s="272" t="b">
        <f t="shared" si="290"/>
        <v>0</v>
      </c>
      <c r="V718" s="272" t="e">
        <f t="shared" si="291"/>
        <v>#REF!</v>
      </c>
      <c r="W718" s="272" t="e">
        <f t="shared" si="299"/>
        <v>#REF!</v>
      </c>
      <c r="X718" s="272" t="e">
        <f t="shared" si="292"/>
        <v>#REF!</v>
      </c>
      <c r="Y718" s="272" t="e">
        <f t="shared" si="293"/>
        <v>#REF!</v>
      </c>
      <c r="Z718" s="298"/>
      <c r="AA718" s="305" t="e">
        <f t="shared" si="294"/>
        <v>#REF!</v>
      </c>
      <c r="AB718" s="301" t="e" cm="1">
        <f t="array" ref="AB718">IF( $AA718="", "", INDEX(聲母資料表, $AA718, AB$5))</f>
        <v>#REF!</v>
      </c>
      <c r="AC718" s="301" t="e" cm="1">
        <f t="array" ref="AC718">IF( $AA718="", "", INDEX(聲母資料表, $AA718, AC$5))</f>
        <v>#REF!</v>
      </c>
      <c r="AD718" s="305" t="e">
        <f t="shared" si="295"/>
        <v>#REF!</v>
      </c>
      <c r="AE718" s="301" t="e" cm="1">
        <f t="array" ref="AE718">IF( $X718, "", INDEX(韻母資料表, AD718, AE$5))</f>
        <v>#REF!</v>
      </c>
      <c r="AF718" s="301" t="e" cm="1">
        <f t="array" ref="AF718">IF( $X718, "", INDEX(韻母資料表, AE718, AF$5))</f>
        <v>#REF!</v>
      </c>
      <c r="AG718" s="298"/>
      <c r="AH718" s="301" t="e">
        <f t="array" ref="AH718">IF( $X718, "", IF( INDEX(韻母資料表, AD718, $AH$5) = "入聲", TRUE, FALSE) )</f>
        <v>#REF!</v>
      </c>
      <c r="AI718" s="302" t="e">
        <f t="shared" si="296"/>
        <v>#REF!</v>
      </c>
      <c r="AJ718" s="302" t="e">
        <f t="shared" si="275"/>
        <v>#REF!</v>
      </c>
      <c r="AK718" s="362" t="e">
        <f t="array" ref="AK718">IF( $X718, "", INDEX(韻母資料表, $AD718, $AK$5))</f>
        <v>#REF!</v>
      </c>
      <c r="AL718" s="362" t="e">
        <f t="array" ref="AL718">IF($X718, "", INDEX(白話字韻母八聲調資料表, $AE718, $AJ718))</f>
        <v>#REF!</v>
      </c>
      <c r="AM718" s="298"/>
      <c r="AN718" s="362" t="e" cm="1">
        <f t="array" ref="AN718">IF($W718, "", INDEX(聲母資料表, $AA718, AN$5))</f>
        <v>#REF!</v>
      </c>
      <c r="AO718" s="367" t="e" cm="1">
        <f t="array" ref="AO718">IF($X718, "", INDEX(韻母資料表, $AD718, AO$5))</f>
        <v>#REF!</v>
      </c>
      <c r="AP718" s="362" t="e" cm="1">
        <f t="array" ref="AP718">IF($X718, "", INDEX(台羅韻母八聲調資料表, $AE718, $F718))</f>
        <v>#REF!</v>
      </c>
      <c r="AQ718" s="298"/>
      <c r="AR718" s="302" t="e">
        <f t="array" ref="AR718">IF($W718, "", INDEX(聲母資料表, $AA718, $AR$5))</f>
        <v>#REF!</v>
      </c>
      <c r="AS718" s="303" t="e">
        <f t="array" ref="AS718">IF($X718, "", INDEX(韻母資料表, $AD718, $AS$5))</f>
        <v>#REF!</v>
      </c>
      <c r="AT718" s="302" t="e">
        <f t="array" ref="AT718">IF($X718, "", INDEX(閩拼韻母八聲調資料表, $AE718, $AJ718))</f>
        <v>#REF!</v>
      </c>
      <c r="AV718" s="301" t="b">
        <f t="shared" si="298"/>
        <v>0</v>
      </c>
      <c r="AW718" s="301" t="str">
        <f>IF( $AV718, IFERROR( IF(MATCH( $E718, 顎音化聲母!$H$9:$H$37, 0), TRUE, FALSE), FALSE), "")</f>
        <v/>
      </c>
      <c r="AX718" s="301" t="str">
        <f t="array" ref="AX718">IF( AND($AV718, $AW718), INDEX(顎音化聲母資料表, MATCH( $D718 &amp; $E718, 顎音化聲母!$L$5:$L$136, 0), 3), "")</f>
        <v/>
      </c>
      <c r="AY718" s="301" t="e">
        <f t="shared" si="297"/>
        <v>#REF!</v>
      </c>
      <c r="AZ718" s="362" t="e">
        <f t="array" ref="AZ718">IF($AY718="", "", IF( $AX718&lt;&gt;"", $AX718,INDEX(聲母資料表, $AY718, $AZ$5)))</f>
        <v>#REF!</v>
      </c>
      <c r="BA718" s="362" t="e">
        <f t="array" ref="BA718">IF($X718, "", INDEX(方音八音反切資料表, $AE718, $AJ718))</f>
        <v>#REF!</v>
      </c>
    </row>
    <row r="719" spans="2:53">
      <c r="B719" s="307">
        <f t="shared" si="279"/>
        <v>712</v>
      </c>
      <c r="C719" s="404" t="e">
        <f>MID(#REF!, B719, 1)</f>
        <v>#REF!</v>
      </c>
      <c r="D719" s="312"/>
      <c r="E719" s="312"/>
      <c r="F719" s="296"/>
      <c r="G719" s="418" t="e">
        <f t="shared" si="280"/>
        <v>#REF!</v>
      </c>
      <c r="H719" s="269" t="e" cm="1">
        <f t="array" ref="H719">IF( OR($U719, NOT($V719), $X719), "",  $AF719 &amp; INDEX(中文數值資料表, $AJ719, 2) &amp; $AC719)</f>
        <v>#REF!</v>
      </c>
      <c r="I719" s="332" t="e">
        <f t="shared" si="281"/>
        <v>#REF!</v>
      </c>
      <c r="J719" s="333" t="e">
        <f t="shared" si="282"/>
        <v>#REF!</v>
      </c>
      <c r="K719" s="334" t="e">
        <f t="shared" si="283"/>
        <v>#REF!</v>
      </c>
      <c r="L719" s="335" t="e">
        <f t="shared" si="284"/>
        <v>#REF!</v>
      </c>
      <c r="M719" s="270" t="e">
        <f t="shared" ca="1" si="285"/>
        <v>#REF!</v>
      </c>
      <c r="N719" s="270" t="e">
        <f t="shared" ca="1" si="286"/>
        <v>#REF!</v>
      </c>
      <c r="O719" s="270" t="e">
        <f t="shared" ca="1" si="287"/>
        <v>#REF!</v>
      </c>
      <c r="P719" s="270" t="e">
        <f t="shared" ca="1" si="278"/>
        <v>#REF!</v>
      </c>
      <c r="Q719" s="270" t="e">
        <f t="shared" ca="1" si="278"/>
        <v>#REF!</v>
      </c>
      <c r="R719" s="271" t="e">
        <f t="shared" ca="1" si="288"/>
        <v>#REF!</v>
      </c>
      <c r="S719" s="271" t="e">
        <f t="shared" ca="1" si="289"/>
        <v>#REF!</v>
      </c>
      <c r="T719" s="244"/>
      <c r="U719" s="272" t="b">
        <f t="shared" si="290"/>
        <v>0</v>
      </c>
      <c r="V719" s="272" t="e">
        <f t="shared" si="291"/>
        <v>#REF!</v>
      </c>
      <c r="W719" s="272" t="e">
        <f t="shared" si="299"/>
        <v>#REF!</v>
      </c>
      <c r="X719" s="272" t="e">
        <f t="shared" si="292"/>
        <v>#REF!</v>
      </c>
      <c r="Y719" s="272" t="e">
        <f t="shared" si="293"/>
        <v>#REF!</v>
      </c>
      <c r="Z719" s="298"/>
      <c r="AA719" s="305" t="e">
        <f t="shared" si="294"/>
        <v>#REF!</v>
      </c>
      <c r="AB719" s="301" t="e" cm="1">
        <f t="array" ref="AB719">IF( $AA719="", "", INDEX(聲母資料表, $AA719, AB$5))</f>
        <v>#REF!</v>
      </c>
      <c r="AC719" s="301" t="e" cm="1">
        <f t="array" ref="AC719">IF( $AA719="", "", INDEX(聲母資料表, $AA719, AC$5))</f>
        <v>#REF!</v>
      </c>
      <c r="AD719" s="305" t="e">
        <f t="shared" si="295"/>
        <v>#REF!</v>
      </c>
      <c r="AE719" s="301" t="e" cm="1">
        <f t="array" ref="AE719">IF( $X719, "", INDEX(韻母資料表, AD719, AE$5))</f>
        <v>#REF!</v>
      </c>
      <c r="AF719" s="301" t="e" cm="1">
        <f t="array" ref="AF719">IF( $X719, "", INDEX(韻母資料表, AE719, AF$5))</f>
        <v>#REF!</v>
      </c>
      <c r="AG719" s="298"/>
      <c r="AH719" s="301" t="e">
        <f t="array" ref="AH719">IF( $X719, "", IF( INDEX(韻母資料表, AD719, $AH$5) = "入聲", TRUE, FALSE) )</f>
        <v>#REF!</v>
      </c>
      <c r="AI719" s="302" t="e">
        <f t="shared" si="296"/>
        <v>#REF!</v>
      </c>
      <c r="AJ719" s="302" t="e">
        <f t="shared" si="275"/>
        <v>#REF!</v>
      </c>
      <c r="AK719" s="362" t="e">
        <f t="array" ref="AK719">IF( $X719, "", INDEX(韻母資料表, $AD719, $AK$5))</f>
        <v>#REF!</v>
      </c>
      <c r="AL719" s="362" t="e">
        <f t="array" ref="AL719">IF($X719, "", INDEX(白話字韻母八聲調資料表, $AE719, $AJ719))</f>
        <v>#REF!</v>
      </c>
      <c r="AM719" s="298"/>
      <c r="AN719" s="362" t="e" cm="1">
        <f t="array" ref="AN719">IF($W719, "", INDEX(聲母資料表, $AA719, AN$5))</f>
        <v>#REF!</v>
      </c>
      <c r="AO719" s="367" t="e" cm="1">
        <f t="array" ref="AO719">IF($X719, "", INDEX(韻母資料表, $AD719, AO$5))</f>
        <v>#REF!</v>
      </c>
      <c r="AP719" s="362" t="e" cm="1">
        <f t="array" ref="AP719">IF($X719, "", INDEX(台羅韻母八聲調資料表, $AE719, $F719))</f>
        <v>#REF!</v>
      </c>
      <c r="AQ719" s="298"/>
      <c r="AR719" s="302" t="e">
        <f t="array" ref="AR719">IF($W719, "", INDEX(聲母資料表, $AA719, $AR$5))</f>
        <v>#REF!</v>
      </c>
      <c r="AS719" s="303" t="e">
        <f t="array" ref="AS719">IF($X719, "", INDEX(韻母資料表, $AD719, $AS$5))</f>
        <v>#REF!</v>
      </c>
      <c r="AT719" s="302" t="e">
        <f t="array" ref="AT719">IF($X719, "", INDEX(閩拼韻母八聲調資料表, $AE719, $AJ719))</f>
        <v>#REF!</v>
      </c>
      <c r="AV719" s="301" t="b">
        <f t="shared" si="298"/>
        <v>0</v>
      </c>
      <c r="AW719" s="301" t="str">
        <f>IF( $AV719, IFERROR( IF(MATCH( $E719, 顎音化聲母!$H$9:$H$37, 0), TRUE, FALSE), FALSE), "")</f>
        <v/>
      </c>
      <c r="AX719" s="301" t="str">
        <f t="array" ref="AX719">IF( AND($AV719, $AW719), INDEX(顎音化聲母資料表, MATCH( $D719 &amp; $E719, 顎音化聲母!$L$5:$L$136, 0), 3), "")</f>
        <v/>
      </c>
      <c r="AY719" s="301" t="e">
        <f t="shared" si="297"/>
        <v>#REF!</v>
      </c>
      <c r="AZ719" s="362" t="e">
        <f t="array" ref="AZ719">IF($AY719="", "", IF( $AX719&lt;&gt;"", $AX719,INDEX(聲母資料表, $AY719, $AZ$5)))</f>
        <v>#REF!</v>
      </c>
      <c r="BA719" s="362" t="e">
        <f t="array" ref="BA719">IF($X719, "", INDEX(方音八音反切資料表, $AE719, $AJ719))</f>
        <v>#REF!</v>
      </c>
    </row>
    <row r="720" spans="2:53">
      <c r="B720" s="307">
        <f t="shared" si="279"/>
        <v>713</v>
      </c>
      <c r="C720" s="404" t="e">
        <f>MID(#REF!, B720, 1)</f>
        <v>#REF!</v>
      </c>
      <c r="D720" s="312"/>
      <c r="E720" s="312"/>
      <c r="F720" s="296"/>
      <c r="G720" s="418" t="e">
        <f t="shared" si="280"/>
        <v>#REF!</v>
      </c>
      <c r="H720" s="269" t="e" cm="1">
        <f t="array" ref="H720">IF( OR($U720, NOT($V720), $X720), "",  $AF720 &amp; INDEX(中文數值資料表, $AJ720, 2) &amp; $AC720)</f>
        <v>#REF!</v>
      </c>
      <c r="I720" s="332" t="e">
        <f t="shared" si="281"/>
        <v>#REF!</v>
      </c>
      <c r="J720" s="333" t="e">
        <f t="shared" si="282"/>
        <v>#REF!</v>
      </c>
      <c r="K720" s="334" t="e">
        <f t="shared" si="283"/>
        <v>#REF!</v>
      </c>
      <c r="L720" s="335" t="e">
        <f t="shared" si="284"/>
        <v>#REF!</v>
      </c>
      <c r="M720" s="270" t="e">
        <f t="shared" ca="1" si="285"/>
        <v>#REF!</v>
      </c>
      <c r="N720" s="270" t="e">
        <f t="shared" ca="1" si="286"/>
        <v>#REF!</v>
      </c>
      <c r="O720" s="270" t="e">
        <f t="shared" ca="1" si="287"/>
        <v>#REF!</v>
      </c>
      <c r="P720" s="270" t="e">
        <f t="shared" ca="1" si="278"/>
        <v>#REF!</v>
      </c>
      <c r="Q720" s="270" t="e">
        <f t="shared" ca="1" si="278"/>
        <v>#REF!</v>
      </c>
      <c r="R720" s="271" t="e">
        <f t="shared" ca="1" si="288"/>
        <v>#REF!</v>
      </c>
      <c r="S720" s="271" t="e">
        <f t="shared" ca="1" si="289"/>
        <v>#REF!</v>
      </c>
      <c r="T720" s="244"/>
      <c r="U720" s="272" t="b">
        <f t="shared" si="290"/>
        <v>0</v>
      </c>
      <c r="V720" s="272" t="e">
        <f t="shared" si="291"/>
        <v>#REF!</v>
      </c>
      <c r="W720" s="272" t="e">
        <f t="shared" si="299"/>
        <v>#REF!</v>
      </c>
      <c r="X720" s="272" t="e">
        <f t="shared" si="292"/>
        <v>#REF!</v>
      </c>
      <c r="Y720" s="272" t="e">
        <f t="shared" si="293"/>
        <v>#REF!</v>
      </c>
      <c r="Z720" s="298"/>
      <c r="AA720" s="305" t="e">
        <f t="shared" si="294"/>
        <v>#REF!</v>
      </c>
      <c r="AB720" s="301" t="e" cm="1">
        <f t="array" ref="AB720">IF( $AA720="", "", INDEX(聲母資料表, $AA720, AB$5))</f>
        <v>#REF!</v>
      </c>
      <c r="AC720" s="301" t="e" cm="1">
        <f t="array" ref="AC720">IF( $AA720="", "", INDEX(聲母資料表, $AA720, AC$5))</f>
        <v>#REF!</v>
      </c>
      <c r="AD720" s="305" t="e">
        <f t="shared" si="295"/>
        <v>#REF!</v>
      </c>
      <c r="AE720" s="301" t="e" cm="1">
        <f t="array" ref="AE720">IF( $X720, "", INDEX(韻母資料表, AD720, AE$5))</f>
        <v>#REF!</v>
      </c>
      <c r="AF720" s="301" t="e" cm="1">
        <f t="array" ref="AF720">IF( $X720, "", INDEX(韻母資料表, AE720, AF$5))</f>
        <v>#REF!</v>
      </c>
      <c r="AG720" s="298"/>
      <c r="AH720" s="301" t="e">
        <f t="array" ref="AH720">IF( $X720, "", IF( INDEX(韻母資料表, AD720, $AH$5) = "入聲", TRUE, FALSE) )</f>
        <v>#REF!</v>
      </c>
      <c r="AI720" s="302" t="e">
        <f t="shared" si="296"/>
        <v>#REF!</v>
      </c>
      <c r="AJ720" s="302" t="e">
        <f t="shared" si="275"/>
        <v>#REF!</v>
      </c>
      <c r="AK720" s="362" t="e">
        <f t="array" ref="AK720">IF( $X720, "", INDEX(韻母資料表, $AD720, $AK$5))</f>
        <v>#REF!</v>
      </c>
      <c r="AL720" s="362" t="e">
        <f t="array" ref="AL720">IF($X720, "", INDEX(白話字韻母八聲調資料表, $AE720, $AJ720))</f>
        <v>#REF!</v>
      </c>
      <c r="AM720" s="298"/>
      <c r="AN720" s="362" t="e" cm="1">
        <f t="array" ref="AN720">IF($W720, "", INDEX(聲母資料表, $AA720, AN$5))</f>
        <v>#REF!</v>
      </c>
      <c r="AO720" s="367" t="e" cm="1">
        <f t="array" ref="AO720">IF($X720, "", INDEX(韻母資料表, $AD720, AO$5))</f>
        <v>#REF!</v>
      </c>
      <c r="AP720" s="362" t="e" cm="1">
        <f t="array" ref="AP720">IF($X720, "", INDEX(台羅韻母八聲調資料表, $AE720, $F720))</f>
        <v>#REF!</v>
      </c>
      <c r="AQ720" s="298"/>
      <c r="AR720" s="302" t="e">
        <f t="array" ref="AR720">IF($W720, "", INDEX(聲母資料表, $AA720, $AR$5))</f>
        <v>#REF!</v>
      </c>
      <c r="AS720" s="303" t="e">
        <f t="array" ref="AS720">IF($X720, "", INDEX(韻母資料表, $AD720, $AS$5))</f>
        <v>#REF!</v>
      </c>
      <c r="AT720" s="302" t="e">
        <f t="array" ref="AT720">IF($X720, "", INDEX(閩拼韻母八聲調資料表, $AE720, $AJ720))</f>
        <v>#REF!</v>
      </c>
      <c r="AV720" s="301" t="b">
        <f t="shared" si="298"/>
        <v>0</v>
      </c>
      <c r="AW720" s="301" t="str">
        <f>IF( $AV720, IFERROR( IF(MATCH( $E720, 顎音化聲母!$H$9:$H$37, 0), TRUE, FALSE), FALSE), "")</f>
        <v/>
      </c>
      <c r="AX720" s="301" t="str">
        <f t="array" ref="AX720">IF( AND($AV720, $AW720), INDEX(顎音化聲母資料表, MATCH( $D720 &amp; $E720, 顎音化聲母!$L$5:$L$136, 0), 3), "")</f>
        <v/>
      </c>
      <c r="AY720" s="301" t="e">
        <f t="shared" si="297"/>
        <v>#REF!</v>
      </c>
      <c r="AZ720" s="362" t="e">
        <f t="array" ref="AZ720">IF($AY720="", "", IF( $AX720&lt;&gt;"", $AX720,INDEX(聲母資料表, $AY720, $AZ$5)))</f>
        <v>#REF!</v>
      </c>
      <c r="BA720" s="362" t="e">
        <f t="array" ref="BA720">IF($X720, "", INDEX(方音八音反切資料表, $AE720, $AJ720))</f>
        <v>#REF!</v>
      </c>
    </row>
    <row r="721" spans="2:53">
      <c r="B721" s="307">
        <f t="shared" si="279"/>
        <v>714</v>
      </c>
      <c r="C721" s="404" t="e">
        <f>MID(#REF!, B721, 1)</f>
        <v>#REF!</v>
      </c>
      <c r="D721" s="312"/>
      <c r="E721" s="312"/>
      <c r="F721" s="296"/>
      <c r="G721" s="418" t="e">
        <f t="shared" si="280"/>
        <v>#REF!</v>
      </c>
      <c r="H721" s="269" t="e" cm="1">
        <f t="array" ref="H721">IF( OR($U721, NOT($V721), $X721), "",  $AF721 &amp; INDEX(中文數值資料表, $AJ721, 2) &amp; $AC721)</f>
        <v>#REF!</v>
      </c>
      <c r="I721" s="332" t="e">
        <f t="shared" si="281"/>
        <v>#REF!</v>
      </c>
      <c r="J721" s="333" t="e">
        <f t="shared" si="282"/>
        <v>#REF!</v>
      </c>
      <c r="K721" s="334" t="e">
        <f t="shared" si="283"/>
        <v>#REF!</v>
      </c>
      <c r="L721" s="335" t="e">
        <f t="shared" si="284"/>
        <v>#REF!</v>
      </c>
      <c r="M721" s="270" t="e">
        <f t="shared" ca="1" si="285"/>
        <v>#REF!</v>
      </c>
      <c r="N721" s="270" t="e">
        <f t="shared" ca="1" si="286"/>
        <v>#REF!</v>
      </c>
      <c r="O721" s="270" t="e">
        <f t="shared" ca="1" si="287"/>
        <v>#REF!</v>
      </c>
      <c r="P721" s="270" t="e">
        <f t="shared" ca="1" si="278"/>
        <v>#REF!</v>
      </c>
      <c r="Q721" s="270" t="e">
        <f t="shared" ca="1" si="278"/>
        <v>#REF!</v>
      </c>
      <c r="R721" s="271" t="e">
        <f t="shared" ca="1" si="288"/>
        <v>#REF!</v>
      </c>
      <c r="S721" s="271" t="e">
        <f t="shared" ca="1" si="289"/>
        <v>#REF!</v>
      </c>
      <c r="T721" s="244"/>
      <c r="U721" s="272" t="b">
        <f t="shared" si="290"/>
        <v>0</v>
      </c>
      <c r="V721" s="272" t="e">
        <f t="shared" si="291"/>
        <v>#REF!</v>
      </c>
      <c r="W721" s="272" t="e">
        <f t="shared" si="299"/>
        <v>#REF!</v>
      </c>
      <c r="X721" s="272" t="e">
        <f t="shared" si="292"/>
        <v>#REF!</v>
      </c>
      <c r="Y721" s="272" t="e">
        <f t="shared" si="293"/>
        <v>#REF!</v>
      </c>
      <c r="Z721" s="298"/>
      <c r="AA721" s="305" t="e">
        <f t="shared" si="294"/>
        <v>#REF!</v>
      </c>
      <c r="AB721" s="301" t="e" cm="1">
        <f t="array" ref="AB721">IF( $AA721="", "", INDEX(聲母資料表, $AA721, AB$5))</f>
        <v>#REF!</v>
      </c>
      <c r="AC721" s="301" t="e" cm="1">
        <f t="array" ref="AC721">IF( $AA721="", "", INDEX(聲母資料表, $AA721, AC$5))</f>
        <v>#REF!</v>
      </c>
      <c r="AD721" s="305" t="e">
        <f t="shared" si="295"/>
        <v>#REF!</v>
      </c>
      <c r="AE721" s="301" t="e" cm="1">
        <f t="array" ref="AE721">IF( $X721, "", INDEX(韻母資料表, AD721, AE$5))</f>
        <v>#REF!</v>
      </c>
      <c r="AF721" s="301" t="e" cm="1">
        <f t="array" ref="AF721">IF( $X721, "", INDEX(韻母資料表, AE721, AF$5))</f>
        <v>#REF!</v>
      </c>
      <c r="AG721" s="298"/>
      <c r="AH721" s="301" t="e">
        <f t="array" ref="AH721">IF( $X721, "", IF( INDEX(韻母資料表, AD721, $AH$5) = "入聲", TRUE, FALSE) )</f>
        <v>#REF!</v>
      </c>
      <c r="AI721" s="302" t="e">
        <f t="shared" si="296"/>
        <v>#REF!</v>
      </c>
      <c r="AJ721" s="302" t="e">
        <f t="shared" si="275"/>
        <v>#REF!</v>
      </c>
      <c r="AK721" s="362" t="e">
        <f t="array" ref="AK721">IF( $X721, "", INDEX(韻母資料表, $AD721, $AK$5))</f>
        <v>#REF!</v>
      </c>
      <c r="AL721" s="362" t="e">
        <f t="array" ref="AL721">IF($X721, "", INDEX(白話字韻母八聲調資料表, $AE721, $AJ721))</f>
        <v>#REF!</v>
      </c>
      <c r="AM721" s="298"/>
      <c r="AN721" s="362" t="e" cm="1">
        <f t="array" ref="AN721">IF($W721, "", INDEX(聲母資料表, $AA721, AN$5))</f>
        <v>#REF!</v>
      </c>
      <c r="AO721" s="367" t="e" cm="1">
        <f t="array" ref="AO721">IF($X721, "", INDEX(韻母資料表, $AD721, AO$5))</f>
        <v>#REF!</v>
      </c>
      <c r="AP721" s="362" t="e" cm="1">
        <f t="array" ref="AP721">IF($X721, "", INDEX(台羅韻母八聲調資料表, $AE721, $F721))</f>
        <v>#REF!</v>
      </c>
      <c r="AQ721" s="298"/>
      <c r="AR721" s="302" t="e">
        <f t="array" ref="AR721">IF($W721, "", INDEX(聲母資料表, $AA721, $AR$5))</f>
        <v>#REF!</v>
      </c>
      <c r="AS721" s="303" t="e">
        <f t="array" ref="AS721">IF($X721, "", INDEX(韻母資料表, $AD721, $AS$5))</f>
        <v>#REF!</v>
      </c>
      <c r="AT721" s="302" t="e">
        <f t="array" ref="AT721">IF($X721, "", INDEX(閩拼韻母八聲調資料表, $AE721, $AJ721))</f>
        <v>#REF!</v>
      </c>
      <c r="AV721" s="301" t="b">
        <f t="shared" si="298"/>
        <v>0</v>
      </c>
      <c r="AW721" s="301" t="str">
        <f>IF( $AV721, IFERROR( IF(MATCH( $E721, 顎音化聲母!$H$9:$H$37, 0), TRUE, FALSE), FALSE), "")</f>
        <v/>
      </c>
      <c r="AX721" s="301" t="str">
        <f t="array" ref="AX721">IF( AND($AV721, $AW721), INDEX(顎音化聲母資料表, MATCH( $D721 &amp; $E721, 顎音化聲母!$L$5:$L$136, 0), 3), "")</f>
        <v/>
      </c>
      <c r="AY721" s="301" t="e">
        <f t="shared" si="297"/>
        <v>#REF!</v>
      </c>
      <c r="AZ721" s="362" t="e">
        <f t="array" ref="AZ721">IF($AY721="", "", IF( $AX721&lt;&gt;"", $AX721,INDEX(聲母資料表, $AY721, $AZ$5)))</f>
        <v>#REF!</v>
      </c>
      <c r="BA721" s="362" t="e">
        <f t="array" ref="BA721">IF($X721, "", INDEX(方音八音反切資料表, $AE721, $AJ721))</f>
        <v>#REF!</v>
      </c>
    </row>
    <row r="722" spans="2:53">
      <c r="B722" s="307">
        <f t="shared" si="279"/>
        <v>715</v>
      </c>
      <c r="C722" s="404" t="e">
        <f>MID(#REF!, B722, 1)</f>
        <v>#REF!</v>
      </c>
      <c r="D722" s="312"/>
      <c r="E722" s="312"/>
      <c r="F722" s="296"/>
      <c r="G722" s="418" t="e">
        <f t="shared" si="280"/>
        <v>#REF!</v>
      </c>
      <c r="H722" s="269" t="e" cm="1">
        <f t="array" ref="H722">IF( OR($U722, NOT($V722), $X722), "",  $AF722 &amp; INDEX(中文數值資料表, $AJ722, 2) &amp; $AC722)</f>
        <v>#REF!</v>
      </c>
      <c r="I722" s="332" t="e">
        <f t="shared" si="281"/>
        <v>#REF!</v>
      </c>
      <c r="J722" s="333" t="e">
        <f t="shared" si="282"/>
        <v>#REF!</v>
      </c>
      <c r="K722" s="334" t="e">
        <f t="shared" si="283"/>
        <v>#REF!</v>
      </c>
      <c r="L722" s="335" t="e">
        <f t="shared" si="284"/>
        <v>#REF!</v>
      </c>
      <c r="M722" s="270" t="e">
        <f t="shared" ca="1" si="285"/>
        <v>#REF!</v>
      </c>
      <c r="N722" s="270" t="e">
        <f t="shared" ca="1" si="286"/>
        <v>#REF!</v>
      </c>
      <c r="O722" s="270" t="e">
        <f t="shared" ca="1" si="287"/>
        <v>#REF!</v>
      </c>
      <c r="P722" s="270" t="e">
        <f t="shared" ca="1" si="278"/>
        <v>#REF!</v>
      </c>
      <c r="Q722" s="270" t="e">
        <f t="shared" ca="1" si="278"/>
        <v>#REF!</v>
      </c>
      <c r="R722" s="271" t="e">
        <f t="shared" ca="1" si="288"/>
        <v>#REF!</v>
      </c>
      <c r="S722" s="271" t="e">
        <f t="shared" ca="1" si="289"/>
        <v>#REF!</v>
      </c>
      <c r="T722" s="244"/>
      <c r="U722" s="272" t="b">
        <f t="shared" si="290"/>
        <v>0</v>
      </c>
      <c r="V722" s="272" t="e">
        <f t="shared" si="291"/>
        <v>#REF!</v>
      </c>
      <c r="W722" s="272" t="e">
        <f t="shared" si="299"/>
        <v>#REF!</v>
      </c>
      <c r="X722" s="272" t="e">
        <f t="shared" si="292"/>
        <v>#REF!</v>
      </c>
      <c r="Y722" s="272" t="e">
        <f t="shared" si="293"/>
        <v>#REF!</v>
      </c>
      <c r="Z722" s="298"/>
      <c r="AA722" s="305" t="e">
        <f t="shared" si="294"/>
        <v>#REF!</v>
      </c>
      <c r="AB722" s="301" t="e" cm="1">
        <f t="array" ref="AB722">IF( $AA722="", "", INDEX(聲母資料表, $AA722, AB$5))</f>
        <v>#REF!</v>
      </c>
      <c r="AC722" s="301" t="e" cm="1">
        <f t="array" ref="AC722">IF( $AA722="", "", INDEX(聲母資料表, $AA722, AC$5))</f>
        <v>#REF!</v>
      </c>
      <c r="AD722" s="305" t="e">
        <f t="shared" si="295"/>
        <v>#REF!</v>
      </c>
      <c r="AE722" s="301" t="e" cm="1">
        <f t="array" ref="AE722">IF( $X722, "", INDEX(韻母資料表, AD722, AE$5))</f>
        <v>#REF!</v>
      </c>
      <c r="AF722" s="301" t="e" cm="1">
        <f t="array" ref="AF722">IF( $X722, "", INDEX(韻母資料表, AE722, AF$5))</f>
        <v>#REF!</v>
      </c>
      <c r="AG722" s="298"/>
      <c r="AH722" s="301" t="e">
        <f t="array" ref="AH722">IF( $X722, "", IF( INDEX(韻母資料表, AD722, $AH$5) = "入聲", TRUE, FALSE) )</f>
        <v>#REF!</v>
      </c>
      <c r="AI722" s="302" t="e">
        <f t="shared" si="296"/>
        <v>#REF!</v>
      </c>
      <c r="AJ722" s="302" t="e">
        <f t="shared" ref="AJ722:AJ785" si="300">IF($U722, "", IF($F722="", $AI722, $F722))</f>
        <v>#REF!</v>
      </c>
      <c r="AK722" s="362" t="e">
        <f t="array" ref="AK722">IF( $X722, "", INDEX(韻母資料表, $AD722, $AK$5))</f>
        <v>#REF!</v>
      </c>
      <c r="AL722" s="362" t="e">
        <f t="array" ref="AL722">IF($X722, "", INDEX(白話字韻母八聲調資料表, $AE722, $AJ722))</f>
        <v>#REF!</v>
      </c>
      <c r="AM722" s="298"/>
      <c r="AN722" s="362" t="e" cm="1">
        <f t="array" ref="AN722">IF($W722, "", INDEX(聲母資料表, $AA722, AN$5))</f>
        <v>#REF!</v>
      </c>
      <c r="AO722" s="367" t="e" cm="1">
        <f t="array" ref="AO722">IF($X722, "", INDEX(韻母資料表, $AD722, AO$5))</f>
        <v>#REF!</v>
      </c>
      <c r="AP722" s="362" t="e" cm="1">
        <f t="array" ref="AP722">IF($X722, "", INDEX(台羅韻母八聲調資料表, $AE722, $F722))</f>
        <v>#REF!</v>
      </c>
      <c r="AQ722" s="298"/>
      <c r="AR722" s="302" t="e">
        <f t="array" ref="AR722">IF($W722, "", INDEX(聲母資料表, $AA722, $AR$5))</f>
        <v>#REF!</v>
      </c>
      <c r="AS722" s="303" t="e">
        <f t="array" ref="AS722">IF($X722, "", INDEX(韻母資料表, $AD722, $AS$5))</f>
        <v>#REF!</v>
      </c>
      <c r="AT722" s="302" t="e">
        <f t="array" ref="AT722">IF($X722, "", INDEX(閩拼韻母八聲調資料表, $AE722, $AJ722))</f>
        <v>#REF!</v>
      </c>
      <c r="AV722" s="301" t="b">
        <f t="shared" si="298"/>
        <v>0</v>
      </c>
      <c r="AW722" s="301" t="str">
        <f>IF( $AV722, IFERROR( IF(MATCH( $E722, 顎音化聲母!$H$9:$H$37, 0), TRUE, FALSE), FALSE), "")</f>
        <v/>
      </c>
      <c r="AX722" s="301" t="str">
        <f t="array" ref="AX722">IF( AND($AV722, $AW722), INDEX(顎音化聲母資料表, MATCH( $D722 &amp; $E722, 顎音化聲母!$L$5:$L$136, 0), 3), "")</f>
        <v/>
      </c>
      <c r="AY722" s="301" t="e">
        <f t="shared" si="297"/>
        <v>#REF!</v>
      </c>
      <c r="AZ722" s="362" t="e">
        <f t="array" ref="AZ722">IF($AY722="", "", IF( $AX722&lt;&gt;"", $AX722,INDEX(聲母資料表, $AY722, $AZ$5)))</f>
        <v>#REF!</v>
      </c>
      <c r="BA722" s="362" t="e">
        <f t="array" ref="BA722">IF($X722, "", INDEX(方音八音反切資料表, $AE722, $AJ722))</f>
        <v>#REF!</v>
      </c>
    </row>
    <row r="723" spans="2:53">
      <c r="B723" s="307">
        <f t="shared" si="279"/>
        <v>716</v>
      </c>
      <c r="C723" s="404" t="e">
        <f>MID(#REF!, B723, 1)</f>
        <v>#REF!</v>
      </c>
      <c r="D723" s="312"/>
      <c r="E723" s="312"/>
      <c r="F723" s="296"/>
      <c r="G723" s="418" t="e">
        <f t="shared" si="280"/>
        <v>#REF!</v>
      </c>
      <c r="H723" s="269" t="e" cm="1">
        <f t="array" ref="H723">IF( OR($U723, NOT($V723), $X723), "",  $AF723 &amp; INDEX(中文數值資料表, $AJ723, 2) &amp; $AC723)</f>
        <v>#REF!</v>
      </c>
      <c r="I723" s="332" t="e">
        <f t="shared" si="281"/>
        <v>#REF!</v>
      </c>
      <c r="J723" s="333" t="e">
        <f t="shared" si="282"/>
        <v>#REF!</v>
      </c>
      <c r="K723" s="334" t="e">
        <f t="shared" si="283"/>
        <v>#REF!</v>
      </c>
      <c r="L723" s="335" t="e">
        <f t="shared" si="284"/>
        <v>#REF!</v>
      </c>
      <c r="M723" s="270" t="e">
        <f t="shared" ca="1" si="285"/>
        <v>#REF!</v>
      </c>
      <c r="N723" s="270" t="e">
        <f t="shared" ca="1" si="286"/>
        <v>#REF!</v>
      </c>
      <c r="O723" s="270" t="e">
        <f t="shared" ca="1" si="287"/>
        <v>#REF!</v>
      </c>
      <c r="P723" s="270" t="e">
        <f t="shared" ca="1" si="278"/>
        <v>#REF!</v>
      </c>
      <c r="Q723" s="270" t="e">
        <f t="shared" ca="1" si="278"/>
        <v>#REF!</v>
      </c>
      <c r="R723" s="271" t="e">
        <f t="shared" ca="1" si="288"/>
        <v>#REF!</v>
      </c>
      <c r="S723" s="271" t="e">
        <f t="shared" ca="1" si="289"/>
        <v>#REF!</v>
      </c>
      <c r="T723" s="244"/>
      <c r="U723" s="272" t="b">
        <f t="shared" si="290"/>
        <v>0</v>
      </c>
      <c r="V723" s="272" t="e">
        <f t="shared" si="291"/>
        <v>#REF!</v>
      </c>
      <c r="W723" s="272" t="e">
        <f t="shared" si="299"/>
        <v>#REF!</v>
      </c>
      <c r="X723" s="272" t="e">
        <f t="shared" si="292"/>
        <v>#REF!</v>
      </c>
      <c r="Y723" s="272" t="e">
        <f t="shared" si="293"/>
        <v>#REF!</v>
      </c>
      <c r="Z723" s="298"/>
      <c r="AA723" s="305" t="e">
        <f t="shared" si="294"/>
        <v>#REF!</v>
      </c>
      <c r="AB723" s="301" t="e" cm="1">
        <f t="array" ref="AB723">IF( $AA723="", "", INDEX(聲母資料表, $AA723, AB$5))</f>
        <v>#REF!</v>
      </c>
      <c r="AC723" s="301" t="e" cm="1">
        <f t="array" ref="AC723">IF( $AA723="", "", INDEX(聲母資料表, $AA723, AC$5))</f>
        <v>#REF!</v>
      </c>
      <c r="AD723" s="305" t="e">
        <f t="shared" si="295"/>
        <v>#REF!</v>
      </c>
      <c r="AE723" s="301" t="e" cm="1">
        <f t="array" ref="AE723">IF( $X723, "", INDEX(韻母資料表, AD723, AE$5))</f>
        <v>#REF!</v>
      </c>
      <c r="AF723" s="301" t="e" cm="1">
        <f t="array" ref="AF723">IF( $X723, "", INDEX(韻母資料表, AE723, AF$5))</f>
        <v>#REF!</v>
      </c>
      <c r="AG723" s="298"/>
      <c r="AH723" s="301" t="e">
        <f t="array" ref="AH723">IF( $X723, "", IF( INDEX(韻母資料表, AD723, $AH$5) = "入聲", TRUE, FALSE) )</f>
        <v>#REF!</v>
      </c>
      <c r="AI723" s="302" t="e">
        <f t="shared" si="296"/>
        <v>#REF!</v>
      </c>
      <c r="AJ723" s="302" t="e">
        <f t="shared" si="300"/>
        <v>#REF!</v>
      </c>
      <c r="AK723" s="362" t="e">
        <f t="array" ref="AK723">IF( $X723, "", INDEX(韻母資料表, $AD723, $AK$5))</f>
        <v>#REF!</v>
      </c>
      <c r="AL723" s="362" t="e">
        <f t="array" ref="AL723">IF($X723, "", INDEX(白話字韻母八聲調資料表, $AE723, $AJ723))</f>
        <v>#REF!</v>
      </c>
      <c r="AM723" s="298"/>
      <c r="AN723" s="362" t="e" cm="1">
        <f t="array" ref="AN723">IF($W723, "", INDEX(聲母資料表, $AA723, AN$5))</f>
        <v>#REF!</v>
      </c>
      <c r="AO723" s="367" t="e" cm="1">
        <f t="array" ref="AO723">IF($X723, "", INDEX(韻母資料表, $AD723, AO$5))</f>
        <v>#REF!</v>
      </c>
      <c r="AP723" s="362" t="e" cm="1">
        <f t="array" ref="AP723">IF($X723, "", INDEX(台羅韻母八聲調資料表, $AE723, $F723))</f>
        <v>#REF!</v>
      </c>
      <c r="AQ723" s="298"/>
      <c r="AR723" s="302" t="e">
        <f t="array" ref="AR723">IF($W723, "", INDEX(聲母資料表, $AA723, $AR$5))</f>
        <v>#REF!</v>
      </c>
      <c r="AS723" s="303" t="e">
        <f t="array" ref="AS723">IF($X723, "", INDEX(韻母資料表, $AD723, $AS$5))</f>
        <v>#REF!</v>
      </c>
      <c r="AT723" s="302" t="e">
        <f t="array" ref="AT723">IF($X723, "", INDEX(閩拼韻母八聲調資料表, $AE723, $AJ723))</f>
        <v>#REF!</v>
      </c>
      <c r="AV723" s="301" t="b">
        <f t="shared" si="298"/>
        <v>0</v>
      </c>
      <c r="AW723" s="301" t="str">
        <f>IF( $AV723, IFERROR( IF(MATCH( $E723, 顎音化聲母!$H$9:$H$37, 0), TRUE, FALSE), FALSE), "")</f>
        <v/>
      </c>
      <c r="AX723" s="301" t="str">
        <f t="array" ref="AX723">IF( AND($AV723, $AW723), INDEX(顎音化聲母資料表, MATCH( $D723 &amp; $E723, 顎音化聲母!$L$5:$L$136, 0), 3), "")</f>
        <v/>
      </c>
      <c r="AY723" s="301" t="e">
        <f t="shared" si="297"/>
        <v>#REF!</v>
      </c>
      <c r="AZ723" s="362" t="e">
        <f t="array" ref="AZ723">IF($AY723="", "", IF( $AX723&lt;&gt;"", $AX723,INDEX(聲母資料表, $AY723, $AZ$5)))</f>
        <v>#REF!</v>
      </c>
      <c r="BA723" s="362" t="e">
        <f t="array" ref="BA723">IF($X723, "", INDEX(方音八音反切資料表, $AE723, $AJ723))</f>
        <v>#REF!</v>
      </c>
    </row>
    <row r="724" spans="2:53">
      <c r="B724" s="307">
        <f t="shared" si="279"/>
        <v>717</v>
      </c>
      <c r="C724" s="404" t="e">
        <f>MID(#REF!, B724, 1)</f>
        <v>#REF!</v>
      </c>
      <c r="D724" s="312"/>
      <c r="E724" s="312"/>
      <c r="F724" s="296"/>
      <c r="G724" s="418" t="e">
        <f t="shared" si="280"/>
        <v>#REF!</v>
      </c>
      <c r="H724" s="269" t="e" cm="1">
        <f t="array" ref="H724">IF( OR($U724, NOT($V724), $X724), "",  $AF724 &amp; INDEX(中文數值資料表, $AJ724, 2) &amp; $AC724)</f>
        <v>#REF!</v>
      </c>
      <c r="I724" s="332" t="e">
        <f t="shared" si="281"/>
        <v>#REF!</v>
      </c>
      <c r="J724" s="333" t="e">
        <f t="shared" si="282"/>
        <v>#REF!</v>
      </c>
      <c r="K724" s="334" t="e">
        <f t="shared" si="283"/>
        <v>#REF!</v>
      </c>
      <c r="L724" s="335" t="e">
        <f t="shared" si="284"/>
        <v>#REF!</v>
      </c>
      <c r="M724" s="270" t="e">
        <f t="shared" ca="1" si="285"/>
        <v>#REF!</v>
      </c>
      <c r="N724" s="270" t="e">
        <f t="shared" ca="1" si="286"/>
        <v>#REF!</v>
      </c>
      <c r="O724" s="270" t="e">
        <f t="shared" ca="1" si="287"/>
        <v>#REF!</v>
      </c>
      <c r="P724" s="270" t="e">
        <f t="shared" ca="1" si="278"/>
        <v>#REF!</v>
      </c>
      <c r="Q724" s="270" t="e">
        <f t="shared" ca="1" si="278"/>
        <v>#REF!</v>
      </c>
      <c r="R724" s="271" t="e">
        <f t="shared" ca="1" si="288"/>
        <v>#REF!</v>
      </c>
      <c r="S724" s="271" t="e">
        <f t="shared" ca="1" si="289"/>
        <v>#REF!</v>
      </c>
      <c r="T724" s="244"/>
      <c r="U724" s="272" t="b">
        <f t="shared" si="290"/>
        <v>0</v>
      </c>
      <c r="V724" s="272" t="e">
        <f t="shared" si="291"/>
        <v>#REF!</v>
      </c>
      <c r="W724" s="272" t="e">
        <f t="shared" si="299"/>
        <v>#REF!</v>
      </c>
      <c r="X724" s="272" t="e">
        <f t="shared" si="292"/>
        <v>#REF!</v>
      </c>
      <c r="Y724" s="272" t="e">
        <f t="shared" si="293"/>
        <v>#REF!</v>
      </c>
      <c r="Z724" s="298"/>
      <c r="AA724" s="305" t="e">
        <f t="shared" si="294"/>
        <v>#REF!</v>
      </c>
      <c r="AB724" s="301" t="e" cm="1">
        <f t="array" ref="AB724">IF( $AA724="", "", INDEX(聲母資料表, $AA724, AB$5))</f>
        <v>#REF!</v>
      </c>
      <c r="AC724" s="301" t="e" cm="1">
        <f t="array" ref="AC724">IF( $AA724="", "", INDEX(聲母資料表, $AA724, AC$5))</f>
        <v>#REF!</v>
      </c>
      <c r="AD724" s="305" t="e">
        <f t="shared" si="295"/>
        <v>#REF!</v>
      </c>
      <c r="AE724" s="301" t="e" cm="1">
        <f t="array" ref="AE724">IF( $X724, "", INDEX(韻母資料表, AD724, AE$5))</f>
        <v>#REF!</v>
      </c>
      <c r="AF724" s="301" t="e" cm="1">
        <f t="array" ref="AF724">IF( $X724, "", INDEX(韻母資料表, AE724, AF$5))</f>
        <v>#REF!</v>
      </c>
      <c r="AG724" s="298"/>
      <c r="AH724" s="301" t="e">
        <f t="array" ref="AH724">IF( $X724, "", IF( INDEX(韻母資料表, AD724, $AH$5) = "入聲", TRUE, FALSE) )</f>
        <v>#REF!</v>
      </c>
      <c r="AI724" s="302" t="e">
        <f t="shared" si="296"/>
        <v>#REF!</v>
      </c>
      <c r="AJ724" s="302" t="e">
        <f t="shared" si="300"/>
        <v>#REF!</v>
      </c>
      <c r="AK724" s="362" t="e">
        <f t="array" ref="AK724">IF( $X724, "", INDEX(韻母資料表, $AD724, $AK$5))</f>
        <v>#REF!</v>
      </c>
      <c r="AL724" s="362" t="e">
        <f t="array" ref="AL724">IF($X724, "", INDEX(白話字韻母八聲調資料表, $AE724, $AJ724))</f>
        <v>#REF!</v>
      </c>
      <c r="AM724" s="298"/>
      <c r="AN724" s="362" t="e" cm="1">
        <f t="array" ref="AN724">IF($W724, "", INDEX(聲母資料表, $AA724, AN$5))</f>
        <v>#REF!</v>
      </c>
      <c r="AO724" s="367" t="e" cm="1">
        <f t="array" ref="AO724">IF($X724, "", INDEX(韻母資料表, $AD724, AO$5))</f>
        <v>#REF!</v>
      </c>
      <c r="AP724" s="362" t="e" cm="1">
        <f t="array" ref="AP724">IF($X724, "", INDEX(台羅韻母八聲調資料表, $AE724, $F724))</f>
        <v>#REF!</v>
      </c>
      <c r="AQ724" s="298"/>
      <c r="AR724" s="302" t="e">
        <f t="array" ref="AR724">IF($W724, "", INDEX(聲母資料表, $AA724, $AR$5))</f>
        <v>#REF!</v>
      </c>
      <c r="AS724" s="303" t="e">
        <f t="array" ref="AS724">IF($X724, "", INDEX(韻母資料表, $AD724, $AS$5))</f>
        <v>#REF!</v>
      </c>
      <c r="AT724" s="302" t="e">
        <f t="array" ref="AT724">IF($X724, "", INDEX(閩拼韻母八聲調資料表, $AE724, $AJ724))</f>
        <v>#REF!</v>
      </c>
      <c r="AV724" s="301" t="b">
        <f t="shared" si="298"/>
        <v>0</v>
      </c>
      <c r="AW724" s="301" t="str">
        <f>IF( $AV724, IFERROR( IF(MATCH( $E724, 顎音化聲母!$H$9:$H$37, 0), TRUE, FALSE), FALSE), "")</f>
        <v/>
      </c>
      <c r="AX724" s="301" t="str">
        <f t="array" ref="AX724">IF( AND($AV724, $AW724), INDEX(顎音化聲母資料表, MATCH( $D724 &amp; $E724, 顎音化聲母!$L$5:$L$136, 0), 3), "")</f>
        <v/>
      </c>
      <c r="AY724" s="301" t="e">
        <f t="shared" si="297"/>
        <v>#REF!</v>
      </c>
      <c r="AZ724" s="362" t="e">
        <f t="array" ref="AZ724">IF($AY724="", "", IF( $AX724&lt;&gt;"", $AX724,INDEX(聲母資料表, $AY724, $AZ$5)))</f>
        <v>#REF!</v>
      </c>
      <c r="BA724" s="362" t="e">
        <f t="array" ref="BA724">IF($X724, "", INDEX(方音八音反切資料表, $AE724, $AJ724))</f>
        <v>#REF!</v>
      </c>
    </row>
    <row r="725" spans="2:53">
      <c r="B725" s="307">
        <f t="shared" si="279"/>
        <v>718</v>
      </c>
      <c r="C725" s="404" t="e">
        <f>MID(#REF!, B725, 1)</f>
        <v>#REF!</v>
      </c>
      <c r="D725" s="312"/>
      <c r="E725" s="312"/>
      <c r="F725" s="296"/>
      <c r="G725" s="418" t="e">
        <f t="shared" si="280"/>
        <v>#REF!</v>
      </c>
      <c r="H725" s="269" t="e" cm="1">
        <f t="array" ref="H725">IF( OR($U725, NOT($V725), $X725), "",  $AF725 &amp; INDEX(中文數值資料表, $AJ725, 2) &amp; $AC725)</f>
        <v>#REF!</v>
      </c>
      <c r="I725" s="332" t="e">
        <f t="shared" si="281"/>
        <v>#REF!</v>
      </c>
      <c r="J725" s="333" t="e">
        <f t="shared" si="282"/>
        <v>#REF!</v>
      </c>
      <c r="K725" s="334" t="e">
        <f t="shared" si="283"/>
        <v>#REF!</v>
      </c>
      <c r="L725" s="335" t="e">
        <f t="shared" si="284"/>
        <v>#REF!</v>
      </c>
      <c r="M725" s="270" t="e">
        <f t="shared" ca="1" si="285"/>
        <v>#REF!</v>
      </c>
      <c r="N725" s="270" t="e">
        <f t="shared" ca="1" si="286"/>
        <v>#REF!</v>
      </c>
      <c r="O725" s="270" t="e">
        <f t="shared" ca="1" si="287"/>
        <v>#REF!</v>
      </c>
      <c r="P725" s="270" t="e">
        <f t="shared" ca="1" si="278"/>
        <v>#REF!</v>
      </c>
      <c r="Q725" s="270" t="e">
        <f t="shared" ca="1" si="278"/>
        <v>#REF!</v>
      </c>
      <c r="R725" s="271" t="e">
        <f t="shared" ca="1" si="288"/>
        <v>#REF!</v>
      </c>
      <c r="S725" s="271" t="e">
        <f t="shared" ca="1" si="289"/>
        <v>#REF!</v>
      </c>
      <c r="T725" s="244"/>
      <c r="U725" s="272" t="b">
        <f t="shared" si="290"/>
        <v>0</v>
      </c>
      <c r="V725" s="272" t="e">
        <f t="shared" si="291"/>
        <v>#REF!</v>
      </c>
      <c r="W725" s="272" t="e">
        <f t="shared" si="299"/>
        <v>#REF!</v>
      </c>
      <c r="X725" s="272" t="e">
        <f t="shared" si="292"/>
        <v>#REF!</v>
      </c>
      <c r="Y725" s="272" t="e">
        <f t="shared" si="293"/>
        <v>#REF!</v>
      </c>
      <c r="Z725" s="298"/>
      <c r="AA725" s="305" t="e">
        <f t="shared" si="294"/>
        <v>#REF!</v>
      </c>
      <c r="AB725" s="301" t="e" cm="1">
        <f t="array" ref="AB725">IF( $AA725="", "", INDEX(聲母資料表, $AA725, AB$5))</f>
        <v>#REF!</v>
      </c>
      <c r="AC725" s="301" t="e" cm="1">
        <f t="array" ref="AC725">IF( $AA725="", "", INDEX(聲母資料表, $AA725, AC$5))</f>
        <v>#REF!</v>
      </c>
      <c r="AD725" s="305" t="e">
        <f t="shared" si="295"/>
        <v>#REF!</v>
      </c>
      <c r="AE725" s="301" t="e" cm="1">
        <f t="array" ref="AE725">IF( $X725, "", INDEX(韻母資料表, AD725, AE$5))</f>
        <v>#REF!</v>
      </c>
      <c r="AF725" s="301" t="e" cm="1">
        <f t="array" ref="AF725">IF( $X725, "", INDEX(韻母資料表, AE725, AF$5))</f>
        <v>#REF!</v>
      </c>
      <c r="AG725" s="298"/>
      <c r="AH725" s="301" t="e">
        <f t="array" ref="AH725">IF( $X725, "", IF( INDEX(韻母資料表, AD725, $AH$5) = "入聲", TRUE, FALSE) )</f>
        <v>#REF!</v>
      </c>
      <c r="AI725" s="302" t="e">
        <f t="shared" si="296"/>
        <v>#REF!</v>
      </c>
      <c r="AJ725" s="302" t="e">
        <f t="shared" si="300"/>
        <v>#REF!</v>
      </c>
      <c r="AK725" s="362" t="e">
        <f t="array" ref="AK725">IF( $X725, "", INDEX(韻母資料表, $AD725, $AK$5))</f>
        <v>#REF!</v>
      </c>
      <c r="AL725" s="362" t="e">
        <f t="array" ref="AL725">IF($X725, "", INDEX(白話字韻母八聲調資料表, $AE725, $AJ725))</f>
        <v>#REF!</v>
      </c>
      <c r="AM725" s="298"/>
      <c r="AN725" s="362" t="e" cm="1">
        <f t="array" ref="AN725">IF($W725, "", INDEX(聲母資料表, $AA725, AN$5))</f>
        <v>#REF!</v>
      </c>
      <c r="AO725" s="367" t="e" cm="1">
        <f t="array" ref="AO725">IF($X725, "", INDEX(韻母資料表, $AD725, AO$5))</f>
        <v>#REF!</v>
      </c>
      <c r="AP725" s="362" t="e" cm="1">
        <f t="array" ref="AP725">IF($X725, "", INDEX(台羅韻母八聲調資料表, $AE725, $F725))</f>
        <v>#REF!</v>
      </c>
      <c r="AQ725" s="298"/>
      <c r="AR725" s="302" t="e">
        <f t="array" ref="AR725">IF($W725, "", INDEX(聲母資料表, $AA725, $AR$5))</f>
        <v>#REF!</v>
      </c>
      <c r="AS725" s="303" t="e">
        <f t="array" ref="AS725">IF($X725, "", INDEX(韻母資料表, $AD725, $AS$5))</f>
        <v>#REF!</v>
      </c>
      <c r="AT725" s="302" t="e">
        <f t="array" ref="AT725">IF($X725, "", INDEX(閩拼韻母八聲調資料表, $AE725, $AJ725))</f>
        <v>#REF!</v>
      </c>
      <c r="AV725" s="301" t="b">
        <f t="shared" si="298"/>
        <v>0</v>
      </c>
      <c r="AW725" s="301" t="str">
        <f>IF( $AV725, IFERROR( IF(MATCH( $E725, 顎音化聲母!$H$9:$H$37, 0), TRUE, FALSE), FALSE), "")</f>
        <v/>
      </c>
      <c r="AX725" s="301" t="str">
        <f t="array" ref="AX725">IF( AND($AV725, $AW725), INDEX(顎音化聲母資料表, MATCH( $D725 &amp; $E725, 顎音化聲母!$L$5:$L$136, 0), 3), "")</f>
        <v/>
      </c>
      <c r="AY725" s="301" t="e">
        <f t="shared" si="297"/>
        <v>#REF!</v>
      </c>
      <c r="AZ725" s="362" t="e">
        <f t="array" ref="AZ725">IF($AY725="", "", IF( $AX725&lt;&gt;"", $AX725,INDEX(聲母資料表, $AY725, $AZ$5)))</f>
        <v>#REF!</v>
      </c>
      <c r="BA725" s="362" t="e">
        <f t="array" ref="BA725">IF($X725, "", INDEX(方音八音反切資料表, $AE725, $AJ725))</f>
        <v>#REF!</v>
      </c>
    </row>
    <row r="726" spans="2:53">
      <c r="B726" s="307">
        <f t="shared" si="279"/>
        <v>719</v>
      </c>
      <c r="C726" s="404" t="e">
        <f>MID(#REF!, B726, 1)</f>
        <v>#REF!</v>
      </c>
      <c r="D726" s="312"/>
      <c r="E726" s="312"/>
      <c r="F726" s="296"/>
      <c r="G726" s="418" t="e">
        <f t="shared" si="280"/>
        <v>#REF!</v>
      </c>
      <c r="H726" s="269" t="e" cm="1">
        <f t="array" ref="H726">IF( OR($U726, NOT($V726), $X726), "",  $AF726 &amp; INDEX(中文數值資料表, $AJ726, 2) &amp; $AC726)</f>
        <v>#REF!</v>
      </c>
      <c r="I726" s="332" t="e">
        <f t="shared" si="281"/>
        <v>#REF!</v>
      </c>
      <c r="J726" s="333" t="e">
        <f t="shared" si="282"/>
        <v>#REF!</v>
      </c>
      <c r="K726" s="334" t="e">
        <f t="shared" si="283"/>
        <v>#REF!</v>
      </c>
      <c r="L726" s="335" t="e">
        <f t="shared" si="284"/>
        <v>#REF!</v>
      </c>
      <c r="M726" s="270" t="e">
        <f t="shared" ca="1" si="285"/>
        <v>#REF!</v>
      </c>
      <c r="N726" s="270" t="e">
        <f t="shared" ca="1" si="286"/>
        <v>#REF!</v>
      </c>
      <c r="O726" s="270" t="e">
        <f t="shared" ca="1" si="287"/>
        <v>#REF!</v>
      </c>
      <c r="P726" s="270" t="e">
        <f t="shared" ca="1" si="278"/>
        <v>#REF!</v>
      </c>
      <c r="Q726" s="270" t="e">
        <f t="shared" ca="1" si="278"/>
        <v>#REF!</v>
      </c>
      <c r="R726" s="271" t="e">
        <f t="shared" ca="1" si="288"/>
        <v>#REF!</v>
      </c>
      <c r="S726" s="271" t="e">
        <f t="shared" ca="1" si="289"/>
        <v>#REF!</v>
      </c>
      <c r="T726" s="244"/>
      <c r="U726" s="272" t="b">
        <f t="shared" si="290"/>
        <v>0</v>
      </c>
      <c r="V726" s="272" t="e">
        <f t="shared" si="291"/>
        <v>#REF!</v>
      </c>
      <c r="W726" s="272" t="e">
        <f t="shared" si="299"/>
        <v>#REF!</v>
      </c>
      <c r="X726" s="272" t="e">
        <f t="shared" si="292"/>
        <v>#REF!</v>
      </c>
      <c r="Y726" s="272" t="e">
        <f t="shared" si="293"/>
        <v>#REF!</v>
      </c>
      <c r="Z726" s="298"/>
      <c r="AA726" s="305" t="e">
        <f t="shared" si="294"/>
        <v>#REF!</v>
      </c>
      <c r="AB726" s="301" t="e" cm="1">
        <f t="array" ref="AB726">IF( $AA726="", "", INDEX(聲母資料表, $AA726, AB$5))</f>
        <v>#REF!</v>
      </c>
      <c r="AC726" s="301" t="e" cm="1">
        <f t="array" ref="AC726">IF( $AA726="", "", INDEX(聲母資料表, $AA726, AC$5))</f>
        <v>#REF!</v>
      </c>
      <c r="AD726" s="305" t="e">
        <f t="shared" si="295"/>
        <v>#REF!</v>
      </c>
      <c r="AE726" s="301" t="e" cm="1">
        <f t="array" ref="AE726">IF( $X726, "", INDEX(韻母資料表, AD726, AE$5))</f>
        <v>#REF!</v>
      </c>
      <c r="AF726" s="301" t="e" cm="1">
        <f t="array" ref="AF726">IF( $X726, "", INDEX(韻母資料表, AE726, AF$5))</f>
        <v>#REF!</v>
      </c>
      <c r="AG726" s="298"/>
      <c r="AH726" s="301" t="e">
        <f t="array" ref="AH726">IF( $X726, "", IF( INDEX(韻母資料表, AD726, $AH$5) = "入聲", TRUE, FALSE) )</f>
        <v>#REF!</v>
      </c>
      <c r="AI726" s="302" t="e">
        <f t="shared" si="296"/>
        <v>#REF!</v>
      </c>
      <c r="AJ726" s="302" t="e">
        <f t="shared" si="300"/>
        <v>#REF!</v>
      </c>
      <c r="AK726" s="362" t="e">
        <f t="array" ref="AK726">IF( $X726, "", INDEX(韻母資料表, $AD726, $AK$5))</f>
        <v>#REF!</v>
      </c>
      <c r="AL726" s="362" t="e">
        <f t="array" ref="AL726">IF($X726, "", INDEX(白話字韻母八聲調資料表, $AE726, $AJ726))</f>
        <v>#REF!</v>
      </c>
      <c r="AM726" s="298"/>
      <c r="AN726" s="362" t="e" cm="1">
        <f t="array" ref="AN726">IF($W726, "", INDEX(聲母資料表, $AA726, AN$5))</f>
        <v>#REF!</v>
      </c>
      <c r="AO726" s="367" t="e" cm="1">
        <f t="array" ref="AO726">IF($X726, "", INDEX(韻母資料表, $AD726, AO$5))</f>
        <v>#REF!</v>
      </c>
      <c r="AP726" s="362" t="e" cm="1">
        <f t="array" ref="AP726">IF($X726, "", INDEX(台羅韻母八聲調資料表, $AE726, $F726))</f>
        <v>#REF!</v>
      </c>
      <c r="AQ726" s="298"/>
      <c r="AR726" s="302" t="e">
        <f t="array" ref="AR726">IF($W726, "", INDEX(聲母資料表, $AA726, $AR$5))</f>
        <v>#REF!</v>
      </c>
      <c r="AS726" s="303" t="e">
        <f t="array" ref="AS726">IF($X726, "", INDEX(韻母資料表, $AD726, $AS$5))</f>
        <v>#REF!</v>
      </c>
      <c r="AT726" s="302" t="e">
        <f t="array" ref="AT726">IF($X726, "", INDEX(閩拼韻母八聲調資料表, $AE726, $AJ726))</f>
        <v>#REF!</v>
      </c>
      <c r="AV726" s="301" t="b">
        <f t="shared" si="298"/>
        <v>0</v>
      </c>
      <c r="AW726" s="301" t="str">
        <f>IF( $AV726, IFERROR( IF(MATCH( $E726, 顎音化聲母!$H$9:$H$37, 0), TRUE, FALSE), FALSE), "")</f>
        <v/>
      </c>
      <c r="AX726" s="301" t="str">
        <f t="array" ref="AX726">IF( AND($AV726, $AW726), INDEX(顎音化聲母資料表, MATCH( $D726 &amp; $E726, 顎音化聲母!$L$5:$L$136, 0), 3), "")</f>
        <v/>
      </c>
      <c r="AY726" s="301" t="e">
        <f t="shared" si="297"/>
        <v>#REF!</v>
      </c>
      <c r="AZ726" s="362" t="e">
        <f t="array" ref="AZ726">IF($AY726="", "", IF( $AX726&lt;&gt;"", $AX726,INDEX(聲母資料表, $AY726, $AZ$5)))</f>
        <v>#REF!</v>
      </c>
      <c r="BA726" s="362" t="e">
        <f t="array" ref="BA726">IF($X726, "", INDEX(方音八音反切資料表, $AE726, $AJ726))</f>
        <v>#REF!</v>
      </c>
    </row>
    <row r="727" spans="2:53">
      <c r="B727" s="307">
        <f t="shared" si="279"/>
        <v>720</v>
      </c>
      <c r="C727" s="404" t="e">
        <f>MID(#REF!, B727, 1)</f>
        <v>#REF!</v>
      </c>
      <c r="D727" s="312"/>
      <c r="E727" s="312"/>
      <c r="F727" s="296"/>
      <c r="G727" s="418" t="e">
        <f t="shared" si="280"/>
        <v>#REF!</v>
      </c>
      <c r="H727" s="269" t="e" cm="1">
        <f t="array" ref="H727">IF( OR($U727, NOT($V727), $X727), "",  $AF727 &amp; INDEX(中文數值資料表, $AJ727, 2) &amp; $AC727)</f>
        <v>#REF!</v>
      </c>
      <c r="I727" s="332" t="e">
        <f t="shared" si="281"/>
        <v>#REF!</v>
      </c>
      <c r="J727" s="333" t="e">
        <f t="shared" si="282"/>
        <v>#REF!</v>
      </c>
      <c r="K727" s="334" t="e">
        <f t="shared" si="283"/>
        <v>#REF!</v>
      </c>
      <c r="L727" s="335" t="e">
        <f t="shared" si="284"/>
        <v>#REF!</v>
      </c>
      <c r="M727" s="270" t="e">
        <f t="shared" ca="1" si="285"/>
        <v>#REF!</v>
      </c>
      <c r="N727" s="270" t="e">
        <f t="shared" ca="1" si="286"/>
        <v>#REF!</v>
      </c>
      <c r="O727" s="270" t="e">
        <f t="shared" ca="1" si="287"/>
        <v>#REF!</v>
      </c>
      <c r="P727" s="270" t="e">
        <f t="shared" ca="1" si="278"/>
        <v>#REF!</v>
      </c>
      <c r="Q727" s="270" t="e">
        <f t="shared" ca="1" si="278"/>
        <v>#REF!</v>
      </c>
      <c r="R727" s="271" t="e">
        <f t="shared" ca="1" si="288"/>
        <v>#REF!</v>
      </c>
      <c r="S727" s="271" t="e">
        <f t="shared" ca="1" si="289"/>
        <v>#REF!</v>
      </c>
      <c r="T727" s="244"/>
      <c r="U727" s="272" t="b">
        <f t="shared" si="290"/>
        <v>0</v>
      </c>
      <c r="V727" s="272" t="e">
        <f t="shared" si="291"/>
        <v>#REF!</v>
      </c>
      <c r="W727" s="272" t="e">
        <f t="shared" si="299"/>
        <v>#REF!</v>
      </c>
      <c r="X727" s="272" t="e">
        <f t="shared" si="292"/>
        <v>#REF!</v>
      </c>
      <c r="Y727" s="272" t="e">
        <f t="shared" si="293"/>
        <v>#REF!</v>
      </c>
      <c r="Z727" s="298"/>
      <c r="AA727" s="305" t="e">
        <f t="shared" si="294"/>
        <v>#REF!</v>
      </c>
      <c r="AB727" s="301" t="e" cm="1">
        <f t="array" ref="AB727">IF( $AA727="", "", INDEX(聲母資料表, $AA727, AB$5))</f>
        <v>#REF!</v>
      </c>
      <c r="AC727" s="301" t="e" cm="1">
        <f t="array" ref="AC727">IF( $AA727="", "", INDEX(聲母資料表, $AA727, AC$5))</f>
        <v>#REF!</v>
      </c>
      <c r="AD727" s="305" t="e">
        <f t="shared" si="295"/>
        <v>#REF!</v>
      </c>
      <c r="AE727" s="301" t="e" cm="1">
        <f t="array" ref="AE727">IF( $X727, "", INDEX(韻母資料表, AD727, AE$5))</f>
        <v>#REF!</v>
      </c>
      <c r="AF727" s="301" t="e" cm="1">
        <f t="array" ref="AF727">IF( $X727, "", INDEX(韻母資料表, AE727, AF$5))</f>
        <v>#REF!</v>
      </c>
      <c r="AG727" s="298"/>
      <c r="AH727" s="301" t="e">
        <f t="array" ref="AH727">IF( $X727, "", IF( INDEX(韻母資料表, AD727, $AH$5) = "入聲", TRUE, FALSE) )</f>
        <v>#REF!</v>
      </c>
      <c r="AI727" s="302" t="e">
        <f t="shared" si="296"/>
        <v>#REF!</v>
      </c>
      <c r="AJ727" s="302" t="e">
        <f t="shared" si="300"/>
        <v>#REF!</v>
      </c>
      <c r="AK727" s="362" t="e">
        <f t="array" ref="AK727">IF( $X727, "", INDEX(韻母資料表, $AD727, $AK$5))</f>
        <v>#REF!</v>
      </c>
      <c r="AL727" s="362" t="e">
        <f t="array" ref="AL727">IF($X727, "", INDEX(白話字韻母八聲調資料表, $AE727, $AJ727))</f>
        <v>#REF!</v>
      </c>
      <c r="AM727" s="298"/>
      <c r="AN727" s="362" t="e" cm="1">
        <f t="array" ref="AN727">IF($W727, "", INDEX(聲母資料表, $AA727, AN$5))</f>
        <v>#REF!</v>
      </c>
      <c r="AO727" s="367" t="e" cm="1">
        <f t="array" ref="AO727">IF($X727, "", INDEX(韻母資料表, $AD727, AO$5))</f>
        <v>#REF!</v>
      </c>
      <c r="AP727" s="362" t="e" cm="1">
        <f t="array" ref="AP727">IF($X727, "", INDEX(台羅韻母八聲調資料表, $AE727, $F727))</f>
        <v>#REF!</v>
      </c>
      <c r="AQ727" s="298"/>
      <c r="AR727" s="302" t="e">
        <f t="array" ref="AR727">IF($W727, "", INDEX(聲母資料表, $AA727, $AR$5))</f>
        <v>#REF!</v>
      </c>
      <c r="AS727" s="303" t="e">
        <f t="array" ref="AS727">IF($X727, "", INDEX(韻母資料表, $AD727, $AS$5))</f>
        <v>#REF!</v>
      </c>
      <c r="AT727" s="302" t="e">
        <f t="array" ref="AT727">IF($X727, "", INDEX(閩拼韻母八聲調資料表, $AE727, $AJ727))</f>
        <v>#REF!</v>
      </c>
      <c r="AV727" s="301" t="b">
        <f t="shared" si="298"/>
        <v>0</v>
      </c>
      <c r="AW727" s="301" t="str">
        <f>IF( $AV727, IFERROR( IF(MATCH( $E727, 顎音化聲母!$H$9:$H$37, 0), TRUE, FALSE), FALSE), "")</f>
        <v/>
      </c>
      <c r="AX727" s="301" t="str">
        <f t="array" ref="AX727">IF( AND($AV727, $AW727), INDEX(顎音化聲母資料表, MATCH( $D727 &amp; $E727, 顎音化聲母!$L$5:$L$136, 0), 3), "")</f>
        <v/>
      </c>
      <c r="AY727" s="301" t="e">
        <f t="shared" si="297"/>
        <v>#REF!</v>
      </c>
      <c r="AZ727" s="362" t="e">
        <f t="array" ref="AZ727">IF($AY727="", "", IF( $AX727&lt;&gt;"", $AX727,INDEX(聲母資料表, $AY727, $AZ$5)))</f>
        <v>#REF!</v>
      </c>
      <c r="BA727" s="362" t="e">
        <f t="array" ref="BA727">IF($X727, "", INDEX(方音八音反切資料表, $AE727, $AJ727))</f>
        <v>#REF!</v>
      </c>
    </row>
    <row r="728" spans="2:53">
      <c r="B728" s="307">
        <f t="shared" si="279"/>
        <v>721</v>
      </c>
      <c r="C728" s="404" t="e">
        <f>MID(#REF!, B728, 1)</f>
        <v>#REF!</v>
      </c>
      <c r="D728" s="312"/>
      <c r="E728" s="312"/>
      <c r="F728" s="296"/>
      <c r="G728" s="418" t="e">
        <f t="shared" si="280"/>
        <v>#REF!</v>
      </c>
      <c r="H728" s="269" t="e" cm="1">
        <f t="array" ref="H728">IF( OR($U728, NOT($V728), $X728), "",  $AF728 &amp; INDEX(中文數值資料表, $AJ728, 2) &amp; $AC728)</f>
        <v>#REF!</v>
      </c>
      <c r="I728" s="332" t="e">
        <f t="shared" si="281"/>
        <v>#REF!</v>
      </c>
      <c r="J728" s="333" t="e">
        <f t="shared" si="282"/>
        <v>#REF!</v>
      </c>
      <c r="K728" s="334" t="e">
        <f t="shared" si="283"/>
        <v>#REF!</v>
      </c>
      <c r="L728" s="335" t="e">
        <f t="shared" si="284"/>
        <v>#REF!</v>
      </c>
      <c r="M728" s="270" t="e">
        <f t="shared" ca="1" si="285"/>
        <v>#REF!</v>
      </c>
      <c r="N728" s="270" t="e">
        <f t="shared" ca="1" si="286"/>
        <v>#REF!</v>
      </c>
      <c r="O728" s="270" t="e">
        <f t="shared" ca="1" si="287"/>
        <v>#REF!</v>
      </c>
      <c r="P728" s="270" t="e">
        <f t="shared" ref="P728:Q747" ca="1" si="301">IF( $U728, ($C728 &amp; CHAR(10)), IF($C728=CHAR(10), (CHAR(10) &amp; "&lt;/p&gt;" &amp; CHAR(10) &amp; "&lt;p&gt;" &amp; CHAR(10)), "&lt;ruby&gt;" &amp; $C728 &amp; "&lt;rt&gt;" &amp; INDIRECT( ADDRESS(ROW(), COLUMN() - $P$5) ) &amp; "&lt;/rt&gt;&lt;/ruby&gt;" &amp; CHAR(10)))</f>
        <v>#REF!</v>
      </c>
      <c r="Q728" s="270" t="e">
        <f t="shared" ca="1" si="301"/>
        <v>#REF!</v>
      </c>
      <c r="R728" s="271" t="e">
        <f t="shared" ca="1" si="288"/>
        <v>#REF!</v>
      </c>
      <c r="S728" s="271" t="e">
        <f t="shared" ca="1" si="289"/>
        <v>#REF!</v>
      </c>
      <c r="T728" s="244"/>
      <c r="U728" s="272" t="b">
        <f t="shared" si="290"/>
        <v>0</v>
      </c>
      <c r="V728" s="272" t="e">
        <f t="shared" si="291"/>
        <v>#REF!</v>
      </c>
      <c r="W728" s="272" t="e">
        <f t="shared" si="299"/>
        <v>#REF!</v>
      </c>
      <c r="X728" s="272" t="e">
        <f t="shared" si="292"/>
        <v>#REF!</v>
      </c>
      <c r="Y728" s="272" t="e">
        <f t="shared" si="293"/>
        <v>#REF!</v>
      </c>
      <c r="Z728" s="298"/>
      <c r="AA728" s="305" t="e">
        <f t="shared" si="294"/>
        <v>#REF!</v>
      </c>
      <c r="AB728" s="301" t="e" cm="1">
        <f t="array" ref="AB728">IF( $AA728="", "", INDEX(聲母資料表, $AA728, AB$5))</f>
        <v>#REF!</v>
      </c>
      <c r="AC728" s="301" t="e" cm="1">
        <f t="array" ref="AC728">IF( $AA728="", "", INDEX(聲母資料表, $AA728, AC$5))</f>
        <v>#REF!</v>
      </c>
      <c r="AD728" s="305" t="e">
        <f t="shared" si="295"/>
        <v>#REF!</v>
      </c>
      <c r="AE728" s="301" t="e" cm="1">
        <f t="array" ref="AE728">IF( $X728, "", INDEX(韻母資料表, AD728, AE$5))</f>
        <v>#REF!</v>
      </c>
      <c r="AF728" s="301" t="e" cm="1">
        <f t="array" ref="AF728">IF( $X728, "", INDEX(韻母資料表, AE728, AF$5))</f>
        <v>#REF!</v>
      </c>
      <c r="AG728" s="298"/>
      <c r="AH728" s="301" t="e">
        <f t="array" ref="AH728">IF( $X728, "", IF( INDEX(韻母資料表, AD728, $AH$5) = "入聲", TRUE, FALSE) )</f>
        <v>#REF!</v>
      </c>
      <c r="AI728" s="302" t="e">
        <f t="shared" si="296"/>
        <v>#REF!</v>
      </c>
      <c r="AJ728" s="302" t="e">
        <f t="shared" si="300"/>
        <v>#REF!</v>
      </c>
      <c r="AK728" s="362" t="e">
        <f t="array" ref="AK728">IF( $X728, "", INDEX(韻母資料表, $AD728, $AK$5))</f>
        <v>#REF!</v>
      </c>
      <c r="AL728" s="362" t="e">
        <f t="array" ref="AL728">IF($X728, "", INDEX(白話字韻母八聲調資料表, $AE728, $AJ728))</f>
        <v>#REF!</v>
      </c>
      <c r="AM728" s="298"/>
      <c r="AN728" s="362" t="e" cm="1">
        <f t="array" ref="AN728">IF($W728, "", INDEX(聲母資料表, $AA728, AN$5))</f>
        <v>#REF!</v>
      </c>
      <c r="AO728" s="367" t="e" cm="1">
        <f t="array" ref="AO728">IF($X728, "", INDEX(韻母資料表, $AD728, AO$5))</f>
        <v>#REF!</v>
      </c>
      <c r="AP728" s="362" t="e" cm="1">
        <f t="array" ref="AP728">IF($X728, "", INDEX(台羅韻母八聲調資料表, $AE728, $F728))</f>
        <v>#REF!</v>
      </c>
      <c r="AQ728" s="298"/>
      <c r="AR728" s="302" t="e">
        <f t="array" ref="AR728">IF($W728, "", INDEX(聲母資料表, $AA728, $AR$5))</f>
        <v>#REF!</v>
      </c>
      <c r="AS728" s="303" t="e">
        <f t="array" ref="AS728">IF($X728, "", INDEX(韻母資料表, $AD728, $AS$5))</f>
        <v>#REF!</v>
      </c>
      <c r="AT728" s="302" t="e">
        <f t="array" ref="AT728">IF($X728, "", INDEX(閩拼韻母八聲調資料表, $AE728, $AJ728))</f>
        <v>#REF!</v>
      </c>
      <c r="AV728" s="301" t="b">
        <f t="shared" si="298"/>
        <v>0</v>
      </c>
      <c r="AW728" s="301" t="str">
        <f>IF( $AV728, IFERROR( IF(MATCH( $E728, 顎音化聲母!$H$9:$H$37, 0), TRUE, FALSE), FALSE), "")</f>
        <v/>
      </c>
      <c r="AX728" s="301" t="str">
        <f t="array" ref="AX728">IF( AND($AV728, $AW728), INDEX(顎音化聲母資料表, MATCH( $D728 &amp; $E728, 顎音化聲母!$L$5:$L$136, 0), 3), "")</f>
        <v/>
      </c>
      <c r="AY728" s="301" t="e">
        <f t="shared" si="297"/>
        <v>#REF!</v>
      </c>
      <c r="AZ728" s="362" t="e">
        <f t="array" ref="AZ728">IF($AY728="", "", IF( $AX728&lt;&gt;"", $AX728,INDEX(聲母資料表, $AY728, $AZ$5)))</f>
        <v>#REF!</v>
      </c>
      <c r="BA728" s="362" t="e">
        <f t="array" ref="BA728">IF($X728, "", INDEX(方音八音反切資料表, $AE728, $AJ728))</f>
        <v>#REF!</v>
      </c>
    </row>
    <row r="729" spans="2:53">
      <c r="B729" s="307">
        <f t="shared" si="279"/>
        <v>722</v>
      </c>
      <c r="C729" s="404" t="e">
        <f>MID(#REF!, B729, 1)</f>
        <v>#REF!</v>
      </c>
      <c r="D729" s="312"/>
      <c r="E729" s="312"/>
      <c r="F729" s="296"/>
      <c r="G729" s="418" t="e">
        <f t="shared" si="280"/>
        <v>#REF!</v>
      </c>
      <c r="H729" s="269" t="e" cm="1">
        <f t="array" ref="H729">IF( OR($U729, NOT($V729), $X729), "",  $AF729 &amp; INDEX(中文數值資料表, $AJ729, 2) &amp; $AC729)</f>
        <v>#REF!</v>
      </c>
      <c r="I729" s="332" t="e">
        <f t="shared" si="281"/>
        <v>#REF!</v>
      </c>
      <c r="J729" s="333" t="e">
        <f t="shared" si="282"/>
        <v>#REF!</v>
      </c>
      <c r="K729" s="334" t="e">
        <f t="shared" si="283"/>
        <v>#REF!</v>
      </c>
      <c r="L729" s="335" t="e">
        <f t="shared" si="284"/>
        <v>#REF!</v>
      </c>
      <c r="M729" s="270" t="e">
        <f t="shared" ca="1" si="285"/>
        <v>#REF!</v>
      </c>
      <c r="N729" s="270" t="e">
        <f t="shared" ca="1" si="286"/>
        <v>#REF!</v>
      </c>
      <c r="O729" s="270" t="e">
        <f t="shared" ca="1" si="287"/>
        <v>#REF!</v>
      </c>
      <c r="P729" s="270" t="e">
        <f t="shared" ca="1" si="301"/>
        <v>#REF!</v>
      </c>
      <c r="Q729" s="270" t="e">
        <f t="shared" ca="1" si="301"/>
        <v>#REF!</v>
      </c>
      <c r="R729" s="271" t="e">
        <f t="shared" ca="1" si="288"/>
        <v>#REF!</v>
      </c>
      <c r="S729" s="271" t="e">
        <f t="shared" ca="1" si="289"/>
        <v>#REF!</v>
      </c>
      <c r="T729" s="244"/>
      <c r="U729" s="272" t="b">
        <f t="shared" si="290"/>
        <v>0</v>
      </c>
      <c r="V729" s="272" t="e">
        <f t="shared" si="291"/>
        <v>#REF!</v>
      </c>
      <c r="W729" s="272" t="e">
        <f t="shared" si="299"/>
        <v>#REF!</v>
      </c>
      <c r="X729" s="272" t="e">
        <f t="shared" si="292"/>
        <v>#REF!</v>
      </c>
      <c r="Y729" s="272" t="e">
        <f t="shared" si="293"/>
        <v>#REF!</v>
      </c>
      <c r="Z729" s="298"/>
      <c r="AA729" s="305" t="e">
        <f t="shared" si="294"/>
        <v>#REF!</v>
      </c>
      <c r="AB729" s="301" t="e" cm="1">
        <f t="array" ref="AB729">IF( $AA729="", "", INDEX(聲母資料表, $AA729, AB$5))</f>
        <v>#REF!</v>
      </c>
      <c r="AC729" s="301" t="e" cm="1">
        <f t="array" ref="AC729">IF( $AA729="", "", INDEX(聲母資料表, $AA729, AC$5))</f>
        <v>#REF!</v>
      </c>
      <c r="AD729" s="305" t="e">
        <f t="shared" si="295"/>
        <v>#REF!</v>
      </c>
      <c r="AE729" s="301" t="e" cm="1">
        <f t="array" ref="AE729">IF( $X729, "", INDEX(韻母資料表, AD729, AE$5))</f>
        <v>#REF!</v>
      </c>
      <c r="AF729" s="301" t="e" cm="1">
        <f t="array" ref="AF729">IF( $X729, "", INDEX(韻母資料表, AE729, AF$5))</f>
        <v>#REF!</v>
      </c>
      <c r="AG729" s="298"/>
      <c r="AH729" s="301" t="e">
        <f t="array" ref="AH729">IF( $X729, "", IF( INDEX(韻母資料表, AD729, $AH$5) = "入聲", TRUE, FALSE) )</f>
        <v>#REF!</v>
      </c>
      <c r="AI729" s="302" t="e">
        <f t="shared" si="296"/>
        <v>#REF!</v>
      </c>
      <c r="AJ729" s="302" t="e">
        <f t="shared" si="300"/>
        <v>#REF!</v>
      </c>
      <c r="AK729" s="362" t="e">
        <f t="array" ref="AK729">IF( $X729, "", INDEX(韻母資料表, $AD729, $AK$5))</f>
        <v>#REF!</v>
      </c>
      <c r="AL729" s="362" t="e">
        <f t="array" ref="AL729">IF($X729, "", INDEX(白話字韻母八聲調資料表, $AE729, $AJ729))</f>
        <v>#REF!</v>
      </c>
      <c r="AM729" s="298"/>
      <c r="AN729" s="362" t="e" cm="1">
        <f t="array" ref="AN729">IF($W729, "", INDEX(聲母資料表, $AA729, AN$5))</f>
        <v>#REF!</v>
      </c>
      <c r="AO729" s="367" t="e" cm="1">
        <f t="array" ref="AO729">IF($X729, "", INDEX(韻母資料表, $AD729, AO$5))</f>
        <v>#REF!</v>
      </c>
      <c r="AP729" s="362" t="e" cm="1">
        <f t="array" ref="AP729">IF($X729, "", INDEX(台羅韻母八聲調資料表, $AE729, $F729))</f>
        <v>#REF!</v>
      </c>
      <c r="AQ729" s="298"/>
      <c r="AR729" s="302" t="e">
        <f t="array" ref="AR729">IF($W729, "", INDEX(聲母資料表, $AA729, $AR$5))</f>
        <v>#REF!</v>
      </c>
      <c r="AS729" s="303" t="e">
        <f t="array" ref="AS729">IF($X729, "", INDEX(韻母資料表, $AD729, $AS$5))</f>
        <v>#REF!</v>
      </c>
      <c r="AT729" s="302" t="e">
        <f t="array" ref="AT729">IF($X729, "", INDEX(閩拼韻母八聲調資料表, $AE729, $AJ729))</f>
        <v>#REF!</v>
      </c>
      <c r="AV729" s="301" t="b">
        <f t="shared" si="298"/>
        <v>0</v>
      </c>
      <c r="AW729" s="301" t="str">
        <f>IF( $AV729, IFERROR( IF(MATCH( $E729, 顎音化聲母!$H$9:$H$37, 0), TRUE, FALSE), FALSE), "")</f>
        <v/>
      </c>
      <c r="AX729" s="301" t="str">
        <f t="array" ref="AX729">IF( AND($AV729, $AW729), INDEX(顎音化聲母資料表, MATCH( $D729 &amp; $E729, 顎音化聲母!$L$5:$L$136, 0), 3), "")</f>
        <v/>
      </c>
      <c r="AY729" s="301" t="e">
        <f t="shared" si="297"/>
        <v>#REF!</v>
      </c>
      <c r="AZ729" s="362" t="e">
        <f t="array" ref="AZ729">IF($AY729="", "", IF( $AX729&lt;&gt;"", $AX729,INDEX(聲母資料表, $AY729, $AZ$5)))</f>
        <v>#REF!</v>
      </c>
      <c r="BA729" s="362" t="e">
        <f t="array" ref="BA729">IF($X729, "", INDEX(方音八音反切資料表, $AE729, $AJ729))</f>
        <v>#REF!</v>
      </c>
    </row>
    <row r="730" spans="2:53">
      <c r="B730" s="307">
        <f t="shared" si="279"/>
        <v>723</v>
      </c>
      <c r="C730" s="404" t="e">
        <f>MID(#REF!, B730, 1)</f>
        <v>#REF!</v>
      </c>
      <c r="D730" s="312"/>
      <c r="E730" s="312"/>
      <c r="F730" s="296"/>
      <c r="G730" s="418" t="e">
        <f t="shared" si="280"/>
        <v>#REF!</v>
      </c>
      <c r="H730" s="269" t="e" cm="1">
        <f t="array" ref="H730">IF( OR($U730, NOT($V730), $X730), "",  $AF730 &amp; INDEX(中文數值資料表, $AJ730, 2) &amp; $AC730)</f>
        <v>#REF!</v>
      </c>
      <c r="I730" s="332" t="e">
        <f t="shared" si="281"/>
        <v>#REF!</v>
      </c>
      <c r="J730" s="333" t="e">
        <f t="shared" si="282"/>
        <v>#REF!</v>
      </c>
      <c r="K730" s="334" t="e">
        <f t="shared" si="283"/>
        <v>#REF!</v>
      </c>
      <c r="L730" s="335" t="e">
        <f t="shared" si="284"/>
        <v>#REF!</v>
      </c>
      <c r="M730" s="270" t="e">
        <f t="shared" ca="1" si="285"/>
        <v>#REF!</v>
      </c>
      <c r="N730" s="270" t="e">
        <f t="shared" ca="1" si="286"/>
        <v>#REF!</v>
      </c>
      <c r="O730" s="270" t="e">
        <f t="shared" ca="1" si="287"/>
        <v>#REF!</v>
      </c>
      <c r="P730" s="270" t="e">
        <f t="shared" ca="1" si="301"/>
        <v>#REF!</v>
      </c>
      <c r="Q730" s="270" t="e">
        <f t="shared" ca="1" si="301"/>
        <v>#REF!</v>
      </c>
      <c r="R730" s="271" t="e">
        <f t="shared" ca="1" si="288"/>
        <v>#REF!</v>
      </c>
      <c r="S730" s="271" t="e">
        <f t="shared" ca="1" si="289"/>
        <v>#REF!</v>
      </c>
      <c r="T730" s="244"/>
      <c r="U730" s="272" t="b">
        <f t="shared" si="290"/>
        <v>0</v>
      </c>
      <c r="V730" s="272" t="e">
        <f t="shared" si="291"/>
        <v>#REF!</v>
      </c>
      <c r="W730" s="272" t="e">
        <f t="shared" si="299"/>
        <v>#REF!</v>
      </c>
      <c r="X730" s="272" t="e">
        <f t="shared" si="292"/>
        <v>#REF!</v>
      </c>
      <c r="Y730" s="272" t="e">
        <f t="shared" si="293"/>
        <v>#REF!</v>
      </c>
      <c r="Z730" s="298"/>
      <c r="AA730" s="305" t="e">
        <f t="shared" si="294"/>
        <v>#REF!</v>
      </c>
      <c r="AB730" s="301" t="e" cm="1">
        <f t="array" ref="AB730">IF( $AA730="", "", INDEX(聲母資料表, $AA730, AB$5))</f>
        <v>#REF!</v>
      </c>
      <c r="AC730" s="301" t="e" cm="1">
        <f t="array" ref="AC730">IF( $AA730="", "", INDEX(聲母資料表, $AA730, AC$5))</f>
        <v>#REF!</v>
      </c>
      <c r="AD730" s="305" t="e">
        <f t="shared" si="295"/>
        <v>#REF!</v>
      </c>
      <c r="AE730" s="301" t="e" cm="1">
        <f t="array" ref="AE730">IF( $X730, "", INDEX(韻母資料表, AD730, AE$5))</f>
        <v>#REF!</v>
      </c>
      <c r="AF730" s="301" t="e" cm="1">
        <f t="array" ref="AF730">IF( $X730, "", INDEX(韻母資料表, AE730, AF$5))</f>
        <v>#REF!</v>
      </c>
      <c r="AG730" s="298"/>
      <c r="AH730" s="301" t="e">
        <f t="array" ref="AH730">IF( $X730, "", IF( INDEX(韻母資料表, AD730, $AH$5) = "入聲", TRUE, FALSE) )</f>
        <v>#REF!</v>
      </c>
      <c r="AI730" s="302" t="e">
        <f t="shared" si="296"/>
        <v>#REF!</v>
      </c>
      <c r="AJ730" s="302" t="e">
        <f t="shared" si="300"/>
        <v>#REF!</v>
      </c>
      <c r="AK730" s="362" t="e">
        <f t="array" ref="AK730">IF( $X730, "", INDEX(韻母資料表, $AD730, $AK$5))</f>
        <v>#REF!</v>
      </c>
      <c r="AL730" s="362" t="e">
        <f t="array" ref="AL730">IF($X730, "", INDEX(白話字韻母八聲調資料表, $AE730, $AJ730))</f>
        <v>#REF!</v>
      </c>
      <c r="AM730" s="298"/>
      <c r="AN730" s="362" t="e" cm="1">
        <f t="array" ref="AN730">IF($W730, "", INDEX(聲母資料表, $AA730, AN$5))</f>
        <v>#REF!</v>
      </c>
      <c r="AO730" s="367" t="e" cm="1">
        <f t="array" ref="AO730">IF($X730, "", INDEX(韻母資料表, $AD730, AO$5))</f>
        <v>#REF!</v>
      </c>
      <c r="AP730" s="362" t="e" cm="1">
        <f t="array" ref="AP730">IF($X730, "", INDEX(台羅韻母八聲調資料表, $AE730, $F730))</f>
        <v>#REF!</v>
      </c>
      <c r="AQ730" s="298"/>
      <c r="AR730" s="302" t="e">
        <f t="array" ref="AR730">IF($W730, "", INDEX(聲母資料表, $AA730, $AR$5))</f>
        <v>#REF!</v>
      </c>
      <c r="AS730" s="303" t="e">
        <f t="array" ref="AS730">IF($X730, "", INDEX(韻母資料表, $AD730, $AS$5))</f>
        <v>#REF!</v>
      </c>
      <c r="AT730" s="302" t="e">
        <f t="array" ref="AT730">IF($X730, "", INDEX(閩拼韻母八聲調資料表, $AE730, $AJ730))</f>
        <v>#REF!</v>
      </c>
      <c r="AV730" s="301" t="b">
        <f t="shared" si="298"/>
        <v>0</v>
      </c>
      <c r="AW730" s="301" t="str">
        <f>IF( $AV730, IFERROR( IF(MATCH( $E730, 顎音化聲母!$H$9:$H$37, 0), TRUE, FALSE), FALSE), "")</f>
        <v/>
      </c>
      <c r="AX730" s="301" t="str">
        <f t="array" ref="AX730">IF( AND($AV730, $AW730), INDEX(顎音化聲母資料表, MATCH( $D730 &amp; $E730, 顎音化聲母!$L$5:$L$136, 0), 3), "")</f>
        <v/>
      </c>
      <c r="AY730" s="301" t="e">
        <f t="shared" si="297"/>
        <v>#REF!</v>
      </c>
      <c r="AZ730" s="362" t="e">
        <f t="array" ref="AZ730">IF($AY730="", "", IF( $AX730&lt;&gt;"", $AX730,INDEX(聲母資料表, $AY730, $AZ$5)))</f>
        <v>#REF!</v>
      </c>
      <c r="BA730" s="362" t="e">
        <f t="array" ref="BA730">IF($X730, "", INDEX(方音八音反切資料表, $AE730, $AJ730))</f>
        <v>#REF!</v>
      </c>
    </row>
    <row r="731" spans="2:53">
      <c r="B731" s="307">
        <f t="shared" si="279"/>
        <v>724</v>
      </c>
      <c r="C731" s="404" t="e">
        <f>MID(#REF!, B731, 1)</f>
        <v>#REF!</v>
      </c>
      <c r="D731" s="312"/>
      <c r="E731" s="312"/>
      <c r="F731" s="296"/>
      <c r="G731" s="418" t="e">
        <f t="shared" si="280"/>
        <v>#REF!</v>
      </c>
      <c r="H731" s="269" t="e" cm="1">
        <f t="array" ref="H731">IF( OR($U731, NOT($V731), $X731), "",  $AF731 &amp; INDEX(中文數值資料表, $AJ731, 2) &amp; $AC731)</f>
        <v>#REF!</v>
      </c>
      <c r="I731" s="332" t="e">
        <f t="shared" si="281"/>
        <v>#REF!</v>
      </c>
      <c r="J731" s="333" t="e">
        <f t="shared" si="282"/>
        <v>#REF!</v>
      </c>
      <c r="K731" s="334" t="e">
        <f t="shared" si="283"/>
        <v>#REF!</v>
      </c>
      <c r="L731" s="335" t="e">
        <f t="shared" si="284"/>
        <v>#REF!</v>
      </c>
      <c r="M731" s="270" t="e">
        <f t="shared" ca="1" si="285"/>
        <v>#REF!</v>
      </c>
      <c r="N731" s="270" t="e">
        <f t="shared" ca="1" si="286"/>
        <v>#REF!</v>
      </c>
      <c r="O731" s="270" t="e">
        <f t="shared" ca="1" si="287"/>
        <v>#REF!</v>
      </c>
      <c r="P731" s="270" t="e">
        <f t="shared" ca="1" si="301"/>
        <v>#REF!</v>
      </c>
      <c r="Q731" s="270" t="e">
        <f t="shared" ca="1" si="301"/>
        <v>#REF!</v>
      </c>
      <c r="R731" s="271" t="e">
        <f t="shared" ca="1" si="288"/>
        <v>#REF!</v>
      </c>
      <c r="S731" s="271" t="e">
        <f t="shared" ca="1" si="289"/>
        <v>#REF!</v>
      </c>
      <c r="T731" s="244"/>
      <c r="U731" s="272" t="b">
        <f t="shared" si="290"/>
        <v>0</v>
      </c>
      <c r="V731" s="272" t="e">
        <f t="shared" si="291"/>
        <v>#REF!</v>
      </c>
      <c r="W731" s="272" t="e">
        <f t="shared" si="299"/>
        <v>#REF!</v>
      </c>
      <c r="X731" s="272" t="e">
        <f t="shared" si="292"/>
        <v>#REF!</v>
      </c>
      <c r="Y731" s="272" t="e">
        <f t="shared" si="293"/>
        <v>#REF!</v>
      </c>
      <c r="Z731" s="298"/>
      <c r="AA731" s="305" t="e">
        <f t="shared" si="294"/>
        <v>#REF!</v>
      </c>
      <c r="AB731" s="301" t="e" cm="1">
        <f t="array" ref="AB731">IF( $AA731="", "", INDEX(聲母資料表, $AA731, AB$5))</f>
        <v>#REF!</v>
      </c>
      <c r="AC731" s="301" t="e" cm="1">
        <f t="array" ref="AC731">IF( $AA731="", "", INDEX(聲母資料表, $AA731, AC$5))</f>
        <v>#REF!</v>
      </c>
      <c r="AD731" s="305" t="e">
        <f t="shared" si="295"/>
        <v>#REF!</v>
      </c>
      <c r="AE731" s="301" t="e" cm="1">
        <f t="array" ref="AE731">IF( $X731, "", INDEX(韻母資料表, AD731, AE$5))</f>
        <v>#REF!</v>
      </c>
      <c r="AF731" s="301" t="e" cm="1">
        <f t="array" ref="AF731">IF( $X731, "", INDEX(韻母資料表, AE731, AF$5))</f>
        <v>#REF!</v>
      </c>
      <c r="AG731" s="298"/>
      <c r="AH731" s="301" t="e">
        <f t="array" ref="AH731">IF( $X731, "", IF( INDEX(韻母資料表, AD731, $AH$5) = "入聲", TRUE, FALSE) )</f>
        <v>#REF!</v>
      </c>
      <c r="AI731" s="302" t="e">
        <f t="shared" si="296"/>
        <v>#REF!</v>
      </c>
      <c r="AJ731" s="302" t="e">
        <f t="shared" si="300"/>
        <v>#REF!</v>
      </c>
      <c r="AK731" s="362" t="e">
        <f t="array" ref="AK731">IF( $X731, "", INDEX(韻母資料表, $AD731, $AK$5))</f>
        <v>#REF!</v>
      </c>
      <c r="AL731" s="362" t="e">
        <f t="array" ref="AL731">IF($X731, "", INDEX(白話字韻母八聲調資料表, $AE731, $AJ731))</f>
        <v>#REF!</v>
      </c>
      <c r="AM731" s="298"/>
      <c r="AN731" s="362" t="e" cm="1">
        <f t="array" ref="AN731">IF($W731, "", INDEX(聲母資料表, $AA731, AN$5))</f>
        <v>#REF!</v>
      </c>
      <c r="AO731" s="367" t="e" cm="1">
        <f t="array" ref="AO731">IF($X731, "", INDEX(韻母資料表, $AD731, AO$5))</f>
        <v>#REF!</v>
      </c>
      <c r="AP731" s="362" t="e" cm="1">
        <f t="array" ref="AP731">IF($X731, "", INDEX(台羅韻母八聲調資料表, $AE731, $F731))</f>
        <v>#REF!</v>
      </c>
      <c r="AQ731" s="298"/>
      <c r="AR731" s="302" t="e">
        <f t="array" ref="AR731">IF($W731, "", INDEX(聲母資料表, $AA731, $AR$5))</f>
        <v>#REF!</v>
      </c>
      <c r="AS731" s="303" t="e">
        <f t="array" ref="AS731">IF($X731, "", INDEX(韻母資料表, $AD731, $AS$5))</f>
        <v>#REF!</v>
      </c>
      <c r="AT731" s="302" t="e">
        <f t="array" ref="AT731">IF($X731, "", INDEX(閩拼韻母八聲調資料表, $AE731, $AJ731))</f>
        <v>#REF!</v>
      </c>
      <c r="AV731" s="301" t="b">
        <f t="shared" si="298"/>
        <v>0</v>
      </c>
      <c r="AW731" s="301" t="str">
        <f>IF( $AV731, IFERROR( IF(MATCH( $E731, 顎音化聲母!$H$9:$H$37, 0), TRUE, FALSE), FALSE), "")</f>
        <v/>
      </c>
      <c r="AX731" s="301" t="str">
        <f t="array" ref="AX731">IF( AND($AV731, $AW731), INDEX(顎音化聲母資料表, MATCH( $D731 &amp; $E731, 顎音化聲母!$L$5:$L$136, 0), 3), "")</f>
        <v/>
      </c>
      <c r="AY731" s="301" t="e">
        <f t="shared" si="297"/>
        <v>#REF!</v>
      </c>
      <c r="AZ731" s="362" t="e">
        <f t="array" ref="AZ731">IF($AY731="", "", IF( $AX731&lt;&gt;"", $AX731,INDEX(聲母資料表, $AY731, $AZ$5)))</f>
        <v>#REF!</v>
      </c>
      <c r="BA731" s="362" t="e">
        <f t="array" ref="BA731">IF($X731, "", INDEX(方音八音反切資料表, $AE731, $AJ731))</f>
        <v>#REF!</v>
      </c>
    </row>
    <row r="732" spans="2:53">
      <c r="B732" s="307">
        <f t="shared" si="279"/>
        <v>725</v>
      </c>
      <c r="C732" s="404" t="e">
        <f>MID(#REF!, B732, 1)</f>
        <v>#REF!</v>
      </c>
      <c r="D732" s="312"/>
      <c r="E732" s="312"/>
      <c r="F732" s="296"/>
      <c r="G732" s="418" t="e">
        <f t="shared" si="280"/>
        <v>#REF!</v>
      </c>
      <c r="H732" s="269" t="e" cm="1">
        <f t="array" ref="H732">IF( OR($U732, NOT($V732), $X732), "",  $AF732 &amp; INDEX(中文數值資料表, $AJ732, 2) &amp; $AC732)</f>
        <v>#REF!</v>
      </c>
      <c r="I732" s="332" t="e">
        <f t="shared" si="281"/>
        <v>#REF!</v>
      </c>
      <c r="J732" s="333" t="e">
        <f t="shared" si="282"/>
        <v>#REF!</v>
      </c>
      <c r="K732" s="334" t="e">
        <f t="shared" si="283"/>
        <v>#REF!</v>
      </c>
      <c r="L732" s="335" t="e">
        <f t="shared" si="284"/>
        <v>#REF!</v>
      </c>
      <c r="M732" s="270" t="e">
        <f t="shared" ca="1" si="285"/>
        <v>#REF!</v>
      </c>
      <c r="N732" s="270" t="e">
        <f t="shared" ca="1" si="286"/>
        <v>#REF!</v>
      </c>
      <c r="O732" s="270" t="e">
        <f t="shared" ca="1" si="287"/>
        <v>#REF!</v>
      </c>
      <c r="P732" s="270" t="e">
        <f t="shared" ca="1" si="301"/>
        <v>#REF!</v>
      </c>
      <c r="Q732" s="270" t="e">
        <f t="shared" ca="1" si="301"/>
        <v>#REF!</v>
      </c>
      <c r="R732" s="271" t="e">
        <f t="shared" ca="1" si="288"/>
        <v>#REF!</v>
      </c>
      <c r="S732" s="271" t="e">
        <f t="shared" ca="1" si="289"/>
        <v>#REF!</v>
      </c>
      <c r="T732" s="244"/>
      <c r="U732" s="272" t="b">
        <f t="shared" si="290"/>
        <v>0</v>
      </c>
      <c r="V732" s="272" t="e">
        <f t="shared" si="291"/>
        <v>#REF!</v>
      </c>
      <c r="W732" s="272" t="e">
        <f t="shared" si="299"/>
        <v>#REF!</v>
      </c>
      <c r="X732" s="272" t="e">
        <f t="shared" si="292"/>
        <v>#REF!</v>
      </c>
      <c r="Y732" s="272" t="e">
        <f t="shared" si="293"/>
        <v>#REF!</v>
      </c>
      <c r="Z732" s="298"/>
      <c r="AA732" s="305" t="e">
        <f t="shared" si="294"/>
        <v>#REF!</v>
      </c>
      <c r="AB732" s="301" t="e" cm="1">
        <f t="array" ref="AB732">IF( $AA732="", "", INDEX(聲母資料表, $AA732, AB$5))</f>
        <v>#REF!</v>
      </c>
      <c r="AC732" s="301" t="e" cm="1">
        <f t="array" ref="AC732">IF( $AA732="", "", INDEX(聲母資料表, $AA732, AC$5))</f>
        <v>#REF!</v>
      </c>
      <c r="AD732" s="305" t="e">
        <f t="shared" si="295"/>
        <v>#REF!</v>
      </c>
      <c r="AE732" s="301" t="e" cm="1">
        <f t="array" ref="AE732">IF( $X732, "", INDEX(韻母資料表, AD732, AE$5))</f>
        <v>#REF!</v>
      </c>
      <c r="AF732" s="301" t="e" cm="1">
        <f t="array" ref="AF732">IF( $X732, "", INDEX(韻母資料表, AE732, AF$5))</f>
        <v>#REF!</v>
      </c>
      <c r="AG732" s="298"/>
      <c r="AH732" s="301" t="e">
        <f t="array" ref="AH732">IF( $X732, "", IF( INDEX(韻母資料表, AD732, $AH$5) = "入聲", TRUE, FALSE) )</f>
        <v>#REF!</v>
      </c>
      <c r="AI732" s="302" t="e">
        <f t="shared" si="296"/>
        <v>#REF!</v>
      </c>
      <c r="AJ732" s="302" t="e">
        <f t="shared" si="300"/>
        <v>#REF!</v>
      </c>
      <c r="AK732" s="362" t="e">
        <f t="array" ref="AK732">IF( $X732, "", INDEX(韻母資料表, $AD732, $AK$5))</f>
        <v>#REF!</v>
      </c>
      <c r="AL732" s="362" t="e">
        <f t="array" ref="AL732">IF($X732, "", INDEX(白話字韻母八聲調資料表, $AE732, $AJ732))</f>
        <v>#REF!</v>
      </c>
      <c r="AM732" s="298"/>
      <c r="AN732" s="362" t="e" cm="1">
        <f t="array" ref="AN732">IF($W732, "", INDEX(聲母資料表, $AA732, AN$5))</f>
        <v>#REF!</v>
      </c>
      <c r="AO732" s="367" t="e" cm="1">
        <f t="array" ref="AO732">IF($X732, "", INDEX(韻母資料表, $AD732, AO$5))</f>
        <v>#REF!</v>
      </c>
      <c r="AP732" s="362" t="e" cm="1">
        <f t="array" ref="AP732">IF($X732, "", INDEX(台羅韻母八聲調資料表, $AE732, $F732))</f>
        <v>#REF!</v>
      </c>
      <c r="AQ732" s="298"/>
      <c r="AR732" s="302" t="e">
        <f t="array" ref="AR732">IF($W732, "", INDEX(聲母資料表, $AA732, $AR$5))</f>
        <v>#REF!</v>
      </c>
      <c r="AS732" s="303" t="e">
        <f t="array" ref="AS732">IF($X732, "", INDEX(韻母資料表, $AD732, $AS$5))</f>
        <v>#REF!</v>
      </c>
      <c r="AT732" s="302" t="e">
        <f t="array" ref="AT732">IF($X732, "", INDEX(閩拼韻母八聲調資料表, $AE732, $AJ732))</f>
        <v>#REF!</v>
      </c>
      <c r="AV732" s="301" t="b">
        <f t="shared" si="298"/>
        <v>0</v>
      </c>
      <c r="AW732" s="301" t="str">
        <f>IF( $AV732, IFERROR( IF(MATCH( $E732, 顎音化聲母!$H$9:$H$37, 0), TRUE, FALSE), FALSE), "")</f>
        <v/>
      </c>
      <c r="AX732" s="301" t="str">
        <f t="array" ref="AX732">IF( AND($AV732, $AW732), INDEX(顎音化聲母資料表, MATCH( $D732 &amp; $E732, 顎音化聲母!$L$5:$L$136, 0), 3), "")</f>
        <v/>
      </c>
      <c r="AY732" s="301" t="e">
        <f t="shared" si="297"/>
        <v>#REF!</v>
      </c>
      <c r="AZ732" s="362" t="e">
        <f t="array" ref="AZ732">IF($AY732="", "", IF( $AX732&lt;&gt;"", $AX732,INDEX(聲母資料表, $AY732, $AZ$5)))</f>
        <v>#REF!</v>
      </c>
      <c r="BA732" s="362" t="e">
        <f t="array" ref="BA732">IF($X732, "", INDEX(方音八音反切資料表, $AE732, $AJ732))</f>
        <v>#REF!</v>
      </c>
    </row>
    <row r="733" spans="2:53">
      <c r="B733" s="307">
        <f t="shared" si="279"/>
        <v>726</v>
      </c>
      <c r="C733" s="404" t="e">
        <f>MID(#REF!, B733, 1)</f>
        <v>#REF!</v>
      </c>
      <c r="D733" s="312"/>
      <c r="E733" s="312"/>
      <c r="F733" s="296"/>
      <c r="G733" s="418" t="e">
        <f t="shared" si="280"/>
        <v>#REF!</v>
      </c>
      <c r="H733" s="269" t="e" cm="1">
        <f t="array" ref="H733">IF( OR($U733, NOT($V733), $X733), "",  $AF733 &amp; INDEX(中文數值資料表, $AJ733, 2) &amp; $AC733)</f>
        <v>#REF!</v>
      </c>
      <c r="I733" s="332" t="e">
        <f t="shared" si="281"/>
        <v>#REF!</v>
      </c>
      <c r="J733" s="333" t="e">
        <f t="shared" si="282"/>
        <v>#REF!</v>
      </c>
      <c r="K733" s="334" t="e">
        <f t="shared" si="283"/>
        <v>#REF!</v>
      </c>
      <c r="L733" s="335" t="e">
        <f t="shared" si="284"/>
        <v>#REF!</v>
      </c>
      <c r="M733" s="270" t="e">
        <f t="shared" ca="1" si="285"/>
        <v>#REF!</v>
      </c>
      <c r="N733" s="270" t="e">
        <f t="shared" ca="1" si="286"/>
        <v>#REF!</v>
      </c>
      <c r="O733" s="270" t="e">
        <f t="shared" ca="1" si="287"/>
        <v>#REF!</v>
      </c>
      <c r="P733" s="270" t="e">
        <f t="shared" ca="1" si="301"/>
        <v>#REF!</v>
      </c>
      <c r="Q733" s="270" t="e">
        <f t="shared" ca="1" si="301"/>
        <v>#REF!</v>
      </c>
      <c r="R733" s="271" t="e">
        <f t="shared" ca="1" si="288"/>
        <v>#REF!</v>
      </c>
      <c r="S733" s="271" t="e">
        <f t="shared" ca="1" si="289"/>
        <v>#REF!</v>
      </c>
      <c r="T733" s="244"/>
      <c r="U733" s="272" t="b">
        <f t="shared" si="290"/>
        <v>0</v>
      </c>
      <c r="V733" s="272" t="e">
        <f t="shared" si="291"/>
        <v>#REF!</v>
      </c>
      <c r="W733" s="272" t="e">
        <f t="shared" si="299"/>
        <v>#REF!</v>
      </c>
      <c r="X733" s="272" t="e">
        <f t="shared" si="292"/>
        <v>#REF!</v>
      </c>
      <c r="Y733" s="272" t="e">
        <f t="shared" si="293"/>
        <v>#REF!</v>
      </c>
      <c r="Z733" s="298"/>
      <c r="AA733" s="305" t="e">
        <f t="shared" si="294"/>
        <v>#REF!</v>
      </c>
      <c r="AB733" s="301" t="e" cm="1">
        <f t="array" ref="AB733">IF( $AA733="", "", INDEX(聲母資料表, $AA733, AB$5))</f>
        <v>#REF!</v>
      </c>
      <c r="AC733" s="301" t="e" cm="1">
        <f t="array" ref="AC733">IF( $AA733="", "", INDEX(聲母資料表, $AA733, AC$5))</f>
        <v>#REF!</v>
      </c>
      <c r="AD733" s="305" t="e">
        <f t="shared" si="295"/>
        <v>#REF!</v>
      </c>
      <c r="AE733" s="301" t="e" cm="1">
        <f t="array" ref="AE733">IF( $X733, "", INDEX(韻母資料表, AD733, AE$5))</f>
        <v>#REF!</v>
      </c>
      <c r="AF733" s="301" t="e" cm="1">
        <f t="array" ref="AF733">IF( $X733, "", INDEX(韻母資料表, AE733, AF$5))</f>
        <v>#REF!</v>
      </c>
      <c r="AG733" s="298"/>
      <c r="AH733" s="301" t="e">
        <f t="array" ref="AH733">IF( $X733, "", IF( INDEX(韻母資料表, AD733, $AH$5) = "入聲", TRUE, FALSE) )</f>
        <v>#REF!</v>
      </c>
      <c r="AI733" s="302" t="e">
        <f t="shared" si="296"/>
        <v>#REF!</v>
      </c>
      <c r="AJ733" s="302" t="e">
        <f t="shared" si="300"/>
        <v>#REF!</v>
      </c>
      <c r="AK733" s="362" t="e">
        <f t="array" ref="AK733">IF( $X733, "", INDEX(韻母資料表, $AD733, $AK$5))</f>
        <v>#REF!</v>
      </c>
      <c r="AL733" s="362" t="e">
        <f t="array" ref="AL733">IF($X733, "", INDEX(白話字韻母八聲調資料表, $AE733, $AJ733))</f>
        <v>#REF!</v>
      </c>
      <c r="AM733" s="298"/>
      <c r="AN733" s="362" t="e" cm="1">
        <f t="array" ref="AN733">IF($W733, "", INDEX(聲母資料表, $AA733, AN$5))</f>
        <v>#REF!</v>
      </c>
      <c r="AO733" s="367" t="e" cm="1">
        <f t="array" ref="AO733">IF($X733, "", INDEX(韻母資料表, $AD733, AO$5))</f>
        <v>#REF!</v>
      </c>
      <c r="AP733" s="362" t="e" cm="1">
        <f t="array" ref="AP733">IF($X733, "", INDEX(台羅韻母八聲調資料表, $AE733, $F733))</f>
        <v>#REF!</v>
      </c>
      <c r="AQ733" s="298"/>
      <c r="AR733" s="302" t="e">
        <f t="array" ref="AR733">IF($W733, "", INDEX(聲母資料表, $AA733, $AR$5))</f>
        <v>#REF!</v>
      </c>
      <c r="AS733" s="303" t="e">
        <f t="array" ref="AS733">IF($X733, "", INDEX(韻母資料表, $AD733, $AS$5))</f>
        <v>#REF!</v>
      </c>
      <c r="AT733" s="302" t="e">
        <f t="array" ref="AT733">IF($X733, "", INDEX(閩拼韻母八聲調資料表, $AE733, $AJ733))</f>
        <v>#REF!</v>
      </c>
      <c r="AV733" s="301" t="b">
        <f t="shared" si="298"/>
        <v>0</v>
      </c>
      <c r="AW733" s="301" t="str">
        <f>IF( $AV733, IFERROR( IF(MATCH( $E733, 顎音化聲母!$H$9:$H$37, 0), TRUE, FALSE), FALSE), "")</f>
        <v/>
      </c>
      <c r="AX733" s="301" t="str">
        <f t="array" ref="AX733">IF( AND($AV733, $AW733), INDEX(顎音化聲母資料表, MATCH( $D733 &amp; $E733, 顎音化聲母!$L$5:$L$136, 0), 3), "")</f>
        <v/>
      </c>
      <c r="AY733" s="301" t="e">
        <f t="shared" si="297"/>
        <v>#REF!</v>
      </c>
      <c r="AZ733" s="362" t="e">
        <f t="array" ref="AZ733">IF($AY733="", "", IF( $AX733&lt;&gt;"", $AX733,INDEX(聲母資料表, $AY733, $AZ$5)))</f>
        <v>#REF!</v>
      </c>
      <c r="BA733" s="362" t="e">
        <f t="array" ref="BA733">IF($X733, "", INDEX(方音八音反切資料表, $AE733, $AJ733))</f>
        <v>#REF!</v>
      </c>
    </row>
    <row r="734" spans="2:53">
      <c r="B734" s="307">
        <f t="shared" si="279"/>
        <v>727</v>
      </c>
      <c r="C734" s="404" t="e">
        <f>MID(#REF!, B734, 1)</f>
        <v>#REF!</v>
      </c>
      <c r="D734" s="312"/>
      <c r="E734" s="312"/>
      <c r="F734" s="296"/>
      <c r="G734" s="418" t="e">
        <f t="shared" si="280"/>
        <v>#REF!</v>
      </c>
      <c r="H734" s="269" t="e" cm="1">
        <f t="array" ref="H734">IF( OR($U734, NOT($V734), $X734), "",  $AF734 &amp; INDEX(中文數值資料表, $AJ734, 2) &amp; $AC734)</f>
        <v>#REF!</v>
      </c>
      <c r="I734" s="332" t="e">
        <f t="shared" si="281"/>
        <v>#REF!</v>
      </c>
      <c r="J734" s="333" t="e">
        <f t="shared" si="282"/>
        <v>#REF!</v>
      </c>
      <c r="K734" s="334" t="e">
        <f t="shared" si="283"/>
        <v>#REF!</v>
      </c>
      <c r="L734" s="335" t="e">
        <f t="shared" si="284"/>
        <v>#REF!</v>
      </c>
      <c r="M734" s="270" t="e">
        <f t="shared" ca="1" si="285"/>
        <v>#REF!</v>
      </c>
      <c r="N734" s="270" t="e">
        <f t="shared" ca="1" si="286"/>
        <v>#REF!</v>
      </c>
      <c r="O734" s="270" t="e">
        <f t="shared" ca="1" si="287"/>
        <v>#REF!</v>
      </c>
      <c r="P734" s="270" t="e">
        <f t="shared" ca="1" si="301"/>
        <v>#REF!</v>
      </c>
      <c r="Q734" s="270" t="e">
        <f t="shared" ca="1" si="301"/>
        <v>#REF!</v>
      </c>
      <c r="R734" s="271" t="e">
        <f t="shared" ca="1" si="288"/>
        <v>#REF!</v>
      </c>
      <c r="S734" s="271" t="e">
        <f t="shared" ca="1" si="289"/>
        <v>#REF!</v>
      </c>
      <c r="T734" s="244"/>
      <c r="U734" s="272" t="b">
        <f t="shared" si="290"/>
        <v>0</v>
      </c>
      <c r="V734" s="272" t="e">
        <f t="shared" si="291"/>
        <v>#REF!</v>
      </c>
      <c r="W734" s="272" t="e">
        <f t="shared" si="299"/>
        <v>#REF!</v>
      </c>
      <c r="X734" s="272" t="e">
        <f t="shared" si="292"/>
        <v>#REF!</v>
      </c>
      <c r="Y734" s="272" t="e">
        <f t="shared" si="293"/>
        <v>#REF!</v>
      </c>
      <c r="Z734" s="298"/>
      <c r="AA734" s="305" t="e">
        <f t="shared" si="294"/>
        <v>#REF!</v>
      </c>
      <c r="AB734" s="301" t="e" cm="1">
        <f t="array" ref="AB734">IF( $AA734="", "", INDEX(聲母資料表, $AA734, AB$5))</f>
        <v>#REF!</v>
      </c>
      <c r="AC734" s="301" t="e" cm="1">
        <f t="array" ref="AC734">IF( $AA734="", "", INDEX(聲母資料表, $AA734, AC$5))</f>
        <v>#REF!</v>
      </c>
      <c r="AD734" s="305" t="e">
        <f t="shared" si="295"/>
        <v>#REF!</v>
      </c>
      <c r="AE734" s="301" t="e" cm="1">
        <f t="array" ref="AE734">IF( $X734, "", INDEX(韻母資料表, AD734, AE$5))</f>
        <v>#REF!</v>
      </c>
      <c r="AF734" s="301" t="e" cm="1">
        <f t="array" ref="AF734">IF( $X734, "", INDEX(韻母資料表, AE734, AF$5))</f>
        <v>#REF!</v>
      </c>
      <c r="AG734" s="298"/>
      <c r="AH734" s="301" t="e">
        <f t="array" ref="AH734">IF( $X734, "", IF( INDEX(韻母資料表, AD734, $AH$5) = "入聲", TRUE, FALSE) )</f>
        <v>#REF!</v>
      </c>
      <c r="AI734" s="302" t="e">
        <f t="shared" si="296"/>
        <v>#REF!</v>
      </c>
      <c r="AJ734" s="302" t="e">
        <f t="shared" si="300"/>
        <v>#REF!</v>
      </c>
      <c r="AK734" s="362" t="e">
        <f t="array" ref="AK734">IF( $X734, "", INDEX(韻母資料表, $AD734, $AK$5))</f>
        <v>#REF!</v>
      </c>
      <c r="AL734" s="362" t="e">
        <f t="array" ref="AL734">IF($X734, "", INDEX(白話字韻母八聲調資料表, $AE734, $AJ734))</f>
        <v>#REF!</v>
      </c>
      <c r="AM734" s="298"/>
      <c r="AN734" s="362" t="e" cm="1">
        <f t="array" ref="AN734">IF($W734, "", INDEX(聲母資料表, $AA734, AN$5))</f>
        <v>#REF!</v>
      </c>
      <c r="AO734" s="367" t="e" cm="1">
        <f t="array" ref="AO734">IF($X734, "", INDEX(韻母資料表, $AD734, AO$5))</f>
        <v>#REF!</v>
      </c>
      <c r="AP734" s="362" t="e" cm="1">
        <f t="array" ref="AP734">IF($X734, "", INDEX(台羅韻母八聲調資料表, $AE734, $F734))</f>
        <v>#REF!</v>
      </c>
      <c r="AQ734" s="298"/>
      <c r="AR734" s="302" t="e">
        <f t="array" ref="AR734">IF($W734, "", INDEX(聲母資料表, $AA734, $AR$5))</f>
        <v>#REF!</v>
      </c>
      <c r="AS734" s="303" t="e">
        <f t="array" ref="AS734">IF($X734, "", INDEX(韻母資料表, $AD734, $AS$5))</f>
        <v>#REF!</v>
      </c>
      <c r="AT734" s="302" t="e">
        <f t="array" ref="AT734">IF($X734, "", INDEX(閩拼韻母八聲調資料表, $AE734, $AJ734))</f>
        <v>#REF!</v>
      </c>
      <c r="AV734" s="301" t="b">
        <f t="shared" si="298"/>
        <v>0</v>
      </c>
      <c r="AW734" s="301" t="str">
        <f>IF( $AV734, IFERROR( IF(MATCH( $E734, 顎音化聲母!$H$9:$H$37, 0), TRUE, FALSE), FALSE), "")</f>
        <v/>
      </c>
      <c r="AX734" s="301" t="str">
        <f t="array" ref="AX734">IF( AND($AV734, $AW734), INDEX(顎音化聲母資料表, MATCH( $D734 &amp; $E734, 顎音化聲母!$L$5:$L$136, 0), 3), "")</f>
        <v/>
      </c>
      <c r="AY734" s="301" t="e">
        <f t="shared" si="297"/>
        <v>#REF!</v>
      </c>
      <c r="AZ734" s="362" t="e">
        <f t="array" ref="AZ734">IF($AY734="", "", IF( $AX734&lt;&gt;"", $AX734,INDEX(聲母資料表, $AY734, $AZ$5)))</f>
        <v>#REF!</v>
      </c>
      <c r="BA734" s="362" t="e">
        <f t="array" ref="BA734">IF($X734, "", INDEX(方音八音反切資料表, $AE734, $AJ734))</f>
        <v>#REF!</v>
      </c>
    </row>
    <row r="735" spans="2:53">
      <c r="B735" s="307">
        <f t="shared" si="279"/>
        <v>728</v>
      </c>
      <c r="C735" s="404" t="e">
        <f>MID(#REF!, B735, 1)</f>
        <v>#REF!</v>
      </c>
      <c r="D735" s="312"/>
      <c r="E735" s="312"/>
      <c r="F735" s="296"/>
      <c r="G735" s="418" t="e">
        <f t="shared" si="280"/>
        <v>#REF!</v>
      </c>
      <c r="H735" s="269" t="e" cm="1">
        <f t="array" ref="H735">IF( OR($U735, NOT($V735), $X735), "",  $AF735 &amp; INDEX(中文數值資料表, $AJ735, 2) &amp; $AC735)</f>
        <v>#REF!</v>
      </c>
      <c r="I735" s="332" t="e">
        <f t="shared" si="281"/>
        <v>#REF!</v>
      </c>
      <c r="J735" s="333" t="e">
        <f t="shared" si="282"/>
        <v>#REF!</v>
      </c>
      <c r="K735" s="334" t="e">
        <f t="shared" si="283"/>
        <v>#REF!</v>
      </c>
      <c r="L735" s="335" t="e">
        <f t="shared" si="284"/>
        <v>#REF!</v>
      </c>
      <c r="M735" s="270" t="e">
        <f t="shared" ca="1" si="285"/>
        <v>#REF!</v>
      </c>
      <c r="N735" s="270" t="e">
        <f t="shared" ca="1" si="286"/>
        <v>#REF!</v>
      </c>
      <c r="O735" s="270" t="e">
        <f t="shared" ca="1" si="287"/>
        <v>#REF!</v>
      </c>
      <c r="P735" s="270" t="e">
        <f t="shared" ca="1" si="301"/>
        <v>#REF!</v>
      </c>
      <c r="Q735" s="270" t="e">
        <f t="shared" ca="1" si="301"/>
        <v>#REF!</v>
      </c>
      <c r="R735" s="271" t="e">
        <f t="shared" ca="1" si="288"/>
        <v>#REF!</v>
      </c>
      <c r="S735" s="271" t="e">
        <f t="shared" ca="1" si="289"/>
        <v>#REF!</v>
      </c>
      <c r="T735" s="244"/>
      <c r="U735" s="272" t="b">
        <f t="shared" si="290"/>
        <v>0</v>
      </c>
      <c r="V735" s="272" t="e">
        <f t="shared" si="291"/>
        <v>#REF!</v>
      </c>
      <c r="W735" s="272" t="e">
        <f t="shared" si="299"/>
        <v>#REF!</v>
      </c>
      <c r="X735" s="272" t="e">
        <f t="shared" si="292"/>
        <v>#REF!</v>
      </c>
      <c r="Y735" s="272" t="e">
        <f t="shared" si="293"/>
        <v>#REF!</v>
      </c>
      <c r="Z735" s="298"/>
      <c r="AA735" s="305" t="e">
        <f t="shared" si="294"/>
        <v>#REF!</v>
      </c>
      <c r="AB735" s="301" t="e" cm="1">
        <f t="array" ref="AB735">IF( $AA735="", "", INDEX(聲母資料表, $AA735, AB$5))</f>
        <v>#REF!</v>
      </c>
      <c r="AC735" s="301" t="e" cm="1">
        <f t="array" ref="AC735">IF( $AA735="", "", INDEX(聲母資料表, $AA735, AC$5))</f>
        <v>#REF!</v>
      </c>
      <c r="AD735" s="305" t="e">
        <f t="shared" si="295"/>
        <v>#REF!</v>
      </c>
      <c r="AE735" s="301" t="e" cm="1">
        <f t="array" ref="AE735">IF( $X735, "", INDEX(韻母資料表, AD735, AE$5))</f>
        <v>#REF!</v>
      </c>
      <c r="AF735" s="301" t="e" cm="1">
        <f t="array" ref="AF735">IF( $X735, "", INDEX(韻母資料表, AE735, AF$5))</f>
        <v>#REF!</v>
      </c>
      <c r="AG735" s="298"/>
      <c r="AH735" s="301" t="e">
        <f t="array" ref="AH735">IF( $X735, "", IF( INDEX(韻母資料表, AD735, $AH$5) = "入聲", TRUE, FALSE) )</f>
        <v>#REF!</v>
      </c>
      <c r="AI735" s="302" t="e">
        <f t="shared" si="296"/>
        <v>#REF!</v>
      </c>
      <c r="AJ735" s="302" t="e">
        <f t="shared" si="300"/>
        <v>#REF!</v>
      </c>
      <c r="AK735" s="362" t="e">
        <f t="array" ref="AK735">IF( $X735, "", INDEX(韻母資料表, $AD735, $AK$5))</f>
        <v>#REF!</v>
      </c>
      <c r="AL735" s="362" t="e">
        <f t="array" ref="AL735">IF($X735, "", INDEX(白話字韻母八聲調資料表, $AE735, $AJ735))</f>
        <v>#REF!</v>
      </c>
      <c r="AM735" s="298"/>
      <c r="AN735" s="362" t="e" cm="1">
        <f t="array" ref="AN735">IF($W735, "", INDEX(聲母資料表, $AA735, AN$5))</f>
        <v>#REF!</v>
      </c>
      <c r="AO735" s="367" t="e" cm="1">
        <f t="array" ref="AO735">IF($X735, "", INDEX(韻母資料表, $AD735, AO$5))</f>
        <v>#REF!</v>
      </c>
      <c r="AP735" s="362" t="e" cm="1">
        <f t="array" ref="AP735">IF($X735, "", INDEX(台羅韻母八聲調資料表, $AE735, $F735))</f>
        <v>#REF!</v>
      </c>
      <c r="AQ735" s="298"/>
      <c r="AR735" s="302" t="e">
        <f t="array" ref="AR735">IF($W735, "", INDEX(聲母資料表, $AA735, $AR$5))</f>
        <v>#REF!</v>
      </c>
      <c r="AS735" s="303" t="e">
        <f t="array" ref="AS735">IF($X735, "", INDEX(韻母資料表, $AD735, $AS$5))</f>
        <v>#REF!</v>
      </c>
      <c r="AT735" s="302" t="e">
        <f t="array" ref="AT735">IF($X735, "", INDEX(閩拼韻母八聲調資料表, $AE735, $AJ735))</f>
        <v>#REF!</v>
      </c>
      <c r="AV735" s="301" t="b">
        <f t="shared" si="298"/>
        <v>0</v>
      </c>
      <c r="AW735" s="301" t="str">
        <f>IF( $AV735, IFERROR( IF(MATCH( $E735, 顎音化聲母!$H$9:$H$37, 0), TRUE, FALSE), FALSE), "")</f>
        <v/>
      </c>
      <c r="AX735" s="301" t="str">
        <f t="array" ref="AX735">IF( AND($AV735, $AW735), INDEX(顎音化聲母資料表, MATCH( $D735 &amp; $E735, 顎音化聲母!$L$5:$L$136, 0), 3), "")</f>
        <v/>
      </c>
      <c r="AY735" s="301" t="e">
        <f t="shared" si="297"/>
        <v>#REF!</v>
      </c>
      <c r="AZ735" s="362" t="e">
        <f t="array" ref="AZ735">IF($AY735="", "", IF( $AX735&lt;&gt;"", $AX735,INDEX(聲母資料表, $AY735, $AZ$5)))</f>
        <v>#REF!</v>
      </c>
      <c r="BA735" s="362" t="e">
        <f t="array" ref="BA735">IF($X735, "", INDEX(方音八音反切資料表, $AE735, $AJ735))</f>
        <v>#REF!</v>
      </c>
    </row>
    <row r="736" spans="2:53">
      <c r="B736" s="307">
        <f t="shared" si="279"/>
        <v>729</v>
      </c>
      <c r="C736" s="404" t="e">
        <f>MID(#REF!, B736, 1)</f>
        <v>#REF!</v>
      </c>
      <c r="D736" s="312"/>
      <c r="E736" s="312"/>
      <c r="F736" s="296"/>
      <c r="G736" s="418" t="e">
        <f t="shared" si="280"/>
        <v>#REF!</v>
      </c>
      <c r="H736" s="269" t="e" cm="1">
        <f t="array" ref="H736">IF( OR($U736, NOT($V736), $X736), "",  $AF736 &amp; INDEX(中文數值資料表, $AJ736, 2) &amp; $AC736)</f>
        <v>#REF!</v>
      </c>
      <c r="I736" s="332" t="e">
        <f t="shared" si="281"/>
        <v>#REF!</v>
      </c>
      <c r="J736" s="333" t="e">
        <f t="shared" si="282"/>
        <v>#REF!</v>
      </c>
      <c r="K736" s="334" t="e">
        <f t="shared" si="283"/>
        <v>#REF!</v>
      </c>
      <c r="L736" s="335" t="e">
        <f t="shared" si="284"/>
        <v>#REF!</v>
      </c>
      <c r="M736" s="270" t="e">
        <f t="shared" ca="1" si="285"/>
        <v>#REF!</v>
      </c>
      <c r="N736" s="270" t="e">
        <f t="shared" ca="1" si="286"/>
        <v>#REF!</v>
      </c>
      <c r="O736" s="270" t="e">
        <f t="shared" ca="1" si="287"/>
        <v>#REF!</v>
      </c>
      <c r="P736" s="270" t="e">
        <f t="shared" ca="1" si="301"/>
        <v>#REF!</v>
      </c>
      <c r="Q736" s="270" t="e">
        <f t="shared" ca="1" si="301"/>
        <v>#REF!</v>
      </c>
      <c r="R736" s="271" t="e">
        <f t="shared" ca="1" si="288"/>
        <v>#REF!</v>
      </c>
      <c r="S736" s="271" t="e">
        <f t="shared" ca="1" si="289"/>
        <v>#REF!</v>
      </c>
      <c r="T736" s="244"/>
      <c r="U736" s="272" t="b">
        <f t="shared" si="290"/>
        <v>0</v>
      </c>
      <c r="V736" s="272" t="e">
        <f t="shared" si="291"/>
        <v>#REF!</v>
      </c>
      <c r="W736" s="272" t="e">
        <f t="shared" si="299"/>
        <v>#REF!</v>
      </c>
      <c r="X736" s="272" t="e">
        <f t="shared" si="292"/>
        <v>#REF!</v>
      </c>
      <c r="Y736" s="272" t="e">
        <f t="shared" si="293"/>
        <v>#REF!</v>
      </c>
      <c r="Z736" s="298"/>
      <c r="AA736" s="305" t="e">
        <f t="shared" si="294"/>
        <v>#REF!</v>
      </c>
      <c r="AB736" s="301" t="e" cm="1">
        <f t="array" ref="AB736">IF( $AA736="", "", INDEX(聲母資料表, $AA736, AB$5))</f>
        <v>#REF!</v>
      </c>
      <c r="AC736" s="301" t="e" cm="1">
        <f t="array" ref="AC736">IF( $AA736="", "", INDEX(聲母資料表, $AA736, AC$5))</f>
        <v>#REF!</v>
      </c>
      <c r="AD736" s="305" t="e">
        <f t="shared" si="295"/>
        <v>#REF!</v>
      </c>
      <c r="AE736" s="301" t="e" cm="1">
        <f t="array" ref="AE736">IF( $X736, "", INDEX(韻母資料表, AD736, AE$5))</f>
        <v>#REF!</v>
      </c>
      <c r="AF736" s="301" t="e" cm="1">
        <f t="array" ref="AF736">IF( $X736, "", INDEX(韻母資料表, AE736, AF$5))</f>
        <v>#REF!</v>
      </c>
      <c r="AG736" s="298"/>
      <c r="AH736" s="301" t="e">
        <f t="array" ref="AH736">IF( $X736, "", IF( INDEX(韻母資料表, AD736, $AH$5) = "入聲", TRUE, FALSE) )</f>
        <v>#REF!</v>
      </c>
      <c r="AI736" s="302" t="e">
        <f t="shared" si="296"/>
        <v>#REF!</v>
      </c>
      <c r="AJ736" s="302" t="e">
        <f t="shared" si="300"/>
        <v>#REF!</v>
      </c>
      <c r="AK736" s="362" t="e">
        <f t="array" ref="AK736">IF( $X736, "", INDEX(韻母資料表, $AD736, $AK$5))</f>
        <v>#REF!</v>
      </c>
      <c r="AL736" s="362" t="e">
        <f t="array" ref="AL736">IF($X736, "", INDEX(白話字韻母八聲調資料表, $AE736, $AJ736))</f>
        <v>#REF!</v>
      </c>
      <c r="AM736" s="298"/>
      <c r="AN736" s="362" t="e" cm="1">
        <f t="array" ref="AN736">IF($W736, "", INDEX(聲母資料表, $AA736, AN$5))</f>
        <v>#REF!</v>
      </c>
      <c r="AO736" s="367" t="e" cm="1">
        <f t="array" ref="AO736">IF($X736, "", INDEX(韻母資料表, $AD736, AO$5))</f>
        <v>#REF!</v>
      </c>
      <c r="AP736" s="362" t="e" cm="1">
        <f t="array" ref="AP736">IF($X736, "", INDEX(台羅韻母八聲調資料表, $AE736, $F736))</f>
        <v>#REF!</v>
      </c>
      <c r="AQ736" s="298"/>
      <c r="AR736" s="302" t="e">
        <f t="array" ref="AR736">IF($W736, "", INDEX(聲母資料表, $AA736, $AR$5))</f>
        <v>#REF!</v>
      </c>
      <c r="AS736" s="303" t="e">
        <f t="array" ref="AS736">IF($X736, "", INDEX(韻母資料表, $AD736, $AS$5))</f>
        <v>#REF!</v>
      </c>
      <c r="AT736" s="302" t="e">
        <f t="array" ref="AT736">IF($X736, "", INDEX(閩拼韻母八聲調資料表, $AE736, $AJ736))</f>
        <v>#REF!</v>
      </c>
      <c r="AV736" s="301" t="b">
        <f t="shared" si="298"/>
        <v>0</v>
      </c>
      <c r="AW736" s="301" t="str">
        <f>IF( $AV736, IFERROR( IF(MATCH( $E736, 顎音化聲母!$H$9:$H$37, 0), TRUE, FALSE), FALSE), "")</f>
        <v/>
      </c>
      <c r="AX736" s="301" t="str">
        <f t="array" ref="AX736">IF( AND($AV736, $AW736), INDEX(顎音化聲母資料表, MATCH( $D736 &amp; $E736, 顎音化聲母!$L$5:$L$136, 0), 3), "")</f>
        <v/>
      </c>
      <c r="AY736" s="301" t="e">
        <f t="shared" si="297"/>
        <v>#REF!</v>
      </c>
      <c r="AZ736" s="362" t="e">
        <f t="array" ref="AZ736">IF($AY736="", "", IF( $AX736&lt;&gt;"", $AX736,INDEX(聲母資料表, $AY736, $AZ$5)))</f>
        <v>#REF!</v>
      </c>
      <c r="BA736" s="362" t="e">
        <f t="array" ref="BA736">IF($X736, "", INDEX(方音八音反切資料表, $AE736, $AJ736))</f>
        <v>#REF!</v>
      </c>
    </row>
    <row r="737" spans="2:53">
      <c r="B737" s="307">
        <f t="shared" si="279"/>
        <v>730</v>
      </c>
      <c r="C737" s="404" t="e">
        <f>MID(#REF!, B737, 1)</f>
        <v>#REF!</v>
      </c>
      <c r="D737" s="312"/>
      <c r="E737" s="312"/>
      <c r="F737" s="296"/>
      <c r="G737" s="418" t="e">
        <f t="shared" si="280"/>
        <v>#REF!</v>
      </c>
      <c r="H737" s="269" t="e" cm="1">
        <f t="array" ref="H737">IF( OR($U737, NOT($V737), $X737), "",  $AF737 &amp; INDEX(中文數值資料表, $AJ737, 2) &amp; $AC737)</f>
        <v>#REF!</v>
      </c>
      <c r="I737" s="332" t="e">
        <f t="shared" si="281"/>
        <v>#REF!</v>
      </c>
      <c r="J737" s="333" t="e">
        <f t="shared" si="282"/>
        <v>#REF!</v>
      </c>
      <c r="K737" s="334" t="e">
        <f t="shared" si="283"/>
        <v>#REF!</v>
      </c>
      <c r="L737" s="335" t="e">
        <f t="shared" si="284"/>
        <v>#REF!</v>
      </c>
      <c r="M737" s="270" t="e">
        <f t="shared" ca="1" si="285"/>
        <v>#REF!</v>
      </c>
      <c r="N737" s="270" t="e">
        <f t="shared" ca="1" si="286"/>
        <v>#REF!</v>
      </c>
      <c r="O737" s="270" t="e">
        <f t="shared" ca="1" si="287"/>
        <v>#REF!</v>
      </c>
      <c r="P737" s="270" t="e">
        <f t="shared" ca="1" si="301"/>
        <v>#REF!</v>
      </c>
      <c r="Q737" s="270" t="e">
        <f t="shared" ca="1" si="301"/>
        <v>#REF!</v>
      </c>
      <c r="R737" s="271" t="e">
        <f t="shared" ca="1" si="288"/>
        <v>#REF!</v>
      </c>
      <c r="S737" s="271" t="e">
        <f t="shared" ca="1" si="289"/>
        <v>#REF!</v>
      </c>
      <c r="T737" s="244"/>
      <c r="U737" s="272" t="b">
        <f t="shared" si="290"/>
        <v>0</v>
      </c>
      <c r="V737" s="272" t="e">
        <f t="shared" si="291"/>
        <v>#REF!</v>
      </c>
      <c r="W737" s="272" t="e">
        <f t="shared" si="299"/>
        <v>#REF!</v>
      </c>
      <c r="X737" s="272" t="e">
        <f t="shared" si="292"/>
        <v>#REF!</v>
      </c>
      <c r="Y737" s="272" t="e">
        <f t="shared" si="293"/>
        <v>#REF!</v>
      </c>
      <c r="Z737" s="298"/>
      <c r="AA737" s="305" t="e">
        <f t="shared" si="294"/>
        <v>#REF!</v>
      </c>
      <c r="AB737" s="301" t="e" cm="1">
        <f t="array" ref="AB737">IF( $AA737="", "", INDEX(聲母資料表, $AA737, AB$5))</f>
        <v>#REF!</v>
      </c>
      <c r="AC737" s="301" t="e" cm="1">
        <f t="array" ref="AC737">IF( $AA737="", "", INDEX(聲母資料表, $AA737, AC$5))</f>
        <v>#REF!</v>
      </c>
      <c r="AD737" s="305" t="e">
        <f t="shared" si="295"/>
        <v>#REF!</v>
      </c>
      <c r="AE737" s="301" t="e" cm="1">
        <f t="array" ref="AE737">IF( $X737, "", INDEX(韻母資料表, AD737, AE$5))</f>
        <v>#REF!</v>
      </c>
      <c r="AF737" s="301" t="e" cm="1">
        <f t="array" ref="AF737">IF( $X737, "", INDEX(韻母資料表, AE737, AF$5))</f>
        <v>#REF!</v>
      </c>
      <c r="AG737" s="298"/>
      <c r="AH737" s="301" t="e">
        <f t="array" ref="AH737">IF( $X737, "", IF( INDEX(韻母資料表, AD737, $AH$5) = "入聲", TRUE, FALSE) )</f>
        <v>#REF!</v>
      </c>
      <c r="AI737" s="302" t="e">
        <f t="shared" si="296"/>
        <v>#REF!</v>
      </c>
      <c r="AJ737" s="302" t="e">
        <f t="shared" si="300"/>
        <v>#REF!</v>
      </c>
      <c r="AK737" s="362" t="e">
        <f t="array" ref="AK737">IF( $X737, "", INDEX(韻母資料表, $AD737, $AK$5))</f>
        <v>#REF!</v>
      </c>
      <c r="AL737" s="362" t="e">
        <f t="array" ref="AL737">IF($X737, "", INDEX(白話字韻母八聲調資料表, $AE737, $AJ737))</f>
        <v>#REF!</v>
      </c>
      <c r="AM737" s="298"/>
      <c r="AN737" s="362" t="e" cm="1">
        <f t="array" ref="AN737">IF($W737, "", INDEX(聲母資料表, $AA737, AN$5))</f>
        <v>#REF!</v>
      </c>
      <c r="AO737" s="367" t="e" cm="1">
        <f t="array" ref="AO737">IF($X737, "", INDEX(韻母資料表, $AD737, AO$5))</f>
        <v>#REF!</v>
      </c>
      <c r="AP737" s="362" t="e" cm="1">
        <f t="array" ref="AP737">IF($X737, "", INDEX(台羅韻母八聲調資料表, $AE737, $F737))</f>
        <v>#REF!</v>
      </c>
      <c r="AQ737" s="298"/>
      <c r="AR737" s="302" t="e">
        <f t="array" ref="AR737">IF($W737, "", INDEX(聲母資料表, $AA737, $AR$5))</f>
        <v>#REF!</v>
      </c>
      <c r="AS737" s="303" t="e">
        <f t="array" ref="AS737">IF($X737, "", INDEX(韻母資料表, $AD737, $AS$5))</f>
        <v>#REF!</v>
      </c>
      <c r="AT737" s="302" t="e">
        <f t="array" ref="AT737">IF($X737, "", INDEX(閩拼韻母八聲調資料表, $AE737, $AJ737))</f>
        <v>#REF!</v>
      </c>
      <c r="AV737" s="301" t="b">
        <f t="shared" si="298"/>
        <v>0</v>
      </c>
      <c r="AW737" s="301" t="str">
        <f>IF( $AV737, IFERROR( IF(MATCH( $E737, 顎音化聲母!$H$9:$H$37, 0), TRUE, FALSE), FALSE), "")</f>
        <v/>
      </c>
      <c r="AX737" s="301" t="str">
        <f t="array" ref="AX737">IF( AND($AV737, $AW737), INDEX(顎音化聲母資料表, MATCH( $D737 &amp; $E737, 顎音化聲母!$L$5:$L$136, 0), 3), "")</f>
        <v/>
      </c>
      <c r="AY737" s="301" t="e">
        <f t="shared" si="297"/>
        <v>#REF!</v>
      </c>
      <c r="AZ737" s="362" t="e">
        <f t="array" ref="AZ737">IF($AY737="", "", IF( $AX737&lt;&gt;"", $AX737,INDEX(聲母資料表, $AY737, $AZ$5)))</f>
        <v>#REF!</v>
      </c>
      <c r="BA737" s="362" t="e">
        <f t="array" ref="BA737">IF($X737, "", INDEX(方音八音反切資料表, $AE737, $AJ737))</f>
        <v>#REF!</v>
      </c>
    </row>
    <row r="738" spans="2:53">
      <c r="B738" s="307">
        <f t="shared" si="279"/>
        <v>731</v>
      </c>
      <c r="C738" s="404" t="e">
        <f>MID(#REF!, B738, 1)</f>
        <v>#REF!</v>
      </c>
      <c r="D738" s="312"/>
      <c r="E738" s="312"/>
      <c r="F738" s="296"/>
      <c r="G738" s="418" t="e">
        <f t="shared" si="280"/>
        <v>#REF!</v>
      </c>
      <c r="H738" s="269" t="e" cm="1">
        <f t="array" ref="H738">IF( OR($U738, NOT($V738), $X738), "",  $AF738 &amp; INDEX(中文數值資料表, $AJ738, 2) &amp; $AC738)</f>
        <v>#REF!</v>
      </c>
      <c r="I738" s="332" t="e">
        <f t="shared" si="281"/>
        <v>#REF!</v>
      </c>
      <c r="J738" s="333" t="e">
        <f t="shared" si="282"/>
        <v>#REF!</v>
      </c>
      <c r="K738" s="334" t="e">
        <f t="shared" si="283"/>
        <v>#REF!</v>
      </c>
      <c r="L738" s="335" t="e">
        <f t="shared" si="284"/>
        <v>#REF!</v>
      </c>
      <c r="M738" s="270" t="e">
        <f t="shared" ca="1" si="285"/>
        <v>#REF!</v>
      </c>
      <c r="N738" s="270" t="e">
        <f t="shared" ca="1" si="286"/>
        <v>#REF!</v>
      </c>
      <c r="O738" s="270" t="e">
        <f t="shared" ca="1" si="287"/>
        <v>#REF!</v>
      </c>
      <c r="P738" s="270" t="e">
        <f t="shared" ca="1" si="301"/>
        <v>#REF!</v>
      </c>
      <c r="Q738" s="270" t="e">
        <f t="shared" ca="1" si="301"/>
        <v>#REF!</v>
      </c>
      <c r="R738" s="271" t="e">
        <f t="shared" ca="1" si="288"/>
        <v>#REF!</v>
      </c>
      <c r="S738" s="271" t="e">
        <f t="shared" ca="1" si="289"/>
        <v>#REF!</v>
      </c>
      <c r="T738" s="244"/>
      <c r="U738" s="272" t="b">
        <f t="shared" si="290"/>
        <v>0</v>
      </c>
      <c r="V738" s="272" t="e">
        <f t="shared" si="291"/>
        <v>#REF!</v>
      </c>
      <c r="W738" s="272" t="e">
        <f t="shared" si="299"/>
        <v>#REF!</v>
      </c>
      <c r="X738" s="272" t="e">
        <f t="shared" si="292"/>
        <v>#REF!</v>
      </c>
      <c r="Y738" s="272" t="e">
        <f t="shared" si="293"/>
        <v>#REF!</v>
      </c>
      <c r="Z738" s="298"/>
      <c r="AA738" s="305" t="e">
        <f t="shared" si="294"/>
        <v>#REF!</v>
      </c>
      <c r="AB738" s="301" t="e" cm="1">
        <f t="array" ref="AB738">IF( $AA738="", "", INDEX(聲母資料表, $AA738, AB$5))</f>
        <v>#REF!</v>
      </c>
      <c r="AC738" s="301" t="e" cm="1">
        <f t="array" ref="AC738">IF( $AA738="", "", INDEX(聲母資料表, $AA738, AC$5))</f>
        <v>#REF!</v>
      </c>
      <c r="AD738" s="305" t="e">
        <f t="shared" si="295"/>
        <v>#REF!</v>
      </c>
      <c r="AE738" s="301" t="e" cm="1">
        <f t="array" ref="AE738">IF( $X738, "", INDEX(韻母資料表, AD738, AE$5))</f>
        <v>#REF!</v>
      </c>
      <c r="AF738" s="301" t="e" cm="1">
        <f t="array" ref="AF738">IF( $X738, "", INDEX(韻母資料表, AE738, AF$5))</f>
        <v>#REF!</v>
      </c>
      <c r="AG738" s="298"/>
      <c r="AH738" s="301" t="e">
        <f t="array" ref="AH738">IF( $X738, "", IF( INDEX(韻母資料表, AD738, $AH$5) = "入聲", TRUE, FALSE) )</f>
        <v>#REF!</v>
      </c>
      <c r="AI738" s="302" t="e">
        <f t="shared" si="296"/>
        <v>#REF!</v>
      </c>
      <c r="AJ738" s="302" t="e">
        <f t="shared" si="300"/>
        <v>#REF!</v>
      </c>
      <c r="AK738" s="362" t="e">
        <f t="array" ref="AK738">IF( $X738, "", INDEX(韻母資料表, $AD738, $AK$5))</f>
        <v>#REF!</v>
      </c>
      <c r="AL738" s="362" t="e">
        <f t="array" ref="AL738">IF($X738, "", INDEX(白話字韻母八聲調資料表, $AE738, $AJ738))</f>
        <v>#REF!</v>
      </c>
      <c r="AM738" s="298"/>
      <c r="AN738" s="362" t="e" cm="1">
        <f t="array" ref="AN738">IF($W738, "", INDEX(聲母資料表, $AA738, AN$5))</f>
        <v>#REF!</v>
      </c>
      <c r="AO738" s="367" t="e" cm="1">
        <f t="array" ref="AO738">IF($X738, "", INDEX(韻母資料表, $AD738, AO$5))</f>
        <v>#REF!</v>
      </c>
      <c r="AP738" s="362" t="e" cm="1">
        <f t="array" ref="AP738">IF($X738, "", INDEX(台羅韻母八聲調資料表, $AE738, $F738))</f>
        <v>#REF!</v>
      </c>
      <c r="AQ738" s="298"/>
      <c r="AR738" s="302" t="e">
        <f t="array" ref="AR738">IF($W738, "", INDEX(聲母資料表, $AA738, $AR$5))</f>
        <v>#REF!</v>
      </c>
      <c r="AS738" s="303" t="e">
        <f t="array" ref="AS738">IF($X738, "", INDEX(韻母資料表, $AD738, $AS$5))</f>
        <v>#REF!</v>
      </c>
      <c r="AT738" s="302" t="e">
        <f t="array" ref="AT738">IF($X738, "", INDEX(閩拼韻母八聲調資料表, $AE738, $AJ738))</f>
        <v>#REF!</v>
      </c>
      <c r="AV738" s="301" t="b">
        <f t="shared" si="298"/>
        <v>0</v>
      </c>
      <c r="AW738" s="301" t="str">
        <f>IF( $AV738, IFERROR( IF(MATCH( $E738, 顎音化聲母!$H$9:$H$37, 0), TRUE, FALSE), FALSE), "")</f>
        <v/>
      </c>
      <c r="AX738" s="301" t="str">
        <f t="array" ref="AX738">IF( AND($AV738, $AW738), INDEX(顎音化聲母資料表, MATCH( $D738 &amp; $E738, 顎音化聲母!$L$5:$L$136, 0), 3), "")</f>
        <v/>
      </c>
      <c r="AY738" s="301" t="e">
        <f t="shared" si="297"/>
        <v>#REF!</v>
      </c>
      <c r="AZ738" s="362" t="e">
        <f t="array" ref="AZ738">IF($AY738="", "", IF( $AX738&lt;&gt;"", $AX738,INDEX(聲母資料表, $AY738, $AZ$5)))</f>
        <v>#REF!</v>
      </c>
      <c r="BA738" s="362" t="e">
        <f t="array" ref="BA738">IF($X738, "", INDEX(方音八音反切資料表, $AE738, $AJ738))</f>
        <v>#REF!</v>
      </c>
    </row>
    <row r="739" spans="2:53">
      <c r="B739" s="307">
        <f t="shared" si="279"/>
        <v>732</v>
      </c>
      <c r="C739" s="404" t="e">
        <f>MID(#REF!, B739, 1)</f>
        <v>#REF!</v>
      </c>
      <c r="D739" s="312"/>
      <c r="E739" s="312"/>
      <c r="F739" s="296"/>
      <c r="G739" s="418" t="e">
        <f t="shared" si="280"/>
        <v>#REF!</v>
      </c>
      <c r="H739" s="269" t="e" cm="1">
        <f t="array" ref="H739">IF( OR($U739, NOT($V739), $X739), "",  $AF739 &amp; INDEX(中文數值資料表, $AJ739, 2) &amp; $AC739)</f>
        <v>#REF!</v>
      </c>
      <c r="I739" s="332" t="e">
        <f t="shared" si="281"/>
        <v>#REF!</v>
      </c>
      <c r="J739" s="333" t="e">
        <f t="shared" si="282"/>
        <v>#REF!</v>
      </c>
      <c r="K739" s="334" t="e">
        <f t="shared" si="283"/>
        <v>#REF!</v>
      </c>
      <c r="L739" s="335" t="e">
        <f t="shared" si="284"/>
        <v>#REF!</v>
      </c>
      <c r="M739" s="270" t="e">
        <f t="shared" ca="1" si="285"/>
        <v>#REF!</v>
      </c>
      <c r="N739" s="270" t="e">
        <f t="shared" ca="1" si="286"/>
        <v>#REF!</v>
      </c>
      <c r="O739" s="270" t="e">
        <f t="shared" ca="1" si="287"/>
        <v>#REF!</v>
      </c>
      <c r="P739" s="270" t="e">
        <f t="shared" ca="1" si="301"/>
        <v>#REF!</v>
      </c>
      <c r="Q739" s="270" t="e">
        <f t="shared" ca="1" si="301"/>
        <v>#REF!</v>
      </c>
      <c r="R739" s="271" t="e">
        <f t="shared" ca="1" si="288"/>
        <v>#REF!</v>
      </c>
      <c r="S739" s="271" t="e">
        <f t="shared" ca="1" si="289"/>
        <v>#REF!</v>
      </c>
      <c r="T739" s="244"/>
      <c r="U739" s="272" t="b">
        <f t="shared" si="290"/>
        <v>0</v>
      </c>
      <c r="V739" s="272" t="e">
        <f t="shared" si="291"/>
        <v>#REF!</v>
      </c>
      <c r="W739" s="272" t="e">
        <f t="shared" si="299"/>
        <v>#REF!</v>
      </c>
      <c r="X739" s="272" t="e">
        <f t="shared" si="292"/>
        <v>#REF!</v>
      </c>
      <c r="Y739" s="272" t="e">
        <f t="shared" si="293"/>
        <v>#REF!</v>
      </c>
      <c r="Z739" s="298"/>
      <c r="AA739" s="305" t="e">
        <f t="shared" si="294"/>
        <v>#REF!</v>
      </c>
      <c r="AB739" s="301" t="e" cm="1">
        <f t="array" ref="AB739">IF( $AA739="", "", INDEX(聲母資料表, $AA739, AB$5))</f>
        <v>#REF!</v>
      </c>
      <c r="AC739" s="301" t="e" cm="1">
        <f t="array" ref="AC739">IF( $AA739="", "", INDEX(聲母資料表, $AA739, AC$5))</f>
        <v>#REF!</v>
      </c>
      <c r="AD739" s="305" t="e">
        <f t="shared" si="295"/>
        <v>#REF!</v>
      </c>
      <c r="AE739" s="301" t="e" cm="1">
        <f t="array" ref="AE739">IF( $X739, "", INDEX(韻母資料表, AD739, AE$5))</f>
        <v>#REF!</v>
      </c>
      <c r="AF739" s="301" t="e" cm="1">
        <f t="array" ref="AF739">IF( $X739, "", INDEX(韻母資料表, AE739, AF$5))</f>
        <v>#REF!</v>
      </c>
      <c r="AG739" s="298"/>
      <c r="AH739" s="301" t="e">
        <f t="array" ref="AH739">IF( $X739, "", IF( INDEX(韻母資料表, AD739, $AH$5) = "入聲", TRUE, FALSE) )</f>
        <v>#REF!</v>
      </c>
      <c r="AI739" s="302" t="e">
        <f t="shared" si="296"/>
        <v>#REF!</v>
      </c>
      <c r="AJ739" s="302" t="e">
        <f t="shared" si="300"/>
        <v>#REF!</v>
      </c>
      <c r="AK739" s="362" t="e">
        <f t="array" ref="AK739">IF( $X739, "", INDEX(韻母資料表, $AD739, $AK$5))</f>
        <v>#REF!</v>
      </c>
      <c r="AL739" s="362" t="e">
        <f t="array" ref="AL739">IF($X739, "", INDEX(白話字韻母八聲調資料表, $AE739, $AJ739))</f>
        <v>#REF!</v>
      </c>
      <c r="AM739" s="298"/>
      <c r="AN739" s="362" t="e" cm="1">
        <f t="array" ref="AN739">IF($W739, "", INDEX(聲母資料表, $AA739, AN$5))</f>
        <v>#REF!</v>
      </c>
      <c r="AO739" s="367" t="e" cm="1">
        <f t="array" ref="AO739">IF($X739, "", INDEX(韻母資料表, $AD739, AO$5))</f>
        <v>#REF!</v>
      </c>
      <c r="AP739" s="362" t="e" cm="1">
        <f t="array" ref="AP739">IF($X739, "", INDEX(台羅韻母八聲調資料表, $AE739, $F739))</f>
        <v>#REF!</v>
      </c>
      <c r="AQ739" s="298"/>
      <c r="AR739" s="302" t="e">
        <f t="array" ref="AR739">IF($W739, "", INDEX(聲母資料表, $AA739, $AR$5))</f>
        <v>#REF!</v>
      </c>
      <c r="AS739" s="303" t="e">
        <f t="array" ref="AS739">IF($X739, "", INDEX(韻母資料表, $AD739, $AS$5))</f>
        <v>#REF!</v>
      </c>
      <c r="AT739" s="302" t="e">
        <f t="array" ref="AT739">IF($X739, "", INDEX(閩拼韻母八聲調資料表, $AE739, $AJ739))</f>
        <v>#REF!</v>
      </c>
      <c r="AV739" s="301" t="b">
        <f t="shared" si="298"/>
        <v>0</v>
      </c>
      <c r="AW739" s="301" t="str">
        <f>IF( $AV739, IFERROR( IF(MATCH( $E739, 顎音化聲母!$H$9:$H$37, 0), TRUE, FALSE), FALSE), "")</f>
        <v/>
      </c>
      <c r="AX739" s="301" t="str">
        <f t="array" ref="AX739">IF( AND($AV739, $AW739), INDEX(顎音化聲母資料表, MATCH( $D739 &amp; $E739, 顎音化聲母!$L$5:$L$136, 0), 3), "")</f>
        <v/>
      </c>
      <c r="AY739" s="301" t="e">
        <f t="shared" si="297"/>
        <v>#REF!</v>
      </c>
      <c r="AZ739" s="362" t="e">
        <f t="array" ref="AZ739">IF($AY739="", "", IF( $AX739&lt;&gt;"", $AX739,INDEX(聲母資料表, $AY739, $AZ$5)))</f>
        <v>#REF!</v>
      </c>
      <c r="BA739" s="362" t="e">
        <f t="array" ref="BA739">IF($X739, "", INDEX(方音八音反切資料表, $AE739, $AJ739))</f>
        <v>#REF!</v>
      </c>
    </row>
    <row r="740" spans="2:53">
      <c r="B740" s="307">
        <f t="shared" si="279"/>
        <v>733</v>
      </c>
      <c r="C740" s="404" t="e">
        <f>MID(#REF!, B740, 1)</f>
        <v>#REF!</v>
      </c>
      <c r="D740" s="312"/>
      <c r="E740" s="312"/>
      <c r="F740" s="296"/>
      <c r="G740" s="418" t="e">
        <f t="shared" si="280"/>
        <v>#REF!</v>
      </c>
      <c r="H740" s="269" t="e" cm="1">
        <f t="array" ref="H740">IF( OR($U740, NOT($V740), $X740), "",  $AF740 &amp; INDEX(中文數值資料表, $AJ740, 2) &amp; $AC740)</f>
        <v>#REF!</v>
      </c>
      <c r="I740" s="332" t="e">
        <f t="shared" si="281"/>
        <v>#REF!</v>
      </c>
      <c r="J740" s="333" t="e">
        <f t="shared" si="282"/>
        <v>#REF!</v>
      </c>
      <c r="K740" s="334" t="e">
        <f t="shared" si="283"/>
        <v>#REF!</v>
      </c>
      <c r="L740" s="335" t="e">
        <f t="shared" si="284"/>
        <v>#REF!</v>
      </c>
      <c r="M740" s="270" t="e">
        <f t="shared" ca="1" si="285"/>
        <v>#REF!</v>
      </c>
      <c r="N740" s="270" t="e">
        <f t="shared" ca="1" si="286"/>
        <v>#REF!</v>
      </c>
      <c r="O740" s="270" t="e">
        <f t="shared" ca="1" si="287"/>
        <v>#REF!</v>
      </c>
      <c r="P740" s="270" t="e">
        <f t="shared" ca="1" si="301"/>
        <v>#REF!</v>
      </c>
      <c r="Q740" s="270" t="e">
        <f t="shared" ca="1" si="301"/>
        <v>#REF!</v>
      </c>
      <c r="R740" s="271" t="e">
        <f t="shared" ca="1" si="288"/>
        <v>#REF!</v>
      </c>
      <c r="S740" s="271" t="e">
        <f t="shared" ca="1" si="289"/>
        <v>#REF!</v>
      </c>
      <c r="T740" s="244"/>
      <c r="U740" s="272" t="b">
        <f t="shared" si="290"/>
        <v>0</v>
      </c>
      <c r="V740" s="272" t="e">
        <f t="shared" si="291"/>
        <v>#REF!</v>
      </c>
      <c r="W740" s="272" t="e">
        <f t="shared" si="299"/>
        <v>#REF!</v>
      </c>
      <c r="X740" s="272" t="e">
        <f t="shared" si="292"/>
        <v>#REF!</v>
      </c>
      <c r="Y740" s="272" t="e">
        <f t="shared" si="293"/>
        <v>#REF!</v>
      </c>
      <c r="Z740" s="298"/>
      <c r="AA740" s="305" t="e">
        <f t="shared" si="294"/>
        <v>#REF!</v>
      </c>
      <c r="AB740" s="301" t="e" cm="1">
        <f t="array" ref="AB740">IF( $AA740="", "", INDEX(聲母資料表, $AA740, AB$5))</f>
        <v>#REF!</v>
      </c>
      <c r="AC740" s="301" t="e" cm="1">
        <f t="array" ref="AC740">IF( $AA740="", "", INDEX(聲母資料表, $AA740, AC$5))</f>
        <v>#REF!</v>
      </c>
      <c r="AD740" s="305" t="e">
        <f t="shared" si="295"/>
        <v>#REF!</v>
      </c>
      <c r="AE740" s="301" t="e" cm="1">
        <f t="array" ref="AE740">IF( $X740, "", INDEX(韻母資料表, AD740, AE$5))</f>
        <v>#REF!</v>
      </c>
      <c r="AF740" s="301" t="e" cm="1">
        <f t="array" ref="AF740">IF( $X740, "", INDEX(韻母資料表, AE740, AF$5))</f>
        <v>#REF!</v>
      </c>
      <c r="AG740" s="298"/>
      <c r="AH740" s="301" t="e">
        <f t="array" ref="AH740">IF( $X740, "", IF( INDEX(韻母資料表, AD740, $AH$5) = "入聲", TRUE, FALSE) )</f>
        <v>#REF!</v>
      </c>
      <c r="AI740" s="302" t="e">
        <f t="shared" si="296"/>
        <v>#REF!</v>
      </c>
      <c r="AJ740" s="302" t="e">
        <f t="shared" si="300"/>
        <v>#REF!</v>
      </c>
      <c r="AK740" s="362" t="e">
        <f t="array" ref="AK740">IF( $X740, "", INDEX(韻母資料表, $AD740, $AK$5))</f>
        <v>#REF!</v>
      </c>
      <c r="AL740" s="362" t="e">
        <f t="array" ref="AL740">IF($X740, "", INDEX(白話字韻母八聲調資料表, $AE740, $AJ740))</f>
        <v>#REF!</v>
      </c>
      <c r="AM740" s="298"/>
      <c r="AN740" s="362" t="e" cm="1">
        <f t="array" ref="AN740">IF($W740, "", INDEX(聲母資料表, $AA740, AN$5))</f>
        <v>#REF!</v>
      </c>
      <c r="AO740" s="367" t="e" cm="1">
        <f t="array" ref="AO740">IF($X740, "", INDEX(韻母資料表, $AD740, AO$5))</f>
        <v>#REF!</v>
      </c>
      <c r="AP740" s="362" t="e" cm="1">
        <f t="array" ref="AP740">IF($X740, "", INDEX(台羅韻母八聲調資料表, $AE740, $F740))</f>
        <v>#REF!</v>
      </c>
      <c r="AQ740" s="298"/>
      <c r="AR740" s="302" t="e">
        <f t="array" ref="AR740">IF($W740, "", INDEX(聲母資料表, $AA740, $AR$5))</f>
        <v>#REF!</v>
      </c>
      <c r="AS740" s="303" t="e">
        <f t="array" ref="AS740">IF($X740, "", INDEX(韻母資料表, $AD740, $AS$5))</f>
        <v>#REF!</v>
      </c>
      <c r="AT740" s="302" t="e">
        <f t="array" ref="AT740">IF($X740, "", INDEX(閩拼韻母八聲調資料表, $AE740, $AJ740))</f>
        <v>#REF!</v>
      </c>
      <c r="AV740" s="301" t="b">
        <f t="shared" si="298"/>
        <v>0</v>
      </c>
      <c r="AW740" s="301" t="str">
        <f>IF( $AV740, IFERROR( IF(MATCH( $E740, 顎音化聲母!$H$9:$H$37, 0), TRUE, FALSE), FALSE), "")</f>
        <v/>
      </c>
      <c r="AX740" s="301" t="str">
        <f t="array" ref="AX740">IF( AND($AV740, $AW740), INDEX(顎音化聲母資料表, MATCH( $D740 &amp; $E740, 顎音化聲母!$L$5:$L$136, 0), 3), "")</f>
        <v/>
      </c>
      <c r="AY740" s="301" t="e">
        <f t="shared" si="297"/>
        <v>#REF!</v>
      </c>
      <c r="AZ740" s="362" t="e">
        <f t="array" ref="AZ740">IF($AY740="", "", IF( $AX740&lt;&gt;"", $AX740,INDEX(聲母資料表, $AY740, $AZ$5)))</f>
        <v>#REF!</v>
      </c>
      <c r="BA740" s="362" t="e">
        <f t="array" ref="BA740">IF($X740, "", INDEX(方音八音反切資料表, $AE740, $AJ740))</f>
        <v>#REF!</v>
      </c>
    </row>
    <row r="741" spans="2:53">
      <c r="B741" s="307">
        <f t="shared" si="279"/>
        <v>734</v>
      </c>
      <c r="C741" s="404" t="e">
        <f>MID(#REF!, B741, 1)</f>
        <v>#REF!</v>
      </c>
      <c r="D741" s="312"/>
      <c r="E741" s="312"/>
      <c r="F741" s="296"/>
      <c r="G741" s="418" t="e">
        <f t="shared" si="280"/>
        <v>#REF!</v>
      </c>
      <c r="H741" s="269" t="e" cm="1">
        <f t="array" ref="H741">IF( OR($U741, NOT($V741), $X741), "",  $AF741 &amp; INDEX(中文數值資料表, $AJ741, 2) &amp; $AC741)</f>
        <v>#REF!</v>
      </c>
      <c r="I741" s="332" t="e">
        <f t="shared" si="281"/>
        <v>#REF!</v>
      </c>
      <c r="J741" s="333" t="e">
        <f t="shared" si="282"/>
        <v>#REF!</v>
      </c>
      <c r="K741" s="334" t="e">
        <f t="shared" si="283"/>
        <v>#REF!</v>
      </c>
      <c r="L741" s="335" t="e">
        <f t="shared" si="284"/>
        <v>#REF!</v>
      </c>
      <c r="M741" s="270" t="e">
        <f t="shared" ca="1" si="285"/>
        <v>#REF!</v>
      </c>
      <c r="N741" s="270" t="e">
        <f t="shared" ca="1" si="286"/>
        <v>#REF!</v>
      </c>
      <c r="O741" s="270" t="e">
        <f t="shared" ca="1" si="287"/>
        <v>#REF!</v>
      </c>
      <c r="P741" s="270" t="e">
        <f t="shared" ca="1" si="301"/>
        <v>#REF!</v>
      </c>
      <c r="Q741" s="270" t="e">
        <f t="shared" ca="1" si="301"/>
        <v>#REF!</v>
      </c>
      <c r="R741" s="271" t="e">
        <f t="shared" ca="1" si="288"/>
        <v>#REF!</v>
      </c>
      <c r="S741" s="271" t="e">
        <f t="shared" ca="1" si="289"/>
        <v>#REF!</v>
      </c>
      <c r="T741" s="244"/>
      <c r="U741" s="272" t="b">
        <f t="shared" si="290"/>
        <v>0</v>
      </c>
      <c r="V741" s="272" t="e">
        <f t="shared" si="291"/>
        <v>#REF!</v>
      </c>
      <c r="W741" s="272" t="e">
        <f t="shared" si="299"/>
        <v>#REF!</v>
      </c>
      <c r="X741" s="272" t="e">
        <f t="shared" si="292"/>
        <v>#REF!</v>
      </c>
      <c r="Y741" s="272" t="e">
        <f t="shared" si="293"/>
        <v>#REF!</v>
      </c>
      <c r="Z741" s="298"/>
      <c r="AA741" s="305" t="e">
        <f t="shared" si="294"/>
        <v>#REF!</v>
      </c>
      <c r="AB741" s="301" t="e" cm="1">
        <f t="array" ref="AB741">IF( $AA741="", "", INDEX(聲母資料表, $AA741, AB$5))</f>
        <v>#REF!</v>
      </c>
      <c r="AC741" s="301" t="e" cm="1">
        <f t="array" ref="AC741">IF( $AA741="", "", INDEX(聲母資料表, $AA741, AC$5))</f>
        <v>#REF!</v>
      </c>
      <c r="AD741" s="305" t="e">
        <f t="shared" si="295"/>
        <v>#REF!</v>
      </c>
      <c r="AE741" s="301" t="e" cm="1">
        <f t="array" ref="AE741">IF( $X741, "", INDEX(韻母資料表, AD741, AE$5))</f>
        <v>#REF!</v>
      </c>
      <c r="AF741" s="301" t="e" cm="1">
        <f t="array" ref="AF741">IF( $X741, "", INDEX(韻母資料表, AE741, AF$5))</f>
        <v>#REF!</v>
      </c>
      <c r="AG741" s="298"/>
      <c r="AH741" s="301" t="e">
        <f t="array" ref="AH741">IF( $X741, "", IF( INDEX(韻母資料表, AD741, $AH$5) = "入聲", TRUE, FALSE) )</f>
        <v>#REF!</v>
      </c>
      <c r="AI741" s="302" t="e">
        <f t="shared" si="296"/>
        <v>#REF!</v>
      </c>
      <c r="AJ741" s="302" t="e">
        <f t="shared" si="300"/>
        <v>#REF!</v>
      </c>
      <c r="AK741" s="362" t="e">
        <f t="array" ref="AK741">IF( $X741, "", INDEX(韻母資料表, $AD741, $AK$5))</f>
        <v>#REF!</v>
      </c>
      <c r="AL741" s="362" t="e">
        <f t="array" ref="AL741">IF($X741, "", INDEX(白話字韻母八聲調資料表, $AE741, $AJ741))</f>
        <v>#REF!</v>
      </c>
      <c r="AM741" s="298"/>
      <c r="AN741" s="362" t="e" cm="1">
        <f t="array" ref="AN741">IF($W741, "", INDEX(聲母資料表, $AA741, AN$5))</f>
        <v>#REF!</v>
      </c>
      <c r="AO741" s="367" t="e" cm="1">
        <f t="array" ref="AO741">IF($X741, "", INDEX(韻母資料表, $AD741, AO$5))</f>
        <v>#REF!</v>
      </c>
      <c r="AP741" s="362" t="e" cm="1">
        <f t="array" ref="AP741">IF($X741, "", INDEX(台羅韻母八聲調資料表, $AE741, $F741))</f>
        <v>#REF!</v>
      </c>
      <c r="AQ741" s="298"/>
      <c r="AR741" s="302" t="e">
        <f t="array" ref="AR741">IF($W741, "", INDEX(聲母資料表, $AA741, $AR$5))</f>
        <v>#REF!</v>
      </c>
      <c r="AS741" s="303" t="e">
        <f t="array" ref="AS741">IF($X741, "", INDEX(韻母資料表, $AD741, $AS$5))</f>
        <v>#REF!</v>
      </c>
      <c r="AT741" s="302" t="e">
        <f t="array" ref="AT741">IF($X741, "", INDEX(閩拼韻母八聲調資料表, $AE741, $AJ741))</f>
        <v>#REF!</v>
      </c>
      <c r="AV741" s="301" t="b">
        <f t="shared" si="298"/>
        <v>0</v>
      </c>
      <c r="AW741" s="301" t="str">
        <f>IF( $AV741, IFERROR( IF(MATCH( $E741, 顎音化聲母!$H$9:$H$37, 0), TRUE, FALSE), FALSE), "")</f>
        <v/>
      </c>
      <c r="AX741" s="301" t="str">
        <f t="array" ref="AX741">IF( AND($AV741, $AW741), INDEX(顎音化聲母資料表, MATCH( $D741 &amp; $E741, 顎音化聲母!$L$5:$L$136, 0), 3), "")</f>
        <v/>
      </c>
      <c r="AY741" s="301" t="e">
        <f t="shared" si="297"/>
        <v>#REF!</v>
      </c>
      <c r="AZ741" s="362" t="e">
        <f t="array" ref="AZ741">IF($AY741="", "", IF( $AX741&lt;&gt;"", $AX741,INDEX(聲母資料表, $AY741, $AZ$5)))</f>
        <v>#REF!</v>
      </c>
      <c r="BA741" s="362" t="e">
        <f t="array" ref="BA741">IF($X741, "", INDEX(方音八音反切資料表, $AE741, $AJ741))</f>
        <v>#REF!</v>
      </c>
    </row>
    <row r="742" spans="2:53">
      <c r="B742" s="307">
        <f t="shared" si="279"/>
        <v>735</v>
      </c>
      <c r="C742" s="404" t="e">
        <f>MID(#REF!, B742, 1)</f>
        <v>#REF!</v>
      </c>
      <c r="D742" s="312"/>
      <c r="E742" s="312"/>
      <c r="F742" s="296"/>
      <c r="G742" s="418" t="e">
        <f t="shared" si="280"/>
        <v>#REF!</v>
      </c>
      <c r="H742" s="269" t="e" cm="1">
        <f t="array" ref="H742">IF( OR($U742, NOT($V742), $X742), "",  $AF742 &amp; INDEX(中文數值資料表, $AJ742, 2) &amp; $AC742)</f>
        <v>#REF!</v>
      </c>
      <c r="I742" s="332" t="e">
        <f t="shared" si="281"/>
        <v>#REF!</v>
      </c>
      <c r="J742" s="333" t="e">
        <f t="shared" si="282"/>
        <v>#REF!</v>
      </c>
      <c r="K742" s="334" t="e">
        <f t="shared" si="283"/>
        <v>#REF!</v>
      </c>
      <c r="L742" s="335" t="e">
        <f t="shared" si="284"/>
        <v>#REF!</v>
      </c>
      <c r="M742" s="270" t="e">
        <f t="shared" ca="1" si="285"/>
        <v>#REF!</v>
      </c>
      <c r="N742" s="270" t="e">
        <f t="shared" ca="1" si="286"/>
        <v>#REF!</v>
      </c>
      <c r="O742" s="270" t="e">
        <f t="shared" ca="1" si="287"/>
        <v>#REF!</v>
      </c>
      <c r="P742" s="270" t="e">
        <f t="shared" ca="1" si="301"/>
        <v>#REF!</v>
      </c>
      <c r="Q742" s="270" t="e">
        <f t="shared" ca="1" si="301"/>
        <v>#REF!</v>
      </c>
      <c r="R742" s="271" t="e">
        <f t="shared" ca="1" si="288"/>
        <v>#REF!</v>
      </c>
      <c r="S742" s="271" t="e">
        <f t="shared" ca="1" si="289"/>
        <v>#REF!</v>
      </c>
      <c r="T742" s="244"/>
      <c r="U742" s="272" t="b">
        <f t="shared" si="290"/>
        <v>0</v>
      </c>
      <c r="V742" s="272" t="e">
        <f t="shared" si="291"/>
        <v>#REF!</v>
      </c>
      <c r="W742" s="272" t="e">
        <f t="shared" si="299"/>
        <v>#REF!</v>
      </c>
      <c r="X742" s="272" t="e">
        <f t="shared" si="292"/>
        <v>#REF!</v>
      </c>
      <c r="Y742" s="272" t="e">
        <f t="shared" si="293"/>
        <v>#REF!</v>
      </c>
      <c r="Z742" s="298"/>
      <c r="AA742" s="305" t="e">
        <f t="shared" si="294"/>
        <v>#REF!</v>
      </c>
      <c r="AB742" s="301" t="e" cm="1">
        <f t="array" ref="AB742">IF( $AA742="", "", INDEX(聲母資料表, $AA742, AB$5))</f>
        <v>#REF!</v>
      </c>
      <c r="AC742" s="301" t="e" cm="1">
        <f t="array" ref="AC742">IF( $AA742="", "", INDEX(聲母資料表, $AA742, AC$5))</f>
        <v>#REF!</v>
      </c>
      <c r="AD742" s="305" t="e">
        <f t="shared" si="295"/>
        <v>#REF!</v>
      </c>
      <c r="AE742" s="301" t="e" cm="1">
        <f t="array" ref="AE742">IF( $X742, "", INDEX(韻母資料表, AD742, AE$5))</f>
        <v>#REF!</v>
      </c>
      <c r="AF742" s="301" t="e" cm="1">
        <f t="array" ref="AF742">IF( $X742, "", INDEX(韻母資料表, AE742, AF$5))</f>
        <v>#REF!</v>
      </c>
      <c r="AG742" s="298"/>
      <c r="AH742" s="301" t="e">
        <f t="array" ref="AH742">IF( $X742, "", IF( INDEX(韻母資料表, AD742, $AH$5) = "入聲", TRUE, FALSE) )</f>
        <v>#REF!</v>
      </c>
      <c r="AI742" s="302" t="e">
        <f t="shared" si="296"/>
        <v>#REF!</v>
      </c>
      <c r="AJ742" s="302" t="e">
        <f t="shared" si="300"/>
        <v>#REF!</v>
      </c>
      <c r="AK742" s="362" t="e">
        <f t="array" ref="AK742">IF( $X742, "", INDEX(韻母資料表, $AD742, $AK$5))</f>
        <v>#REF!</v>
      </c>
      <c r="AL742" s="362" t="e">
        <f t="array" ref="AL742">IF($X742, "", INDEX(白話字韻母八聲調資料表, $AE742, $AJ742))</f>
        <v>#REF!</v>
      </c>
      <c r="AM742" s="298"/>
      <c r="AN742" s="362" t="e" cm="1">
        <f t="array" ref="AN742">IF($W742, "", INDEX(聲母資料表, $AA742, AN$5))</f>
        <v>#REF!</v>
      </c>
      <c r="AO742" s="367" t="e" cm="1">
        <f t="array" ref="AO742">IF($X742, "", INDEX(韻母資料表, $AD742, AO$5))</f>
        <v>#REF!</v>
      </c>
      <c r="AP742" s="362" t="e" cm="1">
        <f t="array" ref="AP742">IF($X742, "", INDEX(台羅韻母八聲調資料表, $AE742, $F742))</f>
        <v>#REF!</v>
      </c>
      <c r="AQ742" s="298"/>
      <c r="AR742" s="302" t="e">
        <f t="array" ref="AR742">IF($W742, "", INDEX(聲母資料表, $AA742, $AR$5))</f>
        <v>#REF!</v>
      </c>
      <c r="AS742" s="303" t="e">
        <f t="array" ref="AS742">IF($X742, "", INDEX(韻母資料表, $AD742, $AS$5))</f>
        <v>#REF!</v>
      </c>
      <c r="AT742" s="302" t="e">
        <f t="array" ref="AT742">IF($X742, "", INDEX(閩拼韻母八聲調資料表, $AE742, $AJ742))</f>
        <v>#REF!</v>
      </c>
      <c r="AV742" s="301" t="b">
        <f t="shared" si="298"/>
        <v>0</v>
      </c>
      <c r="AW742" s="301" t="str">
        <f>IF( $AV742, IFERROR( IF(MATCH( $E742, 顎音化聲母!$H$9:$H$37, 0), TRUE, FALSE), FALSE), "")</f>
        <v/>
      </c>
      <c r="AX742" s="301" t="str">
        <f t="array" ref="AX742">IF( AND($AV742, $AW742), INDEX(顎音化聲母資料表, MATCH( $D742 &amp; $E742, 顎音化聲母!$L$5:$L$136, 0), 3), "")</f>
        <v/>
      </c>
      <c r="AY742" s="301" t="e">
        <f t="shared" si="297"/>
        <v>#REF!</v>
      </c>
      <c r="AZ742" s="362" t="e">
        <f t="array" ref="AZ742">IF($AY742="", "", IF( $AX742&lt;&gt;"", $AX742,INDEX(聲母資料表, $AY742, $AZ$5)))</f>
        <v>#REF!</v>
      </c>
      <c r="BA742" s="362" t="e">
        <f t="array" ref="BA742">IF($X742, "", INDEX(方音八音反切資料表, $AE742, $AJ742))</f>
        <v>#REF!</v>
      </c>
    </row>
    <row r="743" spans="2:53">
      <c r="B743" s="307">
        <f t="shared" si="279"/>
        <v>736</v>
      </c>
      <c r="C743" s="404" t="e">
        <f>MID(#REF!, B743, 1)</f>
        <v>#REF!</v>
      </c>
      <c r="D743" s="312"/>
      <c r="E743" s="312"/>
      <c r="F743" s="296"/>
      <c r="G743" s="418" t="e">
        <f t="shared" si="280"/>
        <v>#REF!</v>
      </c>
      <c r="H743" s="269" t="e" cm="1">
        <f t="array" ref="H743">IF( OR($U743, NOT($V743), $X743), "",  $AF743 &amp; INDEX(中文數值資料表, $AJ743, 2) &amp; $AC743)</f>
        <v>#REF!</v>
      </c>
      <c r="I743" s="332" t="e">
        <f t="shared" si="281"/>
        <v>#REF!</v>
      </c>
      <c r="J743" s="333" t="e">
        <f t="shared" si="282"/>
        <v>#REF!</v>
      </c>
      <c r="K743" s="334" t="e">
        <f t="shared" si="283"/>
        <v>#REF!</v>
      </c>
      <c r="L743" s="335" t="e">
        <f t="shared" si="284"/>
        <v>#REF!</v>
      </c>
      <c r="M743" s="270" t="e">
        <f t="shared" ca="1" si="285"/>
        <v>#REF!</v>
      </c>
      <c r="N743" s="270" t="e">
        <f t="shared" ca="1" si="286"/>
        <v>#REF!</v>
      </c>
      <c r="O743" s="270" t="e">
        <f t="shared" ca="1" si="287"/>
        <v>#REF!</v>
      </c>
      <c r="P743" s="270" t="e">
        <f t="shared" ca="1" si="301"/>
        <v>#REF!</v>
      </c>
      <c r="Q743" s="270" t="e">
        <f t="shared" ca="1" si="301"/>
        <v>#REF!</v>
      </c>
      <c r="R743" s="271" t="e">
        <f t="shared" ca="1" si="288"/>
        <v>#REF!</v>
      </c>
      <c r="S743" s="271" t="e">
        <f t="shared" ca="1" si="289"/>
        <v>#REF!</v>
      </c>
      <c r="T743" s="244"/>
      <c r="U743" s="272" t="b">
        <f t="shared" si="290"/>
        <v>0</v>
      </c>
      <c r="V743" s="272" t="e">
        <f t="shared" si="291"/>
        <v>#REF!</v>
      </c>
      <c r="W743" s="272" t="e">
        <f t="shared" si="299"/>
        <v>#REF!</v>
      </c>
      <c r="X743" s="272" t="e">
        <f t="shared" si="292"/>
        <v>#REF!</v>
      </c>
      <c r="Y743" s="272" t="e">
        <f t="shared" si="293"/>
        <v>#REF!</v>
      </c>
      <c r="Z743" s="298"/>
      <c r="AA743" s="305" t="e">
        <f t="shared" si="294"/>
        <v>#REF!</v>
      </c>
      <c r="AB743" s="301" t="e" cm="1">
        <f t="array" ref="AB743">IF( $AA743="", "", INDEX(聲母資料表, $AA743, AB$5))</f>
        <v>#REF!</v>
      </c>
      <c r="AC743" s="301" t="e" cm="1">
        <f t="array" ref="AC743">IF( $AA743="", "", INDEX(聲母資料表, $AA743, AC$5))</f>
        <v>#REF!</v>
      </c>
      <c r="AD743" s="305" t="e">
        <f t="shared" si="295"/>
        <v>#REF!</v>
      </c>
      <c r="AE743" s="301" t="e" cm="1">
        <f t="array" ref="AE743">IF( $X743, "", INDEX(韻母資料表, AD743, AE$5))</f>
        <v>#REF!</v>
      </c>
      <c r="AF743" s="301" t="e" cm="1">
        <f t="array" ref="AF743">IF( $X743, "", INDEX(韻母資料表, AE743, AF$5))</f>
        <v>#REF!</v>
      </c>
      <c r="AG743" s="298"/>
      <c r="AH743" s="301" t="e">
        <f t="array" ref="AH743">IF( $X743, "", IF( INDEX(韻母資料表, AD743, $AH$5) = "入聲", TRUE, FALSE) )</f>
        <v>#REF!</v>
      </c>
      <c r="AI743" s="302" t="e">
        <f t="shared" si="296"/>
        <v>#REF!</v>
      </c>
      <c r="AJ743" s="302" t="e">
        <f t="shared" si="300"/>
        <v>#REF!</v>
      </c>
      <c r="AK743" s="362" t="e">
        <f t="array" ref="AK743">IF( $X743, "", INDEX(韻母資料表, $AD743, $AK$5))</f>
        <v>#REF!</v>
      </c>
      <c r="AL743" s="362" t="e">
        <f t="array" ref="AL743">IF($X743, "", INDEX(白話字韻母八聲調資料表, $AE743, $AJ743))</f>
        <v>#REF!</v>
      </c>
      <c r="AM743" s="298"/>
      <c r="AN743" s="362" t="e" cm="1">
        <f t="array" ref="AN743">IF($W743, "", INDEX(聲母資料表, $AA743, AN$5))</f>
        <v>#REF!</v>
      </c>
      <c r="AO743" s="367" t="e" cm="1">
        <f t="array" ref="AO743">IF($X743, "", INDEX(韻母資料表, $AD743, AO$5))</f>
        <v>#REF!</v>
      </c>
      <c r="AP743" s="362" t="e" cm="1">
        <f t="array" ref="AP743">IF($X743, "", INDEX(台羅韻母八聲調資料表, $AE743, $F743))</f>
        <v>#REF!</v>
      </c>
      <c r="AQ743" s="298"/>
      <c r="AR743" s="302" t="e">
        <f t="array" ref="AR743">IF($W743, "", INDEX(聲母資料表, $AA743, $AR$5))</f>
        <v>#REF!</v>
      </c>
      <c r="AS743" s="303" t="e">
        <f t="array" ref="AS743">IF($X743, "", INDEX(韻母資料表, $AD743, $AS$5))</f>
        <v>#REF!</v>
      </c>
      <c r="AT743" s="302" t="e">
        <f t="array" ref="AT743">IF($X743, "", INDEX(閩拼韻母八聲調資料表, $AE743, $AJ743))</f>
        <v>#REF!</v>
      </c>
      <c r="AV743" s="301" t="b">
        <f t="shared" si="298"/>
        <v>0</v>
      </c>
      <c r="AW743" s="301" t="str">
        <f>IF( $AV743, IFERROR( IF(MATCH( $E743, 顎音化聲母!$H$9:$H$37, 0), TRUE, FALSE), FALSE), "")</f>
        <v/>
      </c>
      <c r="AX743" s="301" t="str">
        <f t="array" ref="AX743">IF( AND($AV743, $AW743), INDEX(顎音化聲母資料表, MATCH( $D743 &amp; $E743, 顎音化聲母!$L$5:$L$136, 0), 3), "")</f>
        <v/>
      </c>
      <c r="AY743" s="301" t="e">
        <f t="shared" si="297"/>
        <v>#REF!</v>
      </c>
      <c r="AZ743" s="362" t="e">
        <f t="array" ref="AZ743">IF($AY743="", "", IF( $AX743&lt;&gt;"", $AX743,INDEX(聲母資料表, $AY743, $AZ$5)))</f>
        <v>#REF!</v>
      </c>
      <c r="BA743" s="362" t="e">
        <f t="array" ref="BA743">IF($X743, "", INDEX(方音八音反切資料表, $AE743, $AJ743))</f>
        <v>#REF!</v>
      </c>
    </row>
    <row r="744" spans="2:53">
      <c r="B744" s="307">
        <f t="shared" si="279"/>
        <v>737</v>
      </c>
      <c r="C744" s="404" t="e">
        <f>MID(#REF!, B744, 1)</f>
        <v>#REF!</v>
      </c>
      <c r="D744" s="312"/>
      <c r="E744" s="312"/>
      <c r="F744" s="296"/>
      <c r="G744" s="418" t="e">
        <f t="shared" si="280"/>
        <v>#REF!</v>
      </c>
      <c r="H744" s="269" t="e" cm="1">
        <f t="array" ref="H744">IF( OR($U744, NOT($V744), $X744), "",  $AF744 &amp; INDEX(中文數值資料表, $AJ744, 2) &amp; $AC744)</f>
        <v>#REF!</v>
      </c>
      <c r="I744" s="332" t="e">
        <f t="shared" si="281"/>
        <v>#REF!</v>
      </c>
      <c r="J744" s="333" t="e">
        <f t="shared" si="282"/>
        <v>#REF!</v>
      </c>
      <c r="K744" s="334" t="e">
        <f t="shared" si="283"/>
        <v>#REF!</v>
      </c>
      <c r="L744" s="335" t="e">
        <f t="shared" si="284"/>
        <v>#REF!</v>
      </c>
      <c r="M744" s="270" t="e">
        <f t="shared" ca="1" si="285"/>
        <v>#REF!</v>
      </c>
      <c r="N744" s="270" t="e">
        <f t="shared" ca="1" si="286"/>
        <v>#REF!</v>
      </c>
      <c r="O744" s="270" t="e">
        <f t="shared" ca="1" si="287"/>
        <v>#REF!</v>
      </c>
      <c r="P744" s="270" t="e">
        <f t="shared" ca="1" si="301"/>
        <v>#REF!</v>
      </c>
      <c r="Q744" s="270" t="e">
        <f t="shared" ca="1" si="301"/>
        <v>#REF!</v>
      </c>
      <c r="R744" s="271" t="e">
        <f t="shared" ca="1" si="288"/>
        <v>#REF!</v>
      </c>
      <c r="S744" s="271" t="e">
        <f t="shared" ca="1" si="289"/>
        <v>#REF!</v>
      </c>
      <c r="T744" s="244"/>
      <c r="U744" s="272" t="b">
        <f t="shared" si="290"/>
        <v>0</v>
      </c>
      <c r="V744" s="272" t="e">
        <f t="shared" si="291"/>
        <v>#REF!</v>
      </c>
      <c r="W744" s="272" t="e">
        <f t="shared" si="299"/>
        <v>#REF!</v>
      </c>
      <c r="X744" s="272" t="e">
        <f t="shared" si="292"/>
        <v>#REF!</v>
      </c>
      <c r="Y744" s="272" t="e">
        <f t="shared" si="293"/>
        <v>#REF!</v>
      </c>
      <c r="Z744" s="298"/>
      <c r="AA744" s="305" t="e">
        <f t="shared" si="294"/>
        <v>#REF!</v>
      </c>
      <c r="AB744" s="301" t="e" cm="1">
        <f t="array" ref="AB744">IF( $AA744="", "", INDEX(聲母資料表, $AA744, AB$5))</f>
        <v>#REF!</v>
      </c>
      <c r="AC744" s="301" t="e" cm="1">
        <f t="array" ref="AC744">IF( $AA744="", "", INDEX(聲母資料表, $AA744, AC$5))</f>
        <v>#REF!</v>
      </c>
      <c r="AD744" s="305" t="e">
        <f t="shared" si="295"/>
        <v>#REF!</v>
      </c>
      <c r="AE744" s="301" t="e" cm="1">
        <f t="array" ref="AE744">IF( $X744, "", INDEX(韻母資料表, AD744, AE$5))</f>
        <v>#REF!</v>
      </c>
      <c r="AF744" s="301" t="e" cm="1">
        <f t="array" ref="AF744">IF( $X744, "", INDEX(韻母資料表, AE744, AF$5))</f>
        <v>#REF!</v>
      </c>
      <c r="AG744" s="298"/>
      <c r="AH744" s="301" t="e">
        <f t="array" ref="AH744">IF( $X744, "", IF( INDEX(韻母資料表, AD744, $AH$5) = "入聲", TRUE, FALSE) )</f>
        <v>#REF!</v>
      </c>
      <c r="AI744" s="302" t="e">
        <f t="shared" si="296"/>
        <v>#REF!</v>
      </c>
      <c r="AJ744" s="302" t="e">
        <f t="shared" si="300"/>
        <v>#REF!</v>
      </c>
      <c r="AK744" s="362" t="e">
        <f t="array" ref="AK744">IF( $X744, "", INDEX(韻母資料表, $AD744, $AK$5))</f>
        <v>#REF!</v>
      </c>
      <c r="AL744" s="362" t="e">
        <f t="array" ref="AL744">IF($X744, "", INDEX(白話字韻母八聲調資料表, $AE744, $AJ744))</f>
        <v>#REF!</v>
      </c>
      <c r="AM744" s="298"/>
      <c r="AN744" s="362" t="e" cm="1">
        <f t="array" ref="AN744">IF($W744, "", INDEX(聲母資料表, $AA744, AN$5))</f>
        <v>#REF!</v>
      </c>
      <c r="AO744" s="367" t="e" cm="1">
        <f t="array" ref="AO744">IF($X744, "", INDEX(韻母資料表, $AD744, AO$5))</f>
        <v>#REF!</v>
      </c>
      <c r="AP744" s="362" t="e" cm="1">
        <f t="array" ref="AP744">IF($X744, "", INDEX(台羅韻母八聲調資料表, $AE744, $F744))</f>
        <v>#REF!</v>
      </c>
      <c r="AQ744" s="298"/>
      <c r="AR744" s="302" t="e">
        <f t="array" ref="AR744">IF($W744, "", INDEX(聲母資料表, $AA744, $AR$5))</f>
        <v>#REF!</v>
      </c>
      <c r="AS744" s="303" t="e">
        <f t="array" ref="AS744">IF($X744, "", INDEX(韻母資料表, $AD744, $AS$5))</f>
        <v>#REF!</v>
      </c>
      <c r="AT744" s="302" t="e">
        <f t="array" ref="AT744">IF($X744, "", INDEX(閩拼韻母八聲調資料表, $AE744, $AJ744))</f>
        <v>#REF!</v>
      </c>
      <c r="AV744" s="301" t="b">
        <f t="shared" si="298"/>
        <v>0</v>
      </c>
      <c r="AW744" s="301" t="str">
        <f>IF( $AV744, IFERROR( IF(MATCH( $E744, 顎音化聲母!$H$9:$H$37, 0), TRUE, FALSE), FALSE), "")</f>
        <v/>
      </c>
      <c r="AX744" s="301" t="str">
        <f t="array" ref="AX744">IF( AND($AV744, $AW744), INDEX(顎音化聲母資料表, MATCH( $D744 &amp; $E744, 顎音化聲母!$L$5:$L$136, 0), 3), "")</f>
        <v/>
      </c>
      <c r="AY744" s="301" t="e">
        <f t="shared" si="297"/>
        <v>#REF!</v>
      </c>
      <c r="AZ744" s="362" t="e">
        <f t="array" ref="AZ744">IF($AY744="", "", IF( $AX744&lt;&gt;"", $AX744,INDEX(聲母資料表, $AY744, $AZ$5)))</f>
        <v>#REF!</v>
      </c>
      <c r="BA744" s="362" t="e">
        <f t="array" ref="BA744">IF($X744, "", INDEX(方音八音反切資料表, $AE744, $AJ744))</f>
        <v>#REF!</v>
      </c>
    </row>
    <row r="745" spans="2:53">
      <c r="B745" s="307">
        <f t="shared" si="279"/>
        <v>738</v>
      </c>
      <c r="C745" s="404" t="e">
        <f>MID(#REF!, B745, 1)</f>
        <v>#REF!</v>
      </c>
      <c r="D745" s="312"/>
      <c r="E745" s="312"/>
      <c r="F745" s="296"/>
      <c r="G745" s="418" t="e">
        <f t="shared" si="280"/>
        <v>#REF!</v>
      </c>
      <c r="H745" s="269" t="e" cm="1">
        <f t="array" ref="H745">IF( OR($U745, NOT($V745), $X745), "",  $AF745 &amp; INDEX(中文數值資料表, $AJ745, 2) &amp; $AC745)</f>
        <v>#REF!</v>
      </c>
      <c r="I745" s="332" t="e">
        <f t="shared" si="281"/>
        <v>#REF!</v>
      </c>
      <c r="J745" s="333" t="e">
        <f t="shared" si="282"/>
        <v>#REF!</v>
      </c>
      <c r="K745" s="334" t="e">
        <f t="shared" si="283"/>
        <v>#REF!</v>
      </c>
      <c r="L745" s="335" t="e">
        <f t="shared" si="284"/>
        <v>#REF!</v>
      </c>
      <c r="M745" s="270" t="e">
        <f t="shared" ca="1" si="285"/>
        <v>#REF!</v>
      </c>
      <c r="N745" s="270" t="e">
        <f t="shared" ca="1" si="286"/>
        <v>#REF!</v>
      </c>
      <c r="O745" s="270" t="e">
        <f t="shared" ca="1" si="287"/>
        <v>#REF!</v>
      </c>
      <c r="P745" s="270" t="e">
        <f t="shared" ca="1" si="301"/>
        <v>#REF!</v>
      </c>
      <c r="Q745" s="270" t="e">
        <f t="shared" ca="1" si="301"/>
        <v>#REF!</v>
      </c>
      <c r="R745" s="271" t="e">
        <f t="shared" ca="1" si="288"/>
        <v>#REF!</v>
      </c>
      <c r="S745" s="271" t="e">
        <f t="shared" ca="1" si="289"/>
        <v>#REF!</v>
      </c>
      <c r="T745" s="244"/>
      <c r="U745" s="272" t="b">
        <f t="shared" si="290"/>
        <v>0</v>
      </c>
      <c r="V745" s="272" t="e">
        <f t="shared" si="291"/>
        <v>#REF!</v>
      </c>
      <c r="W745" s="272" t="e">
        <f t="shared" si="299"/>
        <v>#REF!</v>
      </c>
      <c r="X745" s="272" t="e">
        <f t="shared" si="292"/>
        <v>#REF!</v>
      </c>
      <c r="Y745" s="272" t="e">
        <f t="shared" si="293"/>
        <v>#REF!</v>
      </c>
      <c r="Z745" s="298"/>
      <c r="AA745" s="305" t="e">
        <f t="shared" si="294"/>
        <v>#REF!</v>
      </c>
      <c r="AB745" s="301" t="e" cm="1">
        <f t="array" ref="AB745">IF( $AA745="", "", INDEX(聲母資料表, $AA745, AB$5))</f>
        <v>#REF!</v>
      </c>
      <c r="AC745" s="301" t="e" cm="1">
        <f t="array" ref="AC745">IF( $AA745="", "", INDEX(聲母資料表, $AA745, AC$5))</f>
        <v>#REF!</v>
      </c>
      <c r="AD745" s="305" t="e">
        <f t="shared" si="295"/>
        <v>#REF!</v>
      </c>
      <c r="AE745" s="301" t="e" cm="1">
        <f t="array" ref="AE745">IF( $X745, "", INDEX(韻母資料表, AD745, AE$5))</f>
        <v>#REF!</v>
      </c>
      <c r="AF745" s="301" t="e" cm="1">
        <f t="array" ref="AF745">IF( $X745, "", INDEX(韻母資料表, AE745, AF$5))</f>
        <v>#REF!</v>
      </c>
      <c r="AG745" s="298"/>
      <c r="AH745" s="301" t="e">
        <f t="array" ref="AH745">IF( $X745, "", IF( INDEX(韻母資料表, AD745, $AH$5) = "入聲", TRUE, FALSE) )</f>
        <v>#REF!</v>
      </c>
      <c r="AI745" s="302" t="e">
        <f t="shared" si="296"/>
        <v>#REF!</v>
      </c>
      <c r="AJ745" s="302" t="e">
        <f t="shared" si="300"/>
        <v>#REF!</v>
      </c>
      <c r="AK745" s="362" t="e">
        <f t="array" ref="AK745">IF( $X745, "", INDEX(韻母資料表, $AD745, $AK$5))</f>
        <v>#REF!</v>
      </c>
      <c r="AL745" s="362" t="e">
        <f t="array" ref="AL745">IF($X745, "", INDEX(白話字韻母八聲調資料表, $AE745, $AJ745))</f>
        <v>#REF!</v>
      </c>
      <c r="AM745" s="298"/>
      <c r="AN745" s="362" t="e" cm="1">
        <f t="array" ref="AN745">IF($W745, "", INDEX(聲母資料表, $AA745, AN$5))</f>
        <v>#REF!</v>
      </c>
      <c r="AO745" s="367" t="e" cm="1">
        <f t="array" ref="AO745">IF($X745, "", INDEX(韻母資料表, $AD745, AO$5))</f>
        <v>#REF!</v>
      </c>
      <c r="AP745" s="362" t="e" cm="1">
        <f t="array" ref="AP745">IF($X745, "", INDEX(台羅韻母八聲調資料表, $AE745, $F745))</f>
        <v>#REF!</v>
      </c>
      <c r="AQ745" s="298"/>
      <c r="AR745" s="302" t="e">
        <f t="array" ref="AR745">IF($W745, "", INDEX(聲母資料表, $AA745, $AR$5))</f>
        <v>#REF!</v>
      </c>
      <c r="AS745" s="303" t="e">
        <f t="array" ref="AS745">IF($X745, "", INDEX(韻母資料表, $AD745, $AS$5))</f>
        <v>#REF!</v>
      </c>
      <c r="AT745" s="302" t="e">
        <f t="array" ref="AT745">IF($X745, "", INDEX(閩拼韻母八聲調資料表, $AE745, $AJ745))</f>
        <v>#REF!</v>
      </c>
      <c r="AV745" s="301" t="b">
        <f t="shared" si="298"/>
        <v>0</v>
      </c>
      <c r="AW745" s="301" t="str">
        <f>IF( $AV745, IFERROR( IF(MATCH( $E745, 顎音化聲母!$H$9:$H$37, 0), TRUE, FALSE), FALSE), "")</f>
        <v/>
      </c>
      <c r="AX745" s="301" t="str">
        <f t="array" ref="AX745">IF( AND($AV745, $AW745), INDEX(顎音化聲母資料表, MATCH( $D745 &amp; $E745, 顎音化聲母!$L$5:$L$136, 0), 3), "")</f>
        <v/>
      </c>
      <c r="AY745" s="301" t="e">
        <f t="shared" si="297"/>
        <v>#REF!</v>
      </c>
      <c r="AZ745" s="362" t="e">
        <f t="array" ref="AZ745">IF($AY745="", "", IF( $AX745&lt;&gt;"", $AX745,INDEX(聲母資料表, $AY745, $AZ$5)))</f>
        <v>#REF!</v>
      </c>
      <c r="BA745" s="362" t="e">
        <f t="array" ref="BA745">IF($X745, "", INDEX(方音八音反切資料表, $AE745, $AJ745))</f>
        <v>#REF!</v>
      </c>
    </row>
    <row r="746" spans="2:53">
      <c r="B746" s="307">
        <f t="shared" si="279"/>
        <v>739</v>
      </c>
      <c r="C746" s="404" t="e">
        <f>MID(#REF!, B746, 1)</f>
        <v>#REF!</v>
      </c>
      <c r="D746" s="312"/>
      <c r="E746" s="312"/>
      <c r="F746" s="296"/>
      <c r="G746" s="418" t="e">
        <f t="shared" si="280"/>
        <v>#REF!</v>
      </c>
      <c r="H746" s="269" t="e" cm="1">
        <f t="array" ref="H746">IF( OR($U746, NOT($V746), $X746), "",  $AF746 &amp; INDEX(中文數值資料表, $AJ746, 2) &amp; $AC746)</f>
        <v>#REF!</v>
      </c>
      <c r="I746" s="332" t="e">
        <f t="shared" si="281"/>
        <v>#REF!</v>
      </c>
      <c r="J746" s="333" t="e">
        <f t="shared" si="282"/>
        <v>#REF!</v>
      </c>
      <c r="K746" s="334" t="e">
        <f t="shared" si="283"/>
        <v>#REF!</v>
      </c>
      <c r="L746" s="335" t="e">
        <f t="shared" si="284"/>
        <v>#REF!</v>
      </c>
      <c r="M746" s="270" t="e">
        <f t="shared" ca="1" si="285"/>
        <v>#REF!</v>
      </c>
      <c r="N746" s="270" t="e">
        <f t="shared" ca="1" si="286"/>
        <v>#REF!</v>
      </c>
      <c r="O746" s="270" t="e">
        <f t="shared" ca="1" si="287"/>
        <v>#REF!</v>
      </c>
      <c r="P746" s="270" t="e">
        <f t="shared" ca="1" si="301"/>
        <v>#REF!</v>
      </c>
      <c r="Q746" s="270" t="e">
        <f t="shared" ca="1" si="301"/>
        <v>#REF!</v>
      </c>
      <c r="R746" s="271" t="e">
        <f t="shared" ca="1" si="288"/>
        <v>#REF!</v>
      </c>
      <c r="S746" s="271" t="e">
        <f t="shared" ca="1" si="289"/>
        <v>#REF!</v>
      </c>
      <c r="T746" s="244"/>
      <c r="U746" s="272" t="b">
        <f t="shared" si="290"/>
        <v>0</v>
      </c>
      <c r="V746" s="272" t="e">
        <f t="shared" si="291"/>
        <v>#REF!</v>
      </c>
      <c r="W746" s="272" t="e">
        <f t="shared" si="299"/>
        <v>#REF!</v>
      </c>
      <c r="X746" s="272" t="e">
        <f t="shared" si="292"/>
        <v>#REF!</v>
      </c>
      <c r="Y746" s="272" t="e">
        <f t="shared" si="293"/>
        <v>#REF!</v>
      </c>
      <c r="Z746" s="298"/>
      <c r="AA746" s="305" t="e">
        <f t="shared" si="294"/>
        <v>#REF!</v>
      </c>
      <c r="AB746" s="301" t="e" cm="1">
        <f t="array" ref="AB746">IF( $AA746="", "", INDEX(聲母資料表, $AA746, AB$5))</f>
        <v>#REF!</v>
      </c>
      <c r="AC746" s="301" t="e" cm="1">
        <f t="array" ref="AC746">IF( $AA746="", "", INDEX(聲母資料表, $AA746, AC$5))</f>
        <v>#REF!</v>
      </c>
      <c r="AD746" s="305" t="e">
        <f t="shared" si="295"/>
        <v>#REF!</v>
      </c>
      <c r="AE746" s="301" t="e" cm="1">
        <f t="array" ref="AE746">IF( $X746, "", INDEX(韻母資料表, AD746, AE$5))</f>
        <v>#REF!</v>
      </c>
      <c r="AF746" s="301" t="e" cm="1">
        <f t="array" ref="AF746">IF( $X746, "", INDEX(韻母資料表, AE746, AF$5))</f>
        <v>#REF!</v>
      </c>
      <c r="AG746" s="298"/>
      <c r="AH746" s="301" t="e">
        <f t="array" ref="AH746">IF( $X746, "", IF( INDEX(韻母資料表, AD746, $AH$5) = "入聲", TRUE, FALSE) )</f>
        <v>#REF!</v>
      </c>
      <c r="AI746" s="302" t="e">
        <f t="shared" si="296"/>
        <v>#REF!</v>
      </c>
      <c r="AJ746" s="302" t="e">
        <f t="shared" si="300"/>
        <v>#REF!</v>
      </c>
      <c r="AK746" s="362" t="e">
        <f t="array" ref="AK746">IF( $X746, "", INDEX(韻母資料表, $AD746, $AK$5))</f>
        <v>#REF!</v>
      </c>
      <c r="AL746" s="362" t="e">
        <f t="array" ref="AL746">IF($X746, "", INDEX(白話字韻母八聲調資料表, $AE746, $AJ746))</f>
        <v>#REF!</v>
      </c>
      <c r="AM746" s="298"/>
      <c r="AN746" s="362" t="e" cm="1">
        <f t="array" ref="AN746">IF($W746, "", INDEX(聲母資料表, $AA746, AN$5))</f>
        <v>#REF!</v>
      </c>
      <c r="AO746" s="367" t="e" cm="1">
        <f t="array" ref="AO746">IF($X746, "", INDEX(韻母資料表, $AD746, AO$5))</f>
        <v>#REF!</v>
      </c>
      <c r="AP746" s="362" t="e" cm="1">
        <f t="array" ref="AP746">IF($X746, "", INDEX(台羅韻母八聲調資料表, $AE746, $F746))</f>
        <v>#REF!</v>
      </c>
      <c r="AQ746" s="298"/>
      <c r="AR746" s="302" t="e">
        <f t="array" ref="AR746">IF($W746, "", INDEX(聲母資料表, $AA746, $AR$5))</f>
        <v>#REF!</v>
      </c>
      <c r="AS746" s="303" t="e">
        <f t="array" ref="AS746">IF($X746, "", INDEX(韻母資料表, $AD746, $AS$5))</f>
        <v>#REF!</v>
      </c>
      <c r="AT746" s="302" t="e">
        <f t="array" ref="AT746">IF($X746, "", INDEX(閩拼韻母八聲調資料表, $AE746, $AJ746))</f>
        <v>#REF!</v>
      </c>
      <c r="AV746" s="301" t="b">
        <f t="shared" si="298"/>
        <v>0</v>
      </c>
      <c r="AW746" s="301" t="str">
        <f>IF( $AV746, IFERROR( IF(MATCH( $E746, 顎音化聲母!$H$9:$H$37, 0), TRUE, FALSE), FALSE), "")</f>
        <v/>
      </c>
      <c r="AX746" s="301" t="str">
        <f t="array" ref="AX746">IF( AND($AV746, $AW746), INDEX(顎音化聲母資料表, MATCH( $D746 &amp; $E746, 顎音化聲母!$L$5:$L$136, 0), 3), "")</f>
        <v/>
      </c>
      <c r="AY746" s="301" t="e">
        <f t="shared" si="297"/>
        <v>#REF!</v>
      </c>
      <c r="AZ746" s="362" t="e">
        <f t="array" ref="AZ746">IF($AY746="", "", IF( $AX746&lt;&gt;"", $AX746,INDEX(聲母資料表, $AY746, $AZ$5)))</f>
        <v>#REF!</v>
      </c>
      <c r="BA746" s="362" t="e">
        <f t="array" ref="BA746">IF($X746, "", INDEX(方音八音反切資料表, $AE746, $AJ746))</f>
        <v>#REF!</v>
      </c>
    </row>
    <row r="747" spans="2:53">
      <c r="B747" s="307">
        <f t="shared" si="279"/>
        <v>740</v>
      </c>
      <c r="C747" s="404" t="e">
        <f>MID(#REF!, B747, 1)</f>
        <v>#REF!</v>
      </c>
      <c r="D747" s="312"/>
      <c r="E747" s="312"/>
      <c r="F747" s="296"/>
      <c r="G747" s="418" t="e">
        <f t="shared" si="280"/>
        <v>#REF!</v>
      </c>
      <c r="H747" s="269" t="e" cm="1">
        <f t="array" ref="H747">IF( OR($U747, NOT($V747), $X747), "",  $AF747 &amp; INDEX(中文數值資料表, $AJ747, 2) &amp; $AC747)</f>
        <v>#REF!</v>
      </c>
      <c r="I747" s="332" t="e">
        <f t="shared" si="281"/>
        <v>#REF!</v>
      </c>
      <c r="J747" s="333" t="e">
        <f t="shared" si="282"/>
        <v>#REF!</v>
      </c>
      <c r="K747" s="334" t="e">
        <f t="shared" si="283"/>
        <v>#REF!</v>
      </c>
      <c r="L747" s="335" t="e">
        <f t="shared" si="284"/>
        <v>#REF!</v>
      </c>
      <c r="M747" s="270" t="e">
        <f t="shared" ca="1" si="285"/>
        <v>#REF!</v>
      </c>
      <c r="N747" s="270" t="e">
        <f t="shared" ca="1" si="286"/>
        <v>#REF!</v>
      </c>
      <c r="O747" s="270" t="e">
        <f t="shared" ca="1" si="287"/>
        <v>#REF!</v>
      </c>
      <c r="P747" s="270" t="e">
        <f t="shared" ca="1" si="301"/>
        <v>#REF!</v>
      </c>
      <c r="Q747" s="270" t="e">
        <f t="shared" ca="1" si="301"/>
        <v>#REF!</v>
      </c>
      <c r="R747" s="271" t="e">
        <f t="shared" ca="1" si="288"/>
        <v>#REF!</v>
      </c>
      <c r="S747" s="271" t="e">
        <f t="shared" ca="1" si="289"/>
        <v>#REF!</v>
      </c>
      <c r="T747" s="244"/>
      <c r="U747" s="272" t="b">
        <f t="shared" si="290"/>
        <v>0</v>
      </c>
      <c r="V747" s="272" t="e">
        <f t="shared" si="291"/>
        <v>#REF!</v>
      </c>
      <c r="W747" s="272" t="e">
        <f t="shared" si="299"/>
        <v>#REF!</v>
      </c>
      <c r="X747" s="272" t="e">
        <f t="shared" si="292"/>
        <v>#REF!</v>
      </c>
      <c r="Y747" s="272" t="e">
        <f t="shared" si="293"/>
        <v>#REF!</v>
      </c>
      <c r="Z747" s="298"/>
      <c r="AA747" s="305" t="e">
        <f t="shared" si="294"/>
        <v>#REF!</v>
      </c>
      <c r="AB747" s="301" t="e" cm="1">
        <f t="array" ref="AB747">IF( $AA747="", "", INDEX(聲母資料表, $AA747, AB$5))</f>
        <v>#REF!</v>
      </c>
      <c r="AC747" s="301" t="e" cm="1">
        <f t="array" ref="AC747">IF( $AA747="", "", INDEX(聲母資料表, $AA747, AC$5))</f>
        <v>#REF!</v>
      </c>
      <c r="AD747" s="305" t="e">
        <f t="shared" si="295"/>
        <v>#REF!</v>
      </c>
      <c r="AE747" s="301" t="e" cm="1">
        <f t="array" ref="AE747">IF( $X747, "", INDEX(韻母資料表, AD747, AE$5))</f>
        <v>#REF!</v>
      </c>
      <c r="AF747" s="301" t="e" cm="1">
        <f t="array" ref="AF747">IF( $X747, "", INDEX(韻母資料表, AE747, AF$5))</f>
        <v>#REF!</v>
      </c>
      <c r="AG747" s="298"/>
      <c r="AH747" s="301" t="e">
        <f t="array" ref="AH747">IF( $X747, "", IF( INDEX(韻母資料表, AD747, $AH$5) = "入聲", TRUE, FALSE) )</f>
        <v>#REF!</v>
      </c>
      <c r="AI747" s="302" t="e">
        <f t="shared" si="296"/>
        <v>#REF!</v>
      </c>
      <c r="AJ747" s="302" t="e">
        <f t="shared" si="300"/>
        <v>#REF!</v>
      </c>
      <c r="AK747" s="362" t="e">
        <f t="array" ref="AK747">IF( $X747, "", INDEX(韻母資料表, $AD747, $AK$5))</f>
        <v>#REF!</v>
      </c>
      <c r="AL747" s="362" t="e">
        <f t="array" ref="AL747">IF($X747, "", INDEX(白話字韻母八聲調資料表, $AE747, $AJ747))</f>
        <v>#REF!</v>
      </c>
      <c r="AM747" s="298"/>
      <c r="AN747" s="362" t="e" cm="1">
        <f t="array" ref="AN747">IF($W747, "", INDEX(聲母資料表, $AA747, AN$5))</f>
        <v>#REF!</v>
      </c>
      <c r="AO747" s="367" t="e" cm="1">
        <f t="array" ref="AO747">IF($X747, "", INDEX(韻母資料表, $AD747, AO$5))</f>
        <v>#REF!</v>
      </c>
      <c r="AP747" s="362" t="e" cm="1">
        <f t="array" ref="AP747">IF($X747, "", INDEX(台羅韻母八聲調資料表, $AE747, $F747))</f>
        <v>#REF!</v>
      </c>
      <c r="AQ747" s="298"/>
      <c r="AR747" s="302" t="e">
        <f t="array" ref="AR747">IF($W747, "", INDEX(聲母資料表, $AA747, $AR$5))</f>
        <v>#REF!</v>
      </c>
      <c r="AS747" s="303" t="e">
        <f t="array" ref="AS747">IF($X747, "", INDEX(韻母資料表, $AD747, $AS$5))</f>
        <v>#REF!</v>
      </c>
      <c r="AT747" s="302" t="e">
        <f t="array" ref="AT747">IF($X747, "", INDEX(閩拼韻母八聲調資料表, $AE747, $AJ747))</f>
        <v>#REF!</v>
      </c>
      <c r="AV747" s="301" t="b">
        <f t="shared" si="298"/>
        <v>0</v>
      </c>
      <c r="AW747" s="301" t="str">
        <f>IF( $AV747, IFERROR( IF(MATCH( $E747, 顎音化聲母!$H$9:$H$37, 0), TRUE, FALSE), FALSE), "")</f>
        <v/>
      </c>
      <c r="AX747" s="301" t="str">
        <f t="array" ref="AX747">IF( AND($AV747, $AW747), INDEX(顎音化聲母資料表, MATCH( $D747 &amp; $E747, 顎音化聲母!$L$5:$L$136, 0), 3), "")</f>
        <v/>
      </c>
      <c r="AY747" s="301" t="e">
        <f t="shared" si="297"/>
        <v>#REF!</v>
      </c>
      <c r="AZ747" s="362" t="e">
        <f t="array" ref="AZ747">IF($AY747="", "", IF( $AX747&lt;&gt;"", $AX747,INDEX(聲母資料表, $AY747, $AZ$5)))</f>
        <v>#REF!</v>
      </c>
      <c r="BA747" s="362" t="e">
        <f t="array" ref="BA747">IF($X747, "", INDEX(方音八音反切資料表, $AE747, $AJ747))</f>
        <v>#REF!</v>
      </c>
    </row>
    <row r="748" spans="2:53">
      <c r="B748" s="307">
        <f t="shared" si="279"/>
        <v>741</v>
      </c>
      <c r="C748" s="404" t="e">
        <f>MID(#REF!, B748, 1)</f>
        <v>#REF!</v>
      </c>
      <c r="D748" s="312"/>
      <c r="E748" s="312"/>
      <c r="F748" s="296"/>
      <c r="G748" s="418" t="e">
        <f t="shared" si="280"/>
        <v>#REF!</v>
      </c>
      <c r="H748" s="269" t="e" cm="1">
        <f t="array" ref="H748">IF( OR($U748, NOT($V748), $X748), "",  $AF748 &amp; INDEX(中文數值資料表, $AJ748, 2) &amp; $AC748)</f>
        <v>#REF!</v>
      </c>
      <c r="I748" s="332" t="e">
        <f t="shared" si="281"/>
        <v>#REF!</v>
      </c>
      <c r="J748" s="333" t="e">
        <f t="shared" si="282"/>
        <v>#REF!</v>
      </c>
      <c r="K748" s="334" t="e">
        <f t="shared" si="283"/>
        <v>#REF!</v>
      </c>
      <c r="L748" s="335" t="e">
        <f t="shared" si="284"/>
        <v>#REF!</v>
      </c>
      <c r="M748" s="270" t="e">
        <f t="shared" ca="1" si="285"/>
        <v>#REF!</v>
      </c>
      <c r="N748" s="270" t="e">
        <f t="shared" ca="1" si="286"/>
        <v>#REF!</v>
      </c>
      <c r="O748" s="270" t="e">
        <f t="shared" ca="1" si="287"/>
        <v>#REF!</v>
      </c>
      <c r="P748" s="270" t="e">
        <f t="shared" ref="P748:Q767" ca="1" si="302">IF( $U748, ($C748 &amp; CHAR(10)), IF($C748=CHAR(10), (CHAR(10) &amp; "&lt;/p&gt;" &amp; CHAR(10) &amp; "&lt;p&gt;" &amp; CHAR(10)), "&lt;ruby&gt;" &amp; $C748 &amp; "&lt;rt&gt;" &amp; INDIRECT( ADDRESS(ROW(), COLUMN() - $P$5) ) &amp; "&lt;/rt&gt;&lt;/ruby&gt;" &amp; CHAR(10)))</f>
        <v>#REF!</v>
      </c>
      <c r="Q748" s="270" t="e">
        <f t="shared" ca="1" si="302"/>
        <v>#REF!</v>
      </c>
      <c r="R748" s="271" t="e">
        <f t="shared" ca="1" si="288"/>
        <v>#REF!</v>
      </c>
      <c r="S748" s="271" t="e">
        <f t="shared" ca="1" si="289"/>
        <v>#REF!</v>
      </c>
      <c r="T748" s="244"/>
      <c r="U748" s="272" t="b">
        <f t="shared" si="290"/>
        <v>0</v>
      </c>
      <c r="V748" s="272" t="e">
        <f t="shared" si="291"/>
        <v>#REF!</v>
      </c>
      <c r="W748" s="272" t="e">
        <f t="shared" si="299"/>
        <v>#REF!</v>
      </c>
      <c r="X748" s="272" t="e">
        <f t="shared" si="292"/>
        <v>#REF!</v>
      </c>
      <c r="Y748" s="272" t="e">
        <f t="shared" si="293"/>
        <v>#REF!</v>
      </c>
      <c r="Z748" s="298"/>
      <c r="AA748" s="305" t="e">
        <f t="shared" si="294"/>
        <v>#REF!</v>
      </c>
      <c r="AB748" s="301" t="e" cm="1">
        <f t="array" ref="AB748">IF( $AA748="", "", INDEX(聲母資料表, $AA748, AB$5))</f>
        <v>#REF!</v>
      </c>
      <c r="AC748" s="301" t="e" cm="1">
        <f t="array" ref="AC748">IF( $AA748="", "", INDEX(聲母資料表, $AA748, AC$5))</f>
        <v>#REF!</v>
      </c>
      <c r="AD748" s="305" t="e">
        <f t="shared" si="295"/>
        <v>#REF!</v>
      </c>
      <c r="AE748" s="301" t="e" cm="1">
        <f t="array" ref="AE748">IF( $X748, "", INDEX(韻母資料表, AD748, AE$5))</f>
        <v>#REF!</v>
      </c>
      <c r="AF748" s="301" t="e" cm="1">
        <f t="array" ref="AF748">IF( $X748, "", INDEX(韻母資料表, AE748, AF$5))</f>
        <v>#REF!</v>
      </c>
      <c r="AG748" s="298"/>
      <c r="AH748" s="301" t="e">
        <f t="array" ref="AH748">IF( $X748, "", IF( INDEX(韻母資料表, AD748, $AH$5) = "入聲", TRUE, FALSE) )</f>
        <v>#REF!</v>
      </c>
      <c r="AI748" s="302" t="e">
        <f t="shared" si="296"/>
        <v>#REF!</v>
      </c>
      <c r="AJ748" s="302" t="e">
        <f t="shared" si="300"/>
        <v>#REF!</v>
      </c>
      <c r="AK748" s="362" t="e">
        <f t="array" ref="AK748">IF( $X748, "", INDEX(韻母資料表, $AD748, $AK$5))</f>
        <v>#REF!</v>
      </c>
      <c r="AL748" s="362" t="e">
        <f t="array" ref="AL748">IF($X748, "", INDEX(白話字韻母八聲調資料表, $AE748, $AJ748))</f>
        <v>#REF!</v>
      </c>
      <c r="AM748" s="298"/>
      <c r="AN748" s="362" t="e" cm="1">
        <f t="array" ref="AN748">IF($W748, "", INDEX(聲母資料表, $AA748, AN$5))</f>
        <v>#REF!</v>
      </c>
      <c r="AO748" s="367" t="e" cm="1">
        <f t="array" ref="AO748">IF($X748, "", INDEX(韻母資料表, $AD748, AO$5))</f>
        <v>#REF!</v>
      </c>
      <c r="AP748" s="362" t="e" cm="1">
        <f t="array" ref="AP748">IF($X748, "", INDEX(台羅韻母八聲調資料表, $AE748, $F748))</f>
        <v>#REF!</v>
      </c>
      <c r="AQ748" s="298"/>
      <c r="AR748" s="302" t="e">
        <f t="array" ref="AR748">IF($W748, "", INDEX(聲母資料表, $AA748, $AR$5))</f>
        <v>#REF!</v>
      </c>
      <c r="AS748" s="303" t="e">
        <f t="array" ref="AS748">IF($X748, "", INDEX(韻母資料表, $AD748, $AS$5))</f>
        <v>#REF!</v>
      </c>
      <c r="AT748" s="302" t="e">
        <f t="array" ref="AT748">IF($X748, "", INDEX(閩拼韻母八聲調資料表, $AE748, $AJ748))</f>
        <v>#REF!</v>
      </c>
      <c r="AV748" s="301" t="b">
        <f t="shared" si="298"/>
        <v>0</v>
      </c>
      <c r="AW748" s="301" t="str">
        <f>IF( $AV748, IFERROR( IF(MATCH( $E748, 顎音化聲母!$H$9:$H$37, 0), TRUE, FALSE), FALSE), "")</f>
        <v/>
      </c>
      <c r="AX748" s="301" t="str">
        <f t="array" ref="AX748">IF( AND($AV748, $AW748), INDEX(顎音化聲母資料表, MATCH( $D748 &amp; $E748, 顎音化聲母!$L$5:$L$136, 0), 3), "")</f>
        <v/>
      </c>
      <c r="AY748" s="301" t="e">
        <f t="shared" si="297"/>
        <v>#REF!</v>
      </c>
      <c r="AZ748" s="362" t="e">
        <f t="array" ref="AZ748">IF($AY748="", "", IF( $AX748&lt;&gt;"", $AX748,INDEX(聲母資料表, $AY748, $AZ$5)))</f>
        <v>#REF!</v>
      </c>
      <c r="BA748" s="362" t="e">
        <f t="array" ref="BA748">IF($X748, "", INDEX(方音八音反切資料表, $AE748, $AJ748))</f>
        <v>#REF!</v>
      </c>
    </row>
    <row r="749" spans="2:53">
      <c r="B749" s="307">
        <f t="shared" si="279"/>
        <v>742</v>
      </c>
      <c r="C749" s="404" t="e">
        <f>MID(#REF!, B749, 1)</f>
        <v>#REF!</v>
      </c>
      <c r="D749" s="312"/>
      <c r="E749" s="312"/>
      <c r="F749" s="296"/>
      <c r="G749" s="418" t="e">
        <f t="shared" si="280"/>
        <v>#REF!</v>
      </c>
      <c r="H749" s="269" t="e" cm="1">
        <f t="array" ref="H749">IF( OR($U749, NOT($V749), $X749), "",  $AF749 &amp; INDEX(中文數值資料表, $AJ749, 2) &amp; $AC749)</f>
        <v>#REF!</v>
      </c>
      <c r="I749" s="332" t="e">
        <f t="shared" si="281"/>
        <v>#REF!</v>
      </c>
      <c r="J749" s="333" t="e">
        <f t="shared" si="282"/>
        <v>#REF!</v>
      </c>
      <c r="K749" s="334" t="e">
        <f t="shared" si="283"/>
        <v>#REF!</v>
      </c>
      <c r="L749" s="335" t="e">
        <f t="shared" si="284"/>
        <v>#REF!</v>
      </c>
      <c r="M749" s="270" t="e">
        <f t="shared" ca="1" si="285"/>
        <v>#REF!</v>
      </c>
      <c r="N749" s="270" t="e">
        <f t="shared" ca="1" si="286"/>
        <v>#REF!</v>
      </c>
      <c r="O749" s="270" t="e">
        <f t="shared" ca="1" si="287"/>
        <v>#REF!</v>
      </c>
      <c r="P749" s="270" t="e">
        <f t="shared" ca="1" si="302"/>
        <v>#REF!</v>
      </c>
      <c r="Q749" s="270" t="e">
        <f t="shared" ca="1" si="302"/>
        <v>#REF!</v>
      </c>
      <c r="R749" s="271" t="e">
        <f t="shared" ca="1" si="288"/>
        <v>#REF!</v>
      </c>
      <c r="S749" s="271" t="e">
        <f t="shared" ca="1" si="289"/>
        <v>#REF!</v>
      </c>
      <c r="T749" s="244"/>
      <c r="U749" s="272" t="b">
        <f t="shared" si="290"/>
        <v>0</v>
      </c>
      <c r="V749" s="272" t="e">
        <f t="shared" si="291"/>
        <v>#REF!</v>
      </c>
      <c r="W749" s="272" t="e">
        <f t="shared" si="299"/>
        <v>#REF!</v>
      </c>
      <c r="X749" s="272" t="e">
        <f t="shared" si="292"/>
        <v>#REF!</v>
      </c>
      <c r="Y749" s="272" t="e">
        <f t="shared" si="293"/>
        <v>#REF!</v>
      </c>
      <c r="Z749" s="298"/>
      <c r="AA749" s="305" t="e">
        <f t="shared" si="294"/>
        <v>#REF!</v>
      </c>
      <c r="AB749" s="301" t="e" cm="1">
        <f t="array" ref="AB749">IF( $AA749="", "", INDEX(聲母資料表, $AA749, AB$5))</f>
        <v>#REF!</v>
      </c>
      <c r="AC749" s="301" t="e" cm="1">
        <f t="array" ref="AC749">IF( $AA749="", "", INDEX(聲母資料表, $AA749, AC$5))</f>
        <v>#REF!</v>
      </c>
      <c r="AD749" s="305" t="e">
        <f t="shared" si="295"/>
        <v>#REF!</v>
      </c>
      <c r="AE749" s="301" t="e" cm="1">
        <f t="array" ref="AE749">IF( $X749, "", INDEX(韻母資料表, AD749, AE$5))</f>
        <v>#REF!</v>
      </c>
      <c r="AF749" s="301" t="e" cm="1">
        <f t="array" ref="AF749">IF( $X749, "", INDEX(韻母資料表, AE749, AF$5))</f>
        <v>#REF!</v>
      </c>
      <c r="AG749" s="298"/>
      <c r="AH749" s="301" t="e">
        <f t="array" ref="AH749">IF( $X749, "", IF( INDEX(韻母資料表, AD749, $AH$5) = "入聲", TRUE, FALSE) )</f>
        <v>#REF!</v>
      </c>
      <c r="AI749" s="302" t="e">
        <f t="shared" si="296"/>
        <v>#REF!</v>
      </c>
      <c r="AJ749" s="302" t="e">
        <f t="shared" si="300"/>
        <v>#REF!</v>
      </c>
      <c r="AK749" s="362" t="e">
        <f t="array" ref="AK749">IF( $X749, "", INDEX(韻母資料表, $AD749, $AK$5))</f>
        <v>#REF!</v>
      </c>
      <c r="AL749" s="362" t="e">
        <f t="array" ref="AL749">IF($X749, "", INDEX(白話字韻母八聲調資料表, $AE749, $AJ749))</f>
        <v>#REF!</v>
      </c>
      <c r="AM749" s="298"/>
      <c r="AN749" s="362" t="e" cm="1">
        <f t="array" ref="AN749">IF($W749, "", INDEX(聲母資料表, $AA749, AN$5))</f>
        <v>#REF!</v>
      </c>
      <c r="AO749" s="367" t="e" cm="1">
        <f t="array" ref="AO749">IF($X749, "", INDEX(韻母資料表, $AD749, AO$5))</f>
        <v>#REF!</v>
      </c>
      <c r="AP749" s="362" t="e" cm="1">
        <f t="array" ref="AP749">IF($X749, "", INDEX(台羅韻母八聲調資料表, $AE749, $F749))</f>
        <v>#REF!</v>
      </c>
      <c r="AQ749" s="298"/>
      <c r="AR749" s="302" t="e">
        <f t="array" ref="AR749">IF($W749, "", INDEX(聲母資料表, $AA749, $AR$5))</f>
        <v>#REF!</v>
      </c>
      <c r="AS749" s="303" t="e">
        <f t="array" ref="AS749">IF($X749, "", INDEX(韻母資料表, $AD749, $AS$5))</f>
        <v>#REF!</v>
      </c>
      <c r="AT749" s="302" t="e">
        <f t="array" ref="AT749">IF($X749, "", INDEX(閩拼韻母八聲調資料表, $AE749, $AJ749))</f>
        <v>#REF!</v>
      </c>
      <c r="AV749" s="301" t="b">
        <f t="shared" si="298"/>
        <v>0</v>
      </c>
      <c r="AW749" s="301" t="str">
        <f>IF( $AV749, IFERROR( IF(MATCH( $E749, 顎音化聲母!$H$9:$H$37, 0), TRUE, FALSE), FALSE), "")</f>
        <v/>
      </c>
      <c r="AX749" s="301" t="str">
        <f t="array" ref="AX749">IF( AND($AV749, $AW749), INDEX(顎音化聲母資料表, MATCH( $D749 &amp; $E749, 顎音化聲母!$L$5:$L$136, 0), 3), "")</f>
        <v/>
      </c>
      <c r="AY749" s="301" t="e">
        <f t="shared" si="297"/>
        <v>#REF!</v>
      </c>
      <c r="AZ749" s="362" t="e">
        <f t="array" ref="AZ749">IF($AY749="", "", IF( $AX749&lt;&gt;"", $AX749,INDEX(聲母資料表, $AY749, $AZ$5)))</f>
        <v>#REF!</v>
      </c>
      <c r="BA749" s="362" t="e">
        <f t="array" ref="BA749">IF($X749, "", INDEX(方音八音反切資料表, $AE749, $AJ749))</f>
        <v>#REF!</v>
      </c>
    </row>
    <row r="750" spans="2:53">
      <c r="B750" s="307">
        <f t="shared" si="279"/>
        <v>743</v>
      </c>
      <c r="C750" s="404" t="e">
        <f>MID(#REF!, B750, 1)</f>
        <v>#REF!</v>
      </c>
      <c r="D750" s="312"/>
      <c r="E750" s="312"/>
      <c r="F750" s="296"/>
      <c r="G750" s="418" t="e">
        <f t="shared" si="280"/>
        <v>#REF!</v>
      </c>
      <c r="H750" s="269" t="e" cm="1">
        <f t="array" ref="H750">IF( OR($U750, NOT($V750), $X750), "",  $AF750 &amp; INDEX(中文數值資料表, $AJ750, 2) &amp; $AC750)</f>
        <v>#REF!</v>
      </c>
      <c r="I750" s="332" t="e">
        <f t="shared" si="281"/>
        <v>#REF!</v>
      </c>
      <c r="J750" s="333" t="e">
        <f t="shared" si="282"/>
        <v>#REF!</v>
      </c>
      <c r="K750" s="334" t="e">
        <f t="shared" si="283"/>
        <v>#REF!</v>
      </c>
      <c r="L750" s="335" t="e">
        <f t="shared" si="284"/>
        <v>#REF!</v>
      </c>
      <c r="M750" s="270" t="e">
        <f t="shared" ca="1" si="285"/>
        <v>#REF!</v>
      </c>
      <c r="N750" s="270" t="e">
        <f t="shared" ca="1" si="286"/>
        <v>#REF!</v>
      </c>
      <c r="O750" s="270" t="e">
        <f t="shared" ca="1" si="287"/>
        <v>#REF!</v>
      </c>
      <c r="P750" s="270" t="e">
        <f t="shared" ca="1" si="302"/>
        <v>#REF!</v>
      </c>
      <c r="Q750" s="270" t="e">
        <f t="shared" ca="1" si="302"/>
        <v>#REF!</v>
      </c>
      <c r="R750" s="271" t="e">
        <f t="shared" ca="1" si="288"/>
        <v>#REF!</v>
      </c>
      <c r="S750" s="271" t="e">
        <f t="shared" ca="1" si="289"/>
        <v>#REF!</v>
      </c>
      <c r="T750" s="244"/>
      <c r="U750" s="272" t="b">
        <f t="shared" si="290"/>
        <v>0</v>
      </c>
      <c r="V750" s="272" t="e">
        <f t="shared" si="291"/>
        <v>#REF!</v>
      </c>
      <c r="W750" s="272" t="e">
        <f t="shared" si="299"/>
        <v>#REF!</v>
      </c>
      <c r="X750" s="272" t="e">
        <f t="shared" si="292"/>
        <v>#REF!</v>
      </c>
      <c r="Y750" s="272" t="e">
        <f t="shared" si="293"/>
        <v>#REF!</v>
      </c>
      <c r="Z750" s="298"/>
      <c r="AA750" s="305" t="e">
        <f t="shared" si="294"/>
        <v>#REF!</v>
      </c>
      <c r="AB750" s="301" t="e" cm="1">
        <f t="array" ref="AB750">IF( $AA750="", "", INDEX(聲母資料表, $AA750, AB$5))</f>
        <v>#REF!</v>
      </c>
      <c r="AC750" s="301" t="e" cm="1">
        <f t="array" ref="AC750">IF( $AA750="", "", INDEX(聲母資料表, $AA750, AC$5))</f>
        <v>#REF!</v>
      </c>
      <c r="AD750" s="305" t="e">
        <f t="shared" si="295"/>
        <v>#REF!</v>
      </c>
      <c r="AE750" s="301" t="e" cm="1">
        <f t="array" ref="AE750">IF( $X750, "", INDEX(韻母資料表, AD750, AE$5))</f>
        <v>#REF!</v>
      </c>
      <c r="AF750" s="301" t="e" cm="1">
        <f t="array" ref="AF750">IF( $X750, "", INDEX(韻母資料表, AE750, AF$5))</f>
        <v>#REF!</v>
      </c>
      <c r="AG750" s="298"/>
      <c r="AH750" s="301" t="e">
        <f t="array" ref="AH750">IF( $X750, "", IF( INDEX(韻母資料表, AD750, $AH$5) = "入聲", TRUE, FALSE) )</f>
        <v>#REF!</v>
      </c>
      <c r="AI750" s="302" t="e">
        <f t="shared" si="296"/>
        <v>#REF!</v>
      </c>
      <c r="AJ750" s="302" t="e">
        <f t="shared" si="300"/>
        <v>#REF!</v>
      </c>
      <c r="AK750" s="362" t="e">
        <f t="array" ref="AK750">IF( $X750, "", INDEX(韻母資料表, $AD750, $AK$5))</f>
        <v>#REF!</v>
      </c>
      <c r="AL750" s="362" t="e">
        <f t="array" ref="AL750">IF($X750, "", INDEX(白話字韻母八聲調資料表, $AE750, $AJ750))</f>
        <v>#REF!</v>
      </c>
      <c r="AM750" s="298"/>
      <c r="AN750" s="362" t="e" cm="1">
        <f t="array" ref="AN750">IF($W750, "", INDEX(聲母資料表, $AA750, AN$5))</f>
        <v>#REF!</v>
      </c>
      <c r="AO750" s="367" t="e" cm="1">
        <f t="array" ref="AO750">IF($X750, "", INDEX(韻母資料表, $AD750, AO$5))</f>
        <v>#REF!</v>
      </c>
      <c r="AP750" s="362" t="e" cm="1">
        <f t="array" ref="AP750">IF($X750, "", INDEX(台羅韻母八聲調資料表, $AE750, $F750))</f>
        <v>#REF!</v>
      </c>
      <c r="AQ750" s="298"/>
      <c r="AR750" s="302" t="e">
        <f t="array" ref="AR750">IF($W750, "", INDEX(聲母資料表, $AA750, $AR$5))</f>
        <v>#REF!</v>
      </c>
      <c r="AS750" s="303" t="e">
        <f t="array" ref="AS750">IF($X750, "", INDEX(韻母資料表, $AD750, $AS$5))</f>
        <v>#REF!</v>
      </c>
      <c r="AT750" s="302" t="e">
        <f t="array" ref="AT750">IF($X750, "", INDEX(閩拼韻母八聲調資料表, $AE750, $AJ750))</f>
        <v>#REF!</v>
      </c>
      <c r="AV750" s="301" t="b">
        <f t="shared" si="298"/>
        <v>0</v>
      </c>
      <c r="AW750" s="301" t="str">
        <f>IF( $AV750, IFERROR( IF(MATCH( $E750, 顎音化聲母!$H$9:$H$37, 0), TRUE, FALSE), FALSE), "")</f>
        <v/>
      </c>
      <c r="AX750" s="301" t="str">
        <f t="array" ref="AX750">IF( AND($AV750, $AW750), INDEX(顎音化聲母資料表, MATCH( $D750 &amp; $E750, 顎音化聲母!$L$5:$L$136, 0), 3), "")</f>
        <v/>
      </c>
      <c r="AY750" s="301" t="e">
        <f t="shared" si="297"/>
        <v>#REF!</v>
      </c>
      <c r="AZ750" s="362" t="e">
        <f t="array" ref="AZ750">IF($AY750="", "", IF( $AX750&lt;&gt;"", $AX750,INDEX(聲母資料表, $AY750, $AZ$5)))</f>
        <v>#REF!</v>
      </c>
      <c r="BA750" s="362" t="e">
        <f t="array" ref="BA750">IF($X750, "", INDEX(方音八音反切資料表, $AE750, $AJ750))</f>
        <v>#REF!</v>
      </c>
    </row>
    <row r="751" spans="2:53">
      <c r="B751" s="307">
        <f t="shared" si="279"/>
        <v>744</v>
      </c>
      <c r="C751" s="404" t="e">
        <f>MID(#REF!, B751, 1)</f>
        <v>#REF!</v>
      </c>
      <c r="D751" s="312"/>
      <c r="E751" s="312"/>
      <c r="F751" s="296"/>
      <c r="G751" s="418" t="e">
        <f t="shared" si="280"/>
        <v>#REF!</v>
      </c>
      <c r="H751" s="269" t="e" cm="1">
        <f t="array" ref="H751">IF( OR($U751, NOT($V751), $X751), "",  $AF751 &amp; INDEX(中文數值資料表, $AJ751, 2) &amp; $AC751)</f>
        <v>#REF!</v>
      </c>
      <c r="I751" s="332" t="e">
        <f t="shared" si="281"/>
        <v>#REF!</v>
      </c>
      <c r="J751" s="333" t="e">
        <f t="shared" si="282"/>
        <v>#REF!</v>
      </c>
      <c r="K751" s="334" t="e">
        <f t="shared" si="283"/>
        <v>#REF!</v>
      </c>
      <c r="L751" s="335" t="e">
        <f t="shared" si="284"/>
        <v>#REF!</v>
      </c>
      <c r="M751" s="270" t="e">
        <f t="shared" ca="1" si="285"/>
        <v>#REF!</v>
      </c>
      <c r="N751" s="270" t="e">
        <f t="shared" ca="1" si="286"/>
        <v>#REF!</v>
      </c>
      <c r="O751" s="270" t="e">
        <f t="shared" ca="1" si="287"/>
        <v>#REF!</v>
      </c>
      <c r="P751" s="270" t="e">
        <f t="shared" ca="1" si="302"/>
        <v>#REF!</v>
      </c>
      <c r="Q751" s="270" t="e">
        <f t="shared" ca="1" si="302"/>
        <v>#REF!</v>
      </c>
      <c r="R751" s="271" t="e">
        <f t="shared" ca="1" si="288"/>
        <v>#REF!</v>
      </c>
      <c r="S751" s="271" t="e">
        <f t="shared" ca="1" si="289"/>
        <v>#REF!</v>
      </c>
      <c r="T751" s="244"/>
      <c r="U751" s="272" t="b">
        <f t="shared" si="290"/>
        <v>0</v>
      </c>
      <c r="V751" s="272" t="e">
        <f t="shared" si="291"/>
        <v>#REF!</v>
      </c>
      <c r="W751" s="272" t="e">
        <f t="shared" si="299"/>
        <v>#REF!</v>
      </c>
      <c r="X751" s="272" t="e">
        <f t="shared" si="292"/>
        <v>#REF!</v>
      </c>
      <c r="Y751" s="272" t="e">
        <f t="shared" si="293"/>
        <v>#REF!</v>
      </c>
      <c r="Z751" s="298"/>
      <c r="AA751" s="305" t="e">
        <f t="shared" si="294"/>
        <v>#REF!</v>
      </c>
      <c r="AB751" s="301" t="e" cm="1">
        <f t="array" ref="AB751">IF( $AA751="", "", INDEX(聲母資料表, $AA751, AB$5))</f>
        <v>#REF!</v>
      </c>
      <c r="AC751" s="301" t="e" cm="1">
        <f t="array" ref="AC751">IF( $AA751="", "", INDEX(聲母資料表, $AA751, AC$5))</f>
        <v>#REF!</v>
      </c>
      <c r="AD751" s="305" t="e">
        <f t="shared" si="295"/>
        <v>#REF!</v>
      </c>
      <c r="AE751" s="301" t="e" cm="1">
        <f t="array" ref="AE751">IF( $X751, "", INDEX(韻母資料表, AD751, AE$5))</f>
        <v>#REF!</v>
      </c>
      <c r="AF751" s="301" t="e" cm="1">
        <f t="array" ref="AF751">IF( $X751, "", INDEX(韻母資料表, AE751, AF$5))</f>
        <v>#REF!</v>
      </c>
      <c r="AG751" s="298"/>
      <c r="AH751" s="301" t="e">
        <f t="array" ref="AH751">IF( $X751, "", IF( INDEX(韻母資料表, AD751, $AH$5) = "入聲", TRUE, FALSE) )</f>
        <v>#REF!</v>
      </c>
      <c r="AI751" s="302" t="e">
        <f t="shared" si="296"/>
        <v>#REF!</v>
      </c>
      <c r="AJ751" s="302" t="e">
        <f t="shared" si="300"/>
        <v>#REF!</v>
      </c>
      <c r="AK751" s="362" t="e">
        <f t="array" ref="AK751">IF( $X751, "", INDEX(韻母資料表, $AD751, $AK$5))</f>
        <v>#REF!</v>
      </c>
      <c r="AL751" s="362" t="e">
        <f t="array" ref="AL751">IF($X751, "", INDEX(白話字韻母八聲調資料表, $AE751, $AJ751))</f>
        <v>#REF!</v>
      </c>
      <c r="AM751" s="298"/>
      <c r="AN751" s="362" t="e" cm="1">
        <f t="array" ref="AN751">IF($W751, "", INDEX(聲母資料表, $AA751, AN$5))</f>
        <v>#REF!</v>
      </c>
      <c r="AO751" s="367" t="e" cm="1">
        <f t="array" ref="AO751">IF($X751, "", INDEX(韻母資料表, $AD751, AO$5))</f>
        <v>#REF!</v>
      </c>
      <c r="AP751" s="362" t="e" cm="1">
        <f t="array" ref="AP751">IF($X751, "", INDEX(台羅韻母八聲調資料表, $AE751, $F751))</f>
        <v>#REF!</v>
      </c>
      <c r="AQ751" s="298"/>
      <c r="AR751" s="302" t="e">
        <f t="array" ref="AR751">IF($W751, "", INDEX(聲母資料表, $AA751, $AR$5))</f>
        <v>#REF!</v>
      </c>
      <c r="AS751" s="303" t="e">
        <f t="array" ref="AS751">IF($X751, "", INDEX(韻母資料表, $AD751, $AS$5))</f>
        <v>#REF!</v>
      </c>
      <c r="AT751" s="302" t="e">
        <f t="array" ref="AT751">IF($X751, "", INDEX(閩拼韻母八聲調資料表, $AE751, $AJ751))</f>
        <v>#REF!</v>
      </c>
      <c r="AV751" s="301" t="b">
        <f t="shared" si="298"/>
        <v>0</v>
      </c>
      <c r="AW751" s="301" t="str">
        <f>IF( $AV751, IFERROR( IF(MATCH( $E751, 顎音化聲母!$H$9:$H$37, 0), TRUE, FALSE), FALSE), "")</f>
        <v/>
      </c>
      <c r="AX751" s="301" t="str">
        <f t="array" ref="AX751">IF( AND($AV751, $AW751), INDEX(顎音化聲母資料表, MATCH( $D751 &amp; $E751, 顎音化聲母!$L$5:$L$136, 0), 3), "")</f>
        <v/>
      </c>
      <c r="AY751" s="301" t="e">
        <f t="shared" si="297"/>
        <v>#REF!</v>
      </c>
      <c r="AZ751" s="362" t="e">
        <f t="array" ref="AZ751">IF($AY751="", "", IF( $AX751&lt;&gt;"", $AX751,INDEX(聲母資料表, $AY751, $AZ$5)))</f>
        <v>#REF!</v>
      </c>
      <c r="BA751" s="362" t="e">
        <f t="array" ref="BA751">IF($X751, "", INDEX(方音八音反切資料表, $AE751, $AJ751))</f>
        <v>#REF!</v>
      </c>
    </row>
    <row r="752" spans="2:53">
      <c r="B752" s="307">
        <f t="shared" si="279"/>
        <v>745</v>
      </c>
      <c r="C752" s="404" t="e">
        <f>MID(#REF!, B752, 1)</f>
        <v>#REF!</v>
      </c>
      <c r="D752" s="312"/>
      <c r="E752" s="312"/>
      <c r="F752" s="296"/>
      <c r="G752" s="418" t="e">
        <f t="shared" si="280"/>
        <v>#REF!</v>
      </c>
      <c r="H752" s="269" t="e" cm="1">
        <f t="array" ref="H752">IF( OR($U752, NOT($V752), $X752), "",  $AF752 &amp; INDEX(中文數值資料表, $AJ752, 2) &amp; $AC752)</f>
        <v>#REF!</v>
      </c>
      <c r="I752" s="332" t="e">
        <f t="shared" si="281"/>
        <v>#REF!</v>
      </c>
      <c r="J752" s="333" t="e">
        <f t="shared" si="282"/>
        <v>#REF!</v>
      </c>
      <c r="K752" s="334" t="e">
        <f t="shared" si="283"/>
        <v>#REF!</v>
      </c>
      <c r="L752" s="335" t="e">
        <f t="shared" si="284"/>
        <v>#REF!</v>
      </c>
      <c r="M752" s="270" t="e">
        <f t="shared" ca="1" si="285"/>
        <v>#REF!</v>
      </c>
      <c r="N752" s="270" t="e">
        <f t="shared" ca="1" si="286"/>
        <v>#REF!</v>
      </c>
      <c r="O752" s="270" t="e">
        <f t="shared" ca="1" si="287"/>
        <v>#REF!</v>
      </c>
      <c r="P752" s="270" t="e">
        <f t="shared" ca="1" si="302"/>
        <v>#REF!</v>
      </c>
      <c r="Q752" s="270" t="e">
        <f t="shared" ca="1" si="302"/>
        <v>#REF!</v>
      </c>
      <c r="R752" s="271" t="e">
        <f t="shared" ca="1" si="288"/>
        <v>#REF!</v>
      </c>
      <c r="S752" s="271" t="e">
        <f t="shared" ca="1" si="289"/>
        <v>#REF!</v>
      </c>
      <c r="T752" s="244"/>
      <c r="U752" s="272" t="b">
        <f t="shared" si="290"/>
        <v>0</v>
      </c>
      <c r="V752" s="272" t="e">
        <f t="shared" si="291"/>
        <v>#REF!</v>
      </c>
      <c r="W752" s="272" t="e">
        <f t="shared" si="299"/>
        <v>#REF!</v>
      </c>
      <c r="X752" s="272" t="e">
        <f t="shared" si="292"/>
        <v>#REF!</v>
      </c>
      <c r="Y752" s="272" t="e">
        <f t="shared" si="293"/>
        <v>#REF!</v>
      </c>
      <c r="Z752" s="298"/>
      <c r="AA752" s="305" t="e">
        <f t="shared" si="294"/>
        <v>#REF!</v>
      </c>
      <c r="AB752" s="301" t="e" cm="1">
        <f t="array" ref="AB752">IF( $AA752="", "", INDEX(聲母資料表, $AA752, AB$5))</f>
        <v>#REF!</v>
      </c>
      <c r="AC752" s="301" t="e" cm="1">
        <f t="array" ref="AC752">IF( $AA752="", "", INDEX(聲母資料表, $AA752, AC$5))</f>
        <v>#REF!</v>
      </c>
      <c r="AD752" s="305" t="e">
        <f t="shared" si="295"/>
        <v>#REF!</v>
      </c>
      <c r="AE752" s="301" t="e" cm="1">
        <f t="array" ref="AE752">IF( $X752, "", INDEX(韻母資料表, AD752, AE$5))</f>
        <v>#REF!</v>
      </c>
      <c r="AF752" s="301" t="e" cm="1">
        <f t="array" ref="AF752">IF( $X752, "", INDEX(韻母資料表, AE752, AF$5))</f>
        <v>#REF!</v>
      </c>
      <c r="AG752" s="298"/>
      <c r="AH752" s="301" t="e">
        <f t="array" ref="AH752">IF( $X752, "", IF( INDEX(韻母資料表, AD752, $AH$5) = "入聲", TRUE, FALSE) )</f>
        <v>#REF!</v>
      </c>
      <c r="AI752" s="302" t="e">
        <f t="shared" si="296"/>
        <v>#REF!</v>
      </c>
      <c r="AJ752" s="302" t="e">
        <f t="shared" si="300"/>
        <v>#REF!</v>
      </c>
      <c r="AK752" s="362" t="e">
        <f t="array" ref="AK752">IF( $X752, "", INDEX(韻母資料表, $AD752, $AK$5))</f>
        <v>#REF!</v>
      </c>
      <c r="AL752" s="362" t="e">
        <f t="array" ref="AL752">IF($X752, "", INDEX(白話字韻母八聲調資料表, $AE752, $AJ752))</f>
        <v>#REF!</v>
      </c>
      <c r="AM752" s="298"/>
      <c r="AN752" s="362" t="e" cm="1">
        <f t="array" ref="AN752">IF($W752, "", INDEX(聲母資料表, $AA752, AN$5))</f>
        <v>#REF!</v>
      </c>
      <c r="AO752" s="367" t="e" cm="1">
        <f t="array" ref="AO752">IF($X752, "", INDEX(韻母資料表, $AD752, AO$5))</f>
        <v>#REF!</v>
      </c>
      <c r="AP752" s="362" t="e" cm="1">
        <f t="array" ref="AP752">IF($X752, "", INDEX(台羅韻母八聲調資料表, $AE752, $F752))</f>
        <v>#REF!</v>
      </c>
      <c r="AQ752" s="298"/>
      <c r="AR752" s="302" t="e">
        <f t="array" ref="AR752">IF($W752, "", INDEX(聲母資料表, $AA752, $AR$5))</f>
        <v>#REF!</v>
      </c>
      <c r="AS752" s="303" t="e">
        <f t="array" ref="AS752">IF($X752, "", INDEX(韻母資料表, $AD752, $AS$5))</f>
        <v>#REF!</v>
      </c>
      <c r="AT752" s="302" t="e">
        <f t="array" ref="AT752">IF($X752, "", INDEX(閩拼韻母八聲調資料表, $AE752, $AJ752))</f>
        <v>#REF!</v>
      </c>
      <c r="AV752" s="301" t="b">
        <f t="shared" si="298"/>
        <v>0</v>
      </c>
      <c r="AW752" s="301" t="str">
        <f>IF( $AV752, IFERROR( IF(MATCH( $E752, 顎音化聲母!$H$9:$H$37, 0), TRUE, FALSE), FALSE), "")</f>
        <v/>
      </c>
      <c r="AX752" s="301" t="str">
        <f t="array" ref="AX752">IF( AND($AV752, $AW752), INDEX(顎音化聲母資料表, MATCH( $D752 &amp; $E752, 顎音化聲母!$L$5:$L$136, 0), 3), "")</f>
        <v/>
      </c>
      <c r="AY752" s="301" t="e">
        <f t="shared" si="297"/>
        <v>#REF!</v>
      </c>
      <c r="AZ752" s="362" t="e">
        <f t="array" ref="AZ752">IF($AY752="", "", IF( $AX752&lt;&gt;"", $AX752,INDEX(聲母資料表, $AY752, $AZ$5)))</f>
        <v>#REF!</v>
      </c>
      <c r="BA752" s="362" t="e">
        <f t="array" ref="BA752">IF($X752, "", INDEX(方音八音反切資料表, $AE752, $AJ752))</f>
        <v>#REF!</v>
      </c>
    </row>
    <row r="753" spans="2:53">
      <c r="B753" s="307">
        <f t="shared" si="279"/>
        <v>746</v>
      </c>
      <c r="C753" s="404" t="e">
        <f>MID(#REF!, B753, 1)</f>
        <v>#REF!</v>
      </c>
      <c r="D753" s="312"/>
      <c r="E753" s="312"/>
      <c r="F753" s="296"/>
      <c r="G753" s="418" t="e">
        <f t="shared" si="280"/>
        <v>#REF!</v>
      </c>
      <c r="H753" s="269" t="e" cm="1">
        <f t="array" ref="H753">IF( OR($U753, NOT($V753), $X753), "",  $AF753 &amp; INDEX(中文數值資料表, $AJ753, 2) &amp; $AC753)</f>
        <v>#REF!</v>
      </c>
      <c r="I753" s="332" t="e">
        <f t="shared" si="281"/>
        <v>#REF!</v>
      </c>
      <c r="J753" s="333" t="e">
        <f t="shared" si="282"/>
        <v>#REF!</v>
      </c>
      <c r="K753" s="334" t="e">
        <f t="shared" si="283"/>
        <v>#REF!</v>
      </c>
      <c r="L753" s="335" t="e">
        <f t="shared" si="284"/>
        <v>#REF!</v>
      </c>
      <c r="M753" s="270" t="e">
        <f t="shared" ca="1" si="285"/>
        <v>#REF!</v>
      </c>
      <c r="N753" s="270" t="e">
        <f t="shared" ca="1" si="286"/>
        <v>#REF!</v>
      </c>
      <c r="O753" s="270" t="e">
        <f t="shared" ca="1" si="287"/>
        <v>#REF!</v>
      </c>
      <c r="P753" s="270" t="e">
        <f t="shared" ca="1" si="302"/>
        <v>#REF!</v>
      </c>
      <c r="Q753" s="270" t="e">
        <f t="shared" ca="1" si="302"/>
        <v>#REF!</v>
      </c>
      <c r="R753" s="271" t="e">
        <f t="shared" ca="1" si="288"/>
        <v>#REF!</v>
      </c>
      <c r="S753" s="271" t="e">
        <f t="shared" ca="1" si="289"/>
        <v>#REF!</v>
      </c>
      <c r="T753" s="244"/>
      <c r="U753" s="272" t="b">
        <f t="shared" si="290"/>
        <v>0</v>
      </c>
      <c r="V753" s="272" t="e">
        <f t="shared" si="291"/>
        <v>#REF!</v>
      </c>
      <c r="W753" s="272" t="e">
        <f t="shared" si="299"/>
        <v>#REF!</v>
      </c>
      <c r="X753" s="272" t="e">
        <f t="shared" si="292"/>
        <v>#REF!</v>
      </c>
      <c r="Y753" s="272" t="e">
        <f t="shared" si="293"/>
        <v>#REF!</v>
      </c>
      <c r="Z753" s="298"/>
      <c r="AA753" s="305" t="e">
        <f t="shared" si="294"/>
        <v>#REF!</v>
      </c>
      <c r="AB753" s="301" t="e" cm="1">
        <f t="array" ref="AB753">IF( $AA753="", "", INDEX(聲母資料表, $AA753, AB$5))</f>
        <v>#REF!</v>
      </c>
      <c r="AC753" s="301" t="e" cm="1">
        <f t="array" ref="AC753">IF( $AA753="", "", INDEX(聲母資料表, $AA753, AC$5))</f>
        <v>#REF!</v>
      </c>
      <c r="AD753" s="305" t="e">
        <f t="shared" si="295"/>
        <v>#REF!</v>
      </c>
      <c r="AE753" s="301" t="e" cm="1">
        <f t="array" ref="AE753">IF( $X753, "", INDEX(韻母資料表, AD753, AE$5))</f>
        <v>#REF!</v>
      </c>
      <c r="AF753" s="301" t="e" cm="1">
        <f t="array" ref="AF753">IF( $X753, "", INDEX(韻母資料表, AE753, AF$5))</f>
        <v>#REF!</v>
      </c>
      <c r="AG753" s="298"/>
      <c r="AH753" s="301" t="e">
        <f t="array" ref="AH753">IF( $X753, "", IF( INDEX(韻母資料表, AD753, $AH$5) = "入聲", TRUE, FALSE) )</f>
        <v>#REF!</v>
      </c>
      <c r="AI753" s="302" t="e">
        <f t="shared" si="296"/>
        <v>#REF!</v>
      </c>
      <c r="AJ753" s="302" t="e">
        <f t="shared" si="300"/>
        <v>#REF!</v>
      </c>
      <c r="AK753" s="362" t="e">
        <f t="array" ref="AK753">IF( $X753, "", INDEX(韻母資料表, $AD753, $AK$5))</f>
        <v>#REF!</v>
      </c>
      <c r="AL753" s="362" t="e">
        <f t="array" ref="AL753">IF($X753, "", INDEX(白話字韻母八聲調資料表, $AE753, $AJ753))</f>
        <v>#REF!</v>
      </c>
      <c r="AM753" s="298"/>
      <c r="AN753" s="362" t="e" cm="1">
        <f t="array" ref="AN753">IF($W753, "", INDEX(聲母資料表, $AA753, AN$5))</f>
        <v>#REF!</v>
      </c>
      <c r="AO753" s="367" t="e" cm="1">
        <f t="array" ref="AO753">IF($X753, "", INDEX(韻母資料表, $AD753, AO$5))</f>
        <v>#REF!</v>
      </c>
      <c r="AP753" s="362" t="e" cm="1">
        <f t="array" ref="AP753">IF($X753, "", INDEX(台羅韻母八聲調資料表, $AE753, $F753))</f>
        <v>#REF!</v>
      </c>
      <c r="AQ753" s="298"/>
      <c r="AR753" s="302" t="e">
        <f t="array" ref="AR753">IF($W753, "", INDEX(聲母資料表, $AA753, $AR$5))</f>
        <v>#REF!</v>
      </c>
      <c r="AS753" s="303" t="e">
        <f t="array" ref="AS753">IF($X753, "", INDEX(韻母資料表, $AD753, $AS$5))</f>
        <v>#REF!</v>
      </c>
      <c r="AT753" s="302" t="e">
        <f t="array" ref="AT753">IF($X753, "", INDEX(閩拼韻母八聲調資料表, $AE753, $AJ753))</f>
        <v>#REF!</v>
      </c>
      <c r="AV753" s="301" t="b">
        <f t="shared" si="298"/>
        <v>0</v>
      </c>
      <c r="AW753" s="301" t="str">
        <f>IF( $AV753, IFERROR( IF(MATCH( $E753, 顎音化聲母!$H$9:$H$37, 0), TRUE, FALSE), FALSE), "")</f>
        <v/>
      </c>
      <c r="AX753" s="301" t="str">
        <f t="array" ref="AX753">IF( AND($AV753, $AW753), INDEX(顎音化聲母資料表, MATCH( $D753 &amp; $E753, 顎音化聲母!$L$5:$L$136, 0), 3), "")</f>
        <v/>
      </c>
      <c r="AY753" s="301" t="e">
        <f t="shared" si="297"/>
        <v>#REF!</v>
      </c>
      <c r="AZ753" s="362" t="e">
        <f t="array" ref="AZ753">IF($AY753="", "", IF( $AX753&lt;&gt;"", $AX753,INDEX(聲母資料表, $AY753, $AZ$5)))</f>
        <v>#REF!</v>
      </c>
      <c r="BA753" s="362" t="e">
        <f t="array" ref="BA753">IF($X753, "", INDEX(方音八音反切資料表, $AE753, $AJ753))</f>
        <v>#REF!</v>
      </c>
    </row>
    <row r="754" spans="2:53">
      <c r="B754" s="307">
        <f t="shared" si="279"/>
        <v>747</v>
      </c>
      <c r="C754" s="404" t="e">
        <f>MID(#REF!, B754, 1)</f>
        <v>#REF!</v>
      </c>
      <c r="D754" s="312"/>
      <c r="E754" s="312"/>
      <c r="F754" s="296"/>
      <c r="G754" s="418" t="e">
        <f t="shared" si="280"/>
        <v>#REF!</v>
      </c>
      <c r="H754" s="269" t="e" cm="1">
        <f t="array" ref="H754">IF( OR($U754, NOT($V754), $X754), "",  $AF754 &amp; INDEX(中文數值資料表, $AJ754, 2) &amp; $AC754)</f>
        <v>#REF!</v>
      </c>
      <c r="I754" s="332" t="e">
        <f t="shared" si="281"/>
        <v>#REF!</v>
      </c>
      <c r="J754" s="333" t="e">
        <f t="shared" si="282"/>
        <v>#REF!</v>
      </c>
      <c r="K754" s="334" t="e">
        <f t="shared" si="283"/>
        <v>#REF!</v>
      </c>
      <c r="L754" s="335" t="e">
        <f t="shared" si="284"/>
        <v>#REF!</v>
      </c>
      <c r="M754" s="270" t="e">
        <f t="shared" ca="1" si="285"/>
        <v>#REF!</v>
      </c>
      <c r="N754" s="270" t="e">
        <f t="shared" ca="1" si="286"/>
        <v>#REF!</v>
      </c>
      <c r="O754" s="270" t="e">
        <f t="shared" ca="1" si="287"/>
        <v>#REF!</v>
      </c>
      <c r="P754" s="270" t="e">
        <f t="shared" ca="1" si="302"/>
        <v>#REF!</v>
      </c>
      <c r="Q754" s="270" t="e">
        <f t="shared" ca="1" si="302"/>
        <v>#REF!</v>
      </c>
      <c r="R754" s="271" t="e">
        <f t="shared" ca="1" si="288"/>
        <v>#REF!</v>
      </c>
      <c r="S754" s="271" t="e">
        <f t="shared" ca="1" si="289"/>
        <v>#REF!</v>
      </c>
      <c r="T754" s="244"/>
      <c r="U754" s="272" t="b">
        <f t="shared" si="290"/>
        <v>0</v>
      </c>
      <c r="V754" s="272" t="e">
        <f t="shared" si="291"/>
        <v>#REF!</v>
      </c>
      <c r="W754" s="272" t="e">
        <f t="shared" si="299"/>
        <v>#REF!</v>
      </c>
      <c r="X754" s="272" t="e">
        <f t="shared" si="292"/>
        <v>#REF!</v>
      </c>
      <c r="Y754" s="272" t="e">
        <f t="shared" si="293"/>
        <v>#REF!</v>
      </c>
      <c r="Z754" s="298"/>
      <c r="AA754" s="305" t="e">
        <f t="shared" si="294"/>
        <v>#REF!</v>
      </c>
      <c r="AB754" s="301" t="e" cm="1">
        <f t="array" ref="AB754">IF( $AA754="", "", INDEX(聲母資料表, $AA754, AB$5))</f>
        <v>#REF!</v>
      </c>
      <c r="AC754" s="301" t="e" cm="1">
        <f t="array" ref="AC754">IF( $AA754="", "", INDEX(聲母資料表, $AA754, AC$5))</f>
        <v>#REF!</v>
      </c>
      <c r="AD754" s="305" t="e">
        <f t="shared" si="295"/>
        <v>#REF!</v>
      </c>
      <c r="AE754" s="301" t="e" cm="1">
        <f t="array" ref="AE754">IF( $X754, "", INDEX(韻母資料表, AD754, AE$5))</f>
        <v>#REF!</v>
      </c>
      <c r="AF754" s="301" t="e" cm="1">
        <f t="array" ref="AF754">IF( $X754, "", INDEX(韻母資料表, AE754, AF$5))</f>
        <v>#REF!</v>
      </c>
      <c r="AG754" s="298"/>
      <c r="AH754" s="301" t="e">
        <f t="array" ref="AH754">IF( $X754, "", IF( INDEX(韻母資料表, AD754, $AH$5) = "入聲", TRUE, FALSE) )</f>
        <v>#REF!</v>
      </c>
      <c r="AI754" s="302" t="e">
        <f t="shared" si="296"/>
        <v>#REF!</v>
      </c>
      <c r="AJ754" s="302" t="e">
        <f t="shared" si="300"/>
        <v>#REF!</v>
      </c>
      <c r="AK754" s="362" t="e">
        <f t="array" ref="AK754">IF( $X754, "", INDEX(韻母資料表, $AD754, $AK$5))</f>
        <v>#REF!</v>
      </c>
      <c r="AL754" s="362" t="e">
        <f t="array" ref="AL754">IF($X754, "", INDEX(白話字韻母八聲調資料表, $AE754, $AJ754))</f>
        <v>#REF!</v>
      </c>
      <c r="AM754" s="298"/>
      <c r="AN754" s="362" t="e" cm="1">
        <f t="array" ref="AN754">IF($W754, "", INDEX(聲母資料表, $AA754, AN$5))</f>
        <v>#REF!</v>
      </c>
      <c r="AO754" s="367" t="e" cm="1">
        <f t="array" ref="AO754">IF($X754, "", INDEX(韻母資料表, $AD754, AO$5))</f>
        <v>#REF!</v>
      </c>
      <c r="AP754" s="362" t="e" cm="1">
        <f t="array" ref="AP754">IF($X754, "", INDEX(台羅韻母八聲調資料表, $AE754, $F754))</f>
        <v>#REF!</v>
      </c>
      <c r="AQ754" s="298"/>
      <c r="AR754" s="302" t="e">
        <f t="array" ref="AR754">IF($W754, "", INDEX(聲母資料表, $AA754, $AR$5))</f>
        <v>#REF!</v>
      </c>
      <c r="AS754" s="303" t="e">
        <f t="array" ref="AS754">IF($X754, "", INDEX(韻母資料表, $AD754, $AS$5))</f>
        <v>#REF!</v>
      </c>
      <c r="AT754" s="302" t="e">
        <f t="array" ref="AT754">IF($X754, "", INDEX(閩拼韻母八聲調資料表, $AE754, $AJ754))</f>
        <v>#REF!</v>
      </c>
      <c r="AV754" s="301" t="b">
        <f t="shared" si="298"/>
        <v>0</v>
      </c>
      <c r="AW754" s="301" t="str">
        <f>IF( $AV754, IFERROR( IF(MATCH( $E754, 顎音化聲母!$H$9:$H$37, 0), TRUE, FALSE), FALSE), "")</f>
        <v/>
      </c>
      <c r="AX754" s="301" t="str">
        <f t="array" ref="AX754">IF( AND($AV754, $AW754), INDEX(顎音化聲母資料表, MATCH( $D754 &amp; $E754, 顎音化聲母!$L$5:$L$136, 0), 3), "")</f>
        <v/>
      </c>
      <c r="AY754" s="301" t="e">
        <f t="shared" si="297"/>
        <v>#REF!</v>
      </c>
      <c r="AZ754" s="362" t="e">
        <f t="array" ref="AZ754">IF($AY754="", "", IF( $AX754&lt;&gt;"", $AX754,INDEX(聲母資料表, $AY754, $AZ$5)))</f>
        <v>#REF!</v>
      </c>
      <c r="BA754" s="362" t="e">
        <f t="array" ref="BA754">IF($X754, "", INDEX(方音八音反切資料表, $AE754, $AJ754))</f>
        <v>#REF!</v>
      </c>
    </row>
    <row r="755" spans="2:53">
      <c r="B755" s="307">
        <f t="shared" si="279"/>
        <v>748</v>
      </c>
      <c r="C755" s="404" t="e">
        <f>MID(#REF!, B755, 1)</f>
        <v>#REF!</v>
      </c>
      <c r="D755" s="312"/>
      <c r="E755" s="312"/>
      <c r="F755" s="296"/>
      <c r="G755" s="418" t="e">
        <f t="shared" si="280"/>
        <v>#REF!</v>
      </c>
      <c r="H755" s="269" t="e" cm="1">
        <f t="array" ref="H755">IF( OR($U755, NOT($V755), $X755), "",  $AF755 &amp; INDEX(中文數值資料表, $AJ755, 2) &amp; $AC755)</f>
        <v>#REF!</v>
      </c>
      <c r="I755" s="332" t="e">
        <f t="shared" si="281"/>
        <v>#REF!</v>
      </c>
      <c r="J755" s="333" t="e">
        <f t="shared" si="282"/>
        <v>#REF!</v>
      </c>
      <c r="K755" s="334" t="e">
        <f t="shared" si="283"/>
        <v>#REF!</v>
      </c>
      <c r="L755" s="335" t="e">
        <f t="shared" si="284"/>
        <v>#REF!</v>
      </c>
      <c r="M755" s="270" t="e">
        <f t="shared" ca="1" si="285"/>
        <v>#REF!</v>
      </c>
      <c r="N755" s="270" t="e">
        <f t="shared" ca="1" si="286"/>
        <v>#REF!</v>
      </c>
      <c r="O755" s="270" t="e">
        <f t="shared" ca="1" si="287"/>
        <v>#REF!</v>
      </c>
      <c r="P755" s="270" t="e">
        <f t="shared" ca="1" si="302"/>
        <v>#REF!</v>
      </c>
      <c r="Q755" s="270" t="e">
        <f t="shared" ca="1" si="302"/>
        <v>#REF!</v>
      </c>
      <c r="R755" s="271" t="e">
        <f t="shared" ca="1" si="288"/>
        <v>#REF!</v>
      </c>
      <c r="S755" s="271" t="e">
        <f t="shared" ca="1" si="289"/>
        <v>#REF!</v>
      </c>
      <c r="T755" s="244"/>
      <c r="U755" s="272" t="b">
        <f t="shared" si="290"/>
        <v>0</v>
      </c>
      <c r="V755" s="272" t="e">
        <f t="shared" si="291"/>
        <v>#REF!</v>
      </c>
      <c r="W755" s="272" t="e">
        <f t="shared" si="299"/>
        <v>#REF!</v>
      </c>
      <c r="X755" s="272" t="e">
        <f t="shared" si="292"/>
        <v>#REF!</v>
      </c>
      <c r="Y755" s="272" t="e">
        <f t="shared" si="293"/>
        <v>#REF!</v>
      </c>
      <c r="Z755" s="298"/>
      <c r="AA755" s="305" t="e">
        <f t="shared" si="294"/>
        <v>#REF!</v>
      </c>
      <c r="AB755" s="301" t="e" cm="1">
        <f t="array" ref="AB755">IF( $AA755="", "", INDEX(聲母資料表, $AA755, AB$5))</f>
        <v>#REF!</v>
      </c>
      <c r="AC755" s="301" t="e" cm="1">
        <f t="array" ref="AC755">IF( $AA755="", "", INDEX(聲母資料表, $AA755, AC$5))</f>
        <v>#REF!</v>
      </c>
      <c r="AD755" s="305" t="e">
        <f t="shared" si="295"/>
        <v>#REF!</v>
      </c>
      <c r="AE755" s="301" t="e" cm="1">
        <f t="array" ref="AE755">IF( $X755, "", INDEX(韻母資料表, AD755, AE$5))</f>
        <v>#REF!</v>
      </c>
      <c r="AF755" s="301" t="e" cm="1">
        <f t="array" ref="AF755">IF( $X755, "", INDEX(韻母資料表, AE755, AF$5))</f>
        <v>#REF!</v>
      </c>
      <c r="AG755" s="298"/>
      <c r="AH755" s="301" t="e">
        <f t="array" ref="AH755">IF( $X755, "", IF( INDEX(韻母資料表, AD755, $AH$5) = "入聲", TRUE, FALSE) )</f>
        <v>#REF!</v>
      </c>
      <c r="AI755" s="302" t="e">
        <f t="shared" si="296"/>
        <v>#REF!</v>
      </c>
      <c r="AJ755" s="302" t="e">
        <f t="shared" si="300"/>
        <v>#REF!</v>
      </c>
      <c r="AK755" s="362" t="e">
        <f t="array" ref="AK755">IF( $X755, "", INDEX(韻母資料表, $AD755, $AK$5))</f>
        <v>#REF!</v>
      </c>
      <c r="AL755" s="362" t="e">
        <f t="array" ref="AL755">IF($X755, "", INDEX(白話字韻母八聲調資料表, $AE755, $AJ755))</f>
        <v>#REF!</v>
      </c>
      <c r="AM755" s="298"/>
      <c r="AN755" s="362" t="e" cm="1">
        <f t="array" ref="AN755">IF($W755, "", INDEX(聲母資料表, $AA755, AN$5))</f>
        <v>#REF!</v>
      </c>
      <c r="AO755" s="367" t="e" cm="1">
        <f t="array" ref="AO755">IF($X755, "", INDEX(韻母資料表, $AD755, AO$5))</f>
        <v>#REF!</v>
      </c>
      <c r="AP755" s="362" t="e" cm="1">
        <f t="array" ref="AP755">IF($X755, "", INDEX(台羅韻母八聲調資料表, $AE755, $F755))</f>
        <v>#REF!</v>
      </c>
      <c r="AQ755" s="298"/>
      <c r="AR755" s="302" t="e">
        <f t="array" ref="AR755">IF($W755, "", INDEX(聲母資料表, $AA755, $AR$5))</f>
        <v>#REF!</v>
      </c>
      <c r="AS755" s="303" t="e">
        <f t="array" ref="AS755">IF($X755, "", INDEX(韻母資料表, $AD755, $AS$5))</f>
        <v>#REF!</v>
      </c>
      <c r="AT755" s="302" t="e">
        <f t="array" ref="AT755">IF($X755, "", INDEX(閩拼韻母八聲調資料表, $AE755, $AJ755))</f>
        <v>#REF!</v>
      </c>
      <c r="AV755" s="301" t="b">
        <f t="shared" si="298"/>
        <v>0</v>
      </c>
      <c r="AW755" s="301" t="str">
        <f>IF( $AV755, IFERROR( IF(MATCH( $E755, 顎音化聲母!$H$9:$H$37, 0), TRUE, FALSE), FALSE), "")</f>
        <v/>
      </c>
      <c r="AX755" s="301" t="str">
        <f t="array" ref="AX755">IF( AND($AV755, $AW755), INDEX(顎音化聲母資料表, MATCH( $D755 &amp; $E755, 顎音化聲母!$L$5:$L$136, 0), 3), "")</f>
        <v/>
      </c>
      <c r="AY755" s="301" t="e">
        <f t="shared" si="297"/>
        <v>#REF!</v>
      </c>
      <c r="AZ755" s="362" t="e">
        <f t="array" ref="AZ755">IF($AY755="", "", IF( $AX755&lt;&gt;"", $AX755,INDEX(聲母資料表, $AY755, $AZ$5)))</f>
        <v>#REF!</v>
      </c>
      <c r="BA755" s="362" t="e">
        <f t="array" ref="BA755">IF($X755, "", INDEX(方音八音反切資料表, $AE755, $AJ755))</f>
        <v>#REF!</v>
      </c>
    </row>
    <row r="756" spans="2:53">
      <c r="B756" s="307">
        <f t="shared" si="279"/>
        <v>749</v>
      </c>
      <c r="C756" s="404" t="e">
        <f>MID(#REF!, B756, 1)</f>
        <v>#REF!</v>
      </c>
      <c r="D756" s="312"/>
      <c r="E756" s="312"/>
      <c r="F756" s="296"/>
      <c r="G756" s="418" t="e">
        <f t="shared" si="280"/>
        <v>#REF!</v>
      </c>
      <c r="H756" s="269" t="e" cm="1">
        <f t="array" ref="H756">IF( OR($U756, NOT($V756), $X756), "",  $AF756 &amp; INDEX(中文數值資料表, $AJ756, 2) &amp; $AC756)</f>
        <v>#REF!</v>
      </c>
      <c r="I756" s="332" t="e">
        <f t="shared" si="281"/>
        <v>#REF!</v>
      </c>
      <c r="J756" s="333" t="e">
        <f t="shared" si="282"/>
        <v>#REF!</v>
      </c>
      <c r="K756" s="334" t="e">
        <f t="shared" si="283"/>
        <v>#REF!</v>
      </c>
      <c r="L756" s="335" t="e">
        <f t="shared" si="284"/>
        <v>#REF!</v>
      </c>
      <c r="M756" s="270" t="e">
        <f t="shared" ca="1" si="285"/>
        <v>#REF!</v>
      </c>
      <c r="N756" s="270" t="e">
        <f t="shared" ca="1" si="286"/>
        <v>#REF!</v>
      </c>
      <c r="O756" s="270" t="e">
        <f t="shared" ca="1" si="287"/>
        <v>#REF!</v>
      </c>
      <c r="P756" s="270" t="e">
        <f t="shared" ca="1" si="302"/>
        <v>#REF!</v>
      </c>
      <c r="Q756" s="270" t="e">
        <f t="shared" ca="1" si="302"/>
        <v>#REF!</v>
      </c>
      <c r="R756" s="271" t="e">
        <f t="shared" ca="1" si="288"/>
        <v>#REF!</v>
      </c>
      <c r="S756" s="271" t="e">
        <f t="shared" ca="1" si="289"/>
        <v>#REF!</v>
      </c>
      <c r="T756" s="244"/>
      <c r="U756" s="272" t="b">
        <f t="shared" si="290"/>
        <v>0</v>
      </c>
      <c r="V756" s="272" t="e">
        <f t="shared" si="291"/>
        <v>#REF!</v>
      </c>
      <c r="W756" s="272" t="e">
        <f t="shared" si="299"/>
        <v>#REF!</v>
      </c>
      <c r="X756" s="272" t="e">
        <f t="shared" si="292"/>
        <v>#REF!</v>
      </c>
      <c r="Y756" s="272" t="e">
        <f t="shared" si="293"/>
        <v>#REF!</v>
      </c>
      <c r="Z756" s="298"/>
      <c r="AA756" s="305" t="e">
        <f t="shared" si="294"/>
        <v>#REF!</v>
      </c>
      <c r="AB756" s="301" t="e" cm="1">
        <f t="array" ref="AB756">IF( $AA756="", "", INDEX(聲母資料表, $AA756, AB$5))</f>
        <v>#REF!</v>
      </c>
      <c r="AC756" s="301" t="e" cm="1">
        <f t="array" ref="AC756">IF( $AA756="", "", INDEX(聲母資料表, $AA756, AC$5))</f>
        <v>#REF!</v>
      </c>
      <c r="AD756" s="305" t="e">
        <f t="shared" si="295"/>
        <v>#REF!</v>
      </c>
      <c r="AE756" s="301" t="e" cm="1">
        <f t="array" ref="AE756">IF( $X756, "", INDEX(韻母資料表, AD756, AE$5))</f>
        <v>#REF!</v>
      </c>
      <c r="AF756" s="301" t="e" cm="1">
        <f t="array" ref="AF756">IF( $X756, "", INDEX(韻母資料表, AE756, AF$5))</f>
        <v>#REF!</v>
      </c>
      <c r="AG756" s="298"/>
      <c r="AH756" s="301" t="e">
        <f t="array" ref="AH756">IF( $X756, "", IF( INDEX(韻母資料表, AD756, $AH$5) = "入聲", TRUE, FALSE) )</f>
        <v>#REF!</v>
      </c>
      <c r="AI756" s="302" t="e">
        <f t="shared" si="296"/>
        <v>#REF!</v>
      </c>
      <c r="AJ756" s="302" t="e">
        <f t="shared" si="300"/>
        <v>#REF!</v>
      </c>
      <c r="AK756" s="362" t="e">
        <f t="array" ref="AK756">IF( $X756, "", INDEX(韻母資料表, $AD756, $AK$5))</f>
        <v>#REF!</v>
      </c>
      <c r="AL756" s="362" t="e">
        <f t="array" ref="AL756">IF($X756, "", INDEX(白話字韻母八聲調資料表, $AE756, $AJ756))</f>
        <v>#REF!</v>
      </c>
      <c r="AM756" s="298"/>
      <c r="AN756" s="362" t="e" cm="1">
        <f t="array" ref="AN756">IF($W756, "", INDEX(聲母資料表, $AA756, AN$5))</f>
        <v>#REF!</v>
      </c>
      <c r="AO756" s="367" t="e" cm="1">
        <f t="array" ref="AO756">IF($X756, "", INDEX(韻母資料表, $AD756, AO$5))</f>
        <v>#REF!</v>
      </c>
      <c r="AP756" s="362" t="e" cm="1">
        <f t="array" ref="AP756">IF($X756, "", INDEX(台羅韻母八聲調資料表, $AE756, $F756))</f>
        <v>#REF!</v>
      </c>
      <c r="AQ756" s="298"/>
      <c r="AR756" s="302" t="e">
        <f t="array" ref="AR756">IF($W756, "", INDEX(聲母資料表, $AA756, $AR$5))</f>
        <v>#REF!</v>
      </c>
      <c r="AS756" s="303" t="e">
        <f t="array" ref="AS756">IF($X756, "", INDEX(韻母資料表, $AD756, $AS$5))</f>
        <v>#REF!</v>
      </c>
      <c r="AT756" s="302" t="e">
        <f t="array" ref="AT756">IF($X756, "", INDEX(閩拼韻母八聲調資料表, $AE756, $AJ756))</f>
        <v>#REF!</v>
      </c>
      <c r="AV756" s="301" t="b">
        <f t="shared" si="298"/>
        <v>0</v>
      </c>
      <c r="AW756" s="301" t="str">
        <f>IF( $AV756, IFERROR( IF(MATCH( $E756, 顎音化聲母!$H$9:$H$37, 0), TRUE, FALSE), FALSE), "")</f>
        <v/>
      </c>
      <c r="AX756" s="301" t="str">
        <f t="array" ref="AX756">IF( AND($AV756, $AW756), INDEX(顎音化聲母資料表, MATCH( $D756 &amp; $E756, 顎音化聲母!$L$5:$L$136, 0), 3), "")</f>
        <v/>
      </c>
      <c r="AY756" s="301" t="e">
        <f t="shared" si="297"/>
        <v>#REF!</v>
      </c>
      <c r="AZ756" s="362" t="e">
        <f t="array" ref="AZ756">IF($AY756="", "", IF( $AX756&lt;&gt;"", $AX756,INDEX(聲母資料表, $AY756, $AZ$5)))</f>
        <v>#REF!</v>
      </c>
      <c r="BA756" s="362" t="e">
        <f t="array" ref="BA756">IF($X756, "", INDEX(方音八音反切資料表, $AE756, $AJ756))</f>
        <v>#REF!</v>
      </c>
    </row>
    <row r="757" spans="2:53">
      <c r="B757" s="307">
        <f t="shared" si="279"/>
        <v>750</v>
      </c>
      <c r="C757" s="404" t="e">
        <f>MID(#REF!, B757, 1)</f>
        <v>#REF!</v>
      </c>
      <c r="D757" s="312"/>
      <c r="E757" s="312"/>
      <c r="F757" s="296"/>
      <c r="G757" s="418" t="e">
        <f t="shared" si="280"/>
        <v>#REF!</v>
      </c>
      <c r="H757" s="269" t="e" cm="1">
        <f t="array" ref="H757">IF( OR($U757, NOT($V757), $X757), "",  $AF757 &amp; INDEX(中文數值資料表, $AJ757, 2) &amp; $AC757)</f>
        <v>#REF!</v>
      </c>
      <c r="I757" s="332" t="e">
        <f t="shared" si="281"/>
        <v>#REF!</v>
      </c>
      <c r="J757" s="333" t="e">
        <f t="shared" si="282"/>
        <v>#REF!</v>
      </c>
      <c r="K757" s="334" t="e">
        <f t="shared" si="283"/>
        <v>#REF!</v>
      </c>
      <c r="L757" s="335" t="e">
        <f t="shared" si="284"/>
        <v>#REF!</v>
      </c>
      <c r="M757" s="270" t="e">
        <f t="shared" ca="1" si="285"/>
        <v>#REF!</v>
      </c>
      <c r="N757" s="270" t="e">
        <f t="shared" ca="1" si="286"/>
        <v>#REF!</v>
      </c>
      <c r="O757" s="270" t="e">
        <f t="shared" ca="1" si="287"/>
        <v>#REF!</v>
      </c>
      <c r="P757" s="270" t="e">
        <f t="shared" ca="1" si="302"/>
        <v>#REF!</v>
      </c>
      <c r="Q757" s="270" t="e">
        <f t="shared" ca="1" si="302"/>
        <v>#REF!</v>
      </c>
      <c r="R757" s="271" t="e">
        <f t="shared" ca="1" si="288"/>
        <v>#REF!</v>
      </c>
      <c r="S757" s="271" t="e">
        <f t="shared" ca="1" si="289"/>
        <v>#REF!</v>
      </c>
      <c r="T757" s="244"/>
      <c r="U757" s="272" t="b">
        <f t="shared" si="290"/>
        <v>0</v>
      </c>
      <c r="V757" s="272" t="e">
        <f t="shared" si="291"/>
        <v>#REF!</v>
      </c>
      <c r="W757" s="272" t="e">
        <f t="shared" si="299"/>
        <v>#REF!</v>
      </c>
      <c r="X757" s="272" t="e">
        <f t="shared" si="292"/>
        <v>#REF!</v>
      </c>
      <c r="Y757" s="272" t="e">
        <f t="shared" si="293"/>
        <v>#REF!</v>
      </c>
      <c r="Z757" s="298"/>
      <c r="AA757" s="305" t="e">
        <f t="shared" si="294"/>
        <v>#REF!</v>
      </c>
      <c r="AB757" s="301" t="e" cm="1">
        <f t="array" ref="AB757">IF( $AA757="", "", INDEX(聲母資料表, $AA757, AB$5))</f>
        <v>#REF!</v>
      </c>
      <c r="AC757" s="301" t="e" cm="1">
        <f t="array" ref="AC757">IF( $AA757="", "", INDEX(聲母資料表, $AA757, AC$5))</f>
        <v>#REF!</v>
      </c>
      <c r="AD757" s="305" t="e">
        <f t="shared" si="295"/>
        <v>#REF!</v>
      </c>
      <c r="AE757" s="301" t="e" cm="1">
        <f t="array" ref="AE757">IF( $X757, "", INDEX(韻母資料表, AD757, AE$5))</f>
        <v>#REF!</v>
      </c>
      <c r="AF757" s="301" t="e" cm="1">
        <f t="array" ref="AF757">IF( $X757, "", INDEX(韻母資料表, AE757, AF$5))</f>
        <v>#REF!</v>
      </c>
      <c r="AG757" s="298"/>
      <c r="AH757" s="301" t="e">
        <f t="array" ref="AH757">IF( $X757, "", IF( INDEX(韻母資料表, AD757, $AH$5) = "入聲", TRUE, FALSE) )</f>
        <v>#REF!</v>
      </c>
      <c r="AI757" s="302" t="e">
        <f t="shared" si="296"/>
        <v>#REF!</v>
      </c>
      <c r="AJ757" s="302" t="e">
        <f t="shared" si="300"/>
        <v>#REF!</v>
      </c>
      <c r="AK757" s="362" t="e">
        <f t="array" ref="AK757">IF( $X757, "", INDEX(韻母資料表, $AD757, $AK$5))</f>
        <v>#REF!</v>
      </c>
      <c r="AL757" s="362" t="e">
        <f t="array" ref="AL757">IF($X757, "", INDEX(白話字韻母八聲調資料表, $AE757, $AJ757))</f>
        <v>#REF!</v>
      </c>
      <c r="AM757" s="298"/>
      <c r="AN757" s="362" t="e" cm="1">
        <f t="array" ref="AN757">IF($W757, "", INDEX(聲母資料表, $AA757, AN$5))</f>
        <v>#REF!</v>
      </c>
      <c r="AO757" s="367" t="e" cm="1">
        <f t="array" ref="AO757">IF($X757, "", INDEX(韻母資料表, $AD757, AO$5))</f>
        <v>#REF!</v>
      </c>
      <c r="AP757" s="362" t="e" cm="1">
        <f t="array" ref="AP757">IF($X757, "", INDEX(台羅韻母八聲調資料表, $AE757, $F757))</f>
        <v>#REF!</v>
      </c>
      <c r="AQ757" s="298"/>
      <c r="AR757" s="302" t="e">
        <f t="array" ref="AR757">IF($W757, "", INDEX(聲母資料表, $AA757, $AR$5))</f>
        <v>#REF!</v>
      </c>
      <c r="AS757" s="303" t="e">
        <f t="array" ref="AS757">IF($X757, "", INDEX(韻母資料表, $AD757, $AS$5))</f>
        <v>#REF!</v>
      </c>
      <c r="AT757" s="302" t="e">
        <f t="array" ref="AT757">IF($X757, "", INDEX(閩拼韻母八聲調資料表, $AE757, $AJ757))</f>
        <v>#REF!</v>
      </c>
      <c r="AV757" s="301" t="b">
        <f t="shared" si="298"/>
        <v>0</v>
      </c>
      <c r="AW757" s="301" t="str">
        <f>IF( $AV757, IFERROR( IF(MATCH( $E757, 顎音化聲母!$H$9:$H$37, 0), TRUE, FALSE), FALSE), "")</f>
        <v/>
      </c>
      <c r="AX757" s="301" t="str">
        <f t="array" ref="AX757">IF( AND($AV757, $AW757), INDEX(顎音化聲母資料表, MATCH( $D757 &amp; $E757, 顎音化聲母!$L$5:$L$136, 0), 3), "")</f>
        <v/>
      </c>
      <c r="AY757" s="301" t="e">
        <f t="shared" si="297"/>
        <v>#REF!</v>
      </c>
      <c r="AZ757" s="362" t="e">
        <f t="array" ref="AZ757">IF($AY757="", "", IF( $AX757&lt;&gt;"", $AX757,INDEX(聲母資料表, $AY757, $AZ$5)))</f>
        <v>#REF!</v>
      </c>
      <c r="BA757" s="362" t="e">
        <f t="array" ref="BA757">IF($X757, "", INDEX(方音八音反切資料表, $AE757, $AJ757))</f>
        <v>#REF!</v>
      </c>
    </row>
    <row r="758" spans="2:53">
      <c r="B758" s="307">
        <f t="shared" si="279"/>
        <v>751</v>
      </c>
      <c r="C758" s="404" t="e">
        <f>MID(#REF!, B758, 1)</f>
        <v>#REF!</v>
      </c>
      <c r="D758" s="312"/>
      <c r="E758" s="312"/>
      <c r="F758" s="296"/>
      <c r="G758" s="418" t="e">
        <f t="shared" si="280"/>
        <v>#REF!</v>
      </c>
      <c r="H758" s="269" t="e" cm="1">
        <f t="array" ref="H758">IF( OR($U758, NOT($V758), $X758), "",  $AF758 &amp; INDEX(中文數值資料表, $AJ758, 2) &amp; $AC758)</f>
        <v>#REF!</v>
      </c>
      <c r="I758" s="332" t="e">
        <f t="shared" si="281"/>
        <v>#REF!</v>
      </c>
      <c r="J758" s="333" t="e">
        <f t="shared" si="282"/>
        <v>#REF!</v>
      </c>
      <c r="K758" s="334" t="e">
        <f t="shared" si="283"/>
        <v>#REF!</v>
      </c>
      <c r="L758" s="335" t="e">
        <f t="shared" si="284"/>
        <v>#REF!</v>
      </c>
      <c r="M758" s="270" t="e">
        <f t="shared" ca="1" si="285"/>
        <v>#REF!</v>
      </c>
      <c r="N758" s="270" t="e">
        <f t="shared" ca="1" si="286"/>
        <v>#REF!</v>
      </c>
      <c r="O758" s="270" t="e">
        <f t="shared" ca="1" si="287"/>
        <v>#REF!</v>
      </c>
      <c r="P758" s="270" t="e">
        <f t="shared" ca="1" si="302"/>
        <v>#REF!</v>
      </c>
      <c r="Q758" s="270" t="e">
        <f t="shared" ca="1" si="302"/>
        <v>#REF!</v>
      </c>
      <c r="R758" s="271" t="e">
        <f t="shared" ca="1" si="288"/>
        <v>#REF!</v>
      </c>
      <c r="S758" s="271" t="e">
        <f t="shared" ca="1" si="289"/>
        <v>#REF!</v>
      </c>
      <c r="T758" s="244"/>
      <c r="U758" s="272" t="b">
        <f t="shared" si="290"/>
        <v>0</v>
      </c>
      <c r="V758" s="272" t="e">
        <f t="shared" si="291"/>
        <v>#REF!</v>
      </c>
      <c r="W758" s="272" t="e">
        <f t="shared" si="299"/>
        <v>#REF!</v>
      </c>
      <c r="X758" s="272" t="e">
        <f t="shared" si="292"/>
        <v>#REF!</v>
      </c>
      <c r="Y758" s="272" t="e">
        <f t="shared" si="293"/>
        <v>#REF!</v>
      </c>
      <c r="Z758" s="298"/>
      <c r="AA758" s="305" t="e">
        <f t="shared" si="294"/>
        <v>#REF!</v>
      </c>
      <c r="AB758" s="301" t="e" cm="1">
        <f t="array" ref="AB758">IF( $AA758="", "", INDEX(聲母資料表, $AA758, AB$5))</f>
        <v>#REF!</v>
      </c>
      <c r="AC758" s="301" t="e" cm="1">
        <f t="array" ref="AC758">IF( $AA758="", "", INDEX(聲母資料表, $AA758, AC$5))</f>
        <v>#REF!</v>
      </c>
      <c r="AD758" s="305" t="e">
        <f t="shared" si="295"/>
        <v>#REF!</v>
      </c>
      <c r="AE758" s="301" t="e" cm="1">
        <f t="array" ref="AE758">IF( $X758, "", INDEX(韻母資料表, AD758, AE$5))</f>
        <v>#REF!</v>
      </c>
      <c r="AF758" s="301" t="e" cm="1">
        <f t="array" ref="AF758">IF( $X758, "", INDEX(韻母資料表, AE758, AF$5))</f>
        <v>#REF!</v>
      </c>
      <c r="AG758" s="298"/>
      <c r="AH758" s="301" t="e">
        <f t="array" ref="AH758">IF( $X758, "", IF( INDEX(韻母資料表, AD758, $AH$5) = "入聲", TRUE, FALSE) )</f>
        <v>#REF!</v>
      </c>
      <c r="AI758" s="302" t="e">
        <f t="shared" si="296"/>
        <v>#REF!</v>
      </c>
      <c r="AJ758" s="302" t="e">
        <f t="shared" si="300"/>
        <v>#REF!</v>
      </c>
      <c r="AK758" s="362" t="e">
        <f t="array" ref="AK758">IF( $X758, "", INDEX(韻母資料表, $AD758, $AK$5))</f>
        <v>#REF!</v>
      </c>
      <c r="AL758" s="362" t="e">
        <f t="array" ref="AL758">IF($X758, "", INDEX(白話字韻母八聲調資料表, $AE758, $AJ758))</f>
        <v>#REF!</v>
      </c>
      <c r="AM758" s="298"/>
      <c r="AN758" s="362" t="e" cm="1">
        <f t="array" ref="AN758">IF($W758, "", INDEX(聲母資料表, $AA758, AN$5))</f>
        <v>#REF!</v>
      </c>
      <c r="AO758" s="367" t="e" cm="1">
        <f t="array" ref="AO758">IF($X758, "", INDEX(韻母資料表, $AD758, AO$5))</f>
        <v>#REF!</v>
      </c>
      <c r="AP758" s="362" t="e" cm="1">
        <f t="array" ref="AP758">IF($X758, "", INDEX(台羅韻母八聲調資料表, $AE758, $F758))</f>
        <v>#REF!</v>
      </c>
      <c r="AQ758" s="298"/>
      <c r="AR758" s="302" t="e">
        <f t="array" ref="AR758">IF($W758, "", INDEX(聲母資料表, $AA758, $AR$5))</f>
        <v>#REF!</v>
      </c>
      <c r="AS758" s="303" t="e">
        <f t="array" ref="AS758">IF($X758, "", INDEX(韻母資料表, $AD758, $AS$5))</f>
        <v>#REF!</v>
      </c>
      <c r="AT758" s="302" t="e">
        <f t="array" ref="AT758">IF($X758, "", INDEX(閩拼韻母八聲調資料表, $AE758, $AJ758))</f>
        <v>#REF!</v>
      </c>
      <c r="AV758" s="301" t="b">
        <f t="shared" si="298"/>
        <v>0</v>
      </c>
      <c r="AW758" s="301" t="str">
        <f>IF( $AV758, IFERROR( IF(MATCH( $E758, 顎音化聲母!$H$9:$H$37, 0), TRUE, FALSE), FALSE), "")</f>
        <v/>
      </c>
      <c r="AX758" s="301" t="str">
        <f t="array" ref="AX758">IF( AND($AV758, $AW758), INDEX(顎音化聲母資料表, MATCH( $D758 &amp; $E758, 顎音化聲母!$L$5:$L$136, 0), 3), "")</f>
        <v/>
      </c>
      <c r="AY758" s="301" t="e">
        <f t="shared" si="297"/>
        <v>#REF!</v>
      </c>
      <c r="AZ758" s="362" t="e">
        <f t="array" ref="AZ758">IF($AY758="", "", IF( $AX758&lt;&gt;"", $AX758,INDEX(聲母資料表, $AY758, $AZ$5)))</f>
        <v>#REF!</v>
      </c>
      <c r="BA758" s="362" t="e">
        <f t="array" ref="BA758">IF($X758, "", INDEX(方音八音反切資料表, $AE758, $AJ758))</f>
        <v>#REF!</v>
      </c>
    </row>
    <row r="759" spans="2:53">
      <c r="B759" s="307">
        <f t="shared" si="279"/>
        <v>752</v>
      </c>
      <c r="C759" s="404" t="e">
        <f>MID(#REF!, B759, 1)</f>
        <v>#REF!</v>
      </c>
      <c r="D759" s="312"/>
      <c r="E759" s="312"/>
      <c r="F759" s="296"/>
      <c r="G759" s="418" t="e">
        <f t="shared" si="280"/>
        <v>#REF!</v>
      </c>
      <c r="H759" s="269" t="e" cm="1">
        <f t="array" ref="H759">IF( OR($U759, NOT($V759), $X759), "",  $AF759 &amp; INDEX(中文數值資料表, $AJ759, 2) &amp; $AC759)</f>
        <v>#REF!</v>
      </c>
      <c r="I759" s="332" t="e">
        <f t="shared" si="281"/>
        <v>#REF!</v>
      </c>
      <c r="J759" s="333" t="e">
        <f t="shared" si="282"/>
        <v>#REF!</v>
      </c>
      <c r="K759" s="334" t="e">
        <f t="shared" si="283"/>
        <v>#REF!</v>
      </c>
      <c r="L759" s="335" t="e">
        <f t="shared" si="284"/>
        <v>#REF!</v>
      </c>
      <c r="M759" s="270" t="e">
        <f t="shared" ca="1" si="285"/>
        <v>#REF!</v>
      </c>
      <c r="N759" s="270" t="e">
        <f t="shared" ca="1" si="286"/>
        <v>#REF!</v>
      </c>
      <c r="O759" s="270" t="e">
        <f t="shared" ca="1" si="287"/>
        <v>#REF!</v>
      </c>
      <c r="P759" s="270" t="e">
        <f t="shared" ca="1" si="302"/>
        <v>#REF!</v>
      </c>
      <c r="Q759" s="270" t="e">
        <f t="shared" ca="1" si="302"/>
        <v>#REF!</v>
      </c>
      <c r="R759" s="271" t="e">
        <f t="shared" ca="1" si="288"/>
        <v>#REF!</v>
      </c>
      <c r="S759" s="271" t="e">
        <f t="shared" ca="1" si="289"/>
        <v>#REF!</v>
      </c>
      <c r="T759" s="244"/>
      <c r="U759" s="272" t="b">
        <f t="shared" si="290"/>
        <v>0</v>
      </c>
      <c r="V759" s="272" t="e">
        <f t="shared" si="291"/>
        <v>#REF!</v>
      </c>
      <c r="W759" s="272" t="e">
        <f t="shared" si="299"/>
        <v>#REF!</v>
      </c>
      <c r="X759" s="272" t="e">
        <f t="shared" si="292"/>
        <v>#REF!</v>
      </c>
      <c r="Y759" s="272" t="e">
        <f t="shared" si="293"/>
        <v>#REF!</v>
      </c>
      <c r="Z759" s="298"/>
      <c r="AA759" s="305" t="e">
        <f t="shared" si="294"/>
        <v>#REF!</v>
      </c>
      <c r="AB759" s="301" t="e" cm="1">
        <f t="array" ref="AB759">IF( $AA759="", "", INDEX(聲母資料表, $AA759, AB$5))</f>
        <v>#REF!</v>
      </c>
      <c r="AC759" s="301" t="e" cm="1">
        <f t="array" ref="AC759">IF( $AA759="", "", INDEX(聲母資料表, $AA759, AC$5))</f>
        <v>#REF!</v>
      </c>
      <c r="AD759" s="305" t="e">
        <f t="shared" si="295"/>
        <v>#REF!</v>
      </c>
      <c r="AE759" s="301" t="e" cm="1">
        <f t="array" ref="AE759">IF( $X759, "", INDEX(韻母資料表, AD759, AE$5))</f>
        <v>#REF!</v>
      </c>
      <c r="AF759" s="301" t="e" cm="1">
        <f t="array" ref="AF759">IF( $X759, "", INDEX(韻母資料表, AE759, AF$5))</f>
        <v>#REF!</v>
      </c>
      <c r="AG759" s="298"/>
      <c r="AH759" s="301" t="e">
        <f t="array" ref="AH759">IF( $X759, "", IF( INDEX(韻母資料表, AD759, $AH$5) = "入聲", TRUE, FALSE) )</f>
        <v>#REF!</v>
      </c>
      <c r="AI759" s="302" t="e">
        <f t="shared" si="296"/>
        <v>#REF!</v>
      </c>
      <c r="AJ759" s="302" t="e">
        <f t="shared" si="300"/>
        <v>#REF!</v>
      </c>
      <c r="AK759" s="362" t="e">
        <f t="array" ref="AK759">IF( $X759, "", INDEX(韻母資料表, $AD759, $AK$5))</f>
        <v>#REF!</v>
      </c>
      <c r="AL759" s="362" t="e">
        <f t="array" ref="AL759">IF($X759, "", INDEX(白話字韻母八聲調資料表, $AE759, $AJ759))</f>
        <v>#REF!</v>
      </c>
      <c r="AM759" s="298"/>
      <c r="AN759" s="362" t="e" cm="1">
        <f t="array" ref="AN759">IF($W759, "", INDEX(聲母資料表, $AA759, AN$5))</f>
        <v>#REF!</v>
      </c>
      <c r="AO759" s="367" t="e" cm="1">
        <f t="array" ref="AO759">IF($X759, "", INDEX(韻母資料表, $AD759, AO$5))</f>
        <v>#REF!</v>
      </c>
      <c r="AP759" s="362" t="e" cm="1">
        <f t="array" ref="AP759">IF($X759, "", INDEX(台羅韻母八聲調資料表, $AE759, $F759))</f>
        <v>#REF!</v>
      </c>
      <c r="AQ759" s="298"/>
      <c r="AR759" s="302" t="e">
        <f t="array" ref="AR759">IF($W759, "", INDEX(聲母資料表, $AA759, $AR$5))</f>
        <v>#REF!</v>
      </c>
      <c r="AS759" s="303" t="e">
        <f t="array" ref="AS759">IF($X759, "", INDEX(韻母資料表, $AD759, $AS$5))</f>
        <v>#REF!</v>
      </c>
      <c r="AT759" s="302" t="e">
        <f t="array" ref="AT759">IF($X759, "", INDEX(閩拼韻母八聲調資料表, $AE759, $AJ759))</f>
        <v>#REF!</v>
      </c>
      <c r="AV759" s="301" t="b">
        <f t="shared" si="298"/>
        <v>0</v>
      </c>
      <c r="AW759" s="301" t="str">
        <f>IF( $AV759, IFERROR( IF(MATCH( $E759, 顎音化聲母!$H$9:$H$37, 0), TRUE, FALSE), FALSE), "")</f>
        <v/>
      </c>
      <c r="AX759" s="301" t="str">
        <f t="array" ref="AX759">IF( AND($AV759, $AW759), INDEX(顎音化聲母資料表, MATCH( $D759 &amp; $E759, 顎音化聲母!$L$5:$L$136, 0), 3), "")</f>
        <v/>
      </c>
      <c r="AY759" s="301" t="e">
        <f t="shared" si="297"/>
        <v>#REF!</v>
      </c>
      <c r="AZ759" s="362" t="e">
        <f t="array" ref="AZ759">IF($AY759="", "", IF( $AX759&lt;&gt;"", $AX759,INDEX(聲母資料表, $AY759, $AZ$5)))</f>
        <v>#REF!</v>
      </c>
      <c r="BA759" s="362" t="e">
        <f t="array" ref="BA759">IF($X759, "", INDEX(方音八音反切資料表, $AE759, $AJ759))</f>
        <v>#REF!</v>
      </c>
    </row>
    <row r="760" spans="2:53">
      <c r="B760" s="307">
        <f t="shared" si="279"/>
        <v>753</v>
      </c>
      <c r="C760" s="404" t="e">
        <f>MID(#REF!, B760, 1)</f>
        <v>#REF!</v>
      </c>
      <c r="D760" s="312"/>
      <c r="E760" s="312"/>
      <c r="F760" s="296"/>
      <c r="G760" s="418" t="e">
        <f t="shared" si="280"/>
        <v>#REF!</v>
      </c>
      <c r="H760" s="269" t="e" cm="1">
        <f t="array" ref="H760">IF( OR($U760, NOT($V760), $X760), "",  $AF760 &amp; INDEX(中文數值資料表, $AJ760, 2) &amp; $AC760)</f>
        <v>#REF!</v>
      </c>
      <c r="I760" s="332" t="e">
        <f t="shared" si="281"/>
        <v>#REF!</v>
      </c>
      <c r="J760" s="333" t="e">
        <f t="shared" si="282"/>
        <v>#REF!</v>
      </c>
      <c r="K760" s="334" t="e">
        <f t="shared" si="283"/>
        <v>#REF!</v>
      </c>
      <c r="L760" s="335" t="e">
        <f t="shared" si="284"/>
        <v>#REF!</v>
      </c>
      <c r="M760" s="270" t="e">
        <f t="shared" ca="1" si="285"/>
        <v>#REF!</v>
      </c>
      <c r="N760" s="270" t="e">
        <f t="shared" ca="1" si="286"/>
        <v>#REF!</v>
      </c>
      <c r="O760" s="270" t="e">
        <f t="shared" ca="1" si="287"/>
        <v>#REF!</v>
      </c>
      <c r="P760" s="270" t="e">
        <f t="shared" ca="1" si="302"/>
        <v>#REF!</v>
      </c>
      <c r="Q760" s="270" t="e">
        <f t="shared" ca="1" si="302"/>
        <v>#REF!</v>
      </c>
      <c r="R760" s="271" t="e">
        <f t="shared" ca="1" si="288"/>
        <v>#REF!</v>
      </c>
      <c r="S760" s="271" t="e">
        <f t="shared" ca="1" si="289"/>
        <v>#REF!</v>
      </c>
      <c r="T760" s="244"/>
      <c r="U760" s="272" t="b">
        <f t="shared" si="290"/>
        <v>0</v>
      </c>
      <c r="V760" s="272" t="e">
        <f t="shared" si="291"/>
        <v>#REF!</v>
      </c>
      <c r="W760" s="272" t="e">
        <f t="shared" si="299"/>
        <v>#REF!</v>
      </c>
      <c r="X760" s="272" t="e">
        <f t="shared" si="292"/>
        <v>#REF!</v>
      </c>
      <c r="Y760" s="272" t="e">
        <f t="shared" si="293"/>
        <v>#REF!</v>
      </c>
      <c r="Z760" s="298"/>
      <c r="AA760" s="305" t="e">
        <f t="shared" si="294"/>
        <v>#REF!</v>
      </c>
      <c r="AB760" s="301" t="e" cm="1">
        <f t="array" ref="AB760">IF( $AA760="", "", INDEX(聲母資料表, $AA760, AB$5))</f>
        <v>#REF!</v>
      </c>
      <c r="AC760" s="301" t="e" cm="1">
        <f t="array" ref="AC760">IF( $AA760="", "", INDEX(聲母資料表, $AA760, AC$5))</f>
        <v>#REF!</v>
      </c>
      <c r="AD760" s="305" t="e">
        <f t="shared" si="295"/>
        <v>#REF!</v>
      </c>
      <c r="AE760" s="301" t="e" cm="1">
        <f t="array" ref="AE760">IF( $X760, "", INDEX(韻母資料表, AD760, AE$5))</f>
        <v>#REF!</v>
      </c>
      <c r="AF760" s="301" t="e" cm="1">
        <f t="array" ref="AF760">IF( $X760, "", INDEX(韻母資料表, AE760, AF$5))</f>
        <v>#REF!</v>
      </c>
      <c r="AG760" s="298"/>
      <c r="AH760" s="301" t="e">
        <f t="array" ref="AH760">IF( $X760, "", IF( INDEX(韻母資料表, AD760, $AH$5) = "入聲", TRUE, FALSE) )</f>
        <v>#REF!</v>
      </c>
      <c r="AI760" s="302" t="e">
        <f t="shared" si="296"/>
        <v>#REF!</v>
      </c>
      <c r="AJ760" s="302" t="e">
        <f t="shared" si="300"/>
        <v>#REF!</v>
      </c>
      <c r="AK760" s="362" t="e">
        <f t="array" ref="AK760">IF( $X760, "", INDEX(韻母資料表, $AD760, $AK$5))</f>
        <v>#REF!</v>
      </c>
      <c r="AL760" s="362" t="e">
        <f t="array" ref="AL760">IF($X760, "", INDEX(白話字韻母八聲調資料表, $AE760, $AJ760))</f>
        <v>#REF!</v>
      </c>
      <c r="AM760" s="298"/>
      <c r="AN760" s="362" t="e" cm="1">
        <f t="array" ref="AN760">IF($W760, "", INDEX(聲母資料表, $AA760, AN$5))</f>
        <v>#REF!</v>
      </c>
      <c r="AO760" s="367" t="e" cm="1">
        <f t="array" ref="AO760">IF($X760, "", INDEX(韻母資料表, $AD760, AO$5))</f>
        <v>#REF!</v>
      </c>
      <c r="AP760" s="362" t="e" cm="1">
        <f t="array" ref="AP760">IF($X760, "", INDEX(台羅韻母八聲調資料表, $AE760, $F760))</f>
        <v>#REF!</v>
      </c>
      <c r="AQ760" s="298"/>
      <c r="AR760" s="302" t="e">
        <f t="array" ref="AR760">IF($W760, "", INDEX(聲母資料表, $AA760, $AR$5))</f>
        <v>#REF!</v>
      </c>
      <c r="AS760" s="303" t="e">
        <f t="array" ref="AS760">IF($X760, "", INDEX(韻母資料表, $AD760, $AS$5))</f>
        <v>#REF!</v>
      </c>
      <c r="AT760" s="302" t="e">
        <f t="array" ref="AT760">IF($X760, "", INDEX(閩拼韻母八聲調資料表, $AE760, $AJ760))</f>
        <v>#REF!</v>
      </c>
      <c r="AV760" s="301" t="b">
        <f t="shared" si="298"/>
        <v>0</v>
      </c>
      <c r="AW760" s="301" t="str">
        <f>IF( $AV760, IFERROR( IF(MATCH( $E760, 顎音化聲母!$H$9:$H$37, 0), TRUE, FALSE), FALSE), "")</f>
        <v/>
      </c>
      <c r="AX760" s="301" t="str">
        <f t="array" ref="AX760">IF( AND($AV760, $AW760), INDEX(顎音化聲母資料表, MATCH( $D760 &amp; $E760, 顎音化聲母!$L$5:$L$136, 0), 3), "")</f>
        <v/>
      </c>
      <c r="AY760" s="301" t="e">
        <f t="shared" si="297"/>
        <v>#REF!</v>
      </c>
      <c r="AZ760" s="362" t="e">
        <f t="array" ref="AZ760">IF($AY760="", "", IF( $AX760&lt;&gt;"", $AX760,INDEX(聲母資料表, $AY760, $AZ$5)))</f>
        <v>#REF!</v>
      </c>
      <c r="BA760" s="362" t="e">
        <f t="array" ref="BA760">IF($X760, "", INDEX(方音八音反切資料表, $AE760, $AJ760))</f>
        <v>#REF!</v>
      </c>
    </row>
    <row r="761" spans="2:53">
      <c r="B761" s="307">
        <f t="shared" si="279"/>
        <v>754</v>
      </c>
      <c r="C761" s="404" t="e">
        <f>MID(#REF!, B761, 1)</f>
        <v>#REF!</v>
      </c>
      <c r="D761" s="312"/>
      <c r="E761" s="312"/>
      <c r="F761" s="296"/>
      <c r="G761" s="418" t="e">
        <f t="shared" si="280"/>
        <v>#REF!</v>
      </c>
      <c r="H761" s="269" t="e" cm="1">
        <f t="array" ref="H761">IF( OR($U761, NOT($V761), $X761), "",  $AF761 &amp; INDEX(中文數值資料表, $AJ761, 2) &amp; $AC761)</f>
        <v>#REF!</v>
      </c>
      <c r="I761" s="332" t="e">
        <f t="shared" si="281"/>
        <v>#REF!</v>
      </c>
      <c r="J761" s="333" t="e">
        <f t="shared" si="282"/>
        <v>#REF!</v>
      </c>
      <c r="K761" s="334" t="e">
        <f t="shared" si="283"/>
        <v>#REF!</v>
      </c>
      <c r="L761" s="335" t="e">
        <f t="shared" si="284"/>
        <v>#REF!</v>
      </c>
      <c r="M761" s="270" t="e">
        <f t="shared" ca="1" si="285"/>
        <v>#REF!</v>
      </c>
      <c r="N761" s="270" t="e">
        <f t="shared" ca="1" si="286"/>
        <v>#REF!</v>
      </c>
      <c r="O761" s="270" t="e">
        <f t="shared" ca="1" si="287"/>
        <v>#REF!</v>
      </c>
      <c r="P761" s="270" t="e">
        <f t="shared" ca="1" si="302"/>
        <v>#REF!</v>
      </c>
      <c r="Q761" s="270" t="e">
        <f t="shared" ca="1" si="302"/>
        <v>#REF!</v>
      </c>
      <c r="R761" s="271" t="e">
        <f t="shared" ca="1" si="288"/>
        <v>#REF!</v>
      </c>
      <c r="S761" s="271" t="e">
        <f t="shared" ca="1" si="289"/>
        <v>#REF!</v>
      </c>
      <c r="T761" s="244"/>
      <c r="U761" s="272" t="b">
        <f t="shared" si="290"/>
        <v>0</v>
      </c>
      <c r="V761" s="272" t="e">
        <f t="shared" si="291"/>
        <v>#REF!</v>
      </c>
      <c r="W761" s="272" t="e">
        <f t="shared" si="299"/>
        <v>#REF!</v>
      </c>
      <c r="X761" s="272" t="e">
        <f t="shared" si="292"/>
        <v>#REF!</v>
      </c>
      <c r="Y761" s="272" t="e">
        <f t="shared" si="293"/>
        <v>#REF!</v>
      </c>
      <c r="Z761" s="298"/>
      <c r="AA761" s="305" t="e">
        <f t="shared" si="294"/>
        <v>#REF!</v>
      </c>
      <c r="AB761" s="301" t="e" cm="1">
        <f t="array" ref="AB761">IF( $AA761="", "", INDEX(聲母資料表, $AA761, AB$5))</f>
        <v>#REF!</v>
      </c>
      <c r="AC761" s="301" t="e" cm="1">
        <f t="array" ref="AC761">IF( $AA761="", "", INDEX(聲母資料表, $AA761, AC$5))</f>
        <v>#REF!</v>
      </c>
      <c r="AD761" s="305" t="e">
        <f t="shared" si="295"/>
        <v>#REF!</v>
      </c>
      <c r="AE761" s="301" t="e" cm="1">
        <f t="array" ref="AE761">IF( $X761, "", INDEX(韻母資料表, AD761, AE$5))</f>
        <v>#REF!</v>
      </c>
      <c r="AF761" s="301" t="e" cm="1">
        <f t="array" ref="AF761">IF( $X761, "", INDEX(韻母資料表, AE761, AF$5))</f>
        <v>#REF!</v>
      </c>
      <c r="AG761" s="298"/>
      <c r="AH761" s="301" t="e">
        <f t="array" ref="AH761">IF( $X761, "", IF( INDEX(韻母資料表, AD761, $AH$5) = "入聲", TRUE, FALSE) )</f>
        <v>#REF!</v>
      </c>
      <c r="AI761" s="302" t="e">
        <f t="shared" si="296"/>
        <v>#REF!</v>
      </c>
      <c r="AJ761" s="302" t="e">
        <f t="shared" si="300"/>
        <v>#REF!</v>
      </c>
      <c r="AK761" s="362" t="e">
        <f t="array" ref="AK761">IF( $X761, "", INDEX(韻母資料表, $AD761, $AK$5))</f>
        <v>#REF!</v>
      </c>
      <c r="AL761" s="362" t="e">
        <f t="array" ref="AL761">IF($X761, "", INDEX(白話字韻母八聲調資料表, $AE761, $AJ761))</f>
        <v>#REF!</v>
      </c>
      <c r="AM761" s="298"/>
      <c r="AN761" s="362" t="e" cm="1">
        <f t="array" ref="AN761">IF($W761, "", INDEX(聲母資料表, $AA761, AN$5))</f>
        <v>#REF!</v>
      </c>
      <c r="AO761" s="367" t="e" cm="1">
        <f t="array" ref="AO761">IF($X761, "", INDEX(韻母資料表, $AD761, AO$5))</f>
        <v>#REF!</v>
      </c>
      <c r="AP761" s="362" t="e" cm="1">
        <f t="array" ref="AP761">IF($X761, "", INDEX(台羅韻母八聲調資料表, $AE761, $F761))</f>
        <v>#REF!</v>
      </c>
      <c r="AQ761" s="298"/>
      <c r="AR761" s="302" t="e">
        <f t="array" ref="AR761">IF($W761, "", INDEX(聲母資料表, $AA761, $AR$5))</f>
        <v>#REF!</v>
      </c>
      <c r="AS761" s="303" t="e">
        <f t="array" ref="AS761">IF($X761, "", INDEX(韻母資料表, $AD761, $AS$5))</f>
        <v>#REF!</v>
      </c>
      <c r="AT761" s="302" t="e">
        <f t="array" ref="AT761">IF($X761, "", INDEX(閩拼韻母八聲調資料表, $AE761, $AJ761))</f>
        <v>#REF!</v>
      </c>
      <c r="AV761" s="301" t="b">
        <f t="shared" si="298"/>
        <v>0</v>
      </c>
      <c r="AW761" s="301" t="str">
        <f>IF( $AV761, IFERROR( IF(MATCH( $E761, 顎音化聲母!$H$9:$H$37, 0), TRUE, FALSE), FALSE), "")</f>
        <v/>
      </c>
      <c r="AX761" s="301" t="str">
        <f t="array" ref="AX761">IF( AND($AV761, $AW761), INDEX(顎音化聲母資料表, MATCH( $D761 &amp; $E761, 顎音化聲母!$L$5:$L$136, 0), 3), "")</f>
        <v/>
      </c>
      <c r="AY761" s="301" t="e">
        <f t="shared" si="297"/>
        <v>#REF!</v>
      </c>
      <c r="AZ761" s="362" t="e">
        <f t="array" ref="AZ761">IF($AY761="", "", IF( $AX761&lt;&gt;"", $AX761,INDEX(聲母資料表, $AY761, $AZ$5)))</f>
        <v>#REF!</v>
      </c>
      <c r="BA761" s="362" t="e">
        <f t="array" ref="BA761">IF($X761, "", INDEX(方音八音反切資料表, $AE761, $AJ761))</f>
        <v>#REF!</v>
      </c>
    </row>
    <row r="762" spans="2:53">
      <c r="B762" s="307">
        <f t="shared" si="279"/>
        <v>755</v>
      </c>
      <c r="C762" s="404" t="e">
        <f>MID(#REF!, B762, 1)</f>
        <v>#REF!</v>
      </c>
      <c r="D762" s="312"/>
      <c r="E762" s="312"/>
      <c r="F762" s="296"/>
      <c r="G762" s="418" t="e">
        <f t="shared" si="280"/>
        <v>#REF!</v>
      </c>
      <c r="H762" s="269" t="e" cm="1">
        <f t="array" ref="H762">IF( OR($U762, NOT($V762), $X762), "",  $AF762 &amp; INDEX(中文數值資料表, $AJ762, 2) &amp; $AC762)</f>
        <v>#REF!</v>
      </c>
      <c r="I762" s="332" t="e">
        <f t="shared" si="281"/>
        <v>#REF!</v>
      </c>
      <c r="J762" s="333" t="e">
        <f t="shared" si="282"/>
        <v>#REF!</v>
      </c>
      <c r="K762" s="334" t="e">
        <f t="shared" si="283"/>
        <v>#REF!</v>
      </c>
      <c r="L762" s="335" t="e">
        <f t="shared" si="284"/>
        <v>#REF!</v>
      </c>
      <c r="M762" s="270" t="e">
        <f t="shared" ca="1" si="285"/>
        <v>#REF!</v>
      </c>
      <c r="N762" s="270" t="e">
        <f t="shared" ca="1" si="286"/>
        <v>#REF!</v>
      </c>
      <c r="O762" s="270" t="e">
        <f t="shared" ca="1" si="287"/>
        <v>#REF!</v>
      </c>
      <c r="P762" s="270" t="e">
        <f t="shared" ca="1" si="302"/>
        <v>#REF!</v>
      </c>
      <c r="Q762" s="270" t="e">
        <f t="shared" ca="1" si="302"/>
        <v>#REF!</v>
      </c>
      <c r="R762" s="271" t="e">
        <f t="shared" ca="1" si="288"/>
        <v>#REF!</v>
      </c>
      <c r="S762" s="271" t="e">
        <f t="shared" ca="1" si="289"/>
        <v>#REF!</v>
      </c>
      <c r="T762" s="244"/>
      <c r="U762" s="272" t="b">
        <f t="shared" si="290"/>
        <v>0</v>
      </c>
      <c r="V762" s="272" t="e">
        <f t="shared" si="291"/>
        <v>#REF!</v>
      </c>
      <c r="W762" s="272" t="e">
        <f t="shared" si="299"/>
        <v>#REF!</v>
      </c>
      <c r="X762" s="272" t="e">
        <f t="shared" si="292"/>
        <v>#REF!</v>
      </c>
      <c r="Y762" s="272" t="e">
        <f t="shared" si="293"/>
        <v>#REF!</v>
      </c>
      <c r="Z762" s="298"/>
      <c r="AA762" s="305" t="e">
        <f t="shared" si="294"/>
        <v>#REF!</v>
      </c>
      <c r="AB762" s="301" t="e" cm="1">
        <f t="array" ref="AB762">IF( $AA762="", "", INDEX(聲母資料表, $AA762, AB$5))</f>
        <v>#REF!</v>
      </c>
      <c r="AC762" s="301" t="e" cm="1">
        <f t="array" ref="AC762">IF( $AA762="", "", INDEX(聲母資料表, $AA762, AC$5))</f>
        <v>#REF!</v>
      </c>
      <c r="AD762" s="305" t="e">
        <f t="shared" si="295"/>
        <v>#REF!</v>
      </c>
      <c r="AE762" s="301" t="e" cm="1">
        <f t="array" ref="AE762">IF( $X762, "", INDEX(韻母資料表, AD762, AE$5))</f>
        <v>#REF!</v>
      </c>
      <c r="AF762" s="301" t="e" cm="1">
        <f t="array" ref="AF762">IF( $X762, "", INDEX(韻母資料表, AE762, AF$5))</f>
        <v>#REF!</v>
      </c>
      <c r="AG762" s="298"/>
      <c r="AH762" s="301" t="e">
        <f t="array" ref="AH762">IF( $X762, "", IF( INDEX(韻母資料表, AD762, $AH$5) = "入聲", TRUE, FALSE) )</f>
        <v>#REF!</v>
      </c>
      <c r="AI762" s="302" t="e">
        <f t="shared" si="296"/>
        <v>#REF!</v>
      </c>
      <c r="AJ762" s="302" t="e">
        <f t="shared" si="300"/>
        <v>#REF!</v>
      </c>
      <c r="AK762" s="362" t="e">
        <f t="array" ref="AK762">IF( $X762, "", INDEX(韻母資料表, $AD762, $AK$5))</f>
        <v>#REF!</v>
      </c>
      <c r="AL762" s="362" t="e">
        <f t="array" ref="AL762">IF($X762, "", INDEX(白話字韻母八聲調資料表, $AE762, $AJ762))</f>
        <v>#REF!</v>
      </c>
      <c r="AM762" s="298"/>
      <c r="AN762" s="362" t="e" cm="1">
        <f t="array" ref="AN762">IF($W762, "", INDEX(聲母資料表, $AA762, AN$5))</f>
        <v>#REF!</v>
      </c>
      <c r="AO762" s="367" t="e" cm="1">
        <f t="array" ref="AO762">IF($X762, "", INDEX(韻母資料表, $AD762, AO$5))</f>
        <v>#REF!</v>
      </c>
      <c r="AP762" s="362" t="e" cm="1">
        <f t="array" ref="AP762">IF($X762, "", INDEX(台羅韻母八聲調資料表, $AE762, $F762))</f>
        <v>#REF!</v>
      </c>
      <c r="AQ762" s="298"/>
      <c r="AR762" s="302" t="e">
        <f t="array" ref="AR762">IF($W762, "", INDEX(聲母資料表, $AA762, $AR$5))</f>
        <v>#REF!</v>
      </c>
      <c r="AS762" s="303" t="e">
        <f t="array" ref="AS762">IF($X762, "", INDEX(韻母資料表, $AD762, $AS$5))</f>
        <v>#REF!</v>
      </c>
      <c r="AT762" s="302" t="e">
        <f t="array" ref="AT762">IF($X762, "", INDEX(閩拼韻母八聲調資料表, $AE762, $AJ762))</f>
        <v>#REF!</v>
      </c>
      <c r="AV762" s="301" t="b">
        <f t="shared" si="298"/>
        <v>0</v>
      </c>
      <c r="AW762" s="301" t="str">
        <f>IF( $AV762, IFERROR( IF(MATCH( $E762, 顎音化聲母!$H$9:$H$37, 0), TRUE, FALSE), FALSE), "")</f>
        <v/>
      </c>
      <c r="AX762" s="301" t="str">
        <f t="array" ref="AX762">IF( AND($AV762, $AW762), INDEX(顎音化聲母資料表, MATCH( $D762 &amp; $E762, 顎音化聲母!$L$5:$L$136, 0), 3), "")</f>
        <v/>
      </c>
      <c r="AY762" s="301" t="e">
        <f t="shared" si="297"/>
        <v>#REF!</v>
      </c>
      <c r="AZ762" s="362" t="e">
        <f t="array" ref="AZ762">IF($AY762="", "", IF( $AX762&lt;&gt;"", $AX762,INDEX(聲母資料表, $AY762, $AZ$5)))</f>
        <v>#REF!</v>
      </c>
      <c r="BA762" s="362" t="e">
        <f t="array" ref="BA762">IF($X762, "", INDEX(方音八音反切資料表, $AE762, $AJ762))</f>
        <v>#REF!</v>
      </c>
    </row>
    <row r="763" spans="2:53">
      <c r="B763" s="307">
        <f t="shared" si="279"/>
        <v>756</v>
      </c>
      <c r="C763" s="404" t="e">
        <f>MID(#REF!, B763, 1)</f>
        <v>#REF!</v>
      </c>
      <c r="D763" s="312"/>
      <c r="E763" s="312"/>
      <c r="F763" s="296"/>
      <c r="G763" s="418" t="e">
        <f t="shared" si="280"/>
        <v>#REF!</v>
      </c>
      <c r="H763" s="269" t="e" cm="1">
        <f t="array" ref="H763">IF( OR($U763, NOT($V763), $X763), "",  $AF763 &amp; INDEX(中文數值資料表, $AJ763, 2) &amp; $AC763)</f>
        <v>#REF!</v>
      </c>
      <c r="I763" s="332" t="e">
        <f t="shared" si="281"/>
        <v>#REF!</v>
      </c>
      <c r="J763" s="333" t="e">
        <f t="shared" si="282"/>
        <v>#REF!</v>
      </c>
      <c r="K763" s="334" t="e">
        <f t="shared" si="283"/>
        <v>#REF!</v>
      </c>
      <c r="L763" s="335" t="e">
        <f t="shared" si="284"/>
        <v>#REF!</v>
      </c>
      <c r="M763" s="270" t="e">
        <f t="shared" ca="1" si="285"/>
        <v>#REF!</v>
      </c>
      <c r="N763" s="270" t="e">
        <f t="shared" ca="1" si="286"/>
        <v>#REF!</v>
      </c>
      <c r="O763" s="270" t="e">
        <f t="shared" ca="1" si="287"/>
        <v>#REF!</v>
      </c>
      <c r="P763" s="270" t="e">
        <f t="shared" ca="1" si="302"/>
        <v>#REF!</v>
      </c>
      <c r="Q763" s="270" t="e">
        <f t="shared" ca="1" si="302"/>
        <v>#REF!</v>
      </c>
      <c r="R763" s="271" t="e">
        <f t="shared" ca="1" si="288"/>
        <v>#REF!</v>
      </c>
      <c r="S763" s="271" t="e">
        <f t="shared" ca="1" si="289"/>
        <v>#REF!</v>
      </c>
      <c r="T763" s="244"/>
      <c r="U763" s="272" t="b">
        <f t="shared" si="290"/>
        <v>0</v>
      </c>
      <c r="V763" s="272" t="e">
        <f t="shared" si="291"/>
        <v>#REF!</v>
      </c>
      <c r="W763" s="272" t="e">
        <f t="shared" si="299"/>
        <v>#REF!</v>
      </c>
      <c r="X763" s="272" t="e">
        <f t="shared" si="292"/>
        <v>#REF!</v>
      </c>
      <c r="Y763" s="272" t="e">
        <f t="shared" si="293"/>
        <v>#REF!</v>
      </c>
      <c r="Z763" s="298"/>
      <c r="AA763" s="305" t="e">
        <f t="shared" si="294"/>
        <v>#REF!</v>
      </c>
      <c r="AB763" s="301" t="e" cm="1">
        <f t="array" ref="AB763">IF( $AA763="", "", INDEX(聲母資料表, $AA763, AB$5))</f>
        <v>#REF!</v>
      </c>
      <c r="AC763" s="301" t="e" cm="1">
        <f t="array" ref="AC763">IF( $AA763="", "", INDEX(聲母資料表, $AA763, AC$5))</f>
        <v>#REF!</v>
      </c>
      <c r="AD763" s="305" t="e">
        <f t="shared" si="295"/>
        <v>#REF!</v>
      </c>
      <c r="AE763" s="301" t="e" cm="1">
        <f t="array" ref="AE763">IF( $X763, "", INDEX(韻母資料表, AD763, AE$5))</f>
        <v>#REF!</v>
      </c>
      <c r="AF763" s="301" t="e" cm="1">
        <f t="array" ref="AF763">IF( $X763, "", INDEX(韻母資料表, AE763, AF$5))</f>
        <v>#REF!</v>
      </c>
      <c r="AG763" s="298"/>
      <c r="AH763" s="301" t="e">
        <f t="array" ref="AH763">IF( $X763, "", IF( INDEX(韻母資料表, AD763, $AH$5) = "入聲", TRUE, FALSE) )</f>
        <v>#REF!</v>
      </c>
      <c r="AI763" s="302" t="e">
        <f t="shared" si="296"/>
        <v>#REF!</v>
      </c>
      <c r="AJ763" s="302" t="e">
        <f t="shared" si="300"/>
        <v>#REF!</v>
      </c>
      <c r="AK763" s="362" t="e">
        <f t="array" ref="AK763">IF( $X763, "", INDEX(韻母資料表, $AD763, $AK$5))</f>
        <v>#REF!</v>
      </c>
      <c r="AL763" s="362" t="e">
        <f t="array" ref="AL763">IF($X763, "", INDEX(白話字韻母八聲調資料表, $AE763, $AJ763))</f>
        <v>#REF!</v>
      </c>
      <c r="AM763" s="298"/>
      <c r="AN763" s="362" t="e" cm="1">
        <f t="array" ref="AN763">IF($W763, "", INDEX(聲母資料表, $AA763, AN$5))</f>
        <v>#REF!</v>
      </c>
      <c r="AO763" s="367" t="e" cm="1">
        <f t="array" ref="AO763">IF($X763, "", INDEX(韻母資料表, $AD763, AO$5))</f>
        <v>#REF!</v>
      </c>
      <c r="AP763" s="362" t="e" cm="1">
        <f t="array" ref="AP763">IF($X763, "", INDEX(台羅韻母八聲調資料表, $AE763, $F763))</f>
        <v>#REF!</v>
      </c>
      <c r="AQ763" s="298"/>
      <c r="AR763" s="302" t="e">
        <f t="array" ref="AR763">IF($W763, "", INDEX(聲母資料表, $AA763, $AR$5))</f>
        <v>#REF!</v>
      </c>
      <c r="AS763" s="303" t="e">
        <f t="array" ref="AS763">IF($X763, "", INDEX(韻母資料表, $AD763, $AS$5))</f>
        <v>#REF!</v>
      </c>
      <c r="AT763" s="302" t="e">
        <f t="array" ref="AT763">IF($X763, "", INDEX(閩拼韻母八聲調資料表, $AE763, $AJ763))</f>
        <v>#REF!</v>
      </c>
      <c r="AV763" s="301" t="b">
        <f t="shared" si="298"/>
        <v>0</v>
      </c>
      <c r="AW763" s="301" t="str">
        <f>IF( $AV763, IFERROR( IF(MATCH( $E763, 顎音化聲母!$H$9:$H$37, 0), TRUE, FALSE), FALSE), "")</f>
        <v/>
      </c>
      <c r="AX763" s="301" t="str">
        <f t="array" ref="AX763">IF( AND($AV763, $AW763), INDEX(顎音化聲母資料表, MATCH( $D763 &amp; $E763, 顎音化聲母!$L$5:$L$136, 0), 3), "")</f>
        <v/>
      </c>
      <c r="AY763" s="301" t="e">
        <f t="shared" si="297"/>
        <v>#REF!</v>
      </c>
      <c r="AZ763" s="362" t="e">
        <f t="array" ref="AZ763">IF($AY763="", "", IF( $AX763&lt;&gt;"", $AX763,INDEX(聲母資料表, $AY763, $AZ$5)))</f>
        <v>#REF!</v>
      </c>
      <c r="BA763" s="362" t="e">
        <f t="array" ref="BA763">IF($X763, "", INDEX(方音八音反切資料表, $AE763, $AJ763))</f>
        <v>#REF!</v>
      </c>
    </row>
    <row r="764" spans="2:53">
      <c r="B764" s="307">
        <f t="shared" si="279"/>
        <v>757</v>
      </c>
      <c r="C764" s="404" t="e">
        <f>MID(#REF!, B764, 1)</f>
        <v>#REF!</v>
      </c>
      <c r="D764" s="312"/>
      <c r="E764" s="312"/>
      <c r="F764" s="296"/>
      <c r="G764" s="418" t="e">
        <f t="shared" si="280"/>
        <v>#REF!</v>
      </c>
      <c r="H764" s="269" t="e" cm="1">
        <f t="array" ref="H764">IF( OR($U764, NOT($V764), $X764), "",  $AF764 &amp; INDEX(中文數值資料表, $AJ764, 2) &amp; $AC764)</f>
        <v>#REF!</v>
      </c>
      <c r="I764" s="332" t="e">
        <f t="shared" si="281"/>
        <v>#REF!</v>
      </c>
      <c r="J764" s="333" t="e">
        <f t="shared" si="282"/>
        <v>#REF!</v>
      </c>
      <c r="K764" s="334" t="e">
        <f t="shared" si="283"/>
        <v>#REF!</v>
      </c>
      <c r="L764" s="335" t="e">
        <f t="shared" si="284"/>
        <v>#REF!</v>
      </c>
      <c r="M764" s="270" t="e">
        <f t="shared" ca="1" si="285"/>
        <v>#REF!</v>
      </c>
      <c r="N764" s="270" t="e">
        <f t="shared" ca="1" si="286"/>
        <v>#REF!</v>
      </c>
      <c r="O764" s="270" t="e">
        <f t="shared" ca="1" si="287"/>
        <v>#REF!</v>
      </c>
      <c r="P764" s="270" t="e">
        <f t="shared" ca="1" si="302"/>
        <v>#REF!</v>
      </c>
      <c r="Q764" s="270" t="e">
        <f t="shared" ca="1" si="302"/>
        <v>#REF!</v>
      </c>
      <c r="R764" s="271" t="e">
        <f t="shared" ca="1" si="288"/>
        <v>#REF!</v>
      </c>
      <c r="S764" s="271" t="e">
        <f t="shared" ca="1" si="289"/>
        <v>#REF!</v>
      </c>
      <c r="T764" s="244"/>
      <c r="U764" s="272" t="b">
        <f t="shared" si="290"/>
        <v>0</v>
      </c>
      <c r="V764" s="272" t="e">
        <f t="shared" si="291"/>
        <v>#REF!</v>
      </c>
      <c r="W764" s="272" t="e">
        <f t="shared" si="299"/>
        <v>#REF!</v>
      </c>
      <c r="X764" s="272" t="e">
        <f t="shared" si="292"/>
        <v>#REF!</v>
      </c>
      <c r="Y764" s="272" t="e">
        <f t="shared" si="293"/>
        <v>#REF!</v>
      </c>
      <c r="Z764" s="298"/>
      <c r="AA764" s="305" t="e">
        <f t="shared" si="294"/>
        <v>#REF!</v>
      </c>
      <c r="AB764" s="301" t="e" cm="1">
        <f t="array" ref="AB764">IF( $AA764="", "", INDEX(聲母資料表, $AA764, AB$5))</f>
        <v>#REF!</v>
      </c>
      <c r="AC764" s="301" t="e" cm="1">
        <f t="array" ref="AC764">IF( $AA764="", "", INDEX(聲母資料表, $AA764, AC$5))</f>
        <v>#REF!</v>
      </c>
      <c r="AD764" s="305" t="e">
        <f t="shared" si="295"/>
        <v>#REF!</v>
      </c>
      <c r="AE764" s="301" t="e" cm="1">
        <f t="array" ref="AE764">IF( $X764, "", INDEX(韻母資料表, AD764, AE$5))</f>
        <v>#REF!</v>
      </c>
      <c r="AF764" s="301" t="e" cm="1">
        <f t="array" ref="AF764">IF( $X764, "", INDEX(韻母資料表, AE764, AF$5))</f>
        <v>#REF!</v>
      </c>
      <c r="AG764" s="298"/>
      <c r="AH764" s="301" t="e">
        <f t="array" ref="AH764">IF( $X764, "", IF( INDEX(韻母資料表, AD764, $AH$5) = "入聲", TRUE, FALSE) )</f>
        <v>#REF!</v>
      </c>
      <c r="AI764" s="302" t="e">
        <f t="shared" si="296"/>
        <v>#REF!</v>
      </c>
      <c r="AJ764" s="302" t="e">
        <f t="shared" si="300"/>
        <v>#REF!</v>
      </c>
      <c r="AK764" s="362" t="e">
        <f t="array" ref="AK764">IF( $X764, "", INDEX(韻母資料表, $AD764, $AK$5))</f>
        <v>#REF!</v>
      </c>
      <c r="AL764" s="362" t="e">
        <f t="array" ref="AL764">IF($X764, "", INDEX(白話字韻母八聲調資料表, $AE764, $AJ764))</f>
        <v>#REF!</v>
      </c>
      <c r="AM764" s="298"/>
      <c r="AN764" s="362" t="e" cm="1">
        <f t="array" ref="AN764">IF($W764, "", INDEX(聲母資料表, $AA764, AN$5))</f>
        <v>#REF!</v>
      </c>
      <c r="AO764" s="367" t="e" cm="1">
        <f t="array" ref="AO764">IF($X764, "", INDEX(韻母資料表, $AD764, AO$5))</f>
        <v>#REF!</v>
      </c>
      <c r="AP764" s="362" t="e" cm="1">
        <f t="array" ref="AP764">IF($X764, "", INDEX(台羅韻母八聲調資料表, $AE764, $F764))</f>
        <v>#REF!</v>
      </c>
      <c r="AQ764" s="298"/>
      <c r="AR764" s="302" t="e">
        <f t="array" ref="AR764">IF($W764, "", INDEX(聲母資料表, $AA764, $AR$5))</f>
        <v>#REF!</v>
      </c>
      <c r="AS764" s="303" t="e">
        <f t="array" ref="AS764">IF($X764, "", INDEX(韻母資料表, $AD764, $AS$5))</f>
        <v>#REF!</v>
      </c>
      <c r="AT764" s="302" t="e">
        <f t="array" ref="AT764">IF($X764, "", INDEX(閩拼韻母八聲調資料表, $AE764, $AJ764))</f>
        <v>#REF!</v>
      </c>
      <c r="AV764" s="301" t="b">
        <f t="shared" si="298"/>
        <v>0</v>
      </c>
      <c r="AW764" s="301" t="str">
        <f>IF( $AV764, IFERROR( IF(MATCH( $E764, 顎音化聲母!$H$9:$H$37, 0), TRUE, FALSE), FALSE), "")</f>
        <v/>
      </c>
      <c r="AX764" s="301" t="str">
        <f t="array" ref="AX764">IF( AND($AV764, $AW764), INDEX(顎音化聲母資料表, MATCH( $D764 &amp; $E764, 顎音化聲母!$L$5:$L$136, 0), 3), "")</f>
        <v/>
      </c>
      <c r="AY764" s="301" t="e">
        <f t="shared" si="297"/>
        <v>#REF!</v>
      </c>
      <c r="AZ764" s="362" t="e">
        <f t="array" ref="AZ764">IF($AY764="", "", IF( $AX764&lt;&gt;"", $AX764,INDEX(聲母資料表, $AY764, $AZ$5)))</f>
        <v>#REF!</v>
      </c>
      <c r="BA764" s="362" t="e">
        <f t="array" ref="BA764">IF($X764, "", INDEX(方音八音反切資料表, $AE764, $AJ764))</f>
        <v>#REF!</v>
      </c>
    </row>
    <row r="765" spans="2:53">
      <c r="B765" s="307">
        <f t="shared" si="279"/>
        <v>758</v>
      </c>
      <c r="C765" s="404" t="e">
        <f>MID(#REF!, B765, 1)</f>
        <v>#REF!</v>
      </c>
      <c r="D765" s="312"/>
      <c r="E765" s="312"/>
      <c r="F765" s="296"/>
      <c r="G765" s="418" t="e">
        <f t="shared" si="280"/>
        <v>#REF!</v>
      </c>
      <c r="H765" s="269" t="e" cm="1">
        <f t="array" ref="H765">IF( OR($U765, NOT($V765), $X765), "",  $AF765 &amp; INDEX(中文數值資料表, $AJ765, 2) &amp; $AC765)</f>
        <v>#REF!</v>
      </c>
      <c r="I765" s="332" t="e">
        <f t="shared" si="281"/>
        <v>#REF!</v>
      </c>
      <c r="J765" s="333" t="e">
        <f t="shared" si="282"/>
        <v>#REF!</v>
      </c>
      <c r="K765" s="334" t="e">
        <f t="shared" si="283"/>
        <v>#REF!</v>
      </c>
      <c r="L765" s="335" t="e">
        <f t="shared" si="284"/>
        <v>#REF!</v>
      </c>
      <c r="M765" s="270" t="e">
        <f t="shared" ca="1" si="285"/>
        <v>#REF!</v>
      </c>
      <c r="N765" s="270" t="e">
        <f t="shared" ca="1" si="286"/>
        <v>#REF!</v>
      </c>
      <c r="O765" s="270" t="e">
        <f t="shared" ca="1" si="287"/>
        <v>#REF!</v>
      </c>
      <c r="P765" s="270" t="e">
        <f t="shared" ca="1" si="302"/>
        <v>#REF!</v>
      </c>
      <c r="Q765" s="270" t="e">
        <f t="shared" ca="1" si="302"/>
        <v>#REF!</v>
      </c>
      <c r="R765" s="271" t="e">
        <f t="shared" ca="1" si="288"/>
        <v>#REF!</v>
      </c>
      <c r="S765" s="271" t="e">
        <f t="shared" ca="1" si="289"/>
        <v>#REF!</v>
      </c>
      <c r="T765" s="244"/>
      <c r="U765" s="272" t="b">
        <f t="shared" si="290"/>
        <v>0</v>
      </c>
      <c r="V765" s="272" t="e">
        <f t="shared" si="291"/>
        <v>#REF!</v>
      </c>
      <c r="W765" s="272" t="e">
        <f t="shared" si="299"/>
        <v>#REF!</v>
      </c>
      <c r="X765" s="272" t="e">
        <f t="shared" si="292"/>
        <v>#REF!</v>
      </c>
      <c r="Y765" s="272" t="e">
        <f t="shared" si="293"/>
        <v>#REF!</v>
      </c>
      <c r="Z765" s="298"/>
      <c r="AA765" s="305" t="e">
        <f t="shared" si="294"/>
        <v>#REF!</v>
      </c>
      <c r="AB765" s="301" t="e" cm="1">
        <f t="array" ref="AB765">IF( $AA765="", "", INDEX(聲母資料表, $AA765, AB$5))</f>
        <v>#REF!</v>
      </c>
      <c r="AC765" s="301" t="e" cm="1">
        <f t="array" ref="AC765">IF( $AA765="", "", INDEX(聲母資料表, $AA765, AC$5))</f>
        <v>#REF!</v>
      </c>
      <c r="AD765" s="305" t="e">
        <f t="shared" si="295"/>
        <v>#REF!</v>
      </c>
      <c r="AE765" s="301" t="e" cm="1">
        <f t="array" ref="AE765">IF( $X765, "", INDEX(韻母資料表, AD765, AE$5))</f>
        <v>#REF!</v>
      </c>
      <c r="AF765" s="301" t="e" cm="1">
        <f t="array" ref="AF765">IF( $X765, "", INDEX(韻母資料表, AE765, AF$5))</f>
        <v>#REF!</v>
      </c>
      <c r="AG765" s="298"/>
      <c r="AH765" s="301" t="e">
        <f t="array" ref="AH765">IF( $X765, "", IF( INDEX(韻母資料表, AD765, $AH$5) = "入聲", TRUE, FALSE) )</f>
        <v>#REF!</v>
      </c>
      <c r="AI765" s="302" t="e">
        <f t="shared" si="296"/>
        <v>#REF!</v>
      </c>
      <c r="AJ765" s="302" t="e">
        <f t="shared" si="300"/>
        <v>#REF!</v>
      </c>
      <c r="AK765" s="362" t="e">
        <f t="array" ref="AK765">IF( $X765, "", INDEX(韻母資料表, $AD765, $AK$5))</f>
        <v>#REF!</v>
      </c>
      <c r="AL765" s="362" t="e">
        <f t="array" ref="AL765">IF($X765, "", INDEX(白話字韻母八聲調資料表, $AE765, $AJ765))</f>
        <v>#REF!</v>
      </c>
      <c r="AM765" s="298"/>
      <c r="AN765" s="362" t="e" cm="1">
        <f t="array" ref="AN765">IF($W765, "", INDEX(聲母資料表, $AA765, AN$5))</f>
        <v>#REF!</v>
      </c>
      <c r="AO765" s="367" t="e" cm="1">
        <f t="array" ref="AO765">IF($X765, "", INDEX(韻母資料表, $AD765, AO$5))</f>
        <v>#REF!</v>
      </c>
      <c r="AP765" s="362" t="e" cm="1">
        <f t="array" ref="AP765">IF($X765, "", INDEX(台羅韻母八聲調資料表, $AE765, $F765))</f>
        <v>#REF!</v>
      </c>
      <c r="AQ765" s="298"/>
      <c r="AR765" s="302" t="e">
        <f t="array" ref="AR765">IF($W765, "", INDEX(聲母資料表, $AA765, $AR$5))</f>
        <v>#REF!</v>
      </c>
      <c r="AS765" s="303" t="e">
        <f t="array" ref="AS765">IF($X765, "", INDEX(韻母資料表, $AD765, $AS$5))</f>
        <v>#REF!</v>
      </c>
      <c r="AT765" s="302" t="e">
        <f t="array" ref="AT765">IF($X765, "", INDEX(閩拼韻母八聲調資料表, $AE765, $AJ765))</f>
        <v>#REF!</v>
      </c>
      <c r="AV765" s="301" t="b">
        <f t="shared" si="298"/>
        <v>0</v>
      </c>
      <c r="AW765" s="301" t="str">
        <f>IF( $AV765, IFERROR( IF(MATCH( $E765, 顎音化聲母!$H$9:$H$37, 0), TRUE, FALSE), FALSE), "")</f>
        <v/>
      </c>
      <c r="AX765" s="301" t="str">
        <f t="array" ref="AX765">IF( AND($AV765, $AW765), INDEX(顎音化聲母資料表, MATCH( $D765 &amp; $E765, 顎音化聲母!$L$5:$L$136, 0), 3), "")</f>
        <v/>
      </c>
      <c r="AY765" s="301" t="e">
        <f t="shared" si="297"/>
        <v>#REF!</v>
      </c>
      <c r="AZ765" s="362" t="e">
        <f t="array" ref="AZ765">IF($AY765="", "", IF( $AX765&lt;&gt;"", $AX765,INDEX(聲母資料表, $AY765, $AZ$5)))</f>
        <v>#REF!</v>
      </c>
      <c r="BA765" s="362" t="e">
        <f t="array" ref="BA765">IF($X765, "", INDEX(方音八音反切資料表, $AE765, $AJ765))</f>
        <v>#REF!</v>
      </c>
    </row>
    <row r="766" spans="2:53">
      <c r="B766" s="307">
        <f t="shared" si="279"/>
        <v>759</v>
      </c>
      <c r="C766" s="404" t="e">
        <f>MID(#REF!, B766, 1)</f>
        <v>#REF!</v>
      </c>
      <c r="D766" s="312"/>
      <c r="E766" s="312"/>
      <c r="F766" s="296"/>
      <c r="G766" s="418" t="e">
        <f t="shared" si="280"/>
        <v>#REF!</v>
      </c>
      <c r="H766" s="269" t="e" cm="1">
        <f t="array" ref="H766">IF( OR($U766, NOT($V766), $X766), "",  $AF766 &amp; INDEX(中文數值資料表, $AJ766, 2) &amp; $AC766)</f>
        <v>#REF!</v>
      </c>
      <c r="I766" s="332" t="e">
        <f t="shared" si="281"/>
        <v>#REF!</v>
      </c>
      <c r="J766" s="333" t="e">
        <f t="shared" si="282"/>
        <v>#REF!</v>
      </c>
      <c r="K766" s="334" t="e">
        <f t="shared" si="283"/>
        <v>#REF!</v>
      </c>
      <c r="L766" s="335" t="e">
        <f t="shared" si="284"/>
        <v>#REF!</v>
      </c>
      <c r="M766" s="270" t="e">
        <f t="shared" ca="1" si="285"/>
        <v>#REF!</v>
      </c>
      <c r="N766" s="270" t="e">
        <f t="shared" ca="1" si="286"/>
        <v>#REF!</v>
      </c>
      <c r="O766" s="270" t="e">
        <f t="shared" ca="1" si="287"/>
        <v>#REF!</v>
      </c>
      <c r="P766" s="270" t="e">
        <f t="shared" ca="1" si="302"/>
        <v>#REF!</v>
      </c>
      <c r="Q766" s="270" t="e">
        <f t="shared" ca="1" si="302"/>
        <v>#REF!</v>
      </c>
      <c r="R766" s="271" t="e">
        <f t="shared" ca="1" si="288"/>
        <v>#REF!</v>
      </c>
      <c r="S766" s="271" t="e">
        <f t="shared" ca="1" si="289"/>
        <v>#REF!</v>
      </c>
      <c r="T766" s="244"/>
      <c r="U766" s="272" t="b">
        <f t="shared" si="290"/>
        <v>0</v>
      </c>
      <c r="V766" s="272" t="e">
        <f t="shared" si="291"/>
        <v>#REF!</v>
      </c>
      <c r="W766" s="272" t="e">
        <f t="shared" si="299"/>
        <v>#REF!</v>
      </c>
      <c r="X766" s="272" t="e">
        <f t="shared" si="292"/>
        <v>#REF!</v>
      </c>
      <c r="Y766" s="272" t="e">
        <f t="shared" si="293"/>
        <v>#REF!</v>
      </c>
      <c r="Z766" s="298"/>
      <c r="AA766" s="305" t="e">
        <f t="shared" si="294"/>
        <v>#REF!</v>
      </c>
      <c r="AB766" s="301" t="e" cm="1">
        <f t="array" ref="AB766">IF( $AA766="", "", INDEX(聲母資料表, $AA766, AB$5))</f>
        <v>#REF!</v>
      </c>
      <c r="AC766" s="301" t="e" cm="1">
        <f t="array" ref="AC766">IF( $AA766="", "", INDEX(聲母資料表, $AA766, AC$5))</f>
        <v>#REF!</v>
      </c>
      <c r="AD766" s="305" t="e">
        <f t="shared" si="295"/>
        <v>#REF!</v>
      </c>
      <c r="AE766" s="301" t="e" cm="1">
        <f t="array" ref="AE766">IF( $X766, "", INDEX(韻母資料表, AD766, AE$5))</f>
        <v>#REF!</v>
      </c>
      <c r="AF766" s="301" t="e" cm="1">
        <f t="array" ref="AF766">IF( $X766, "", INDEX(韻母資料表, AE766, AF$5))</f>
        <v>#REF!</v>
      </c>
      <c r="AG766" s="298"/>
      <c r="AH766" s="301" t="e">
        <f t="array" ref="AH766">IF( $X766, "", IF( INDEX(韻母資料表, AD766, $AH$5) = "入聲", TRUE, FALSE) )</f>
        <v>#REF!</v>
      </c>
      <c r="AI766" s="302" t="e">
        <f t="shared" si="296"/>
        <v>#REF!</v>
      </c>
      <c r="AJ766" s="302" t="e">
        <f t="shared" si="300"/>
        <v>#REF!</v>
      </c>
      <c r="AK766" s="362" t="e">
        <f t="array" ref="AK766">IF( $X766, "", INDEX(韻母資料表, $AD766, $AK$5))</f>
        <v>#REF!</v>
      </c>
      <c r="AL766" s="362" t="e">
        <f t="array" ref="AL766">IF($X766, "", INDEX(白話字韻母八聲調資料表, $AE766, $AJ766))</f>
        <v>#REF!</v>
      </c>
      <c r="AM766" s="298"/>
      <c r="AN766" s="362" t="e" cm="1">
        <f t="array" ref="AN766">IF($W766, "", INDEX(聲母資料表, $AA766, AN$5))</f>
        <v>#REF!</v>
      </c>
      <c r="AO766" s="367" t="e" cm="1">
        <f t="array" ref="AO766">IF($X766, "", INDEX(韻母資料表, $AD766, AO$5))</f>
        <v>#REF!</v>
      </c>
      <c r="AP766" s="362" t="e" cm="1">
        <f t="array" ref="AP766">IF($X766, "", INDEX(台羅韻母八聲調資料表, $AE766, $F766))</f>
        <v>#REF!</v>
      </c>
      <c r="AQ766" s="298"/>
      <c r="AR766" s="302" t="e">
        <f t="array" ref="AR766">IF($W766, "", INDEX(聲母資料表, $AA766, $AR$5))</f>
        <v>#REF!</v>
      </c>
      <c r="AS766" s="303" t="e">
        <f t="array" ref="AS766">IF($X766, "", INDEX(韻母資料表, $AD766, $AS$5))</f>
        <v>#REF!</v>
      </c>
      <c r="AT766" s="302" t="e">
        <f t="array" ref="AT766">IF($X766, "", INDEX(閩拼韻母八聲調資料表, $AE766, $AJ766))</f>
        <v>#REF!</v>
      </c>
      <c r="AV766" s="301" t="b">
        <f t="shared" si="298"/>
        <v>0</v>
      </c>
      <c r="AW766" s="301" t="str">
        <f>IF( $AV766, IFERROR( IF(MATCH( $E766, 顎音化聲母!$H$9:$H$37, 0), TRUE, FALSE), FALSE), "")</f>
        <v/>
      </c>
      <c r="AX766" s="301" t="str">
        <f t="array" ref="AX766">IF( AND($AV766, $AW766), INDEX(顎音化聲母資料表, MATCH( $D766 &amp; $E766, 顎音化聲母!$L$5:$L$136, 0), 3), "")</f>
        <v/>
      </c>
      <c r="AY766" s="301" t="e">
        <f t="shared" si="297"/>
        <v>#REF!</v>
      </c>
      <c r="AZ766" s="362" t="e">
        <f t="array" ref="AZ766">IF($AY766="", "", IF( $AX766&lt;&gt;"", $AX766,INDEX(聲母資料表, $AY766, $AZ$5)))</f>
        <v>#REF!</v>
      </c>
      <c r="BA766" s="362" t="e">
        <f t="array" ref="BA766">IF($X766, "", INDEX(方音八音反切資料表, $AE766, $AJ766))</f>
        <v>#REF!</v>
      </c>
    </row>
    <row r="767" spans="2:53">
      <c r="B767" s="307">
        <f t="shared" si="279"/>
        <v>760</v>
      </c>
      <c r="C767" s="404" t="e">
        <f>MID(#REF!, B767, 1)</f>
        <v>#REF!</v>
      </c>
      <c r="D767" s="312"/>
      <c r="E767" s="312"/>
      <c r="F767" s="296"/>
      <c r="G767" s="418" t="e">
        <f t="shared" si="280"/>
        <v>#REF!</v>
      </c>
      <c r="H767" s="269" t="e" cm="1">
        <f t="array" ref="H767">IF( OR($U767, NOT($V767), $X767), "",  $AF767 &amp; INDEX(中文數值資料表, $AJ767, 2) &amp; $AC767)</f>
        <v>#REF!</v>
      </c>
      <c r="I767" s="332" t="e">
        <f t="shared" si="281"/>
        <v>#REF!</v>
      </c>
      <c r="J767" s="333" t="e">
        <f t="shared" si="282"/>
        <v>#REF!</v>
      </c>
      <c r="K767" s="334" t="e">
        <f t="shared" si="283"/>
        <v>#REF!</v>
      </c>
      <c r="L767" s="335" t="e">
        <f t="shared" si="284"/>
        <v>#REF!</v>
      </c>
      <c r="M767" s="270" t="e">
        <f t="shared" ca="1" si="285"/>
        <v>#REF!</v>
      </c>
      <c r="N767" s="270" t="e">
        <f t="shared" ca="1" si="286"/>
        <v>#REF!</v>
      </c>
      <c r="O767" s="270" t="e">
        <f t="shared" ca="1" si="287"/>
        <v>#REF!</v>
      </c>
      <c r="P767" s="270" t="e">
        <f t="shared" ca="1" si="302"/>
        <v>#REF!</v>
      </c>
      <c r="Q767" s="270" t="e">
        <f t="shared" ca="1" si="302"/>
        <v>#REF!</v>
      </c>
      <c r="R767" s="271" t="e">
        <f t="shared" ca="1" si="288"/>
        <v>#REF!</v>
      </c>
      <c r="S767" s="271" t="e">
        <f t="shared" ca="1" si="289"/>
        <v>#REF!</v>
      </c>
      <c r="T767" s="244"/>
      <c r="U767" s="272" t="b">
        <f t="shared" si="290"/>
        <v>0</v>
      </c>
      <c r="V767" s="272" t="e">
        <f t="shared" si="291"/>
        <v>#REF!</v>
      </c>
      <c r="W767" s="272" t="e">
        <f t="shared" si="299"/>
        <v>#REF!</v>
      </c>
      <c r="X767" s="272" t="e">
        <f t="shared" si="292"/>
        <v>#REF!</v>
      </c>
      <c r="Y767" s="272" t="e">
        <f t="shared" si="293"/>
        <v>#REF!</v>
      </c>
      <c r="Z767" s="298"/>
      <c r="AA767" s="305" t="e">
        <f t="shared" si="294"/>
        <v>#REF!</v>
      </c>
      <c r="AB767" s="301" t="e" cm="1">
        <f t="array" ref="AB767">IF( $AA767="", "", INDEX(聲母資料表, $AA767, AB$5))</f>
        <v>#REF!</v>
      </c>
      <c r="AC767" s="301" t="e" cm="1">
        <f t="array" ref="AC767">IF( $AA767="", "", INDEX(聲母資料表, $AA767, AC$5))</f>
        <v>#REF!</v>
      </c>
      <c r="AD767" s="305" t="e">
        <f t="shared" si="295"/>
        <v>#REF!</v>
      </c>
      <c r="AE767" s="301" t="e" cm="1">
        <f t="array" ref="AE767">IF( $X767, "", INDEX(韻母資料表, AD767, AE$5))</f>
        <v>#REF!</v>
      </c>
      <c r="AF767" s="301" t="e" cm="1">
        <f t="array" ref="AF767">IF( $X767, "", INDEX(韻母資料表, AE767, AF$5))</f>
        <v>#REF!</v>
      </c>
      <c r="AG767" s="298"/>
      <c r="AH767" s="301" t="e">
        <f t="array" ref="AH767">IF( $X767, "", IF( INDEX(韻母資料表, AD767, $AH$5) = "入聲", TRUE, FALSE) )</f>
        <v>#REF!</v>
      </c>
      <c r="AI767" s="302" t="e">
        <f t="shared" si="296"/>
        <v>#REF!</v>
      </c>
      <c r="AJ767" s="302" t="e">
        <f t="shared" si="300"/>
        <v>#REF!</v>
      </c>
      <c r="AK767" s="362" t="e">
        <f t="array" ref="AK767">IF( $X767, "", INDEX(韻母資料表, $AD767, $AK$5))</f>
        <v>#REF!</v>
      </c>
      <c r="AL767" s="362" t="e">
        <f t="array" ref="AL767">IF($X767, "", INDEX(白話字韻母八聲調資料表, $AE767, $AJ767))</f>
        <v>#REF!</v>
      </c>
      <c r="AM767" s="298"/>
      <c r="AN767" s="362" t="e" cm="1">
        <f t="array" ref="AN767">IF($W767, "", INDEX(聲母資料表, $AA767, AN$5))</f>
        <v>#REF!</v>
      </c>
      <c r="AO767" s="367" t="e" cm="1">
        <f t="array" ref="AO767">IF($X767, "", INDEX(韻母資料表, $AD767, AO$5))</f>
        <v>#REF!</v>
      </c>
      <c r="AP767" s="362" t="e" cm="1">
        <f t="array" ref="AP767">IF($X767, "", INDEX(台羅韻母八聲調資料表, $AE767, $F767))</f>
        <v>#REF!</v>
      </c>
      <c r="AQ767" s="298"/>
      <c r="AR767" s="302" t="e">
        <f t="array" ref="AR767">IF($W767, "", INDEX(聲母資料表, $AA767, $AR$5))</f>
        <v>#REF!</v>
      </c>
      <c r="AS767" s="303" t="e">
        <f t="array" ref="AS767">IF($X767, "", INDEX(韻母資料表, $AD767, $AS$5))</f>
        <v>#REF!</v>
      </c>
      <c r="AT767" s="302" t="e">
        <f t="array" ref="AT767">IF($X767, "", INDEX(閩拼韻母八聲調資料表, $AE767, $AJ767))</f>
        <v>#REF!</v>
      </c>
      <c r="AV767" s="301" t="b">
        <f t="shared" si="298"/>
        <v>0</v>
      </c>
      <c r="AW767" s="301" t="str">
        <f>IF( $AV767, IFERROR( IF(MATCH( $E767, 顎音化聲母!$H$9:$H$37, 0), TRUE, FALSE), FALSE), "")</f>
        <v/>
      </c>
      <c r="AX767" s="301" t="str">
        <f t="array" ref="AX767">IF( AND($AV767, $AW767), INDEX(顎音化聲母資料表, MATCH( $D767 &amp; $E767, 顎音化聲母!$L$5:$L$136, 0), 3), "")</f>
        <v/>
      </c>
      <c r="AY767" s="301" t="e">
        <f t="shared" si="297"/>
        <v>#REF!</v>
      </c>
      <c r="AZ767" s="362" t="e">
        <f t="array" ref="AZ767">IF($AY767="", "", IF( $AX767&lt;&gt;"", $AX767,INDEX(聲母資料表, $AY767, $AZ$5)))</f>
        <v>#REF!</v>
      </c>
      <c r="BA767" s="362" t="e">
        <f t="array" ref="BA767">IF($X767, "", INDEX(方音八音反切資料表, $AE767, $AJ767))</f>
        <v>#REF!</v>
      </c>
    </row>
    <row r="768" spans="2:53">
      <c r="B768" s="307">
        <f t="shared" si="279"/>
        <v>761</v>
      </c>
      <c r="C768" s="404" t="e">
        <f>MID(#REF!, B768, 1)</f>
        <v>#REF!</v>
      </c>
      <c r="D768" s="312"/>
      <c r="E768" s="312"/>
      <c r="F768" s="296"/>
      <c r="G768" s="418" t="e">
        <f t="shared" si="280"/>
        <v>#REF!</v>
      </c>
      <c r="H768" s="269" t="e" cm="1">
        <f t="array" ref="H768">IF( OR($U768, NOT($V768), $X768), "",  $AF768 &amp; INDEX(中文數值資料表, $AJ768, 2) &amp; $AC768)</f>
        <v>#REF!</v>
      </c>
      <c r="I768" s="332" t="e">
        <f t="shared" si="281"/>
        <v>#REF!</v>
      </c>
      <c r="J768" s="333" t="e">
        <f t="shared" si="282"/>
        <v>#REF!</v>
      </c>
      <c r="K768" s="334" t="e">
        <f t="shared" si="283"/>
        <v>#REF!</v>
      </c>
      <c r="L768" s="335" t="e">
        <f t="shared" si="284"/>
        <v>#REF!</v>
      </c>
      <c r="M768" s="270" t="e">
        <f t="shared" ca="1" si="285"/>
        <v>#REF!</v>
      </c>
      <c r="N768" s="270" t="e">
        <f t="shared" ca="1" si="286"/>
        <v>#REF!</v>
      </c>
      <c r="O768" s="270" t="e">
        <f t="shared" ca="1" si="287"/>
        <v>#REF!</v>
      </c>
      <c r="P768" s="270" t="e">
        <f t="shared" ref="P768:Q787" ca="1" si="303">IF( $U768, ($C768 &amp; CHAR(10)), IF($C768=CHAR(10), (CHAR(10) &amp; "&lt;/p&gt;" &amp; CHAR(10) &amp; "&lt;p&gt;" &amp; CHAR(10)), "&lt;ruby&gt;" &amp; $C768 &amp; "&lt;rt&gt;" &amp; INDIRECT( ADDRESS(ROW(), COLUMN() - $P$5) ) &amp; "&lt;/rt&gt;&lt;/ruby&gt;" &amp; CHAR(10)))</f>
        <v>#REF!</v>
      </c>
      <c r="Q768" s="270" t="e">
        <f t="shared" ca="1" si="303"/>
        <v>#REF!</v>
      </c>
      <c r="R768" s="271" t="e">
        <f t="shared" ca="1" si="288"/>
        <v>#REF!</v>
      </c>
      <c r="S768" s="271" t="e">
        <f t="shared" ca="1" si="289"/>
        <v>#REF!</v>
      </c>
      <c r="T768" s="244"/>
      <c r="U768" s="272" t="b">
        <f t="shared" si="290"/>
        <v>0</v>
      </c>
      <c r="V768" s="272" t="e">
        <f t="shared" si="291"/>
        <v>#REF!</v>
      </c>
      <c r="W768" s="272" t="e">
        <f t="shared" si="299"/>
        <v>#REF!</v>
      </c>
      <c r="X768" s="272" t="e">
        <f t="shared" si="292"/>
        <v>#REF!</v>
      </c>
      <c r="Y768" s="272" t="e">
        <f t="shared" si="293"/>
        <v>#REF!</v>
      </c>
      <c r="Z768" s="298"/>
      <c r="AA768" s="305" t="e">
        <f t="shared" si="294"/>
        <v>#REF!</v>
      </c>
      <c r="AB768" s="301" t="e" cm="1">
        <f t="array" ref="AB768">IF( $AA768="", "", INDEX(聲母資料表, $AA768, AB$5))</f>
        <v>#REF!</v>
      </c>
      <c r="AC768" s="301" t="e" cm="1">
        <f t="array" ref="AC768">IF( $AA768="", "", INDEX(聲母資料表, $AA768, AC$5))</f>
        <v>#REF!</v>
      </c>
      <c r="AD768" s="305" t="e">
        <f t="shared" si="295"/>
        <v>#REF!</v>
      </c>
      <c r="AE768" s="301" t="e" cm="1">
        <f t="array" ref="AE768">IF( $X768, "", INDEX(韻母資料表, AD768, AE$5))</f>
        <v>#REF!</v>
      </c>
      <c r="AF768" s="301" t="e" cm="1">
        <f t="array" ref="AF768">IF( $X768, "", INDEX(韻母資料表, AE768, AF$5))</f>
        <v>#REF!</v>
      </c>
      <c r="AG768" s="298"/>
      <c r="AH768" s="301" t="e">
        <f t="array" ref="AH768">IF( $X768, "", IF( INDEX(韻母資料表, AD768, $AH$5) = "入聲", TRUE, FALSE) )</f>
        <v>#REF!</v>
      </c>
      <c r="AI768" s="302" t="e">
        <f t="shared" si="296"/>
        <v>#REF!</v>
      </c>
      <c r="AJ768" s="302" t="e">
        <f t="shared" si="300"/>
        <v>#REF!</v>
      </c>
      <c r="AK768" s="362" t="e">
        <f t="array" ref="AK768">IF( $X768, "", INDEX(韻母資料表, $AD768, $AK$5))</f>
        <v>#REF!</v>
      </c>
      <c r="AL768" s="362" t="e">
        <f t="array" ref="AL768">IF($X768, "", INDEX(白話字韻母八聲調資料表, $AE768, $AJ768))</f>
        <v>#REF!</v>
      </c>
      <c r="AM768" s="298"/>
      <c r="AN768" s="362" t="e" cm="1">
        <f t="array" ref="AN768">IF($W768, "", INDEX(聲母資料表, $AA768, AN$5))</f>
        <v>#REF!</v>
      </c>
      <c r="AO768" s="367" t="e" cm="1">
        <f t="array" ref="AO768">IF($X768, "", INDEX(韻母資料表, $AD768, AO$5))</f>
        <v>#REF!</v>
      </c>
      <c r="AP768" s="362" t="e" cm="1">
        <f t="array" ref="AP768">IF($X768, "", INDEX(台羅韻母八聲調資料表, $AE768, $F768))</f>
        <v>#REF!</v>
      </c>
      <c r="AQ768" s="298"/>
      <c r="AR768" s="302" t="e">
        <f t="array" ref="AR768">IF($W768, "", INDEX(聲母資料表, $AA768, $AR$5))</f>
        <v>#REF!</v>
      </c>
      <c r="AS768" s="303" t="e">
        <f t="array" ref="AS768">IF($X768, "", INDEX(韻母資料表, $AD768, $AS$5))</f>
        <v>#REF!</v>
      </c>
      <c r="AT768" s="302" t="e">
        <f t="array" ref="AT768">IF($X768, "", INDEX(閩拼韻母八聲調資料表, $AE768, $AJ768))</f>
        <v>#REF!</v>
      </c>
      <c r="AV768" s="301" t="b">
        <f t="shared" si="298"/>
        <v>0</v>
      </c>
      <c r="AW768" s="301" t="str">
        <f>IF( $AV768, IFERROR( IF(MATCH( $E768, 顎音化聲母!$H$9:$H$37, 0), TRUE, FALSE), FALSE), "")</f>
        <v/>
      </c>
      <c r="AX768" s="301" t="str">
        <f t="array" ref="AX768">IF( AND($AV768, $AW768), INDEX(顎音化聲母資料表, MATCH( $D768 &amp; $E768, 顎音化聲母!$L$5:$L$136, 0), 3), "")</f>
        <v/>
      </c>
      <c r="AY768" s="301" t="e">
        <f t="shared" si="297"/>
        <v>#REF!</v>
      </c>
      <c r="AZ768" s="362" t="e">
        <f t="array" ref="AZ768">IF($AY768="", "", IF( $AX768&lt;&gt;"", $AX768,INDEX(聲母資料表, $AY768, $AZ$5)))</f>
        <v>#REF!</v>
      </c>
      <c r="BA768" s="362" t="e">
        <f t="array" ref="BA768">IF($X768, "", INDEX(方音八音反切資料表, $AE768, $AJ768))</f>
        <v>#REF!</v>
      </c>
    </row>
    <row r="769" spans="2:53">
      <c r="B769" s="307">
        <f t="shared" si="279"/>
        <v>762</v>
      </c>
      <c r="C769" s="404" t="e">
        <f>MID(#REF!, B769, 1)</f>
        <v>#REF!</v>
      </c>
      <c r="D769" s="312"/>
      <c r="E769" s="312"/>
      <c r="F769" s="296"/>
      <c r="G769" s="418" t="e">
        <f t="shared" si="280"/>
        <v>#REF!</v>
      </c>
      <c r="H769" s="269" t="e" cm="1">
        <f t="array" ref="H769">IF( OR($U769, NOT($V769), $X769), "",  $AF769 &amp; INDEX(中文數值資料表, $AJ769, 2) &amp; $AC769)</f>
        <v>#REF!</v>
      </c>
      <c r="I769" s="332" t="e">
        <f t="shared" si="281"/>
        <v>#REF!</v>
      </c>
      <c r="J769" s="333" t="e">
        <f t="shared" si="282"/>
        <v>#REF!</v>
      </c>
      <c r="K769" s="334" t="e">
        <f t="shared" si="283"/>
        <v>#REF!</v>
      </c>
      <c r="L769" s="335" t="e">
        <f t="shared" si="284"/>
        <v>#REF!</v>
      </c>
      <c r="M769" s="270" t="e">
        <f t="shared" ca="1" si="285"/>
        <v>#REF!</v>
      </c>
      <c r="N769" s="270" t="e">
        <f t="shared" ca="1" si="286"/>
        <v>#REF!</v>
      </c>
      <c r="O769" s="270" t="e">
        <f t="shared" ca="1" si="287"/>
        <v>#REF!</v>
      </c>
      <c r="P769" s="270" t="e">
        <f t="shared" ca="1" si="303"/>
        <v>#REF!</v>
      </c>
      <c r="Q769" s="270" t="e">
        <f t="shared" ca="1" si="303"/>
        <v>#REF!</v>
      </c>
      <c r="R769" s="271" t="e">
        <f t="shared" ca="1" si="288"/>
        <v>#REF!</v>
      </c>
      <c r="S769" s="271" t="e">
        <f t="shared" ca="1" si="289"/>
        <v>#REF!</v>
      </c>
      <c r="T769" s="244"/>
      <c r="U769" s="272" t="b">
        <f t="shared" si="290"/>
        <v>0</v>
      </c>
      <c r="V769" s="272" t="e">
        <f t="shared" si="291"/>
        <v>#REF!</v>
      </c>
      <c r="W769" s="272" t="e">
        <f t="shared" si="299"/>
        <v>#REF!</v>
      </c>
      <c r="X769" s="272" t="e">
        <f t="shared" si="292"/>
        <v>#REF!</v>
      </c>
      <c r="Y769" s="272" t="e">
        <f t="shared" si="293"/>
        <v>#REF!</v>
      </c>
      <c r="Z769" s="298"/>
      <c r="AA769" s="305" t="e">
        <f t="shared" si="294"/>
        <v>#REF!</v>
      </c>
      <c r="AB769" s="301" t="e" cm="1">
        <f t="array" ref="AB769">IF( $AA769="", "", INDEX(聲母資料表, $AA769, AB$5))</f>
        <v>#REF!</v>
      </c>
      <c r="AC769" s="301" t="e" cm="1">
        <f t="array" ref="AC769">IF( $AA769="", "", INDEX(聲母資料表, $AA769, AC$5))</f>
        <v>#REF!</v>
      </c>
      <c r="AD769" s="305" t="e">
        <f t="shared" si="295"/>
        <v>#REF!</v>
      </c>
      <c r="AE769" s="301" t="e" cm="1">
        <f t="array" ref="AE769">IF( $X769, "", INDEX(韻母資料表, AD769, AE$5))</f>
        <v>#REF!</v>
      </c>
      <c r="AF769" s="301" t="e" cm="1">
        <f t="array" ref="AF769">IF( $X769, "", INDEX(韻母資料表, AE769, AF$5))</f>
        <v>#REF!</v>
      </c>
      <c r="AG769" s="298"/>
      <c r="AH769" s="301" t="e">
        <f t="array" ref="AH769">IF( $X769, "", IF( INDEX(韻母資料表, AD769, $AH$5) = "入聲", TRUE, FALSE) )</f>
        <v>#REF!</v>
      </c>
      <c r="AI769" s="302" t="e">
        <f t="shared" si="296"/>
        <v>#REF!</v>
      </c>
      <c r="AJ769" s="302" t="e">
        <f t="shared" si="300"/>
        <v>#REF!</v>
      </c>
      <c r="AK769" s="362" t="e">
        <f t="array" ref="AK769">IF( $X769, "", INDEX(韻母資料表, $AD769, $AK$5))</f>
        <v>#REF!</v>
      </c>
      <c r="AL769" s="362" t="e">
        <f t="array" ref="AL769">IF($X769, "", INDEX(白話字韻母八聲調資料表, $AE769, $AJ769))</f>
        <v>#REF!</v>
      </c>
      <c r="AM769" s="298"/>
      <c r="AN769" s="362" t="e" cm="1">
        <f t="array" ref="AN769">IF($W769, "", INDEX(聲母資料表, $AA769, AN$5))</f>
        <v>#REF!</v>
      </c>
      <c r="AO769" s="367" t="e" cm="1">
        <f t="array" ref="AO769">IF($X769, "", INDEX(韻母資料表, $AD769, AO$5))</f>
        <v>#REF!</v>
      </c>
      <c r="AP769" s="362" t="e" cm="1">
        <f t="array" ref="AP769">IF($X769, "", INDEX(台羅韻母八聲調資料表, $AE769, $F769))</f>
        <v>#REF!</v>
      </c>
      <c r="AQ769" s="298"/>
      <c r="AR769" s="302" t="e">
        <f t="array" ref="AR769">IF($W769, "", INDEX(聲母資料表, $AA769, $AR$5))</f>
        <v>#REF!</v>
      </c>
      <c r="AS769" s="303" t="e">
        <f t="array" ref="AS769">IF($X769, "", INDEX(韻母資料表, $AD769, $AS$5))</f>
        <v>#REF!</v>
      </c>
      <c r="AT769" s="302" t="e">
        <f t="array" ref="AT769">IF($X769, "", INDEX(閩拼韻母八聲調資料表, $AE769, $AJ769))</f>
        <v>#REF!</v>
      </c>
      <c r="AV769" s="301" t="b">
        <f t="shared" si="298"/>
        <v>0</v>
      </c>
      <c r="AW769" s="301" t="str">
        <f>IF( $AV769, IFERROR( IF(MATCH( $E769, 顎音化聲母!$H$9:$H$37, 0), TRUE, FALSE), FALSE), "")</f>
        <v/>
      </c>
      <c r="AX769" s="301" t="str">
        <f t="array" ref="AX769">IF( AND($AV769, $AW769), INDEX(顎音化聲母資料表, MATCH( $D769 &amp; $E769, 顎音化聲母!$L$5:$L$136, 0), 3), "")</f>
        <v/>
      </c>
      <c r="AY769" s="301" t="e">
        <f t="shared" si="297"/>
        <v>#REF!</v>
      </c>
      <c r="AZ769" s="362" t="e">
        <f t="array" ref="AZ769">IF($AY769="", "", IF( $AX769&lt;&gt;"", $AX769,INDEX(聲母資料表, $AY769, $AZ$5)))</f>
        <v>#REF!</v>
      </c>
      <c r="BA769" s="362" t="e">
        <f t="array" ref="BA769">IF($X769, "", INDEX(方音八音反切資料表, $AE769, $AJ769))</f>
        <v>#REF!</v>
      </c>
    </row>
    <row r="770" spans="2:53">
      <c r="B770" s="307">
        <f t="shared" si="279"/>
        <v>763</v>
      </c>
      <c r="C770" s="404" t="e">
        <f>MID(#REF!, B770, 1)</f>
        <v>#REF!</v>
      </c>
      <c r="D770" s="312"/>
      <c r="E770" s="312"/>
      <c r="F770" s="296"/>
      <c r="G770" s="418" t="e">
        <f t="shared" si="280"/>
        <v>#REF!</v>
      </c>
      <c r="H770" s="269" t="e" cm="1">
        <f t="array" ref="H770">IF( OR($U770, NOT($V770), $X770), "",  $AF770 &amp; INDEX(中文數值資料表, $AJ770, 2) &amp; $AC770)</f>
        <v>#REF!</v>
      </c>
      <c r="I770" s="332" t="e">
        <f t="shared" si="281"/>
        <v>#REF!</v>
      </c>
      <c r="J770" s="333" t="e">
        <f t="shared" si="282"/>
        <v>#REF!</v>
      </c>
      <c r="K770" s="334" t="e">
        <f t="shared" si="283"/>
        <v>#REF!</v>
      </c>
      <c r="L770" s="335" t="e">
        <f t="shared" si="284"/>
        <v>#REF!</v>
      </c>
      <c r="M770" s="270" t="e">
        <f t="shared" ca="1" si="285"/>
        <v>#REF!</v>
      </c>
      <c r="N770" s="270" t="e">
        <f t="shared" ca="1" si="286"/>
        <v>#REF!</v>
      </c>
      <c r="O770" s="270" t="e">
        <f t="shared" ca="1" si="287"/>
        <v>#REF!</v>
      </c>
      <c r="P770" s="270" t="e">
        <f t="shared" ca="1" si="303"/>
        <v>#REF!</v>
      </c>
      <c r="Q770" s="270" t="e">
        <f t="shared" ca="1" si="303"/>
        <v>#REF!</v>
      </c>
      <c r="R770" s="271" t="e">
        <f t="shared" ca="1" si="288"/>
        <v>#REF!</v>
      </c>
      <c r="S770" s="271" t="e">
        <f t="shared" ca="1" si="289"/>
        <v>#REF!</v>
      </c>
      <c r="T770" s="244"/>
      <c r="U770" s="272" t="b">
        <f t="shared" si="290"/>
        <v>0</v>
      </c>
      <c r="V770" s="272" t="e">
        <f t="shared" si="291"/>
        <v>#REF!</v>
      </c>
      <c r="W770" s="272" t="e">
        <f t="shared" si="299"/>
        <v>#REF!</v>
      </c>
      <c r="X770" s="272" t="e">
        <f t="shared" si="292"/>
        <v>#REF!</v>
      </c>
      <c r="Y770" s="272" t="e">
        <f t="shared" si="293"/>
        <v>#REF!</v>
      </c>
      <c r="Z770" s="298"/>
      <c r="AA770" s="305" t="e">
        <f t="shared" si="294"/>
        <v>#REF!</v>
      </c>
      <c r="AB770" s="301" t="e" cm="1">
        <f t="array" ref="AB770">IF( $AA770="", "", INDEX(聲母資料表, $AA770, AB$5))</f>
        <v>#REF!</v>
      </c>
      <c r="AC770" s="301" t="e" cm="1">
        <f t="array" ref="AC770">IF( $AA770="", "", INDEX(聲母資料表, $AA770, AC$5))</f>
        <v>#REF!</v>
      </c>
      <c r="AD770" s="305" t="e">
        <f t="shared" si="295"/>
        <v>#REF!</v>
      </c>
      <c r="AE770" s="301" t="e" cm="1">
        <f t="array" ref="AE770">IF( $X770, "", INDEX(韻母資料表, AD770, AE$5))</f>
        <v>#REF!</v>
      </c>
      <c r="AF770" s="301" t="e" cm="1">
        <f t="array" ref="AF770">IF( $X770, "", INDEX(韻母資料表, AE770, AF$5))</f>
        <v>#REF!</v>
      </c>
      <c r="AG770" s="298"/>
      <c r="AH770" s="301" t="e">
        <f t="array" ref="AH770">IF( $X770, "", IF( INDEX(韻母資料表, AD770, $AH$5) = "入聲", TRUE, FALSE) )</f>
        <v>#REF!</v>
      </c>
      <c r="AI770" s="302" t="e">
        <f t="shared" si="296"/>
        <v>#REF!</v>
      </c>
      <c r="AJ770" s="302" t="e">
        <f t="shared" si="300"/>
        <v>#REF!</v>
      </c>
      <c r="AK770" s="362" t="e">
        <f t="array" ref="AK770">IF( $X770, "", INDEX(韻母資料表, $AD770, $AK$5))</f>
        <v>#REF!</v>
      </c>
      <c r="AL770" s="362" t="e">
        <f t="array" ref="AL770">IF($X770, "", INDEX(白話字韻母八聲調資料表, $AE770, $AJ770))</f>
        <v>#REF!</v>
      </c>
      <c r="AM770" s="298"/>
      <c r="AN770" s="362" t="e" cm="1">
        <f t="array" ref="AN770">IF($W770, "", INDEX(聲母資料表, $AA770, AN$5))</f>
        <v>#REF!</v>
      </c>
      <c r="AO770" s="367" t="e" cm="1">
        <f t="array" ref="AO770">IF($X770, "", INDEX(韻母資料表, $AD770, AO$5))</f>
        <v>#REF!</v>
      </c>
      <c r="AP770" s="362" t="e" cm="1">
        <f t="array" ref="AP770">IF($X770, "", INDEX(台羅韻母八聲調資料表, $AE770, $F770))</f>
        <v>#REF!</v>
      </c>
      <c r="AQ770" s="298"/>
      <c r="AR770" s="302" t="e">
        <f t="array" ref="AR770">IF($W770, "", INDEX(聲母資料表, $AA770, $AR$5))</f>
        <v>#REF!</v>
      </c>
      <c r="AS770" s="303" t="e">
        <f t="array" ref="AS770">IF($X770, "", INDEX(韻母資料表, $AD770, $AS$5))</f>
        <v>#REF!</v>
      </c>
      <c r="AT770" s="302" t="e">
        <f t="array" ref="AT770">IF($X770, "", INDEX(閩拼韻母八聲調資料表, $AE770, $AJ770))</f>
        <v>#REF!</v>
      </c>
      <c r="AV770" s="301" t="b">
        <f t="shared" si="298"/>
        <v>0</v>
      </c>
      <c r="AW770" s="301" t="str">
        <f>IF( $AV770, IFERROR( IF(MATCH( $E770, 顎音化聲母!$H$9:$H$37, 0), TRUE, FALSE), FALSE), "")</f>
        <v/>
      </c>
      <c r="AX770" s="301" t="str">
        <f t="array" ref="AX770">IF( AND($AV770, $AW770), INDEX(顎音化聲母資料表, MATCH( $D770 &amp; $E770, 顎音化聲母!$L$5:$L$136, 0), 3), "")</f>
        <v/>
      </c>
      <c r="AY770" s="301" t="e">
        <f t="shared" si="297"/>
        <v>#REF!</v>
      </c>
      <c r="AZ770" s="362" t="e">
        <f t="array" ref="AZ770">IF($AY770="", "", IF( $AX770&lt;&gt;"", $AX770,INDEX(聲母資料表, $AY770, $AZ$5)))</f>
        <v>#REF!</v>
      </c>
      <c r="BA770" s="362" t="e">
        <f t="array" ref="BA770">IF($X770, "", INDEX(方音八音反切資料表, $AE770, $AJ770))</f>
        <v>#REF!</v>
      </c>
    </row>
    <row r="771" spans="2:53">
      <c r="B771" s="307">
        <f t="shared" si="279"/>
        <v>764</v>
      </c>
      <c r="C771" s="404" t="e">
        <f>MID(#REF!, B771, 1)</f>
        <v>#REF!</v>
      </c>
      <c r="D771" s="312"/>
      <c r="E771" s="312"/>
      <c r="F771" s="296"/>
      <c r="G771" s="418" t="e">
        <f t="shared" si="280"/>
        <v>#REF!</v>
      </c>
      <c r="H771" s="269" t="e" cm="1">
        <f t="array" ref="H771">IF( OR($U771, NOT($V771), $X771), "",  $AF771 &amp; INDEX(中文數值資料表, $AJ771, 2) &amp; $AC771)</f>
        <v>#REF!</v>
      </c>
      <c r="I771" s="332" t="e">
        <f t="shared" si="281"/>
        <v>#REF!</v>
      </c>
      <c r="J771" s="333" t="e">
        <f t="shared" si="282"/>
        <v>#REF!</v>
      </c>
      <c r="K771" s="334" t="e">
        <f t="shared" si="283"/>
        <v>#REF!</v>
      </c>
      <c r="L771" s="335" t="e">
        <f t="shared" si="284"/>
        <v>#REF!</v>
      </c>
      <c r="M771" s="270" t="e">
        <f t="shared" ca="1" si="285"/>
        <v>#REF!</v>
      </c>
      <c r="N771" s="270" t="e">
        <f t="shared" ca="1" si="286"/>
        <v>#REF!</v>
      </c>
      <c r="O771" s="270" t="e">
        <f t="shared" ca="1" si="287"/>
        <v>#REF!</v>
      </c>
      <c r="P771" s="270" t="e">
        <f t="shared" ca="1" si="303"/>
        <v>#REF!</v>
      </c>
      <c r="Q771" s="270" t="e">
        <f t="shared" ca="1" si="303"/>
        <v>#REF!</v>
      </c>
      <c r="R771" s="271" t="e">
        <f t="shared" ca="1" si="288"/>
        <v>#REF!</v>
      </c>
      <c r="S771" s="271" t="e">
        <f t="shared" ca="1" si="289"/>
        <v>#REF!</v>
      </c>
      <c r="T771" s="244"/>
      <c r="U771" s="272" t="b">
        <f t="shared" si="290"/>
        <v>0</v>
      </c>
      <c r="V771" s="272" t="e">
        <f t="shared" si="291"/>
        <v>#REF!</v>
      </c>
      <c r="W771" s="272" t="e">
        <f t="shared" si="299"/>
        <v>#REF!</v>
      </c>
      <c r="X771" s="272" t="e">
        <f t="shared" si="292"/>
        <v>#REF!</v>
      </c>
      <c r="Y771" s="272" t="e">
        <f t="shared" si="293"/>
        <v>#REF!</v>
      </c>
      <c r="Z771" s="298"/>
      <c r="AA771" s="305" t="e">
        <f t="shared" si="294"/>
        <v>#REF!</v>
      </c>
      <c r="AB771" s="301" t="e" cm="1">
        <f t="array" ref="AB771">IF( $AA771="", "", INDEX(聲母資料表, $AA771, AB$5))</f>
        <v>#REF!</v>
      </c>
      <c r="AC771" s="301" t="e" cm="1">
        <f t="array" ref="AC771">IF( $AA771="", "", INDEX(聲母資料表, $AA771, AC$5))</f>
        <v>#REF!</v>
      </c>
      <c r="AD771" s="305" t="e">
        <f t="shared" si="295"/>
        <v>#REF!</v>
      </c>
      <c r="AE771" s="301" t="e" cm="1">
        <f t="array" ref="AE771">IF( $X771, "", INDEX(韻母資料表, AD771, AE$5))</f>
        <v>#REF!</v>
      </c>
      <c r="AF771" s="301" t="e" cm="1">
        <f t="array" ref="AF771">IF( $X771, "", INDEX(韻母資料表, AE771, AF$5))</f>
        <v>#REF!</v>
      </c>
      <c r="AG771" s="298"/>
      <c r="AH771" s="301" t="e">
        <f t="array" ref="AH771">IF( $X771, "", IF( INDEX(韻母資料表, AD771, $AH$5) = "入聲", TRUE, FALSE) )</f>
        <v>#REF!</v>
      </c>
      <c r="AI771" s="302" t="e">
        <f t="shared" si="296"/>
        <v>#REF!</v>
      </c>
      <c r="AJ771" s="302" t="e">
        <f t="shared" si="300"/>
        <v>#REF!</v>
      </c>
      <c r="AK771" s="362" t="e">
        <f t="array" ref="AK771">IF( $X771, "", INDEX(韻母資料表, $AD771, $AK$5))</f>
        <v>#REF!</v>
      </c>
      <c r="AL771" s="362" t="e">
        <f t="array" ref="AL771">IF($X771, "", INDEX(白話字韻母八聲調資料表, $AE771, $AJ771))</f>
        <v>#REF!</v>
      </c>
      <c r="AM771" s="298"/>
      <c r="AN771" s="362" t="e" cm="1">
        <f t="array" ref="AN771">IF($W771, "", INDEX(聲母資料表, $AA771, AN$5))</f>
        <v>#REF!</v>
      </c>
      <c r="AO771" s="367" t="e" cm="1">
        <f t="array" ref="AO771">IF($X771, "", INDEX(韻母資料表, $AD771, AO$5))</f>
        <v>#REF!</v>
      </c>
      <c r="AP771" s="362" t="e" cm="1">
        <f t="array" ref="AP771">IF($X771, "", INDEX(台羅韻母八聲調資料表, $AE771, $F771))</f>
        <v>#REF!</v>
      </c>
      <c r="AQ771" s="298"/>
      <c r="AR771" s="302" t="e">
        <f t="array" ref="AR771">IF($W771, "", INDEX(聲母資料表, $AA771, $AR$5))</f>
        <v>#REF!</v>
      </c>
      <c r="AS771" s="303" t="e">
        <f t="array" ref="AS771">IF($X771, "", INDEX(韻母資料表, $AD771, $AS$5))</f>
        <v>#REF!</v>
      </c>
      <c r="AT771" s="302" t="e">
        <f t="array" ref="AT771">IF($X771, "", INDEX(閩拼韻母八聲調資料表, $AE771, $AJ771))</f>
        <v>#REF!</v>
      </c>
      <c r="AV771" s="301" t="b">
        <f t="shared" si="298"/>
        <v>0</v>
      </c>
      <c r="AW771" s="301" t="str">
        <f>IF( $AV771, IFERROR( IF(MATCH( $E771, 顎音化聲母!$H$9:$H$37, 0), TRUE, FALSE), FALSE), "")</f>
        <v/>
      </c>
      <c r="AX771" s="301" t="str">
        <f t="array" ref="AX771">IF( AND($AV771, $AW771), INDEX(顎音化聲母資料表, MATCH( $D771 &amp; $E771, 顎音化聲母!$L$5:$L$136, 0), 3), "")</f>
        <v/>
      </c>
      <c r="AY771" s="301" t="e">
        <f t="shared" si="297"/>
        <v>#REF!</v>
      </c>
      <c r="AZ771" s="362" t="e">
        <f t="array" ref="AZ771">IF($AY771="", "", IF( $AX771&lt;&gt;"", $AX771,INDEX(聲母資料表, $AY771, $AZ$5)))</f>
        <v>#REF!</v>
      </c>
      <c r="BA771" s="362" t="e">
        <f t="array" ref="BA771">IF($X771, "", INDEX(方音八音反切資料表, $AE771, $AJ771))</f>
        <v>#REF!</v>
      </c>
    </row>
    <row r="772" spans="2:53">
      <c r="B772" s="307">
        <f t="shared" si="279"/>
        <v>765</v>
      </c>
      <c r="C772" s="404" t="e">
        <f>MID(#REF!, B772, 1)</f>
        <v>#REF!</v>
      </c>
      <c r="D772" s="312"/>
      <c r="E772" s="312"/>
      <c r="F772" s="296"/>
      <c r="G772" s="418" t="e">
        <f t="shared" si="280"/>
        <v>#REF!</v>
      </c>
      <c r="H772" s="269" t="e" cm="1">
        <f t="array" ref="H772">IF( OR($U772, NOT($V772), $X772), "",  $AF772 &amp; INDEX(中文數值資料表, $AJ772, 2) &amp; $AC772)</f>
        <v>#REF!</v>
      </c>
      <c r="I772" s="332" t="e">
        <f t="shared" si="281"/>
        <v>#REF!</v>
      </c>
      <c r="J772" s="333" t="e">
        <f t="shared" si="282"/>
        <v>#REF!</v>
      </c>
      <c r="K772" s="334" t="e">
        <f t="shared" si="283"/>
        <v>#REF!</v>
      </c>
      <c r="L772" s="335" t="e">
        <f t="shared" si="284"/>
        <v>#REF!</v>
      </c>
      <c r="M772" s="270" t="e">
        <f t="shared" ca="1" si="285"/>
        <v>#REF!</v>
      </c>
      <c r="N772" s="270" t="e">
        <f t="shared" ca="1" si="286"/>
        <v>#REF!</v>
      </c>
      <c r="O772" s="270" t="e">
        <f t="shared" ca="1" si="287"/>
        <v>#REF!</v>
      </c>
      <c r="P772" s="270" t="e">
        <f t="shared" ca="1" si="303"/>
        <v>#REF!</v>
      </c>
      <c r="Q772" s="270" t="e">
        <f t="shared" ca="1" si="303"/>
        <v>#REF!</v>
      </c>
      <c r="R772" s="271" t="e">
        <f t="shared" ca="1" si="288"/>
        <v>#REF!</v>
      </c>
      <c r="S772" s="271" t="e">
        <f t="shared" ca="1" si="289"/>
        <v>#REF!</v>
      </c>
      <c r="T772" s="244"/>
      <c r="U772" s="272" t="b">
        <f t="shared" si="290"/>
        <v>0</v>
      </c>
      <c r="V772" s="272" t="e">
        <f t="shared" si="291"/>
        <v>#REF!</v>
      </c>
      <c r="W772" s="272" t="e">
        <f t="shared" si="299"/>
        <v>#REF!</v>
      </c>
      <c r="X772" s="272" t="e">
        <f t="shared" si="292"/>
        <v>#REF!</v>
      </c>
      <c r="Y772" s="272" t="e">
        <f t="shared" si="293"/>
        <v>#REF!</v>
      </c>
      <c r="Z772" s="298"/>
      <c r="AA772" s="305" t="e">
        <f t="shared" si="294"/>
        <v>#REF!</v>
      </c>
      <c r="AB772" s="301" t="e" cm="1">
        <f t="array" ref="AB772">IF( $AA772="", "", INDEX(聲母資料表, $AA772, AB$5))</f>
        <v>#REF!</v>
      </c>
      <c r="AC772" s="301" t="e" cm="1">
        <f t="array" ref="AC772">IF( $AA772="", "", INDEX(聲母資料表, $AA772, AC$5))</f>
        <v>#REF!</v>
      </c>
      <c r="AD772" s="305" t="e">
        <f t="shared" si="295"/>
        <v>#REF!</v>
      </c>
      <c r="AE772" s="301" t="e" cm="1">
        <f t="array" ref="AE772">IF( $X772, "", INDEX(韻母資料表, AD772, AE$5))</f>
        <v>#REF!</v>
      </c>
      <c r="AF772" s="301" t="e" cm="1">
        <f t="array" ref="AF772">IF( $X772, "", INDEX(韻母資料表, AE772, AF$5))</f>
        <v>#REF!</v>
      </c>
      <c r="AG772" s="298"/>
      <c r="AH772" s="301" t="e">
        <f t="array" ref="AH772">IF( $X772, "", IF( INDEX(韻母資料表, AD772, $AH$5) = "入聲", TRUE, FALSE) )</f>
        <v>#REF!</v>
      </c>
      <c r="AI772" s="302" t="e">
        <f t="shared" si="296"/>
        <v>#REF!</v>
      </c>
      <c r="AJ772" s="302" t="e">
        <f t="shared" si="300"/>
        <v>#REF!</v>
      </c>
      <c r="AK772" s="362" t="e">
        <f t="array" ref="AK772">IF( $X772, "", INDEX(韻母資料表, $AD772, $AK$5))</f>
        <v>#REF!</v>
      </c>
      <c r="AL772" s="362" t="e">
        <f t="array" ref="AL772">IF($X772, "", INDEX(白話字韻母八聲調資料表, $AE772, $AJ772))</f>
        <v>#REF!</v>
      </c>
      <c r="AM772" s="298"/>
      <c r="AN772" s="362" t="e" cm="1">
        <f t="array" ref="AN772">IF($W772, "", INDEX(聲母資料表, $AA772, AN$5))</f>
        <v>#REF!</v>
      </c>
      <c r="AO772" s="367" t="e" cm="1">
        <f t="array" ref="AO772">IF($X772, "", INDEX(韻母資料表, $AD772, AO$5))</f>
        <v>#REF!</v>
      </c>
      <c r="AP772" s="362" t="e" cm="1">
        <f t="array" ref="AP772">IF($X772, "", INDEX(台羅韻母八聲調資料表, $AE772, $F772))</f>
        <v>#REF!</v>
      </c>
      <c r="AQ772" s="298"/>
      <c r="AR772" s="302" t="e">
        <f t="array" ref="AR772">IF($W772, "", INDEX(聲母資料表, $AA772, $AR$5))</f>
        <v>#REF!</v>
      </c>
      <c r="AS772" s="303" t="e">
        <f t="array" ref="AS772">IF($X772, "", INDEX(韻母資料表, $AD772, $AS$5))</f>
        <v>#REF!</v>
      </c>
      <c r="AT772" s="302" t="e">
        <f t="array" ref="AT772">IF($X772, "", INDEX(閩拼韻母八聲調資料表, $AE772, $AJ772))</f>
        <v>#REF!</v>
      </c>
      <c r="AV772" s="301" t="b">
        <f t="shared" si="298"/>
        <v>0</v>
      </c>
      <c r="AW772" s="301" t="str">
        <f>IF( $AV772, IFERROR( IF(MATCH( $E772, 顎音化聲母!$H$9:$H$37, 0), TRUE, FALSE), FALSE), "")</f>
        <v/>
      </c>
      <c r="AX772" s="301" t="str">
        <f t="array" ref="AX772">IF( AND($AV772, $AW772), INDEX(顎音化聲母資料表, MATCH( $D772 &amp; $E772, 顎音化聲母!$L$5:$L$136, 0), 3), "")</f>
        <v/>
      </c>
      <c r="AY772" s="301" t="e">
        <f t="shared" si="297"/>
        <v>#REF!</v>
      </c>
      <c r="AZ772" s="362" t="e">
        <f t="array" ref="AZ772">IF($AY772="", "", IF( $AX772&lt;&gt;"", $AX772,INDEX(聲母資料表, $AY772, $AZ$5)))</f>
        <v>#REF!</v>
      </c>
      <c r="BA772" s="362" t="e">
        <f t="array" ref="BA772">IF($X772, "", INDEX(方音八音反切資料表, $AE772, $AJ772))</f>
        <v>#REF!</v>
      </c>
    </row>
    <row r="773" spans="2:53">
      <c r="B773" s="307">
        <f t="shared" si="279"/>
        <v>766</v>
      </c>
      <c r="C773" s="404" t="e">
        <f>MID(#REF!, B773, 1)</f>
        <v>#REF!</v>
      </c>
      <c r="D773" s="312"/>
      <c r="E773" s="312"/>
      <c r="F773" s="296"/>
      <c r="G773" s="418" t="e">
        <f t="shared" si="280"/>
        <v>#REF!</v>
      </c>
      <c r="H773" s="269" t="e" cm="1">
        <f t="array" ref="H773">IF( OR($U773, NOT($V773), $X773), "",  $AF773 &amp; INDEX(中文數值資料表, $AJ773, 2) &amp; $AC773)</f>
        <v>#REF!</v>
      </c>
      <c r="I773" s="332" t="e">
        <f t="shared" si="281"/>
        <v>#REF!</v>
      </c>
      <c r="J773" s="333" t="e">
        <f t="shared" si="282"/>
        <v>#REF!</v>
      </c>
      <c r="K773" s="334" t="e">
        <f t="shared" si="283"/>
        <v>#REF!</v>
      </c>
      <c r="L773" s="335" t="e">
        <f t="shared" si="284"/>
        <v>#REF!</v>
      </c>
      <c r="M773" s="270" t="e">
        <f t="shared" ca="1" si="285"/>
        <v>#REF!</v>
      </c>
      <c r="N773" s="270" t="e">
        <f t="shared" ca="1" si="286"/>
        <v>#REF!</v>
      </c>
      <c r="O773" s="270" t="e">
        <f t="shared" ca="1" si="287"/>
        <v>#REF!</v>
      </c>
      <c r="P773" s="270" t="e">
        <f t="shared" ca="1" si="303"/>
        <v>#REF!</v>
      </c>
      <c r="Q773" s="270" t="e">
        <f t="shared" ca="1" si="303"/>
        <v>#REF!</v>
      </c>
      <c r="R773" s="271" t="e">
        <f t="shared" ca="1" si="288"/>
        <v>#REF!</v>
      </c>
      <c r="S773" s="271" t="e">
        <f t="shared" ca="1" si="289"/>
        <v>#REF!</v>
      </c>
      <c r="T773" s="244"/>
      <c r="U773" s="272" t="b">
        <f t="shared" si="290"/>
        <v>0</v>
      </c>
      <c r="V773" s="272" t="e">
        <f t="shared" si="291"/>
        <v>#REF!</v>
      </c>
      <c r="W773" s="272" t="e">
        <f t="shared" si="299"/>
        <v>#REF!</v>
      </c>
      <c r="X773" s="272" t="e">
        <f t="shared" si="292"/>
        <v>#REF!</v>
      </c>
      <c r="Y773" s="272" t="e">
        <f t="shared" si="293"/>
        <v>#REF!</v>
      </c>
      <c r="Z773" s="298"/>
      <c r="AA773" s="305" t="e">
        <f t="shared" si="294"/>
        <v>#REF!</v>
      </c>
      <c r="AB773" s="301" t="e" cm="1">
        <f t="array" ref="AB773">IF( $AA773="", "", INDEX(聲母資料表, $AA773, AB$5))</f>
        <v>#REF!</v>
      </c>
      <c r="AC773" s="301" t="e" cm="1">
        <f t="array" ref="AC773">IF( $AA773="", "", INDEX(聲母資料表, $AA773, AC$5))</f>
        <v>#REF!</v>
      </c>
      <c r="AD773" s="305" t="e">
        <f t="shared" si="295"/>
        <v>#REF!</v>
      </c>
      <c r="AE773" s="301" t="e" cm="1">
        <f t="array" ref="AE773">IF( $X773, "", INDEX(韻母資料表, AD773, AE$5))</f>
        <v>#REF!</v>
      </c>
      <c r="AF773" s="301" t="e" cm="1">
        <f t="array" ref="AF773">IF( $X773, "", INDEX(韻母資料表, AE773, AF$5))</f>
        <v>#REF!</v>
      </c>
      <c r="AG773" s="298"/>
      <c r="AH773" s="301" t="e">
        <f t="array" ref="AH773">IF( $X773, "", IF( INDEX(韻母資料表, AD773, $AH$5) = "入聲", TRUE, FALSE) )</f>
        <v>#REF!</v>
      </c>
      <c r="AI773" s="302" t="e">
        <f t="shared" si="296"/>
        <v>#REF!</v>
      </c>
      <c r="AJ773" s="302" t="e">
        <f t="shared" si="300"/>
        <v>#REF!</v>
      </c>
      <c r="AK773" s="362" t="e">
        <f t="array" ref="AK773">IF( $X773, "", INDEX(韻母資料表, $AD773, $AK$5))</f>
        <v>#REF!</v>
      </c>
      <c r="AL773" s="362" t="e">
        <f t="array" ref="AL773">IF($X773, "", INDEX(白話字韻母八聲調資料表, $AE773, $AJ773))</f>
        <v>#REF!</v>
      </c>
      <c r="AM773" s="298"/>
      <c r="AN773" s="362" t="e" cm="1">
        <f t="array" ref="AN773">IF($W773, "", INDEX(聲母資料表, $AA773, AN$5))</f>
        <v>#REF!</v>
      </c>
      <c r="AO773" s="367" t="e" cm="1">
        <f t="array" ref="AO773">IF($X773, "", INDEX(韻母資料表, $AD773, AO$5))</f>
        <v>#REF!</v>
      </c>
      <c r="AP773" s="362" t="e" cm="1">
        <f t="array" ref="AP773">IF($X773, "", INDEX(台羅韻母八聲調資料表, $AE773, $F773))</f>
        <v>#REF!</v>
      </c>
      <c r="AQ773" s="298"/>
      <c r="AR773" s="302" t="e">
        <f t="array" ref="AR773">IF($W773, "", INDEX(聲母資料表, $AA773, $AR$5))</f>
        <v>#REF!</v>
      </c>
      <c r="AS773" s="303" t="e">
        <f t="array" ref="AS773">IF($X773, "", INDEX(韻母資料表, $AD773, $AS$5))</f>
        <v>#REF!</v>
      </c>
      <c r="AT773" s="302" t="e">
        <f t="array" ref="AT773">IF($X773, "", INDEX(閩拼韻母八聲調資料表, $AE773, $AJ773))</f>
        <v>#REF!</v>
      </c>
      <c r="AV773" s="301" t="b">
        <f t="shared" si="298"/>
        <v>0</v>
      </c>
      <c r="AW773" s="301" t="str">
        <f>IF( $AV773, IFERROR( IF(MATCH( $E773, 顎音化聲母!$H$9:$H$37, 0), TRUE, FALSE), FALSE), "")</f>
        <v/>
      </c>
      <c r="AX773" s="301" t="str">
        <f t="array" ref="AX773">IF( AND($AV773, $AW773), INDEX(顎音化聲母資料表, MATCH( $D773 &amp; $E773, 顎音化聲母!$L$5:$L$136, 0), 3), "")</f>
        <v/>
      </c>
      <c r="AY773" s="301" t="e">
        <f t="shared" si="297"/>
        <v>#REF!</v>
      </c>
      <c r="AZ773" s="362" t="e">
        <f t="array" ref="AZ773">IF($AY773="", "", IF( $AX773&lt;&gt;"", $AX773,INDEX(聲母資料表, $AY773, $AZ$5)))</f>
        <v>#REF!</v>
      </c>
      <c r="BA773" s="362" t="e">
        <f t="array" ref="BA773">IF($X773, "", INDEX(方音八音反切資料表, $AE773, $AJ773))</f>
        <v>#REF!</v>
      </c>
    </row>
    <row r="774" spans="2:53">
      <c r="B774" s="307">
        <f t="shared" si="279"/>
        <v>767</v>
      </c>
      <c r="C774" s="404" t="e">
        <f>MID(#REF!, B774, 1)</f>
        <v>#REF!</v>
      </c>
      <c r="D774" s="312"/>
      <c r="E774" s="312"/>
      <c r="F774" s="296"/>
      <c r="G774" s="418" t="e">
        <f t="shared" si="280"/>
        <v>#REF!</v>
      </c>
      <c r="H774" s="269" t="e" cm="1">
        <f t="array" ref="H774">IF( OR($U774, NOT($V774), $X774), "",  $AF774 &amp; INDEX(中文數值資料表, $AJ774, 2) &amp; $AC774)</f>
        <v>#REF!</v>
      </c>
      <c r="I774" s="332" t="e">
        <f t="shared" si="281"/>
        <v>#REF!</v>
      </c>
      <c r="J774" s="333" t="e">
        <f t="shared" si="282"/>
        <v>#REF!</v>
      </c>
      <c r="K774" s="334" t="e">
        <f t="shared" si="283"/>
        <v>#REF!</v>
      </c>
      <c r="L774" s="335" t="e">
        <f t="shared" si="284"/>
        <v>#REF!</v>
      </c>
      <c r="M774" s="270" t="e">
        <f t="shared" ca="1" si="285"/>
        <v>#REF!</v>
      </c>
      <c r="N774" s="270" t="e">
        <f t="shared" ca="1" si="286"/>
        <v>#REF!</v>
      </c>
      <c r="O774" s="270" t="e">
        <f t="shared" ca="1" si="287"/>
        <v>#REF!</v>
      </c>
      <c r="P774" s="270" t="e">
        <f t="shared" ca="1" si="303"/>
        <v>#REF!</v>
      </c>
      <c r="Q774" s="270" t="e">
        <f t="shared" ca="1" si="303"/>
        <v>#REF!</v>
      </c>
      <c r="R774" s="271" t="e">
        <f t="shared" ca="1" si="288"/>
        <v>#REF!</v>
      </c>
      <c r="S774" s="271" t="e">
        <f t="shared" ca="1" si="289"/>
        <v>#REF!</v>
      </c>
      <c r="T774" s="244"/>
      <c r="U774" s="272" t="b">
        <f t="shared" si="290"/>
        <v>0</v>
      </c>
      <c r="V774" s="272" t="e">
        <f t="shared" si="291"/>
        <v>#REF!</v>
      </c>
      <c r="W774" s="272" t="e">
        <f t="shared" si="299"/>
        <v>#REF!</v>
      </c>
      <c r="X774" s="272" t="e">
        <f t="shared" si="292"/>
        <v>#REF!</v>
      </c>
      <c r="Y774" s="272" t="e">
        <f t="shared" si="293"/>
        <v>#REF!</v>
      </c>
      <c r="Z774" s="298"/>
      <c r="AA774" s="305" t="e">
        <f t="shared" si="294"/>
        <v>#REF!</v>
      </c>
      <c r="AB774" s="301" t="e" cm="1">
        <f t="array" ref="AB774">IF( $AA774="", "", INDEX(聲母資料表, $AA774, AB$5))</f>
        <v>#REF!</v>
      </c>
      <c r="AC774" s="301" t="e" cm="1">
        <f t="array" ref="AC774">IF( $AA774="", "", INDEX(聲母資料表, $AA774, AC$5))</f>
        <v>#REF!</v>
      </c>
      <c r="AD774" s="305" t="e">
        <f t="shared" si="295"/>
        <v>#REF!</v>
      </c>
      <c r="AE774" s="301" t="e" cm="1">
        <f t="array" ref="AE774">IF( $X774, "", INDEX(韻母資料表, AD774, AE$5))</f>
        <v>#REF!</v>
      </c>
      <c r="AF774" s="301" t="e" cm="1">
        <f t="array" ref="AF774">IF( $X774, "", INDEX(韻母資料表, AE774, AF$5))</f>
        <v>#REF!</v>
      </c>
      <c r="AG774" s="298"/>
      <c r="AH774" s="301" t="e">
        <f t="array" ref="AH774">IF( $X774, "", IF( INDEX(韻母資料表, AD774, $AH$5) = "入聲", TRUE, FALSE) )</f>
        <v>#REF!</v>
      </c>
      <c r="AI774" s="302" t="e">
        <f t="shared" si="296"/>
        <v>#REF!</v>
      </c>
      <c r="AJ774" s="302" t="e">
        <f t="shared" si="300"/>
        <v>#REF!</v>
      </c>
      <c r="AK774" s="362" t="e">
        <f t="array" ref="AK774">IF( $X774, "", INDEX(韻母資料表, $AD774, $AK$5))</f>
        <v>#REF!</v>
      </c>
      <c r="AL774" s="362" t="e">
        <f t="array" ref="AL774">IF($X774, "", INDEX(白話字韻母八聲調資料表, $AE774, $AJ774))</f>
        <v>#REF!</v>
      </c>
      <c r="AM774" s="298"/>
      <c r="AN774" s="362" t="e" cm="1">
        <f t="array" ref="AN774">IF($W774, "", INDEX(聲母資料表, $AA774, AN$5))</f>
        <v>#REF!</v>
      </c>
      <c r="AO774" s="367" t="e" cm="1">
        <f t="array" ref="AO774">IF($X774, "", INDEX(韻母資料表, $AD774, AO$5))</f>
        <v>#REF!</v>
      </c>
      <c r="AP774" s="362" t="e" cm="1">
        <f t="array" ref="AP774">IF($X774, "", INDEX(台羅韻母八聲調資料表, $AE774, $F774))</f>
        <v>#REF!</v>
      </c>
      <c r="AQ774" s="298"/>
      <c r="AR774" s="302" t="e">
        <f t="array" ref="AR774">IF($W774, "", INDEX(聲母資料表, $AA774, $AR$5))</f>
        <v>#REF!</v>
      </c>
      <c r="AS774" s="303" t="e">
        <f t="array" ref="AS774">IF($X774, "", INDEX(韻母資料表, $AD774, $AS$5))</f>
        <v>#REF!</v>
      </c>
      <c r="AT774" s="302" t="e">
        <f t="array" ref="AT774">IF($X774, "", INDEX(閩拼韻母八聲調資料表, $AE774, $AJ774))</f>
        <v>#REF!</v>
      </c>
      <c r="AV774" s="301" t="b">
        <f t="shared" si="298"/>
        <v>0</v>
      </c>
      <c r="AW774" s="301" t="str">
        <f>IF( $AV774, IFERROR( IF(MATCH( $E774, 顎音化聲母!$H$9:$H$37, 0), TRUE, FALSE), FALSE), "")</f>
        <v/>
      </c>
      <c r="AX774" s="301" t="str">
        <f t="array" ref="AX774">IF( AND($AV774, $AW774), INDEX(顎音化聲母資料表, MATCH( $D774 &amp; $E774, 顎音化聲母!$L$5:$L$136, 0), 3), "")</f>
        <v/>
      </c>
      <c r="AY774" s="301" t="e">
        <f t="shared" si="297"/>
        <v>#REF!</v>
      </c>
      <c r="AZ774" s="362" t="e">
        <f t="array" ref="AZ774">IF($AY774="", "", IF( $AX774&lt;&gt;"", $AX774,INDEX(聲母資料表, $AY774, $AZ$5)))</f>
        <v>#REF!</v>
      </c>
      <c r="BA774" s="362" t="e">
        <f t="array" ref="BA774">IF($X774, "", INDEX(方音八音反切資料表, $AE774, $AJ774))</f>
        <v>#REF!</v>
      </c>
    </row>
    <row r="775" spans="2:53">
      <c r="B775" s="307">
        <f t="shared" si="279"/>
        <v>768</v>
      </c>
      <c r="C775" s="404" t="e">
        <f>MID(#REF!, B775, 1)</f>
        <v>#REF!</v>
      </c>
      <c r="D775" s="312"/>
      <c r="E775" s="312"/>
      <c r="F775" s="296"/>
      <c r="G775" s="418" t="e">
        <f t="shared" si="280"/>
        <v>#REF!</v>
      </c>
      <c r="H775" s="269" t="e" cm="1">
        <f t="array" ref="H775">IF( OR($U775, NOT($V775), $X775), "",  $AF775 &amp; INDEX(中文數值資料表, $AJ775, 2) &amp; $AC775)</f>
        <v>#REF!</v>
      </c>
      <c r="I775" s="332" t="e">
        <f t="shared" si="281"/>
        <v>#REF!</v>
      </c>
      <c r="J775" s="333" t="e">
        <f t="shared" si="282"/>
        <v>#REF!</v>
      </c>
      <c r="K775" s="334" t="e">
        <f t="shared" si="283"/>
        <v>#REF!</v>
      </c>
      <c r="L775" s="335" t="e">
        <f t="shared" si="284"/>
        <v>#REF!</v>
      </c>
      <c r="M775" s="270" t="e">
        <f t="shared" ca="1" si="285"/>
        <v>#REF!</v>
      </c>
      <c r="N775" s="270" t="e">
        <f t="shared" ca="1" si="286"/>
        <v>#REF!</v>
      </c>
      <c r="O775" s="270" t="e">
        <f t="shared" ca="1" si="287"/>
        <v>#REF!</v>
      </c>
      <c r="P775" s="270" t="e">
        <f t="shared" ca="1" si="303"/>
        <v>#REF!</v>
      </c>
      <c r="Q775" s="270" t="e">
        <f t="shared" ca="1" si="303"/>
        <v>#REF!</v>
      </c>
      <c r="R775" s="271" t="e">
        <f t="shared" ca="1" si="288"/>
        <v>#REF!</v>
      </c>
      <c r="S775" s="271" t="e">
        <f t="shared" ca="1" si="289"/>
        <v>#REF!</v>
      </c>
      <c r="T775" s="244"/>
      <c r="U775" s="272" t="b">
        <f t="shared" si="290"/>
        <v>0</v>
      </c>
      <c r="V775" s="272" t="e">
        <f t="shared" si="291"/>
        <v>#REF!</v>
      </c>
      <c r="W775" s="272" t="e">
        <f t="shared" si="299"/>
        <v>#REF!</v>
      </c>
      <c r="X775" s="272" t="e">
        <f t="shared" si="292"/>
        <v>#REF!</v>
      </c>
      <c r="Y775" s="272" t="e">
        <f t="shared" si="293"/>
        <v>#REF!</v>
      </c>
      <c r="Z775" s="298"/>
      <c r="AA775" s="305" t="e">
        <f t="shared" si="294"/>
        <v>#REF!</v>
      </c>
      <c r="AB775" s="301" t="e" cm="1">
        <f t="array" ref="AB775">IF( $AA775="", "", INDEX(聲母資料表, $AA775, AB$5))</f>
        <v>#REF!</v>
      </c>
      <c r="AC775" s="301" t="e" cm="1">
        <f t="array" ref="AC775">IF( $AA775="", "", INDEX(聲母資料表, $AA775, AC$5))</f>
        <v>#REF!</v>
      </c>
      <c r="AD775" s="305" t="e">
        <f t="shared" si="295"/>
        <v>#REF!</v>
      </c>
      <c r="AE775" s="301" t="e" cm="1">
        <f t="array" ref="AE775">IF( $X775, "", INDEX(韻母資料表, AD775, AE$5))</f>
        <v>#REF!</v>
      </c>
      <c r="AF775" s="301" t="e" cm="1">
        <f t="array" ref="AF775">IF( $X775, "", INDEX(韻母資料表, AE775, AF$5))</f>
        <v>#REF!</v>
      </c>
      <c r="AG775" s="298"/>
      <c r="AH775" s="301" t="e">
        <f t="array" ref="AH775">IF( $X775, "", IF( INDEX(韻母資料表, AD775, $AH$5) = "入聲", TRUE, FALSE) )</f>
        <v>#REF!</v>
      </c>
      <c r="AI775" s="302" t="e">
        <f t="shared" si="296"/>
        <v>#REF!</v>
      </c>
      <c r="AJ775" s="302" t="e">
        <f t="shared" si="300"/>
        <v>#REF!</v>
      </c>
      <c r="AK775" s="362" t="e">
        <f t="array" ref="AK775">IF( $X775, "", INDEX(韻母資料表, $AD775, $AK$5))</f>
        <v>#REF!</v>
      </c>
      <c r="AL775" s="362" t="e">
        <f t="array" ref="AL775">IF($X775, "", INDEX(白話字韻母八聲調資料表, $AE775, $AJ775))</f>
        <v>#REF!</v>
      </c>
      <c r="AM775" s="298"/>
      <c r="AN775" s="362" t="e" cm="1">
        <f t="array" ref="AN775">IF($W775, "", INDEX(聲母資料表, $AA775, AN$5))</f>
        <v>#REF!</v>
      </c>
      <c r="AO775" s="367" t="e" cm="1">
        <f t="array" ref="AO775">IF($X775, "", INDEX(韻母資料表, $AD775, AO$5))</f>
        <v>#REF!</v>
      </c>
      <c r="AP775" s="362" t="e" cm="1">
        <f t="array" ref="AP775">IF($X775, "", INDEX(台羅韻母八聲調資料表, $AE775, $F775))</f>
        <v>#REF!</v>
      </c>
      <c r="AQ775" s="298"/>
      <c r="AR775" s="302" t="e">
        <f t="array" ref="AR775">IF($W775, "", INDEX(聲母資料表, $AA775, $AR$5))</f>
        <v>#REF!</v>
      </c>
      <c r="AS775" s="303" t="e">
        <f t="array" ref="AS775">IF($X775, "", INDEX(韻母資料表, $AD775, $AS$5))</f>
        <v>#REF!</v>
      </c>
      <c r="AT775" s="302" t="e">
        <f t="array" ref="AT775">IF($X775, "", INDEX(閩拼韻母八聲調資料表, $AE775, $AJ775))</f>
        <v>#REF!</v>
      </c>
      <c r="AV775" s="301" t="b">
        <f t="shared" si="298"/>
        <v>0</v>
      </c>
      <c r="AW775" s="301" t="str">
        <f>IF( $AV775, IFERROR( IF(MATCH( $E775, 顎音化聲母!$H$9:$H$37, 0), TRUE, FALSE), FALSE), "")</f>
        <v/>
      </c>
      <c r="AX775" s="301" t="str">
        <f t="array" ref="AX775">IF( AND($AV775, $AW775), INDEX(顎音化聲母資料表, MATCH( $D775 &amp; $E775, 顎音化聲母!$L$5:$L$136, 0), 3), "")</f>
        <v/>
      </c>
      <c r="AY775" s="301" t="e">
        <f t="shared" si="297"/>
        <v>#REF!</v>
      </c>
      <c r="AZ775" s="362" t="e">
        <f t="array" ref="AZ775">IF($AY775="", "", IF( $AX775&lt;&gt;"", $AX775,INDEX(聲母資料表, $AY775, $AZ$5)))</f>
        <v>#REF!</v>
      </c>
      <c r="BA775" s="362" t="e">
        <f t="array" ref="BA775">IF($X775, "", INDEX(方音八音反切資料表, $AE775, $AJ775))</f>
        <v>#REF!</v>
      </c>
    </row>
    <row r="776" spans="2:53">
      <c r="B776" s="307">
        <f t="shared" ref="B776:B839" si="304">ROW() - ROW($7:$7)</f>
        <v>769</v>
      </c>
      <c r="C776" s="404" t="e">
        <f>MID(#REF!, B776, 1)</f>
        <v>#REF!</v>
      </c>
      <c r="D776" s="312"/>
      <c r="E776" s="312"/>
      <c r="F776" s="296"/>
      <c r="G776" s="418" t="e">
        <f t="shared" ref="G776:G839" si="305" xml:space="preserve"> IF(NOT($V776), "", C776 &amp; " (" &amp; _xlfn.CONCAT(D776:F776) &amp; ") " )</f>
        <v>#REF!</v>
      </c>
      <c r="H776" s="269" t="e" cm="1">
        <f t="array" ref="H776">IF( OR($U776, NOT($V776), $X776), "",  $AF776 &amp; INDEX(中文數值資料表, $AJ776, 2) &amp; $AC776)</f>
        <v>#REF!</v>
      </c>
      <c r="I776" s="332" t="e">
        <f t="shared" ref="I776:I839" si="306">IF( NOT($U776), TRIM( $D776 &amp; $AL776), "")</f>
        <v>#REF!</v>
      </c>
      <c r="J776" s="333" t="e">
        <f t="shared" ref="J776:J839" si="307">IF( NOT($U776), TRIM( $AN776 &amp; $AP776 ), "")</f>
        <v>#REF!</v>
      </c>
      <c r="K776" s="334" t="e">
        <f t="shared" ref="K776:K839" si="308">IF( NOT($U776), TRIM($AR776 &amp; $AT776), "")</f>
        <v>#REF!</v>
      </c>
      <c r="L776" s="335" t="e">
        <f t="shared" ref="L776:L839" si="309">IF( NOT($U776), TRIM($AZ776 &amp; $BA776), "")</f>
        <v>#REF!</v>
      </c>
      <c r="M776" s="270" t="e">
        <f t="shared" ref="M776:M839" ca="1" si="310">IF( $U776, "\ltjruby{" &amp; $C776 &amp; "}{}\" &amp; CHAR(10), IF($C776=CHAR(10), "\vskip 0.5 cm" &amp; CHAR(10), "\ltjruby{" &amp; $C776 &amp; "}{" &amp; INDIRECT( ADDRESS(ROW(), COLUMN() - $G$5) ) &amp; "}\" &amp; CHAR(10)))</f>
        <v>#REF!</v>
      </c>
      <c r="N776" s="270" t="e">
        <f t="shared" ref="N776:N839" ca="1" si="311">IF( $U776, ($C776 &amp; CHAR(10)), IF($C776=CHAR(10), (CHAR(10) &amp; "&lt;/p&gt;" &amp; CHAR(10) &amp; "&lt;p&gt;" &amp; CHAR(10)), "&lt;ruby&gt;" &amp; $C776 &amp; "&lt;rt&gt;" &amp; INDIRECT( ADDRESS(ROW(), COLUMN() - $P$5) ) &amp; "&lt;/rt&gt;&lt;/ruby&gt;" &amp; CHAR(10))
)</f>
        <v>#REF!</v>
      </c>
      <c r="O776" s="270" t="e">
        <f t="shared" ref="O776:O839" ca="1" si="312">IF( $U776, ($C776 &amp; CHAR(10)), IF($C776=CHAR(10), (CHAR(10) &amp; "&lt;/p&gt;" &amp; CHAR(10) &amp; "&lt;p&gt;" &amp; CHAR(10)), "&lt;ruby&gt;" &amp; $C776 &amp; "&lt;rt&gt;" &amp; INDIRECT( ADDRESS(ROW(), COLUMN() - $O$5) ) &amp; "&lt;/rt&gt;&lt;/ruby&gt;" &amp; CHAR(10)))</f>
        <v>#REF!</v>
      </c>
      <c r="P776" s="270" t="e">
        <f t="shared" ca="1" si="303"/>
        <v>#REF!</v>
      </c>
      <c r="Q776" s="270" t="e">
        <f t="shared" ca="1" si="303"/>
        <v>#REF!</v>
      </c>
      <c r="R776" s="271" t="e">
        <f t="shared" ref="R776:R839" ca="1" si="313">IF( $U776, ($C776 &amp; CHAR(10)), IF($C776=CHAR(10), (CHAR(10) &amp; "&lt;/p&gt;" &amp; CHAR(10) &amp; "&lt;p&gt;" &amp; CHAR(10)), "&lt;ruby&gt;" &amp; $C776 &amp; "&lt;rtc&gt;" &amp; INDIRECT( ADDRESS(ROW(), COLUMN() - $R$5) ) &amp; "&lt;/rtc&gt;&lt;/ruby&gt;" &amp; CHAR(10)))</f>
        <v>#REF!</v>
      </c>
      <c r="S776" s="271" t="e">
        <f t="shared" ref="S776:S839" ca="1" si="314">IF( $U776, ($C776 &amp; CHAR(10)), IF($C776=CHAR(10), (CHAR(10) &amp; "&lt;/p&gt;" &amp; CHAR(10) &amp; "&lt;p&gt;" &amp; CHAR(10)), "&lt;ruby&gt;" &amp; $C776  &amp; "&lt;rt&gt;" &amp; INDIRECT( ADDRESS(ROW(), COLUMN() - $S$4) ) &amp; "&lt;/rt&gt;" &amp; "&lt;rtc&gt;" &amp; INDIRECT( ADDRESS(ROW(), COLUMN() - $S$5) ) &amp; "&lt;/rtc&gt;&lt;/ruby&gt;"&amp; CHAR(10)))</f>
        <v>#REF!</v>
      </c>
      <c r="T776" s="244"/>
      <c r="U776" s="272" t="b">
        <f t="shared" ref="U776:U839" si="315">IFERROR( IF( MATCH($C776, 標題符號清單, 0) &gt; 0, TRUE, FALSE), FALSE)</f>
        <v>0</v>
      </c>
      <c r="V776" s="272" t="e">
        <f t="shared" ref="V776:V839" si="316">AND( NOT($U776), $C776&lt;&gt;"", $C776&lt;&gt;CHAR(10) )</f>
        <v>#REF!</v>
      </c>
      <c r="W776" s="272" t="e">
        <f t="shared" si="299"/>
        <v>#REF!</v>
      </c>
      <c r="X776" s="272" t="e">
        <f t="shared" ref="X776:X839" si="317">IF( OR($U776, NOT($V776)), TRUE, IF($E776="", TRUE, FALSE))</f>
        <v>#REF!</v>
      </c>
      <c r="Y776" s="272" t="e">
        <f t="shared" ref="Y776:Y839" si="318">AND($V776, $F776="")</f>
        <v>#REF!</v>
      </c>
      <c r="Z776" s="298"/>
      <c r="AA776" s="305" t="e">
        <f t="shared" ref="AA776:AA839" si="319">IF(OR($U776, NOT($V776)), "", IF($D776="", 18, MATCH($D776, 聲母碼, 0)) )</f>
        <v>#REF!</v>
      </c>
      <c r="AB776" s="301" t="e" cm="1">
        <f t="array" ref="AB776">IF( $AA776="", "", INDEX(聲母資料表, $AA776, AB$5))</f>
        <v>#REF!</v>
      </c>
      <c r="AC776" s="301" t="e" cm="1">
        <f t="array" ref="AC776">IF( $AA776="", "", INDEX(聲母資料表, $AA776, AC$5))</f>
        <v>#REF!</v>
      </c>
      <c r="AD776" s="305" t="e">
        <f t="shared" ref="AD776:AD839" si="320">IF( $X776, "", MATCH(E776, 韻母碼, 0) )</f>
        <v>#REF!</v>
      </c>
      <c r="AE776" s="301" t="e" cm="1">
        <f t="array" ref="AE776">IF( $X776, "", INDEX(韻母資料表, AD776, AE$5))</f>
        <v>#REF!</v>
      </c>
      <c r="AF776" s="301" t="e" cm="1">
        <f t="array" ref="AF776">IF( $X776, "", INDEX(韻母資料表, AE776, AF$5))</f>
        <v>#REF!</v>
      </c>
      <c r="AG776" s="298"/>
      <c r="AH776" s="301" t="e">
        <f t="array" ref="AH776">IF( $X776, "", IF( INDEX(韻母資料表, AD776, $AH$5) = "入聲", TRUE, FALSE) )</f>
        <v>#REF!</v>
      </c>
      <c r="AI776" s="302" t="e">
        <f t="shared" ref="AI776:AI839" si="321">IF($V776=FALSE, "", IF($AH776=TRUE, 4, 1))</f>
        <v>#REF!</v>
      </c>
      <c r="AJ776" s="302" t="e">
        <f t="shared" si="300"/>
        <v>#REF!</v>
      </c>
      <c r="AK776" s="362" t="e">
        <f t="array" ref="AK776">IF( $X776, "", INDEX(韻母資料表, $AD776, $AK$5))</f>
        <v>#REF!</v>
      </c>
      <c r="AL776" s="362" t="e">
        <f t="array" ref="AL776">IF($X776, "", INDEX(白話字韻母八聲調資料表, $AE776, $AJ776))</f>
        <v>#REF!</v>
      </c>
      <c r="AM776" s="298"/>
      <c r="AN776" s="362" t="e" cm="1">
        <f t="array" ref="AN776">IF($W776, "", INDEX(聲母資料表, $AA776, AN$5))</f>
        <v>#REF!</v>
      </c>
      <c r="AO776" s="367" t="e" cm="1">
        <f t="array" ref="AO776">IF($X776, "", INDEX(韻母資料表, $AD776, AO$5))</f>
        <v>#REF!</v>
      </c>
      <c r="AP776" s="362" t="e" cm="1">
        <f t="array" ref="AP776">IF($X776, "", INDEX(台羅韻母八聲調資料表, $AE776, $F776))</f>
        <v>#REF!</v>
      </c>
      <c r="AQ776" s="298"/>
      <c r="AR776" s="302" t="e">
        <f t="array" ref="AR776">IF($W776, "", INDEX(聲母資料表, $AA776, $AR$5))</f>
        <v>#REF!</v>
      </c>
      <c r="AS776" s="303" t="e">
        <f t="array" ref="AS776">IF($X776, "", INDEX(韻母資料表, $AD776, $AS$5))</f>
        <v>#REF!</v>
      </c>
      <c r="AT776" s="302" t="e">
        <f t="array" ref="AT776">IF($X776, "", INDEX(閩拼韻母八聲調資料表, $AE776, $AJ776))</f>
        <v>#REF!</v>
      </c>
      <c r="AV776" s="301" t="b">
        <f t="shared" si="298"/>
        <v>0</v>
      </c>
      <c r="AW776" s="301" t="str">
        <f>IF( $AV776, IFERROR( IF(MATCH( $E776, 顎音化聲母!$H$9:$H$37, 0), TRUE, FALSE), FALSE), "")</f>
        <v/>
      </c>
      <c r="AX776" s="301" t="str">
        <f t="array" ref="AX776">IF( AND($AV776, $AW776), INDEX(顎音化聲母資料表, MATCH( $D776 &amp; $E776, 顎音化聲母!$L$5:$L$136, 0), 3), "")</f>
        <v/>
      </c>
      <c r="AY776" s="301" t="e">
        <f t="shared" ref="AY776:AY839" si="322">IF($W776, "", AA776)</f>
        <v>#REF!</v>
      </c>
      <c r="AZ776" s="362" t="e">
        <f t="array" ref="AZ776">IF($AY776="", "", IF( $AX776&lt;&gt;"", $AX776,INDEX(聲母資料表, $AY776, $AZ$5)))</f>
        <v>#REF!</v>
      </c>
      <c r="BA776" s="362" t="e">
        <f t="array" ref="BA776">IF($X776, "", INDEX(方音八音反切資料表, $AE776, $AJ776))</f>
        <v>#REF!</v>
      </c>
    </row>
    <row r="777" spans="2:53">
      <c r="B777" s="307">
        <f t="shared" si="304"/>
        <v>770</v>
      </c>
      <c r="C777" s="404" t="e">
        <f>MID(#REF!, B777, 1)</f>
        <v>#REF!</v>
      </c>
      <c r="D777" s="312"/>
      <c r="E777" s="312"/>
      <c r="F777" s="296"/>
      <c r="G777" s="418" t="e">
        <f t="shared" si="305"/>
        <v>#REF!</v>
      </c>
      <c r="H777" s="269" t="e" cm="1">
        <f t="array" ref="H777">IF( OR($U777, NOT($V777), $X777), "",  $AF777 &amp; INDEX(中文數值資料表, $AJ777, 2) &amp; $AC777)</f>
        <v>#REF!</v>
      </c>
      <c r="I777" s="332" t="e">
        <f t="shared" si="306"/>
        <v>#REF!</v>
      </c>
      <c r="J777" s="333" t="e">
        <f t="shared" si="307"/>
        <v>#REF!</v>
      </c>
      <c r="K777" s="334" t="e">
        <f t="shared" si="308"/>
        <v>#REF!</v>
      </c>
      <c r="L777" s="335" t="e">
        <f t="shared" si="309"/>
        <v>#REF!</v>
      </c>
      <c r="M777" s="270" t="e">
        <f t="shared" ca="1" si="310"/>
        <v>#REF!</v>
      </c>
      <c r="N777" s="270" t="e">
        <f t="shared" ca="1" si="311"/>
        <v>#REF!</v>
      </c>
      <c r="O777" s="270" t="e">
        <f t="shared" ca="1" si="312"/>
        <v>#REF!</v>
      </c>
      <c r="P777" s="270" t="e">
        <f t="shared" ca="1" si="303"/>
        <v>#REF!</v>
      </c>
      <c r="Q777" s="270" t="e">
        <f t="shared" ca="1" si="303"/>
        <v>#REF!</v>
      </c>
      <c r="R777" s="271" t="e">
        <f t="shared" ca="1" si="313"/>
        <v>#REF!</v>
      </c>
      <c r="S777" s="271" t="e">
        <f t="shared" ca="1" si="314"/>
        <v>#REF!</v>
      </c>
      <c r="T777" s="244"/>
      <c r="U777" s="272" t="b">
        <f t="shared" si="315"/>
        <v>0</v>
      </c>
      <c r="V777" s="272" t="e">
        <f t="shared" si="316"/>
        <v>#REF!</v>
      </c>
      <c r="W777" s="272" t="e">
        <f t="shared" si="299"/>
        <v>#REF!</v>
      </c>
      <c r="X777" s="272" t="e">
        <f t="shared" si="317"/>
        <v>#REF!</v>
      </c>
      <c r="Y777" s="272" t="e">
        <f t="shared" si="318"/>
        <v>#REF!</v>
      </c>
      <c r="Z777" s="298"/>
      <c r="AA777" s="305" t="e">
        <f t="shared" si="319"/>
        <v>#REF!</v>
      </c>
      <c r="AB777" s="301" t="e" cm="1">
        <f t="array" ref="AB777">IF( $AA777="", "", INDEX(聲母資料表, $AA777, AB$5))</f>
        <v>#REF!</v>
      </c>
      <c r="AC777" s="301" t="e" cm="1">
        <f t="array" ref="AC777">IF( $AA777="", "", INDEX(聲母資料表, $AA777, AC$5))</f>
        <v>#REF!</v>
      </c>
      <c r="AD777" s="305" t="e">
        <f t="shared" si="320"/>
        <v>#REF!</v>
      </c>
      <c r="AE777" s="301" t="e" cm="1">
        <f t="array" ref="AE777">IF( $X777, "", INDEX(韻母資料表, AD777, AE$5))</f>
        <v>#REF!</v>
      </c>
      <c r="AF777" s="301" t="e" cm="1">
        <f t="array" ref="AF777">IF( $X777, "", INDEX(韻母資料表, AE777, AF$5))</f>
        <v>#REF!</v>
      </c>
      <c r="AG777" s="298"/>
      <c r="AH777" s="301" t="e">
        <f t="array" ref="AH777">IF( $X777, "", IF( INDEX(韻母資料表, AD777, $AH$5) = "入聲", TRUE, FALSE) )</f>
        <v>#REF!</v>
      </c>
      <c r="AI777" s="302" t="e">
        <f t="shared" si="321"/>
        <v>#REF!</v>
      </c>
      <c r="AJ777" s="302" t="e">
        <f t="shared" si="300"/>
        <v>#REF!</v>
      </c>
      <c r="AK777" s="362" t="e">
        <f t="array" ref="AK777">IF( $X777, "", INDEX(韻母資料表, $AD777, $AK$5))</f>
        <v>#REF!</v>
      </c>
      <c r="AL777" s="362" t="e">
        <f t="array" ref="AL777">IF($X777, "", INDEX(白話字韻母八聲調資料表, $AE777, $AJ777))</f>
        <v>#REF!</v>
      </c>
      <c r="AM777" s="298"/>
      <c r="AN777" s="362" t="e" cm="1">
        <f t="array" ref="AN777">IF($W777, "", INDEX(聲母資料表, $AA777, AN$5))</f>
        <v>#REF!</v>
      </c>
      <c r="AO777" s="367" t="e" cm="1">
        <f t="array" ref="AO777">IF($X777, "", INDEX(韻母資料表, $AD777, AO$5))</f>
        <v>#REF!</v>
      </c>
      <c r="AP777" s="362" t="e" cm="1">
        <f t="array" ref="AP777">IF($X777, "", INDEX(台羅韻母八聲調資料表, $AE777, $F777))</f>
        <v>#REF!</v>
      </c>
      <c r="AQ777" s="298"/>
      <c r="AR777" s="302" t="e">
        <f t="array" ref="AR777">IF($W777, "", INDEX(聲母資料表, $AA777, $AR$5))</f>
        <v>#REF!</v>
      </c>
      <c r="AS777" s="303" t="e">
        <f t="array" ref="AS777">IF($X777, "", INDEX(韻母資料表, $AD777, $AS$5))</f>
        <v>#REF!</v>
      </c>
      <c r="AT777" s="302" t="e">
        <f t="array" ref="AT777">IF($X777, "", INDEX(閩拼韻母八聲調資料表, $AE777, $AJ777))</f>
        <v>#REF!</v>
      </c>
      <c r="AV777" s="301" t="b">
        <f t="shared" ref="AV777:AV840" si="323">IF( OR($D777="ch", $D777="chh", $D777="j", $D777="s"), TRUE, FALSE)</f>
        <v>0</v>
      </c>
      <c r="AW777" s="301" t="str">
        <f>IF( $AV777, IFERROR( IF(MATCH( $E777, 顎音化聲母!$H$9:$H$37, 0), TRUE, FALSE), FALSE), "")</f>
        <v/>
      </c>
      <c r="AX777" s="301" t="str">
        <f t="array" ref="AX777">IF( AND($AV777, $AW777), INDEX(顎音化聲母資料表, MATCH( $D777 &amp; $E777, 顎音化聲母!$L$5:$L$136, 0), 3), "")</f>
        <v/>
      </c>
      <c r="AY777" s="301" t="e">
        <f t="shared" si="322"/>
        <v>#REF!</v>
      </c>
      <c r="AZ777" s="362" t="e">
        <f t="array" ref="AZ777">IF($AY777="", "", IF( $AX777&lt;&gt;"", $AX777,INDEX(聲母資料表, $AY777, $AZ$5)))</f>
        <v>#REF!</v>
      </c>
      <c r="BA777" s="362" t="e">
        <f t="array" ref="BA777">IF($X777, "", INDEX(方音八音反切資料表, $AE777, $AJ777))</f>
        <v>#REF!</v>
      </c>
    </row>
    <row r="778" spans="2:53">
      <c r="B778" s="307">
        <f t="shared" si="304"/>
        <v>771</v>
      </c>
      <c r="C778" s="404" t="e">
        <f>MID(#REF!, B778, 1)</f>
        <v>#REF!</v>
      </c>
      <c r="D778" s="312"/>
      <c r="E778" s="312"/>
      <c r="F778" s="296"/>
      <c r="G778" s="418" t="e">
        <f t="shared" si="305"/>
        <v>#REF!</v>
      </c>
      <c r="H778" s="269" t="e" cm="1">
        <f t="array" ref="H778">IF( OR($U778, NOT($V778), $X778), "",  $AF778 &amp; INDEX(中文數值資料表, $AJ778, 2) &amp; $AC778)</f>
        <v>#REF!</v>
      </c>
      <c r="I778" s="332" t="e">
        <f t="shared" si="306"/>
        <v>#REF!</v>
      </c>
      <c r="J778" s="333" t="e">
        <f t="shared" si="307"/>
        <v>#REF!</v>
      </c>
      <c r="K778" s="334" t="e">
        <f t="shared" si="308"/>
        <v>#REF!</v>
      </c>
      <c r="L778" s="335" t="e">
        <f t="shared" si="309"/>
        <v>#REF!</v>
      </c>
      <c r="M778" s="270" t="e">
        <f t="shared" ca="1" si="310"/>
        <v>#REF!</v>
      </c>
      <c r="N778" s="270" t="e">
        <f t="shared" ca="1" si="311"/>
        <v>#REF!</v>
      </c>
      <c r="O778" s="270" t="e">
        <f t="shared" ca="1" si="312"/>
        <v>#REF!</v>
      </c>
      <c r="P778" s="270" t="e">
        <f t="shared" ca="1" si="303"/>
        <v>#REF!</v>
      </c>
      <c r="Q778" s="270" t="e">
        <f t="shared" ca="1" si="303"/>
        <v>#REF!</v>
      </c>
      <c r="R778" s="271" t="e">
        <f t="shared" ca="1" si="313"/>
        <v>#REF!</v>
      </c>
      <c r="S778" s="271" t="e">
        <f t="shared" ca="1" si="314"/>
        <v>#REF!</v>
      </c>
      <c r="T778" s="244"/>
      <c r="U778" s="272" t="b">
        <f t="shared" si="315"/>
        <v>0</v>
      </c>
      <c r="V778" s="272" t="e">
        <f t="shared" si="316"/>
        <v>#REF!</v>
      </c>
      <c r="W778" s="272" t="e">
        <f t="shared" ref="W778:W841" si="324">IF( OR($U778, NOT($V778)), TRUE, IF($D778="", TRUE, FALSE) )</f>
        <v>#REF!</v>
      </c>
      <c r="X778" s="272" t="e">
        <f t="shared" si="317"/>
        <v>#REF!</v>
      </c>
      <c r="Y778" s="272" t="e">
        <f t="shared" si="318"/>
        <v>#REF!</v>
      </c>
      <c r="Z778" s="298"/>
      <c r="AA778" s="305" t="e">
        <f t="shared" si="319"/>
        <v>#REF!</v>
      </c>
      <c r="AB778" s="301" t="e" cm="1">
        <f t="array" ref="AB778">IF( $AA778="", "", INDEX(聲母資料表, $AA778, AB$5))</f>
        <v>#REF!</v>
      </c>
      <c r="AC778" s="301" t="e" cm="1">
        <f t="array" ref="AC778">IF( $AA778="", "", INDEX(聲母資料表, $AA778, AC$5))</f>
        <v>#REF!</v>
      </c>
      <c r="AD778" s="305" t="e">
        <f t="shared" si="320"/>
        <v>#REF!</v>
      </c>
      <c r="AE778" s="301" t="e" cm="1">
        <f t="array" ref="AE778">IF( $X778, "", INDEX(韻母資料表, AD778, AE$5))</f>
        <v>#REF!</v>
      </c>
      <c r="AF778" s="301" t="e" cm="1">
        <f t="array" ref="AF778">IF( $X778, "", INDEX(韻母資料表, AE778, AF$5))</f>
        <v>#REF!</v>
      </c>
      <c r="AG778" s="298"/>
      <c r="AH778" s="301" t="e">
        <f t="array" ref="AH778">IF( $X778, "", IF( INDEX(韻母資料表, AD778, $AH$5) = "入聲", TRUE, FALSE) )</f>
        <v>#REF!</v>
      </c>
      <c r="AI778" s="302" t="e">
        <f t="shared" si="321"/>
        <v>#REF!</v>
      </c>
      <c r="AJ778" s="302" t="e">
        <f t="shared" si="300"/>
        <v>#REF!</v>
      </c>
      <c r="AK778" s="362" t="e">
        <f t="array" ref="AK778">IF( $X778, "", INDEX(韻母資料表, $AD778, $AK$5))</f>
        <v>#REF!</v>
      </c>
      <c r="AL778" s="362" t="e">
        <f t="array" ref="AL778">IF($X778, "", INDEX(白話字韻母八聲調資料表, $AE778, $AJ778))</f>
        <v>#REF!</v>
      </c>
      <c r="AM778" s="298"/>
      <c r="AN778" s="362" t="e" cm="1">
        <f t="array" ref="AN778">IF($W778, "", INDEX(聲母資料表, $AA778, AN$5))</f>
        <v>#REF!</v>
      </c>
      <c r="AO778" s="367" t="e" cm="1">
        <f t="array" ref="AO778">IF($X778, "", INDEX(韻母資料表, $AD778, AO$5))</f>
        <v>#REF!</v>
      </c>
      <c r="AP778" s="362" t="e" cm="1">
        <f t="array" ref="AP778">IF($X778, "", INDEX(台羅韻母八聲調資料表, $AE778, $F778))</f>
        <v>#REF!</v>
      </c>
      <c r="AQ778" s="298"/>
      <c r="AR778" s="302" t="e">
        <f t="array" ref="AR778">IF($W778, "", INDEX(聲母資料表, $AA778, $AR$5))</f>
        <v>#REF!</v>
      </c>
      <c r="AS778" s="303" t="e">
        <f t="array" ref="AS778">IF($X778, "", INDEX(韻母資料表, $AD778, $AS$5))</f>
        <v>#REF!</v>
      </c>
      <c r="AT778" s="302" t="e">
        <f t="array" ref="AT778">IF($X778, "", INDEX(閩拼韻母八聲調資料表, $AE778, $AJ778))</f>
        <v>#REF!</v>
      </c>
      <c r="AV778" s="301" t="b">
        <f t="shared" si="323"/>
        <v>0</v>
      </c>
      <c r="AW778" s="301" t="str">
        <f>IF( $AV778, IFERROR( IF(MATCH( $E778, 顎音化聲母!$H$9:$H$37, 0), TRUE, FALSE), FALSE), "")</f>
        <v/>
      </c>
      <c r="AX778" s="301" t="str">
        <f t="array" ref="AX778">IF( AND($AV778, $AW778), INDEX(顎音化聲母資料表, MATCH( $D778 &amp; $E778, 顎音化聲母!$L$5:$L$136, 0), 3), "")</f>
        <v/>
      </c>
      <c r="AY778" s="301" t="e">
        <f t="shared" si="322"/>
        <v>#REF!</v>
      </c>
      <c r="AZ778" s="362" t="e">
        <f t="array" ref="AZ778">IF($AY778="", "", IF( $AX778&lt;&gt;"", $AX778,INDEX(聲母資料表, $AY778, $AZ$5)))</f>
        <v>#REF!</v>
      </c>
      <c r="BA778" s="362" t="e">
        <f t="array" ref="BA778">IF($X778, "", INDEX(方音八音反切資料表, $AE778, $AJ778))</f>
        <v>#REF!</v>
      </c>
    </row>
    <row r="779" spans="2:53">
      <c r="B779" s="307">
        <f t="shared" si="304"/>
        <v>772</v>
      </c>
      <c r="C779" s="404" t="e">
        <f>MID(#REF!, B779, 1)</f>
        <v>#REF!</v>
      </c>
      <c r="D779" s="312"/>
      <c r="E779" s="312"/>
      <c r="F779" s="296"/>
      <c r="G779" s="418" t="e">
        <f t="shared" si="305"/>
        <v>#REF!</v>
      </c>
      <c r="H779" s="269" t="e" cm="1">
        <f t="array" ref="H779">IF( OR($U779, NOT($V779), $X779), "",  $AF779 &amp; INDEX(中文數值資料表, $AJ779, 2) &amp; $AC779)</f>
        <v>#REF!</v>
      </c>
      <c r="I779" s="332" t="e">
        <f t="shared" si="306"/>
        <v>#REF!</v>
      </c>
      <c r="J779" s="333" t="e">
        <f t="shared" si="307"/>
        <v>#REF!</v>
      </c>
      <c r="K779" s="334" t="e">
        <f t="shared" si="308"/>
        <v>#REF!</v>
      </c>
      <c r="L779" s="335" t="e">
        <f t="shared" si="309"/>
        <v>#REF!</v>
      </c>
      <c r="M779" s="270" t="e">
        <f t="shared" ca="1" si="310"/>
        <v>#REF!</v>
      </c>
      <c r="N779" s="270" t="e">
        <f t="shared" ca="1" si="311"/>
        <v>#REF!</v>
      </c>
      <c r="O779" s="270" t="e">
        <f t="shared" ca="1" si="312"/>
        <v>#REF!</v>
      </c>
      <c r="P779" s="270" t="e">
        <f t="shared" ca="1" si="303"/>
        <v>#REF!</v>
      </c>
      <c r="Q779" s="270" t="e">
        <f t="shared" ca="1" si="303"/>
        <v>#REF!</v>
      </c>
      <c r="R779" s="271" t="e">
        <f t="shared" ca="1" si="313"/>
        <v>#REF!</v>
      </c>
      <c r="S779" s="271" t="e">
        <f t="shared" ca="1" si="314"/>
        <v>#REF!</v>
      </c>
      <c r="T779" s="244"/>
      <c r="U779" s="272" t="b">
        <f t="shared" si="315"/>
        <v>0</v>
      </c>
      <c r="V779" s="272" t="e">
        <f t="shared" si="316"/>
        <v>#REF!</v>
      </c>
      <c r="W779" s="272" t="e">
        <f t="shared" si="324"/>
        <v>#REF!</v>
      </c>
      <c r="X779" s="272" t="e">
        <f t="shared" si="317"/>
        <v>#REF!</v>
      </c>
      <c r="Y779" s="272" t="e">
        <f t="shared" si="318"/>
        <v>#REF!</v>
      </c>
      <c r="Z779" s="298"/>
      <c r="AA779" s="305" t="e">
        <f t="shared" si="319"/>
        <v>#REF!</v>
      </c>
      <c r="AB779" s="301" t="e" cm="1">
        <f t="array" ref="AB779">IF( $AA779="", "", INDEX(聲母資料表, $AA779, AB$5))</f>
        <v>#REF!</v>
      </c>
      <c r="AC779" s="301" t="e" cm="1">
        <f t="array" ref="AC779">IF( $AA779="", "", INDEX(聲母資料表, $AA779, AC$5))</f>
        <v>#REF!</v>
      </c>
      <c r="AD779" s="305" t="e">
        <f t="shared" si="320"/>
        <v>#REF!</v>
      </c>
      <c r="AE779" s="301" t="e" cm="1">
        <f t="array" ref="AE779">IF( $X779, "", INDEX(韻母資料表, AD779, AE$5))</f>
        <v>#REF!</v>
      </c>
      <c r="AF779" s="301" t="e" cm="1">
        <f t="array" ref="AF779">IF( $X779, "", INDEX(韻母資料表, AE779, AF$5))</f>
        <v>#REF!</v>
      </c>
      <c r="AG779" s="298"/>
      <c r="AH779" s="301" t="e">
        <f t="array" ref="AH779">IF( $X779, "", IF( INDEX(韻母資料表, AD779, $AH$5) = "入聲", TRUE, FALSE) )</f>
        <v>#REF!</v>
      </c>
      <c r="AI779" s="302" t="e">
        <f t="shared" si="321"/>
        <v>#REF!</v>
      </c>
      <c r="AJ779" s="302" t="e">
        <f t="shared" si="300"/>
        <v>#REF!</v>
      </c>
      <c r="AK779" s="362" t="e">
        <f t="array" ref="AK779">IF( $X779, "", INDEX(韻母資料表, $AD779, $AK$5))</f>
        <v>#REF!</v>
      </c>
      <c r="AL779" s="362" t="e">
        <f t="array" ref="AL779">IF($X779, "", INDEX(白話字韻母八聲調資料表, $AE779, $AJ779))</f>
        <v>#REF!</v>
      </c>
      <c r="AM779" s="298"/>
      <c r="AN779" s="362" t="e" cm="1">
        <f t="array" ref="AN779">IF($W779, "", INDEX(聲母資料表, $AA779, AN$5))</f>
        <v>#REF!</v>
      </c>
      <c r="AO779" s="367" t="e" cm="1">
        <f t="array" ref="AO779">IF($X779, "", INDEX(韻母資料表, $AD779, AO$5))</f>
        <v>#REF!</v>
      </c>
      <c r="AP779" s="362" t="e" cm="1">
        <f t="array" ref="AP779">IF($X779, "", INDEX(台羅韻母八聲調資料表, $AE779, $F779))</f>
        <v>#REF!</v>
      </c>
      <c r="AQ779" s="298"/>
      <c r="AR779" s="302" t="e">
        <f t="array" ref="AR779">IF($W779, "", INDEX(聲母資料表, $AA779, $AR$5))</f>
        <v>#REF!</v>
      </c>
      <c r="AS779" s="303" t="e">
        <f t="array" ref="AS779">IF($X779, "", INDEX(韻母資料表, $AD779, $AS$5))</f>
        <v>#REF!</v>
      </c>
      <c r="AT779" s="302" t="e">
        <f t="array" ref="AT779">IF($X779, "", INDEX(閩拼韻母八聲調資料表, $AE779, $AJ779))</f>
        <v>#REF!</v>
      </c>
      <c r="AV779" s="301" t="b">
        <f t="shared" si="323"/>
        <v>0</v>
      </c>
      <c r="AW779" s="301" t="str">
        <f>IF( $AV779, IFERROR( IF(MATCH( $E779, 顎音化聲母!$H$9:$H$37, 0), TRUE, FALSE), FALSE), "")</f>
        <v/>
      </c>
      <c r="AX779" s="301" t="str">
        <f t="array" ref="AX779">IF( AND($AV779, $AW779), INDEX(顎音化聲母資料表, MATCH( $D779 &amp; $E779, 顎音化聲母!$L$5:$L$136, 0), 3), "")</f>
        <v/>
      </c>
      <c r="AY779" s="301" t="e">
        <f t="shared" si="322"/>
        <v>#REF!</v>
      </c>
      <c r="AZ779" s="362" t="e">
        <f t="array" ref="AZ779">IF($AY779="", "", IF( $AX779&lt;&gt;"", $AX779,INDEX(聲母資料表, $AY779, $AZ$5)))</f>
        <v>#REF!</v>
      </c>
      <c r="BA779" s="362" t="e">
        <f t="array" ref="BA779">IF($X779, "", INDEX(方音八音反切資料表, $AE779, $AJ779))</f>
        <v>#REF!</v>
      </c>
    </row>
    <row r="780" spans="2:53">
      <c r="B780" s="307">
        <f t="shared" si="304"/>
        <v>773</v>
      </c>
      <c r="C780" s="404" t="e">
        <f>MID(#REF!, B780, 1)</f>
        <v>#REF!</v>
      </c>
      <c r="D780" s="312"/>
      <c r="E780" s="312"/>
      <c r="F780" s="296"/>
      <c r="G780" s="418" t="e">
        <f t="shared" si="305"/>
        <v>#REF!</v>
      </c>
      <c r="H780" s="269" t="e" cm="1">
        <f t="array" ref="H780">IF( OR($U780, NOT($V780), $X780), "",  $AF780 &amp; INDEX(中文數值資料表, $AJ780, 2) &amp; $AC780)</f>
        <v>#REF!</v>
      </c>
      <c r="I780" s="332" t="e">
        <f t="shared" si="306"/>
        <v>#REF!</v>
      </c>
      <c r="J780" s="333" t="e">
        <f t="shared" si="307"/>
        <v>#REF!</v>
      </c>
      <c r="K780" s="334" t="e">
        <f t="shared" si="308"/>
        <v>#REF!</v>
      </c>
      <c r="L780" s="335" t="e">
        <f t="shared" si="309"/>
        <v>#REF!</v>
      </c>
      <c r="M780" s="270" t="e">
        <f t="shared" ca="1" si="310"/>
        <v>#REF!</v>
      </c>
      <c r="N780" s="270" t="e">
        <f t="shared" ca="1" si="311"/>
        <v>#REF!</v>
      </c>
      <c r="O780" s="270" t="e">
        <f t="shared" ca="1" si="312"/>
        <v>#REF!</v>
      </c>
      <c r="P780" s="270" t="e">
        <f t="shared" ca="1" si="303"/>
        <v>#REF!</v>
      </c>
      <c r="Q780" s="270" t="e">
        <f t="shared" ca="1" si="303"/>
        <v>#REF!</v>
      </c>
      <c r="R780" s="271" t="e">
        <f t="shared" ca="1" si="313"/>
        <v>#REF!</v>
      </c>
      <c r="S780" s="271" t="e">
        <f t="shared" ca="1" si="314"/>
        <v>#REF!</v>
      </c>
      <c r="T780" s="244"/>
      <c r="U780" s="272" t="b">
        <f t="shared" si="315"/>
        <v>0</v>
      </c>
      <c r="V780" s="272" t="e">
        <f t="shared" si="316"/>
        <v>#REF!</v>
      </c>
      <c r="W780" s="272" t="e">
        <f t="shared" si="324"/>
        <v>#REF!</v>
      </c>
      <c r="X780" s="272" t="e">
        <f t="shared" si="317"/>
        <v>#REF!</v>
      </c>
      <c r="Y780" s="272" t="e">
        <f t="shared" si="318"/>
        <v>#REF!</v>
      </c>
      <c r="Z780" s="298"/>
      <c r="AA780" s="305" t="e">
        <f t="shared" si="319"/>
        <v>#REF!</v>
      </c>
      <c r="AB780" s="301" t="e" cm="1">
        <f t="array" ref="AB780">IF( $AA780="", "", INDEX(聲母資料表, $AA780, AB$5))</f>
        <v>#REF!</v>
      </c>
      <c r="AC780" s="301" t="e" cm="1">
        <f t="array" ref="AC780">IF( $AA780="", "", INDEX(聲母資料表, $AA780, AC$5))</f>
        <v>#REF!</v>
      </c>
      <c r="AD780" s="305" t="e">
        <f t="shared" si="320"/>
        <v>#REF!</v>
      </c>
      <c r="AE780" s="301" t="e" cm="1">
        <f t="array" ref="AE780">IF( $X780, "", INDEX(韻母資料表, AD780, AE$5))</f>
        <v>#REF!</v>
      </c>
      <c r="AF780" s="301" t="e" cm="1">
        <f t="array" ref="AF780">IF( $X780, "", INDEX(韻母資料表, AE780, AF$5))</f>
        <v>#REF!</v>
      </c>
      <c r="AG780" s="298"/>
      <c r="AH780" s="301" t="e">
        <f t="array" ref="AH780">IF( $X780, "", IF( INDEX(韻母資料表, AD780, $AH$5) = "入聲", TRUE, FALSE) )</f>
        <v>#REF!</v>
      </c>
      <c r="AI780" s="302" t="e">
        <f t="shared" si="321"/>
        <v>#REF!</v>
      </c>
      <c r="AJ780" s="302" t="e">
        <f t="shared" si="300"/>
        <v>#REF!</v>
      </c>
      <c r="AK780" s="362" t="e">
        <f t="array" ref="AK780">IF( $X780, "", INDEX(韻母資料表, $AD780, $AK$5))</f>
        <v>#REF!</v>
      </c>
      <c r="AL780" s="362" t="e">
        <f t="array" ref="AL780">IF($X780, "", INDEX(白話字韻母八聲調資料表, $AE780, $AJ780))</f>
        <v>#REF!</v>
      </c>
      <c r="AM780" s="298"/>
      <c r="AN780" s="362" t="e" cm="1">
        <f t="array" ref="AN780">IF($W780, "", INDEX(聲母資料表, $AA780, AN$5))</f>
        <v>#REF!</v>
      </c>
      <c r="AO780" s="367" t="e" cm="1">
        <f t="array" ref="AO780">IF($X780, "", INDEX(韻母資料表, $AD780, AO$5))</f>
        <v>#REF!</v>
      </c>
      <c r="AP780" s="362" t="e" cm="1">
        <f t="array" ref="AP780">IF($X780, "", INDEX(台羅韻母八聲調資料表, $AE780, $F780))</f>
        <v>#REF!</v>
      </c>
      <c r="AQ780" s="298"/>
      <c r="AR780" s="302" t="e">
        <f t="array" ref="AR780">IF($W780, "", INDEX(聲母資料表, $AA780, $AR$5))</f>
        <v>#REF!</v>
      </c>
      <c r="AS780" s="303" t="e">
        <f t="array" ref="AS780">IF($X780, "", INDEX(韻母資料表, $AD780, $AS$5))</f>
        <v>#REF!</v>
      </c>
      <c r="AT780" s="302" t="e">
        <f t="array" ref="AT780">IF($X780, "", INDEX(閩拼韻母八聲調資料表, $AE780, $AJ780))</f>
        <v>#REF!</v>
      </c>
      <c r="AV780" s="301" t="b">
        <f t="shared" si="323"/>
        <v>0</v>
      </c>
      <c r="AW780" s="301" t="str">
        <f>IF( $AV780, IFERROR( IF(MATCH( $E780, 顎音化聲母!$H$9:$H$37, 0), TRUE, FALSE), FALSE), "")</f>
        <v/>
      </c>
      <c r="AX780" s="301" t="str">
        <f t="array" ref="AX780">IF( AND($AV780, $AW780), INDEX(顎音化聲母資料表, MATCH( $D780 &amp; $E780, 顎音化聲母!$L$5:$L$136, 0), 3), "")</f>
        <v/>
      </c>
      <c r="AY780" s="301" t="e">
        <f t="shared" si="322"/>
        <v>#REF!</v>
      </c>
      <c r="AZ780" s="362" t="e">
        <f t="array" ref="AZ780">IF($AY780="", "", IF( $AX780&lt;&gt;"", $AX780,INDEX(聲母資料表, $AY780, $AZ$5)))</f>
        <v>#REF!</v>
      </c>
      <c r="BA780" s="362" t="e">
        <f t="array" ref="BA780">IF($X780, "", INDEX(方音八音反切資料表, $AE780, $AJ780))</f>
        <v>#REF!</v>
      </c>
    </row>
    <row r="781" spans="2:53">
      <c r="B781" s="307">
        <f t="shared" si="304"/>
        <v>774</v>
      </c>
      <c r="C781" s="404" t="e">
        <f>MID(#REF!, B781, 1)</f>
        <v>#REF!</v>
      </c>
      <c r="D781" s="312"/>
      <c r="E781" s="312"/>
      <c r="F781" s="296"/>
      <c r="G781" s="418" t="e">
        <f t="shared" si="305"/>
        <v>#REF!</v>
      </c>
      <c r="H781" s="269" t="e" cm="1">
        <f t="array" ref="H781">IF( OR($U781, NOT($V781), $X781), "",  $AF781 &amp; INDEX(中文數值資料表, $AJ781, 2) &amp; $AC781)</f>
        <v>#REF!</v>
      </c>
      <c r="I781" s="332" t="e">
        <f t="shared" si="306"/>
        <v>#REF!</v>
      </c>
      <c r="J781" s="333" t="e">
        <f t="shared" si="307"/>
        <v>#REF!</v>
      </c>
      <c r="K781" s="334" t="e">
        <f t="shared" si="308"/>
        <v>#REF!</v>
      </c>
      <c r="L781" s="335" t="e">
        <f t="shared" si="309"/>
        <v>#REF!</v>
      </c>
      <c r="M781" s="270" t="e">
        <f t="shared" ca="1" si="310"/>
        <v>#REF!</v>
      </c>
      <c r="N781" s="270" t="e">
        <f t="shared" ca="1" si="311"/>
        <v>#REF!</v>
      </c>
      <c r="O781" s="270" t="e">
        <f t="shared" ca="1" si="312"/>
        <v>#REF!</v>
      </c>
      <c r="P781" s="270" t="e">
        <f t="shared" ca="1" si="303"/>
        <v>#REF!</v>
      </c>
      <c r="Q781" s="270" t="e">
        <f t="shared" ca="1" si="303"/>
        <v>#REF!</v>
      </c>
      <c r="R781" s="271" t="e">
        <f t="shared" ca="1" si="313"/>
        <v>#REF!</v>
      </c>
      <c r="S781" s="271" t="e">
        <f t="shared" ca="1" si="314"/>
        <v>#REF!</v>
      </c>
      <c r="T781" s="244"/>
      <c r="U781" s="272" t="b">
        <f t="shared" si="315"/>
        <v>0</v>
      </c>
      <c r="V781" s="272" t="e">
        <f t="shared" si="316"/>
        <v>#REF!</v>
      </c>
      <c r="W781" s="272" t="e">
        <f t="shared" si="324"/>
        <v>#REF!</v>
      </c>
      <c r="X781" s="272" t="e">
        <f t="shared" si="317"/>
        <v>#REF!</v>
      </c>
      <c r="Y781" s="272" t="e">
        <f t="shared" si="318"/>
        <v>#REF!</v>
      </c>
      <c r="Z781" s="298"/>
      <c r="AA781" s="305" t="e">
        <f t="shared" si="319"/>
        <v>#REF!</v>
      </c>
      <c r="AB781" s="301" t="e" cm="1">
        <f t="array" ref="AB781">IF( $AA781="", "", INDEX(聲母資料表, $AA781, AB$5))</f>
        <v>#REF!</v>
      </c>
      <c r="AC781" s="301" t="e" cm="1">
        <f t="array" ref="AC781">IF( $AA781="", "", INDEX(聲母資料表, $AA781, AC$5))</f>
        <v>#REF!</v>
      </c>
      <c r="AD781" s="305" t="e">
        <f t="shared" si="320"/>
        <v>#REF!</v>
      </c>
      <c r="AE781" s="301" t="e" cm="1">
        <f t="array" ref="AE781">IF( $X781, "", INDEX(韻母資料表, AD781, AE$5))</f>
        <v>#REF!</v>
      </c>
      <c r="AF781" s="301" t="e" cm="1">
        <f t="array" ref="AF781">IF( $X781, "", INDEX(韻母資料表, AE781, AF$5))</f>
        <v>#REF!</v>
      </c>
      <c r="AG781" s="298"/>
      <c r="AH781" s="301" t="e">
        <f t="array" ref="AH781">IF( $X781, "", IF( INDEX(韻母資料表, AD781, $AH$5) = "入聲", TRUE, FALSE) )</f>
        <v>#REF!</v>
      </c>
      <c r="AI781" s="302" t="e">
        <f t="shared" si="321"/>
        <v>#REF!</v>
      </c>
      <c r="AJ781" s="302" t="e">
        <f t="shared" si="300"/>
        <v>#REF!</v>
      </c>
      <c r="AK781" s="362" t="e">
        <f t="array" ref="AK781">IF( $X781, "", INDEX(韻母資料表, $AD781, $AK$5))</f>
        <v>#REF!</v>
      </c>
      <c r="AL781" s="362" t="e">
        <f t="array" ref="AL781">IF($X781, "", INDEX(白話字韻母八聲調資料表, $AE781, $AJ781))</f>
        <v>#REF!</v>
      </c>
      <c r="AM781" s="298"/>
      <c r="AN781" s="362" t="e" cm="1">
        <f t="array" ref="AN781">IF($W781, "", INDEX(聲母資料表, $AA781, AN$5))</f>
        <v>#REF!</v>
      </c>
      <c r="AO781" s="367" t="e" cm="1">
        <f t="array" ref="AO781">IF($X781, "", INDEX(韻母資料表, $AD781, AO$5))</f>
        <v>#REF!</v>
      </c>
      <c r="AP781" s="362" t="e" cm="1">
        <f t="array" ref="AP781">IF($X781, "", INDEX(台羅韻母八聲調資料表, $AE781, $F781))</f>
        <v>#REF!</v>
      </c>
      <c r="AQ781" s="298"/>
      <c r="AR781" s="302" t="e">
        <f t="array" ref="AR781">IF($W781, "", INDEX(聲母資料表, $AA781, $AR$5))</f>
        <v>#REF!</v>
      </c>
      <c r="AS781" s="303" t="e">
        <f t="array" ref="AS781">IF($X781, "", INDEX(韻母資料表, $AD781, $AS$5))</f>
        <v>#REF!</v>
      </c>
      <c r="AT781" s="302" t="e">
        <f t="array" ref="AT781">IF($X781, "", INDEX(閩拼韻母八聲調資料表, $AE781, $AJ781))</f>
        <v>#REF!</v>
      </c>
      <c r="AV781" s="301" t="b">
        <f t="shared" si="323"/>
        <v>0</v>
      </c>
      <c r="AW781" s="301" t="str">
        <f>IF( $AV781, IFERROR( IF(MATCH( $E781, 顎音化聲母!$H$9:$H$37, 0), TRUE, FALSE), FALSE), "")</f>
        <v/>
      </c>
      <c r="AX781" s="301" t="str">
        <f t="array" ref="AX781">IF( AND($AV781, $AW781), INDEX(顎音化聲母資料表, MATCH( $D781 &amp; $E781, 顎音化聲母!$L$5:$L$136, 0), 3), "")</f>
        <v/>
      </c>
      <c r="AY781" s="301" t="e">
        <f t="shared" si="322"/>
        <v>#REF!</v>
      </c>
      <c r="AZ781" s="362" t="e">
        <f t="array" ref="AZ781">IF($AY781="", "", IF( $AX781&lt;&gt;"", $AX781,INDEX(聲母資料表, $AY781, $AZ$5)))</f>
        <v>#REF!</v>
      </c>
      <c r="BA781" s="362" t="e">
        <f t="array" ref="BA781">IF($X781, "", INDEX(方音八音反切資料表, $AE781, $AJ781))</f>
        <v>#REF!</v>
      </c>
    </row>
    <row r="782" spans="2:53">
      <c r="B782" s="307">
        <f t="shared" si="304"/>
        <v>775</v>
      </c>
      <c r="C782" s="404" t="e">
        <f>MID(#REF!, B782, 1)</f>
        <v>#REF!</v>
      </c>
      <c r="D782" s="312"/>
      <c r="E782" s="312"/>
      <c r="F782" s="296"/>
      <c r="G782" s="418" t="e">
        <f t="shared" si="305"/>
        <v>#REF!</v>
      </c>
      <c r="H782" s="269" t="e" cm="1">
        <f t="array" ref="H782">IF( OR($U782, NOT($V782), $X782), "",  $AF782 &amp; INDEX(中文數值資料表, $AJ782, 2) &amp; $AC782)</f>
        <v>#REF!</v>
      </c>
      <c r="I782" s="332" t="e">
        <f t="shared" si="306"/>
        <v>#REF!</v>
      </c>
      <c r="J782" s="333" t="e">
        <f t="shared" si="307"/>
        <v>#REF!</v>
      </c>
      <c r="K782" s="334" t="e">
        <f t="shared" si="308"/>
        <v>#REF!</v>
      </c>
      <c r="L782" s="335" t="e">
        <f t="shared" si="309"/>
        <v>#REF!</v>
      </c>
      <c r="M782" s="270" t="e">
        <f t="shared" ca="1" si="310"/>
        <v>#REF!</v>
      </c>
      <c r="N782" s="270" t="e">
        <f t="shared" ca="1" si="311"/>
        <v>#REF!</v>
      </c>
      <c r="O782" s="270" t="e">
        <f t="shared" ca="1" si="312"/>
        <v>#REF!</v>
      </c>
      <c r="P782" s="270" t="e">
        <f t="shared" ca="1" si="303"/>
        <v>#REF!</v>
      </c>
      <c r="Q782" s="270" t="e">
        <f t="shared" ca="1" si="303"/>
        <v>#REF!</v>
      </c>
      <c r="R782" s="271" t="e">
        <f t="shared" ca="1" si="313"/>
        <v>#REF!</v>
      </c>
      <c r="S782" s="271" t="e">
        <f t="shared" ca="1" si="314"/>
        <v>#REF!</v>
      </c>
      <c r="T782" s="244"/>
      <c r="U782" s="272" t="b">
        <f t="shared" si="315"/>
        <v>0</v>
      </c>
      <c r="V782" s="272" t="e">
        <f t="shared" si="316"/>
        <v>#REF!</v>
      </c>
      <c r="W782" s="272" t="e">
        <f t="shared" si="324"/>
        <v>#REF!</v>
      </c>
      <c r="X782" s="272" t="e">
        <f t="shared" si="317"/>
        <v>#REF!</v>
      </c>
      <c r="Y782" s="272" t="e">
        <f t="shared" si="318"/>
        <v>#REF!</v>
      </c>
      <c r="Z782" s="298"/>
      <c r="AA782" s="305" t="e">
        <f t="shared" si="319"/>
        <v>#REF!</v>
      </c>
      <c r="AB782" s="301" t="e" cm="1">
        <f t="array" ref="AB782">IF( $AA782="", "", INDEX(聲母資料表, $AA782, AB$5))</f>
        <v>#REF!</v>
      </c>
      <c r="AC782" s="301" t="e" cm="1">
        <f t="array" ref="AC782">IF( $AA782="", "", INDEX(聲母資料表, $AA782, AC$5))</f>
        <v>#REF!</v>
      </c>
      <c r="AD782" s="305" t="e">
        <f t="shared" si="320"/>
        <v>#REF!</v>
      </c>
      <c r="AE782" s="301" t="e" cm="1">
        <f t="array" ref="AE782">IF( $X782, "", INDEX(韻母資料表, AD782, AE$5))</f>
        <v>#REF!</v>
      </c>
      <c r="AF782" s="301" t="e" cm="1">
        <f t="array" ref="AF782">IF( $X782, "", INDEX(韻母資料表, AE782, AF$5))</f>
        <v>#REF!</v>
      </c>
      <c r="AG782" s="298"/>
      <c r="AH782" s="301" t="e">
        <f t="array" ref="AH782">IF( $X782, "", IF( INDEX(韻母資料表, AD782, $AH$5) = "入聲", TRUE, FALSE) )</f>
        <v>#REF!</v>
      </c>
      <c r="AI782" s="302" t="e">
        <f t="shared" si="321"/>
        <v>#REF!</v>
      </c>
      <c r="AJ782" s="302" t="e">
        <f t="shared" si="300"/>
        <v>#REF!</v>
      </c>
      <c r="AK782" s="362" t="e">
        <f t="array" ref="AK782">IF( $X782, "", INDEX(韻母資料表, $AD782, $AK$5))</f>
        <v>#REF!</v>
      </c>
      <c r="AL782" s="362" t="e">
        <f t="array" ref="AL782">IF($X782, "", INDEX(白話字韻母八聲調資料表, $AE782, $AJ782))</f>
        <v>#REF!</v>
      </c>
      <c r="AM782" s="298"/>
      <c r="AN782" s="362" t="e" cm="1">
        <f t="array" ref="AN782">IF($W782, "", INDEX(聲母資料表, $AA782, AN$5))</f>
        <v>#REF!</v>
      </c>
      <c r="AO782" s="367" t="e" cm="1">
        <f t="array" ref="AO782">IF($X782, "", INDEX(韻母資料表, $AD782, AO$5))</f>
        <v>#REF!</v>
      </c>
      <c r="AP782" s="362" t="e" cm="1">
        <f t="array" ref="AP782">IF($X782, "", INDEX(台羅韻母八聲調資料表, $AE782, $F782))</f>
        <v>#REF!</v>
      </c>
      <c r="AQ782" s="298"/>
      <c r="AR782" s="302" t="e">
        <f t="array" ref="AR782">IF($W782, "", INDEX(聲母資料表, $AA782, $AR$5))</f>
        <v>#REF!</v>
      </c>
      <c r="AS782" s="303" t="e">
        <f t="array" ref="AS782">IF($X782, "", INDEX(韻母資料表, $AD782, $AS$5))</f>
        <v>#REF!</v>
      </c>
      <c r="AT782" s="302" t="e">
        <f t="array" ref="AT782">IF($X782, "", INDEX(閩拼韻母八聲調資料表, $AE782, $AJ782))</f>
        <v>#REF!</v>
      </c>
      <c r="AV782" s="301" t="b">
        <f t="shared" si="323"/>
        <v>0</v>
      </c>
      <c r="AW782" s="301" t="str">
        <f>IF( $AV782, IFERROR( IF(MATCH( $E782, 顎音化聲母!$H$9:$H$37, 0), TRUE, FALSE), FALSE), "")</f>
        <v/>
      </c>
      <c r="AX782" s="301" t="str">
        <f t="array" ref="AX782">IF( AND($AV782, $AW782), INDEX(顎音化聲母資料表, MATCH( $D782 &amp; $E782, 顎音化聲母!$L$5:$L$136, 0), 3), "")</f>
        <v/>
      </c>
      <c r="AY782" s="301" t="e">
        <f t="shared" si="322"/>
        <v>#REF!</v>
      </c>
      <c r="AZ782" s="362" t="e">
        <f t="array" ref="AZ782">IF($AY782="", "", IF( $AX782&lt;&gt;"", $AX782,INDEX(聲母資料表, $AY782, $AZ$5)))</f>
        <v>#REF!</v>
      </c>
      <c r="BA782" s="362" t="e">
        <f t="array" ref="BA782">IF($X782, "", INDEX(方音八音反切資料表, $AE782, $AJ782))</f>
        <v>#REF!</v>
      </c>
    </row>
    <row r="783" spans="2:53">
      <c r="B783" s="307">
        <f t="shared" si="304"/>
        <v>776</v>
      </c>
      <c r="C783" s="404" t="e">
        <f>MID(#REF!, B783, 1)</f>
        <v>#REF!</v>
      </c>
      <c r="D783" s="312"/>
      <c r="E783" s="312"/>
      <c r="F783" s="296"/>
      <c r="G783" s="418" t="e">
        <f t="shared" si="305"/>
        <v>#REF!</v>
      </c>
      <c r="H783" s="269" t="e" cm="1">
        <f t="array" ref="H783">IF( OR($U783, NOT($V783), $X783), "",  $AF783 &amp; INDEX(中文數值資料表, $AJ783, 2) &amp; $AC783)</f>
        <v>#REF!</v>
      </c>
      <c r="I783" s="332" t="e">
        <f t="shared" si="306"/>
        <v>#REF!</v>
      </c>
      <c r="J783" s="333" t="e">
        <f t="shared" si="307"/>
        <v>#REF!</v>
      </c>
      <c r="K783" s="334" t="e">
        <f t="shared" si="308"/>
        <v>#REF!</v>
      </c>
      <c r="L783" s="335" t="e">
        <f t="shared" si="309"/>
        <v>#REF!</v>
      </c>
      <c r="M783" s="270" t="e">
        <f t="shared" ca="1" si="310"/>
        <v>#REF!</v>
      </c>
      <c r="N783" s="270" t="e">
        <f t="shared" ca="1" si="311"/>
        <v>#REF!</v>
      </c>
      <c r="O783" s="270" t="e">
        <f t="shared" ca="1" si="312"/>
        <v>#REF!</v>
      </c>
      <c r="P783" s="270" t="e">
        <f t="shared" ca="1" si="303"/>
        <v>#REF!</v>
      </c>
      <c r="Q783" s="270" t="e">
        <f t="shared" ca="1" si="303"/>
        <v>#REF!</v>
      </c>
      <c r="R783" s="271" t="e">
        <f t="shared" ca="1" si="313"/>
        <v>#REF!</v>
      </c>
      <c r="S783" s="271" t="e">
        <f t="shared" ca="1" si="314"/>
        <v>#REF!</v>
      </c>
      <c r="T783" s="244"/>
      <c r="U783" s="272" t="b">
        <f t="shared" si="315"/>
        <v>0</v>
      </c>
      <c r="V783" s="272" t="e">
        <f t="shared" si="316"/>
        <v>#REF!</v>
      </c>
      <c r="W783" s="272" t="e">
        <f t="shared" si="324"/>
        <v>#REF!</v>
      </c>
      <c r="X783" s="272" t="e">
        <f t="shared" si="317"/>
        <v>#REF!</v>
      </c>
      <c r="Y783" s="272" t="e">
        <f t="shared" si="318"/>
        <v>#REF!</v>
      </c>
      <c r="Z783" s="298"/>
      <c r="AA783" s="305" t="e">
        <f t="shared" si="319"/>
        <v>#REF!</v>
      </c>
      <c r="AB783" s="301" t="e" cm="1">
        <f t="array" ref="AB783">IF( $AA783="", "", INDEX(聲母資料表, $AA783, AB$5))</f>
        <v>#REF!</v>
      </c>
      <c r="AC783" s="301" t="e" cm="1">
        <f t="array" ref="AC783">IF( $AA783="", "", INDEX(聲母資料表, $AA783, AC$5))</f>
        <v>#REF!</v>
      </c>
      <c r="AD783" s="305" t="e">
        <f t="shared" si="320"/>
        <v>#REF!</v>
      </c>
      <c r="AE783" s="301" t="e" cm="1">
        <f t="array" ref="AE783">IF( $X783, "", INDEX(韻母資料表, AD783, AE$5))</f>
        <v>#REF!</v>
      </c>
      <c r="AF783" s="301" t="e" cm="1">
        <f t="array" ref="AF783">IF( $X783, "", INDEX(韻母資料表, AE783, AF$5))</f>
        <v>#REF!</v>
      </c>
      <c r="AG783" s="298"/>
      <c r="AH783" s="301" t="e">
        <f t="array" ref="AH783">IF( $X783, "", IF( INDEX(韻母資料表, AD783, $AH$5) = "入聲", TRUE, FALSE) )</f>
        <v>#REF!</v>
      </c>
      <c r="AI783" s="302" t="e">
        <f t="shared" si="321"/>
        <v>#REF!</v>
      </c>
      <c r="AJ783" s="302" t="e">
        <f t="shared" si="300"/>
        <v>#REF!</v>
      </c>
      <c r="AK783" s="362" t="e">
        <f t="array" ref="AK783">IF( $X783, "", INDEX(韻母資料表, $AD783, $AK$5))</f>
        <v>#REF!</v>
      </c>
      <c r="AL783" s="362" t="e">
        <f t="array" ref="AL783">IF($X783, "", INDEX(白話字韻母八聲調資料表, $AE783, $AJ783))</f>
        <v>#REF!</v>
      </c>
      <c r="AM783" s="298"/>
      <c r="AN783" s="362" t="e" cm="1">
        <f t="array" ref="AN783">IF($W783, "", INDEX(聲母資料表, $AA783, AN$5))</f>
        <v>#REF!</v>
      </c>
      <c r="AO783" s="367" t="e" cm="1">
        <f t="array" ref="AO783">IF($X783, "", INDEX(韻母資料表, $AD783, AO$5))</f>
        <v>#REF!</v>
      </c>
      <c r="AP783" s="362" t="e" cm="1">
        <f t="array" ref="AP783">IF($X783, "", INDEX(台羅韻母八聲調資料表, $AE783, $F783))</f>
        <v>#REF!</v>
      </c>
      <c r="AQ783" s="298"/>
      <c r="AR783" s="302" t="e">
        <f t="array" ref="AR783">IF($W783, "", INDEX(聲母資料表, $AA783, $AR$5))</f>
        <v>#REF!</v>
      </c>
      <c r="AS783" s="303" t="e">
        <f t="array" ref="AS783">IF($X783, "", INDEX(韻母資料表, $AD783, $AS$5))</f>
        <v>#REF!</v>
      </c>
      <c r="AT783" s="302" t="e">
        <f t="array" ref="AT783">IF($X783, "", INDEX(閩拼韻母八聲調資料表, $AE783, $AJ783))</f>
        <v>#REF!</v>
      </c>
      <c r="AV783" s="301" t="b">
        <f t="shared" si="323"/>
        <v>0</v>
      </c>
      <c r="AW783" s="301" t="str">
        <f>IF( $AV783, IFERROR( IF(MATCH( $E783, 顎音化聲母!$H$9:$H$37, 0), TRUE, FALSE), FALSE), "")</f>
        <v/>
      </c>
      <c r="AX783" s="301" t="str">
        <f t="array" ref="AX783">IF( AND($AV783, $AW783), INDEX(顎音化聲母資料表, MATCH( $D783 &amp; $E783, 顎音化聲母!$L$5:$L$136, 0), 3), "")</f>
        <v/>
      </c>
      <c r="AY783" s="301" t="e">
        <f t="shared" si="322"/>
        <v>#REF!</v>
      </c>
      <c r="AZ783" s="362" t="e">
        <f t="array" ref="AZ783">IF($AY783="", "", IF( $AX783&lt;&gt;"", $AX783,INDEX(聲母資料表, $AY783, $AZ$5)))</f>
        <v>#REF!</v>
      </c>
      <c r="BA783" s="362" t="e">
        <f t="array" ref="BA783">IF($X783, "", INDEX(方音八音反切資料表, $AE783, $AJ783))</f>
        <v>#REF!</v>
      </c>
    </row>
    <row r="784" spans="2:53">
      <c r="B784" s="307">
        <f t="shared" si="304"/>
        <v>777</v>
      </c>
      <c r="C784" s="404" t="e">
        <f>MID(#REF!, B784, 1)</f>
        <v>#REF!</v>
      </c>
      <c r="D784" s="312"/>
      <c r="E784" s="312"/>
      <c r="F784" s="296"/>
      <c r="G784" s="418" t="e">
        <f t="shared" si="305"/>
        <v>#REF!</v>
      </c>
      <c r="H784" s="269" t="e" cm="1">
        <f t="array" ref="H784">IF( OR($U784, NOT($V784), $X784), "",  $AF784 &amp; INDEX(中文數值資料表, $AJ784, 2) &amp; $AC784)</f>
        <v>#REF!</v>
      </c>
      <c r="I784" s="332" t="e">
        <f t="shared" si="306"/>
        <v>#REF!</v>
      </c>
      <c r="J784" s="333" t="e">
        <f t="shared" si="307"/>
        <v>#REF!</v>
      </c>
      <c r="K784" s="334" t="e">
        <f t="shared" si="308"/>
        <v>#REF!</v>
      </c>
      <c r="L784" s="335" t="e">
        <f t="shared" si="309"/>
        <v>#REF!</v>
      </c>
      <c r="M784" s="270" t="e">
        <f t="shared" ca="1" si="310"/>
        <v>#REF!</v>
      </c>
      <c r="N784" s="270" t="e">
        <f t="shared" ca="1" si="311"/>
        <v>#REF!</v>
      </c>
      <c r="O784" s="270" t="e">
        <f t="shared" ca="1" si="312"/>
        <v>#REF!</v>
      </c>
      <c r="P784" s="270" t="e">
        <f t="shared" ca="1" si="303"/>
        <v>#REF!</v>
      </c>
      <c r="Q784" s="270" t="e">
        <f t="shared" ca="1" si="303"/>
        <v>#REF!</v>
      </c>
      <c r="R784" s="271" t="e">
        <f t="shared" ca="1" si="313"/>
        <v>#REF!</v>
      </c>
      <c r="S784" s="271" t="e">
        <f t="shared" ca="1" si="314"/>
        <v>#REF!</v>
      </c>
      <c r="T784" s="244"/>
      <c r="U784" s="272" t="b">
        <f t="shared" si="315"/>
        <v>0</v>
      </c>
      <c r="V784" s="272" t="e">
        <f t="shared" si="316"/>
        <v>#REF!</v>
      </c>
      <c r="W784" s="272" t="e">
        <f t="shared" si="324"/>
        <v>#REF!</v>
      </c>
      <c r="X784" s="272" t="e">
        <f t="shared" si="317"/>
        <v>#REF!</v>
      </c>
      <c r="Y784" s="272" t="e">
        <f t="shared" si="318"/>
        <v>#REF!</v>
      </c>
      <c r="Z784" s="298"/>
      <c r="AA784" s="305" t="e">
        <f t="shared" si="319"/>
        <v>#REF!</v>
      </c>
      <c r="AB784" s="301" t="e" cm="1">
        <f t="array" ref="AB784">IF( $AA784="", "", INDEX(聲母資料表, $AA784, AB$5))</f>
        <v>#REF!</v>
      </c>
      <c r="AC784" s="301" t="e" cm="1">
        <f t="array" ref="AC784">IF( $AA784="", "", INDEX(聲母資料表, $AA784, AC$5))</f>
        <v>#REF!</v>
      </c>
      <c r="AD784" s="305" t="e">
        <f t="shared" si="320"/>
        <v>#REF!</v>
      </c>
      <c r="AE784" s="301" t="e" cm="1">
        <f t="array" ref="AE784">IF( $X784, "", INDEX(韻母資料表, AD784, AE$5))</f>
        <v>#REF!</v>
      </c>
      <c r="AF784" s="301" t="e" cm="1">
        <f t="array" ref="AF784">IF( $X784, "", INDEX(韻母資料表, AE784, AF$5))</f>
        <v>#REF!</v>
      </c>
      <c r="AG784" s="298"/>
      <c r="AH784" s="301" t="e">
        <f t="array" ref="AH784">IF( $X784, "", IF( INDEX(韻母資料表, AD784, $AH$5) = "入聲", TRUE, FALSE) )</f>
        <v>#REF!</v>
      </c>
      <c r="AI784" s="302" t="e">
        <f t="shared" si="321"/>
        <v>#REF!</v>
      </c>
      <c r="AJ784" s="302" t="e">
        <f t="shared" si="300"/>
        <v>#REF!</v>
      </c>
      <c r="AK784" s="362" t="e">
        <f t="array" ref="AK784">IF( $X784, "", INDEX(韻母資料表, $AD784, $AK$5))</f>
        <v>#REF!</v>
      </c>
      <c r="AL784" s="362" t="e">
        <f t="array" ref="AL784">IF($X784, "", INDEX(白話字韻母八聲調資料表, $AE784, $AJ784))</f>
        <v>#REF!</v>
      </c>
      <c r="AM784" s="298"/>
      <c r="AN784" s="362" t="e" cm="1">
        <f t="array" ref="AN784">IF($W784, "", INDEX(聲母資料表, $AA784, AN$5))</f>
        <v>#REF!</v>
      </c>
      <c r="AO784" s="367" t="e" cm="1">
        <f t="array" ref="AO784">IF($X784, "", INDEX(韻母資料表, $AD784, AO$5))</f>
        <v>#REF!</v>
      </c>
      <c r="AP784" s="362" t="e" cm="1">
        <f t="array" ref="AP784">IF($X784, "", INDEX(台羅韻母八聲調資料表, $AE784, $F784))</f>
        <v>#REF!</v>
      </c>
      <c r="AQ784" s="298"/>
      <c r="AR784" s="302" t="e">
        <f t="array" ref="AR784">IF($W784, "", INDEX(聲母資料表, $AA784, $AR$5))</f>
        <v>#REF!</v>
      </c>
      <c r="AS784" s="303" t="e">
        <f t="array" ref="AS784">IF($X784, "", INDEX(韻母資料表, $AD784, $AS$5))</f>
        <v>#REF!</v>
      </c>
      <c r="AT784" s="302" t="e">
        <f t="array" ref="AT784">IF($X784, "", INDEX(閩拼韻母八聲調資料表, $AE784, $AJ784))</f>
        <v>#REF!</v>
      </c>
      <c r="AV784" s="301" t="b">
        <f t="shared" si="323"/>
        <v>0</v>
      </c>
      <c r="AW784" s="301" t="str">
        <f>IF( $AV784, IFERROR( IF(MATCH( $E784, 顎音化聲母!$H$9:$H$37, 0), TRUE, FALSE), FALSE), "")</f>
        <v/>
      </c>
      <c r="AX784" s="301" t="str">
        <f t="array" ref="AX784">IF( AND($AV784, $AW784), INDEX(顎音化聲母資料表, MATCH( $D784 &amp; $E784, 顎音化聲母!$L$5:$L$136, 0), 3), "")</f>
        <v/>
      </c>
      <c r="AY784" s="301" t="e">
        <f t="shared" si="322"/>
        <v>#REF!</v>
      </c>
      <c r="AZ784" s="362" t="e">
        <f t="array" ref="AZ784">IF($AY784="", "", IF( $AX784&lt;&gt;"", $AX784,INDEX(聲母資料表, $AY784, $AZ$5)))</f>
        <v>#REF!</v>
      </c>
      <c r="BA784" s="362" t="e">
        <f t="array" ref="BA784">IF($X784, "", INDEX(方音八音反切資料表, $AE784, $AJ784))</f>
        <v>#REF!</v>
      </c>
    </row>
    <row r="785" spans="2:53">
      <c r="B785" s="307">
        <f t="shared" si="304"/>
        <v>778</v>
      </c>
      <c r="C785" s="404" t="e">
        <f>MID(#REF!, B785, 1)</f>
        <v>#REF!</v>
      </c>
      <c r="D785" s="312"/>
      <c r="E785" s="312"/>
      <c r="F785" s="296"/>
      <c r="G785" s="418" t="e">
        <f t="shared" si="305"/>
        <v>#REF!</v>
      </c>
      <c r="H785" s="269" t="e" cm="1">
        <f t="array" ref="H785">IF( OR($U785, NOT($V785), $X785), "",  $AF785 &amp; INDEX(中文數值資料表, $AJ785, 2) &amp; $AC785)</f>
        <v>#REF!</v>
      </c>
      <c r="I785" s="332" t="e">
        <f t="shared" si="306"/>
        <v>#REF!</v>
      </c>
      <c r="J785" s="333" t="e">
        <f t="shared" si="307"/>
        <v>#REF!</v>
      </c>
      <c r="K785" s="334" t="e">
        <f t="shared" si="308"/>
        <v>#REF!</v>
      </c>
      <c r="L785" s="335" t="e">
        <f t="shared" si="309"/>
        <v>#REF!</v>
      </c>
      <c r="M785" s="270" t="e">
        <f t="shared" ca="1" si="310"/>
        <v>#REF!</v>
      </c>
      <c r="N785" s="270" t="e">
        <f t="shared" ca="1" si="311"/>
        <v>#REF!</v>
      </c>
      <c r="O785" s="270" t="e">
        <f t="shared" ca="1" si="312"/>
        <v>#REF!</v>
      </c>
      <c r="P785" s="270" t="e">
        <f t="shared" ca="1" si="303"/>
        <v>#REF!</v>
      </c>
      <c r="Q785" s="270" t="e">
        <f t="shared" ca="1" si="303"/>
        <v>#REF!</v>
      </c>
      <c r="R785" s="271" t="e">
        <f t="shared" ca="1" si="313"/>
        <v>#REF!</v>
      </c>
      <c r="S785" s="271" t="e">
        <f t="shared" ca="1" si="314"/>
        <v>#REF!</v>
      </c>
      <c r="T785" s="244"/>
      <c r="U785" s="272" t="b">
        <f t="shared" si="315"/>
        <v>0</v>
      </c>
      <c r="V785" s="272" t="e">
        <f t="shared" si="316"/>
        <v>#REF!</v>
      </c>
      <c r="W785" s="272" t="e">
        <f t="shared" si="324"/>
        <v>#REF!</v>
      </c>
      <c r="X785" s="272" t="e">
        <f t="shared" si="317"/>
        <v>#REF!</v>
      </c>
      <c r="Y785" s="272" t="e">
        <f t="shared" si="318"/>
        <v>#REF!</v>
      </c>
      <c r="Z785" s="298"/>
      <c r="AA785" s="305" t="e">
        <f t="shared" si="319"/>
        <v>#REF!</v>
      </c>
      <c r="AB785" s="301" t="e" cm="1">
        <f t="array" ref="AB785">IF( $AA785="", "", INDEX(聲母資料表, $AA785, AB$5))</f>
        <v>#REF!</v>
      </c>
      <c r="AC785" s="301" t="e" cm="1">
        <f t="array" ref="AC785">IF( $AA785="", "", INDEX(聲母資料表, $AA785, AC$5))</f>
        <v>#REF!</v>
      </c>
      <c r="AD785" s="305" t="e">
        <f t="shared" si="320"/>
        <v>#REF!</v>
      </c>
      <c r="AE785" s="301" t="e" cm="1">
        <f t="array" ref="AE785">IF( $X785, "", INDEX(韻母資料表, AD785, AE$5))</f>
        <v>#REF!</v>
      </c>
      <c r="AF785" s="301" t="e" cm="1">
        <f t="array" ref="AF785">IF( $X785, "", INDEX(韻母資料表, AE785, AF$5))</f>
        <v>#REF!</v>
      </c>
      <c r="AG785" s="298"/>
      <c r="AH785" s="301" t="e">
        <f t="array" ref="AH785">IF( $X785, "", IF( INDEX(韻母資料表, AD785, $AH$5) = "入聲", TRUE, FALSE) )</f>
        <v>#REF!</v>
      </c>
      <c r="AI785" s="302" t="e">
        <f t="shared" si="321"/>
        <v>#REF!</v>
      </c>
      <c r="AJ785" s="302" t="e">
        <f t="shared" si="300"/>
        <v>#REF!</v>
      </c>
      <c r="AK785" s="362" t="e">
        <f t="array" ref="AK785">IF( $X785, "", INDEX(韻母資料表, $AD785, $AK$5))</f>
        <v>#REF!</v>
      </c>
      <c r="AL785" s="362" t="e">
        <f t="array" ref="AL785">IF($X785, "", INDEX(白話字韻母八聲調資料表, $AE785, $AJ785))</f>
        <v>#REF!</v>
      </c>
      <c r="AM785" s="298"/>
      <c r="AN785" s="362" t="e" cm="1">
        <f t="array" ref="AN785">IF($W785, "", INDEX(聲母資料表, $AA785, AN$5))</f>
        <v>#REF!</v>
      </c>
      <c r="AO785" s="367" t="e" cm="1">
        <f t="array" ref="AO785">IF($X785, "", INDEX(韻母資料表, $AD785, AO$5))</f>
        <v>#REF!</v>
      </c>
      <c r="AP785" s="362" t="e" cm="1">
        <f t="array" ref="AP785">IF($X785, "", INDEX(台羅韻母八聲調資料表, $AE785, $F785))</f>
        <v>#REF!</v>
      </c>
      <c r="AQ785" s="298"/>
      <c r="AR785" s="302" t="e">
        <f t="array" ref="AR785">IF($W785, "", INDEX(聲母資料表, $AA785, $AR$5))</f>
        <v>#REF!</v>
      </c>
      <c r="AS785" s="303" t="e">
        <f t="array" ref="AS785">IF($X785, "", INDEX(韻母資料表, $AD785, $AS$5))</f>
        <v>#REF!</v>
      </c>
      <c r="AT785" s="302" t="e">
        <f t="array" ref="AT785">IF($X785, "", INDEX(閩拼韻母八聲調資料表, $AE785, $AJ785))</f>
        <v>#REF!</v>
      </c>
      <c r="AV785" s="301" t="b">
        <f t="shared" si="323"/>
        <v>0</v>
      </c>
      <c r="AW785" s="301" t="str">
        <f>IF( $AV785, IFERROR( IF(MATCH( $E785, 顎音化聲母!$H$9:$H$37, 0), TRUE, FALSE), FALSE), "")</f>
        <v/>
      </c>
      <c r="AX785" s="301" t="str">
        <f t="array" ref="AX785">IF( AND($AV785, $AW785), INDEX(顎音化聲母資料表, MATCH( $D785 &amp; $E785, 顎音化聲母!$L$5:$L$136, 0), 3), "")</f>
        <v/>
      </c>
      <c r="AY785" s="301" t="e">
        <f t="shared" si="322"/>
        <v>#REF!</v>
      </c>
      <c r="AZ785" s="362" t="e">
        <f t="array" ref="AZ785">IF($AY785="", "", IF( $AX785&lt;&gt;"", $AX785,INDEX(聲母資料表, $AY785, $AZ$5)))</f>
        <v>#REF!</v>
      </c>
      <c r="BA785" s="362" t="e">
        <f t="array" ref="BA785">IF($X785, "", INDEX(方音八音反切資料表, $AE785, $AJ785))</f>
        <v>#REF!</v>
      </c>
    </row>
    <row r="786" spans="2:53">
      <c r="B786" s="307">
        <f t="shared" si="304"/>
        <v>779</v>
      </c>
      <c r="C786" s="404" t="e">
        <f>MID(#REF!, B786, 1)</f>
        <v>#REF!</v>
      </c>
      <c r="D786" s="312"/>
      <c r="E786" s="312"/>
      <c r="F786" s="296"/>
      <c r="G786" s="418" t="e">
        <f t="shared" si="305"/>
        <v>#REF!</v>
      </c>
      <c r="H786" s="269" t="e" cm="1">
        <f t="array" ref="H786">IF( OR($U786, NOT($V786), $X786), "",  $AF786 &amp; INDEX(中文數值資料表, $AJ786, 2) &amp; $AC786)</f>
        <v>#REF!</v>
      </c>
      <c r="I786" s="332" t="e">
        <f t="shared" si="306"/>
        <v>#REF!</v>
      </c>
      <c r="J786" s="333" t="e">
        <f t="shared" si="307"/>
        <v>#REF!</v>
      </c>
      <c r="K786" s="334" t="e">
        <f t="shared" si="308"/>
        <v>#REF!</v>
      </c>
      <c r="L786" s="335" t="e">
        <f t="shared" si="309"/>
        <v>#REF!</v>
      </c>
      <c r="M786" s="270" t="e">
        <f t="shared" ca="1" si="310"/>
        <v>#REF!</v>
      </c>
      <c r="N786" s="270" t="e">
        <f t="shared" ca="1" si="311"/>
        <v>#REF!</v>
      </c>
      <c r="O786" s="270" t="e">
        <f t="shared" ca="1" si="312"/>
        <v>#REF!</v>
      </c>
      <c r="P786" s="270" t="e">
        <f t="shared" ca="1" si="303"/>
        <v>#REF!</v>
      </c>
      <c r="Q786" s="270" t="e">
        <f t="shared" ca="1" si="303"/>
        <v>#REF!</v>
      </c>
      <c r="R786" s="271" t="e">
        <f t="shared" ca="1" si="313"/>
        <v>#REF!</v>
      </c>
      <c r="S786" s="271" t="e">
        <f t="shared" ca="1" si="314"/>
        <v>#REF!</v>
      </c>
      <c r="T786" s="244"/>
      <c r="U786" s="272" t="b">
        <f t="shared" si="315"/>
        <v>0</v>
      </c>
      <c r="V786" s="272" t="e">
        <f t="shared" si="316"/>
        <v>#REF!</v>
      </c>
      <c r="W786" s="272" t="e">
        <f t="shared" si="324"/>
        <v>#REF!</v>
      </c>
      <c r="X786" s="272" t="e">
        <f t="shared" si="317"/>
        <v>#REF!</v>
      </c>
      <c r="Y786" s="272" t="e">
        <f t="shared" si="318"/>
        <v>#REF!</v>
      </c>
      <c r="Z786" s="298"/>
      <c r="AA786" s="305" t="e">
        <f t="shared" si="319"/>
        <v>#REF!</v>
      </c>
      <c r="AB786" s="301" t="e" cm="1">
        <f t="array" ref="AB786">IF( $AA786="", "", INDEX(聲母資料表, $AA786, AB$5))</f>
        <v>#REF!</v>
      </c>
      <c r="AC786" s="301" t="e" cm="1">
        <f t="array" ref="AC786">IF( $AA786="", "", INDEX(聲母資料表, $AA786, AC$5))</f>
        <v>#REF!</v>
      </c>
      <c r="AD786" s="305" t="e">
        <f t="shared" si="320"/>
        <v>#REF!</v>
      </c>
      <c r="AE786" s="301" t="e" cm="1">
        <f t="array" ref="AE786">IF( $X786, "", INDEX(韻母資料表, AD786, AE$5))</f>
        <v>#REF!</v>
      </c>
      <c r="AF786" s="301" t="e" cm="1">
        <f t="array" ref="AF786">IF( $X786, "", INDEX(韻母資料表, AE786, AF$5))</f>
        <v>#REF!</v>
      </c>
      <c r="AG786" s="298"/>
      <c r="AH786" s="301" t="e">
        <f t="array" ref="AH786">IF( $X786, "", IF( INDEX(韻母資料表, AD786, $AH$5) = "入聲", TRUE, FALSE) )</f>
        <v>#REF!</v>
      </c>
      <c r="AI786" s="302" t="e">
        <f t="shared" si="321"/>
        <v>#REF!</v>
      </c>
      <c r="AJ786" s="302" t="e">
        <f t="shared" ref="AJ786:AJ849" si="325">IF($U786, "", IF($F786="", $AI786, $F786))</f>
        <v>#REF!</v>
      </c>
      <c r="AK786" s="362" t="e">
        <f t="array" ref="AK786">IF( $X786, "", INDEX(韻母資料表, $AD786, $AK$5))</f>
        <v>#REF!</v>
      </c>
      <c r="AL786" s="362" t="e">
        <f t="array" ref="AL786">IF($X786, "", INDEX(白話字韻母八聲調資料表, $AE786, $AJ786))</f>
        <v>#REF!</v>
      </c>
      <c r="AM786" s="298"/>
      <c r="AN786" s="362" t="e" cm="1">
        <f t="array" ref="AN786">IF($W786, "", INDEX(聲母資料表, $AA786, AN$5))</f>
        <v>#REF!</v>
      </c>
      <c r="AO786" s="367" t="e" cm="1">
        <f t="array" ref="AO786">IF($X786, "", INDEX(韻母資料表, $AD786, AO$5))</f>
        <v>#REF!</v>
      </c>
      <c r="AP786" s="362" t="e" cm="1">
        <f t="array" ref="AP786">IF($X786, "", INDEX(台羅韻母八聲調資料表, $AE786, $F786))</f>
        <v>#REF!</v>
      </c>
      <c r="AQ786" s="298"/>
      <c r="AR786" s="302" t="e">
        <f t="array" ref="AR786">IF($W786, "", INDEX(聲母資料表, $AA786, $AR$5))</f>
        <v>#REF!</v>
      </c>
      <c r="AS786" s="303" t="e">
        <f t="array" ref="AS786">IF($X786, "", INDEX(韻母資料表, $AD786, $AS$5))</f>
        <v>#REF!</v>
      </c>
      <c r="AT786" s="302" t="e">
        <f t="array" ref="AT786">IF($X786, "", INDEX(閩拼韻母八聲調資料表, $AE786, $AJ786))</f>
        <v>#REF!</v>
      </c>
      <c r="AV786" s="301" t="b">
        <f t="shared" si="323"/>
        <v>0</v>
      </c>
      <c r="AW786" s="301" t="str">
        <f>IF( $AV786, IFERROR( IF(MATCH( $E786, 顎音化聲母!$H$9:$H$37, 0), TRUE, FALSE), FALSE), "")</f>
        <v/>
      </c>
      <c r="AX786" s="301" t="str">
        <f t="array" ref="AX786">IF( AND($AV786, $AW786), INDEX(顎音化聲母資料表, MATCH( $D786 &amp; $E786, 顎音化聲母!$L$5:$L$136, 0), 3), "")</f>
        <v/>
      </c>
      <c r="AY786" s="301" t="e">
        <f t="shared" si="322"/>
        <v>#REF!</v>
      </c>
      <c r="AZ786" s="362" t="e">
        <f t="array" ref="AZ786">IF($AY786="", "", IF( $AX786&lt;&gt;"", $AX786,INDEX(聲母資料表, $AY786, $AZ$5)))</f>
        <v>#REF!</v>
      </c>
      <c r="BA786" s="362" t="e">
        <f t="array" ref="BA786">IF($X786, "", INDEX(方音八音反切資料表, $AE786, $AJ786))</f>
        <v>#REF!</v>
      </c>
    </row>
    <row r="787" spans="2:53">
      <c r="B787" s="307">
        <f t="shared" si="304"/>
        <v>780</v>
      </c>
      <c r="C787" s="404" t="e">
        <f>MID(#REF!, B787, 1)</f>
        <v>#REF!</v>
      </c>
      <c r="D787" s="312"/>
      <c r="E787" s="312"/>
      <c r="F787" s="296"/>
      <c r="G787" s="418" t="e">
        <f t="shared" si="305"/>
        <v>#REF!</v>
      </c>
      <c r="H787" s="269" t="e" cm="1">
        <f t="array" ref="H787">IF( OR($U787, NOT($V787), $X787), "",  $AF787 &amp; INDEX(中文數值資料表, $AJ787, 2) &amp; $AC787)</f>
        <v>#REF!</v>
      </c>
      <c r="I787" s="332" t="e">
        <f t="shared" si="306"/>
        <v>#REF!</v>
      </c>
      <c r="J787" s="333" t="e">
        <f t="shared" si="307"/>
        <v>#REF!</v>
      </c>
      <c r="K787" s="334" t="e">
        <f t="shared" si="308"/>
        <v>#REF!</v>
      </c>
      <c r="L787" s="335" t="e">
        <f t="shared" si="309"/>
        <v>#REF!</v>
      </c>
      <c r="M787" s="270" t="e">
        <f t="shared" ca="1" si="310"/>
        <v>#REF!</v>
      </c>
      <c r="N787" s="270" t="e">
        <f t="shared" ca="1" si="311"/>
        <v>#REF!</v>
      </c>
      <c r="O787" s="270" t="e">
        <f t="shared" ca="1" si="312"/>
        <v>#REF!</v>
      </c>
      <c r="P787" s="270" t="e">
        <f t="shared" ca="1" si="303"/>
        <v>#REF!</v>
      </c>
      <c r="Q787" s="270" t="e">
        <f t="shared" ca="1" si="303"/>
        <v>#REF!</v>
      </c>
      <c r="R787" s="271" t="e">
        <f t="shared" ca="1" si="313"/>
        <v>#REF!</v>
      </c>
      <c r="S787" s="271" t="e">
        <f t="shared" ca="1" si="314"/>
        <v>#REF!</v>
      </c>
      <c r="T787" s="244"/>
      <c r="U787" s="272" t="b">
        <f t="shared" si="315"/>
        <v>0</v>
      </c>
      <c r="V787" s="272" t="e">
        <f t="shared" si="316"/>
        <v>#REF!</v>
      </c>
      <c r="W787" s="272" t="e">
        <f t="shared" si="324"/>
        <v>#REF!</v>
      </c>
      <c r="X787" s="272" t="e">
        <f t="shared" si="317"/>
        <v>#REF!</v>
      </c>
      <c r="Y787" s="272" t="e">
        <f t="shared" si="318"/>
        <v>#REF!</v>
      </c>
      <c r="Z787" s="298"/>
      <c r="AA787" s="305" t="e">
        <f t="shared" si="319"/>
        <v>#REF!</v>
      </c>
      <c r="AB787" s="301" t="e" cm="1">
        <f t="array" ref="AB787">IF( $AA787="", "", INDEX(聲母資料表, $AA787, AB$5))</f>
        <v>#REF!</v>
      </c>
      <c r="AC787" s="301" t="e" cm="1">
        <f t="array" ref="AC787">IF( $AA787="", "", INDEX(聲母資料表, $AA787, AC$5))</f>
        <v>#REF!</v>
      </c>
      <c r="AD787" s="305" t="e">
        <f t="shared" si="320"/>
        <v>#REF!</v>
      </c>
      <c r="AE787" s="301" t="e" cm="1">
        <f t="array" ref="AE787">IF( $X787, "", INDEX(韻母資料表, AD787, AE$5))</f>
        <v>#REF!</v>
      </c>
      <c r="AF787" s="301" t="e" cm="1">
        <f t="array" ref="AF787">IF( $X787, "", INDEX(韻母資料表, AE787, AF$5))</f>
        <v>#REF!</v>
      </c>
      <c r="AG787" s="298"/>
      <c r="AH787" s="301" t="e">
        <f t="array" ref="AH787">IF( $X787, "", IF( INDEX(韻母資料表, AD787, $AH$5) = "入聲", TRUE, FALSE) )</f>
        <v>#REF!</v>
      </c>
      <c r="AI787" s="302" t="e">
        <f t="shared" si="321"/>
        <v>#REF!</v>
      </c>
      <c r="AJ787" s="302" t="e">
        <f t="shared" si="325"/>
        <v>#REF!</v>
      </c>
      <c r="AK787" s="362" t="e">
        <f t="array" ref="AK787">IF( $X787, "", INDEX(韻母資料表, $AD787, $AK$5))</f>
        <v>#REF!</v>
      </c>
      <c r="AL787" s="362" t="e">
        <f t="array" ref="AL787">IF($X787, "", INDEX(白話字韻母八聲調資料表, $AE787, $AJ787))</f>
        <v>#REF!</v>
      </c>
      <c r="AM787" s="298"/>
      <c r="AN787" s="362" t="e" cm="1">
        <f t="array" ref="AN787">IF($W787, "", INDEX(聲母資料表, $AA787, AN$5))</f>
        <v>#REF!</v>
      </c>
      <c r="AO787" s="367" t="e" cm="1">
        <f t="array" ref="AO787">IF($X787, "", INDEX(韻母資料表, $AD787, AO$5))</f>
        <v>#REF!</v>
      </c>
      <c r="AP787" s="362" t="e" cm="1">
        <f t="array" ref="AP787">IF($X787, "", INDEX(台羅韻母八聲調資料表, $AE787, $F787))</f>
        <v>#REF!</v>
      </c>
      <c r="AQ787" s="298"/>
      <c r="AR787" s="302" t="e">
        <f t="array" ref="AR787">IF($W787, "", INDEX(聲母資料表, $AA787, $AR$5))</f>
        <v>#REF!</v>
      </c>
      <c r="AS787" s="303" t="e">
        <f t="array" ref="AS787">IF($X787, "", INDEX(韻母資料表, $AD787, $AS$5))</f>
        <v>#REF!</v>
      </c>
      <c r="AT787" s="302" t="e">
        <f t="array" ref="AT787">IF($X787, "", INDEX(閩拼韻母八聲調資料表, $AE787, $AJ787))</f>
        <v>#REF!</v>
      </c>
      <c r="AV787" s="301" t="b">
        <f t="shared" si="323"/>
        <v>0</v>
      </c>
      <c r="AW787" s="301" t="str">
        <f>IF( $AV787, IFERROR( IF(MATCH( $E787, 顎音化聲母!$H$9:$H$37, 0), TRUE, FALSE), FALSE), "")</f>
        <v/>
      </c>
      <c r="AX787" s="301" t="str">
        <f t="array" ref="AX787">IF( AND($AV787, $AW787), INDEX(顎音化聲母資料表, MATCH( $D787 &amp; $E787, 顎音化聲母!$L$5:$L$136, 0), 3), "")</f>
        <v/>
      </c>
      <c r="AY787" s="301" t="e">
        <f t="shared" si="322"/>
        <v>#REF!</v>
      </c>
      <c r="AZ787" s="362" t="e">
        <f t="array" ref="AZ787">IF($AY787="", "", IF( $AX787&lt;&gt;"", $AX787,INDEX(聲母資料表, $AY787, $AZ$5)))</f>
        <v>#REF!</v>
      </c>
      <c r="BA787" s="362" t="e">
        <f t="array" ref="BA787">IF($X787, "", INDEX(方音八音反切資料表, $AE787, $AJ787))</f>
        <v>#REF!</v>
      </c>
    </row>
    <row r="788" spans="2:53">
      <c r="B788" s="307">
        <f t="shared" si="304"/>
        <v>781</v>
      </c>
      <c r="C788" s="404" t="e">
        <f>MID(#REF!, B788, 1)</f>
        <v>#REF!</v>
      </c>
      <c r="D788" s="312"/>
      <c r="E788" s="312"/>
      <c r="F788" s="296"/>
      <c r="G788" s="418" t="e">
        <f t="shared" si="305"/>
        <v>#REF!</v>
      </c>
      <c r="H788" s="269" t="e" cm="1">
        <f t="array" ref="H788">IF( OR($U788, NOT($V788), $X788), "",  $AF788 &amp; INDEX(中文數值資料表, $AJ788, 2) &amp; $AC788)</f>
        <v>#REF!</v>
      </c>
      <c r="I788" s="332" t="e">
        <f t="shared" si="306"/>
        <v>#REF!</v>
      </c>
      <c r="J788" s="333" t="e">
        <f t="shared" si="307"/>
        <v>#REF!</v>
      </c>
      <c r="K788" s="334" t="e">
        <f t="shared" si="308"/>
        <v>#REF!</v>
      </c>
      <c r="L788" s="335" t="e">
        <f t="shared" si="309"/>
        <v>#REF!</v>
      </c>
      <c r="M788" s="270" t="e">
        <f t="shared" ca="1" si="310"/>
        <v>#REF!</v>
      </c>
      <c r="N788" s="270" t="e">
        <f t="shared" ca="1" si="311"/>
        <v>#REF!</v>
      </c>
      <c r="O788" s="270" t="e">
        <f t="shared" ca="1" si="312"/>
        <v>#REF!</v>
      </c>
      <c r="P788" s="270" t="e">
        <f t="shared" ref="P788:Q807" ca="1" si="326">IF( $U788, ($C788 &amp; CHAR(10)), IF($C788=CHAR(10), (CHAR(10) &amp; "&lt;/p&gt;" &amp; CHAR(10) &amp; "&lt;p&gt;" &amp; CHAR(10)), "&lt;ruby&gt;" &amp; $C788 &amp; "&lt;rt&gt;" &amp; INDIRECT( ADDRESS(ROW(), COLUMN() - $P$5) ) &amp; "&lt;/rt&gt;&lt;/ruby&gt;" &amp; CHAR(10)))</f>
        <v>#REF!</v>
      </c>
      <c r="Q788" s="270" t="e">
        <f t="shared" ca="1" si="326"/>
        <v>#REF!</v>
      </c>
      <c r="R788" s="271" t="e">
        <f t="shared" ca="1" si="313"/>
        <v>#REF!</v>
      </c>
      <c r="S788" s="271" t="e">
        <f t="shared" ca="1" si="314"/>
        <v>#REF!</v>
      </c>
      <c r="T788" s="244"/>
      <c r="U788" s="272" t="b">
        <f t="shared" si="315"/>
        <v>0</v>
      </c>
      <c r="V788" s="272" t="e">
        <f t="shared" si="316"/>
        <v>#REF!</v>
      </c>
      <c r="W788" s="272" t="e">
        <f t="shared" si="324"/>
        <v>#REF!</v>
      </c>
      <c r="X788" s="272" t="e">
        <f t="shared" si="317"/>
        <v>#REF!</v>
      </c>
      <c r="Y788" s="272" t="e">
        <f t="shared" si="318"/>
        <v>#REF!</v>
      </c>
      <c r="Z788" s="298"/>
      <c r="AA788" s="305" t="e">
        <f t="shared" si="319"/>
        <v>#REF!</v>
      </c>
      <c r="AB788" s="301" t="e" cm="1">
        <f t="array" ref="AB788">IF( $AA788="", "", INDEX(聲母資料表, $AA788, AB$5))</f>
        <v>#REF!</v>
      </c>
      <c r="AC788" s="301" t="e" cm="1">
        <f t="array" ref="AC788">IF( $AA788="", "", INDEX(聲母資料表, $AA788, AC$5))</f>
        <v>#REF!</v>
      </c>
      <c r="AD788" s="305" t="e">
        <f t="shared" si="320"/>
        <v>#REF!</v>
      </c>
      <c r="AE788" s="301" t="e" cm="1">
        <f t="array" ref="AE788">IF( $X788, "", INDEX(韻母資料表, AD788, AE$5))</f>
        <v>#REF!</v>
      </c>
      <c r="AF788" s="301" t="e" cm="1">
        <f t="array" ref="AF788">IF( $X788, "", INDEX(韻母資料表, AE788, AF$5))</f>
        <v>#REF!</v>
      </c>
      <c r="AG788" s="298"/>
      <c r="AH788" s="301" t="e">
        <f t="array" ref="AH788">IF( $X788, "", IF( INDEX(韻母資料表, AD788, $AH$5) = "入聲", TRUE, FALSE) )</f>
        <v>#REF!</v>
      </c>
      <c r="AI788" s="302" t="e">
        <f t="shared" si="321"/>
        <v>#REF!</v>
      </c>
      <c r="AJ788" s="302" t="e">
        <f t="shared" si="325"/>
        <v>#REF!</v>
      </c>
      <c r="AK788" s="362" t="e">
        <f t="array" ref="AK788">IF( $X788, "", INDEX(韻母資料表, $AD788, $AK$5))</f>
        <v>#REF!</v>
      </c>
      <c r="AL788" s="362" t="e">
        <f t="array" ref="AL788">IF($X788, "", INDEX(白話字韻母八聲調資料表, $AE788, $AJ788))</f>
        <v>#REF!</v>
      </c>
      <c r="AM788" s="298"/>
      <c r="AN788" s="362" t="e" cm="1">
        <f t="array" ref="AN788">IF($W788, "", INDEX(聲母資料表, $AA788, AN$5))</f>
        <v>#REF!</v>
      </c>
      <c r="AO788" s="367" t="e" cm="1">
        <f t="array" ref="AO788">IF($X788, "", INDEX(韻母資料表, $AD788, AO$5))</f>
        <v>#REF!</v>
      </c>
      <c r="AP788" s="362" t="e" cm="1">
        <f t="array" ref="AP788">IF($X788, "", INDEX(台羅韻母八聲調資料表, $AE788, $F788))</f>
        <v>#REF!</v>
      </c>
      <c r="AQ788" s="298"/>
      <c r="AR788" s="302" t="e">
        <f t="array" ref="AR788">IF($W788, "", INDEX(聲母資料表, $AA788, $AR$5))</f>
        <v>#REF!</v>
      </c>
      <c r="AS788" s="303" t="e">
        <f t="array" ref="AS788">IF($X788, "", INDEX(韻母資料表, $AD788, $AS$5))</f>
        <v>#REF!</v>
      </c>
      <c r="AT788" s="302" t="e">
        <f t="array" ref="AT788">IF($X788, "", INDEX(閩拼韻母八聲調資料表, $AE788, $AJ788))</f>
        <v>#REF!</v>
      </c>
      <c r="AV788" s="301" t="b">
        <f t="shared" si="323"/>
        <v>0</v>
      </c>
      <c r="AW788" s="301" t="str">
        <f>IF( $AV788, IFERROR( IF(MATCH( $E788, 顎音化聲母!$H$9:$H$37, 0), TRUE, FALSE), FALSE), "")</f>
        <v/>
      </c>
      <c r="AX788" s="301" t="str">
        <f t="array" ref="AX788">IF( AND($AV788, $AW788), INDEX(顎音化聲母資料表, MATCH( $D788 &amp; $E788, 顎音化聲母!$L$5:$L$136, 0), 3), "")</f>
        <v/>
      </c>
      <c r="AY788" s="301" t="e">
        <f t="shared" si="322"/>
        <v>#REF!</v>
      </c>
      <c r="AZ788" s="362" t="e">
        <f t="array" ref="AZ788">IF($AY788="", "", IF( $AX788&lt;&gt;"", $AX788,INDEX(聲母資料表, $AY788, $AZ$5)))</f>
        <v>#REF!</v>
      </c>
      <c r="BA788" s="362" t="e">
        <f t="array" ref="BA788">IF($X788, "", INDEX(方音八音反切資料表, $AE788, $AJ788))</f>
        <v>#REF!</v>
      </c>
    </row>
    <row r="789" spans="2:53">
      <c r="B789" s="307">
        <f t="shared" si="304"/>
        <v>782</v>
      </c>
      <c r="C789" s="404" t="e">
        <f>MID(#REF!, B789, 1)</f>
        <v>#REF!</v>
      </c>
      <c r="D789" s="312"/>
      <c r="E789" s="312"/>
      <c r="F789" s="296"/>
      <c r="G789" s="418" t="e">
        <f t="shared" si="305"/>
        <v>#REF!</v>
      </c>
      <c r="H789" s="269" t="e" cm="1">
        <f t="array" ref="H789">IF( OR($U789, NOT($V789), $X789), "",  $AF789 &amp; INDEX(中文數值資料表, $AJ789, 2) &amp; $AC789)</f>
        <v>#REF!</v>
      </c>
      <c r="I789" s="332" t="e">
        <f t="shared" si="306"/>
        <v>#REF!</v>
      </c>
      <c r="J789" s="333" t="e">
        <f t="shared" si="307"/>
        <v>#REF!</v>
      </c>
      <c r="K789" s="334" t="e">
        <f t="shared" si="308"/>
        <v>#REF!</v>
      </c>
      <c r="L789" s="335" t="e">
        <f t="shared" si="309"/>
        <v>#REF!</v>
      </c>
      <c r="M789" s="270" t="e">
        <f t="shared" ca="1" si="310"/>
        <v>#REF!</v>
      </c>
      <c r="N789" s="270" t="e">
        <f t="shared" ca="1" si="311"/>
        <v>#REF!</v>
      </c>
      <c r="O789" s="270" t="e">
        <f t="shared" ca="1" si="312"/>
        <v>#REF!</v>
      </c>
      <c r="P789" s="270" t="e">
        <f t="shared" ca="1" si="326"/>
        <v>#REF!</v>
      </c>
      <c r="Q789" s="270" t="e">
        <f t="shared" ca="1" si="326"/>
        <v>#REF!</v>
      </c>
      <c r="R789" s="271" t="e">
        <f t="shared" ca="1" si="313"/>
        <v>#REF!</v>
      </c>
      <c r="S789" s="271" t="e">
        <f t="shared" ca="1" si="314"/>
        <v>#REF!</v>
      </c>
      <c r="T789" s="244"/>
      <c r="U789" s="272" t="b">
        <f t="shared" si="315"/>
        <v>0</v>
      </c>
      <c r="V789" s="272" t="e">
        <f t="shared" si="316"/>
        <v>#REF!</v>
      </c>
      <c r="W789" s="272" t="e">
        <f t="shared" si="324"/>
        <v>#REF!</v>
      </c>
      <c r="X789" s="272" t="e">
        <f t="shared" si="317"/>
        <v>#REF!</v>
      </c>
      <c r="Y789" s="272" t="e">
        <f t="shared" si="318"/>
        <v>#REF!</v>
      </c>
      <c r="Z789" s="298"/>
      <c r="AA789" s="305" t="e">
        <f t="shared" si="319"/>
        <v>#REF!</v>
      </c>
      <c r="AB789" s="301" t="e" cm="1">
        <f t="array" ref="AB789">IF( $AA789="", "", INDEX(聲母資料表, $AA789, AB$5))</f>
        <v>#REF!</v>
      </c>
      <c r="AC789" s="301" t="e" cm="1">
        <f t="array" ref="AC789">IF( $AA789="", "", INDEX(聲母資料表, $AA789, AC$5))</f>
        <v>#REF!</v>
      </c>
      <c r="AD789" s="305" t="e">
        <f t="shared" si="320"/>
        <v>#REF!</v>
      </c>
      <c r="AE789" s="301" t="e" cm="1">
        <f t="array" ref="AE789">IF( $X789, "", INDEX(韻母資料表, AD789, AE$5))</f>
        <v>#REF!</v>
      </c>
      <c r="AF789" s="301" t="e" cm="1">
        <f t="array" ref="AF789">IF( $X789, "", INDEX(韻母資料表, AE789, AF$5))</f>
        <v>#REF!</v>
      </c>
      <c r="AG789" s="298"/>
      <c r="AH789" s="301" t="e">
        <f t="array" ref="AH789">IF( $X789, "", IF( INDEX(韻母資料表, AD789, $AH$5) = "入聲", TRUE, FALSE) )</f>
        <v>#REF!</v>
      </c>
      <c r="AI789" s="302" t="e">
        <f t="shared" si="321"/>
        <v>#REF!</v>
      </c>
      <c r="AJ789" s="302" t="e">
        <f t="shared" si="325"/>
        <v>#REF!</v>
      </c>
      <c r="AK789" s="362" t="e">
        <f t="array" ref="AK789">IF( $X789, "", INDEX(韻母資料表, $AD789, $AK$5))</f>
        <v>#REF!</v>
      </c>
      <c r="AL789" s="362" t="e">
        <f t="array" ref="AL789">IF($X789, "", INDEX(白話字韻母八聲調資料表, $AE789, $AJ789))</f>
        <v>#REF!</v>
      </c>
      <c r="AM789" s="298"/>
      <c r="AN789" s="362" t="e" cm="1">
        <f t="array" ref="AN789">IF($W789, "", INDEX(聲母資料表, $AA789, AN$5))</f>
        <v>#REF!</v>
      </c>
      <c r="AO789" s="367" t="e" cm="1">
        <f t="array" ref="AO789">IF($X789, "", INDEX(韻母資料表, $AD789, AO$5))</f>
        <v>#REF!</v>
      </c>
      <c r="AP789" s="362" t="e" cm="1">
        <f t="array" ref="AP789">IF($X789, "", INDEX(台羅韻母八聲調資料表, $AE789, $F789))</f>
        <v>#REF!</v>
      </c>
      <c r="AQ789" s="298"/>
      <c r="AR789" s="302" t="e">
        <f t="array" ref="AR789">IF($W789, "", INDEX(聲母資料表, $AA789, $AR$5))</f>
        <v>#REF!</v>
      </c>
      <c r="AS789" s="303" t="e">
        <f t="array" ref="AS789">IF($X789, "", INDEX(韻母資料表, $AD789, $AS$5))</f>
        <v>#REF!</v>
      </c>
      <c r="AT789" s="302" t="e">
        <f t="array" ref="AT789">IF($X789, "", INDEX(閩拼韻母八聲調資料表, $AE789, $AJ789))</f>
        <v>#REF!</v>
      </c>
      <c r="AV789" s="301" t="b">
        <f t="shared" si="323"/>
        <v>0</v>
      </c>
      <c r="AW789" s="301" t="str">
        <f>IF( $AV789, IFERROR( IF(MATCH( $E789, 顎音化聲母!$H$9:$H$37, 0), TRUE, FALSE), FALSE), "")</f>
        <v/>
      </c>
      <c r="AX789" s="301" t="str">
        <f t="array" ref="AX789">IF( AND($AV789, $AW789), INDEX(顎音化聲母資料表, MATCH( $D789 &amp; $E789, 顎音化聲母!$L$5:$L$136, 0), 3), "")</f>
        <v/>
      </c>
      <c r="AY789" s="301" t="e">
        <f t="shared" si="322"/>
        <v>#REF!</v>
      </c>
      <c r="AZ789" s="362" t="e">
        <f t="array" ref="AZ789">IF($AY789="", "", IF( $AX789&lt;&gt;"", $AX789,INDEX(聲母資料表, $AY789, $AZ$5)))</f>
        <v>#REF!</v>
      </c>
      <c r="BA789" s="362" t="e">
        <f t="array" ref="BA789">IF($X789, "", INDEX(方音八音反切資料表, $AE789, $AJ789))</f>
        <v>#REF!</v>
      </c>
    </row>
    <row r="790" spans="2:53">
      <c r="B790" s="307">
        <f t="shared" si="304"/>
        <v>783</v>
      </c>
      <c r="C790" s="404" t="e">
        <f>MID(#REF!, B790, 1)</f>
        <v>#REF!</v>
      </c>
      <c r="D790" s="312"/>
      <c r="E790" s="312"/>
      <c r="F790" s="296"/>
      <c r="G790" s="418" t="e">
        <f t="shared" si="305"/>
        <v>#REF!</v>
      </c>
      <c r="H790" s="269" t="e" cm="1">
        <f t="array" ref="H790">IF( OR($U790, NOT($V790), $X790), "",  $AF790 &amp; INDEX(中文數值資料表, $AJ790, 2) &amp; $AC790)</f>
        <v>#REF!</v>
      </c>
      <c r="I790" s="332" t="e">
        <f t="shared" si="306"/>
        <v>#REF!</v>
      </c>
      <c r="J790" s="333" t="e">
        <f t="shared" si="307"/>
        <v>#REF!</v>
      </c>
      <c r="K790" s="334" t="e">
        <f t="shared" si="308"/>
        <v>#REF!</v>
      </c>
      <c r="L790" s="335" t="e">
        <f t="shared" si="309"/>
        <v>#REF!</v>
      </c>
      <c r="M790" s="270" t="e">
        <f t="shared" ca="1" si="310"/>
        <v>#REF!</v>
      </c>
      <c r="N790" s="270" t="e">
        <f t="shared" ca="1" si="311"/>
        <v>#REF!</v>
      </c>
      <c r="O790" s="270" t="e">
        <f t="shared" ca="1" si="312"/>
        <v>#REF!</v>
      </c>
      <c r="P790" s="270" t="e">
        <f t="shared" ca="1" si="326"/>
        <v>#REF!</v>
      </c>
      <c r="Q790" s="270" t="e">
        <f t="shared" ca="1" si="326"/>
        <v>#REF!</v>
      </c>
      <c r="R790" s="271" t="e">
        <f t="shared" ca="1" si="313"/>
        <v>#REF!</v>
      </c>
      <c r="S790" s="271" t="e">
        <f t="shared" ca="1" si="314"/>
        <v>#REF!</v>
      </c>
      <c r="T790" s="244"/>
      <c r="U790" s="272" t="b">
        <f t="shared" si="315"/>
        <v>0</v>
      </c>
      <c r="V790" s="272" t="e">
        <f t="shared" si="316"/>
        <v>#REF!</v>
      </c>
      <c r="W790" s="272" t="e">
        <f t="shared" si="324"/>
        <v>#REF!</v>
      </c>
      <c r="X790" s="272" t="e">
        <f t="shared" si="317"/>
        <v>#REF!</v>
      </c>
      <c r="Y790" s="272" t="e">
        <f t="shared" si="318"/>
        <v>#REF!</v>
      </c>
      <c r="Z790" s="298"/>
      <c r="AA790" s="305" t="e">
        <f t="shared" si="319"/>
        <v>#REF!</v>
      </c>
      <c r="AB790" s="301" t="e" cm="1">
        <f t="array" ref="AB790">IF( $AA790="", "", INDEX(聲母資料表, $AA790, AB$5))</f>
        <v>#REF!</v>
      </c>
      <c r="AC790" s="301" t="e" cm="1">
        <f t="array" ref="AC790">IF( $AA790="", "", INDEX(聲母資料表, $AA790, AC$5))</f>
        <v>#REF!</v>
      </c>
      <c r="AD790" s="305" t="e">
        <f t="shared" si="320"/>
        <v>#REF!</v>
      </c>
      <c r="AE790" s="301" t="e" cm="1">
        <f t="array" ref="AE790">IF( $X790, "", INDEX(韻母資料表, AD790, AE$5))</f>
        <v>#REF!</v>
      </c>
      <c r="AF790" s="301" t="e" cm="1">
        <f t="array" ref="AF790">IF( $X790, "", INDEX(韻母資料表, AE790, AF$5))</f>
        <v>#REF!</v>
      </c>
      <c r="AG790" s="298"/>
      <c r="AH790" s="301" t="e">
        <f t="array" ref="AH790">IF( $X790, "", IF( INDEX(韻母資料表, AD790, $AH$5) = "入聲", TRUE, FALSE) )</f>
        <v>#REF!</v>
      </c>
      <c r="AI790" s="302" t="e">
        <f t="shared" si="321"/>
        <v>#REF!</v>
      </c>
      <c r="AJ790" s="302" t="e">
        <f t="shared" si="325"/>
        <v>#REF!</v>
      </c>
      <c r="AK790" s="362" t="e">
        <f t="array" ref="AK790">IF( $X790, "", INDEX(韻母資料表, $AD790, $AK$5))</f>
        <v>#REF!</v>
      </c>
      <c r="AL790" s="362" t="e">
        <f t="array" ref="AL790">IF($X790, "", INDEX(白話字韻母八聲調資料表, $AE790, $AJ790))</f>
        <v>#REF!</v>
      </c>
      <c r="AM790" s="298"/>
      <c r="AN790" s="362" t="e" cm="1">
        <f t="array" ref="AN790">IF($W790, "", INDEX(聲母資料表, $AA790, AN$5))</f>
        <v>#REF!</v>
      </c>
      <c r="AO790" s="367" t="e" cm="1">
        <f t="array" ref="AO790">IF($X790, "", INDEX(韻母資料表, $AD790, AO$5))</f>
        <v>#REF!</v>
      </c>
      <c r="AP790" s="362" t="e" cm="1">
        <f t="array" ref="AP790">IF($X790, "", INDEX(台羅韻母八聲調資料表, $AE790, $F790))</f>
        <v>#REF!</v>
      </c>
      <c r="AQ790" s="298"/>
      <c r="AR790" s="302" t="e">
        <f t="array" ref="AR790">IF($W790, "", INDEX(聲母資料表, $AA790, $AR$5))</f>
        <v>#REF!</v>
      </c>
      <c r="AS790" s="303" t="e">
        <f t="array" ref="AS790">IF($X790, "", INDEX(韻母資料表, $AD790, $AS$5))</f>
        <v>#REF!</v>
      </c>
      <c r="AT790" s="302" t="e">
        <f t="array" ref="AT790">IF($X790, "", INDEX(閩拼韻母八聲調資料表, $AE790, $AJ790))</f>
        <v>#REF!</v>
      </c>
      <c r="AV790" s="301" t="b">
        <f t="shared" si="323"/>
        <v>0</v>
      </c>
      <c r="AW790" s="301" t="str">
        <f>IF( $AV790, IFERROR( IF(MATCH( $E790, 顎音化聲母!$H$9:$H$37, 0), TRUE, FALSE), FALSE), "")</f>
        <v/>
      </c>
      <c r="AX790" s="301" t="str">
        <f t="array" ref="AX790">IF( AND($AV790, $AW790), INDEX(顎音化聲母資料表, MATCH( $D790 &amp; $E790, 顎音化聲母!$L$5:$L$136, 0), 3), "")</f>
        <v/>
      </c>
      <c r="AY790" s="301" t="e">
        <f t="shared" si="322"/>
        <v>#REF!</v>
      </c>
      <c r="AZ790" s="362" t="e">
        <f t="array" ref="AZ790">IF($AY790="", "", IF( $AX790&lt;&gt;"", $AX790,INDEX(聲母資料表, $AY790, $AZ$5)))</f>
        <v>#REF!</v>
      </c>
      <c r="BA790" s="362" t="e">
        <f t="array" ref="BA790">IF($X790, "", INDEX(方音八音反切資料表, $AE790, $AJ790))</f>
        <v>#REF!</v>
      </c>
    </row>
    <row r="791" spans="2:53">
      <c r="B791" s="307">
        <f t="shared" si="304"/>
        <v>784</v>
      </c>
      <c r="C791" s="404" t="e">
        <f>MID(#REF!, B791, 1)</f>
        <v>#REF!</v>
      </c>
      <c r="D791" s="312"/>
      <c r="E791" s="312"/>
      <c r="F791" s="296"/>
      <c r="G791" s="418" t="e">
        <f t="shared" si="305"/>
        <v>#REF!</v>
      </c>
      <c r="H791" s="269" t="e" cm="1">
        <f t="array" ref="H791">IF( OR($U791, NOT($V791), $X791), "",  $AF791 &amp; INDEX(中文數值資料表, $AJ791, 2) &amp; $AC791)</f>
        <v>#REF!</v>
      </c>
      <c r="I791" s="332" t="e">
        <f t="shared" si="306"/>
        <v>#REF!</v>
      </c>
      <c r="J791" s="333" t="e">
        <f t="shared" si="307"/>
        <v>#REF!</v>
      </c>
      <c r="K791" s="334" t="e">
        <f t="shared" si="308"/>
        <v>#REF!</v>
      </c>
      <c r="L791" s="335" t="e">
        <f t="shared" si="309"/>
        <v>#REF!</v>
      </c>
      <c r="M791" s="270" t="e">
        <f t="shared" ca="1" si="310"/>
        <v>#REF!</v>
      </c>
      <c r="N791" s="270" t="e">
        <f t="shared" ca="1" si="311"/>
        <v>#REF!</v>
      </c>
      <c r="O791" s="270" t="e">
        <f t="shared" ca="1" si="312"/>
        <v>#REF!</v>
      </c>
      <c r="P791" s="270" t="e">
        <f t="shared" ca="1" si="326"/>
        <v>#REF!</v>
      </c>
      <c r="Q791" s="270" t="e">
        <f t="shared" ca="1" si="326"/>
        <v>#REF!</v>
      </c>
      <c r="R791" s="271" t="e">
        <f t="shared" ca="1" si="313"/>
        <v>#REF!</v>
      </c>
      <c r="S791" s="271" t="e">
        <f t="shared" ca="1" si="314"/>
        <v>#REF!</v>
      </c>
      <c r="T791" s="244"/>
      <c r="U791" s="272" t="b">
        <f t="shared" si="315"/>
        <v>0</v>
      </c>
      <c r="V791" s="272" t="e">
        <f t="shared" si="316"/>
        <v>#REF!</v>
      </c>
      <c r="W791" s="272" t="e">
        <f t="shared" si="324"/>
        <v>#REF!</v>
      </c>
      <c r="X791" s="272" t="e">
        <f t="shared" si="317"/>
        <v>#REF!</v>
      </c>
      <c r="Y791" s="272" t="e">
        <f t="shared" si="318"/>
        <v>#REF!</v>
      </c>
      <c r="Z791" s="298"/>
      <c r="AA791" s="305" t="e">
        <f t="shared" si="319"/>
        <v>#REF!</v>
      </c>
      <c r="AB791" s="301" t="e" cm="1">
        <f t="array" ref="AB791">IF( $AA791="", "", INDEX(聲母資料表, $AA791, AB$5))</f>
        <v>#REF!</v>
      </c>
      <c r="AC791" s="301" t="e" cm="1">
        <f t="array" ref="AC791">IF( $AA791="", "", INDEX(聲母資料表, $AA791, AC$5))</f>
        <v>#REF!</v>
      </c>
      <c r="AD791" s="305" t="e">
        <f t="shared" si="320"/>
        <v>#REF!</v>
      </c>
      <c r="AE791" s="301" t="e" cm="1">
        <f t="array" ref="AE791">IF( $X791, "", INDEX(韻母資料表, AD791, AE$5))</f>
        <v>#REF!</v>
      </c>
      <c r="AF791" s="301" t="e" cm="1">
        <f t="array" ref="AF791">IF( $X791, "", INDEX(韻母資料表, AE791, AF$5))</f>
        <v>#REF!</v>
      </c>
      <c r="AG791" s="298"/>
      <c r="AH791" s="301" t="e">
        <f t="array" ref="AH791">IF( $X791, "", IF( INDEX(韻母資料表, AD791, $AH$5) = "入聲", TRUE, FALSE) )</f>
        <v>#REF!</v>
      </c>
      <c r="AI791" s="302" t="e">
        <f t="shared" si="321"/>
        <v>#REF!</v>
      </c>
      <c r="AJ791" s="302" t="e">
        <f t="shared" si="325"/>
        <v>#REF!</v>
      </c>
      <c r="AK791" s="362" t="e">
        <f t="array" ref="AK791">IF( $X791, "", INDEX(韻母資料表, $AD791, $AK$5))</f>
        <v>#REF!</v>
      </c>
      <c r="AL791" s="362" t="e">
        <f t="array" ref="AL791">IF($X791, "", INDEX(白話字韻母八聲調資料表, $AE791, $AJ791))</f>
        <v>#REF!</v>
      </c>
      <c r="AM791" s="298"/>
      <c r="AN791" s="362" t="e" cm="1">
        <f t="array" ref="AN791">IF($W791, "", INDEX(聲母資料表, $AA791, AN$5))</f>
        <v>#REF!</v>
      </c>
      <c r="AO791" s="367" t="e" cm="1">
        <f t="array" ref="AO791">IF($X791, "", INDEX(韻母資料表, $AD791, AO$5))</f>
        <v>#REF!</v>
      </c>
      <c r="AP791" s="362" t="e" cm="1">
        <f t="array" ref="AP791">IF($X791, "", INDEX(台羅韻母八聲調資料表, $AE791, $F791))</f>
        <v>#REF!</v>
      </c>
      <c r="AQ791" s="298"/>
      <c r="AR791" s="302" t="e">
        <f t="array" ref="AR791">IF($W791, "", INDEX(聲母資料表, $AA791, $AR$5))</f>
        <v>#REF!</v>
      </c>
      <c r="AS791" s="303" t="e">
        <f t="array" ref="AS791">IF($X791, "", INDEX(韻母資料表, $AD791, $AS$5))</f>
        <v>#REF!</v>
      </c>
      <c r="AT791" s="302" t="e">
        <f t="array" ref="AT791">IF($X791, "", INDEX(閩拼韻母八聲調資料表, $AE791, $AJ791))</f>
        <v>#REF!</v>
      </c>
      <c r="AV791" s="301" t="b">
        <f t="shared" si="323"/>
        <v>0</v>
      </c>
      <c r="AW791" s="301" t="str">
        <f>IF( $AV791, IFERROR( IF(MATCH( $E791, 顎音化聲母!$H$9:$H$37, 0), TRUE, FALSE), FALSE), "")</f>
        <v/>
      </c>
      <c r="AX791" s="301" t="str">
        <f t="array" ref="AX791">IF( AND($AV791, $AW791), INDEX(顎音化聲母資料表, MATCH( $D791 &amp; $E791, 顎音化聲母!$L$5:$L$136, 0), 3), "")</f>
        <v/>
      </c>
      <c r="AY791" s="301" t="e">
        <f t="shared" si="322"/>
        <v>#REF!</v>
      </c>
      <c r="AZ791" s="362" t="e">
        <f t="array" ref="AZ791">IF($AY791="", "", IF( $AX791&lt;&gt;"", $AX791,INDEX(聲母資料表, $AY791, $AZ$5)))</f>
        <v>#REF!</v>
      </c>
      <c r="BA791" s="362" t="e">
        <f t="array" ref="BA791">IF($X791, "", INDEX(方音八音反切資料表, $AE791, $AJ791))</f>
        <v>#REF!</v>
      </c>
    </row>
    <row r="792" spans="2:53">
      <c r="B792" s="307">
        <f t="shared" si="304"/>
        <v>785</v>
      </c>
      <c r="C792" s="404" t="e">
        <f>MID(#REF!, B792, 1)</f>
        <v>#REF!</v>
      </c>
      <c r="D792" s="312"/>
      <c r="E792" s="312"/>
      <c r="F792" s="296"/>
      <c r="G792" s="418" t="e">
        <f t="shared" si="305"/>
        <v>#REF!</v>
      </c>
      <c r="H792" s="269" t="e" cm="1">
        <f t="array" ref="H792">IF( OR($U792, NOT($V792), $X792), "",  $AF792 &amp; INDEX(中文數值資料表, $AJ792, 2) &amp; $AC792)</f>
        <v>#REF!</v>
      </c>
      <c r="I792" s="332" t="e">
        <f t="shared" si="306"/>
        <v>#REF!</v>
      </c>
      <c r="J792" s="333" t="e">
        <f t="shared" si="307"/>
        <v>#REF!</v>
      </c>
      <c r="K792" s="334" t="e">
        <f t="shared" si="308"/>
        <v>#REF!</v>
      </c>
      <c r="L792" s="335" t="e">
        <f t="shared" si="309"/>
        <v>#REF!</v>
      </c>
      <c r="M792" s="270" t="e">
        <f t="shared" ca="1" si="310"/>
        <v>#REF!</v>
      </c>
      <c r="N792" s="270" t="e">
        <f t="shared" ca="1" si="311"/>
        <v>#REF!</v>
      </c>
      <c r="O792" s="270" t="e">
        <f t="shared" ca="1" si="312"/>
        <v>#REF!</v>
      </c>
      <c r="P792" s="270" t="e">
        <f t="shared" ca="1" si="326"/>
        <v>#REF!</v>
      </c>
      <c r="Q792" s="270" t="e">
        <f t="shared" ca="1" si="326"/>
        <v>#REF!</v>
      </c>
      <c r="R792" s="271" t="e">
        <f t="shared" ca="1" si="313"/>
        <v>#REF!</v>
      </c>
      <c r="S792" s="271" t="e">
        <f t="shared" ca="1" si="314"/>
        <v>#REF!</v>
      </c>
      <c r="T792" s="244"/>
      <c r="U792" s="272" t="b">
        <f t="shared" si="315"/>
        <v>0</v>
      </c>
      <c r="V792" s="272" t="e">
        <f t="shared" si="316"/>
        <v>#REF!</v>
      </c>
      <c r="W792" s="272" t="e">
        <f t="shared" si="324"/>
        <v>#REF!</v>
      </c>
      <c r="X792" s="272" t="e">
        <f t="shared" si="317"/>
        <v>#REF!</v>
      </c>
      <c r="Y792" s="272" t="e">
        <f t="shared" si="318"/>
        <v>#REF!</v>
      </c>
      <c r="Z792" s="298"/>
      <c r="AA792" s="305" t="e">
        <f t="shared" si="319"/>
        <v>#REF!</v>
      </c>
      <c r="AB792" s="301" t="e" cm="1">
        <f t="array" ref="AB792">IF( $AA792="", "", INDEX(聲母資料表, $AA792, AB$5))</f>
        <v>#REF!</v>
      </c>
      <c r="AC792" s="301" t="e" cm="1">
        <f t="array" ref="AC792">IF( $AA792="", "", INDEX(聲母資料表, $AA792, AC$5))</f>
        <v>#REF!</v>
      </c>
      <c r="AD792" s="305" t="e">
        <f t="shared" si="320"/>
        <v>#REF!</v>
      </c>
      <c r="AE792" s="301" t="e" cm="1">
        <f t="array" ref="AE792">IF( $X792, "", INDEX(韻母資料表, AD792, AE$5))</f>
        <v>#REF!</v>
      </c>
      <c r="AF792" s="301" t="e" cm="1">
        <f t="array" ref="AF792">IF( $X792, "", INDEX(韻母資料表, AE792, AF$5))</f>
        <v>#REF!</v>
      </c>
      <c r="AG792" s="298"/>
      <c r="AH792" s="301" t="e">
        <f t="array" ref="AH792">IF( $X792, "", IF( INDEX(韻母資料表, AD792, $AH$5) = "入聲", TRUE, FALSE) )</f>
        <v>#REF!</v>
      </c>
      <c r="AI792" s="302" t="e">
        <f t="shared" si="321"/>
        <v>#REF!</v>
      </c>
      <c r="AJ792" s="302" t="e">
        <f t="shared" si="325"/>
        <v>#REF!</v>
      </c>
      <c r="AK792" s="362" t="e">
        <f t="array" ref="AK792">IF( $X792, "", INDEX(韻母資料表, $AD792, $AK$5))</f>
        <v>#REF!</v>
      </c>
      <c r="AL792" s="362" t="e">
        <f t="array" ref="AL792">IF($X792, "", INDEX(白話字韻母八聲調資料表, $AE792, $AJ792))</f>
        <v>#REF!</v>
      </c>
      <c r="AM792" s="298"/>
      <c r="AN792" s="362" t="e" cm="1">
        <f t="array" ref="AN792">IF($W792, "", INDEX(聲母資料表, $AA792, AN$5))</f>
        <v>#REF!</v>
      </c>
      <c r="AO792" s="367" t="e" cm="1">
        <f t="array" ref="AO792">IF($X792, "", INDEX(韻母資料表, $AD792, AO$5))</f>
        <v>#REF!</v>
      </c>
      <c r="AP792" s="362" t="e" cm="1">
        <f t="array" ref="AP792">IF($X792, "", INDEX(台羅韻母八聲調資料表, $AE792, $F792))</f>
        <v>#REF!</v>
      </c>
      <c r="AQ792" s="298"/>
      <c r="AR792" s="302" t="e">
        <f t="array" ref="AR792">IF($W792, "", INDEX(聲母資料表, $AA792, $AR$5))</f>
        <v>#REF!</v>
      </c>
      <c r="AS792" s="303" t="e">
        <f t="array" ref="AS792">IF($X792, "", INDEX(韻母資料表, $AD792, $AS$5))</f>
        <v>#REF!</v>
      </c>
      <c r="AT792" s="302" t="e">
        <f t="array" ref="AT792">IF($X792, "", INDEX(閩拼韻母八聲調資料表, $AE792, $AJ792))</f>
        <v>#REF!</v>
      </c>
      <c r="AV792" s="301" t="b">
        <f t="shared" si="323"/>
        <v>0</v>
      </c>
      <c r="AW792" s="301" t="str">
        <f>IF( $AV792, IFERROR( IF(MATCH( $E792, 顎音化聲母!$H$9:$H$37, 0), TRUE, FALSE), FALSE), "")</f>
        <v/>
      </c>
      <c r="AX792" s="301" t="str">
        <f t="array" ref="AX792">IF( AND($AV792, $AW792), INDEX(顎音化聲母資料表, MATCH( $D792 &amp; $E792, 顎音化聲母!$L$5:$L$136, 0), 3), "")</f>
        <v/>
      </c>
      <c r="AY792" s="301" t="e">
        <f t="shared" si="322"/>
        <v>#REF!</v>
      </c>
      <c r="AZ792" s="362" t="e">
        <f t="array" ref="AZ792">IF($AY792="", "", IF( $AX792&lt;&gt;"", $AX792,INDEX(聲母資料表, $AY792, $AZ$5)))</f>
        <v>#REF!</v>
      </c>
      <c r="BA792" s="362" t="e">
        <f t="array" ref="BA792">IF($X792, "", INDEX(方音八音反切資料表, $AE792, $AJ792))</f>
        <v>#REF!</v>
      </c>
    </row>
    <row r="793" spans="2:53">
      <c r="B793" s="307">
        <f t="shared" si="304"/>
        <v>786</v>
      </c>
      <c r="C793" s="404" t="e">
        <f>MID(#REF!, B793, 1)</f>
        <v>#REF!</v>
      </c>
      <c r="D793" s="312"/>
      <c r="E793" s="312"/>
      <c r="F793" s="296"/>
      <c r="G793" s="418" t="e">
        <f t="shared" si="305"/>
        <v>#REF!</v>
      </c>
      <c r="H793" s="269" t="e" cm="1">
        <f t="array" ref="H793">IF( OR($U793, NOT($V793), $X793), "",  $AF793 &amp; INDEX(中文數值資料表, $AJ793, 2) &amp; $AC793)</f>
        <v>#REF!</v>
      </c>
      <c r="I793" s="332" t="e">
        <f t="shared" si="306"/>
        <v>#REF!</v>
      </c>
      <c r="J793" s="333" t="e">
        <f t="shared" si="307"/>
        <v>#REF!</v>
      </c>
      <c r="K793" s="334" t="e">
        <f t="shared" si="308"/>
        <v>#REF!</v>
      </c>
      <c r="L793" s="335" t="e">
        <f t="shared" si="309"/>
        <v>#REF!</v>
      </c>
      <c r="M793" s="270" t="e">
        <f t="shared" ca="1" si="310"/>
        <v>#REF!</v>
      </c>
      <c r="N793" s="270" t="e">
        <f t="shared" ca="1" si="311"/>
        <v>#REF!</v>
      </c>
      <c r="O793" s="270" t="e">
        <f t="shared" ca="1" si="312"/>
        <v>#REF!</v>
      </c>
      <c r="P793" s="270" t="e">
        <f t="shared" ca="1" si="326"/>
        <v>#REF!</v>
      </c>
      <c r="Q793" s="270" t="e">
        <f t="shared" ca="1" si="326"/>
        <v>#REF!</v>
      </c>
      <c r="R793" s="271" t="e">
        <f t="shared" ca="1" si="313"/>
        <v>#REF!</v>
      </c>
      <c r="S793" s="271" t="e">
        <f t="shared" ca="1" si="314"/>
        <v>#REF!</v>
      </c>
      <c r="T793" s="244"/>
      <c r="U793" s="272" t="b">
        <f t="shared" si="315"/>
        <v>0</v>
      </c>
      <c r="V793" s="272" t="e">
        <f t="shared" si="316"/>
        <v>#REF!</v>
      </c>
      <c r="W793" s="272" t="e">
        <f t="shared" si="324"/>
        <v>#REF!</v>
      </c>
      <c r="X793" s="272" t="e">
        <f t="shared" si="317"/>
        <v>#REF!</v>
      </c>
      <c r="Y793" s="272" t="e">
        <f t="shared" si="318"/>
        <v>#REF!</v>
      </c>
      <c r="Z793" s="298"/>
      <c r="AA793" s="305" t="e">
        <f t="shared" si="319"/>
        <v>#REF!</v>
      </c>
      <c r="AB793" s="301" t="e" cm="1">
        <f t="array" ref="AB793">IF( $AA793="", "", INDEX(聲母資料表, $AA793, AB$5))</f>
        <v>#REF!</v>
      </c>
      <c r="AC793" s="301" t="e" cm="1">
        <f t="array" ref="AC793">IF( $AA793="", "", INDEX(聲母資料表, $AA793, AC$5))</f>
        <v>#REF!</v>
      </c>
      <c r="AD793" s="305" t="e">
        <f t="shared" si="320"/>
        <v>#REF!</v>
      </c>
      <c r="AE793" s="301" t="e" cm="1">
        <f t="array" ref="AE793">IF( $X793, "", INDEX(韻母資料表, AD793, AE$5))</f>
        <v>#REF!</v>
      </c>
      <c r="AF793" s="301" t="e" cm="1">
        <f t="array" ref="AF793">IF( $X793, "", INDEX(韻母資料表, AE793, AF$5))</f>
        <v>#REF!</v>
      </c>
      <c r="AG793" s="298"/>
      <c r="AH793" s="301" t="e">
        <f t="array" ref="AH793">IF( $X793, "", IF( INDEX(韻母資料表, AD793, $AH$5) = "入聲", TRUE, FALSE) )</f>
        <v>#REF!</v>
      </c>
      <c r="AI793" s="302" t="e">
        <f t="shared" si="321"/>
        <v>#REF!</v>
      </c>
      <c r="AJ793" s="302" t="e">
        <f t="shared" si="325"/>
        <v>#REF!</v>
      </c>
      <c r="AK793" s="362" t="e">
        <f t="array" ref="AK793">IF( $X793, "", INDEX(韻母資料表, $AD793, $AK$5))</f>
        <v>#REF!</v>
      </c>
      <c r="AL793" s="362" t="e">
        <f t="array" ref="AL793">IF($X793, "", INDEX(白話字韻母八聲調資料表, $AE793, $AJ793))</f>
        <v>#REF!</v>
      </c>
      <c r="AM793" s="298"/>
      <c r="AN793" s="362" t="e" cm="1">
        <f t="array" ref="AN793">IF($W793, "", INDEX(聲母資料表, $AA793, AN$5))</f>
        <v>#REF!</v>
      </c>
      <c r="AO793" s="367" t="e" cm="1">
        <f t="array" ref="AO793">IF($X793, "", INDEX(韻母資料表, $AD793, AO$5))</f>
        <v>#REF!</v>
      </c>
      <c r="AP793" s="362" t="e" cm="1">
        <f t="array" ref="AP793">IF($X793, "", INDEX(台羅韻母八聲調資料表, $AE793, $F793))</f>
        <v>#REF!</v>
      </c>
      <c r="AQ793" s="298"/>
      <c r="AR793" s="302" t="e">
        <f t="array" ref="AR793">IF($W793, "", INDEX(聲母資料表, $AA793, $AR$5))</f>
        <v>#REF!</v>
      </c>
      <c r="AS793" s="303" t="e">
        <f t="array" ref="AS793">IF($X793, "", INDEX(韻母資料表, $AD793, $AS$5))</f>
        <v>#REF!</v>
      </c>
      <c r="AT793" s="302" t="e">
        <f t="array" ref="AT793">IF($X793, "", INDEX(閩拼韻母八聲調資料表, $AE793, $AJ793))</f>
        <v>#REF!</v>
      </c>
      <c r="AV793" s="301" t="b">
        <f t="shared" si="323"/>
        <v>0</v>
      </c>
      <c r="AW793" s="301" t="str">
        <f>IF( $AV793, IFERROR( IF(MATCH( $E793, 顎音化聲母!$H$9:$H$37, 0), TRUE, FALSE), FALSE), "")</f>
        <v/>
      </c>
      <c r="AX793" s="301" t="str">
        <f t="array" ref="AX793">IF( AND($AV793, $AW793), INDEX(顎音化聲母資料表, MATCH( $D793 &amp; $E793, 顎音化聲母!$L$5:$L$136, 0), 3), "")</f>
        <v/>
      </c>
      <c r="AY793" s="301" t="e">
        <f t="shared" si="322"/>
        <v>#REF!</v>
      </c>
      <c r="AZ793" s="362" t="e">
        <f t="array" ref="AZ793">IF($AY793="", "", IF( $AX793&lt;&gt;"", $AX793,INDEX(聲母資料表, $AY793, $AZ$5)))</f>
        <v>#REF!</v>
      </c>
      <c r="BA793" s="362" t="e">
        <f t="array" ref="BA793">IF($X793, "", INDEX(方音八音反切資料表, $AE793, $AJ793))</f>
        <v>#REF!</v>
      </c>
    </row>
    <row r="794" spans="2:53">
      <c r="B794" s="307">
        <f t="shared" si="304"/>
        <v>787</v>
      </c>
      <c r="C794" s="404" t="e">
        <f>MID(#REF!, B794, 1)</f>
        <v>#REF!</v>
      </c>
      <c r="D794" s="312"/>
      <c r="E794" s="312"/>
      <c r="F794" s="296"/>
      <c r="G794" s="418" t="e">
        <f t="shared" si="305"/>
        <v>#REF!</v>
      </c>
      <c r="H794" s="269" t="e" cm="1">
        <f t="array" ref="H794">IF( OR($U794, NOT($V794), $X794), "",  $AF794 &amp; INDEX(中文數值資料表, $AJ794, 2) &amp; $AC794)</f>
        <v>#REF!</v>
      </c>
      <c r="I794" s="332" t="e">
        <f t="shared" si="306"/>
        <v>#REF!</v>
      </c>
      <c r="J794" s="333" t="e">
        <f t="shared" si="307"/>
        <v>#REF!</v>
      </c>
      <c r="K794" s="334" t="e">
        <f t="shared" si="308"/>
        <v>#REF!</v>
      </c>
      <c r="L794" s="335" t="e">
        <f t="shared" si="309"/>
        <v>#REF!</v>
      </c>
      <c r="M794" s="270" t="e">
        <f t="shared" ca="1" si="310"/>
        <v>#REF!</v>
      </c>
      <c r="N794" s="270" t="e">
        <f t="shared" ca="1" si="311"/>
        <v>#REF!</v>
      </c>
      <c r="O794" s="270" t="e">
        <f t="shared" ca="1" si="312"/>
        <v>#REF!</v>
      </c>
      <c r="P794" s="270" t="e">
        <f t="shared" ca="1" si="326"/>
        <v>#REF!</v>
      </c>
      <c r="Q794" s="270" t="e">
        <f t="shared" ca="1" si="326"/>
        <v>#REF!</v>
      </c>
      <c r="R794" s="271" t="e">
        <f t="shared" ca="1" si="313"/>
        <v>#REF!</v>
      </c>
      <c r="S794" s="271" t="e">
        <f t="shared" ca="1" si="314"/>
        <v>#REF!</v>
      </c>
      <c r="T794" s="244"/>
      <c r="U794" s="272" t="b">
        <f t="shared" si="315"/>
        <v>0</v>
      </c>
      <c r="V794" s="272" t="e">
        <f t="shared" si="316"/>
        <v>#REF!</v>
      </c>
      <c r="W794" s="272" t="e">
        <f t="shared" si="324"/>
        <v>#REF!</v>
      </c>
      <c r="X794" s="272" t="e">
        <f t="shared" si="317"/>
        <v>#REF!</v>
      </c>
      <c r="Y794" s="272" t="e">
        <f t="shared" si="318"/>
        <v>#REF!</v>
      </c>
      <c r="Z794" s="298"/>
      <c r="AA794" s="305" t="e">
        <f t="shared" si="319"/>
        <v>#REF!</v>
      </c>
      <c r="AB794" s="301" t="e" cm="1">
        <f t="array" ref="AB794">IF( $AA794="", "", INDEX(聲母資料表, $AA794, AB$5))</f>
        <v>#REF!</v>
      </c>
      <c r="AC794" s="301" t="e" cm="1">
        <f t="array" ref="AC794">IF( $AA794="", "", INDEX(聲母資料表, $AA794, AC$5))</f>
        <v>#REF!</v>
      </c>
      <c r="AD794" s="305" t="e">
        <f t="shared" si="320"/>
        <v>#REF!</v>
      </c>
      <c r="AE794" s="301" t="e" cm="1">
        <f t="array" ref="AE794">IF( $X794, "", INDEX(韻母資料表, AD794, AE$5))</f>
        <v>#REF!</v>
      </c>
      <c r="AF794" s="301" t="e" cm="1">
        <f t="array" ref="AF794">IF( $X794, "", INDEX(韻母資料表, AE794, AF$5))</f>
        <v>#REF!</v>
      </c>
      <c r="AG794" s="298"/>
      <c r="AH794" s="301" t="e">
        <f t="array" ref="AH794">IF( $X794, "", IF( INDEX(韻母資料表, AD794, $AH$5) = "入聲", TRUE, FALSE) )</f>
        <v>#REF!</v>
      </c>
      <c r="AI794" s="302" t="e">
        <f t="shared" si="321"/>
        <v>#REF!</v>
      </c>
      <c r="AJ794" s="302" t="e">
        <f t="shared" si="325"/>
        <v>#REF!</v>
      </c>
      <c r="AK794" s="362" t="e">
        <f t="array" ref="AK794">IF( $X794, "", INDEX(韻母資料表, $AD794, $AK$5))</f>
        <v>#REF!</v>
      </c>
      <c r="AL794" s="362" t="e">
        <f t="array" ref="AL794">IF($X794, "", INDEX(白話字韻母八聲調資料表, $AE794, $AJ794))</f>
        <v>#REF!</v>
      </c>
      <c r="AM794" s="298"/>
      <c r="AN794" s="362" t="e" cm="1">
        <f t="array" ref="AN794">IF($W794, "", INDEX(聲母資料表, $AA794, AN$5))</f>
        <v>#REF!</v>
      </c>
      <c r="AO794" s="367" t="e" cm="1">
        <f t="array" ref="AO794">IF($X794, "", INDEX(韻母資料表, $AD794, AO$5))</f>
        <v>#REF!</v>
      </c>
      <c r="AP794" s="362" t="e" cm="1">
        <f t="array" ref="AP794">IF($X794, "", INDEX(台羅韻母八聲調資料表, $AE794, $F794))</f>
        <v>#REF!</v>
      </c>
      <c r="AQ794" s="298"/>
      <c r="AR794" s="302" t="e">
        <f t="array" ref="AR794">IF($W794, "", INDEX(聲母資料表, $AA794, $AR$5))</f>
        <v>#REF!</v>
      </c>
      <c r="AS794" s="303" t="e">
        <f t="array" ref="AS794">IF($X794, "", INDEX(韻母資料表, $AD794, $AS$5))</f>
        <v>#REF!</v>
      </c>
      <c r="AT794" s="302" t="e">
        <f t="array" ref="AT794">IF($X794, "", INDEX(閩拼韻母八聲調資料表, $AE794, $AJ794))</f>
        <v>#REF!</v>
      </c>
      <c r="AV794" s="301" t="b">
        <f t="shared" si="323"/>
        <v>0</v>
      </c>
      <c r="AW794" s="301" t="str">
        <f>IF( $AV794, IFERROR( IF(MATCH( $E794, 顎音化聲母!$H$9:$H$37, 0), TRUE, FALSE), FALSE), "")</f>
        <v/>
      </c>
      <c r="AX794" s="301" t="str">
        <f t="array" ref="AX794">IF( AND($AV794, $AW794), INDEX(顎音化聲母資料表, MATCH( $D794 &amp; $E794, 顎音化聲母!$L$5:$L$136, 0), 3), "")</f>
        <v/>
      </c>
      <c r="AY794" s="301" t="e">
        <f t="shared" si="322"/>
        <v>#REF!</v>
      </c>
      <c r="AZ794" s="362" t="e">
        <f t="array" ref="AZ794">IF($AY794="", "", IF( $AX794&lt;&gt;"", $AX794,INDEX(聲母資料表, $AY794, $AZ$5)))</f>
        <v>#REF!</v>
      </c>
      <c r="BA794" s="362" t="e">
        <f t="array" ref="BA794">IF($X794, "", INDEX(方音八音反切資料表, $AE794, $AJ794))</f>
        <v>#REF!</v>
      </c>
    </row>
    <row r="795" spans="2:53">
      <c r="B795" s="307">
        <f t="shared" si="304"/>
        <v>788</v>
      </c>
      <c r="C795" s="404" t="e">
        <f>MID(#REF!, B795, 1)</f>
        <v>#REF!</v>
      </c>
      <c r="D795" s="312"/>
      <c r="E795" s="312"/>
      <c r="F795" s="296"/>
      <c r="G795" s="418" t="e">
        <f t="shared" si="305"/>
        <v>#REF!</v>
      </c>
      <c r="H795" s="269" t="e" cm="1">
        <f t="array" ref="H795">IF( OR($U795, NOT($V795), $X795), "",  $AF795 &amp; INDEX(中文數值資料表, $AJ795, 2) &amp; $AC795)</f>
        <v>#REF!</v>
      </c>
      <c r="I795" s="332" t="e">
        <f t="shared" si="306"/>
        <v>#REF!</v>
      </c>
      <c r="J795" s="333" t="e">
        <f t="shared" si="307"/>
        <v>#REF!</v>
      </c>
      <c r="K795" s="334" t="e">
        <f t="shared" si="308"/>
        <v>#REF!</v>
      </c>
      <c r="L795" s="335" t="e">
        <f t="shared" si="309"/>
        <v>#REF!</v>
      </c>
      <c r="M795" s="270" t="e">
        <f t="shared" ca="1" si="310"/>
        <v>#REF!</v>
      </c>
      <c r="N795" s="270" t="e">
        <f t="shared" ca="1" si="311"/>
        <v>#REF!</v>
      </c>
      <c r="O795" s="270" t="e">
        <f t="shared" ca="1" si="312"/>
        <v>#REF!</v>
      </c>
      <c r="P795" s="270" t="e">
        <f t="shared" ca="1" si="326"/>
        <v>#REF!</v>
      </c>
      <c r="Q795" s="270" t="e">
        <f t="shared" ca="1" si="326"/>
        <v>#REF!</v>
      </c>
      <c r="R795" s="271" t="e">
        <f t="shared" ca="1" si="313"/>
        <v>#REF!</v>
      </c>
      <c r="S795" s="271" t="e">
        <f t="shared" ca="1" si="314"/>
        <v>#REF!</v>
      </c>
      <c r="T795" s="244"/>
      <c r="U795" s="272" t="b">
        <f t="shared" si="315"/>
        <v>0</v>
      </c>
      <c r="V795" s="272" t="e">
        <f t="shared" si="316"/>
        <v>#REF!</v>
      </c>
      <c r="W795" s="272" t="e">
        <f t="shared" si="324"/>
        <v>#REF!</v>
      </c>
      <c r="X795" s="272" t="e">
        <f t="shared" si="317"/>
        <v>#REF!</v>
      </c>
      <c r="Y795" s="272" t="e">
        <f t="shared" si="318"/>
        <v>#REF!</v>
      </c>
      <c r="Z795" s="298"/>
      <c r="AA795" s="305" t="e">
        <f t="shared" si="319"/>
        <v>#REF!</v>
      </c>
      <c r="AB795" s="301" t="e" cm="1">
        <f t="array" ref="AB795">IF( $AA795="", "", INDEX(聲母資料表, $AA795, AB$5))</f>
        <v>#REF!</v>
      </c>
      <c r="AC795" s="301" t="e" cm="1">
        <f t="array" ref="AC795">IF( $AA795="", "", INDEX(聲母資料表, $AA795, AC$5))</f>
        <v>#REF!</v>
      </c>
      <c r="AD795" s="305" t="e">
        <f t="shared" si="320"/>
        <v>#REF!</v>
      </c>
      <c r="AE795" s="301" t="e" cm="1">
        <f t="array" ref="AE795">IF( $X795, "", INDEX(韻母資料表, AD795, AE$5))</f>
        <v>#REF!</v>
      </c>
      <c r="AF795" s="301" t="e" cm="1">
        <f t="array" ref="AF795">IF( $X795, "", INDEX(韻母資料表, AE795, AF$5))</f>
        <v>#REF!</v>
      </c>
      <c r="AG795" s="298"/>
      <c r="AH795" s="301" t="e">
        <f t="array" ref="AH795">IF( $X795, "", IF( INDEX(韻母資料表, AD795, $AH$5) = "入聲", TRUE, FALSE) )</f>
        <v>#REF!</v>
      </c>
      <c r="AI795" s="302" t="e">
        <f t="shared" si="321"/>
        <v>#REF!</v>
      </c>
      <c r="AJ795" s="302" t="e">
        <f t="shared" si="325"/>
        <v>#REF!</v>
      </c>
      <c r="AK795" s="362" t="e">
        <f t="array" ref="AK795">IF( $X795, "", INDEX(韻母資料表, $AD795, $AK$5))</f>
        <v>#REF!</v>
      </c>
      <c r="AL795" s="362" t="e">
        <f t="array" ref="AL795">IF($X795, "", INDEX(白話字韻母八聲調資料表, $AE795, $AJ795))</f>
        <v>#REF!</v>
      </c>
      <c r="AM795" s="298"/>
      <c r="AN795" s="362" t="e" cm="1">
        <f t="array" ref="AN795">IF($W795, "", INDEX(聲母資料表, $AA795, AN$5))</f>
        <v>#REF!</v>
      </c>
      <c r="AO795" s="367" t="e" cm="1">
        <f t="array" ref="AO795">IF($X795, "", INDEX(韻母資料表, $AD795, AO$5))</f>
        <v>#REF!</v>
      </c>
      <c r="AP795" s="362" t="e" cm="1">
        <f t="array" ref="AP795">IF($X795, "", INDEX(台羅韻母八聲調資料表, $AE795, $F795))</f>
        <v>#REF!</v>
      </c>
      <c r="AQ795" s="298"/>
      <c r="AR795" s="302" t="e">
        <f t="array" ref="AR795">IF($W795, "", INDEX(聲母資料表, $AA795, $AR$5))</f>
        <v>#REF!</v>
      </c>
      <c r="AS795" s="303" t="e">
        <f t="array" ref="AS795">IF($X795, "", INDEX(韻母資料表, $AD795, $AS$5))</f>
        <v>#REF!</v>
      </c>
      <c r="AT795" s="302" t="e">
        <f t="array" ref="AT795">IF($X795, "", INDEX(閩拼韻母八聲調資料表, $AE795, $AJ795))</f>
        <v>#REF!</v>
      </c>
      <c r="AV795" s="301" t="b">
        <f t="shared" si="323"/>
        <v>0</v>
      </c>
      <c r="AW795" s="301" t="str">
        <f>IF( $AV795, IFERROR( IF(MATCH( $E795, 顎音化聲母!$H$9:$H$37, 0), TRUE, FALSE), FALSE), "")</f>
        <v/>
      </c>
      <c r="AX795" s="301" t="str">
        <f t="array" ref="AX795">IF( AND($AV795, $AW795), INDEX(顎音化聲母資料表, MATCH( $D795 &amp; $E795, 顎音化聲母!$L$5:$L$136, 0), 3), "")</f>
        <v/>
      </c>
      <c r="AY795" s="301" t="e">
        <f t="shared" si="322"/>
        <v>#REF!</v>
      </c>
      <c r="AZ795" s="362" t="e">
        <f t="array" ref="AZ795">IF($AY795="", "", IF( $AX795&lt;&gt;"", $AX795,INDEX(聲母資料表, $AY795, $AZ$5)))</f>
        <v>#REF!</v>
      </c>
      <c r="BA795" s="362" t="e">
        <f t="array" ref="BA795">IF($X795, "", INDEX(方音八音反切資料表, $AE795, $AJ795))</f>
        <v>#REF!</v>
      </c>
    </row>
    <row r="796" spans="2:53">
      <c r="B796" s="307">
        <f t="shared" si="304"/>
        <v>789</v>
      </c>
      <c r="C796" s="404" t="e">
        <f>MID(#REF!, B796, 1)</f>
        <v>#REF!</v>
      </c>
      <c r="D796" s="312"/>
      <c r="E796" s="312"/>
      <c r="F796" s="296"/>
      <c r="G796" s="418" t="e">
        <f t="shared" si="305"/>
        <v>#REF!</v>
      </c>
      <c r="H796" s="269" t="e" cm="1">
        <f t="array" ref="H796">IF( OR($U796, NOT($V796), $X796), "",  $AF796 &amp; INDEX(中文數值資料表, $AJ796, 2) &amp; $AC796)</f>
        <v>#REF!</v>
      </c>
      <c r="I796" s="332" t="e">
        <f t="shared" si="306"/>
        <v>#REF!</v>
      </c>
      <c r="J796" s="333" t="e">
        <f t="shared" si="307"/>
        <v>#REF!</v>
      </c>
      <c r="K796" s="334" t="e">
        <f t="shared" si="308"/>
        <v>#REF!</v>
      </c>
      <c r="L796" s="335" t="e">
        <f t="shared" si="309"/>
        <v>#REF!</v>
      </c>
      <c r="M796" s="270" t="e">
        <f t="shared" ca="1" si="310"/>
        <v>#REF!</v>
      </c>
      <c r="N796" s="270" t="e">
        <f t="shared" ca="1" si="311"/>
        <v>#REF!</v>
      </c>
      <c r="O796" s="270" t="e">
        <f t="shared" ca="1" si="312"/>
        <v>#REF!</v>
      </c>
      <c r="P796" s="270" t="e">
        <f t="shared" ca="1" si="326"/>
        <v>#REF!</v>
      </c>
      <c r="Q796" s="270" t="e">
        <f t="shared" ca="1" si="326"/>
        <v>#REF!</v>
      </c>
      <c r="R796" s="271" t="e">
        <f t="shared" ca="1" si="313"/>
        <v>#REF!</v>
      </c>
      <c r="S796" s="271" t="e">
        <f t="shared" ca="1" si="314"/>
        <v>#REF!</v>
      </c>
      <c r="T796" s="244"/>
      <c r="U796" s="272" t="b">
        <f t="shared" si="315"/>
        <v>0</v>
      </c>
      <c r="V796" s="272" t="e">
        <f t="shared" si="316"/>
        <v>#REF!</v>
      </c>
      <c r="W796" s="272" t="e">
        <f t="shared" si="324"/>
        <v>#REF!</v>
      </c>
      <c r="X796" s="272" t="e">
        <f t="shared" si="317"/>
        <v>#REF!</v>
      </c>
      <c r="Y796" s="272" t="e">
        <f t="shared" si="318"/>
        <v>#REF!</v>
      </c>
      <c r="Z796" s="298"/>
      <c r="AA796" s="305" t="e">
        <f t="shared" si="319"/>
        <v>#REF!</v>
      </c>
      <c r="AB796" s="301" t="e" cm="1">
        <f t="array" ref="AB796">IF( $AA796="", "", INDEX(聲母資料表, $AA796, AB$5))</f>
        <v>#REF!</v>
      </c>
      <c r="AC796" s="301" t="e" cm="1">
        <f t="array" ref="AC796">IF( $AA796="", "", INDEX(聲母資料表, $AA796, AC$5))</f>
        <v>#REF!</v>
      </c>
      <c r="AD796" s="305" t="e">
        <f t="shared" si="320"/>
        <v>#REF!</v>
      </c>
      <c r="AE796" s="301" t="e" cm="1">
        <f t="array" ref="AE796">IF( $X796, "", INDEX(韻母資料表, AD796, AE$5))</f>
        <v>#REF!</v>
      </c>
      <c r="AF796" s="301" t="e" cm="1">
        <f t="array" ref="AF796">IF( $X796, "", INDEX(韻母資料表, AE796, AF$5))</f>
        <v>#REF!</v>
      </c>
      <c r="AG796" s="298"/>
      <c r="AH796" s="301" t="e">
        <f t="array" ref="AH796">IF( $X796, "", IF( INDEX(韻母資料表, AD796, $AH$5) = "入聲", TRUE, FALSE) )</f>
        <v>#REF!</v>
      </c>
      <c r="AI796" s="302" t="e">
        <f t="shared" si="321"/>
        <v>#REF!</v>
      </c>
      <c r="AJ796" s="302" t="e">
        <f t="shared" si="325"/>
        <v>#REF!</v>
      </c>
      <c r="AK796" s="362" t="e">
        <f t="array" ref="AK796">IF( $X796, "", INDEX(韻母資料表, $AD796, $AK$5))</f>
        <v>#REF!</v>
      </c>
      <c r="AL796" s="362" t="e">
        <f t="array" ref="AL796">IF($X796, "", INDEX(白話字韻母八聲調資料表, $AE796, $AJ796))</f>
        <v>#REF!</v>
      </c>
      <c r="AM796" s="298"/>
      <c r="AN796" s="362" t="e" cm="1">
        <f t="array" ref="AN796">IF($W796, "", INDEX(聲母資料表, $AA796, AN$5))</f>
        <v>#REF!</v>
      </c>
      <c r="AO796" s="367" t="e" cm="1">
        <f t="array" ref="AO796">IF($X796, "", INDEX(韻母資料表, $AD796, AO$5))</f>
        <v>#REF!</v>
      </c>
      <c r="AP796" s="362" t="e" cm="1">
        <f t="array" ref="AP796">IF($X796, "", INDEX(台羅韻母八聲調資料表, $AE796, $F796))</f>
        <v>#REF!</v>
      </c>
      <c r="AQ796" s="298"/>
      <c r="AR796" s="302" t="e">
        <f t="array" ref="AR796">IF($W796, "", INDEX(聲母資料表, $AA796, $AR$5))</f>
        <v>#REF!</v>
      </c>
      <c r="AS796" s="303" t="e">
        <f t="array" ref="AS796">IF($X796, "", INDEX(韻母資料表, $AD796, $AS$5))</f>
        <v>#REF!</v>
      </c>
      <c r="AT796" s="302" t="e">
        <f t="array" ref="AT796">IF($X796, "", INDEX(閩拼韻母八聲調資料表, $AE796, $AJ796))</f>
        <v>#REF!</v>
      </c>
      <c r="AV796" s="301" t="b">
        <f t="shared" si="323"/>
        <v>0</v>
      </c>
      <c r="AW796" s="301" t="str">
        <f>IF( $AV796, IFERROR( IF(MATCH( $E796, 顎音化聲母!$H$9:$H$37, 0), TRUE, FALSE), FALSE), "")</f>
        <v/>
      </c>
      <c r="AX796" s="301" t="str">
        <f t="array" ref="AX796">IF( AND($AV796, $AW796), INDEX(顎音化聲母資料表, MATCH( $D796 &amp; $E796, 顎音化聲母!$L$5:$L$136, 0), 3), "")</f>
        <v/>
      </c>
      <c r="AY796" s="301" t="e">
        <f t="shared" si="322"/>
        <v>#REF!</v>
      </c>
      <c r="AZ796" s="362" t="e">
        <f t="array" ref="AZ796">IF($AY796="", "", IF( $AX796&lt;&gt;"", $AX796,INDEX(聲母資料表, $AY796, $AZ$5)))</f>
        <v>#REF!</v>
      </c>
      <c r="BA796" s="362" t="e">
        <f t="array" ref="BA796">IF($X796, "", INDEX(方音八音反切資料表, $AE796, $AJ796))</f>
        <v>#REF!</v>
      </c>
    </row>
    <row r="797" spans="2:53">
      <c r="B797" s="307">
        <f t="shared" si="304"/>
        <v>790</v>
      </c>
      <c r="C797" s="404" t="e">
        <f>MID(#REF!, B797, 1)</f>
        <v>#REF!</v>
      </c>
      <c r="D797" s="312"/>
      <c r="E797" s="312"/>
      <c r="F797" s="296"/>
      <c r="G797" s="418" t="e">
        <f t="shared" si="305"/>
        <v>#REF!</v>
      </c>
      <c r="H797" s="269" t="e" cm="1">
        <f t="array" ref="H797">IF( OR($U797, NOT($V797), $X797), "",  $AF797 &amp; INDEX(中文數值資料表, $AJ797, 2) &amp; $AC797)</f>
        <v>#REF!</v>
      </c>
      <c r="I797" s="332" t="e">
        <f t="shared" si="306"/>
        <v>#REF!</v>
      </c>
      <c r="J797" s="333" t="e">
        <f t="shared" si="307"/>
        <v>#REF!</v>
      </c>
      <c r="K797" s="334" t="e">
        <f t="shared" si="308"/>
        <v>#REF!</v>
      </c>
      <c r="L797" s="335" t="e">
        <f t="shared" si="309"/>
        <v>#REF!</v>
      </c>
      <c r="M797" s="270" t="e">
        <f t="shared" ca="1" si="310"/>
        <v>#REF!</v>
      </c>
      <c r="N797" s="270" t="e">
        <f t="shared" ca="1" si="311"/>
        <v>#REF!</v>
      </c>
      <c r="O797" s="270" t="e">
        <f t="shared" ca="1" si="312"/>
        <v>#REF!</v>
      </c>
      <c r="P797" s="270" t="e">
        <f t="shared" ca="1" si="326"/>
        <v>#REF!</v>
      </c>
      <c r="Q797" s="270" t="e">
        <f t="shared" ca="1" si="326"/>
        <v>#REF!</v>
      </c>
      <c r="R797" s="271" t="e">
        <f t="shared" ca="1" si="313"/>
        <v>#REF!</v>
      </c>
      <c r="S797" s="271" t="e">
        <f t="shared" ca="1" si="314"/>
        <v>#REF!</v>
      </c>
      <c r="T797" s="244"/>
      <c r="U797" s="272" t="b">
        <f t="shared" si="315"/>
        <v>0</v>
      </c>
      <c r="V797" s="272" t="e">
        <f t="shared" si="316"/>
        <v>#REF!</v>
      </c>
      <c r="W797" s="272" t="e">
        <f t="shared" si="324"/>
        <v>#REF!</v>
      </c>
      <c r="X797" s="272" t="e">
        <f t="shared" si="317"/>
        <v>#REF!</v>
      </c>
      <c r="Y797" s="272" t="e">
        <f t="shared" si="318"/>
        <v>#REF!</v>
      </c>
      <c r="Z797" s="298"/>
      <c r="AA797" s="305" t="e">
        <f t="shared" si="319"/>
        <v>#REF!</v>
      </c>
      <c r="AB797" s="301" t="e" cm="1">
        <f t="array" ref="AB797">IF( $AA797="", "", INDEX(聲母資料表, $AA797, AB$5))</f>
        <v>#REF!</v>
      </c>
      <c r="AC797" s="301" t="e" cm="1">
        <f t="array" ref="AC797">IF( $AA797="", "", INDEX(聲母資料表, $AA797, AC$5))</f>
        <v>#REF!</v>
      </c>
      <c r="AD797" s="305" t="e">
        <f t="shared" si="320"/>
        <v>#REF!</v>
      </c>
      <c r="AE797" s="301" t="e" cm="1">
        <f t="array" ref="AE797">IF( $X797, "", INDEX(韻母資料表, AD797, AE$5))</f>
        <v>#REF!</v>
      </c>
      <c r="AF797" s="301" t="e" cm="1">
        <f t="array" ref="AF797">IF( $X797, "", INDEX(韻母資料表, AE797, AF$5))</f>
        <v>#REF!</v>
      </c>
      <c r="AG797" s="298"/>
      <c r="AH797" s="301" t="e">
        <f t="array" ref="AH797">IF( $X797, "", IF( INDEX(韻母資料表, AD797, $AH$5) = "入聲", TRUE, FALSE) )</f>
        <v>#REF!</v>
      </c>
      <c r="AI797" s="302" t="e">
        <f t="shared" si="321"/>
        <v>#REF!</v>
      </c>
      <c r="AJ797" s="302" t="e">
        <f t="shared" si="325"/>
        <v>#REF!</v>
      </c>
      <c r="AK797" s="362" t="e">
        <f t="array" ref="AK797">IF( $X797, "", INDEX(韻母資料表, $AD797, $AK$5))</f>
        <v>#REF!</v>
      </c>
      <c r="AL797" s="362" t="e">
        <f t="array" ref="AL797">IF($X797, "", INDEX(白話字韻母八聲調資料表, $AE797, $AJ797))</f>
        <v>#REF!</v>
      </c>
      <c r="AM797" s="298"/>
      <c r="AN797" s="362" t="e" cm="1">
        <f t="array" ref="AN797">IF($W797, "", INDEX(聲母資料表, $AA797, AN$5))</f>
        <v>#REF!</v>
      </c>
      <c r="AO797" s="367" t="e" cm="1">
        <f t="array" ref="AO797">IF($X797, "", INDEX(韻母資料表, $AD797, AO$5))</f>
        <v>#REF!</v>
      </c>
      <c r="AP797" s="362" t="e" cm="1">
        <f t="array" ref="AP797">IF($X797, "", INDEX(台羅韻母八聲調資料表, $AE797, $F797))</f>
        <v>#REF!</v>
      </c>
      <c r="AQ797" s="298"/>
      <c r="AR797" s="302" t="e">
        <f t="array" ref="AR797">IF($W797, "", INDEX(聲母資料表, $AA797, $AR$5))</f>
        <v>#REF!</v>
      </c>
      <c r="AS797" s="303" t="e">
        <f t="array" ref="AS797">IF($X797, "", INDEX(韻母資料表, $AD797, $AS$5))</f>
        <v>#REF!</v>
      </c>
      <c r="AT797" s="302" t="e">
        <f t="array" ref="AT797">IF($X797, "", INDEX(閩拼韻母八聲調資料表, $AE797, $AJ797))</f>
        <v>#REF!</v>
      </c>
      <c r="AV797" s="301" t="b">
        <f t="shared" si="323"/>
        <v>0</v>
      </c>
      <c r="AW797" s="301" t="str">
        <f>IF( $AV797, IFERROR( IF(MATCH( $E797, 顎音化聲母!$H$9:$H$37, 0), TRUE, FALSE), FALSE), "")</f>
        <v/>
      </c>
      <c r="AX797" s="301" t="str">
        <f t="array" ref="AX797">IF( AND($AV797, $AW797), INDEX(顎音化聲母資料表, MATCH( $D797 &amp; $E797, 顎音化聲母!$L$5:$L$136, 0), 3), "")</f>
        <v/>
      </c>
      <c r="AY797" s="301" t="e">
        <f t="shared" si="322"/>
        <v>#REF!</v>
      </c>
      <c r="AZ797" s="362" t="e">
        <f t="array" ref="AZ797">IF($AY797="", "", IF( $AX797&lt;&gt;"", $AX797,INDEX(聲母資料表, $AY797, $AZ$5)))</f>
        <v>#REF!</v>
      </c>
      <c r="BA797" s="362" t="e">
        <f t="array" ref="BA797">IF($X797, "", INDEX(方音八音反切資料表, $AE797, $AJ797))</f>
        <v>#REF!</v>
      </c>
    </row>
    <row r="798" spans="2:53">
      <c r="B798" s="307">
        <f t="shared" si="304"/>
        <v>791</v>
      </c>
      <c r="C798" s="404" t="e">
        <f>MID(#REF!, B798, 1)</f>
        <v>#REF!</v>
      </c>
      <c r="D798" s="312"/>
      <c r="E798" s="312"/>
      <c r="F798" s="296"/>
      <c r="G798" s="418" t="e">
        <f t="shared" si="305"/>
        <v>#REF!</v>
      </c>
      <c r="H798" s="269" t="e" cm="1">
        <f t="array" ref="H798">IF( OR($U798, NOT($V798), $X798), "",  $AF798 &amp; INDEX(中文數值資料表, $AJ798, 2) &amp; $AC798)</f>
        <v>#REF!</v>
      </c>
      <c r="I798" s="332" t="e">
        <f t="shared" si="306"/>
        <v>#REF!</v>
      </c>
      <c r="J798" s="333" t="e">
        <f t="shared" si="307"/>
        <v>#REF!</v>
      </c>
      <c r="K798" s="334" t="e">
        <f t="shared" si="308"/>
        <v>#REF!</v>
      </c>
      <c r="L798" s="335" t="e">
        <f t="shared" si="309"/>
        <v>#REF!</v>
      </c>
      <c r="M798" s="270" t="e">
        <f t="shared" ca="1" si="310"/>
        <v>#REF!</v>
      </c>
      <c r="N798" s="270" t="e">
        <f t="shared" ca="1" si="311"/>
        <v>#REF!</v>
      </c>
      <c r="O798" s="270" t="e">
        <f t="shared" ca="1" si="312"/>
        <v>#REF!</v>
      </c>
      <c r="P798" s="270" t="e">
        <f t="shared" ca="1" si="326"/>
        <v>#REF!</v>
      </c>
      <c r="Q798" s="270" t="e">
        <f t="shared" ca="1" si="326"/>
        <v>#REF!</v>
      </c>
      <c r="R798" s="271" t="e">
        <f t="shared" ca="1" si="313"/>
        <v>#REF!</v>
      </c>
      <c r="S798" s="271" t="e">
        <f t="shared" ca="1" si="314"/>
        <v>#REF!</v>
      </c>
      <c r="T798" s="244"/>
      <c r="U798" s="272" t="b">
        <f t="shared" si="315"/>
        <v>0</v>
      </c>
      <c r="V798" s="272" t="e">
        <f t="shared" si="316"/>
        <v>#REF!</v>
      </c>
      <c r="W798" s="272" t="e">
        <f t="shared" si="324"/>
        <v>#REF!</v>
      </c>
      <c r="X798" s="272" t="e">
        <f t="shared" si="317"/>
        <v>#REF!</v>
      </c>
      <c r="Y798" s="272" t="e">
        <f t="shared" si="318"/>
        <v>#REF!</v>
      </c>
      <c r="Z798" s="298"/>
      <c r="AA798" s="305" t="e">
        <f t="shared" si="319"/>
        <v>#REF!</v>
      </c>
      <c r="AB798" s="301" t="e" cm="1">
        <f t="array" ref="AB798">IF( $AA798="", "", INDEX(聲母資料表, $AA798, AB$5))</f>
        <v>#REF!</v>
      </c>
      <c r="AC798" s="301" t="e" cm="1">
        <f t="array" ref="AC798">IF( $AA798="", "", INDEX(聲母資料表, $AA798, AC$5))</f>
        <v>#REF!</v>
      </c>
      <c r="AD798" s="305" t="e">
        <f t="shared" si="320"/>
        <v>#REF!</v>
      </c>
      <c r="AE798" s="301" t="e" cm="1">
        <f t="array" ref="AE798">IF( $X798, "", INDEX(韻母資料表, AD798, AE$5))</f>
        <v>#REF!</v>
      </c>
      <c r="AF798" s="301" t="e" cm="1">
        <f t="array" ref="AF798">IF( $X798, "", INDEX(韻母資料表, AE798, AF$5))</f>
        <v>#REF!</v>
      </c>
      <c r="AG798" s="298"/>
      <c r="AH798" s="301" t="e">
        <f t="array" ref="AH798">IF( $X798, "", IF( INDEX(韻母資料表, AD798, $AH$5) = "入聲", TRUE, FALSE) )</f>
        <v>#REF!</v>
      </c>
      <c r="AI798" s="302" t="e">
        <f t="shared" si="321"/>
        <v>#REF!</v>
      </c>
      <c r="AJ798" s="302" t="e">
        <f t="shared" si="325"/>
        <v>#REF!</v>
      </c>
      <c r="AK798" s="362" t="e">
        <f t="array" ref="AK798">IF( $X798, "", INDEX(韻母資料表, $AD798, $AK$5))</f>
        <v>#REF!</v>
      </c>
      <c r="AL798" s="362" t="e">
        <f t="array" ref="AL798">IF($X798, "", INDEX(白話字韻母八聲調資料表, $AE798, $AJ798))</f>
        <v>#REF!</v>
      </c>
      <c r="AM798" s="298"/>
      <c r="AN798" s="362" t="e" cm="1">
        <f t="array" ref="AN798">IF($W798, "", INDEX(聲母資料表, $AA798, AN$5))</f>
        <v>#REF!</v>
      </c>
      <c r="AO798" s="367" t="e" cm="1">
        <f t="array" ref="AO798">IF($X798, "", INDEX(韻母資料表, $AD798, AO$5))</f>
        <v>#REF!</v>
      </c>
      <c r="AP798" s="362" t="e" cm="1">
        <f t="array" ref="AP798">IF($X798, "", INDEX(台羅韻母八聲調資料表, $AE798, $F798))</f>
        <v>#REF!</v>
      </c>
      <c r="AQ798" s="298"/>
      <c r="AR798" s="302" t="e">
        <f t="array" ref="AR798">IF($W798, "", INDEX(聲母資料表, $AA798, $AR$5))</f>
        <v>#REF!</v>
      </c>
      <c r="AS798" s="303" t="e">
        <f t="array" ref="AS798">IF($X798, "", INDEX(韻母資料表, $AD798, $AS$5))</f>
        <v>#REF!</v>
      </c>
      <c r="AT798" s="302" t="e">
        <f t="array" ref="AT798">IF($X798, "", INDEX(閩拼韻母八聲調資料表, $AE798, $AJ798))</f>
        <v>#REF!</v>
      </c>
      <c r="AV798" s="301" t="b">
        <f t="shared" si="323"/>
        <v>0</v>
      </c>
      <c r="AW798" s="301" t="str">
        <f>IF( $AV798, IFERROR( IF(MATCH( $E798, 顎音化聲母!$H$9:$H$37, 0), TRUE, FALSE), FALSE), "")</f>
        <v/>
      </c>
      <c r="AX798" s="301" t="str">
        <f t="array" ref="AX798">IF( AND($AV798, $AW798), INDEX(顎音化聲母資料表, MATCH( $D798 &amp; $E798, 顎音化聲母!$L$5:$L$136, 0), 3), "")</f>
        <v/>
      </c>
      <c r="AY798" s="301" t="e">
        <f t="shared" si="322"/>
        <v>#REF!</v>
      </c>
      <c r="AZ798" s="362" t="e">
        <f t="array" ref="AZ798">IF($AY798="", "", IF( $AX798&lt;&gt;"", $AX798,INDEX(聲母資料表, $AY798, $AZ$5)))</f>
        <v>#REF!</v>
      </c>
      <c r="BA798" s="362" t="e">
        <f t="array" ref="BA798">IF($X798, "", INDEX(方音八音反切資料表, $AE798, $AJ798))</f>
        <v>#REF!</v>
      </c>
    </row>
    <row r="799" spans="2:53">
      <c r="B799" s="307">
        <f t="shared" si="304"/>
        <v>792</v>
      </c>
      <c r="C799" s="404" t="e">
        <f>MID(#REF!, B799, 1)</f>
        <v>#REF!</v>
      </c>
      <c r="D799" s="312"/>
      <c r="E799" s="312"/>
      <c r="F799" s="296"/>
      <c r="G799" s="418" t="e">
        <f t="shared" si="305"/>
        <v>#REF!</v>
      </c>
      <c r="H799" s="269" t="e" cm="1">
        <f t="array" ref="H799">IF( OR($U799, NOT($V799), $X799), "",  $AF799 &amp; INDEX(中文數值資料表, $AJ799, 2) &amp; $AC799)</f>
        <v>#REF!</v>
      </c>
      <c r="I799" s="332" t="e">
        <f t="shared" si="306"/>
        <v>#REF!</v>
      </c>
      <c r="J799" s="333" t="e">
        <f t="shared" si="307"/>
        <v>#REF!</v>
      </c>
      <c r="K799" s="334" t="e">
        <f t="shared" si="308"/>
        <v>#REF!</v>
      </c>
      <c r="L799" s="335" t="e">
        <f t="shared" si="309"/>
        <v>#REF!</v>
      </c>
      <c r="M799" s="270" t="e">
        <f t="shared" ca="1" si="310"/>
        <v>#REF!</v>
      </c>
      <c r="N799" s="270" t="e">
        <f t="shared" ca="1" si="311"/>
        <v>#REF!</v>
      </c>
      <c r="O799" s="270" t="e">
        <f t="shared" ca="1" si="312"/>
        <v>#REF!</v>
      </c>
      <c r="P799" s="270" t="e">
        <f t="shared" ca="1" si="326"/>
        <v>#REF!</v>
      </c>
      <c r="Q799" s="270" t="e">
        <f t="shared" ca="1" si="326"/>
        <v>#REF!</v>
      </c>
      <c r="R799" s="271" t="e">
        <f t="shared" ca="1" si="313"/>
        <v>#REF!</v>
      </c>
      <c r="S799" s="271" t="e">
        <f t="shared" ca="1" si="314"/>
        <v>#REF!</v>
      </c>
      <c r="T799" s="244"/>
      <c r="U799" s="272" t="b">
        <f t="shared" si="315"/>
        <v>0</v>
      </c>
      <c r="V799" s="272" t="e">
        <f t="shared" si="316"/>
        <v>#REF!</v>
      </c>
      <c r="W799" s="272" t="e">
        <f t="shared" si="324"/>
        <v>#REF!</v>
      </c>
      <c r="X799" s="272" t="e">
        <f t="shared" si="317"/>
        <v>#REF!</v>
      </c>
      <c r="Y799" s="272" t="e">
        <f t="shared" si="318"/>
        <v>#REF!</v>
      </c>
      <c r="Z799" s="298"/>
      <c r="AA799" s="305" t="e">
        <f t="shared" si="319"/>
        <v>#REF!</v>
      </c>
      <c r="AB799" s="301" t="e" cm="1">
        <f t="array" ref="AB799">IF( $AA799="", "", INDEX(聲母資料表, $AA799, AB$5))</f>
        <v>#REF!</v>
      </c>
      <c r="AC799" s="301" t="e" cm="1">
        <f t="array" ref="AC799">IF( $AA799="", "", INDEX(聲母資料表, $AA799, AC$5))</f>
        <v>#REF!</v>
      </c>
      <c r="AD799" s="305" t="e">
        <f t="shared" si="320"/>
        <v>#REF!</v>
      </c>
      <c r="AE799" s="301" t="e" cm="1">
        <f t="array" ref="AE799">IF( $X799, "", INDEX(韻母資料表, AD799, AE$5))</f>
        <v>#REF!</v>
      </c>
      <c r="AF799" s="301" t="e" cm="1">
        <f t="array" ref="AF799">IF( $X799, "", INDEX(韻母資料表, AE799, AF$5))</f>
        <v>#REF!</v>
      </c>
      <c r="AG799" s="298"/>
      <c r="AH799" s="301" t="e">
        <f t="array" ref="AH799">IF( $X799, "", IF( INDEX(韻母資料表, AD799, $AH$5) = "入聲", TRUE, FALSE) )</f>
        <v>#REF!</v>
      </c>
      <c r="AI799" s="302" t="e">
        <f t="shared" si="321"/>
        <v>#REF!</v>
      </c>
      <c r="AJ799" s="302" t="e">
        <f t="shared" si="325"/>
        <v>#REF!</v>
      </c>
      <c r="AK799" s="362" t="e">
        <f t="array" ref="AK799">IF( $X799, "", INDEX(韻母資料表, $AD799, $AK$5))</f>
        <v>#REF!</v>
      </c>
      <c r="AL799" s="362" t="e">
        <f t="array" ref="AL799">IF($X799, "", INDEX(白話字韻母八聲調資料表, $AE799, $AJ799))</f>
        <v>#REF!</v>
      </c>
      <c r="AM799" s="298"/>
      <c r="AN799" s="362" t="e" cm="1">
        <f t="array" ref="AN799">IF($W799, "", INDEX(聲母資料表, $AA799, AN$5))</f>
        <v>#REF!</v>
      </c>
      <c r="AO799" s="367" t="e" cm="1">
        <f t="array" ref="AO799">IF($X799, "", INDEX(韻母資料表, $AD799, AO$5))</f>
        <v>#REF!</v>
      </c>
      <c r="AP799" s="362" t="e" cm="1">
        <f t="array" ref="AP799">IF($X799, "", INDEX(台羅韻母八聲調資料表, $AE799, $F799))</f>
        <v>#REF!</v>
      </c>
      <c r="AQ799" s="298"/>
      <c r="AR799" s="302" t="e">
        <f t="array" ref="AR799">IF($W799, "", INDEX(聲母資料表, $AA799, $AR$5))</f>
        <v>#REF!</v>
      </c>
      <c r="AS799" s="303" t="e">
        <f t="array" ref="AS799">IF($X799, "", INDEX(韻母資料表, $AD799, $AS$5))</f>
        <v>#REF!</v>
      </c>
      <c r="AT799" s="302" t="e">
        <f t="array" ref="AT799">IF($X799, "", INDEX(閩拼韻母八聲調資料表, $AE799, $AJ799))</f>
        <v>#REF!</v>
      </c>
      <c r="AV799" s="301" t="b">
        <f t="shared" si="323"/>
        <v>0</v>
      </c>
      <c r="AW799" s="301" t="str">
        <f>IF( $AV799, IFERROR( IF(MATCH( $E799, 顎音化聲母!$H$9:$H$37, 0), TRUE, FALSE), FALSE), "")</f>
        <v/>
      </c>
      <c r="AX799" s="301" t="str">
        <f t="array" ref="AX799">IF( AND($AV799, $AW799), INDEX(顎音化聲母資料表, MATCH( $D799 &amp; $E799, 顎音化聲母!$L$5:$L$136, 0), 3), "")</f>
        <v/>
      </c>
      <c r="AY799" s="301" t="e">
        <f t="shared" si="322"/>
        <v>#REF!</v>
      </c>
      <c r="AZ799" s="362" t="e">
        <f t="array" ref="AZ799">IF($AY799="", "", IF( $AX799&lt;&gt;"", $AX799,INDEX(聲母資料表, $AY799, $AZ$5)))</f>
        <v>#REF!</v>
      </c>
      <c r="BA799" s="362" t="e">
        <f t="array" ref="BA799">IF($X799, "", INDEX(方音八音反切資料表, $AE799, $AJ799))</f>
        <v>#REF!</v>
      </c>
    </row>
    <row r="800" spans="2:53">
      <c r="B800" s="307">
        <f t="shared" si="304"/>
        <v>793</v>
      </c>
      <c r="C800" s="404" t="e">
        <f>MID(#REF!, B800, 1)</f>
        <v>#REF!</v>
      </c>
      <c r="D800" s="312"/>
      <c r="E800" s="312"/>
      <c r="F800" s="296"/>
      <c r="G800" s="418" t="e">
        <f t="shared" si="305"/>
        <v>#REF!</v>
      </c>
      <c r="H800" s="269" t="e" cm="1">
        <f t="array" ref="H800">IF( OR($U800, NOT($V800), $X800), "",  $AF800 &amp; INDEX(中文數值資料表, $AJ800, 2) &amp; $AC800)</f>
        <v>#REF!</v>
      </c>
      <c r="I800" s="332" t="e">
        <f t="shared" si="306"/>
        <v>#REF!</v>
      </c>
      <c r="J800" s="333" t="e">
        <f t="shared" si="307"/>
        <v>#REF!</v>
      </c>
      <c r="K800" s="334" t="e">
        <f t="shared" si="308"/>
        <v>#REF!</v>
      </c>
      <c r="L800" s="335" t="e">
        <f t="shared" si="309"/>
        <v>#REF!</v>
      </c>
      <c r="M800" s="270" t="e">
        <f t="shared" ca="1" si="310"/>
        <v>#REF!</v>
      </c>
      <c r="N800" s="270" t="e">
        <f t="shared" ca="1" si="311"/>
        <v>#REF!</v>
      </c>
      <c r="O800" s="270" t="e">
        <f t="shared" ca="1" si="312"/>
        <v>#REF!</v>
      </c>
      <c r="P800" s="270" t="e">
        <f t="shared" ca="1" si="326"/>
        <v>#REF!</v>
      </c>
      <c r="Q800" s="270" t="e">
        <f t="shared" ca="1" si="326"/>
        <v>#REF!</v>
      </c>
      <c r="R800" s="271" t="e">
        <f t="shared" ca="1" si="313"/>
        <v>#REF!</v>
      </c>
      <c r="S800" s="271" t="e">
        <f t="shared" ca="1" si="314"/>
        <v>#REF!</v>
      </c>
      <c r="T800" s="244"/>
      <c r="U800" s="272" t="b">
        <f t="shared" si="315"/>
        <v>0</v>
      </c>
      <c r="V800" s="272" t="e">
        <f t="shared" si="316"/>
        <v>#REF!</v>
      </c>
      <c r="W800" s="272" t="e">
        <f t="shared" si="324"/>
        <v>#REF!</v>
      </c>
      <c r="X800" s="272" t="e">
        <f t="shared" si="317"/>
        <v>#REF!</v>
      </c>
      <c r="Y800" s="272" t="e">
        <f t="shared" si="318"/>
        <v>#REF!</v>
      </c>
      <c r="Z800" s="298"/>
      <c r="AA800" s="305" t="e">
        <f t="shared" si="319"/>
        <v>#REF!</v>
      </c>
      <c r="AB800" s="301" t="e" cm="1">
        <f t="array" ref="AB800">IF( $AA800="", "", INDEX(聲母資料表, $AA800, AB$5))</f>
        <v>#REF!</v>
      </c>
      <c r="AC800" s="301" t="e" cm="1">
        <f t="array" ref="AC800">IF( $AA800="", "", INDEX(聲母資料表, $AA800, AC$5))</f>
        <v>#REF!</v>
      </c>
      <c r="AD800" s="305" t="e">
        <f t="shared" si="320"/>
        <v>#REF!</v>
      </c>
      <c r="AE800" s="301" t="e" cm="1">
        <f t="array" ref="AE800">IF( $X800, "", INDEX(韻母資料表, AD800, AE$5))</f>
        <v>#REF!</v>
      </c>
      <c r="AF800" s="301" t="e" cm="1">
        <f t="array" ref="AF800">IF( $X800, "", INDEX(韻母資料表, AE800, AF$5))</f>
        <v>#REF!</v>
      </c>
      <c r="AG800" s="298"/>
      <c r="AH800" s="301" t="e">
        <f t="array" ref="AH800">IF( $X800, "", IF( INDEX(韻母資料表, AD800, $AH$5) = "入聲", TRUE, FALSE) )</f>
        <v>#REF!</v>
      </c>
      <c r="AI800" s="302" t="e">
        <f t="shared" si="321"/>
        <v>#REF!</v>
      </c>
      <c r="AJ800" s="302" t="e">
        <f t="shared" si="325"/>
        <v>#REF!</v>
      </c>
      <c r="AK800" s="362" t="e">
        <f t="array" ref="AK800">IF( $X800, "", INDEX(韻母資料表, $AD800, $AK$5))</f>
        <v>#REF!</v>
      </c>
      <c r="AL800" s="362" t="e">
        <f t="array" ref="AL800">IF($X800, "", INDEX(白話字韻母八聲調資料表, $AE800, $AJ800))</f>
        <v>#REF!</v>
      </c>
      <c r="AM800" s="298"/>
      <c r="AN800" s="362" t="e" cm="1">
        <f t="array" ref="AN800">IF($W800, "", INDEX(聲母資料表, $AA800, AN$5))</f>
        <v>#REF!</v>
      </c>
      <c r="AO800" s="367" t="e" cm="1">
        <f t="array" ref="AO800">IF($X800, "", INDEX(韻母資料表, $AD800, AO$5))</f>
        <v>#REF!</v>
      </c>
      <c r="AP800" s="362" t="e" cm="1">
        <f t="array" ref="AP800">IF($X800, "", INDEX(台羅韻母八聲調資料表, $AE800, $F800))</f>
        <v>#REF!</v>
      </c>
      <c r="AQ800" s="298"/>
      <c r="AR800" s="302" t="e">
        <f t="array" ref="AR800">IF($W800, "", INDEX(聲母資料表, $AA800, $AR$5))</f>
        <v>#REF!</v>
      </c>
      <c r="AS800" s="303" t="e">
        <f t="array" ref="AS800">IF($X800, "", INDEX(韻母資料表, $AD800, $AS$5))</f>
        <v>#REF!</v>
      </c>
      <c r="AT800" s="302" t="e">
        <f t="array" ref="AT800">IF($X800, "", INDEX(閩拼韻母八聲調資料表, $AE800, $AJ800))</f>
        <v>#REF!</v>
      </c>
      <c r="AV800" s="301" t="b">
        <f t="shared" si="323"/>
        <v>0</v>
      </c>
      <c r="AW800" s="301" t="str">
        <f>IF( $AV800, IFERROR( IF(MATCH( $E800, 顎音化聲母!$H$9:$H$37, 0), TRUE, FALSE), FALSE), "")</f>
        <v/>
      </c>
      <c r="AX800" s="301" t="str">
        <f t="array" ref="AX800">IF( AND($AV800, $AW800), INDEX(顎音化聲母資料表, MATCH( $D800 &amp; $E800, 顎音化聲母!$L$5:$L$136, 0), 3), "")</f>
        <v/>
      </c>
      <c r="AY800" s="301" t="e">
        <f t="shared" si="322"/>
        <v>#REF!</v>
      </c>
      <c r="AZ800" s="362" t="e">
        <f t="array" ref="AZ800">IF($AY800="", "", IF( $AX800&lt;&gt;"", $AX800,INDEX(聲母資料表, $AY800, $AZ$5)))</f>
        <v>#REF!</v>
      </c>
      <c r="BA800" s="362" t="e">
        <f t="array" ref="BA800">IF($X800, "", INDEX(方音八音反切資料表, $AE800, $AJ800))</f>
        <v>#REF!</v>
      </c>
    </row>
    <row r="801" spans="2:53">
      <c r="B801" s="307">
        <f t="shared" si="304"/>
        <v>794</v>
      </c>
      <c r="C801" s="404" t="e">
        <f>MID(#REF!, B801, 1)</f>
        <v>#REF!</v>
      </c>
      <c r="D801" s="312"/>
      <c r="E801" s="312"/>
      <c r="F801" s="296"/>
      <c r="G801" s="418" t="e">
        <f t="shared" si="305"/>
        <v>#REF!</v>
      </c>
      <c r="H801" s="269" t="e" cm="1">
        <f t="array" ref="H801">IF( OR($U801, NOT($V801), $X801), "",  $AF801 &amp; INDEX(中文數值資料表, $AJ801, 2) &amp; $AC801)</f>
        <v>#REF!</v>
      </c>
      <c r="I801" s="332" t="e">
        <f t="shared" si="306"/>
        <v>#REF!</v>
      </c>
      <c r="J801" s="333" t="e">
        <f t="shared" si="307"/>
        <v>#REF!</v>
      </c>
      <c r="K801" s="334" t="e">
        <f t="shared" si="308"/>
        <v>#REF!</v>
      </c>
      <c r="L801" s="335" t="e">
        <f t="shared" si="309"/>
        <v>#REF!</v>
      </c>
      <c r="M801" s="270" t="e">
        <f t="shared" ca="1" si="310"/>
        <v>#REF!</v>
      </c>
      <c r="N801" s="270" t="e">
        <f t="shared" ca="1" si="311"/>
        <v>#REF!</v>
      </c>
      <c r="O801" s="270" t="e">
        <f t="shared" ca="1" si="312"/>
        <v>#REF!</v>
      </c>
      <c r="P801" s="270" t="e">
        <f t="shared" ca="1" si="326"/>
        <v>#REF!</v>
      </c>
      <c r="Q801" s="270" t="e">
        <f t="shared" ca="1" si="326"/>
        <v>#REF!</v>
      </c>
      <c r="R801" s="271" t="e">
        <f t="shared" ca="1" si="313"/>
        <v>#REF!</v>
      </c>
      <c r="S801" s="271" t="e">
        <f t="shared" ca="1" si="314"/>
        <v>#REF!</v>
      </c>
      <c r="T801" s="244"/>
      <c r="U801" s="272" t="b">
        <f t="shared" si="315"/>
        <v>0</v>
      </c>
      <c r="V801" s="272" t="e">
        <f t="shared" si="316"/>
        <v>#REF!</v>
      </c>
      <c r="W801" s="272" t="e">
        <f t="shared" si="324"/>
        <v>#REF!</v>
      </c>
      <c r="X801" s="272" t="e">
        <f t="shared" si="317"/>
        <v>#REF!</v>
      </c>
      <c r="Y801" s="272" t="e">
        <f t="shared" si="318"/>
        <v>#REF!</v>
      </c>
      <c r="Z801" s="298"/>
      <c r="AA801" s="305" t="e">
        <f t="shared" si="319"/>
        <v>#REF!</v>
      </c>
      <c r="AB801" s="301" t="e" cm="1">
        <f t="array" ref="AB801">IF( $AA801="", "", INDEX(聲母資料表, $AA801, AB$5))</f>
        <v>#REF!</v>
      </c>
      <c r="AC801" s="301" t="e" cm="1">
        <f t="array" ref="AC801">IF( $AA801="", "", INDEX(聲母資料表, $AA801, AC$5))</f>
        <v>#REF!</v>
      </c>
      <c r="AD801" s="305" t="e">
        <f t="shared" si="320"/>
        <v>#REF!</v>
      </c>
      <c r="AE801" s="301" t="e" cm="1">
        <f t="array" ref="AE801">IF( $X801, "", INDEX(韻母資料表, AD801, AE$5))</f>
        <v>#REF!</v>
      </c>
      <c r="AF801" s="301" t="e" cm="1">
        <f t="array" ref="AF801">IF( $X801, "", INDEX(韻母資料表, AE801, AF$5))</f>
        <v>#REF!</v>
      </c>
      <c r="AG801" s="298"/>
      <c r="AH801" s="301" t="e">
        <f t="array" ref="AH801">IF( $X801, "", IF( INDEX(韻母資料表, AD801, $AH$5) = "入聲", TRUE, FALSE) )</f>
        <v>#REF!</v>
      </c>
      <c r="AI801" s="302" t="e">
        <f t="shared" si="321"/>
        <v>#REF!</v>
      </c>
      <c r="AJ801" s="302" t="e">
        <f t="shared" si="325"/>
        <v>#REF!</v>
      </c>
      <c r="AK801" s="362" t="e">
        <f t="array" ref="AK801">IF( $X801, "", INDEX(韻母資料表, $AD801, $AK$5))</f>
        <v>#REF!</v>
      </c>
      <c r="AL801" s="362" t="e">
        <f t="array" ref="AL801">IF($X801, "", INDEX(白話字韻母八聲調資料表, $AE801, $AJ801))</f>
        <v>#REF!</v>
      </c>
      <c r="AM801" s="298"/>
      <c r="AN801" s="362" t="e" cm="1">
        <f t="array" ref="AN801">IF($W801, "", INDEX(聲母資料表, $AA801, AN$5))</f>
        <v>#REF!</v>
      </c>
      <c r="AO801" s="367" t="e" cm="1">
        <f t="array" ref="AO801">IF($X801, "", INDEX(韻母資料表, $AD801, AO$5))</f>
        <v>#REF!</v>
      </c>
      <c r="AP801" s="362" t="e" cm="1">
        <f t="array" ref="AP801">IF($X801, "", INDEX(台羅韻母八聲調資料表, $AE801, $F801))</f>
        <v>#REF!</v>
      </c>
      <c r="AQ801" s="298"/>
      <c r="AR801" s="302" t="e">
        <f t="array" ref="AR801">IF($W801, "", INDEX(聲母資料表, $AA801, $AR$5))</f>
        <v>#REF!</v>
      </c>
      <c r="AS801" s="303" t="e">
        <f t="array" ref="AS801">IF($X801, "", INDEX(韻母資料表, $AD801, $AS$5))</f>
        <v>#REF!</v>
      </c>
      <c r="AT801" s="302" t="e">
        <f t="array" ref="AT801">IF($X801, "", INDEX(閩拼韻母八聲調資料表, $AE801, $AJ801))</f>
        <v>#REF!</v>
      </c>
      <c r="AV801" s="301" t="b">
        <f t="shared" si="323"/>
        <v>0</v>
      </c>
      <c r="AW801" s="301" t="str">
        <f>IF( $AV801, IFERROR( IF(MATCH( $E801, 顎音化聲母!$H$9:$H$37, 0), TRUE, FALSE), FALSE), "")</f>
        <v/>
      </c>
      <c r="AX801" s="301" t="str">
        <f t="array" ref="AX801">IF( AND($AV801, $AW801), INDEX(顎音化聲母資料表, MATCH( $D801 &amp; $E801, 顎音化聲母!$L$5:$L$136, 0), 3), "")</f>
        <v/>
      </c>
      <c r="AY801" s="301" t="e">
        <f t="shared" si="322"/>
        <v>#REF!</v>
      </c>
      <c r="AZ801" s="362" t="e">
        <f t="array" ref="AZ801">IF($AY801="", "", IF( $AX801&lt;&gt;"", $AX801,INDEX(聲母資料表, $AY801, $AZ$5)))</f>
        <v>#REF!</v>
      </c>
      <c r="BA801" s="362" t="e">
        <f t="array" ref="BA801">IF($X801, "", INDEX(方音八音反切資料表, $AE801, $AJ801))</f>
        <v>#REF!</v>
      </c>
    </row>
    <row r="802" spans="2:53">
      <c r="B802" s="307">
        <f t="shared" si="304"/>
        <v>795</v>
      </c>
      <c r="C802" s="404" t="e">
        <f>MID(#REF!, B802, 1)</f>
        <v>#REF!</v>
      </c>
      <c r="D802" s="312"/>
      <c r="E802" s="312"/>
      <c r="F802" s="296"/>
      <c r="G802" s="418" t="e">
        <f t="shared" si="305"/>
        <v>#REF!</v>
      </c>
      <c r="H802" s="269" t="e" cm="1">
        <f t="array" ref="H802">IF( OR($U802, NOT($V802), $X802), "",  $AF802 &amp; INDEX(中文數值資料表, $AJ802, 2) &amp; $AC802)</f>
        <v>#REF!</v>
      </c>
      <c r="I802" s="332" t="e">
        <f t="shared" si="306"/>
        <v>#REF!</v>
      </c>
      <c r="J802" s="333" t="e">
        <f t="shared" si="307"/>
        <v>#REF!</v>
      </c>
      <c r="K802" s="334" t="e">
        <f t="shared" si="308"/>
        <v>#REF!</v>
      </c>
      <c r="L802" s="335" t="e">
        <f t="shared" si="309"/>
        <v>#REF!</v>
      </c>
      <c r="M802" s="270" t="e">
        <f t="shared" ca="1" si="310"/>
        <v>#REF!</v>
      </c>
      <c r="N802" s="270" t="e">
        <f t="shared" ca="1" si="311"/>
        <v>#REF!</v>
      </c>
      <c r="O802" s="270" t="e">
        <f t="shared" ca="1" si="312"/>
        <v>#REF!</v>
      </c>
      <c r="P802" s="270" t="e">
        <f t="shared" ca="1" si="326"/>
        <v>#REF!</v>
      </c>
      <c r="Q802" s="270" t="e">
        <f t="shared" ca="1" si="326"/>
        <v>#REF!</v>
      </c>
      <c r="R802" s="271" t="e">
        <f t="shared" ca="1" si="313"/>
        <v>#REF!</v>
      </c>
      <c r="S802" s="271" t="e">
        <f t="shared" ca="1" si="314"/>
        <v>#REF!</v>
      </c>
      <c r="T802" s="244"/>
      <c r="U802" s="272" t="b">
        <f t="shared" si="315"/>
        <v>0</v>
      </c>
      <c r="V802" s="272" t="e">
        <f t="shared" si="316"/>
        <v>#REF!</v>
      </c>
      <c r="W802" s="272" t="e">
        <f t="shared" si="324"/>
        <v>#REF!</v>
      </c>
      <c r="X802" s="272" t="e">
        <f t="shared" si="317"/>
        <v>#REF!</v>
      </c>
      <c r="Y802" s="272" t="e">
        <f t="shared" si="318"/>
        <v>#REF!</v>
      </c>
      <c r="Z802" s="298"/>
      <c r="AA802" s="305" t="e">
        <f t="shared" si="319"/>
        <v>#REF!</v>
      </c>
      <c r="AB802" s="301" t="e" cm="1">
        <f t="array" ref="AB802">IF( $AA802="", "", INDEX(聲母資料表, $AA802, AB$5))</f>
        <v>#REF!</v>
      </c>
      <c r="AC802" s="301" t="e" cm="1">
        <f t="array" ref="AC802">IF( $AA802="", "", INDEX(聲母資料表, $AA802, AC$5))</f>
        <v>#REF!</v>
      </c>
      <c r="AD802" s="305" t="e">
        <f t="shared" si="320"/>
        <v>#REF!</v>
      </c>
      <c r="AE802" s="301" t="e" cm="1">
        <f t="array" ref="AE802">IF( $X802, "", INDEX(韻母資料表, AD802, AE$5))</f>
        <v>#REF!</v>
      </c>
      <c r="AF802" s="301" t="e" cm="1">
        <f t="array" ref="AF802">IF( $X802, "", INDEX(韻母資料表, AE802, AF$5))</f>
        <v>#REF!</v>
      </c>
      <c r="AG802" s="298"/>
      <c r="AH802" s="301" t="e">
        <f t="array" ref="AH802">IF( $X802, "", IF( INDEX(韻母資料表, AD802, $AH$5) = "入聲", TRUE, FALSE) )</f>
        <v>#REF!</v>
      </c>
      <c r="AI802" s="302" t="e">
        <f t="shared" si="321"/>
        <v>#REF!</v>
      </c>
      <c r="AJ802" s="302" t="e">
        <f t="shared" si="325"/>
        <v>#REF!</v>
      </c>
      <c r="AK802" s="362" t="e">
        <f t="array" ref="AK802">IF( $X802, "", INDEX(韻母資料表, $AD802, $AK$5))</f>
        <v>#REF!</v>
      </c>
      <c r="AL802" s="362" t="e">
        <f t="array" ref="AL802">IF($X802, "", INDEX(白話字韻母八聲調資料表, $AE802, $AJ802))</f>
        <v>#REF!</v>
      </c>
      <c r="AM802" s="298"/>
      <c r="AN802" s="362" t="e" cm="1">
        <f t="array" ref="AN802">IF($W802, "", INDEX(聲母資料表, $AA802, AN$5))</f>
        <v>#REF!</v>
      </c>
      <c r="AO802" s="367" t="e" cm="1">
        <f t="array" ref="AO802">IF($X802, "", INDEX(韻母資料表, $AD802, AO$5))</f>
        <v>#REF!</v>
      </c>
      <c r="AP802" s="362" t="e" cm="1">
        <f t="array" ref="AP802">IF($X802, "", INDEX(台羅韻母八聲調資料表, $AE802, $F802))</f>
        <v>#REF!</v>
      </c>
      <c r="AQ802" s="298"/>
      <c r="AR802" s="302" t="e">
        <f t="array" ref="AR802">IF($W802, "", INDEX(聲母資料表, $AA802, $AR$5))</f>
        <v>#REF!</v>
      </c>
      <c r="AS802" s="303" t="e">
        <f t="array" ref="AS802">IF($X802, "", INDEX(韻母資料表, $AD802, $AS$5))</f>
        <v>#REF!</v>
      </c>
      <c r="AT802" s="302" t="e">
        <f t="array" ref="AT802">IF($X802, "", INDEX(閩拼韻母八聲調資料表, $AE802, $AJ802))</f>
        <v>#REF!</v>
      </c>
      <c r="AV802" s="301" t="b">
        <f t="shared" si="323"/>
        <v>0</v>
      </c>
      <c r="AW802" s="301" t="str">
        <f>IF( $AV802, IFERROR( IF(MATCH( $E802, 顎音化聲母!$H$9:$H$37, 0), TRUE, FALSE), FALSE), "")</f>
        <v/>
      </c>
      <c r="AX802" s="301" t="str">
        <f t="array" ref="AX802">IF( AND($AV802, $AW802), INDEX(顎音化聲母資料表, MATCH( $D802 &amp; $E802, 顎音化聲母!$L$5:$L$136, 0), 3), "")</f>
        <v/>
      </c>
      <c r="AY802" s="301" t="e">
        <f t="shared" si="322"/>
        <v>#REF!</v>
      </c>
      <c r="AZ802" s="362" t="e">
        <f t="array" ref="AZ802">IF($AY802="", "", IF( $AX802&lt;&gt;"", $AX802,INDEX(聲母資料表, $AY802, $AZ$5)))</f>
        <v>#REF!</v>
      </c>
      <c r="BA802" s="362" t="e">
        <f t="array" ref="BA802">IF($X802, "", INDEX(方音八音反切資料表, $AE802, $AJ802))</f>
        <v>#REF!</v>
      </c>
    </row>
    <row r="803" spans="2:53">
      <c r="B803" s="307">
        <f t="shared" si="304"/>
        <v>796</v>
      </c>
      <c r="C803" s="404" t="e">
        <f>MID(#REF!, B803, 1)</f>
        <v>#REF!</v>
      </c>
      <c r="D803" s="312"/>
      <c r="E803" s="312"/>
      <c r="F803" s="296"/>
      <c r="G803" s="418" t="e">
        <f t="shared" si="305"/>
        <v>#REF!</v>
      </c>
      <c r="H803" s="269" t="e" cm="1">
        <f t="array" ref="H803">IF( OR($U803, NOT($V803), $X803), "",  $AF803 &amp; INDEX(中文數值資料表, $AJ803, 2) &amp; $AC803)</f>
        <v>#REF!</v>
      </c>
      <c r="I803" s="332" t="e">
        <f t="shared" si="306"/>
        <v>#REF!</v>
      </c>
      <c r="J803" s="333" t="e">
        <f t="shared" si="307"/>
        <v>#REF!</v>
      </c>
      <c r="K803" s="334" t="e">
        <f t="shared" si="308"/>
        <v>#REF!</v>
      </c>
      <c r="L803" s="335" t="e">
        <f t="shared" si="309"/>
        <v>#REF!</v>
      </c>
      <c r="M803" s="270" t="e">
        <f t="shared" ca="1" si="310"/>
        <v>#REF!</v>
      </c>
      <c r="N803" s="270" t="e">
        <f t="shared" ca="1" si="311"/>
        <v>#REF!</v>
      </c>
      <c r="O803" s="270" t="e">
        <f t="shared" ca="1" si="312"/>
        <v>#REF!</v>
      </c>
      <c r="P803" s="270" t="e">
        <f t="shared" ca="1" si="326"/>
        <v>#REF!</v>
      </c>
      <c r="Q803" s="270" t="e">
        <f t="shared" ca="1" si="326"/>
        <v>#REF!</v>
      </c>
      <c r="R803" s="271" t="e">
        <f t="shared" ca="1" si="313"/>
        <v>#REF!</v>
      </c>
      <c r="S803" s="271" t="e">
        <f t="shared" ca="1" si="314"/>
        <v>#REF!</v>
      </c>
      <c r="T803" s="244"/>
      <c r="U803" s="272" t="b">
        <f t="shared" si="315"/>
        <v>0</v>
      </c>
      <c r="V803" s="272" t="e">
        <f t="shared" si="316"/>
        <v>#REF!</v>
      </c>
      <c r="W803" s="272" t="e">
        <f t="shared" si="324"/>
        <v>#REF!</v>
      </c>
      <c r="X803" s="272" t="e">
        <f t="shared" si="317"/>
        <v>#REF!</v>
      </c>
      <c r="Y803" s="272" t="e">
        <f t="shared" si="318"/>
        <v>#REF!</v>
      </c>
      <c r="Z803" s="298"/>
      <c r="AA803" s="305" t="e">
        <f t="shared" si="319"/>
        <v>#REF!</v>
      </c>
      <c r="AB803" s="301" t="e" cm="1">
        <f t="array" ref="AB803">IF( $AA803="", "", INDEX(聲母資料表, $AA803, AB$5))</f>
        <v>#REF!</v>
      </c>
      <c r="AC803" s="301" t="e" cm="1">
        <f t="array" ref="AC803">IF( $AA803="", "", INDEX(聲母資料表, $AA803, AC$5))</f>
        <v>#REF!</v>
      </c>
      <c r="AD803" s="305" t="e">
        <f t="shared" si="320"/>
        <v>#REF!</v>
      </c>
      <c r="AE803" s="301" t="e" cm="1">
        <f t="array" ref="AE803">IF( $X803, "", INDEX(韻母資料表, AD803, AE$5))</f>
        <v>#REF!</v>
      </c>
      <c r="AF803" s="301" t="e" cm="1">
        <f t="array" ref="AF803">IF( $X803, "", INDEX(韻母資料表, AE803, AF$5))</f>
        <v>#REF!</v>
      </c>
      <c r="AG803" s="298"/>
      <c r="AH803" s="301" t="e">
        <f t="array" ref="AH803">IF( $X803, "", IF( INDEX(韻母資料表, AD803, $AH$5) = "入聲", TRUE, FALSE) )</f>
        <v>#REF!</v>
      </c>
      <c r="AI803" s="302" t="e">
        <f t="shared" si="321"/>
        <v>#REF!</v>
      </c>
      <c r="AJ803" s="302" t="e">
        <f t="shared" si="325"/>
        <v>#REF!</v>
      </c>
      <c r="AK803" s="362" t="e">
        <f t="array" ref="AK803">IF( $X803, "", INDEX(韻母資料表, $AD803, $AK$5))</f>
        <v>#REF!</v>
      </c>
      <c r="AL803" s="362" t="e">
        <f t="array" ref="AL803">IF($X803, "", INDEX(白話字韻母八聲調資料表, $AE803, $AJ803))</f>
        <v>#REF!</v>
      </c>
      <c r="AM803" s="298"/>
      <c r="AN803" s="362" t="e" cm="1">
        <f t="array" ref="AN803">IF($W803, "", INDEX(聲母資料表, $AA803, AN$5))</f>
        <v>#REF!</v>
      </c>
      <c r="AO803" s="367" t="e" cm="1">
        <f t="array" ref="AO803">IF($X803, "", INDEX(韻母資料表, $AD803, AO$5))</f>
        <v>#REF!</v>
      </c>
      <c r="AP803" s="362" t="e" cm="1">
        <f t="array" ref="AP803">IF($X803, "", INDEX(台羅韻母八聲調資料表, $AE803, $F803))</f>
        <v>#REF!</v>
      </c>
      <c r="AQ803" s="298"/>
      <c r="AR803" s="302" t="e">
        <f t="array" ref="AR803">IF($W803, "", INDEX(聲母資料表, $AA803, $AR$5))</f>
        <v>#REF!</v>
      </c>
      <c r="AS803" s="303" t="e">
        <f t="array" ref="AS803">IF($X803, "", INDEX(韻母資料表, $AD803, $AS$5))</f>
        <v>#REF!</v>
      </c>
      <c r="AT803" s="302" t="e">
        <f t="array" ref="AT803">IF($X803, "", INDEX(閩拼韻母八聲調資料表, $AE803, $AJ803))</f>
        <v>#REF!</v>
      </c>
      <c r="AV803" s="301" t="b">
        <f t="shared" si="323"/>
        <v>0</v>
      </c>
      <c r="AW803" s="301" t="str">
        <f>IF( $AV803, IFERROR( IF(MATCH( $E803, 顎音化聲母!$H$9:$H$37, 0), TRUE, FALSE), FALSE), "")</f>
        <v/>
      </c>
      <c r="AX803" s="301" t="str">
        <f t="array" ref="AX803">IF( AND($AV803, $AW803), INDEX(顎音化聲母資料表, MATCH( $D803 &amp; $E803, 顎音化聲母!$L$5:$L$136, 0), 3), "")</f>
        <v/>
      </c>
      <c r="AY803" s="301" t="e">
        <f t="shared" si="322"/>
        <v>#REF!</v>
      </c>
      <c r="AZ803" s="362" t="e">
        <f t="array" ref="AZ803">IF($AY803="", "", IF( $AX803&lt;&gt;"", $AX803,INDEX(聲母資料表, $AY803, $AZ$5)))</f>
        <v>#REF!</v>
      </c>
      <c r="BA803" s="362" t="e">
        <f t="array" ref="BA803">IF($X803, "", INDEX(方音八音反切資料表, $AE803, $AJ803))</f>
        <v>#REF!</v>
      </c>
    </row>
    <row r="804" spans="2:53">
      <c r="B804" s="307">
        <f t="shared" si="304"/>
        <v>797</v>
      </c>
      <c r="C804" s="404" t="e">
        <f>MID(#REF!, B804, 1)</f>
        <v>#REF!</v>
      </c>
      <c r="D804" s="312"/>
      <c r="E804" s="312"/>
      <c r="F804" s="296"/>
      <c r="G804" s="418" t="e">
        <f t="shared" si="305"/>
        <v>#REF!</v>
      </c>
      <c r="H804" s="269" t="e" cm="1">
        <f t="array" ref="H804">IF( OR($U804, NOT($V804), $X804), "",  $AF804 &amp; INDEX(中文數值資料表, $AJ804, 2) &amp; $AC804)</f>
        <v>#REF!</v>
      </c>
      <c r="I804" s="332" t="e">
        <f t="shared" si="306"/>
        <v>#REF!</v>
      </c>
      <c r="J804" s="333" t="e">
        <f t="shared" si="307"/>
        <v>#REF!</v>
      </c>
      <c r="K804" s="334" t="e">
        <f t="shared" si="308"/>
        <v>#REF!</v>
      </c>
      <c r="L804" s="335" t="e">
        <f t="shared" si="309"/>
        <v>#REF!</v>
      </c>
      <c r="M804" s="270" t="e">
        <f t="shared" ca="1" si="310"/>
        <v>#REF!</v>
      </c>
      <c r="N804" s="270" t="e">
        <f t="shared" ca="1" si="311"/>
        <v>#REF!</v>
      </c>
      <c r="O804" s="270" t="e">
        <f t="shared" ca="1" si="312"/>
        <v>#REF!</v>
      </c>
      <c r="P804" s="270" t="e">
        <f t="shared" ca="1" si="326"/>
        <v>#REF!</v>
      </c>
      <c r="Q804" s="270" t="e">
        <f t="shared" ca="1" si="326"/>
        <v>#REF!</v>
      </c>
      <c r="R804" s="271" t="e">
        <f t="shared" ca="1" si="313"/>
        <v>#REF!</v>
      </c>
      <c r="S804" s="271" t="e">
        <f t="shared" ca="1" si="314"/>
        <v>#REF!</v>
      </c>
      <c r="T804" s="244"/>
      <c r="U804" s="272" t="b">
        <f t="shared" si="315"/>
        <v>0</v>
      </c>
      <c r="V804" s="272" t="e">
        <f t="shared" si="316"/>
        <v>#REF!</v>
      </c>
      <c r="W804" s="272" t="e">
        <f t="shared" si="324"/>
        <v>#REF!</v>
      </c>
      <c r="X804" s="272" t="e">
        <f t="shared" si="317"/>
        <v>#REF!</v>
      </c>
      <c r="Y804" s="272" t="e">
        <f t="shared" si="318"/>
        <v>#REF!</v>
      </c>
      <c r="Z804" s="298"/>
      <c r="AA804" s="305" t="e">
        <f t="shared" si="319"/>
        <v>#REF!</v>
      </c>
      <c r="AB804" s="301" t="e" cm="1">
        <f t="array" ref="AB804">IF( $AA804="", "", INDEX(聲母資料表, $AA804, AB$5))</f>
        <v>#REF!</v>
      </c>
      <c r="AC804" s="301" t="e" cm="1">
        <f t="array" ref="AC804">IF( $AA804="", "", INDEX(聲母資料表, $AA804, AC$5))</f>
        <v>#REF!</v>
      </c>
      <c r="AD804" s="305" t="e">
        <f t="shared" si="320"/>
        <v>#REF!</v>
      </c>
      <c r="AE804" s="301" t="e" cm="1">
        <f t="array" ref="AE804">IF( $X804, "", INDEX(韻母資料表, AD804, AE$5))</f>
        <v>#REF!</v>
      </c>
      <c r="AF804" s="301" t="e" cm="1">
        <f t="array" ref="AF804">IF( $X804, "", INDEX(韻母資料表, AE804, AF$5))</f>
        <v>#REF!</v>
      </c>
      <c r="AG804" s="298"/>
      <c r="AH804" s="301" t="e">
        <f t="array" ref="AH804">IF( $X804, "", IF( INDEX(韻母資料表, AD804, $AH$5) = "入聲", TRUE, FALSE) )</f>
        <v>#REF!</v>
      </c>
      <c r="AI804" s="302" t="e">
        <f t="shared" si="321"/>
        <v>#REF!</v>
      </c>
      <c r="AJ804" s="302" t="e">
        <f t="shared" si="325"/>
        <v>#REF!</v>
      </c>
      <c r="AK804" s="362" t="e">
        <f t="array" ref="AK804">IF( $X804, "", INDEX(韻母資料表, $AD804, $AK$5))</f>
        <v>#REF!</v>
      </c>
      <c r="AL804" s="362" t="e">
        <f t="array" ref="AL804">IF($X804, "", INDEX(白話字韻母八聲調資料表, $AE804, $AJ804))</f>
        <v>#REF!</v>
      </c>
      <c r="AM804" s="298"/>
      <c r="AN804" s="362" t="e" cm="1">
        <f t="array" ref="AN804">IF($W804, "", INDEX(聲母資料表, $AA804, AN$5))</f>
        <v>#REF!</v>
      </c>
      <c r="AO804" s="367" t="e" cm="1">
        <f t="array" ref="AO804">IF($X804, "", INDEX(韻母資料表, $AD804, AO$5))</f>
        <v>#REF!</v>
      </c>
      <c r="AP804" s="362" t="e" cm="1">
        <f t="array" ref="AP804">IF($X804, "", INDEX(台羅韻母八聲調資料表, $AE804, $F804))</f>
        <v>#REF!</v>
      </c>
      <c r="AQ804" s="298"/>
      <c r="AR804" s="302" t="e">
        <f t="array" ref="AR804">IF($W804, "", INDEX(聲母資料表, $AA804, $AR$5))</f>
        <v>#REF!</v>
      </c>
      <c r="AS804" s="303" t="e">
        <f t="array" ref="AS804">IF($X804, "", INDEX(韻母資料表, $AD804, $AS$5))</f>
        <v>#REF!</v>
      </c>
      <c r="AT804" s="302" t="e">
        <f t="array" ref="AT804">IF($X804, "", INDEX(閩拼韻母八聲調資料表, $AE804, $AJ804))</f>
        <v>#REF!</v>
      </c>
      <c r="AV804" s="301" t="b">
        <f t="shared" si="323"/>
        <v>0</v>
      </c>
      <c r="AW804" s="301" t="str">
        <f>IF( $AV804, IFERROR( IF(MATCH( $E804, 顎音化聲母!$H$9:$H$37, 0), TRUE, FALSE), FALSE), "")</f>
        <v/>
      </c>
      <c r="AX804" s="301" t="str">
        <f t="array" ref="AX804">IF( AND($AV804, $AW804), INDEX(顎音化聲母資料表, MATCH( $D804 &amp; $E804, 顎音化聲母!$L$5:$L$136, 0), 3), "")</f>
        <v/>
      </c>
      <c r="AY804" s="301" t="e">
        <f t="shared" si="322"/>
        <v>#REF!</v>
      </c>
      <c r="AZ804" s="362" t="e">
        <f t="array" ref="AZ804">IF($AY804="", "", IF( $AX804&lt;&gt;"", $AX804,INDEX(聲母資料表, $AY804, $AZ$5)))</f>
        <v>#REF!</v>
      </c>
      <c r="BA804" s="362" t="e">
        <f t="array" ref="BA804">IF($X804, "", INDEX(方音八音反切資料表, $AE804, $AJ804))</f>
        <v>#REF!</v>
      </c>
    </row>
    <row r="805" spans="2:53">
      <c r="B805" s="307">
        <f t="shared" si="304"/>
        <v>798</v>
      </c>
      <c r="C805" s="404" t="e">
        <f>MID(#REF!, B805, 1)</f>
        <v>#REF!</v>
      </c>
      <c r="D805" s="312"/>
      <c r="E805" s="312"/>
      <c r="F805" s="296"/>
      <c r="G805" s="418" t="e">
        <f t="shared" si="305"/>
        <v>#REF!</v>
      </c>
      <c r="H805" s="269" t="e" cm="1">
        <f t="array" ref="H805">IF( OR($U805, NOT($V805), $X805), "",  $AF805 &amp; INDEX(中文數值資料表, $AJ805, 2) &amp; $AC805)</f>
        <v>#REF!</v>
      </c>
      <c r="I805" s="332" t="e">
        <f t="shared" si="306"/>
        <v>#REF!</v>
      </c>
      <c r="J805" s="333" t="e">
        <f t="shared" si="307"/>
        <v>#REF!</v>
      </c>
      <c r="K805" s="334" t="e">
        <f t="shared" si="308"/>
        <v>#REF!</v>
      </c>
      <c r="L805" s="335" t="e">
        <f t="shared" si="309"/>
        <v>#REF!</v>
      </c>
      <c r="M805" s="270" t="e">
        <f t="shared" ca="1" si="310"/>
        <v>#REF!</v>
      </c>
      <c r="N805" s="270" t="e">
        <f t="shared" ca="1" si="311"/>
        <v>#REF!</v>
      </c>
      <c r="O805" s="270" t="e">
        <f t="shared" ca="1" si="312"/>
        <v>#REF!</v>
      </c>
      <c r="P805" s="270" t="e">
        <f t="shared" ca="1" si="326"/>
        <v>#REF!</v>
      </c>
      <c r="Q805" s="270" t="e">
        <f t="shared" ca="1" si="326"/>
        <v>#REF!</v>
      </c>
      <c r="R805" s="271" t="e">
        <f t="shared" ca="1" si="313"/>
        <v>#REF!</v>
      </c>
      <c r="S805" s="271" t="e">
        <f t="shared" ca="1" si="314"/>
        <v>#REF!</v>
      </c>
      <c r="T805" s="244"/>
      <c r="U805" s="272" t="b">
        <f t="shared" si="315"/>
        <v>0</v>
      </c>
      <c r="V805" s="272" t="e">
        <f t="shared" si="316"/>
        <v>#REF!</v>
      </c>
      <c r="W805" s="272" t="e">
        <f t="shared" si="324"/>
        <v>#REF!</v>
      </c>
      <c r="X805" s="272" t="e">
        <f t="shared" si="317"/>
        <v>#REF!</v>
      </c>
      <c r="Y805" s="272" t="e">
        <f t="shared" si="318"/>
        <v>#REF!</v>
      </c>
      <c r="Z805" s="298"/>
      <c r="AA805" s="305" t="e">
        <f t="shared" si="319"/>
        <v>#REF!</v>
      </c>
      <c r="AB805" s="301" t="e" cm="1">
        <f t="array" ref="AB805">IF( $AA805="", "", INDEX(聲母資料表, $AA805, AB$5))</f>
        <v>#REF!</v>
      </c>
      <c r="AC805" s="301" t="e" cm="1">
        <f t="array" ref="AC805">IF( $AA805="", "", INDEX(聲母資料表, $AA805, AC$5))</f>
        <v>#REF!</v>
      </c>
      <c r="AD805" s="305" t="e">
        <f t="shared" si="320"/>
        <v>#REF!</v>
      </c>
      <c r="AE805" s="301" t="e" cm="1">
        <f t="array" ref="AE805">IF( $X805, "", INDEX(韻母資料表, AD805, AE$5))</f>
        <v>#REF!</v>
      </c>
      <c r="AF805" s="301" t="e" cm="1">
        <f t="array" ref="AF805">IF( $X805, "", INDEX(韻母資料表, AE805, AF$5))</f>
        <v>#REF!</v>
      </c>
      <c r="AG805" s="298"/>
      <c r="AH805" s="301" t="e">
        <f t="array" ref="AH805">IF( $X805, "", IF( INDEX(韻母資料表, AD805, $AH$5) = "入聲", TRUE, FALSE) )</f>
        <v>#REF!</v>
      </c>
      <c r="AI805" s="302" t="e">
        <f t="shared" si="321"/>
        <v>#REF!</v>
      </c>
      <c r="AJ805" s="302" t="e">
        <f t="shared" si="325"/>
        <v>#REF!</v>
      </c>
      <c r="AK805" s="362" t="e">
        <f t="array" ref="AK805">IF( $X805, "", INDEX(韻母資料表, $AD805, $AK$5))</f>
        <v>#REF!</v>
      </c>
      <c r="AL805" s="362" t="e">
        <f t="array" ref="AL805">IF($X805, "", INDEX(白話字韻母八聲調資料表, $AE805, $AJ805))</f>
        <v>#REF!</v>
      </c>
      <c r="AM805" s="298"/>
      <c r="AN805" s="362" t="e" cm="1">
        <f t="array" ref="AN805">IF($W805, "", INDEX(聲母資料表, $AA805, AN$5))</f>
        <v>#REF!</v>
      </c>
      <c r="AO805" s="367" t="e" cm="1">
        <f t="array" ref="AO805">IF($X805, "", INDEX(韻母資料表, $AD805, AO$5))</f>
        <v>#REF!</v>
      </c>
      <c r="AP805" s="362" t="e" cm="1">
        <f t="array" ref="AP805">IF($X805, "", INDEX(台羅韻母八聲調資料表, $AE805, $F805))</f>
        <v>#REF!</v>
      </c>
      <c r="AQ805" s="298"/>
      <c r="AR805" s="302" t="e">
        <f t="array" ref="AR805">IF($W805, "", INDEX(聲母資料表, $AA805, $AR$5))</f>
        <v>#REF!</v>
      </c>
      <c r="AS805" s="303" t="e">
        <f t="array" ref="AS805">IF($X805, "", INDEX(韻母資料表, $AD805, $AS$5))</f>
        <v>#REF!</v>
      </c>
      <c r="AT805" s="302" t="e">
        <f t="array" ref="AT805">IF($X805, "", INDEX(閩拼韻母八聲調資料表, $AE805, $AJ805))</f>
        <v>#REF!</v>
      </c>
      <c r="AV805" s="301" t="b">
        <f t="shared" si="323"/>
        <v>0</v>
      </c>
      <c r="AW805" s="301" t="str">
        <f>IF( $AV805, IFERROR( IF(MATCH( $E805, 顎音化聲母!$H$9:$H$37, 0), TRUE, FALSE), FALSE), "")</f>
        <v/>
      </c>
      <c r="AX805" s="301" t="str">
        <f t="array" ref="AX805">IF( AND($AV805, $AW805), INDEX(顎音化聲母資料表, MATCH( $D805 &amp; $E805, 顎音化聲母!$L$5:$L$136, 0), 3), "")</f>
        <v/>
      </c>
      <c r="AY805" s="301" t="e">
        <f t="shared" si="322"/>
        <v>#REF!</v>
      </c>
      <c r="AZ805" s="362" t="e">
        <f t="array" ref="AZ805">IF($AY805="", "", IF( $AX805&lt;&gt;"", $AX805,INDEX(聲母資料表, $AY805, $AZ$5)))</f>
        <v>#REF!</v>
      </c>
      <c r="BA805" s="362" t="e">
        <f t="array" ref="BA805">IF($X805, "", INDEX(方音八音反切資料表, $AE805, $AJ805))</f>
        <v>#REF!</v>
      </c>
    </row>
    <row r="806" spans="2:53">
      <c r="B806" s="307">
        <f t="shared" si="304"/>
        <v>799</v>
      </c>
      <c r="C806" s="404" t="e">
        <f>MID(#REF!, B806, 1)</f>
        <v>#REF!</v>
      </c>
      <c r="D806" s="312"/>
      <c r="E806" s="312"/>
      <c r="F806" s="296"/>
      <c r="G806" s="418" t="e">
        <f t="shared" si="305"/>
        <v>#REF!</v>
      </c>
      <c r="H806" s="269" t="e" cm="1">
        <f t="array" ref="H806">IF( OR($U806, NOT($V806), $X806), "",  $AF806 &amp; INDEX(中文數值資料表, $AJ806, 2) &amp; $AC806)</f>
        <v>#REF!</v>
      </c>
      <c r="I806" s="332" t="e">
        <f t="shared" si="306"/>
        <v>#REF!</v>
      </c>
      <c r="J806" s="333" t="e">
        <f t="shared" si="307"/>
        <v>#REF!</v>
      </c>
      <c r="K806" s="334" t="e">
        <f t="shared" si="308"/>
        <v>#REF!</v>
      </c>
      <c r="L806" s="335" t="e">
        <f t="shared" si="309"/>
        <v>#REF!</v>
      </c>
      <c r="M806" s="270" t="e">
        <f t="shared" ca="1" si="310"/>
        <v>#REF!</v>
      </c>
      <c r="N806" s="270" t="e">
        <f t="shared" ca="1" si="311"/>
        <v>#REF!</v>
      </c>
      <c r="O806" s="270" t="e">
        <f t="shared" ca="1" si="312"/>
        <v>#REF!</v>
      </c>
      <c r="P806" s="270" t="e">
        <f t="shared" ca="1" si="326"/>
        <v>#REF!</v>
      </c>
      <c r="Q806" s="270" t="e">
        <f t="shared" ca="1" si="326"/>
        <v>#REF!</v>
      </c>
      <c r="R806" s="271" t="e">
        <f t="shared" ca="1" si="313"/>
        <v>#REF!</v>
      </c>
      <c r="S806" s="271" t="e">
        <f t="shared" ca="1" si="314"/>
        <v>#REF!</v>
      </c>
      <c r="T806" s="244"/>
      <c r="U806" s="272" t="b">
        <f t="shared" si="315"/>
        <v>0</v>
      </c>
      <c r="V806" s="272" t="e">
        <f t="shared" si="316"/>
        <v>#REF!</v>
      </c>
      <c r="W806" s="272" t="e">
        <f t="shared" si="324"/>
        <v>#REF!</v>
      </c>
      <c r="X806" s="272" t="e">
        <f t="shared" si="317"/>
        <v>#REF!</v>
      </c>
      <c r="Y806" s="272" t="e">
        <f t="shared" si="318"/>
        <v>#REF!</v>
      </c>
      <c r="Z806" s="298"/>
      <c r="AA806" s="305" t="e">
        <f t="shared" si="319"/>
        <v>#REF!</v>
      </c>
      <c r="AB806" s="301" t="e" cm="1">
        <f t="array" ref="AB806">IF( $AA806="", "", INDEX(聲母資料表, $AA806, AB$5))</f>
        <v>#REF!</v>
      </c>
      <c r="AC806" s="301" t="e" cm="1">
        <f t="array" ref="AC806">IF( $AA806="", "", INDEX(聲母資料表, $AA806, AC$5))</f>
        <v>#REF!</v>
      </c>
      <c r="AD806" s="305" t="e">
        <f t="shared" si="320"/>
        <v>#REF!</v>
      </c>
      <c r="AE806" s="301" t="e" cm="1">
        <f t="array" ref="AE806">IF( $X806, "", INDEX(韻母資料表, AD806, AE$5))</f>
        <v>#REF!</v>
      </c>
      <c r="AF806" s="301" t="e" cm="1">
        <f t="array" ref="AF806">IF( $X806, "", INDEX(韻母資料表, AE806, AF$5))</f>
        <v>#REF!</v>
      </c>
      <c r="AG806" s="298"/>
      <c r="AH806" s="301" t="e">
        <f t="array" ref="AH806">IF( $X806, "", IF( INDEX(韻母資料表, AD806, $AH$5) = "入聲", TRUE, FALSE) )</f>
        <v>#REF!</v>
      </c>
      <c r="AI806" s="302" t="e">
        <f t="shared" si="321"/>
        <v>#REF!</v>
      </c>
      <c r="AJ806" s="302" t="e">
        <f t="shared" si="325"/>
        <v>#REF!</v>
      </c>
      <c r="AK806" s="362" t="e">
        <f t="array" ref="AK806">IF( $X806, "", INDEX(韻母資料表, $AD806, $AK$5))</f>
        <v>#REF!</v>
      </c>
      <c r="AL806" s="362" t="e">
        <f t="array" ref="AL806">IF($X806, "", INDEX(白話字韻母八聲調資料表, $AE806, $AJ806))</f>
        <v>#REF!</v>
      </c>
      <c r="AM806" s="298"/>
      <c r="AN806" s="362" t="e" cm="1">
        <f t="array" ref="AN806">IF($W806, "", INDEX(聲母資料表, $AA806, AN$5))</f>
        <v>#REF!</v>
      </c>
      <c r="AO806" s="367" t="e" cm="1">
        <f t="array" ref="AO806">IF($X806, "", INDEX(韻母資料表, $AD806, AO$5))</f>
        <v>#REF!</v>
      </c>
      <c r="AP806" s="362" t="e" cm="1">
        <f t="array" ref="AP806">IF($X806, "", INDEX(台羅韻母八聲調資料表, $AE806, $F806))</f>
        <v>#REF!</v>
      </c>
      <c r="AQ806" s="298"/>
      <c r="AR806" s="302" t="e">
        <f t="array" ref="AR806">IF($W806, "", INDEX(聲母資料表, $AA806, $AR$5))</f>
        <v>#REF!</v>
      </c>
      <c r="AS806" s="303" t="e">
        <f t="array" ref="AS806">IF($X806, "", INDEX(韻母資料表, $AD806, $AS$5))</f>
        <v>#REF!</v>
      </c>
      <c r="AT806" s="302" t="e">
        <f t="array" ref="AT806">IF($X806, "", INDEX(閩拼韻母八聲調資料表, $AE806, $AJ806))</f>
        <v>#REF!</v>
      </c>
      <c r="AV806" s="301" t="b">
        <f t="shared" si="323"/>
        <v>0</v>
      </c>
      <c r="AW806" s="301" t="str">
        <f>IF( $AV806, IFERROR( IF(MATCH( $E806, 顎音化聲母!$H$9:$H$37, 0), TRUE, FALSE), FALSE), "")</f>
        <v/>
      </c>
      <c r="AX806" s="301" t="str">
        <f t="array" ref="AX806">IF( AND($AV806, $AW806), INDEX(顎音化聲母資料表, MATCH( $D806 &amp; $E806, 顎音化聲母!$L$5:$L$136, 0), 3), "")</f>
        <v/>
      </c>
      <c r="AY806" s="301" t="e">
        <f t="shared" si="322"/>
        <v>#REF!</v>
      </c>
      <c r="AZ806" s="362" t="e">
        <f t="array" ref="AZ806">IF($AY806="", "", IF( $AX806&lt;&gt;"", $AX806,INDEX(聲母資料表, $AY806, $AZ$5)))</f>
        <v>#REF!</v>
      </c>
      <c r="BA806" s="362" t="e">
        <f t="array" ref="BA806">IF($X806, "", INDEX(方音八音反切資料表, $AE806, $AJ806))</f>
        <v>#REF!</v>
      </c>
    </row>
    <row r="807" spans="2:53">
      <c r="B807" s="307">
        <f t="shared" si="304"/>
        <v>800</v>
      </c>
      <c r="C807" s="404" t="e">
        <f>MID(#REF!, B807, 1)</f>
        <v>#REF!</v>
      </c>
      <c r="D807" s="312"/>
      <c r="E807" s="312"/>
      <c r="F807" s="296"/>
      <c r="G807" s="418" t="e">
        <f t="shared" si="305"/>
        <v>#REF!</v>
      </c>
      <c r="H807" s="269" t="e" cm="1">
        <f t="array" ref="H807">IF( OR($U807, NOT($V807), $X807), "",  $AF807 &amp; INDEX(中文數值資料表, $AJ807, 2) &amp; $AC807)</f>
        <v>#REF!</v>
      </c>
      <c r="I807" s="332" t="e">
        <f t="shared" si="306"/>
        <v>#REF!</v>
      </c>
      <c r="J807" s="333" t="e">
        <f t="shared" si="307"/>
        <v>#REF!</v>
      </c>
      <c r="K807" s="334" t="e">
        <f t="shared" si="308"/>
        <v>#REF!</v>
      </c>
      <c r="L807" s="335" t="e">
        <f t="shared" si="309"/>
        <v>#REF!</v>
      </c>
      <c r="M807" s="270" t="e">
        <f t="shared" ca="1" si="310"/>
        <v>#REF!</v>
      </c>
      <c r="N807" s="270" t="e">
        <f t="shared" ca="1" si="311"/>
        <v>#REF!</v>
      </c>
      <c r="O807" s="270" t="e">
        <f t="shared" ca="1" si="312"/>
        <v>#REF!</v>
      </c>
      <c r="P807" s="270" t="e">
        <f t="shared" ca="1" si="326"/>
        <v>#REF!</v>
      </c>
      <c r="Q807" s="270" t="e">
        <f t="shared" ca="1" si="326"/>
        <v>#REF!</v>
      </c>
      <c r="R807" s="271" t="e">
        <f t="shared" ca="1" si="313"/>
        <v>#REF!</v>
      </c>
      <c r="S807" s="271" t="e">
        <f t="shared" ca="1" si="314"/>
        <v>#REF!</v>
      </c>
      <c r="T807" s="244"/>
      <c r="U807" s="272" t="b">
        <f t="shared" si="315"/>
        <v>0</v>
      </c>
      <c r="V807" s="272" t="e">
        <f t="shared" si="316"/>
        <v>#REF!</v>
      </c>
      <c r="W807" s="272" t="e">
        <f t="shared" si="324"/>
        <v>#REF!</v>
      </c>
      <c r="X807" s="272" t="e">
        <f t="shared" si="317"/>
        <v>#REF!</v>
      </c>
      <c r="Y807" s="272" t="e">
        <f t="shared" si="318"/>
        <v>#REF!</v>
      </c>
      <c r="Z807" s="298"/>
      <c r="AA807" s="305" t="e">
        <f t="shared" si="319"/>
        <v>#REF!</v>
      </c>
      <c r="AB807" s="301" t="e" cm="1">
        <f t="array" ref="AB807">IF( $AA807="", "", INDEX(聲母資料表, $AA807, AB$5))</f>
        <v>#REF!</v>
      </c>
      <c r="AC807" s="301" t="e" cm="1">
        <f t="array" ref="AC807">IF( $AA807="", "", INDEX(聲母資料表, $AA807, AC$5))</f>
        <v>#REF!</v>
      </c>
      <c r="AD807" s="305" t="e">
        <f t="shared" si="320"/>
        <v>#REF!</v>
      </c>
      <c r="AE807" s="301" t="e" cm="1">
        <f t="array" ref="AE807">IF( $X807, "", INDEX(韻母資料表, AD807, AE$5))</f>
        <v>#REF!</v>
      </c>
      <c r="AF807" s="301" t="e" cm="1">
        <f t="array" ref="AF807">IF( $X807, "", INDEX(韻母資料表, AE807, AF$5))</f>
        <v>#REF!</v>
      </c>
      <c r="AG807" s="298"/>
      <c r="AH807" s="301" t="e">
        <f t="array" ref="AH807">IF( $X807, "", IF( INDEX(韻母資料表, AD807, $AH$5) = "入聲", TRUE, FALSE) )</f>
        <v>#REF!</v>
      </c>
      <c r="AI807" s="302" t="e">
        <f t="shared" si="321"/>
        <v>#REF!</v>
      </c>
      <c r="AJ807" s="302" t="e">
        <f t="shared" si="325"/>
        <v>#REF!</v>
      </c>
      <c r="AK807" s="362" t="e">
        <f t="array" ref="AK807">IF( $X807, "", INDEX(韻母資料表, $AD807, $AK$5))</f>
        <v>#REF!</v>
      </c>
      <c r="AL807" s="362" t="e">
        <f t="array" ref="AL807">IF($X807, "", INDEX(白話字韻母八聲調資料表, $AE807, $AJ807))</f>
        <v>#REF!</v>
      </c>
      <c r="AM807" s="298"/>
      <c r="AN807" s="362" t="e" cm="1">
        <f t="array" ref="AN807">IF($W807, "", INDEX(聲母資料表, $AA807, AN$5))</f>
        <v>#REF!</v>
      </c>
      <c r="AO807" s="367" t="e" cm="1">
        <f t="array" ref="AO807">IF($X807, "", INDEX(韻母資料表, $AD807, AO$5))</f>
        <v>#REF!</v>
      </c>
      <c r="AP807" s="362" t="e" cm="1">
        <f t="array" ref="AP807">IF($X807, "", INDEX(台羅韻母八聲調資料表, $AE807, $F807))</f>
        <v>#REF!</v>
      </c>
      <c r="AQ807" s="298"/>
      <c r="AR807" s="302" t="e">
        <f t="array" ref="AR807">IF($W807, "", INDEX(聲母資料表, $AA807, $AR$5))</f>
        <v>#REF!</v>
      </c>
      <c r="AS807" s="303" t="e">
        <f t="array" ref="AS807">IF($X807, "", INDEX(韻母資料表, $AD807, $AS$5))</f>
        <v>#REF!</v>
      </c>
      <c r="AT807" s="302" t="e">
        <f t="array" ref="AT807">IF($X807, "", INDEX(閩拼韻母八聲調資料表, $AE807, $AJ807))</f>
        <v>#REF!</v>
      </c>
      <c r="AV807" s="301" t="b">
        <f t="shared" si="323"/>
        <v>0</v>
      </c>
      <c r="AW807" s="301" t="str">
        <f>IF( $AV807, IFERROR( IF(MATCH( $E807, 顎音化聲母!$H$9:$H$37, 0), TRUE, FALSE), FALSE), "")</f>
        <v/>
      </c>
      <c r="AX807" s="301" t="str">
        <f t="array" ref="AX807">IF( AND($AV807, $AW807), INDEX(顎音化聲母資料表, MATCH( $D807 &amp; $E807, 顎音化聲母!$L$5:$L$136, 0), 3), "")</f>
        <v/>
      </c>
      <c r="AY807" s="301" t="e">
        <f t="shared" si="322"/>
        <v>#REF!</v>
      </c>
      <c r="AZ807" s="362" t="e">
        <f t="array" ref="AZ807">IF($AY807="", "", IF( $AX807&lt;&gt;"", $AX807,INDEX(聲母資料表, $AY807, $AZ$5)))</f>
        <v>#REF!</v>
      </c>
      <c r="BA807" s="362" t="e">
        <f t="array" ref="BA807">IF($X807, "", INDEX(方音八音反切資料表, $AE807, $AJ807))</f>
        <v>#REF!</v>
      </c>
    </row>
    <row r="808" spans="2:53">
      <c r="B808" s="307">
        <f t="shared" si="304"/>
        <v>801</v>
      </c>
      <c r="C808" s="404" t="e">
        <f>MID(#REF!, B808, 1)</f>
        <v>#REF!</v>
      </c>
      <c r="D808" s="312"/>
      <c r="E808" s="312"/>
      <c r="F808" s="296"/>
      <c r="G808" s="418" t="e">
        <f t="shared" si="305"/>
        <v>#REF!</v>
      </c>
      <c r="H808" s="269" t="e" cm="1">
        <f t="array" ref="H808">IF( OR($U808, NOT($V808), $X808), "",  $AF808 &amp; INDEX(中文數值資料表, $AJ808, 2) &amp; $AC808)</f>
        <v>#REF!</v>
      </c>
      <c r="I808" s="332" t="e">
        <f t="shared" si="306"/>
        <v>#REF!</v>
      </c>
      <c r="J808" s="333" t="e">
        <f t="shared" si="307"/>
        <v>#REF!</v>
      </c>
      <c r="K808" s="334" t="e">
        <f t="shared" si="308"/>
        <v>#REF!</v>
      </c>
      <c r="L808" s="335" t="e">
        <f t="shared" si="309"/>
        <v>#REF!</v>
      </c>
      <c r="M808" s="270" t="e">
        <f t="shared" ca="1" si="310"/>
        <v>#REF!</v>
      </c>
      <c r="N808" s="270" t="e">
        <f t="shared" ca="1" si="311"/>
        <v>#REF!</v>
      </c>
      <c r="O808" s="270" t="e">
        <f t="shared" ca="1" si="312"/>
        <v>#REF!</v>
      </c>
      <c r="P808" s="270" t="e">
        <f t="shared" ref="P808:Q827" ca="1" si="327">IF( $U808, ($C808 &amp; CHAR(10)), IF($C808=CHAR(10), (CHAR(10) &amp; "&lt;/p&gt;" &amp; CHAR(10) &amp; "&lt;p&gt;" &amp; CHAR(10)), "&lt;ruby&gt;" &amp; $C808 &amp; "&lt;rt&gt;" &amp; INDIRECT( ADDRESS(ROW(), COLUMN() - $P$5) ) &amp; "&lt;/rt&gt;&lt;/ruby&gt;" &amp; CHAR(10)))</f>
        <v>#REF!</v>
      </c>
      <c r="Q808" s="270" t="e">
        <f t="shared" ca="1" si="327"/>
        <v>#REF!</v>
      </c>
      <c r="R808" s="271" t="e">
        <f t="shared" ca="1" si="313"/>
        <v>#REF!</v>
      </c>
      <c r="S808" s="271" t="e">
        <f t="shared" ca="1" si="314"/>
        <v>#REF!</v>
      </c>
      <c r="T808" s="244"/>
      <c r="U808" s="272" t="b">
        <f t="shared" si="315"/>
        <v>0</v>
      </c>
      <c r="V808" s="272" t="e">
        <f t="shared" si="316"/>
        <v>#REF!</v>
      </c>
      <c r="W808" s="272" t="e">
        <f t="shared" si="324"/>
        <v>#REF!</v>
      </c>
      <c r="X808" s="272" t="e">
        <f t="shared" si="317"/>
        <v>#REF!</v>
      </c>
      <c r="Y808" s="272" t="e">
        <f t="shared" si="318"/>
        <v>#REF!</v>
      </c>
      <c r="Z808" s="298"/>
      <c r="AA808" s="305" t="e">
        <f t="shared" si="319"/>
        <v>#REF!</v>
      </c>
      <c r="AB808" s="301" t="e" cm="1">
        <f t="array" ref="AB808">IF( $AA808="", "", INDEX(聲母資料表, $AA808, AB$5))</f>
        <v>#REF!</v>
      </c>
      <c r="AC808" s="301" t="e" cm="1">
        <f t="array" ref="AC808">IF( $AA808="", "", INDEX(聲母資料表, $AA808, AC$5))</f>
        <v>#REF!</v>
      </c>
      <c r="AD808" s="305" t="e">
        <f t="shared" si="320"/>
        <v>#REF!</v>
      </c>
      <c r="AE808" s="301" t="e" cm="1">
        <f t="array" ref="AE808">IF( $X808, "", INDEX(韻母資料表, AD808, AE$5))</f>
        <v>#REF!</v>
      </c>
      <c r="AF808" s="301" t="e" cm="1">
        <f t="array" ref="AF808">IF( $X808, "", INDEX(韻母資料表, AE808, AF$5))</f>
        <v>#REF!</v>
      </c>
      <c r="AG808" s="298"/>
      <c r="AH808" s="301" t="e">
        <f t="array" ref="AH808">IF( $X808, "", IF( INDEX(韻母資料表, AD808, $AH$5) = "入聲", TRUE, FALSE) )</f>
        <v>#REF!</v>
      </c>
      <c r="AI808" s="302" t="e">
        <f t="shared" si="321"/>
        <v>#REF!</v>
      </c>
      <c r="AJ808" s="302" t="e">
        <f t="shared" si="325"/>
        <v>#REF!</v>
      </c>
      <c r="AK808" s="362" t="e">
        <f t="array" ref="AK808">IF( $X808, "", INDEX(韻母資料表, $AD808, $AK$5))</f>
        <v>#REF!</v>
      </c>
      <c r="AL808" s="362" t="e">
        <f t="array" ref="AL808">IF($X808, "", INDEX(白話字韻母八聲調資料表, $AE808, $AJ808))</f>
        <v>#REF!</v>
      </c>
      <c r="AM808" s="298"/>
      <c r="AN808" s="362" t="e" cm="1">
        <f t="array" ref="AN808">IF($W808, "", INDEX(聲母資料表, $AA808, AN$5))</f>
        <v>#REF!</v>
      </c>
      <c r="AO808" s="367" t="e" cm="1">
        <f t="array" ref="AO808">IF($X808, "", INDEX(韻母資料表, $AD808, AO$5))</f>
        <v>#REF!</v>
      </c>
      <c r="AP808" s="362" t="e" cm="1">
        <f t="array" ref="AP808">IF($X808, "", INDEX(台羅韻母八聲調資料表, $AE808, $F808))</f>
        <v>#REF!</v>
      </c>
      <c r="AQ808" s="298"/>
      <c r="AR808" s="302" t="e">
        <f t="array" ref="AR808">IF($W808, "", INDEX(聲母資料表, $AA808, $AR$5))</f>
        <v>#REF!</v>
      </c>
      <c r="AS808" s="303" t="e">
        <f t="array" ref="AS808">IF($X808, "", INDEX(韻母資料表, $AD808, $AS$5))</f>
        <v>#REF!</v>
      </c>
      <c r="AT808" s="302" t="e">
        <f t="array" ref="AT808">IF($X808, "", INDEX(閩拼韻母八聲調資料表, $AE808, $AJ808))</f>
        <v>#REF!</v>
      </c>
      <c r="AV808" s="301" t="b">
        <f t="shared" si="323"/>
        <v>0</v>
      </c>
      <c r="AW808" s="301" t="str">
        <f>IF( $AV808, IFERROR( IF(MATCH( $E808, 顎音化聲母!$H$9:$H$37, 0), TRUE, FALSE), FALSE), "")</f>
        <v/>
      </c>
      <c r="AX808" s="301" t="str">
        <f t="array" ref="AX808">IF( AND($AV808, $AW808), INDEX(顎音化聲母資料表, MATCH( $D808 &amp; $E808, 顎音化聲母!$L$5:$L$136, 0), 3), "")</f>
        <v/>
      </c>
      <c r="AY808" s="301" t="e">
        <f t="shared" si="322"/>
        <v>#REF!</v>
      </c>
      <c r="AZ808" s="362" t="e">
        <f t="array" ref="AZ808">IF($AY808="", "", IF( $AX808&lt;&gt;"", $AX808,INDEX(聲母資料表, $AY808, $AZ$5)))</f>
        <v>#REF!</v>
      </c>
      <c r="BA808" s="362" t="e">
        <f t="array" ref="BA808">IF($X808, "", INDEX(方音八音反切資料表, $AE808, $AJ808))</f>
        <v>#REF!</v>
      </c>
    </row>
    <row r="809" spans="2:53">
      <c r="B809" s="307">
        <f t="shared" si="304"/>
        <v>802</v>
      </c>
      <c r="C809" s="404" t="e">
        <f>MID(#REF!, B809, 1)</f>
        <v>#REF!</v>
      </c>
      <c r="D809" s="312"/>
      <c r="E809" s="312"/>
      <c r="F809" s="296"/>
      <c r="G809" s="418" t="e">
        <f t="shared" si="305"/>
        <v>#REF!</v>
      </c>
      <c r="H809" s="269" t="e" cm="1">
        <f t="array" ref="H809">IF( OR($U809, NOT($V809), $X809), "",  $AF809 &amp; INDEX(中文數值資料表, $AJ809, 2) &amp; $AC809)</f>
        <v>#REF!</v>
      </c>
      <c r="I809" s="332" t="e">
        <f t="shared" si="306"/>
        <v>#REF!</v>
      </c>
      <c r="J809" s="333" t="e">
        <f t="shared" si="307"/>
        <v>#REF!</v>
      </c>
      <c r="K809" s="334" t="e">
        <f t="shared" si="308"/>
        <v>#REF!</v>
      </c>
      <c r="L809" s="335" t="e">
        <f t="shared" si="309"/>
        <v>#REF!</v>
      </c>
      <c r="M809" s="270" t="e">
        <f t="shared" ca="1" si="310"/>
        <v>#REF!</v>
      </c>
      <c r="N809" s="270" t="e">
        <f t="shared" ca="1" si="311"/>
        <v>#REF!</v>
      </c>
      <c r="O809" s="270" t="e">
        <f t="shared" ca="1" si="312"/>
        <v>#REF!</v>
      </c>
      <c r="P809" s="270" t="e">
        <f t="shared" ca="1" si="327"/>
        <v>#REF!</v>
      </c>
      <c r="Q809" s="270" t="e">
        <f t="shared" ca="1" si="327"/>
        <v>#REF!</v>
      </c>
      <c r="R809" s="271" t="e">
        <f t="shared" ca="1" si="313"/>
        <v>#REF!</v>
      </c>
      <c r="S809" s="271" t="e">
        <f t="shared" ca="1" si="314"/>
        <v>#REF!</v>
      </c>
      <c r="T809" s="244"/>
      <c r="U809" s="272" t="b">
        <f t="shared" si="315"/>
        <v>0</v>
      </c>
      <c r="V809" s="272" t="e">
        <f t="shared" si="316"/>
        <v>#REF!</v>
      </c>
      <c r="W809" s="272" t="e">
        <f t="shared" si="324"/>
        <v>#REF!</v>
      </c>
      <c r="X809" s="272" t="e">
        <f t="shared" si="317"/>
        <v>#REF!</v>
      </c>
      <c r="Y809" s="272" t="e">
        <f t="shared" si="318"/>
        <v>#REF!</v>
      </c>
      <c r="Z809" s="298"/>
      <c r="AA809" s="305" t="e">
        <f t="shared" si="319"/>
        <v>#REF!</v>
      </c>
      <c r="AB809" s="301" t="e" cm="1">
        <f t="array" ref="AB809">IF( $AA809="", "", INDEX(聲母資料表, $AA809, AB$5))</f>
        <v>#REF!</v>
      </c>
      <c r="AC809" s="301" t="e" cm="1">
        <f t="array" ref="AC809">IF( $AA809="", "", INDEX(聲母資料表, $AA809, AC$5))</f>
        <v>#REF!</v>
      </c>
      <c r="AD809" s="305" t="e">
        <f t="shared" si="320"/>
        <v>#REF!</v>
      </c>
      <c r="AE809" s="301" t="e" cm="1">
        <f t="array" ref="AE809">IF( $X809, "", INDEX(韻母資料表, AD809, AE$5))</f>
        <v>#REF!</v>
      </c>
      <c r="AF809" s="301" t="e" cm="1">
        <f t="array" ref="AF809">IF( $X809, "", INDEX(韻母資料表, AE809, AF$5))</f>
        <v>#REF!</v>
      </c>
      <c r="AG809" s="298"/>
      <c r="AH809" s="301" t="e">
        <f t="array" ref="AH809">IF( $X809, "", IF( INDEX(韻母資料表, AD809, $AH$5) = "入聲", TRUE, FALSE) )</f>
        <v>#REF!</v>
      </c>
      <c r="AI809" s="302" t="e">
        <f t="shared" si="321"/>
        <v>#REF!</v>
      </c>
      <c r="AJ809" s="302" t="e">
        <f t="shared" si="325"/>
        <v>#REF!</v>
      </c>
      <c r="AK809" s="362" t="e">
        <f t="array" ref="AK809">IF( $X809, "", INDEX(韻母資料表, $AD809, $AK$5))</f>
        <v>#REF!</v>
      </c>
      <c r="AL809" s="362" t="e">
        <f t="array" ref="AL809">IF($X809, "", INDEX(白話字韻母八聲調資料表, $AE809, $AJ809))</f>
        <v>#REF!</v>
      </c>
      <c r="AM809" s="298"/>
      <c r="AN809" s="362" t="e" cm="1">
        <f t="array" ref="AN809">IF($W809, "", INDEX(聲母資料表, $AA809, AN$5))</f>
        <v>#REF!</v>
      </c>
      <c r="AO809" s="367" t="e" cm="1">
        <f t="array" ref="AO809">IF($X809, "", INDEX(韻母資料表, $AD809, AO$5))</f>
        <v>#REF!</v>
      </c>
      <c r="AP809" s="362" t="e" cm="1">
        <f t="array" ref="AP809">IF($X809, "", INDEX(台羅韻母八聲調資料表, $AE809, $F809))</f>
        <v>#REF!</v>
      </c>
      <c r="AQ809" s="298"/>
      <c r="AR809" s="302" t="e">
        <f t="array" ref="AR809">IF($W809, "", INDEX(聲母資料表, $AA809, $AR$5))</f>
        <v>#REF!</v>
      </c>
      <c r="AS809" s="303" t="e">
        <f t="array" ref="AS809">IF($X809, "", INDEX(韻母資料表, $AD809, $AS$5))</f>
        <v>#REF!</v>
      </c>
      <c r="AT809" s="302" t="e">
        <f t="array" ref="AT809">IF($X809, "", INDEX(閩拼韻母八聲調資料表, $AE809, $AJ809))</f>
        <v>#REF!</v>
      </c>
      <c r="AV809" s="301" t="b">
        <f t="shared" si="323"/>
        <v>0</v>
      </c>
      <c r="AW809" s="301" t="str">
        <f>IF( $AV809, IFERROR( IF(MATCH( $E809, 顎音化聲母!$H$9:$H$37, 0), TRUE, FALSE), FALSE), "")</f>
        <v/>
      </c>
      <c r="AX809" s="301" t="str">
        <f t="array" ref="AX809">IF( AND($AV809, $AW809), INDEX(顎音化聲母資料表, MATCH( $D809 &amp; $E809, 顎音化聲母!$L$5:$L$136, 0), 3), "")</f>
        <v/>
      </c>
      <c r="AY809" s="301" t="e">
        <f t="shared" si="322"/>
        <v>#REF!</v>
      </c>
      <c r="AZ809" s="362" t="e">
        <f t="array" ref="AZ809">IF($AY809="", "", IF( $AX809&lt;&gt;"", $AX809,INDEX(聲母資料表, $AY809, $AZ$5)))</f>
        <v>#REF!</v>
      </c>
      <c r="BA809" s="362" t="e">
        <f t="array" ref="BA809">IF($X809, "", INDEX(方音八音反切資料表, $AE809, $AJ809))</f>
        <v>#REF!</v>
      </c>
    </row>
    <row r="810" spans="2:53">
      <c r="B810" s="307">
        <f t="shared" si="304"/>
        <v>803</v>
      </c>
      <c r="C810" s="404" t="e">
        <f>MID(#REF!, B810, 1)</f>
        <v>#REF!</v>
      </c>
      <c r="D810" s="312"/>
      <c r="E810" s="312"/>
      <c r="F810" s="296"/>
      <c r="G810" s="418" t="e">
        <f t="shared" si="305"/>
        <v>#REF!</v>
      </c>
      <c r="H810" s="269" t="e" cm="1">
        <f t="array" ref="H810">IF( OR($U810, NOT($V810), $X810), "",  $AF810 &amp; INDEX(中文數值資料表, $AJ810, 2) &amp; $AC810)</f>
        <v>#REF!</v>
      </c>
      <c r="I810" s="332" t="e">
        <f t="shared" si="306"/>
        <v>#REF!</v>
      </c>
      <c r="J810" s="333" t="e">
        <f t="shared" si="307"/>
        <v>#REF!</v>
      </c>
      <c r="K810" s="334" t="e">
        <f t="shared" si="308"/>
        <v>#REF!</v>
      </c>
      <c r="L810" s="335" t="e">
        <f t="shared" si="309"/>
        <v>#REF!</v>
      </c>
      <c r="M810" s="270" t="e">
        <f t="shared" ca="1" si="310"/>
        <v>#REF!</v>
      </c>
      <c r="N810" s="270" t="e">
        <f t="shared" ca="1" si="311"/>
        <v>#REF!</v>
      </c>
      <c r="O810" s="270" t="e">
        <f t="shared" ca="1" si="312"/>
        <v>#REF!</v>
      </c>
      <c r="P810" s="270" t="e">
        <f t="shared" ca="1" si="327"/>
        <v>#REF!</v>
      </c>
      <c r="Q810" s="270" t="e">
        <f t="shared" ca="1" si="327"/>
        <v>#REF!</v>
      </c>
      <c r="R810" s="271" t="e">
        <f t="shared" ca="1" si="313"/>
        <v>#REF!</v>
      </c>
      <c r="S810" s="271" t="e">
        <f t="shared" ca="1" si="314"/>
        <v>#REF!</v>
      </c>
      <c r="T810" s="244"/>
      <c r="U810" s="272" t="b">
        <f t="shared" si="315"/>
        <v>0</v>
      </c>
      <c r="V810" s="272" t="e">
        <f t="shared" si="316"/>
        <v>#REF!</v>
      </c>
      <c r="W810" s="272" t="e">
        <f t="shared" si="324"/>
        <v>#REF!</v>
      </c>
      <c r="X810" s="272" t="e">
        <f t="shared" si="317"/>
        <v>#REF!</v>
      </c>
      <c r="Y810" s="272" t="e">
        <f t="shared" si="318"/>
        <v>#REF!</v>
      </c>
      <c r="Z810" s="298"/>
      <c r="AA810" s="305" t="e">
        <f t="shared" si="319"/>
        <v>#REF!</v>
      </c>
      <c r="AB810" s="301" t="e" cm="1">
        <f t="array" ref="AB810">IF( $AA810="", "", INDEX(聲母資料表, $AA810, AB$5))</f>
        <v>#REF!</v>
      </c>
      <c r="AC810" s="301" t="e" cm="1">
        <f t="array" ref="AC810">IF( $AA810="", "", INDEX(聲母資料表, $AA810, AC$5))</f>
        <v>#REF!</v>
      </c>
      <c r="AD810" s="305" t="e">
        <f t="shared" si="320"/>
        <v>#REF!</v>
      </c>
      <c r="AE810" s="301" t="e" cm="1">
        <f t="array" ref="AE810">IF( $X810, "", INDEX(韻母資料表, AD810, AE$5))</f>
        <v>#REF!</v>
      </c>
      <c r="AF810" s="301" t="e" cm="1">
        <f t="array" ref="AF810">IF( $X810, "", INDEX(韻母資料表, AE810, AF$5))</f>
        <v>#REF!</v>
      </c>
      <c r="AG810" s="298"/>
      <c r="AH810" s="301" t="e">
        <f t="array" ref="AH810">IF( $X810, "", IF( INDEX(韻母資料表, AD810, $AH$5) = "入聲", TRUE, FALSE) )</f>
        <v>#REF!</v>
      </c>
      <c r="AI810" s="302" t="e">
        <f t="shared" si="321"/>
        <v>#REF!</v>
      </c>
      <c r="AJ810" s="302" t="e">
        <f t="shared" si="325"/>
        <v>#REF!</v>
      </c>
      <c r="AK810" s="362" t="e">
        <f t="array" ref="AK810">IF( $X810, "", INDEX(韻母資料表, $AD810, $AK$5))</f>
        <v>#REF!</v>
      </c>
      <c r="AL810" s="362" t="e">
        <f t="array" ref="AL810">IF($X810, "", INDEX(白話字韻母八聲調資料表, $AE810, $AJ810))</f>
        <v>#REF!</v>
      </c>
      <c r="AM810" s="298"/>
      <c r="AN810" s="362" t="e" cm="1">
        <f t="array" ref="AN810">IF($W810, "", INDEX(聲母資料表, $AA810, AN$5))</f>
        <v>#REF!</v>
      </c>
      <c r="AO810" s="367" t="e" cm="1">
        <f t="array" ref="AO810">IF($X810, "", INDEX(韻母資料表, $AD810, AO$5))</f>
        <v>#REF!</v>
      </c>
      <c r="AP810" s="362" t="e" cm="1">
        <f t="array" ref="AP810">IF($X810, "", INDEX(台羅韻母八聲調資料表, $AE810, $F810))</f>
        <v>#REF!</v>
      </c>
      <c r="AQ810" s="298"/>
      <c r="AR810" s="302" t="e">
        <f t="array" ref="AR810">IF($W810, "", INDEX(聲母資料表, $AA810, $AR$5))</f>
        <v>#REF!</v>
      </c>
      <c r="AS810" s="303" t="e">
        <f t="array" ref="AS810">IF($X810, "", INDEX(韻母資料表, $AD810, $AS$5))</f>
        <v>#REF!</v>
      </c>
      <c r="AT810" s="302" t="e">
        <f t="array" ref="AT810">IF($X810, "", INDEX(閩拼韻母八聲調資料表, $AE810, $AJ810))</f>
        <v>#REF!</v>
      </c>
      <c r="AV810" s="301" t="b">
        <f t="shared" si="323"/>
        <v>0</v>
      </c>
      <c r="AW810" s="301" t="str">
        <f>IF( $AV810, IFERROR( IF(MATCH( $E810, 顎音化聲母!$H$9:$H$37, 0), TRUE, FALSE), FALSE), "")</f>
        <v/>
      </c>
      <c r="AX810" s="301" t="str">
        <f t="array" ref="AX810">IF( AND($AV810, $AW810), INDEX(顎音化聲母資料表, MATCH( $D810 &amp; $E810, 顎音化聲母!$L$5:$L$136, 0), 3), "")</f>
        <v/>
      </c>
      <c r="AY810" s="301" t="e">
        <f t="shared" si="322"/>
        <v>#REF!</v>
      </c>
      <c r="AZ810" s="362" t="e">
        <f t="array" ref="AZ810">IF($AY810="", "", IF( $AX810&lt;&gt;"", $AX810,INDEX(聲母資料表, $AY810, $AZ$5)))</f>
        <v>#REF!</v>
      </c>
      <c r="BA810" s="362" t="e">
        <f t="array" ref="BA810">IF($X810, "", INDEX(方音八音反切資料表, $AE810, $AJ810))</f>
        <v>#REF!</v>
      </c>
    </row>
    <row r="811" spans="2:53">
      <c r="B811" s="307">
        <f t="shared" si="304"/>
        <v>804</v>
      </c>
      <c r="C811" s="404" t="e">
        <f>MID(#REF!, B811, 1)</f>
        <v>#REF!</v>
      </c>
      <c r="D811" s="312"/>
      <c r="E811" s="312"/>
      <c r="F811" s="296"/>
      <c r="G811" s="418" t="e">
        <f t="shared" si="305"/>
        <v>#REF!</v>
      </c>
      <c r="H811" s="269" t="e" cm="1">
        <f t="array" ref="H811">IF( OR($U811, NOT($V811), $X811), "",  $AF811 &amp; INDEX(中文數值資料表, $AJ811, 2) &amp; $AC811)</f>
        <v>#REF!</v>
      </c>
      <c r="I811" s="332" t="e">
        <f t="shared" si="306"/>
        <v>#REF!</v>
      </c>
      <c r="J811" s="333" t="e">
        <f t="shared" si="307"/>
        <v>#REF!</v>
      </c>
      <c r="K811" s="334" t="e">
        <f t="shared" si="308"/>
        <v>#REF!</v>
      </c>
      <c r="L811" s="335" t="e">
        <f t="shared" si="309"/>
        <v>#REF!</v>
      </c>
      <c r="M811" s="270" t="e">
        <f t="shared" ca="1" si="310"/>
        <v>#REF!</v>
      </c>
      <c r="N811" s="270" t="e">
        <f t="shared" ca="1" si="311"/>
        <v>#REF!</v>
      </c>
      <c r="O811" s="270" t="e">
        <f t="shared" ca="1" si="312"/>
        <v>#REF!</v>
      </c>
      <c r="P811" s="270" t="e">
        <f t="shared" ca="1" si="327"/>
        <v>#REF!</v>
      </c>
      <c r="Q811" s="270" t="e">
        <f t="shared" ca="1" si="327"/>
        <v>#REF!</v>
      </c>
      <c r="R811" s="271" t="e">
        <f t="shared" ca="1" si="313"/>
        <v>#REF!</v>
      </c>
      <c r="S811" s="271" t="e">
        <f t="shared" ca="1" si="314"/>
        <v>#REF!</v>
      </c>
      <c r="T811" s="244"/>
      <c r="U811" s="272" t="b">
        <f t="shared" si="315"/>
        <v>0</v>
      </c>
      <c r="V811" s="272" t="e">
        <f t="shared" si="316"/>
        <v>#REF!</v>
      </c>
      <c r="W811" s="272" t="e">
        <f t="shared" si="324"/>
        <v>#REF!</v>
      </c>
      <c r="X811" s="272" t="e">
        <f t="shared" si="317"/>
        <v>#REF!</v>
      </c>
      <c r="Y811" s="272" t="e">
        <f t="shared" si="318"/>
        <v>#REF!</v>
      </c>
      <c r="Z811" s="298"/>
      <c r="AA811" s="305" t="e">
        <f t="shared" si="319"/>
        <v>#REF!</v>
      </c>
      <c r="AB811" s="301" t="e" cm="1">
        <f t="array" ref="AB811">IF( $AA811="", "", INDEX(聲母資料表, $AA811, AB$5))</f>
        <v>#REF!</v>
      </c>
      <c r="AC811" s="301" t="e" cm="1">
        <f t="array" ref="AC811">IF( $AA811="", "", INDEX(聲母資料表, $AA811, AC$5))</f>
        <v>#REF!</v>
      </c>
      <c r="AD811" s="305" t="e">
        <f t="shared" si="320"/>
        <v>#REF!</v>
      </c>
      <c r="AE811" s="301" t="e" cm="1">
        <f t="array" ref="AE811">IF( $X811, "", INDEX(韻母資料表, AD811, AE$5))</f>
        <v>#REF!</v>
      </c>
      <c r="AF811" s="301" t="e" cm="1">
        <f t="array" ref="AF811">IF( $X811, "", INDEX(韻母資料表, AE811, AF$5))</f>
        <v>#REF!</v>
      </c>
      <c r="AG811" s="298"/>
      <c r="AH811" s="301" t="e">
        <f t="array" ref="AH811">IF( $X811, "", IF( INDEX(韻母資料表, AD811, $AH$5) = "入聲", TRUE, FALSE) )</f>
        <v>#REF!</v>
      </c>
      <c r="AI811" s="302" t="e">
        <f t="shared" si="321"/>
        <v>#REF!</v>
      </c>
      <c r="AJ811" s="302" t="e">
        <f t="shared" si="325"/>
        <v>#REF!</v>
      </c>
      <c r="AK811" s="362" t="e">
        <f t="array" ref="AK811">IF( $X811, "", INDEX(韻母資料表, $AD811, $AK$5))</f>
        <v>#REF!</v>
      </c>
      <c r="AL811" s="362" t="e">
        <f t="array" ref="AL811">IF($X811, "", INDEX(白話字韻母八聲調資料表, $AE811, $AJ811))</f>
        <v>#REF!</v>
      </c>
      <c r="AM811" s="298"/>
      <c r="AN811" s="362" t="e" cm="1">
        <f t="array" ref="AN811">IF($W811, "", INDEX(聲母資料表, $AA811, AN$5))</f>
        <v>#REF!</v>
      </c>
      <c r="AO811" s="367" t="e" cm="1">
        <f t="array" ref="AO811">IF($X811, "", INDEX(韻母資料表, $AD811, AO$5))</f>
        <v>#REF!</v>
      </c>
      <c r="AP811" s="362" t="e" cm="1">
        <f t="array" ref="AP811">IF($X811, "", INDEX(台羅韻母八聲調資料表, $AE811, $F811))</f>
        <v>#REF!</v>
      </c>
      <c r="AQ811" s="298"/>
      <c r="AR811" s="302" t="e">
        <f t="array" ref="AR811">IF($W811, "", INDEX(聲母資料表, $AA811, $AR$5))</f>
        <v>#REF!</v>
      </c>
      <c r="AS811" s="303" t="e">
        <f t="array" ref="AS811">IF($X811, "", INDEX(韻母資料表, $AD811, $AS$5))</f>
        <v>#REF!</v>
      </c>
      <c r="AT811" s="302" t="e">
        <f t="array" ref="AT811">IF($X811, "", INDEX(閩拼韻母八聲調資料表, $AE811, $AJ811))</f>
        <v>#REF!</v>
      </c>
      <c r="AV811" s="301" t="b">
        <f t="shared" si="323"/>
        <v>0</v>
      </c>
      <c r="AW811" s="301" t="str">
        <f>IF( $AV811, IFERROR( IF(MATCH( $E811, 顎音化聲母!$H$9:$H$37, 0), TRUE, FALSE), FALSE), "")</f>
        <v/>
      </c>
      <c r="AX811" s="301" t="str">
        <f t="array" ref="AX811">IF( AND($AV811, $AW811), INDEX(顎音化聲母資料表, MATCH( $D811 &amp; $E811, 顎音化聲母!$L$5:$L$136, 0), 3), "")</f>
        <v/>
      </c>
      <c r="AY811" s="301" t="e">
        <f t="shared" si="322"/>
        <v>#REF!</v>
      </c>
      <c r="AZ811" s="362" t="e">
        <f t="array" ref="AZ811">IF($AY811="", "", IF( $AX811&lt;&gt;"", $AX811,INDEX(聲母資料表, $AY811, $AZ$5)))</f>
        <v>#REF!</v>
      </c>
      <c r="BA811" s="362" t="e">
        <f t="array" ref="BA811">IF($X811, "", INDEX(方音八音反切資料表, $AE811, $AJ811))</f>
        <v>#REF!</v>
      </c>
    </row>
    <row r="812" spans="2:53">
      <c r="B812" s="307">
        <f t="shared" si="304"/>
        <v>805</v>
      </c>
      <c r="C812" s="404" t="e">
        <f>MID(#REF!, B812, 1)</f>
        <v>#REF!</v>
      </c>
      <c r="D812" s="312"/>
      <c r="E812" s="312"/>
      <c r="F812" s="296"/>
      <c r="G812" s="418" t="e">
        <f t="shared" si="305"/>
        <v>#REF!</v>
      </c>
      <c r="H812" s="269" t="e" cm="1">
        <f t="array" ref="H812">IF( OR($U812, NOT($V812), $X812), "",  $AF812 &amp; INDEX(中文數值資料表, $AJ812, 2) &amp; $AC812)</f>
        <v>#REF!</v>
      </c>
      <c r="I812" s="332" t="e">
        <f t="shared" si="306"/>
        <v>#REF!</v>
      </c>
      <c r="J812" s="333" t="e">
        <f t="shared" si="307"/>
        <v>#REF!</v>
      </c>
      <c r="K812" s="334" t="e">
        <f t="shared" si="308"/>
        <v>#REF!</v>
      </c>
      <c r="L812" s="335" t="e">
        <f t="shared" si="309"/>
        <v>#REF!</v>
      </c>
      <c r="M812" s="270" t="e">
        <f t="shared" ca="1" si="310"/>
        <v>#REF!</v>
      </c>
      <c r="N812" s="270" t="e">
        <f t="shared" ca="1" si="311"/>
        <v>#REF!</v>
      </c>
      <c r="O812" s="270" t="e">
        <f t="shared" ca="1" si="312"/>
        <v>#REF!</v>
      </c>
      <c r="P812" s="270" t="e">
        <f t="shared" ca="1" si="327"/>
        <v>#REF!</v>
      </c>
      <c r="Q812" s="270" t="e">
        <f t="shared" ca="1" si="327"/>
        <v>#REF!</v>
      </c>
      <c r="R812" s="271" t="e">
        <f t="shared" ca="1" si="313"/>
        <v>#REF!</v>
      </c>
      <c r="S812" s="271" t="e">
        <f t="shared" ca="1" si="314"/>
        <v>#REF!</v>
      </c>
      <c r="T812" s="244"/>
      <c r="U812" s="272" t="b">
        <f t="shared" si="315"/>
        <v>0</v>
      </c>
      <c r="V812" s="272" t="e">
        <f t="shared" si="316"/>
        <v>#REF!</v>
      </c>
      <c r="W812" s="272" t="e">
        <f t="shared" si="324"/>
        <v>#REF!</v>
      </c>
      <c r="X812" s="272" t="e">
        <f t="shared" si="317"/>
        <v>#REF!</v>
      </c>
      <c r="Y812" s="272" t="e">
        <f t="shared" si="318"/>
        <v>#REF!</v>
      </c>
      <c r="Z812" s="298"/>
      <c r="AA812" s="305" t="e">
        <f t="shared" si="319"/>
        <v>#REF!</v>
      </c>
      <c r="AB812" s="301" t="e" cm="1">
        <f t="array" ref="AB812">IF( $AA812="", "", INDEX(聲母資料表, $AA812, AB$5))</f>
        <v>#REF!</v>
      </c>
      <c r="AC812" s="301" t="e" cm="1">
        <f t="array" ref="AC812">IF( $AA812="", "", INDEX(聲母資料表, $AA812, AC$5))</f>
        <v>#REF!</v>
      </c>
      <c r="AD812" s="305" t="e">
        <f t="shared" si="320"/>
        <v>#REF!</v>
      </c>
      <c r="AE812" s="301" t="e" cm="1">
        <f t="array" ref="AE812">IF( $X812, "", INDEX(韻母資料表, AD812, AE$5))</f>
        <v>#REF!</v>
      </c>
      <c r="AF812" s="301" t="e" cm="1">
        <f t="array" ref="AF812">IF( $X812, "", INDEX(韻母資料表, AE812, AF$5))</f>
        <v>#REF!</v>
      </c>
      <c r="AG812" s="298"/>
      <c r="AH812" s="301" t="e">
        <f t="array" ref="AH812">IF( $X812, "", IF( INDEX(韻母資料表, AD812, $AH$5) = "入聲", TRUE, FALSE) )</f>
        <v>#REF!</v>
      </c>
      <c r="AI812" s="302" t="e">
        <f t="shared" si="321"/>
        <v>#REF!</v>
      </c>
      <c r="AJ812" s="302" t="e">
        <f t="shared" si="325"/>
        <v>#REF!</v>
      </c>
      <c r="AK812" s="362" t="e">
        <f t="array" ref="AK812">IF( $X812, "", INDEX(韻母資料表, $AD812, $AK$5))</f>
        <v>#REF!</v>
      </c>
      <c r="AL812" s="362" t="e">
        <f t="array" ref="AL812">IF($X812, "", INDEX(白話字韻母八聲調資料表, $AE812, $AJ812))</f>
        <v>#REF!</v>
      </c>
      <c r="AM812" s="298"/>
      <c r="AN812" s="362" t="e" cm="1">
        <f t="array" ref="AN812">IF($W812, "", INDEX(聲母資料表, $AA812, AN$5))</f>
        <v>#REF!</v>
      </c>
      <c r="AO812" s="367" t="e" cm="1">
        <f t="array" ref="AO812">IF($X812, "", INDEX(韻母資料表, $AD812, AO$5))</f>
        <v>#REF!</v>
      </c>
      <c r="AP812" s="362" t="e" cm="1">
        <f t="array" ref="AP812">IF($X812, "", INDEX(台羅韻母八聲調資料表, $AE812, $F812))</f>
        <v>#REF!</v>
      </c>
      <c r="AQ812" s="298"/>
      <c r="AR812" s="302" t="e">
        <f t="array" ref="AR812">IF($W812, "", INDEX(聲母資料表, $AA812, $AR$5))</f>
        <v>#REF!</v>
      </c>
      <c r="AS812" s="303" t="e">
        <f t="array" ref="AS812">IF($X812, "", INDEX(韻母資料表, $AD812, $AS$5))</f>
        <v>#REF!</v>
      </c>
      <c r="AT812" s="302" t="e">
        <f t="array" ref="AT812">IF($X812, "", INDEX(閩拼韻母八聲調資料表, $AE812, $AJ812))</f>
        <v>#REF!</v>
      </c>
      <c r="AV812" s="301" t="b">
        <f t="shared" si="323"/>
        <v>0</v>
      </c>
      <c r="AW812" s="301" t="str">
        <f>IF( $AV812, IFERROR( IF(MATCH( $E812, 顎音化聲母!$H$9:$H$37, 0), TRUE, FALSE), FALSE), "")</f>
        <v/>
      </c>
      <c r="AX812" s="301" t="str">
        <f t="array" ref="AX812">IF( AND($AV812, $AW812), INDEX(顎音化聲母資料表, MATCH( $D812 &amp; $E812, 顎音化聲母!$L$5:$L$136, 0), 3), "")</f>
        <v/>
      </c>
      <c r="AY812" s="301" t="e">
        <f t="shared" si="322"/>
        <v>#REF!</v>
      </c>
      <c r="AZ812" s="362" t="e">
        <f t="array" ref="AZ812">IF($AY812="", "", IF( $AX812&lt;&gt;"", $AX812,INDEX(聲母資料表, $AY812, $AZ$5)))</f>
        <v>#REF!</v>
      </c>
      <c r="BA812" s="362" t="e">
        <f t="array" ref="BA812">IF($X812, "", INDEX(方音八音反切資料表, $AE812, $AJ812))</f>
        <v>#REF!</v>
      </c>
    </row>
    <row r="813" spans="2:53">
      <c r="B813" s="307">
        <f t="shared" si="304"/>
        <v>806</v>
      </c>
      <c r="C813" s="404" t="e">
        <f>MID(#REF!, B813, 1)</f>
        <v>#REF!</v>
      </c>
      <c r="D813" s="312"/>
      <c r="E813" s="312"/>
      <c r="F813" s="296"/>
      <c r="G813" s="418" t="e">
        <f t="shared" si="305"/>
        <v>#REF!</v>
      </c>
      <c r="H813" s="269" t="e" cm="1">
        <f t="array" ref="H813">IF( OR($U813, NOT($V813), $X813), "",  $AF813 &amp; INDEX(中文數值資料表, $AJ813, 2) &amp; $AC813)</f>
        <v>#REF!</v>
      </c>
      <c r="I813" s="332" t="e">
        <f t="shared" si="306"/>
        <v>#REF!</v>
      </c>
      <c r="J813" s="333" t="e">
        <f t="shared" si="307"/>
        <v>#REF!</v>
      </c>
      <c r="K813" s="334" t="e">
        <f t="shared" si="308"/>
        <v>#REF!</v>
      </c>
      <c r="L813" s="335" t="e">
        <f t="shared" si="309"/>
        <v>#REF!</v>
      </c>
      <c r="M813" s="270" t="e">
        <f t="shared" ca="1" si="310"/>
        <v>#REF!</v>
      </c>
      <c r="N813" s="270" t="e">
        <f t="shared" ca="1" si="311"/>
        <v>#REF!</v>
      </c>
      <c r="O813" s="270" t="e">
        <f t="shared" ca="1" si="312"/>
        <v>#REF!</v>
      </c>
      <c r="P813" s="270" t="e">
        <f t="shared" ca="1" si="327"/>
        <v>#REF!</v>
      </c>
      <c r="Q813" s="270" t="e">
        <f t="shared" ca="1" si="327"/>
        <v>#REF!</v>
      </c>
      <c r="R813" s="271" t="e">
        <f t="shared" ca="1" si="313"/>
        <v>#REF!</v>
      </c>
      <c r="S813" s="271" t="e">
        <f t="shared" ca="1" si="314"/>
        <v>#REF!</v>
      </c>
      <c r="T813" s="244"/>
      <c r="U813" s="272" t="b">
        <f t="shared" si="315"/>
        <v>0</v>
      </c>
      <c r="V813" s="272" t="e">
        <f t="shared" si="316"/>
        <v>#REF!</v>
      </c>
      <c r="W813" s="272" t="e">
        <f t="shared" si="324"/>
        <v>#REF!</v>
      </c>
      <c r="X813" s="272" t="e">
        <f t="shared" si="317"/>
        <v>#REF!</v>
      </c>
      <c r="Y813" s="272" t="e">
        <f t="shared" si="318"/>
        <v>#REF!</v>
      </c>
      <c r="Z813" s="298"/>
      <c r="AA813" s="305" t="e">
        <f t="shared" si="319"/>
        <v>#REF!</v>
      </c>
      <c r="AB813" s="301" t="e" cm="1">
        <f t="array" ref="AB813">IF( $AA813="", "", INDEX(聲母資料表, $AA813, AB$5))</f>
        <v>#REF!</v>
      </c>
      <c r="AC813" s="301" t="e" cm="1">
        <f t="array" ref="AC813">IF( $AA813="", "", INDEX(聲母資料表, $AA813, AC$5))</f>
        <v>#REF!</v>
      </c>
      <c r="AD813" s="305" t="e">
        <f t="shared" si="320"/>
        <v>#REF!</v>
      </c>
      <c r="AE813" s="301" t="e" cm="1">
        <f t="array" ref="AE813">IF( $X813, "", INDEX(韻母資料表, AD813, AE$5))</f>
        <v>#REF!</v>
      </c>
      <c r="AF813" s="301" t="e" cm="1">
        <f t="array" ref="AF813">IF( $X813, "", INDEX(韻母資料表, AE813, AF$5))</f>
        <v>#REF!</v>
      </c>
      <c r="AG813" s="298"/>
      <c r="AH813" s="301" t="e">
        <f t="array" ref="AH813">IF( $X813, "", IF( INDEX(韻母資料表, AD813, $AH$5) = "入聲", TRUE, FALSE) )</f>
        <v>#REF!</v>
      </c>
      <c r="AI813" s="302" t="e">
        <f t="shared" si="321"/>
        <v>#REF!</v>
      </c>
      <c r="AJ813" s="302" t="e">
        <f t="shared" si="325"/>
        <v>#REF!</v>
      </c>
      <c r="AK813" s="362" t="e">
        <f t="array" ref="AK813">IF( $X813, "", INDEX(韻母資料表, $AD813, $AK$5))</f>
        <v>#REF!</v>
      </c>
      <c r="AL813" s="362" t="e">
        <f t="array" ref="AL813">IF($X813, "", INDEX(白話字韻母八聲調資料表, $AE813, $AJ813))</f>
        <v>#REF!</v>
      </c>
      <c r="AM813" s="298"/>
      <c r="AN813" s="362" t="e" cm="1">
        <f t="array" ref="AN813">IF($W813, "", INDEX(聲母資料表, $AA813, AN$5))</f>
        <v>#REF!</v>
      </c>
      <c r="AO813" s="367" t="e" cm="1">
        <f t="array" ref="AO813">IF($X813, "", INDEX(韻母資料表, $AD813, AO$5))</f>
        <v>#REF!</v>
      </c>
      <c r="AP813" s="362" t="e" cm="1">
        <f t="array" ref="AP813">IF($X813, "", INDEX(台羅韻母八聲調資料表, $AE813, $F813))</f>
        <v>#REF!</v>
      </c>
      <c r="AQ813" s="298"/>
      <c r="AR813" s="302" t="e">
        <f t="array" ref="AR813">IF($W813, "", INDEX(聲母資料表, $AA813, $AR$5))</f>
        <v>#REF!</v>
      </c>
      <c r="AS813" s="303" t="e">
        <f t="array" ref="AS813">IF($X813, "", INDEX(韻母資料表, $AD813, $AS$5))</f>
        <v>#REF!</v>
      </c>
      <c r="AT813" s="302" t="e">
        <f t="array" ref="AT813">IF($X813, "", INDEX(閩拼韻母八聲調資料表, $AE813, $AJ813))</f>
        <v>#REF!</v>
      </c>
      <c r="AV813" s="301" t="b">
        <f t="shared" si="323"/>
        <v>0</v>
      </c>
      <c r="AW813" s="301" t="str">
        <f>IF( $AV813, IFERROR( IF(MATCH( $E813, 顎音化聲母!$H$9:$H$37, 0), TRUE, FALSE), FALSE), "")</f>
        <v/>
      </c>
      <c r="AX813" s="301" t="str">
        <f t="array" ref="AX813">IF( AND($AV813, $AW813), INDEX(顎音化聲母資料表, MATCH( $D813 &amp; $E813, 顎音化聲母!$L$5:$L$136, 0), 3), "")</f>
        <v/>
      </c>
      <c r="AY813" s="301" t="e">
        <f t="shared" si="322"/>
        <v>#REF!</v>
      </c>
      <c r="AZ813" s="362" t="e">
        <f t="array" ref="AZ813">IF($AY813="", "", IF( $AX813&lt;&gt;"", $AX813,INDEX(聲母資料表, $AY813, $AZ$5)))</f>
        <v>#REF!</v>
      </c>
      <c r="BA813" s="362" t="e">
        <f t="array" ref="BA813">IF($X813, "", INDEX(方音八音反切資料表, $AE813, $AJ813))</f>
        <v>#REF!</v>
      </c>
    </row>
    <row r="814" spans="2:53">
      <c r="B814" s="307">
        <f t="shared" si="304"/>
        <v>807</v>
      </c>
      <c r="C814" s="404" t="e">
        <f>MID(#REF!, B814, 1)</f>
        <v>#REF!</v>
      </c>
      <c r="D814" s="312"/>
      <c r="E814" s="312"/>
      <c r="F814" s="296"/>
      <c r="G814" s="418" t="e">
        <f t="shared" si="305"/>
        <v>#REF!</v>
      </c>
      <c r="H814" s="269" t="e" cm="1">
        <f t="array" ref="H814">IF( OR($U814, NOT($V814), $X814), "",  $AF814 &amp; INDEX(中文數值資料表, $AJ814, 2) &amp; $AC814)</f>
        <v>#REF!</v>
      </c>
      <c r="I814" s="332" t="e">
        <f t="shared" si="306"/>
        <v>#REF!</v>
      </c>
      <c r="J814" s="333" t="e">
        <f t="shared" si="307"/>
        <v>#REF!</v>
      </c>
      <c r="K814" s="334" t="e">
        <f t="shared" si="308"/>
        <v>#REF!</v>
      </c>
      <c r="L814" s="335" t="e">
        <f t="shared" si="309"/>
        <v>#REF!</v>
      </c>
      <c r="M814" s="270" t="e">
        <f t="shared" ca="1" si="310"/>
        <v>#REF!</v>
      </c>
      <c r="N814" s="270" t="e">
        <f t="shared" ca="1" si="311"/>
        <v>#REF!</v>
      </c>
      <c r="O814" s="270" t="e">
        <f t="shared" ca="1" si="312"/>
        <v>#REF!</v>
      </c>
      <c r="P814" s="270" t="e">
        <f t="shared" ca="1" si="327"/>
        <v>#REF!</v>
      </c>
      <c r="Q814" s="270" t="e">
        <f t="shared" ca="1" si="327"/>
        <v>#REF!</v>
      </c>
      <c r="R814" s="271" t="e">
        <f t="shared" ca="1" si="313"/>
        <v>#REF!</v>
      </c>
      <c r="S814" s="271" t="e">
        <f t="shared" ca="1" si="314"/>
        <v>#REF!</v>
      </c>
      <c r="T814" s="244"/>
      <c r="U814" s="272" t="b">
        <f t="shared" si="315"/>
        <v>0</v>
      </c>
      <c r="V814" s="272" t="e">
        <f t="shared" si="316"/>
        <v>#REF!</v>
      </c>
      <c r="W814" s="272" t="e">
        <f t="shared" si="324"/>
        <v>#REF!</v>
      </c>
      <c r="X814" s="272" t="e">
        <f t="shared" si="317"/>
        <v>#REF!</v>
      </c>
      <c r="Y814" s="272" t="e">
        <f t="shared" si="318"/>
        <v>#REF!</v>
      </c>
      <c r="Z814" s="298"/>
      <c r="AA814" s="305" t="e">
        <f t="shared" si="319"/>
        <v>#REF!</v>
      </c>
      <c r="AB814" s="301" t="e" cm="1">
        <f t="array" ref="AB814">IF( $AA814="", "", INDEX(聲母資料表, $AA814, AB$5))</f>
        <v>#REF!</v>
      </c>
      <c r="AC814" s="301" t="e" cm="1">
        <f t="array" ref="AC814">IF( $AA814="", "", INDEX(聲母資料表, $AA814, AC$5))</f>
        <v>#REF!</v>
      </c>
      <c r="AD814" s="305" t="e">
        <f t="shared" si="320"/>
        <v>#REF!</v>
      </c>
      <c r="AE814" s="301" t="e" cm="1">
        <f t="array" ref="AE814">IF( $X814, "", INDEX(韻母資料表, AD814, AE$5))</f>
        <v>#REF!</v>
      </c>
      <c r="AF814" s="301" t="e" cm="1">
        <f t="array" ref="AF814">IF( $X814, "", INDEX(韻母資料表, AE814, AF$5))</f>
        <v>#REF!</v>
      </c>
      <c r="AG814" s="298"/>
      <c r="AH814" s="301" t="e">
        <f t="array" ref="AH814">IF( $X814, "", IF( INDEX(韻母資料表, AD814, $AH$5) = "入聲", TRUE, FALSE) )</f>
        <v>#REF!</v>
      </c>
      <c r="AI814" s="302" t="e">
        <f t="shared" si="321"/>
        <v>#REF!</v>
      </c>
      <c r="AJ814" s="302" t="e">
        <f t="shared" si="325"/>
        <v>#REF!</v>
      </c>
      <c r="AK814" s="362" t="e">
        <f t="array" ref="AK814">IF( $X814, "", INDEX(韻母資料表, $AD814, $AK$5))</f>
        <v>#REF!</v>
      </c>
      <c r="AL814" s="362" t="e">
        <f t="array" ref="AL814">IF($X814, "", INDEX(白話字韻母八聲調資料表, $AE814, $AJ814))</f>
        <v>#REF!</v>
      </c>
      <c r="AM814" s="298"/>
      <c r="AN814" s="362" t="e" cm="1">
        <f t="array" ref="AN814">IF($W814, "", INDEX(聲母資料表, $AA814, AN$5))</f>
        <v>#REF!</v>
      </c>
      <c r="AO814" s="367" t="e" cm="1">
        <f t="array" ref="AO814">IF($X814, "", INDEX(韻母資料表, $AD814, AO$5))</f>
        <v>#REF!</v>
      </c>
      <c r="AP814" s="362" t="e" cm="1">
        <f t="array" ref="AP814">IF($X814, "", INDEX(台羅韻母八聲調資料表, $AE814, $F814))</f>
        <v>#REF!</v>
      </c>
      <c r="AQ814" s="298"/>
      <c r="AR814" s="302" t="e">
        <f t="array" ref="AR814">IF($W814, "", INDEX(聲母資料表, $AA814, $AR$5))</f>
        <v>#REF!</v>
      </c>
      <c r="AS814" s="303" t="e">
        <f t="array" ref="AS814">IF($X814, "", INDEX(韻母資料表, $AD814, $AS$5))</f>
        <v>#REF!</v>
      </c>
      <c r="AT814" s="302" t="e">
        <f t="array" ref="AT814">IF($X814, "", INDEX(閩拼韻母八聲調資料表, $AE814, $AJ814))</f>
        <v>#REF!</v>
      </c>
      <c r="AV814" s="301" t="b">
        <f t="shared" si="323"/>
        <v>0</v>
      </c>
      <c r="AW814" s="301" t="str">
        <f>IF( $AV814, IFERROR( IF(MATCH( $E814, 顎音化聲母!$H$9:$H$37, 0), TRUE, FALSE), FALSE), "")</f>
        <v/>
      </c>
      <c r="AX814" s="301" t="str">
        <f t="array" ref="AX814">IF( AND($AV814, $AW814), INDEX(顎音化聲母資料表, MATCH( $D814 &amp; $E814, 顎音化聲母!$L$5:$L$136, 0), 3), "")</f>
        <v/>
      </c>
      <c r="AY814" s="301" t="e">
        <f t="shared" si="322"/>
        <v>#REF!</v>
      </c>
      <c r="AZ814" s="362" t="e">
        <f t="array" ref="AZ814">IF($AY814="", "", IF( $AX814&lt;&gt;"", $AX814,INDEX(聲母資料表, $AY814, $AZ$5)))</f>
        <v>#REF!</v>
      </c>
      <c r="BA814" s="362" t="e">
        <f t="array" ref="BA814">IF($X814, "", INDEX(方音八音反切資料表, $AE814, $AJ814))</f>
        <v>#REF!</v>
      </c>
    </row>
    <row r="815" spans="2:53">
      <c r="B815" s="307">
        <f t="shared" si="304"/>
        <v>808</v>
      </c>
      <c r="C815" s="404" t="e">
        <f>MID(#REF!, B815, 1)</f>
        <v>#REF!</v>
      </c>
      <c r="D815" s="312"/>
      <c r="E815" s="312"/>
      <c r="F815" s="296"/>
      <c r="G815" s="418" t="e">
        <f t="shared" si="305"/>
        <v>#REF!</v>
      </c>
      <c r="H815" s="269" t="e" cm="1">
        <f t="array" ref="H815">IF( OR($U815, NOT($V815), $X815), "",  $AF815 &amp; INDEX(中文數值資料表, $AJ815, 2) &amp; $AC815)</f>
        <v>#REF!</v>
      </c>
      <c r="I815" s="332" t="e">
        <f t="shared" si="306"/>
        <v>#REF!</v>
      </c>
      <c r="J815" s="333" t="e">
        <f t="shared" si="307"/>
        <v>#REF!</v>
      </c>
      <c r="K815" s="334" t="e">
        <f t="shared" si="308"/>
        <v>#REF!</v>
      </c>
      <c r="L815" s="335" t="e">
        <f t="shared" si="309"/>
        <v>#REF!</v>
      </c>
      <c r="M815" s="270" t="e">
        <f t="shared" ca="1" si="310"/>
        <v>#REF!</v>
      </c>
      <c r="N815" s="270" t="e">
        <f t="shared" ca="1" si="311"/>
        <v>#REF!</v>
      </c>
      <c r="O815" s="270" t="e">
        <f t="shared" ca="1" si="312"/>
        <v>#REF!</v>
      </c>
      <c r="P815" s="270" t="e">
        <f t="shared" ca="1" si="327"/>
        <v>#REF!</v>
      </c>
      <c r="Q815" s="270" t="e">
        <f t="shared" ca="1" si="327"/>
        <v>#REF!</v>
      </c>
      <c r="R815" s="271" t="e">
        <f t="shared" ca="1" si="313"/>
        <v>#REF!</v>
      </c>
      <c r="S815" s="271" t="e">
        <f t="shared" ca="1" si="314"/>
        <v>#REF!</v>
      </c>
      <c r="T815" s="244"/>
      <c r="U815" s="272" t="b">
        <f t="shared" si="315"/>
        <v>0</v>
      </c>
      <c r="V815" s="272" t="e">
        <f t="shared" si="316"/>
        <v>#REF!</v>
      </c>
      <c r="W815" s="272" t="e">
        <f t="shared" si="324"/>
        <v>#REF!</v>
      </c>
      <c r="X815" s="272" t="e">
        <f t="shared" si="317"/>
        <v>#REF!</v>
      </c>
      <c r="Y815" s="272" t="e">
        <f t="shared" si="318"/>
        <v>#REF!</v>
      </c>
      <c r="Z815" s="298"/>
      <c r="AA815" s="305" t="e">
        <f t="shared" si="319"/>
        <v>#REF!</v>
      </c>
      <c r="AB815" s="301" t="e" cm="1">
        <f t="array" ref="AB815">IF( $AA815="", "", INDEX(聲母資料表, $AA815, AB$5))</f>
        <v>#REF!</v>
      </c>
      <c r="AC815" s="301" t="e" cm="1">
        <f t="array" ref="AC815">IF( $AA815="", "", INDEX(聲母資料表, $AA815, AC$5))</f>
        <v>#REF!</v>
      </c>
      <c r="AD815" s="305" t="e">
        <f t="shared" si="320"/>
        <v>#REF!</v>
      </c>
      <c r="AE815" s="301" t="e" cm="1">
        <f t="array" ref="AE815">IF( $X815, "", INDEX(韻母資料表, AD815, AE$5))</f>
        <v>#REF!</v>
      </c>
      <c r="AF815" s="301" t="e" cm="1">
        <f t="array" ref="AF815">IF( $X815, "", INDEX(韻母資料表, AE815, AF$5))</f>
        <v>#REF!</v>
      </c>
      <c r="AG815" s="298"/>
      <c r="AH815" s="301" t="e">
        <f t="array" ref="AH815">IF( $X815, "", IF( INDEX(韻母資料表, AD815, $AH$5) = "入聲", TRUE, FALSE) )</f>
        <v>#REF!</v>
      </c>
      <c r="AI815" s="302" t="e">
        <f t="shared" si="321"/>
        <v>#REF!</v>
      </c>
      <c r="AJ815" s="302" t="e">
        <f t="shared" si="325"/>
        <v>#REF!</v>
      </c>
      <c r="AK815" s="362" t="e">
        <f t="array" ref="AK815">IF( $X815, "", INDEX(韻母資料表, $AD815, $AK$5))</f>
        <v>#REF!</v>
      </c>
      <c r="AL815" s="362" t="e">
        <f t="array" ref="AL815">IF($X815, "", INDEX(白話字韻母八聲調資料表, $AE815, $AJ815))</f>
        <v>#REF!</v>
      </c>
      <c r="AM815" s="298"/>
      <c r="AN815" s="362" t="e" cm="1">
        <f t="array" ref="AN815">IF($W815, "", INDEX(聲母資料表, $AA815, AN$5))</f>
        <v>#REF!</v>
      </c>
      <c r="AO815" s="367" t="e" cm="1">
        <f t="array" ref="AO815">IF($X815, "", INDEX(韻母資料表, $AD815, AO$5))</f>
        <v>#REF!</v>
      </c>
      <c r="AP815" s="362" t="e" cm="1">
        <f t="array" ref="AP815">IF($X815, "", INDEX(台羅韻母八聲調資料表, $AE815, $F815))</f>
        <v>#REF!</v>
      </c>
      <c r="AQ815" s="298"/>
      <c r="AR815" s="302" t="e">
        <f t="array" ref="AR815">IF($W815, "", INDEX(聲母資料表, $AA815, $AR$5))</f>
        <v>#REF!</v>
      </c>
      <c r="AS815" s="303" t="e">
        <f t="array" ref="AS815">IF($X815, "", INDEX(韻母資料表, $AD815, $AS$5))</f>
        <v>#REF!</v>
      </c>
      <c r="AT815" s="302" t="e">
        <f t="array" ref="AT815">IF($X815, "", INDEX(閩拼韻母八聲調資料表, $AE815, $AJ815))</f>
        <v>#REF!</v>
      </c>
      <c r="AV815" s="301" t="b">
        <f t="shared" si="323"/>
        <v>0</v>
      </c>
      <c r="AW815" s="301" t="str">
        <f>IF( $AV815, IFERROR( IF(MATCH( $E815, 顎音化聲母!$H$9:$H$37, 0), TRUE, FALSE), FALSE), "")</f>
        <v/>
      </c>
      <c r="AX815" s="301" t="str">
        <f t="array" ref="AX815">IF( AND($AV815, $AW815), INDEX(顎音化聲母資料表, MATCH( $D815 &amp; $E815, 顎音化聲母!$L$5:$L$136, 0), 3), "")</f>
        <v/>
      </c>
      <c r="AY815" s="301" t="e">
        <f t="shared" si="322"/>
        <v>#REF!</v>
      </c>
      <c r="AZ815" s="362" t="e">
        <f t="array" ref="AZ815">IF($AY815="", "", IF( $AX815&lt;&gt;"", $AX815,INDEX(聲母資料表, $AY815, $AZ$5)))</f>
        <v>#REF!</v>
      </c>
      <c r="BA815" s="362" t="e">
        <f t="array" ref="BA815">IF($X815, "", INDEX(方音八音反切資料表, $AE815, $AJ815))</f>
        <v>#REF!</v>
      </c>
    </row>
    <row r="816" spans="2:53">
      <c r="B816" s="307">
        <f t="shared" si="304"/>
        <v>809</v>
      </c>
      <c r="C816" s="404" t="e">
        <f>MID(#REF!, B816, 1)</f>
        <v>#REF!</v>
      </c>
      <c r="D816" s="312"/>
      <c r="E816" s="312"/>
      <c r="F816" s="296"/>
      <c r="G816" s="418" t="e">
        <f t="shared" si="305"/>
        <v>#REF!</v>
      </c>
      <c r="H816" s="269" t="e" cm="1">
        <f t="array" ref="H816">IF( OR($U816, NOT($V816), $X816), "",  $AF816 &amp; INDEX(中文數值資料表, $AJ816, 2) &amp; $AC816)</f>
        <v>#REF!</v>
      </c>
      <c r="I816" s="332" t="e">
        <f t="shared" si="306"/>
        <v>#REF!</v>
      </c>
      <c r="J816" s="333" t="e">
        <f t="shared" si="307"/>
        <v>#REF!</v>
      </c>
      <c r="K816" s="334" t="e">
        <f t="shared" si="308"/>
        <v>#REF!</v>
      </c>
      <c r="L816" s="335" t="e">
        <f t="shared" si="309"/>
        <v>#REF!</v>
      </c>
      <c r="M816" s="270" t="e">
        <f t="shared" ca="1" si="310"/>
        <v>#REF!</v>
      </c>
      <c r="N816" s="270" t="e">
        <f t="shared" ca="1" si="311"/>
        <v>#REF!</v>
      </c>
      <c r="O816" s="270" t="e">
        <f t="shared" ca="1" si="312"/>
        <v>#REF!</v>
      </c>
      <c r="P816" s="270" t="e">
        <f t="shared" ca="1" si="327"/>
        <v>#REF!</v>
      </c>
      <c r="Q816" s="270" t="e">
        <f t="shared" ca="1" si="327"/>
        <v>#REF!</v>
      </c>
      <c r="R816" s="271" t="e">
        <f t="shared" ca="1" si="313"/>
        <v>#REF!</v>
      </c>
      <c r="S816" s="271" t="e">
        <f t="shared" ca="1" si="314"/>
        <v>#REF!</v>
      </c>
      <c r="T816" s="244"/>
      <c r="U816" s="272" t="b">
        <f t="shared" si="315"/>
        <v>0</v>
      </c>
      <c r="V816" s="272" t="e">
        <f t="shared" si="316"/>
        <v>#REF!</v>
      </c>
      <c r="W816" s="272" t="e">
        <f t="shared" si="324"/>
        <v>#REF!</v>
      </c>
      <c r="X816" s="272" t="e">
        <f t="shared" si="317"/>
        <v>#REF!</v>
      </c>
      <c r="Y816" s="272" t="e">
        <f t="shared" si="318"/>
        <v>#REF!</v>
      </c>
      <c r="Z816" s="298"/>
      <c r="AA816" s="305" t="e">
        <f t="shared" si="319"/>
        <v>#REF!</v>
      </c>
      <c r="AB816" s="301" t="e" cm="1">
        <f t="array" ref="AB816">IF( $AA816="", "", INDEX(聲母資料表, $AA816, AB$5))</f>
        <v>#REF!</v>
      </c>
      <c r="AC816" s="301" t="e" cm="1">
        <f t="array" ref="AC816">IF( $AA816="", "", INDEX(聲母資料表, $AA816, AC$5))</f>
        <v>#REF!</v>
      </c>
      <c r="AD816" s="305" t="e">
        <f t="shared" si="320"/>
        <v>#REF!</v>
      </c>
      <c r="AE816" s="301" t="e" cm="1">
        <f t="array" ref="AE816">IF( $X816, "", INDEX(韻母資料表, AD816, AE$5))</f>
        <v>#REF!</v>
      </c>
      <c r="AF816" s="301" t="e" cm="1">
        <f t="array" ref="AF816">IF( $X816, "", INDEX(韻母資料表, AE816, AF$5))</f>
        <v>#REF!</v>
      </c>
      <c r="AG816" s="298"/>
      <c r="AH816" s="301" t="e">
        <f t="array" ref="AH816">IF( $X816, "", IF( INDEX(韻母資料表, AD816, $AH$5) = "入聲", TRUE, FALSE) )</f>
        <v>#REF!</v>
      </c>
      <c r="AI816" s="302" t="e">
        <f t="shared" si="321"/>
        <v>#REF!</v>
      </c>
      <c r="AJ816" s="302" t="e">
        <f t="shared" si="325"/>
        <v>#REF!</v>
      </c>
      <c r="AK816" s="362" t="e">
        <f t="array" ref="AK816">IF( $X816, "", INDEX(韻母資料表, $AD816, $AK$5))</f>
        <v>#REF!</v>
      </c>
      <c r="AL816" s="362" t="e">
        <f t="array" ref="AL816">IF($X816, "", INDEX(白話字韻母八聲調資料表, $AE816, $AJ816))</f>
        <v>#REF!</v>
      </c>
      <c r="AM816" s="298"/>
      <c r="AN816" s="362" t="e" cm="1">
        <f t="array" ref="AN816">IF($W816, "", INDEX(聲母資料表, $AA816, AN$5))</f>
        <v>#REF!</v>
      </c>
      <c r="AO816" s="367" t="e" cm="1">
        <f t="array" ref="AO816">IF($X816, "", INDEX(韻母資料表, $AD816, AO$5))</f>
        <v>#REF!</v>
      </c>
      <c r="AP816" s="362" t="e" cm="1">
        <f t="array" ref="AP816">IF($X816, "", INDEX(台羅韻母八聲調資料表, $AE816, $F816))</f>
        <v>#REF!</v>
      </c>
      <c r="AQ816" s="298"/>
      <c r="AR816" s="302" t="e">
        <f t="array" ref="AR816">IF($W816, "", INDEX(聲母資料表, $AA816, $AR$5))</f>
        <v>#REF!</v>
      </c>
      <c r="AS816" s="303" t="e">
        <f t="array" ref="AS816">IF($X816, "", INDEX(韻母資料表, $AD816, $AS$5))</f>
        <v>#REF!</v>
      </c>
      <c r="AT816" s="302" t="e">
        <f t="array" ref="AT816">IF($X816, "", INDEX(閩拼韻母八聲調資料表, $AE816, $AJ816))</f>
        <v>#REF!</v>
      </c>
      <c r="AV816" s="301" t="b">
        <f t="shared" si="323"/>
        <v>0</v>
      </c>
      <c r="AW816" s="301" t="str">
        <f>IF( $AV816, IFERROR( IF(MATCH( $E816, 顎音化聲母!$H$9:$H$37, 0), TRUE, FALSE), FALSE), "")</f>
        <v/>
      </c>
      <c r="AX816" s="301" t="str">
        <f t="array" ref="AX816">IF( AND($AV816, $AW816), INDEX(顎音化聲母資料表, MATCH( $D816 &amp; $E816, 顎音化聲母!$L$5:$L$136, 0), 3), "")</f>
        <v/>
      </c>
      <c r="AY816" s="301" t="e">
        <f t="shared" si="322"/>
        <v>#REF!</v>
      </c>
      <c r="AZ816" s="362" t="e">
        <f t="array" ref="AZ816">IF($AY816="", "", IF( $AX816&lt;&gt;"", $AX816,INDEX(聲母資料表, $AY816, $AZ$5)))</f>
        <v>#REF!</v>
      </c>
      <c r="BA816" s="362" t="e">
        <f t="array" ref="BA816">IF($X816, "", INDEX(方音八音反切資料表, $AE816, $AJ816))</f>
        <v>#REF!</v>
      </c>
    </row>
    <row r="817" spans="2:53">
      <c r="B817" s="307">
        <f t="shared" si="304"/>
        <v>810</v>
      </c>
      <c r="C817" s="404" t="e">
        <f>MID(#REF!, B817, 1)</f>
        <v>#REF!</v>
      </c>
      <c r="D817" s="312"/>
      <c r="E817" s="312"/>
      <c r="F817" s="296"/>
      <c r="G817" s="418" t="e">
        <f t="shared" si="305"/>
        <v>#REF!</v>
      </c>
      <c r="H817" s="269" t="e" cm="1">
        <f t="array" ref="H817">IF( OR($U817, NOT($V817), $X817), "",  $AF817 &amp; INDEX(中文數值資料表, $AJ817, 2) &amp; $AC817)</f>
        <v>#REF!</v>
      </c>
      <c r="I817" s="332" t="e">
        <f t="shared" si="306"/>
        <v>#REF!</v>
      </c>
      <c r="J817" s="333" t="e">
        <f t="shared" si="307"/>
        <v>#REF!</v>
      </c>
      <c r="K817" s="334" t="e">
        <f t="shared" si="308"/>
        <v>#REF!</v>
      </c>
      <c r="L817" s="335" t="e">
        <f t="shared" si="309"/>
        <v>#REF!</v>
      </c>
      <c r="M817" s="270" t="e">
        <f t="shared" ca="1" si="310"/>
        <v>#REF!</v>
      </c>
      <c r="N817" s="270" t="e">
        <f t="shared" ca="1" si="311"/>
        <v>#REF!</v>
      </c>
      <c r="O817" s="270" t="e">
        <f t="shared" ca="1" si="312"/>
        <v>#REF!</v>
      </c>
      <c r="P817" s="270" t="e">
        <f t="shared" ca="1" si="327"/>
        <v>#REF!</v>
      </c>
      <c r="Q817" s="270" t="e">
        <f t="shared" ca="1" si="327"/>
        <v>#REF!</v>
      </c>
      <c r="R817" s="271" t="e">
        <f t="shared" ca="1" si="313"/>
        <v>#REF!</v>
      </c>
      <c r="S817" s="271" t="e">
        <f t="shared" ca="1" si="314"/>
        <v>#REF!</v>
      </c>
      <c r="T817" s="244"/>
      <c r="U817" s="272" t="b">
        <f t="shared" si="315"/>
        <v>0</v>
      </c>
      <c r="V817" s="272" t="e">
        <f t="shared" si="316"/>
        <v>#REF!</v>
      </c>
      <c r="W817" s="272" t="e">
        <f t="shared" si="324"/>
        <v>#REF!</v>
      </c>
      <c r="X817" s="272" t="e">
        <f t="shared" si="317"/>
        <v>#REF!</v>
      </c>
      <c r="Y817" s="272" t="e">
        <f t="shared" si="318"/>
        <v>#REF!</v>
      </c>
      <c r="Z817" s="298"/>
      <c r="AA817" s="305" t="e">
        <f t="shared" si="319"/>
        <v>#REF!</v>
      </c>
      <c r="AB817" s="301" t="e" cm="1">
        <f t="array" ref="AB817">IF( $AA817="", "", INDEX(聲母資料表, $AA817, AB$5))</f>
        <v>#REF!</v>
      </c>
      <c r="AC817" s="301" t="e" cm="1">
        <f t="array" ref="AC817">IF( $AA817="", "", INDEX(聲母資料表, $AA817, AC$5))</f>
        <v>#REF!</v>
      </c>
      <c r="AD817" s="305" t="e">
        <f t="shared" si="320"/>
        <v>#REF!</v>
      </c>
      <c r="AE817" s="301" t="e" cm="1">
        <f t="array" ref="AE817">IF( $X817, "", INDEX(韻母資料表, AD817, AE$5))</f>
        <v>#REF!</v>
      </c>
      <c r="AF817" s="301" t="e" cm="1">
        <f t="array" ref="AF817">IF( $X817, "", INDEX(韻母資料表, AE817, AF$5))</f>
        <v>#REF!</v>
      </c>
      <c r="AG817" s="298"/>
      <c r="AH817" s="301" t="e">
        <f t="array" ref="AH817">IF( $X817, "", IF( INDEX(韻母資料表, AD817, $AH$5) = "入聲", TRUE, FALSE) )</f>
        <v>#REF!</v>
      </c>
      <c r="AI817" s="302" t="e">
        <f t="shared" si="321"/>
        <v>#REF!</v>
      </c>
      <c r="AJ817" s="302" t="e">
        <f t="shared" si="325"/>
        <v>#REF!</v>
      </c>
      <c r="AK817" s="362" t="e">
        <f t="array" ref="AK817">IF( $X817, "", INDEX(韻母資料表, $AD817, $AK$5))</f>
        <v>#REF!</v>
      </c>
      <c r="AL817" s="362" t="e">
        <f t="array" ref="AL817">IF($X817, "", INDEX(白話字韻母八聲調資料表, $AE817, $AJ817))</f>
        <v>#REF!</v>
      </c>
      <c r="AM817" s="298"/>
      <c r="AN817" s="362" t="e" cm="1">
        <f t="array" ref="AN817">IF($W817, "", INDEX(聲母資料表, $AA817, AN$5))</f>
        <v>#REF!</v>
      </c>
      <c r="AO817" s="367" t="e" cm="1">
        <f t="array" ref="AO817">IF($X817, "", INDEX(韻母資料表, $AD817, AO$5))</f>
        <v>#REF!</v>
      </c>
      <c r="AP817" s="362" t="e" cm="1">
        <f t="array" ref="AP817">IF($X817, "", INDEX(台羅韻母八聲調資料表, $AE817, $F817))</f>
        <v>#REF!</v>
      </c>
      <c r="AQ817" s="298"/>
      <c r="AR817" s="302" t="e">
        <f t="array" ref="AR817">IF($W817, "", INDEX(聲母資料表, $AA817, $AR$5))</f>
        <v>#REF!</v>
      </c>
      <c r="AS817" s="303" t="e">
        <f t="array" ref="AS817">IF($X817, "", INDEX(韻母資料表, $AD817, $AS$5))</f>
        <v>#REF!</v>
      </c>
      <c r="AT817" s="302" t="e">
        <f t="array" ref="AT817">IF($X817, "", INDEX(閩拼韻母八聲調資料表, $AE817, $AJ817))</f>
        <v>#REF!</v>
      </c>
      <c r="AV817" s="301" t="b">
        <f t="shared" si="323"/>
        <v>0</v>
      </c>
      <c r="AW817" s="301" t="str">
        <f>IF( $AV817, IFERROR( IF(MATCH( $E817, 顎音化聲母!$H$9:$H$37, 0), TRUE, FALSE), FALSE), "")</f>
        <v/>
      </c>
      <c r="AX817" s="301" t="str">
        <f t="array" ref="AX817">IF( AND($AV817, $AW817), INDEX(顎音化聲母資料表, MATCH( $D817 &amp; $E817, 顎音化聲母!$L$5:$L$136, 0), 3), "")</f>
        <v/>
      </c>
      <c r="AY817" s="301" t="e">
        <f t="shared" si="322"/>
        <v>#REF!</v>
      </c>
      <c r="AZ817" s="362" t="e">
        <f t="array" ref="AZ817">IF($AY817="", "", IF( $AX817&lt;&gt;"", $AX817,INDEX(聲母資料表, $AY817, $AZ$5)))</f>
        <v>#REF!</v>
      </c>
      <c r="BA817" s="362" t="e">
        <f t="array" ref="BA817">IF($X817, "", INDEX(方音八音反切資料表, $AE817, $AJ817))</f>
        <v>#REF!</v>
      </c>
    </row>
    <row r="818" spans="2:53">
      <c r="B818" s="307">
        <f t="shared" si="304"/>
        <v>811</v>
      </c>
      <c r="C818" s="404" t="e">
        <f>MID(#REF!, B818, 1)</f>
        <v>#REF!</v>
      </c>
      <c r="D818" s="312"/>
      <c r="E818" s="312"/>
      <c r="F818" s="296"/>
      <c r="G818" s="418" t="e">
        <f t="shared" si="305"/>
        <v>#REF!</v>
      </c>
      <c r="H818" s="269" t="e" cm="1">
        <f t="array" ref="H818">IF( OR($U818, NOT($V818), $X818), "",  $AF818 &amp; INDEX(中文數值資料表, $AJ818, 2) &amp; $AC818)</f>
        <v>#REF!</v>
      </c>
      <c r="I818" s="332" t="e">
        <f t="shared" si="306"/>
        <v>#REF!</v>
      </c>
      <c r="J818" s="333" t="e">
        <f t="shared" si="307"/>
        <v>#REF!</v>
      </c>
      <c r="K818" s="334" t="e">
        <f t="shared" si="308"/>
        <v>#REF!</v>
      </c>
      <c r="L818" s="335" t="e">
        <f t="shared" si="309"/>
        <v>#REF!</v>
      </c>
      <c r="M818" s="270" t="e">
        <f t="shared" ca="1" si="310"/>
        <v>#REF!</v>
      </c>
      <c r="N818" s="270" t="e">
        <f t="shared" ca="1" si="311"/>
        <v>#REF!</v>
      </c>
      <c r="O818" s="270" t="e">
        <f t="shared" ca="1" si="312"/>
        <v>#REF!</v>
      </c>
      <c r="P818" s="270" t="e">
        <f t="shared" ca="1" si="327"/>
        <v>#REF!</v>
      </c>
      <c r="Q818" s="270" t="e">
        <f t="shared" ca="1" si="327"/>
        <v>#REF!</v>
      </c>
      <c r="R818" s="271" t="e">
        <f t="shared" ca="1" si="313"/>
        <v>#REF!</v>
      </c>
      <c r="S818" s="271" t="e">
        <f t="shared" ca="1" si="314"/>
        <v>#REF!</v>
      </c>
      <c r="T818" s="244"/>
      <c r="U818" s="272" t="b">
        <f t="shared" si="315"/>
        <v>0</v>
      </c>
      <c r="V818" s="272" t="e">
        <f t="shared" si="316"/>
        <v>#REF!</v>
      </c>
      <c r="W818" s="272" t="e">
        <f t="shared" si="324"/>
        <v>#REF!</v>
      </c>
      <c r="X818" s="272" t="e">
        <f t="shared" si="317"/>
        <v>#REF!</v>
      </c>
      <c r="Y818" s="272" t="e">
        <f t="shared" si="318"/>
        <v>#REF!</v>
      </c>
      <c r="Z818" s="298"/>
      <c r="AA818" s="305" t="e">
        <f t="shared" si="319"/>
        <v>#REF!</v>
      </c>
      <c r="AB818" s="301" t="e" cm="1">
        <f t="array" ref="AB818">IF( $AA818="", "", INDEX(聲母資料表, $AA818, AB$5))</f>
        <v>#REF!</v>
      </c>
      <c r="AC818" s="301" t="e" cm="1">
        <f t="array" ref="AC818">IF( $AA818="", "", INDEX(聲母資料表, $AA818, AC$5))</f>
        <v>#REF!</v>
      </c>
      <c r="AD818" s="305" t="e">
        <f t="shared" si="320"/>
        <v>#REF!</v>
      </c>
      <c r="AE818" s="301" t="e" cm="1">
        <f t="array" ref="AE818">IF( $X818, "", INDEX(韻母資料表, AD818, AE$5))</f>
        <v>#REF!</v>
      </c>
      <c r="AF818" s="301" t="e" cm="1">
        <f t="array" ref="AF818">IF( $X818, "", INDEX(韻母資料表, AE818, AF$5))</f>
        <v>#REF!</v>
      </c>
      <c r="AG818" s="298"/>
      <c r="AH818" s="301" t="e">
        <f t="array" ref="AH818">IF( $X818, "", IF( INDEX(韻母資料表, AD818, $AH$5) = "入聲", TRUE, FALSE) )</f>
        <v>#REF!</v>
      </c>
      <c r="AI818" s="302" t="e">
        <f t="shared" si="321"/>
        <v>#REF!</v>
      </c>
      <c r="AJ818" s="302" t="e">
        <f t="shared" si="325"/>
        <v>#REF!</v>
      </c>
      <c r="AK818" s="362" t="e">
        <f t="array" ref="AK818">IF( $X818, "", INDEX(韻母資料表, $AD818, $AK$5))</f>
        <v>#REF!</v>
      </c>
      <c r="AL818" s="362" t="e">
        <f t="array" ref="AL818">IF($X818, "", INDEX(白話字韻母八聲調資料表, $AE818, $AJ818))</f>
        <v>#REF!</v>
      </c>
      <c r="AM818" s="298"/>
      <c r="AN818" s="362" t="e" cm="1">
        <f t="array" ref="AN818">IF($W818, "", INDEX(聲母資料表, $AA818, AN$5))</f>
        <v>#REF!</v>
      </c>
      <c r="AO818" s="367" t="e" cm="1">
        <f t="array" ref="AO818">IF($X818, "", INDEX(韻母資料表, $AD818, AO$5))</f>
        <v>#REF!</v>
      </c>
      <c r="AP818" s="362" t="e" cm="1">
        <f t="array" ref="AP818">IF($X818, "", INDEX(台羅韻母八聲調資料表, $AE818, $F818))</f>
        <v>#REF!</v>
      </c>
      <c r="AQ818" s="298"/>
      <c r="AR818" s="302" t="e">
        <f t="array" ref="AR818">IF($W818, "", INDEX(聲母資料表, $AA818, $AR$5))</f>
        <v>#REF!</v>
      </c>
      <c r="AS818" s="303" t="e">
        <f t="array" ref="AS818">IF($X818, "", INDEX(韻母資料表, $AD818, $AS$5))</f>
        <v>#REF!</v>
      </c>
      <c r="AT818" s="302" t="e">
        <f t="array" ref="AT818">IF($X818, "", INDEX(閩拼韻母八聲調資料表, $AE818, $AJ818))</f>
        <v>#REF!</v>
      </c>
      <c r="AV818" s="301" t="b">
        <f t="shared" si="323"/>
        <v>0</v>
      </c>
      <c r="AW818" s="301" t="str">
        <f>IF( $AV818, IFERROR( IF(MATCH( $E818, 顎音化聲母!$H$9:$H$37, 0), TRUE, FALSE), FALSE), "")</f>
        <v/>
      </c>
      <c r="AX818" s="301" t="str">
        <f t="array" ref="AX818">IF( AND($AV818, $AW818), INDEX(顎音化聲母資料表, MATCH( $D818 &amp; $E818, 顎音化聲母!$L$5:$L$136, 0), 3), "")</f>
        <v/>
      </c>
      <c r="AY818" s="301" t="e">
        <f t="shared" si="322"/>
        <v>#REF!</v>
      </c>
      <c r="AZ818" s="362" t="e">
        <f t="array" ref="AZ818">IF($AY818="", "", IF( $AX818&lt;&gt;"", $AX818,INDEX(聲母資料表, $AY818, $AZ$5)))</f>
        <v>#REF!</v>
      </c>
      <c r="BA818" s="362" t="e">
        <f t="array" ref="BA818">IF($X818, "", INDEX(方音八音反切資料表, $AE818, $AJ818))</f>
        <v>#REF!</v>
      </c>
    </row>
    <row r="819" spans="2:53">
      <c r="B819" s="307">
        <f t="shared" si="304"/>
        <v>812</v>
      </c>
      <c r="C819" s="404" t="e">
        <f>MID(#REF!, B819, 1)</f>
        <v>#REF!</v>
      </c>
      <c r="D819" s="312"/>
      <c r="E819" s="312"/>
      <c r="F819" s="296"/>
      <c r="G819" s="418" t="e">
        <f t="shared" si="305"/>
        <v>#REF!</v>
      </c>
      <c r="H819" s="269" t="e" cm="1">
        <f t="array" ref="H819">IF( OR($U819, NOT($V819), $X819), "",  $AF819 &amp; INDEX(中文數值資料表, $AJ819, 2) &amp; $AC819)</f>
        <v>#REF!</v>
      </c>
      <c r="I819" s="332" t="e">
        <f t="shared" si="306"/>
        <v>#REF!</v>
      </c>
      <c r="J819" s="333" t="e">
        <f t="shared" si="307"/>
        <v>#REF!</v>
      </c>
      <c r="K819" s="334" t="e">
        <f t="shared" si="308"/>
        <v>#REF!</v>
      </c>
      <c r="L819" s="335" t="e">
        <f t="shared" si="309"/>
        <v>#REF!</v>
      </c>
      <c r="M819" s="270" t="e">
        <f t="shared" ca="1" si="310"/>
        <v>#REF!</v>
      </c>
      <c r="N819" s="270" t="e">
        <f t="shared" ca="1" si="311"/>
        <v>#REF!</v>
      </c>
      <c r="O819" s="270" t="e">
        <f t="shared" ca="1" si="312"/>
        <v>#REF!</v>
      </c>
      <c r="P819" s="270" t="e">
        <f t="shared" ca="1" si="327"/>
        <v>#REF!</v>
      </c>
      <c r="Q819" s="270" t="e">
        <f t="shared" ca="1" si="327"/>
        <v>#REF!</v>
      </c>
      <c r="R819" s="271" t="e">
        <f t="shared" ca="1" si="313"/>
        <v>#REF!</v>
      </c>
      <c r="S819" s="271" t="e">
        <f t="shared" ca="1" si="314"/>
        <v>#REF!</v>
      </c>
      <c r="T819" s="244"/>
      <c r="U819" s="272" t="b">
        <f t="shared" si="315"/>
        <v>0</v>
      </c>
      <c r="V819" s="272" t="e">
        <f t="shared" si="316"/>
        <v>#REF!</v>
      </c>
      <c r="W819" s="272" t="e">
        <f t="shared" si="324"/>
        <v>#REF!</v>
      </c>
      <c r="X819" s="272" t="e">
        <f t="shared" si="317"/>
        <v>#REF!</v>
      </c>
      <c r="Y819" s="272" t="e">
        <f t="shared" si="318"/>
        <v>#REF!</v>
      </c>
      <c r="Z819" s="298"/>
      <c r="AA819" s="305" t="e">
        <f t="shared" si="319"/>
        <v>#REF!</v>
      </c>
      <c r="AB819" s="301" t="e" cm="1">
        <f t="array" ref="AB819">IF( $AA819="", "", INDEX(聲母資料表, $AA819, AB$5))</f>
        <v>#REF!</v>
      </c>
      <c r="AC819" s="301" t="e" cm="1">
        <f t="array" ref="AC819">IF( $AA819="", "", INDEX(聲母資料表, $AA819, AC$5))</f>
        <v>#REF!</v>
      </c>
      <c r="AD819" s="305" t="e">
        <f t="shared" si="320"/>
        <v>#REF!</v>
      </c>
      <c r="AE819" s="301" t="e" cm="1">
        <f t="array" ref="AE819">IF( $X819, "", INDEX(韻母資料表, AD819, AE$5))</f>
        <v>#REF!</v>
      </c>
      <c r="AF819" s="301" t="e" cm="1">
        <f t="array" ref="AF819">IF( $X819, "", INDEX(韻母資料表, AE819, AF$5))</f>
        <v>#REF!</v>
      </c>
      <c r="AG819" s="298"/>
      <c r="AH819" s="301" t="e">
        <f t="array" ref="AH819">IF( $X819, "", IF( INDEX(韻母資料表, AD819, $AH$5) = "入聲", TRUE, FALSE) )</f>
        <v>#REF!</v>
      </c>
      <c r="AI819" s="302" t="e">
        <f t="shared" si="321"/>
        <v>#REF!</v>
      </c>
      <c r="AJ819" s="302" t="e">
        <f t="shared" si="325"/>
        <v>#REF!</v>
      </c>
      <c r="AK819" s="362" t="e">
        <f t="array" ref="AK819">IF( $X819, "", INDEX(韻母資料表, $AD819, $AK$5))</f>
        <v>#REF!</v>
      </c>
      <c r="AL819" s="362" t="e">
        <f t="array" ref="AL819">IF($X819, "", INDEX(白話字韻母八聲調資料表, $AE819, $AJ819))</f>
        <v>#REF!</v>
      </c>
      <c r="AM819" s="298"/>
      <c r="AN819" s="362" t="e" cm="1">
        <f t="array" ref="AN819">IF($W819, "", INDEX(聲母資料表, $AA819, AN$5))</f>
        <v>#REF!</v>
      </c>
      <c r="AO819" s="367" t="e" cm="1">
        <f t="array" ref="AO819">IF($X819, "", INDEX(韻母資料表, $AD819, AO$5))</f>
        <v>#REF!</v>
      </c>
      <c r="AP819" s="362" t="e" cm="1">
        <f t="array" ref="AP819">IF($X819, "", INDEX(台羅韻母八聲調資料表, $AE819, $F819))</f>
        <v>#REF!</v>
      </c>
      <c r="AQ819" s="298"/>
      <c r="AR819" s="302" t="e">
        <f t="array" ref="AR819">IF($W819, "", INDEX(聲母資料表, $AA819, $AR$5))</f>
        <v>#REF!</v>
      </c>
      <c r="AS819" s="303" t="e">
        <f t="array" ref="AS819">IF($X819, "", INDEX(韻母資料表, $AD819, $AS$5))</f>
        <v>#REF!</v>
      </c>
      <c r="AT819" s="302" t="e">
        <f t="array" ref="AT819">IF($X819, "", INDEX(閩拼韻母八聲調資料表, $AE819, $AJ819))</f>
        <v>#REF!</v>
      </c>
      <c r="AV819" s="301" t="b">
        <f t="shared" si="323"/>
        <v>0</v>
      </c>
      <c r="AW819" s="301" t="str">
        <f>IF( $AV819, IFERROR( IF(MATCH( $E819, 顎音化聲母!$H$9:$H$37, 0), TRUE, FALSE), FALSE), "")</f>
        <v/>
      </c>
      <c r="AX819" s="301" t="str">
        <f t="array" ref="AX819">IF( AND($AV819, $AW819), INDEX(顎音化聲母資料表, MATCH( $D819 &amp; $E819, 顎音化聲母!$L$5:$L$136, 0), 3), "")</f>
        <v/>
      </c>
      <c r="AY819" s="301" t="e">
        <f t="shared" si="322"/>
        <v>#REF!</v>
      </c>
      <c r="AZ819" s="362" t="e">
        <f t="array" ref="AZ819">IF($AY819="", "", IF( $AX819&lt;&gt;"", $AX819,INDEX(聲母資料表, $AY819, $AZ$5)))</f>
        <v>#REF!</v>
      </c>
      <c r="BA819" s="362" t="e">
        <f t="array" ref="BA819">IF($X819, "", INDEX(方音八音反切資料表, $AE819, $AJ819))</f>
        <v>#REF!</v>
      </c>
    </row>
    <row r="820" spans="2:53">
      <c r="B820" s="307">
        <f t="shared" si="304"/>
        <v>813</v>
      </c>
      <c r="C820" s="404" t="e">
        <f>MID(#REF!, B820, 1)</f>
        <v>#REF!</v>
      </c>
      <c r="D820" s="312"/>
      <c r="E820" s="312"/>
      <c r="F820" s="296"/>
      <c r="G820" s="418" t="e">
        <f t="shared" si="305"/>
        <v>#REF!</v>
      </c>
      <c r="H820" s="269" t="e" cm="1">
        <f t="array" ref="H820">IF( OR($U820, NOT($V820), $X820), "",  $AF820 &amp; INDEX(中文數值資料表, $AJ820, 2) &amp; $AC820)</f>
        <v>#REF!</v>
      </c>
      <c r="I820" s="332" t="e">
        <f t="shared" si="306"/>
        <v>#REF!</v>
      </c>
      <c r="J820" s="333" t="e">
        <f t="shared" si="307"/>
        <v>#REF!</v>
      </c>
      <c r="K820" s="334" t="e">
        <f t="shared" si="308"/>
        <v>#REF!</v>
      </c>
      <c r="L820" s="335" t="e">
        <f t="shared" si="309"/>
        <v>#REF!</v>
      </c>
      <c r="M820" s="270" t="e">
        <f t="shared" ca="1" si="310"/>
        <v>#REF!</v>
      </c>
      <c r="N820" s="270" t="e">
        <f t="shared" ca="1" si="311"/>
        <v>#REF!</v>
      </c>
      <c r="O820" s="270" t="e">
        <f t="shared" ca="1" si="312"/>
        <v>#REF!</v>
      </c>
      <c r="P820" s="270" t="e">
        <f t="shared" ca="1" si="327"/>
        <v>#REF!</v>
      </c>
      <c r="Q820" s="270" t="e">
        <f t="shared" ca="1" si="327"/>
        <v>#REF!</v>
      </c>
      <c r="R820" s="271" t="e">
        <f t="shared" ca="1" si="313"/>
        <v>#REF!</v>
      </c>
      <c r="S820" s="271" t="e">
        <f t="shared" ca="1" si="314"/>
        <v>#REF!</v>
      </c>
      <c r="T820" s="244"/>
      <c r="U820" s="272" t="b">
        <f t="shared" si="315"/>
        <v>0</v>
      </c>
      <c r="V820" s="272" t="e">
        <f t="shared" si="316"/>
        <v>#REF!</v>
      </c>
      <c r="W820" s="272" t="e">
        <f t="shared" si="324"/>
        <v>#REF!</v>
      </c>
      <c r="X820" s="272" t="e">
        <f t="shared" si="317"/>
        <v>#REF!</v>
      </c>
      <c r="Y820" s="272" t="e">
        <f t="shared" si="318"/>
        <v>#REF!</v>
      </c>
      <c r="Z820" s="298"/>
      <c r="AA820" s="305" t="e">
        <f t="shared" si="319"/>
        <v>#REF!</v>
      </c>
      <c r="AB820" s="301" t="e" cm="1">
        <f t="array" ref="AB820">IF( $AA820="", "", INDEX(聲母資料表, $AA820, AB$5))</f>
        <v>#REF!</v>
      </c>
      <c r="AC820" s="301" t="e" cm="1">
        <f t="array" ref="AC820">IF( $AA820="", "", INDEX(聲母資料表, $AA820, AC$5))</f>
        <v>#REF!</v>
      </c>
      <c r="AD820" s="305" t="e">
        <f t="shared" si="320"/>
        <v>#REF!</v>
      </c>
      <c r="AE820" s="301" t="e" cm="1">
        <f t="array" ref="AE820">IF( $X820, "", INDEX(韻母資料表, AD820, AE$5))</f>
        <v>#REF!</v>
      </c>
      <c r="AF820" s="301" t="e" cm="1">
        <f t="array" ref="AF820">IF( $X820, "", INDEX(韻母資料表, AE820, AF$5))</f>
        <v>#REF!</v>
      </c>
      <c r="AG820" s="298"/>
      <c r="AH820" s="301" t="e">
        <f t="array" ref="AH820">IF( $X820, "", IF( INDEX(韻母資料表, AD820, $AH$5) = "入聲", TRUE, FALSE) )</f>
        <v>#REF!</v>
      </c>
      <c r="AI820" s="302" t="e">
        <f t="shared" si="321"/>
        <v>#REF!</v>
      </c>
      <c r="AJ820" s="302" t="e">
        <f t="shared" si="325"/>
        <v>#REF!</v>
      </c>
      <c r="AK820" s="362" t="e">
        <f t="array" ref="AK820">IF( $X820, "", INDEX(韻母資料表, $AD820, $AK$5))</f>
        <v>#REF!</v>
      </c>
      <c r="AL820" s="362" t="e">
        <f t="array" ref="AL820">IF($X820, "", INDEX(白話字韻母八聲調資料表, $AE820, $AJ820))</f>
        <v>#REF!</v>
      </c>
      <c r="AM820" s="298"/>
      <c r="AN820" s="362" t="e" cm="1">
        <f t="array" ref="AN820">IF($W820, "", INDEX(聲母資料表, $AA820, AN$5))</f>
        <v>#REF!</v>
      </c>
      <c r="AO820" s="367" t="e" cm="1">
        <f t="array" ref="AO820">IF($X820, "", INDEX(韻母資料表, $AD820, AO$5))</f>
        <v>#REF!</v>
      </c>
      <c r="AP820" s="362" t="e" cm="1">
        <f t="array" ref="AP820">IF($X820, "", INDEX(台羅韻母八聲調資料表, $AE820, $F820))</f>
        <v>#REF!</v>
      </c>
      <c r="AQ820" s="298"/>
      <c r="AR820" s="302" t="e">
        <f t="array" ref="AR820">IF($W820, "", INDEX(聲母資料表, $AA820, $AR$5))</f>
        <v>#REF!</v>
      </c>
      <c r="AS820" s="303" t="e">
        <f t="array" ref="AS820">IF($X820, "", INDEX(韻母資料表, $AD820, $AS$5))</f>
        <v>#REF!</v>
      </c>
      <c r="AT820" s="302" t="e">
        <f t="array" ref="AT820">IF($X820, "", INDEX(閩拼韻母八聲調資料表, $AE820, $AJ820))</f>
        <v>#REF!</v>
      </c>
      <c r="AV820" s="301" t="b">
        <f t="shared" si="323"/>
        <v>0</v>
      </c>
      <c r="AW820" s="301" t="str">
        <f>IF( $AV820, IFERROR( IF(MATCH( $E820, 顎音化聲母!$H$9:$H$37, 0), TRUE, FALSE), FALSE), "")</f>
        <v/>
      </c>
      <c r="AX820" s="301" t="str">
        <f t="array" ref="AX820">IF( AND($AV820, $AW820), INDEX(顎音化聲母資料表, MATCH( $D820 &amp; $E820, 顎音化聲母!$L$5:$L$136, 0), 3), "")</f>
        <v/>
      </c>
      <c r="AY820" s="301" t="e">
        <f t="shared" si="322"/>
        <v>#REF!</v>
      </c>
      <c r="AZ820" s="362" t="e">
        <f t="array" ref="AZ820">IF($AY820="", "", IF( $AX820&lt;&gt;"", $AX820,INDEX(聲母資料表, $AY820, $AZ$5)))</f>
        <v>#REF!</v>
      </c>
      <c r="BA820" s="362" t="e">
        <f t="array" ref="BA820">IF($X820, "", INDEX(方音八音反切資料表, $AE820, $AJ820))</f>
        <v>#REF!</v>
      </c>
    </row>
    <row r="821" spans="2:53">
      <c r="B821" s="307">
        <f t="shared" si="304"/>
        <v>814</v>
      </c>
      <c r="C821" s="404" t="e">
        <f>MID(#REF!, B821, 1)</f>
        <v>#REF!</v>
      </c>
      <c r="D821" s="312"/>
      <c r="E821" s="312"/>
      <c r="F821" s="296"/>
      <c r="G821" s="418" t="e">
        <f t="shared" si="305"/>
        <v>#REF!</v>
      </c>
      <c r="H821" s="269" t="e" cm="1">
        <f t="array" ref="H821">IF( OR($U821, NOT($V821), $X821), "",  $AF821 &amp; INDEX(中文數值資料表, $AJ821, 2) &amp; $AC821)</f>
        <v>#REF!</v>
      </c>
      <c r="I821" s="332" t="e">
        <f t="shared" si="306"/>
        <v>#REF!</v>
      </c>
      <c r="J821" s="333" t="e">
        <f t="shared" si="307"/>
        <v>#REF!</v>
      </c>
      <c r="K821" s="334" t="e">
        <f t="shared" si="308"/>
        <v>#REF!</v>
      </c>
      <c r="L821" s="335" t="e">
        <f t="shared" si="309"/>
        <v>#REF!</v>
      </c>
      <c r="M821" s="270" t="e">
        <f t="shared" ca="1" si="310"/>
        <v>#REF!</v>
      </c>
      <c r="N821" s="270" t="e">
        <f t="shared" ca="1" si="311"/>
        <v>#REF!</v>
      </c>
      <c r="O821" s="270" t="e">
        <f t="shared" ca="1" si="312"/>
        <v>#REF!</v>
      </c>
      <c r="P821" s="270" t="e">
        <f t="shared" ca="1" si="327"/>
        <v>#REF!</v>
      </c>
      <c r="Q821" s="270" t="e">
        <f t="shared" ca="1" si="327"/>
        <v>#REF!</v>
      </c>
      <c r="R821" s="271" t="e">
        <f t="shared" ca="1" si="313"/>
        <v>#REF!</v>
      </c>
      <c r="S821" s="271" t="e">
        <f t="shared" ca="1" si="314"/>
        <v>#REF!</v>
      </c>
      <c r="T821" s="244"/>
      <c r="U821" s="272" t="b">
        <f t="shared" si="315"/>
        <v>0</v>
      </c>
      <c r="V821" s="272" t="e">
        <f t="shared" si="316"/>
        <v>#REF!</v>
      </c>
      <c r="W821" s="272" t="e">
        <f t="shared" si="324"/>
        <v>#REF!</v>
      </c>
      <c r="X821" s="272" t="e">
        <f t="shared" si="317"/>
        <v>#REF!</v>
      </c>
      <c r="Y821" s="272" t="e">
        <f t="shared" si="318"/>
        <v>#REF!</v>
      </c>
      <c r="Z821" s="298"/>
      <c r="AA821" s="305" t="e">
        <f t="shared" si="319"/>
        <v>#REF!</v>
      </c>
      <c r="AB821" s="301" t="e" cm="1">
        <f t="array" ref="AB821">IF( $AA821="", "", INDEX(聲母資料表, $AA821, AB$5))</f>
        <v>#REF!</v>
      </c>
      <c r="AC821" s="301" t="e" cm="1">
        <f t="array" ref="AC821">IF( $AA821="", "", INDEX(聲母資料表, $AA821, AC$5))</f>
        <v>#REF!</v>
      </c>
      <c r="AD821" s="305" t="e">
        <f t="shared" si="320"/>
        <v>#REF!</v>
      </c>
      <c r="AE821" s="301" t="e" cm="1">
        <f t="array" ref="AE821">IF( $X821, "", INDEX(韻母資料表, AD821, AE$5))</f>
        <v>#REF!</v>
      </c>
      <c r="AF821" s="301" t="e" cm="1">
        <f t="array" ref="AF821">IF( $X821, "", INDEX(韻母資料表, AE821, AF$5))</f>
        <v>#REF!</v>
      </c>
      <c r="AG821" s="298"/>
      <c r="AH821" s="301" t="e">
        <f t="array" ref="AH821">IF( $X821, "", IF( INDEX(韻母資料表, AD821, $AH$5) = "入聲", TRUE, FALSE) )</f>
        <v>#REF!</v>
      </c>
      <c r="AI821" s="302" t="e">
        <f t="shared" si="321"/>
        <v>#REF!</v>
      </c>
      <c r="AJ821" s="302" t="e">
        <f t="shared" si="325"/>
        <v>#REF!</v>
      </c>
      <c r="AK821" s="362" t="e">
        <f t="array" ref="AK821">IF( $X821, "", INDEX(韻母資料表, $AD821, $AK$5))</f>
        <v>#REF!</v>
      </c>
      <c r="AL821" s="362" t="e">
        <f t="array" ref="AL821">IF($X821, "", INDEX(白話字韻母八聲調資料表, $AE821, $AJ821))</f>
        <v>#REF!</v>
      </c>
      <c r="AM821" s="298"/>
      <c r="AN821" s="362" t="e" cm="1">
        <f t="array" ref="AN821">IF($W821, "", INDEX(聲母資料表, $AA821, AN$5))</f>
        <v>#REF!</v>
      </c>
      <c r="AO821" s="367" t="e" cm="1">
        <f t="array" ref="AO821">IF($X821, "", INDEX(韻母資料表, $AD821, AO$5))</f>
        <v>#REF!</v>
      </c>
      <c r="AP821" s="362" t="e" cm="1">
        <f t="array" ref="AP821">IF($X821, "", INDEX(台羅韻母八聲調資料表, $AE821, $F821))</f>
        <v>#REF!</v>
      </c>
      <c r="AQ821" s="298"/>
      <c r="AR821" s="302" t="e">
        <f t="array" ref="AR821">IF($W821, "", INDEX(聲母資料表, $AA821, $AR$5))</f>
        <v>#REF!</v>
      </c>
      <c r="AS821" s="303" t="e">
        <f t="array" ref="AS821">IF($X821, "", INDEX(韻母資料表, $AD821, $AS$5))</f>
        <v>#REF!</v>
      </c>
      <c r="AT821" s="302" t="e">
        <f t="array" ref="AT821">IF($X821, "", INDEX(閩拼韻母八聲調資料表, $AE821, $AJ821))</f>
        <v>#REF!</v>
      </c>
      <c r="AV821" s="301" t="b">
        <f t="shared" si="323"/>
        <v>0</v>
      </c>
      <c r="AW821" s="301" t="str">
        <f>IF( $AV821, IFERROR( IF(MATCH( $E821, 顎音化聲母!$H$9:$H$37, 0), TRUE, FALSE), FALSE), "")</f>
        <v/>
      </c>
      <c r="AX821" s="301" t="str">
        <f t="array" ref="AX821">IF( AND($AV821, $AW821), INDEX(顎音化聲母資料表, MATCH( $D821 &amp; $E821, 顎音化聲母!$L$5:$L$136, 0), 3), "")</f>
        <v/>
      </c>
      <c r="AY821" s="301" t="e">
        <f t="shared" si="322"/>
        <v>#REF!</v>
      </c>
      <c r="AZ821" s="362" t="e">
        <f t="array" ref="AZ821">IF($AY821="", "", IF( $AX821&lt;&gt;"", $AX821,INDEX(聲母資料表, $AY821, $AZ$5)))</f>
        <v>#REF!</v>
      </c>
      <c r="BA821" s="362" t="e">
        <f t="array" ref="BA821">IF($X821, "", INDEX(方音八音反切資料表, $AE821, $AJ821))</f>
        <v>#REF!</v>
      </c>
    </row>
    <row r="822" spans="2:53">
      <c r="B822" s="307">
        <f t="shared" si="304"/>
        <v>815</v>
      </c>
      <c r="C822" s="404" t="e">
        <f>MID(#REF!, B822, 1)</f>
        <v>#REF!</v>
      </c>
      <c r="D822" s="312"/>
      <c r="E822" s="312"/>
      <c r="F822" s="296"/>
      <c r="G822" s="418" t="e">
        <f t="shared" si="305"/>
        <v>#REF!</v>
      </c>
      <c r="H822" s="269" t="e" cm="1">
        <f t="array" ref="H822">IF( OR($U822, NOT($V822), $X822), "",  $AF822 &amp; INDEX(中文數值資料表, $AJ822, 2) &amp; $AC822)</f>
        <v>#REF!</v>
      </c>
      <c r="I822" s="332" t="e">
        <f t="shared" si="306"/>
        <v>#REF!</v>
      </c>
      <c r="J822" s="333" t="e">
        <f t="shared" si="307"/>
        <v>#REF!</v>
      </c>
      <c r="K822" s="334" t="e">
        <f t="shared" si="308"/>
        <v>#REF!</v>
      </c>
      <c r="L822" s="335" t="e">
        <f t="shared" si="309"/>
        <v>#REF!</v>
      </c>
      <c r="M822" s="270" t="e">
        <f t="shared" ca="1" si="310"/>
        <v>#REF!</v>
      </c>
      <c r="N822" s="270" t="e">
        <f t="shared" ca="1" si="311"/>
        <v>#REF!</v>
      </c>
      <c r="O822" s="270" t="e">
        <f t="shared" ca="1" si="312"/>
        <v>#REF!</v>
      </c>
      <c r="P822" s="270" t="e">
        <f t="shared" ca="1" si="327"/>
        <v>#REF!</v>
      </c>
      <c r="Q822" s="270" t="e">
        <f t="shared" ca="1" si="327"/>
        <v>#REF!</v>
      </c>
      <c r="R822" s="271" t="e">
        <f t="shared" ca="1" si="313"/>
        <v>#REF!</v>
      </c>
      <c r="S822" s="271" t="e">
        <f t="shared" ca="1" si="314"/>
        <v>#REF!</v>
      </c>
      <c r="T822" s="244"/>
      <c r="U822" s="272" t="b">
        <f t="shared" si="315"/>
        <v>0</v>
      </c>
      <c r="V822" s="272" t="e">
        <f t="shared" si="316"/>
        <v>#REF!</v>
      </c>
      <c r="W822" s="272" t="e">
        <f t="shared" si="324"/>
        <v>#REF!</v>
      </c>
      <c r="X822" s="272" t="e">
        <f t="shared" si="317"/>
        <v>#REF!</v>
      </c>
      <c r="Y822" s="272" t="e">
        <f t="shared" si="318"/>
        <v>#REF!</v>
      </c>
      <c r="Z822" s="298"/>
      <c r="AA822" s="305" t="e">
        <f t="shared" si="319"/>
        <v>#REF!</v>
      </c>
      <c r="AB822" s="301" t="e" cm="1">
        <f t="array" ref="AB822">IF( $AA822="", "", INDEX(聲母資料表, $AA822, AB$5))</f>
        <v>#REF!</v>
      </c>
      <c r="AC822" s="301" t="e" cm="1">
        <f t="array" ref="AC822">IF( $AA822="", "", INDEX(聲母資料表, $AA822, AC$5))</f>
        <v>#REF!</v>
      </c>
      <c r="AD822" s="305" t="e">
        <f t="shared" si="320"/>
        <v>#REF!</v>
      </c>
      <c r="AE822" s="301" t="e" cm="1">
        <f t="array" ref="AE822">IF( $X822, "", INDEX(韻母資料表, AD822, AE$5))</f>
        <v>#REF!</v>
      </c>
      <c r="AF822" s="301" t="e" cm="1">
        <f t="array" ref="AF822">IF( $X822, "", INDEX(韻母資料表, AE822, AF$5))</f>
        <v>#REF!</v>
      </c>
      <c r="AG822" s="298"/>
      <c r="AH822" s="301" t="e">
        <f t="array" ref="AH822">IF( $X822, "", IF( INDEX(韻母資料表, AD822, $AH$5) = "入聲", TRUE, FALSE) )</f>
        <v>#REF!</v>
      </c>
      <c r="AI822" s="302" t="e">
        <f t="shared" si="321"/>
        <v>#REF!</v>
      </c>
      <c r="AJ822" s="302" t="e">
        <f t="shared" si="325"/>
        <v>#REF!</v>
      </c>
      <c r="AK822" s="362" t="e">
        <f t="array" ref="AK822">IF( $X822, "", INDEX(韻母資料表, $AD822, $AK$5))</f>
        <v>#REF!</v>
      </c>
      <c r="AL822" s="362" t="e">
        <f t="array" ref="AL822">IF($X822, "", INDEX(白話字韻母八聲調資料表, $AE822, $AJ822))</f>
        <v>#REF!</v>
      </c>
      <c r="AM822" s="298"/>
      <c r="AN822" s="362" t="e" cm="1">
        <f t="array" ref="AN822">IF($W822, "", INDEX(聲母資料表, $AA822, AN$5))</f>
        <v>#REF!</v>
      </c>
      <c r="AO822" s="367" t="e" cm="1">
        <f t="array" ref="AO822">IF($X822, "", INDEX(韻母資料表, $AD822, AO$5))</f>
        <v>#REF!</v>
      </c>
      <c r="AP822" s="362" t="e" cm="1">
        <f t="array" ref="AP822">IF($X822, "", INDEX(台羅韻母八聲調資料表, $AE822, $F822))</f>
        <v>#REF!</v>
      </c>
      <c r="AQ822" s="298"/>
      <c r="AR822" s="302" t="e">
        <f t="array" ref="AR822">IF($W822, "", INDEX(聲母資料表, $AA822, $AR$5))</f>
        <v>#REF!</v>
      </c>
      <c r="AS822" s="303" t="e">
        <f t="array" ref="AS822">IF($X822, "", INDEX(韻母資料表, $AD822, $AS$5))</f>
        <v>#REF!</v>
      </c>
      <c r="AT822" s="302" t="e">
        <f t="array" ref="AT822">IF($X822, "", INDEX(閩拼韻母八聲調資料表, $AE822, $AJ822))</f>
        <v>#REF!</v>
      </c>
      <c r="AV822" s="301" t="b">
        <f t="shared" si="323"/>
        <v>0</v>
      </c>
      <c r="AW822" s="301" t="str">
        <f>IF( $AV822, IFERROR( IF(MATCH( $E822, 顎音化聲母!$H$9:$H$37, 0), TRUE, FALSE), FALSE), "")</f>
        <v/>
      </c>
      <c r="AX822" s="301" t="str">
        <f t="array" ref="AX822">IF( AND($AV822, $AW822), INDEX(顎音化聲母資料表, MATCH( $D822 &amp; $E822, 顎音化聲母!$L$5:$L$136, 0), 3), "")</f>
        <v/>
      </c>
      <c r="AY822" s="301" t="e">
        <f t="shared" si="322"/>
        <v>#REF!</v>
      </c>
      <c r="AZ822" s="362" t="e">
        <f t="array" ref="AZ822">IF($AY822="", "", IF( $AX822&lt;&gt;"", $AX822,INDEX(聲母資料表, $AY822, $AZ$5)))</f>
        <v>#REF!</v>
      </c>
      <c r="BA822" s="362" t="e">
        <f t="array" ref="BA822">IF($X822, "", INDEX(方音八音反切資料表, $AE822, $AJ822))</f>
        <v>#REF!</v>
      </c>
    </row>
    <row r="823" spans="2:53">
      <c r="B823" s="307">
        <f t="shared" si="304"/>
        <v>816</v>
      </c>
      <c r="C823" s="404" t="e">
        <f>MID(#REF!, B823, 1)</f>
        <v>#REF!</v>
      </c>
      <c r="D823" s="312"/>
      <c r="E823" s="312"/>
      <c r="F823" s="296"/>
      <c r="G823" s="418" t="e">
        <f t="shared" si="305"/>
        <v>#REF!</v>
      </c>
      <c r="H823" s="269" t="e" cm="1">
        <f t="array" ref="H823">IF( OR($U823, NOT($V823), $X823), "",  $AF823 &amp; INDEX(中文數值資料表, $AJ823, 2) &amp; $AC823)</f>
        <v>#REF!</v>
      </c>
      <c r="I823" s="332" t="e">
        <f t="shared" si="306"/>
        <v>#REF!</v>
      </c>
      <c r="J823" s="333" t="e">
        <f t="shared" si="307"/>
        <v>#REF!</v>
      </c>
      <c r="K823" s="334" t="e">
        <f t="shared" si="308"/>
        <v>#REF!</v>
      </c>
      <c r="L823" s="335" t="e">
        <f t="shared" si="309"/>
        <v>#REF!</v>
      </c>
      <c r="M823" s="270" t="e">
        <f t="shared" ca="1" si="310"/>
        <v>#REF!</v>
      </c>
      <c r="N823" s="270" t="e">
        <f t="shared" ca="1" si="311"/>
        <v>#REF!</v>
      </c>
      <c r="O823" s="270" t="e">
        <f t="shared" ca="1" si="312"/>
        <v>#REF!</v>
      </c>
      <c r="P823" s="270" t="e">
        <f t="shared" ca="1" si="327"/>
        <v>#REF!</v>
      </c>
      <c r="Q823" s="270" t="e">
        <f t="shared" ca="1" si="327"/>
        <v>#REF!</v>
      </c>
      <c r="R823" s="271" t="e">
        <f t="shared" ca="1" si="313"/>
        <v>#REF!</v>
      </c>
      <c r="S823" s="271" t="e">
        <f t="shared" ca="1" si="314"/>
        <v>#REF!</v>
      </c>
      <c r="T823" s="244"/>
      <c r="U823" s="272" t="b">
        <f t="shared" si="315"/>
        <v>0</v>
      </c>
      <c r="V823" s="272" t="e">
        <f t="shared" si="316"/>
        <v>#REF!</v>
      </c>
      <c r="W823" s="272" t="e">
        <f t="shared" si="324"/>
        <v>#REF!</v>
      </c>
      <c r="X823" s="272" t="e">
        <f t="shared" si="317"/>
        <v>#REF!</v>
      </c>
      <c r="Y823" s="272" t="e">
        <f t="shared" si="318"/>
        <v>#REF!</v>
      </c>
      <c r="Z823" s="298"/>
      <c r="AA823" s="305" t="e">
        <f t="shared" si="319"/>
        <v>#REF!</v>
      </c>
      <c r="AB823" s="301" t="e" cm="1">
        <f t="array" ref="AB823">IF( $AA823="", "", INDEX(聲母資料表, $AA823, AB$5))</f>
        <v>#REF!</v>
      </c>
      <c r="AC823" s="301" t="e" cm="1">
        <f t="array" ref="AC823">IF( $AA823="", "", INDEX(聲母資料表, $AA823, AC$5))</f>
        <v>#REF!</v>
      </c>
      <c r="AD823" s="305" t="e">
        <f t="shared" si="320"/>
        <v>#REF!</v>
      </c>
      <c r="AE823" s="301" t="e" cm="1">
        <f t="array" ref="AE823">IF( $X823, "", INDEX(韻母資料表, AD823, AE$5))</f>
        <v>#REF!</v>
      </c>
      <c r="AF823" s="301" t="e" cm="1">
        <f t="array" ref="AF823">IF( $X823, "", INDEX(韻母資料表, AE823, AF$5))</f>
        <v>#REF!</v>
      </c>
      <c r="AG823" s="298"/>
      <c r="AH823" s="301" t="e">
        <f t="array" ref="AH823">IF( $X823, "", IF( INDEX(韻母資料表, AD823, $AH$5) = "入聲", TRUE, FALSE) )</f>
        <v>#REF!</v>
      </c>
      <c r="AI823" s="302" t="e">
        <f t="shared" si="321"/>
        <v>#REF!</v>
      </c>
      <c r="AJ823" s="302" t="e">
        <f t="shared" si="325"/>
        <v>#REF!</v>
      </c>
      <c r="AK823" s="362" t="e">
        <f t="array" ref="AK823">IF( $X823, "", INDEX(韻母資料表, $AD823, $AK$5))</f>
        <v>#REF!</v>
      </c>
      <c r="AL823" s="362" t="e">
        <f t="array" ref="AL823">IF($X823, "", INDEX(白話字韻母八聲調資料表, $AE823, $AJ823))</f>
        <v>#REF!</v>
      </c>
      <c r="AM823" s="298"/>
      <c r="AN823" s="362" t="e" cm="1">
        <f t="array" ref="AN823">IF($W823, "", INDEX(聲母資料表, $AA823, AN$5))</f>
        <v>#REF!</v>
      </c>
      <c r="AO823" s="367" t="e" cm="1">
        <f t="array" ref="AO823">IF($X823, "", INDEX(韻母資料表, $AD823, AO$5))</f>
        <v>#REF!</v>
      </c>
      <c r="AP823" s="362" t="e" cm="1">
        <f t="array" ref="AP823">IF($X823, "", INDEX(台羅韻母八聲調資料表, $AE823, $F823))</f>
        <v>#REF!</v>
      </c>
      <c r="AQ823" s="298"/>
      <c r="AR823" s="302" t="e">
        <f t="array" ref="AR823">IF($W823, "", INDEX(聲母資料表, $AA823, $AR$5))</f>
        <v>#REF!</v>
      </c>
      <c r="AS823" s="303" t="e">
        <f t="array" ref="AS823">IF($X823, "", INDEX(韻母資料表, $AD823, $AS$5))</f>
        <v>#REF!</v>
      </c>
      <c r="AT823" s="302" t="e">
        <f t="array" ref="AT823">IF($X823, "", INDEX(閩拼韻母八聲調資料表, $AE823, $AJ823))</f>
        <v>#REF!</v>
      </c>
      <c r="AV823" s="301" t="b">
        <f t="shared" si="323"/>
        <v>0</v>
      </c>
      <c r="AW823" s="301" t="str">
        <f>IF( $AV823, IFERROR( IF(MATCH( $E823, 顎音化聲母!$H$9:$H$37, 0), TRUE, FALSE), FALSE), "")</f>
        <v/>
      </c>
      <c r="AX823" s="301" t="str">
        <f t="array" ref="AX823">IF( AND($AV823, $AW823), INDEX(顎音化聲母資料表, MATCH( $D823 &amp; $E823, 顎音化聲母!$L$5:$L$136, 0), 3), "")</f>
        <v/>
      </c>
      <c r="AY823" s="301" t="e">
        <f t="shared" si="322"/>
        <v>#REF!</v>
      </c>
      <c r="AZ823" s="362" t="e">
        <f t="array" ref="AZ823">IF($AY823="", "", IF( $AX823&lt;&gt;"", $AX823,INDEX(聲母資料表, $AY823, $AZ$5)))</f>
        <v>#REF!</v>
      </c>
      <c r="BA823" s="362" t="e">
        <f t="array" ref="BA823">IF($X823, "", INDEX(方音八音反切資料表, $AE823, $AJ823))</f>
        <v>#REF!</v>
      </c>
    </row>
    <row r="824" spans="2:53">
      <c r="B824" s="307">
        <f t="shared" si="304"/>
        <v>817</v>
      </c>
      <c r="C824" s="404" t="e">
        <f>MID(#REF!, B824, 1)</f>
        <v>#REF!</v>
      </c>
      <c r="D824" s="312"/>
      <c r="E824" s="312"/>
      <c r="F824" s="296"/>
      <c r="G824" s="418" t="e">
        <f t="shared" si="305"/>
        <v>#REF!</v>
      </c>
      <c r="H824" s="269" t="e" cm="1">
        <f t="array" ref="H824">IF( OR($U824, NOT($V824), $X824), "",  $AF824 &amp; INDEX(中文數值資料表, $AJ824, 2) &amp; $AC824)</f>
        <v>#REF!</v>
      </c>
      <c r="I824" s="332" t="e">
        <f t="shared" si="306"/>
        <v>#REF!</v>
      </c>
      <c r="J824" s="333" t="e">
        <f t="shared" si="307"/>
        <v>#REF!</v>
      </c>
      <c r="K824" s="334" t="e">
        <f t="shared" si="308"/>
        <v>#REF!</v>
      </c>
      <c r="L824" s="335" t="e">
        <f t="shared" si="309"/>
        <v>#REF!</v>
      </c>
      <c r="M824" s="270" t="e">
        <f t="shared" ca="1" si="310"/>
        <v>#REF!</v>
      </c>
      <c r="N824" s="270" t="e">
        <f t="shared" ca="1" si="311"/>
        <v>#REF!</v>
      </c>
      <c r="O824" s="270" t="e">
        <f t="shared" ca="1" si="312"/>
        <v>#REF!</v>
      </c>
      <c r="P824" s="270" t="e">
        <f t="shared" ca="1" si="327"/>
        <v>#REF!</v>
      </c>
      <c r="Q824" s="270" t="e">
        <f t="shared" ca="1" si="327"/>
        <v>#REF!</v>
      </c>
      <c r="R824" s="271" t="e">
        <f t="shared" ca="1" si="313"/>
        <v>#REF!</v>
      </c>
      <c r="S824" s="271" t="e">
        <f t="shared" ca="1" si="314"/>
        <v>#REF!</v>
      </c>
      <c r="T824" s="244"/>
      <c r="U824" s="272" t="b">
        <f t="shared" si="315"/>
        <v>0</v>
      </c>
      <c r="V824" s="272" t="e">
        <f t="shared" si="316"/>
        <v>#REF!</v>
      </c>
      <c r="W824" s="272" t="e">
        <f t="shared" si="324"/>
        <v>#REF!</v>
      </c>
      <c r="X824" s="272" t="e">
        <f t="shared" si="317"/>
        <v>#REF!</v>
      </c>
      <c r="Y824" s="272" t="e">
        <f t="shared" si="318"/>
        <v>#REF!</v>
      </c>
      <c r="Z824" s="298"/>
      <c r="AA824" s="305" t="e">
        <f t="shared" si="319"/>
        <v>#REF!</v>
      </c>
      <c r="AB824" s="301" t="e" cm="1">
        <f t="array" ref="AB824">IF( $AA824="", "", INDEX(聲母資料表, $AA824, AB$5))</f>
        <v>#REF!</v>
      </c>
      <c r="AC824" s="301" t="e" cm="1">
        <f t="array" ref="AC824">IF( $AA824="", "", INDEX(聲母資料表, $AA824, AC$5))</f>
        <v>#REF!</v>
      </c>
      <c r="AD824" s="305" t="e">
        <f t="shared" si="320"/>
        <v>#REF!</v>
      </c>
      <c r="AE824" s="301" t="e" cm="1">
        <f t="array" ref="AE824">IF( $X824, "", INDEX(韻母資料表, AD824, AE$5))</f>
        <v>#REF!</v>
      </c>
      <c r="AF824" s="301" t="e" cm="1">
        <f t="array" ref="AF824">IF( $X824, "", INDEX(韻母資料表, AE824, AF$5))</f>
        <v>#REF!</v>
      </c>
      <c r="AG824" s="298"/>
      <c r="AH824" s="301" t="e">
        <f t="array" ref="AH824">IF( $X824, "", IF( INDEX(韻母資料表, AD824, $AH$5) = "入聲", TRUE, FALSE) )</f>
        <v>#REF!</v>
      </c>
      <c r="AI824" s="302" t="e">
        <f t="shared" si="321"/>
        <v>#REF!</v>
      </c>
      <c r="AJ824" s="302" t="e">
        <f t="shared" si="325"/>
        <v>#REF!</v>
      </c>
      <c r="AK824" s="362" t="e">
        <f t="array" ref="AK824">IF( $X824, "", INDEX(韻母資料表, $AD824, $AK$5))</f>
        <v>#REF!</v>
      </c>
      <c r="AL824" s="362" t="e">
        <f t="array" ref="AL824">IF($X824, "", INDEX(白話字韻母八聲調資料表, $AE824, $AJ824))</f>
        <v>#REF!</v>
      </c>
      <c r="AM824" s="298"/>
      <c r="AN824" s="362" t="e" cm="1">
        <f t="array" ref="AN824">IF($W824, "", INDEX(聲母資料表, $AA824, AN$5))</f>
        <v>#REF!</v>
      </c>
      <c r="AO824" s="367" t="e" cm="1">
        <f t="array" ref="AO824">IF($X824, "", INDEX(韻母資料表, $AD824, AO$5))</f>
        <v>#REF!</v>
      </c>
      <c r="AP824" s="362" t="e" cm="1">
        <f t="array" ref="AP824">IF($X824, "", INDEX(台羅韻母八聲調資料表, $AE824, $F824))</f>
        <v>#REF!</v>
      </c>
      <c r="AQ824" s="298"/>
      <c r="AR824" s="302" t="e">
        <f t="array" ref="AR824">IF($W824, "", INDEX(聲母資料表, $AA824, $AR$5))</f>
        <v>#REF!</v>
      </c>
      <c r="AS824" s="303" t="e">
        <f t="array" ref="AS824">IF($X824, "", INDEX(韻母資料表, $AD824, $AS$5))</f>
        <v>#REF!</v>
      </c>
      <c r="AT824" s="302" t="e">
        <f t="array" ref="AT824">IF($X824, "", INDEX(閩拼韻母八聲調資料表, $AE824, $AJ824))</f>
        <v>#REF!</v>
      </c>
      <c r="AV824" s="301" t="b">
        <f t="shared" si="323"/>
        <v>0</v>
      </c>
      <c r="AW824" s="301" t="str">
        <f>IF( $AV824, IFERROR( IF(MATCH( $E824, 顎音化聲母!$H$9:$H$37, 0), TRUE, FALSE), FALSE), "")</f>
        <v/>
      </c>
      <c r="AX824" s="301" t="str">
        <f t="array" ref="AX824">IF( AND($AV824, $AW824), INDEX(顎音化聲母資料表, MATCH( $D824 &amp; $E824, 顎音化聲母!$L$5:$L$136, 0), 3), "")</f>
        <v/>
      </c>
      <c r="AY824" s="301" t="e">
        <f t="shared" si="322"/>
        <v>#REF!</v>
      </c>
      <c r="AZ824" s="362" t="e">
        <f t="array" ref="AZ824">IF($AY824="", "", IF( $AX824&lt;&gt;"", $AX824,INDEX(聲母資料表, $AY824, $AZ$5)))</f>
        <v>#REF!</v>
      </c>
      <c r="BA824" s="362" t="e">
        <f t="array" ref="BA824">IF($X824, "", INDEX(方音八音反切資料表, $AE824, $AJ824))</f>
        <v>#REF!</v>
      </c>
    </row>
    <row r="825" spans="2:53">
      <c r="B825" s="307">
        <f t="shared" si="304"/>
        <v>818</v>
      </c>
      <c r="C825" s="404" t="e">
        <f>MID(#REF!, B825, 1)</f>
        <v>#REF!</v>
      </c>
      <c r="D825" s="312"/>
      <c r="E825" s="312"/>
      <c r="F825" s="296"/>
      <c r="G825" s="418" t="e">
        <f t="shared" si="305"/>
        <v>#REF!</v>
      </c>
      <c r="H825" s="269" t="e" cm="1">
        <f t="array" ref="H825">IF( OR($U825, NOT($V825), $X825), "",  $AF825 &amp; INDEX(中文數值資料表, $AJ825, 2) &amp; $AC825)</f>
        <v>#REF!</v>
      </c>
      <c r="I825" s="332" t="e">
        <f t="shared" si="306"/>
        <v>#REF!</v>
      </c>
      <c r="J825" s="333" t="e">
        <f t="shared" si="307"/>
        <v>#REF!</v>
      </c>
      <c r="K825" s="334" t="e">
        <f t="shared" si="308"/>
        <v>#REF!</v>
      </c>
      <c r="L825" s="335" t="e">
        <f t="shared" si="309"/>
        <v>#REF!</v>
      </c>
      <c r="M825" s="270" t="e">
        <f t="shared" ca="1" si="310"/>
        <v>#REF!</v>
      </c>
      <c r="N825" s="270" t="e">
        <f t="shared" ca="1" si="311"/>
        <v>#REF!</v>
      </c>
      <c r="O825" s="270" t="e">
        <f t="shared" ca="1" si="312"/>
        <v>#REF!</v>
      </c>
      <c r="P825" s="270" t="e">
        <f t="shared" ca="1" si="327"/>
        <v>#REF!</v>
      </c>
      <c r="Q825" s="270" t="e">
        <f t="shared" ca="1" si="327"/>
        <v>#REF!</v>
      </c>
      <c r="R825" s="271" t="e">
        <f t="shared" ca="1" si="313"/>
        <v>#REF!</v>
      </c>
      <c r="S825" s="271" t="e">
        <f t="shared" ca="1" si="314"/>
        <v>#REF!</v>
      </c>
      <c r="T825" s="244"/>
      <c r="U825" s="272" t="b">
        <f t="shared" si="315"/>
        <v>0</v>
      </c>
      <c r="V825" s="272" t="e">
        <f t="shared" si="316"/>
        <v>#REF!</v>
      </c>
      <c r="W825" s="272" t="e">
        <f t="shared" si="324"/>
        <v>#REF!</v>
      </c>
      <c r="X825" s="272" t="e">
        <f t="shared" si="317"/>
        <v>#REF!</v>
      </c>
      <c r="Y825" s="272" t="e">
        <f t="shared" si="318"/>
        <v>#REF!</v>
      </c>
      <c r="Z825" s="298"/>
      <c r="AA825" s="305" t="e">
        <f t="shared" si="319"/>
        <v>#REF!</v>
      </c>
      <c r="AB825" s="301" t="e" cm="1">
        <f t="array" ref="AB825">IF( $AA825="", "", INDEX(聲母資料表, $AA825, AB$5))</f>
        <v>#REF!</v>
      </c>
      <c r="AC825" s="301" t="e" cm="1">
        <f t="array" ref="AC825">IF( $AA825="", "", INDEX(聲母資料表, $AA825, AC$5))</f>
        <v>#REF!</v>
      </c>
      <c r="AD825" s="305" t="e">
        <f t="shared" si="320"/>
        <v>#REF!</v>
      </c>
      <c r="AE825" s="301" t="e" cm="1">
        <f t="array" ref="AE825">IF( $X825, "", INDEX(韻母資料表, AD825, AE$5))</f>
        <v>#REF!</v>
      </c>
      <c r="AF825" s="301" t="e" cm="1">
        <f t="array" ref="AF825">IF( $X825, "", INDEX(韻母資料表, AE825, AF$5))</f>
        <v>#REF!</v>
      </c>
      <c r="AG825" s="298"/>
      <c r="AH825" s="301" t="e">
        <f t="array" ref="AH825">IF( $X825, "", IF( INDEX(韻母資料表, AD825, $AH$5) = "入聲", TRUE, FALSE) )</f>
        <v>#REF!</v>
      </c>
      <c r="AI825" s="302" t="e">
        <f t="shared" si="321"/>
        <v>#REF!</v>
      </c>
      <c r="AJ825" s="302" t="e">
        <f t="shared" si="325"/>
        <v>#REF!</v>
      </c>
      <c r="AK825" s="362" t="e">
        <f t="array" ref="AK825">IF( $X825, "", INDEX(韻母資料表, $AD825, $AK$5))</f>
        <v>#REF!</v>
      </c>
      <c r="AL825" s="362" t="e">
        <f t="array" ref="AL825">IF($X825, "", INDEX(白話字韻母八聲調資料表, $AE825, $AJ825))</f>
        <v>#REF!</v>
      </c>
      <c r="AM825" s="298"/>
      <c r="AN825" s="362" t="e" cm="1">
        <f t="array" ref="AN825">IF($W825, "", INDEX(聲母資料表, $AA825, AN$5))</f>
        <v>#REF!</v>
      </c>
      <c r="AO825" s="367" t="e" cm="1">
        <f t="array" ref="AO825">IF($X825, "", INDEX(韻母資料表, $AD825, AO$5))</f>
        <v>#REF!</v>
      </c>
      <c r="AP825" s="362" t="e" cm="1">
        <f t="array" ref="AP825">IF($X825, "", INDEX(台羅韻母八聲調資料表, $AE825, $F825))</f>
        <v>#REF!</v>
      </c>
      <c r="AQ825" s="298"/>
      <c r="AR825" s="302" t="e">
        <f t="array" ref="AR825">IF($W825, "", INDEX(聲母資料表, $AA825, $AR$5))</f>
        <v>#REF!</v>
      </c>
      <c r="AS825" s="303" t="e">
        <f t="array" ref="AS825">IF($X825, "", INDEX(韻母資料表, $AD825, $AS$5))</f>
        <v>#REF!</v>
      </c>
      <c r="AT825" s="302" t="e">
        <f t="array" ref="AT825">IF($X825, "", INDEX(閩拼韻母八聲調資料表, $AE825, $AJ825))</f>
        <v>#REF!</v>
      </c>
      <c r="AV825" s="301" t="b">
        <f t="shared" si="323"/>
        <v>0</v>
      </c>
      <c r="AW825" s="301" t="str">
        <f>IF( $AV825, IFERROR( IF(MATCH( $E825, 顎音化聲母!$H$9:$H$37, 0), TRUE, FALSE), FALSE), "")</f>
        <v/>
      </c>
      <c r="AX825" s="301" t="str">
        <f t="array" ref="AX825">IF( AND($AV825, $AW825), INDEX(顎音化聲母資料表, MATCH( $D825 &amp; $E825, 顎音化聲母!$L$5:$L$136, 0), 3), "")</f>
        <v/>
      </c>
      <c r="AY825" s="301" t="e">
        <f t="shared" si="322"/>
        <v>#REF!</v>
      </c>
      <c r="AZ825" s="362" t="e">
        <f t="array" ref="AZ825">IF($AY825="", "", IF( $AX825&lt;&gt;"", $AX825,INDEX(聲母資料表, $AY825, $AZ$5)))</f>
        <v>#REF!</v>
      </c>
      <c r="BA825" s="362" t="e">
        <f t="array" ref="BA825">IF($X825, "", INDEX(方音八音反切資料表, $AE825, $AJ825))</f>
        <v>#REF!</v>
      </c>
    </row>
    <row r="826" spans="2:53">
      <c r="B826" s="307">
        <f t="shared" si="304"/>
        <v>819</v>
      </c>
      <c r="C826" s="404" t="e">
        <f>MID(#REF!, B826, 1)</f>
        <v>#REF!</v>
      </c>
      <c r="D826" s="312"/>
      <c r="E826" s="312"/>
      <c r="F826" s="296"/>
      <c r="G826" s="418" t="e">
        <f t="shared" si="305"/>
        <v>#REF!</v>
      </c>
      <c r="H826" s="269" t="e" cm="1">
        <f t="array" ref="H826">IF( OR($U826, NOT($V826), $X826), "",  $AF826 &amp; INDEX(中文數值資料表, $AJ826, 2) &amp; $AC826)</f>
        <v>#REF!</v>
      </c>
      <c r="I826" s="332" t="e">
        <f t="shared" si="306"/>
        <v>#REF!</v>
      </c>
      <c r="J826" s="333" t="e">
        <f t="shared" si="307"/>
        <v>#REF!</v>
      </c>
      <c r="K826" s="334" t="e">
        <f t="shared" si="308"/>
        <v>#REF!</v>
      </c>
      <c r="L826" s="335" t="e">
        <f t="shared" si="309"/>
        <v>#REF!</v>
      </c>
      <c r="M826" s="270" t="e">
        <f t="shared" ca="1" si="310"/>
        <v>#REF!</v>
      </c>
      <c r="N826" s="270" t="e">
        <f t="shared" ca="1" si="311"/>
        <v>#REF!</v>
      </c>
      <c r="O826" s="270" t="e">
        <f t="shared" ca="1" si="312"/>
        <v>#REF!</v>
      </c>
      <c r="P826" s="270" t="e">
        <f t="shared" ca="1" si="327"/>
        <v>#REF!</v>
      </c>
      <c r="Q826" s="270" t="e">
        <f t="shared" ca="1" si="327"/>
        <v>#REF!</v>
      </c>
      <c r="R826" s="271" t="e">
        <f t="shared" ca="1" si="313"/>
        <v>#REF!</v>
      </c>
      <c r="S826" s="271" t="e">
        <f t="shared" ca="1" si="314"/>
        <v>#REF!</v>
      </c>
      <c r="T826" s="244"/>
      <c r="U826" s="272" t="b">
        <f t="shared" si="315"/>
        <v>0</v>
      </c>
      <c r="V826" s="272" t="e">
        <f t="shared" si="316"/>
        <v>#REF!</v>
      </c>
      <c r="W826" s="272" t="e">
        <f t="shared" si="324"/>
        <v>#REF!</v>
      </c>
      <c r="X826" s="272" t="e">
        <f t="shared" si="317"/>
        <v>#REF!</v>
      </c>
      <c r="Y826" s="272" t="e">
        <f t="shared" si="318"/>
        <v>#REF!</v>
      </c>
      <c r="Z826" s="298"/>
      <c r="AA826" s="305" t="e">
        <f t="shared" si="319"/>
        <v>#REF!</v>
      </c>
      <c r="AB826" s="301" t="e" cm="1">
        <f t="array" ref="AB826">IF( $AA826="", "", INDEX(聲母資料表, $AA826, AB$5))</f>
        <v>#REF!</v>
      </c>
      <c r="AC826" s="301" t="e" cm="1">
        <f t="array" ref="AC826">IF( $AA826="", "", INDEX(聲母資料表, $AA826, AC$5))</f>
        <v>#REF!</v>
      </c>
      <c r="AD826" s="305" t="e">
        <f t="shared" si="320"/>
        <v>#REF!</v>
      </c>
      <c r="AE826" s="301" t="e" cm="1">
        <f t="array" ref="AE826">IF( $X826, "", INDEX(韻母資料表, AD826, AE$5))</f>
        <v>#REF!</v>
      </c>
      <c r="AF826" s="301" t="e" cm="1">
        <f t="array" ref="AF826">IF( $X826, "", INDEX(韻母資料表, AE826, AF$5))</f>
        <v>#REF!</v>
      </c>
      <c r="AG826" s="298"/>
      <c r="AH826" s="301" t="e">
        <f t="array" ref="AH826">IF( $X826, "", IF( INDEX(韻母資料表, AD826, $AH$5) = "入聲", TRUE, FALSE) )</f>
        <v>#REF!</v>
      </c>
      <c r="AI826" s="302" t="e">
        <f t="shared" si="321"/>
        <v>#REF!</v>
      </c>
      <c r="AJ826" s="302" t="e">
        <f t="shared" si="325"/>
        <v>#REF!</v>
      </c>
      <c r="AK826" s="362" t="e">
        <f t="array" ref="AK826">IF( $X826, "", INDEX(韻母資料表, $AD826, $AK$5))</f>
        <v>#REF!</v>
      </c>
      <c r="AL826" s="362" t="e">
        <f t="array" ref="AL826">IF($X826, "", INDEX(白話字韻母八聲調資料表, $AE826, $AJ826))</f>
        <v>#REF!</v>
      </c>
      <c r="AM826" s="298"/>
      <c r="AN826" s="362" t="e" cm="1">
        <f t="array" ref="AN826">IF($W826, "", INDEX(聲母資料表, $AA826, AN$5))</f>
        <v>#REF!</v>
      </c>
      <c r="AO826" s="367" t="e" cm="1">
        <f t="array" ref="AO826">IF($X826, "", INDEX(韻母資料表, $AD826, AO$5))</f>
        <v>#REF!</v>
      </c>
      <c r="AP826" s="362" t="e" cm="1">
        <f t="array" ref="AP826">IF($X826, "", INDEX(台羅韻母八聲調資料表, $AE826, $F826))</f>
        <v>#REF!</v>
      </c>
      <c r="AQ826" s="298"/>
      <c r="AR826" s="302" t="e">
        <f t="array" ref="AR826">IF($W826, "", INDEX(聲母資料表, $AA826, $AR$5))</f>
        <v>#REF!</v>
      </c>
      <c r="AS826" s="303" t="e">
        <f t="array" ref="AS826">IF($X826, "", INDEX(韻母資料表, $AD826, $AS$5))</f>
        <v>#REF!</v>
      </c>
      <c r="AT826" s="302" t="e">
        <f t="array" ref="AT826">IF($X826, "", INDEX(閩拼韻母八聲調資料表, $AE826, $AJ826))</f>
        <v>#REF!</v>
      </c>
      <c r="AV826" s="301" t="b">
        <f t="shared" si="323"/>
        <v>0</v>
      </c>
      <c r="AW826" s="301" t="str">
        <f>IF( $AV826, IFERROR( IF(MATCH( $E826, 顎音化聲母!$H$9:$H$37, 0), TRUE, FALSE), FALSE), "")</f>
        <v/>
      </c>
      <c r="AX826" s="301" t="str">
        <f t="array" ref="AX826">IF( AND($AV826, $AW826), INDEX(顎音化聲母資料表, MATCH( $D826 &amp; $E826, 顎音化聲母!$L$5:$L$136, 0), 3), "")</f>
        <v/>
      </c>
      <c r="AY826" s="301" t="e">
        <f t="shared" si="322"/>
        <v>#REF!</v>
      </c>
      <c r="AZ826" s="362" t="e">
        <f t="array" ref="AZ826">IF($AY826="", "", IF( $AX826&lt;&gt;"", $AX826,INDEX(聲母資料表, $AY826, $AZ$5)))</f>
        <v>#REF!</v>
      </c>
      <c r="BA826" s="362" t="e">
        <f t="array" ref="BA826">IF($X826, "", INDEX(方音八音反切資料表, $AE826, $AJ826))</f>
        <v>#REF!</v>
      </c>
    </row>
    <row r="827" spans="2:53">
      <c r="B827" s="307">
        <f t="shared" si="304"/>
        <v>820</v>
      </c>
      <c r="C827" s="404" t="e">
        <f>MID(#REF!, B827, 1)</f>
        <v>#REF!</v>
      </c>
      <c r="D827" s="312"/>
      <c r="E827" s="312"/>
      <c r="F827" s="296"/>
      <c r="G827" s="418" t="e">
        <f t="shared" si="305"/>
        <v>#REF!</v>
      </c>
      <c r="H827" s="269" t="e" cm="1">
        <f t="array" ref="H827">IF( OR($U827, NOT($V827), $X827), "",  $AF827 &amp; INDEX(中文數值資料表, $AJ827, 2) &amp; $AC827)</f>
        <v>#REF!</v>
      </c>
      <c r="I827" s="332" t="e">
        <f t="shared" si="306"/>
        <v>#REF!</v>
      </c>
      <c r="J827" s="333" t="e">
        <f t="shared" si="307"/>
        <v>#REF!</v>
      </c>
      <c r="K827" s="334" t="e">
        <f t="shared" si="308"/>
        <v>#REF!</v>
      </c>
      <c r="L827" s="335" t="e">
        <f t="shared" si="309"/>
        <v>#REF!</v>
      </c>
      <c r="M827" s="270" t="e">
        <f t="shared" ca="1" si="310"/>
        <v>#REF!</v>
      </c>
      <c r="N827" s="270" t="e">
        <f t="shared" ca="1" si="311"/>
        <v>#REF!</v>
      </c>
      <c r="O827" s="270" t="e">
        <f t="shared" ca="1" si="312"/>
        <v>#REF!</v>
      </c>
      <c r="P827" s="270" t="e">
        <f t="shared" ca="1" si="327"/>
        <v>#REF!</v>
      </c>
      <c r="Q827" s="270" t="e">
        <f t="shared" ca="1" si="327"/>
        <v>#REF!</v>
      </c>
      <c r="R827" s="271" t="e">
        <f t="shared" ca="1" si="313"/>
        <v>#REF!</v>
      </c>
      <c r="S827" s="271" t="e">
        <f t="shared" ca="1" si="314"/>
        <v>#REF!</v>
      </c>
      <c r="T827" s="244"/>
      <c r="U827" s="272" t="b">
        <f t="shared" si="315"/>
        <v>0</v>
      </c>
      <c r="V827" s="272" t="e">
        <f t="shared" si="316"/>
        <v>#REF!</v>
      </c>
      <c r="W827" s="272" t="e">
        <f t="shared" si="324"/>
        <v>#REF!</v>
      </c>
      <c r="X827" s="272" t="e">
        <f t="shared" si="317"/>
        <v>#REF!</v>
      </c>
      <c r="Y827" s="272" t="e">
        <f t="shared" si="318"/>
        <v>#REF!</v>
      </c>
      <c r="Z827" s="298"/>
      <c r="AA827" s="305" t="e">
        <f t="shared" si="319"/>
        <v>#REF!</v>
      </c>
      <c r="AB827" s="301" t="e" cm="1">
        <f t="array" ref="AB827">IF( $AA827="", "", INDEX(聲母資料表, $AA827, AB$5))</f>
        <v>#REF!</v>
      </c>
      <c r="AC827" s="301" t="e" cm="1">
        <f t="array" ref="AC827">IF( $AA827="", "", INDEX(聲母資料表, $AA827, AC$5))</f>
        <v>#REF!</v>
      </c>
      <c r="AD827" s="305" t="e">
        <f t="shared" si="320"/>
        <v>#REF!</v>
      </c>
      <c r="AE827" s="301" t="e" cm="1">
        <f t="array" ref="AE827">IF( $X827, "", INDEX(韻母資料表, AD827, AE$5))</f>
        <v>#REF!</v>
      </c>
      <c r="AF827" s="301" t="e" cm="1">
        <f t="array" ref="AF827">IF( $X827, "", INDEX(韻母資料表, AE827, AF$5))</f>
        <v>#REF!</v>
      </c>
      <c r="AG827" s="298"/>
      <c r="AH827" s="301" t="e">
        <f t="array" ref="AH827">IF( $X827, "", IF( INDEX(韻母資料表, AD827, $AH$5) = "入聲", TRUE, FALSE) )</f>
        <v>#REF!</v>
      </c>
      <c r="AI827" s="302" t="e">
        <f t="shared" si="321"/>
        <v>#REF!</v>
      </c>
      <c r="AJ827" s="302" t="e">
        <f t="shared" si="325"/>
        <v>#REF!</v>
      </c>
      <c r="AK827" s="362" t="e">
        <f t="array" ref="AK827">IF( $X827, "", INDEX(韻母資料表, $AD827, $AK$5))</f>
        <v>#REF!</v>
      </c>
      <c r="AL827" s="362" t="e">
        <f t="array" ref="AL827">IF($X827, "", INDEX(白話字韻母八聲調資料表, $AE827, $AJ827))</f>
        <v>#REF!</v>
      </c>
      <c r="AM827" s="298"/>
      <c r="AN827" s="362" t="e" cm="1">
        <f t="array" ref="AN827">IF($W827, "", INDEX(聲母資料表, $AA827, AN$5))</f>
        <v>#REF!</v>
      </c>
      <c r="AO827" s="367" t="e" cm="1">
        <f t="array" ref="AO827">IF($X827, "", INDEX(韻母資料表, $AD827, AO$5))</f>
        <v>#REF!</v>
      </c>
      <c r="AP827" s="362" t="e" cm="1">
        <f t="array" ref="AP827">IF($X827, "", INDEX(台羅韻母八聲調資料表, $AE827, $F827))</f>
        <v>#REF!</v>
      </c>
      <c r="AQ827" s="298"/>
      <c r="AR827" s="302" t="e">
        <f t="array" ref="AR827">IF($W827, "", INDEX(聲母資料表, $AA827, $AR$5))</f>
        <v>#REF!</v>
      </c>
      <c r="AS827" s="303" t="e">
        <f t="array" ref="AS827">IF($X827, "", INDEX(韻母資料表, $AD827, $AS$5))</f>
        <v>#REF!</v>
      </c>
      <c r="AT827" s="302" t="e">
        <f t="array" ref="AT827">IF($X827, "", INDEX(閩拼韻母八聲調資料表, $AE827, $AJ827))</f>
        <v>#REF!</v>
      </c>
      <c r="AV827" s="301" t="b">
        <f t="shared" si="323"/>
        <v>0</v>
      </c>
      <c r="AW827" s="301" t="str">
        <f>IF( $AV827, IFERROR( IF(MATCH( $E827, 顎音化聲母!$H$9:$H$37, 0), TRUE, FALSE), FALSE), "")</f>
        <v/>
      </c>
      <c r="AX827" s="301" t="str">
        <f t="array" ref="AX827">IF( AND($AV827, $AW827), INDEX(顎音化聲母資料表, MATCH( $D827 &amp; $E827, 顎音化聲母!$L$5:$L$136, 0), 3), "")</f>
        <v/>
      </c>
      <c r="AY827" s="301" t="e">
        <f t="shared" si="322"/>
        <v>#REF!</v>
      </c>
      <c r="AZ827" s="362" t="e">
        <f t="array" ref="AZ827">IF($AY827="", "", IF( $AX827&lt;&gt;"", $AX827,INDEX(聲母資料表, $AY827, $AZ$5)))</f>
        <v>#REF!</v>
      </c>
      <c r="BA827" s="362" t="e">
        <f t="array" ref="BA827">IF($X827, "", INDEX(方音八音反切資料表, $AE827, $AJ827))</f>
        <v>#REF!</v>
      </c>
    </row>
    <row r="828" spans="2:53">
      <c r="B828" s="307">
        <f t="shared" si="304"/>
        <v>821</v>
      </c>
      <c r="C828" s="404" t="e">
        <f>MID(#REF!, B828, 1)</f>
        <v>#REF!</v>
      </c>
      <c r="D828" s="312"/>
      <c r="E828" s="312"/>
      <c r="F828" s="296"/>
      <c r="G828" s="418" t="e">
        <f t="shared" si="305"/>
        <v>#REF!</v>
      </c>
      <c r="H828" s="269" t="e" cm="1">
        <f t="array" ref="H828">IF( OR($U828, NOT($V828), $X828), "",  $AF828 &amp; INDEX(中文數值資料表, $AJ828, 2) &amp; $AC828)</f>
        <v>#REF!</v>
      </c>
      <c r="I828" s="332" t="e">
        <f t="shared" si="306"/>
        <v>#REF!</v>
      </c>
      <c r="J828" s="333" t="e">
        <f t="shared" si="307"/>
        <v>#REF!</v>
      </c>
      <c r="K828" s="334" t="e">
        <f t="shared" si="308"/>
        <v>#REF!</v>
      </c>
      <c r="L828" s="335" t="e">
        <f t="shared" si="309"/>
        <v>#REF!</v>
      </c>
      <c r="M828" s="270" t="e">
        <f t="shared" ca="1" si="310"/>
        <v>#REF!</v>
      </c>
      <c r="N828" s="270" t="e">
        <f t="shared" ca="1" si="311"/>
        <v>#REF!</v>
      </c>
      <c r="O828" s="270" t="e">
        <f t="shared" ca="1" si="312"/>
        <v>#REF!</v>
      </c>
      <c r="P828" s="270" t="e">
        <f t="shared" ref="P828:Q847" ca="1" si="328">IF( $U828, ($C828 &amp; CHAR(10)), IF($C828=CHAR(10), (CHAR(10) &amp; "&lt;/p&gt;" &amp; CHAR(10) &amp; "&lt;p&gt;" &amp; CHAR(10)), "&lt;ruby&gt;" &amp; $C828 &amp; "&lt;rt&gt;" &amp; INDIRECT( ADDRESS(ROW(), COLUMN() - $P$5) ) &amp; "&lt;/rt&gt;&lt;/ruby&gt;" &amp; CHAR(10)))</f>
        <v>#REF!</v>
      </c>
      <c r="Q828" s="270" t="e">
        <f t="shared" ca="1" si="328"/>
        <v>#REF!</v>
      </c>
      <c r="R828" s="271" t="e">
        <f t="shared" ca="1" si="313"/>
        <v>#REF!</v>
      </c>
      <c r="S828" s="271" t="e">
        <f t="shared" ca="1" si="314"/>
        <v>#REF!</v>
      </c>
      <c r="T828" s="244"/>
      <c r="U828" s="272" t="b">
        <f t="shared" si="315"/>
        <v>0</v>
      </c>
      <c r="V828" s="272" t="e">
        <f t="shared" si="316"/>
        <v>#REF!</v>
      </c>
      <c r="W828" s="272" t="e">
        <f t="shared" si="324"/>
        <v>#REF!</v>
      </c>
      <c r="X828" s="272" t="e">
        <f t="shared" si="317"/>
        <v>#REF!</v>
      </c>
      <c r="Y828" s="272" t="e">
        <f t="shared" si="318"/>
        <v>#REF!</v>
      </c>
      <c r="Z828" s="298"/>
      <c r="AA828" s="305" t="e">
        <f t="shared" si="319"/>
        <v>#REF!</v>
      </c>
      <c r="AB828" s="301" t="e" cm="1">
        <f t="array" ref="AB828">IF( $AA828="", "", INDEX(聲母資料表, $AA828, AB$5))</f>
        <v>#REF!</v>
      </c>
      <c r="AC828" s="301" t="e" cm="1">
        <f t="array" ref="AC828">IF( $AA828="", "", INDEX(聲母資料表, $AA828, AC$5))</f>
        <v>#REF!</v>
      </c>
      <c r="AD828" s="305" t="e">
        <f t="shared" si="320"/>
        <v>#REF!</v>
      </c>
      <c r="AE828" s="301" t="e" cm="1">
        <f t="array" ref="AE828">IF( $X828, "", INDEX(韻母資料表, AD828, AE$5))</f>
        <v>#REF!</v>
      </c>
      <c r="AF828" s="301" t="e" cm="1">
        <f t="array" ref="AF828">IF( $X828, "", INDEX(韻母資料表, AE828, AF$5))</f>
        <v>#REF!</v>
      </c>
      <c r="AG828" s="298"/>
      <c r="AH828" s="301" t="e">
        <f t="array" ref="AH828">IF( $X828, "", IF( INDEX(韻母資料表, AD828, $AH$5) = "入聲", TRUE, FALSE) )</f>
        <v>#REF!</v>
      </c>
      <c r="AI828" s="302" t="e">
        <f t="shared" si="321"/>
        <v>#REF!</v>
      </c>
      <c r="AJ828" s="302" t="e">
        <f t="shared" si="325"/>
        <v>#REF!</v>
      </c>
      <c r="AK828" s="362" t="e">
        <f t="array" ref="AK828">IF( $X828, "", INDEX(韻母資料表, $AD828, $AK$5))</f>
        <v>#REF!</v>
      </c>
      <c r="AL828" s="362" t="e">
        <f t="array" ref="AL828">IF($X828, "", INDEX(白話字韻母八聲調資料表, $AE828, $AJ828))</f>
        <v>#REF!</v>
      </c>
      <c r="AM828" s="298"/>
      <c r="AN828" s="362" t="e" cm="1">
        <f t="array" ref="AN828">IF($W828, "", INDEX(聲母資料表, $AA828, AN$5))</f>
        <v>#REF!</v>
      </c>
      <c r="AO828" s="367" t="e" cm="1">
        <f t="array" ref="AO828">IF($X828, "", INDEX(韻母資料表, $AD828, AO$5))</f>
        <v>#REF!</v>
      </c>
      <c r="AP828" s="362" t="e" cm="1">
        <f t="array" ref="AP828">IF($X828, "", INDEX(台羅韻母八聲調資料表, $AE828, $F828))</f>
        <v>#REF!</v>
      </c>
      <c r="AQ828" s="298"/>
      <c r="AR828" s="302" t="e">
        <f t="array" ref="AR828">IF($W828, "", INDEX(聲母資料表, $AA828, $AR$5))</f>
        <v>#REF!</v>
      </c>
      <c r="AS828" s="303" t="e">
        <f t="array" ref="AS828">IF($X828, "", INDEX(韻母資料表, $AD828, $AS$5))</f>
        <v>#REF!</v>
      </c>
      <c r="AT828" s="302" t="e">
        <f t="array" ref="AT828">IF($X828, "", INDEX(閩拼韻母八聲調資料表, $AE828, $AJ828))</f>
        <v>#REF!</v>
      </c>
      <c r="AV828" s="301" t="b">
        <f t="shared" si="323"/>
        <v>0</v>
      </c>
      <c r="AW828" s="301" t="str">
        <f>IF( $AV828, IFERROR( IF(MATCH( $E828, 顎音化聲母!$H$9:$H$37, 0), TRUE, FALSE), FALSE), "")</f>
        <v/>
      </c>
      <c r="AX828" s="301" t="str">
        <f t="array" ref="AX828">IF( AND($AV828, $AW828), INDEX(顎音化聲母資料表, MATCH( $D828 &amp; $E828, 顎音化聲母!$L$5:$L$136, 0), 3), "")</f>
        <v/>
      </c>
      <c r="AY828" s="301" t="e">
        <f t="shared" si="322"/>
        <v>#REF!</v>
      </c>
      <c r="AZ828" s="362" t="e">
        <f t="array" ref="AZ828">IF($AY828="", "", IF( $AX828&lt;&gt;"", $AX828,INDEX(聲母資料表, $AY828, $AZ$5)))</f>
        <v>#REF!</v>
      </c>
      <c r="BA828" s="362" t="e">
        <f t="array" ref="BA828">IF($X828, "", INDEX(方音八音反切資料表, $AE828, $AJ828))</f>
        <v>#REF!</v>
      </c>
    </row>
    <row r="829" spans="2:53">
      <c r="B829" s="307">
        <f t="shared" si="304"/>
        <v>822</v>
      </c>
      <c r="C829" s="404" t="e">
        <f>MID(#REF!, B829, 1)</f>
        <v>#REF!</v>
      </c>
      <c r="D829" s="312"/>
      <c r="E829" s="312"/>
      <c r="F829" s="296"/>
      <c r="G829" s="418" t="e">
        <f t="shared" si="305"/>
        <v>#REF!</v>
      </c>
      <c r="H829" s="269" t="e" cm="1">
        <f t="array" ref="H829">IF( OR($U829, NOT($V829), $X829), "",  $AF829 &amp; INDEX(中文數值資料表, $AJ829, 2) &amp; $AC829)</f>
        <v>#REF!</v>
      </c>
      <c r="I829" s="332" t="e">
        <f t="shared" si="306"/>
        <v>#REF!</v>
      </c>
      <c r="J829" s="333" t="e">
        <f t="shared" si="307"/>
        <v>#REF!</v>
      </c>
      <c r="K829" s="334" t="e">
        <f t="shared" si="308"/>
        <v>#REF!</v>
      </c>
      <c r="L829" s="335" t="e">
        <f t="shared" si="309"/>
        <v>#REF!</v>
      </c>
      <c r="M829" s="270" t="e">
        <f t="shared" ca="1" si="310"/>
        <v>#REF!</v>
      </c>
      <c r="N829" s="270" t="e">
        <f t="shared" ca="1" si="311"/>
        <v>#REF!</v>
      </c>
      <c r="O829" s="270" t="e">
        <f t="shared" ca="1" si="312"/>
        <v>#REF!</v>
      </c>
      <c r="P829" s="270" t="e">
        <f t="shared" ca="1" si="328"/>
        <v>#REF!</v>
      </c>
      <c r="Q829" s="270" t="e">
        <f t="shared" ca="1" si="328"/>
        <v>#REF!</v>
      </c>
      <c r="R829" s="271" t="e">
        <f t="shared" ca="1" si="313"/>
        <v>#REF!</v>
      </c>
      <c r="S829" s="271" t="e">
        <f t="shared" ca="1" si="314"/>
        <v>#REF!</v>
      </c>
      <c r="T829" s="244"/>
      <c r="U829" s="272" t="b">
        <f t="shared" si="315"/>
        <v>0</v>
      </c>
      <c r="V829" s="272" t="e">
        <f t="shared" si="316"/>
        <v>#REF!</v>
      </c>
      <c r="W829" s="272" t="e">
        <f t="shared" si="324"/>
        <v>#REF!</v>
      </c>
      <c r="X829" s="272" t="e">
        <f t="shared" si="317"/>
        <v>#REF!</v>
      </c>
      <c r="Y829" s="272" t="e">
        <f t="shared" si="318"/>
        <v>#REF!</v>
      </c>
      <c r="Z829" s="298"/>
      <c r="AA829" s="305" t="e">
        <f t="shared" si="319"/>
        <v>#REF!</v>
      </c>
      <c r="AB829" s="301" t="e" cm="1">
        <f t="array" ref="AB829">IF( $AA829="", "", INDEX(聲母資料表, $AA829, AB$5))</f>
        <v>#REF!</v>
      </c>
      <c r="AC829" s="301" t="e" cm="1">
        <f t="array" ref="AC829">IF( $AA829="", "", INDEX(聲母資料表, $AA829, AC$5))</f>
        <v>#REF!</v>
      </c>
      <c r="AD829" s="305" t="e">
        <f t="shared" si="320"/>
        <v>#REF!</v>
      </c>
      <c r="AE829" s="301" t="e" cm="1">
        <f t="array" ref="AE829">IF( $X829, "", INDEX(韻母資料表, AD829, AE$5))</f>
        <v>#REF!</v>
      </c>
      <c r="AF829" s="301" t="e" cm="1">
        <f t="array" ref="AF829">IF( $X829, "", INDEX(韻母資料表, AE829, AF$5))</f>
        <v>#REF!</v>
      </c>
      <c r="AG829" s="298"/>
      <c r="AH829" s="301" t="e">
        <f t="array" ref="AH829">IF( $X829, "", IF( INDEX(韻母資料表, AD829, $AH$5) = "入聲", TRUE, FALSE) )</f>
        <v>#REF!</v>
      </c>
      <c r="AI829" s="302" t="e">
        <f t="shared" si="321"/>
        <v>#REF!</v>
      </c>
      <c r="AJ829" s="302" t="e">
        <f t="shared" si="325"/>
        <v>#REF!</v>
      </c>
      <c r="AK829" s="362" t="e">
        <f t="array" ref="AK829">IF( $X829, "", INDEX(韻母資料表, $AD829, $AK$5))</f>
        <v>#REF!</v>
      </c>
      <c r="AL829" s="362" t="e">
        <f t="array" ref="AL829">IF($X829, "", INDEX(白話字韻母八聲調資料表, $AE829, $AJ829))</f>
        <v>#REF!</v>
      </c>
      <c r="AM829" s="298"/>
      <c r="AN829" s="362" t="e" cm="1">
        <f t="array" ref="AN829">IF($W829, "", INDEX(聲母資料表, $AA829, AN$5))</f>
        <v>#REF!</v>
      </c>
      <c r="AO829" s="367" t="e" cm="1">
        <f t="array" ref="AO829">IF($X829, "", INDEX(韻母資料表, $AD829, AO$5))</f>
        <v>#REF!</v>
      </c>
      <c r="AP829" s="362" t="e" cm="1">
        <f t="array" ref="AP829">IF($X829, "", INDEX(台羅韻母八聲調資料表, $AE829, $F829))</f>
        <v>#REF!</v>
      </c>
      <c r="AQ829" s="298"/>
      <c r="AR829" s="302" t="e">
        <f t="array" ref="AR829">IF($W829, "", INDEX(聲母資料表, $AA829, $AR$5))</f>
        <v>#REF!</v>
      </c>
      <c r="AS829" s="303" t="e">
        <f t="array" ref="AS829">IF($X829, "", INDEX(韻母資料表, $AD829, $AS$5))</f>
        <v>#REF!</v>
      </c>
      <c r="AT829" s="302" t="e">
        <f t="array" ref="AT829">IF($X829, "", INDEX(閩拼韻母八聲調資料表, $AE829, $AJ829))</f>
        <v>#REF!</v>
      </c>
      <c r="AV829" s="301" t="b">
        <f t="shared" si="323"/>
        <v>0</v>
      </c>
      <c r="AW829" s="301" t="str">
        <f>IF( $AV829, IFERROR( IF(MATCH( $E829, 顎音化聲母!$H$9:$H$37, 0), TRUE, FALSE), FALSE), "")</f>
        <v/>
      </c>
      <c r="AX829" s="301" t="str">
        <f t="array" ref="AX829">IF( AND($AV829, $AW829), INDEX(顎音化聲母資料表, MATCH( $D829 &amp; $E829, 顎音化聲母!$L$5:$L$136, 0), 3), "")</f>
        <v/>
      </c>
      <c r="AY829" s="301" t="e">
        <f t="shared" si="322"/>
        <v>#REF!</v>
      </c>
      <c r="AZ829" s="362" t="e">
        <f t="array" ref="AZ829">IF($AY829="", "", IF( $AX829&lt;&gt;"", $AX829,INDEX(聲母資料表, $AY829, $AZ$5)))</f>
        <v>#REF!</v>
      </c>
      <c r="BA829" s="362" t="e">
        <f t="array" ref="BA829">IF($X829, "", INDEX(方音八音反切資料表, $AE829, $AJ829))</f>
        <v>#REF!</v>
      </c>
    </row>
    <row r="830" spans="2:53">
      <c r="B830" s="307">
        <f t="shared" si="304"/>
        <v>823</v>
      </c>
      <c r="C830" s="404" t="e">
        <f>MID(#REF!, B830, 1)</f>
        <v>#REF!</v>
      </c>
      <c r="D830" s="312"/>
      <c r="E830" s="312"/>
      <c r="F830" s="296"/>
      <c r="G830" s="418" t="e">
        <f t="shared" si="305"/>
        <v>#REF!</v>
      </c>
      <c r="H830" s="269" t="e" cm="1">
        <f t="array" ref="H830">IF( OR($U830, NOT($V830), $X830), "",  $AF830 &amp; INDEX(中文數值資料表, $AJ830, 2) &amp; $AC830)</f>
        <v>#REF!</v>
      </c>
      <c r="I830" s="332" t="e">
        <f t="shared" si="306"/>
        <v>#REF!</v>
      </c>
      <c r="J830" s="333" t="e">
        <f t="shared" si="307"/>
        <v>#REF!</v>
      </c>
      <c r="K830" s="334" t="e">
        <f t="shared" si="308"/>
        <v>#REF!</v>
      </c>
      <c r="L830" s="335" t="e">
        <f t="shared" si="309"/>
        <v>#REF!</v>
      </c>
      <c r="M830" s="270" t="e">
        <f t="shared" ca="1" si="310"/>
        <v>#REF!</v>
      </c>
      <c r="N830" s="270" t="e">
        <f t="shared" ca="1" si="311"/>
        <v>#REF!</v>
      </c>
      <c r="O830" s="270" t="e">
        <f t="shared" ca="1" si="312"/>
        <v>#REF!</v>
      </c>
      <c r="P830" s="270" t="e">
        <f t="shared" ca="1" si="328"/>
        <v>#REF!</v>
      </c>
      <c r="Q830" s="270" t="e">
        <f t="shared" ca="1" si="328"/>
        <v>#REF!</v>
      </c>
      <c r="R830" s="271" t="e">
        <f t="shared" ca="1" si="313"/>
        <v>#REF!</v>
      </c>
      <c r="S830" s="271" t="e">
        <f t="shared" ca="1" si="314"/>
        <v>#REF!</v>
      </c>
      <c r="T830" s="244"/>
      <c r="U830" s="272" t="b">
        <f t="shared" si="315"/>
        <v>0</v>
      </c>
      <c r="V830" s="272" t="e">
        <f t="shared" si="316"/>
        <v>#REF!</v>
      </c>
      <c r="W830" s="272" t="e">
        <f t="shared" si="324"/>
        <v>#REF!</v>
      </c>
      <c r="X830" s="272" t="e">
        <f t="shared" si="317"/>
        <v>#REF!</v>
      </c>
      <c r="Y830" s="272" t="e">
        <f t="shared" si="318"/>
        <v>#REF!</v>
      </c>
      <c r="Z830" s="298"/>
      <c r="AA830" s="305" t="e">
        <f t="shared" si="319"/>
        <v>#REF!</v>
      </c>
      <c r="AB830" s="301" t="e" cm="1">
        <f t="array" ref="AB830">IF( $AA830="", "", INDEX(聲母資料表, $AA830, AB$5))</f>
        <v>#REF!</v>
      </c>
      <c r="AC830" s="301" t="e" cm="1">
        <f t="array" ref="AC830">IF( $AA830="", "", INDEX(聲母資料表, $AA830, AC$5))</f>
        <v>#REF!</v>
      </c>
      <c r="AD830" s="305" t="e">
        <f t="shared" si="320"/>
        <v>#REF!</v>
      </c>
      <c r="AE830" s="301" t="e" cm="1">
        <f t="array" ref="AE830">IF( $X830, "", INDEX(韻母資料表, AD830, AE$5))</f>
        <v>#REF!</v>
      </c>
      <c r="AF830" s="301" t="e" cm="1">
        <f t="array" ref="AF830">IF( $X830, "", INDEX(韻母資料表, AE830, AF$5))</f>
        <v>#REF!</v>
      </c>
      <c r="AG830" s="298"/>
      <c r="AH830" s="301" t="e">
        <f t="array" ref="AH830">IF( $X830, "", IF( INDEX(韻母資料表, AD830, $AH$5) = "入聲", TRUE, FALSE) )</f>
        <v>#REF!</v>
      </c>
      <c r="AI830" s="302" t="e">
        <f t="shared" si="321"/>
        <v>#REF!</v>
      </c>
      <c r="AJ830" s="302" t="e">
        <f t="shared" si="325"/>
        <v>#REF!</v>
      </c>
      <c r="AK830" s="362" t="e">
        <f t="array" ref="AK830">IF( $X830, "", INDEX(韻母資料表, $AD830, $AK$5))</f>
        <v>#REF!</v>
      </c>
      <c r="AL830" s="362" t="e">
        <f t="array" ref="AL830">IF($X830, "", INDEX(白話字韻母八聲調資料表, $AE830, $AJ830))</f>
        <v>#REF!</v>
      </c>
      <c r="AM830" s="298"/>
      <c r="AN830" s="362" t="e" cm="1">
        <f t="array" ref="AN830">IF($W830, "", INDEX(聲母資料表, $AA830, AN$5))</f>
        <v>#REF!</v>
      </c>
      <c r="AO830" s="367" t="e" cm="1">
        <f t="array" ref="AO830">IF($X830, "", INDEX(韻母資料表, $AD830, AO$5))</f>
        <v>#REF!</v>
      </c>
      <c r="AP830" s="362" t="e" cm="1">
        <f t="array" ref="AP830">IF($X830, "", INDEX(台羅韻母八聲調資料表, $AE830, $F830))</f>
        <v>#REF!</v>
      </c>
      <c r="AQ830" s="298"/>
      <c r="AR830" s="302" t="e">
        <f t="array" ref="AR830">IF($W830, "", INDEX(聲母資料表, $AA830, $AR$5))</f>
        <v>#REF!</v>
      </c>
      <c r="AS830" s="303" t="e">
        <f t="array" ref="AS830">IF($X830, "", INDEX(韻母資料表, $AD830, $AS$5))</f>
        <v>#REF!</v>
      </c>
      <c r="AT830" s="302" t="e">
        <f t="array" ref="AT830">IF($X830, "", INDEX(閩拼韻母八聲調資料表, $AE830, $AJ830))</f>
        <v>#REF!</v>
      </c>
      <c r="AV830" s="301" t="b">
        <f t="shared" si="323"/>
        <v>0</v>
      </c>
      <c r="AW830" s="301" t="str">
        <f>IF( $AV830, IFERROR( IF(MATCH( $E830, 顎音化聲母!$H$9:$H$37, 0), TRUE, FALSE), FALSE), "")</f>
        <v/>
      </c>
      <c r="AX830" s="301" t="str">
        <f t="array" ref="AX830">IF( AND($AV830, $AW830), INDEX(顎音化聲母資料表, MATCH( $D830 &amp; $E830, 顎音化聲母!$L$5:$L$136, 0), 3), "")</f>
        <v/>
      </c>
      <c r="AY830" s="301" t="e">
        <f t="shared" si="322"/>
        <v>#REF!</v>
      </c>
      <c r="AZ830" s="362" t="e">
        <f t="array" ref="AZ830">IF($AY830="", "", IF( $AX830&lt;&gt;"", $AX830,INDEX(聲母資料表, $AY830, $AZ$5)))</f>
        <v>#REF!</v>
      </c>
      <c r="BA830" s="362" t="e">
        <f t="array" ref="BA830">IF($X830, "", INDEX(方音八音反切資料表, $AE830, $AJ830))</f>
        <v>#REF!</v>
      </c>
    </row>
    <row r="831" spans="2:53">
      <c r="B831" s="307">
        <f t="shared" si="304"/>
        <v>824</v>
      </c>
      <c r="C831" s="404" t="e">
        <f>MID(#REF!, B831, 1)</f>
        <v>#REF!</v>
      </c>
      <c r="D831" s="312"/>
      <c r="E831" s="312"/>
      <c r="F831" s="296"/>
      <c r="G831" s="418" t="e">
        <f t="shared" si="305"/>
        <v>#REF!</v>
      </c>
      <c r="H831" s="269" t="e" cm="1">
        <f t="array" ref="H831">IF( OR($U831, NOT($V831), $X831), "",  $AF831 &amp; INDEX(中文數值資料表, $AJ831, 2) &amp; $AC831)</f>
        <v>#REF!</v>
      </c>
      <c r="I831" s="332" t="e">
        <f t="shared" si="306"/>
        <v>#REF!</v>
      </c>
      <c r="J831" s="333" t="e">
        <f t="shared" si="307"/>
        <v>#REF!</v>
      </c>
      <c r="K831" s="334" t="e">
        <f t="shared" si="308"/>
        <v>#REF!</v>
      </c>
      <c r="L831" s="335" t="e">
        <f t="shared" si="309"/>
        <v>#REF!</v>
      </c>
      <c r="M831" s="270" t="e">
        <f t="shared" ca="1" si="310"/>
        <v>#REF!</v>
      </c>
      <c r="N831" s="270" t="e">
        <f t="shared" ca="1" si="311"/>
        <v>#REF!</v>
      </c>
      <c r="O831" s="270" t="e">
        <f t="shared" ca="1" si="312"/>
        <v>#REF!</v>
      </c>
      <c r="P831" s="270" t="e">
        <f t="shared" ca="1" si="328"/>
        <v>#REF!</v>
      </c>
      <c r="Q831" s="270" t="e">
        <f t="shared" ca="1" si="328"/>
        <v>#REF!</v>
      </c>
      <c r="R831" s="271" t="e">
        <f t="shared" ca="1" si="313"/>
        <v>#REF!</v>
      </c>
      <c r="S831" s="271" t="e">
        <f t="shared" ca="1" si="314"/>
        <v>#REF!</v>
      </c>
      <c r="T831" s="244"/>
      <c r="U831" s="272" t="b">
        <f t="shared" si="315"/>
        <v>0</v>
      </c>
      <c r="V831" s="272" t="e">
        <f t="shared" si="316"/>
        <v>#REF!</v>
      </c>
      <c r="W831" s="272" t="e">
        <f t="shared" si="324"/>
        <v>#REF!</v>
      </c>
      <c r="X831" s="272" t="e">
        <f t="shared" si="317"/>
        <v>#REF!</v>
      </c>
      <c r="Y831" s="272" t="e">
        <f t="shared" si="318"/>
        <v>#REF!</v>
      </c>
      <c r="Z831" s="298"/>
      <c r="AA831" s="305" t="e">
        <f t="shared" si="319"/>
        <v>#REF!</v>
      </c>
      <c r="AB831" s="301" t="e" cm="1">
        <f t="array" ref="AB831">IF( $AA831="", "", INDEX(聲母資料表, $AA831, AB$5))</f>
        <v>#REF!</v>
      </c>
      <c r="AC831" s="301" t="e" cm="1">
        <f t="array" ref="AC831">IF( $AA831="", "", INDEX(聲母資料表, $AA831, AC$5))</f>
        <v>#REF!</v>
      </c>
      <c r="AD831" s="305" t="e">
        <f t="shared" si="320"/>
        <v>#REF!</v>
      </c>
      <c r="AE831" s="301" t="e" cm="1">
        <f t="array" ref="AE831">IF( $X831, "", INDEX(韻母資料表, AD831, AE$5))</f>
        <v>#REF!</v>
      </c>
      <c r="AF831" s="301" t="e" cm="1">
        <f t="array" ref="AF831">IF( $X831, "", INDEX(韻母資料表, AE831, AF$5))</f>
        <v>#REF!</v>
      </c>
      <c r="AG831" s="298"/>
      <c r="AH831" s="301" t="e">
        <f t="array" ref="AH831">IF( $X831, "", IF( INDEX(韻母資料表, AD831, $AH$5) = "入聲", TRUE, FALSE) )</f>
        <v>#REF!</v>
      </c>
      <c r="AI831" s="302" t="e">
        <f t="shared" si="321"/>
        <v>#REF!</v>
      </c>
      <c r="AJ831" s="302" t="e">
        <f t="shared" si="325"/>
        <v>#REF!</v>
      </c>
      <c r="AK831" s="362" t="e">
        <f t="array" ref="AK831">IF( $X831, "", INDEX(韻母資料表, $AD831, $AK$5))</f>
        <v>#REF!</v>
      </c>
      <c r="AL831" s="362" t="e">
        <f t="array" ref="AL831">IF($X831, "", INDEX(白話字韻母八聲調資料表, $AE831, $AJ831))</f>
        <v>#REF!</v>
      </c>
      <c r="AM831" s="298"/>
      <c r="AN831" s="362" t="e" cm="1">
        <f t="array" ref="AN831">IF($W831, "", INDEX(聲母資料表, $AA831, AN$5))</f>
        <v>#REF!</v>
      </c>
      <c r="AO831" s="367" t="e" cm="1">
        <f t="array" ref="AO831">IF($X831, "", INDEX(韻母資料表, $AD831, AO$5))</f>
        <v>#REF!</v>
      </c>
      <c r="AP831" s="362" t="e" cm="1">
        <f t="array" ref="AP831">IF($X831, "", INDEX(台羅韻母八聲調資料表, $AE831, $F831))</f>
        <v>#REF!</v>
      </c>
      <c r="AQ831" s="298"/>
      <c r="AR831" s="302" t="e">
        <f t="array" ref="AR831">IF($W831, "", INDEX(聲母資料表, $AA831, $AR$5))</f>
        <v>#REF!</v>
      </c>
      <c r="AS831" s="303" t="e">
        <f t="array" ref="AS831">IF($X831, "", INDEX(韻母資料表, $AD831, $AS$5))</f>
        <v>#REF!</v>
      </c>
      <c r="AT831" s="302" t="e">
        <f t="array" ref="AT831">IF($X831, "", INDEX(閩拼韻母八聲調資料表, $AE831, $AJ831))</f>
        <v>#REF!</v>
      </c>
      <c r="AV831" s="301" t="b">
        <f t="shared" si="323"/>
        <v>0</v>
      </c>
      <c r="AW831" s="301" t="str">
        <f>IF( $AV831, IFERROR( IF(MATCH( $E831, 顎音化聲母!$H$9:$H$37, 0), TRUE, FALSE), FALSE), "")</f>
        <v/>
      </c>
      <c r="AX831" s="301" t="str">
        <f t="array" ref="AX831">IF( AND($AV831, $AW831), INDEX(顎音化聲母資料表, MATCH( $D831 &amp; $E831, 顎音化聲母!$L$5:$L$136, 0), 3), "")</f>
        <v/>
      </c>
      <c r="AY831" s="301" t="e">
        <f t="shared" si="322"/>
        <v>#REF!</v>
      </c>
      <c r="AZ831" s="362" t="e">
        <f t="array" ref="AZ831">IF($AY831="", "", IF( $AX831&lt;&gt;"", $AX831,INDEX(聲母資料表, $AY831, $AZ$5)))</f>
        <v>#REF!</v>
      </c>
      <c r="BA831" s="362" t="e">
        <f t="array" ref="BA831">IF($X831, "", INDEX(方音八音反切資料表, $AE831, $AJ831))</f>
        <v>#REF!</v>
      </c>
    </row>
    <row r="832" spans="2:53">
      <c r="B832" s="307">
        <f t="shared" si="304"/>
        <v>825</v>
      </c>
      <c r="C832" s="404" t="e">
        <f>MID(#REF!, B832, 1)</f>
        <v>#REF!</v>
      </c>
      <c r="D832" s="312"/>
      <c r="E832" s="312"/>
      <c r="F832" s="296"/>
      <c r="G832" s="418" t="e">
        <f t="shared" si="305"/>
        <v>#REF!</v>
      </c>
      <c r="H832" s="269" t="e" cm="1">
        <f t="array" ref="H832">IF( OR($U832, NOT($V832), $X832), "",  $AF832 &amp; INDEX(中文數值資料表, $AJ832, 2) &amp; $AC832)</f>
        <v>#REF!</v>
      </c>
      <c r="I832" s="332" t="e">
        <f t="shared" si="306"/>
        <v>#REF!</v>
      </c>
      <c r="J832" s="333" t="e">
        <f t="shared" si="307"/>
        <v>#REF!</v>
      </c>
      <c r="K832" s="334" t="e">
        <f t="shared" si="308"/>
        <v>#REF!</v>
      </c>
      <c r="L832" s="335" t="e">
        <f t="shared" si="309"/>
        <v>#REF!</v>
      </c>
      <c r="M832" s="270" t="e">
        <f t="shared" ca="1" si="310"/>
        <v>#REF!</v>
      </c>
      <c r="N832" s="270" t="e">
        <f t="shared" ca="1" si="311"/>
        <v>#REF!</v>
      </c>
      <c r="O832" s="270" t="e">
        <f t="shared" ca="1" si="312"/>
        <v>#REF!</v>
      </c>
      <c r="P832" s="270" t="e">
        <f t="shared" ca="1" si="328"/>
        <v>#REF!</v>
      </c>
      <c r="Q832" s="270" t="e">
        <f t="shared" ca="1" si="328"/>
        <v>#REF!</v>
      </c>
      <c r="R832" s="271" t="e">
        <f t="shared" ca="1" si="313"/>
        <v>#REF!</v>
      </c>
      <c r="S832" s="271" t="e">
        <f t="shared" ca="1" si="314"/>
        <v>#REF!</v>
      </c>
      <c r="T832" s="244"/>
      <c r="U832" s="272" t="b">
        <f t="shared" si="315"/>
        <v>0</v>
      </c>
      <c r="V832" s="272" t="e">
        <f t="shared" si="316"/>
        <v>#REF!</v>
      </c>
      <c r="W832" s="272" t="e">
        <f t="shared" si="324"/>
        <v>#REF!</v>
      </c>
      <c r="X832" s="272" t="e">
        <f t="shared" si="317"/>
        <v>#REF!</v>
      </c>
      <c r="Y832" s="272" t="e">
        <f t="shared" si="318"/>
        <v>#REF!</v>
      </c>
      <c r="Z832" s="298"/>
      <c r="AA832" s="305" t="e">
        <f t="shared" si="319"/>
        <v>#REF!</v>
      </c>
      <c r="AB832" s="301" t="e" cm="1">
        <f t="array" ref="AB832">IF( $AA832="", "", INDEX(聲母資料表, $AA832, AB$5))</f>
        <v>#REF!</v>
      </c>
      <c r="AC832" s="301" t="e" cm="1">
        <f t="array" ref="AC832">IF( $AA832="", "", INDEX(聲母資料表, $AA832, AC$5))</f>
        <v>#REF!</v>
      </c>
      <c r="AD832" s="305" t="e">
        <f t="shared" si="320"/>
        <v>#REF!</v>
      </c>
      <c r="AE832" s="301" t="e" cm="1">
        <f t="array" ref="AE832">IF( $X832, "", INDEX(韻母資料表, AD832, AE$5))</f>
        <v>#REF!</v>
      </c>
      <c r="AF832" s="301" t="e" cm="1">
        <f t="array" ref="AF832">IF( $X832, "", INDEX(韻母資料表, AE832, AF$5))</f>
        <v>#REF!</v>
      </c>
      <c r="AG832" s="298"/>
      <c r="AH832" s="301" t="e">
        <f t="array" ref="AH832">IF( $X832, "", IF( INDEX(韻母資料表, AD832, $AH$5) = "入聲", TRUE, FALSE) )</f>
        <v>#REF!</v>
      </c>
      <c r="AI832" s="302" t="e">
        <f t="shared" si="321"/>
        <v>#REF!</v>
      </c>
      <c r="AJ832" s="302" t="e">
        <f t="shared" si="325"/>
        <v>#REF!</v>
      </c>
      <c r="AK832" s="362" t="e">
        <f t="array" ref="AK832">IF( $X832, "", INDEX(韻母資料表, $AD832, $AK$5))</f>
        <v>#REF!</v>
      </c>
      <c r="AL832" s="362" t="e">
        <f t="array" ref="AL832">IF($X832, "", INDEX(白話字韻母八聲調資料表, $AE832, $AJ832))</f>
        <v>#REF!</v>
      </c>
      <c r="AM832" s="298"/>
      <c r="AN832" s="362" t="e" cm="1">
        <f t="array" ref="AN832">IF($W832, "", INDEX(聲母資料表, $AA832, AN$5))</f>
        <v>#REF!</v>
      </c>
      <c r="AO832" s="367" t="e" cm="1">
        <f t="array" ref="AO832">IF($X832, "", INDEX(韻母資料表, $AD832, AO$5))</f>
        <v>#REF!</v>
      </c>
      <c r="AP832" s="362" t="e" cm="1">
        <f t="array" ref="AP832">IF($X832, "", INDEX(台羅韻母八聲調資料表, $AE832, $F832))</f>
        <v>#REF!</v>
      </c>
      <c r="AQ832" s="298"/>
      <c r="AR832" s="302" t="e">
        <f t="array" ref="AR832">IF($W832, "", INDEX(聲母資料表, $AA832, $AR$5))</f>
        <v>#REF!</v>
      </c>
      <c r="AS832" s="303" t="e">
        <f t="array" ref="AS832">IF($X832, "", INDEX(韻母資料表, $AD832, $AS$5))</f>
        <v>#REF!</v>
      </c>
      <c r="AT832" s="302" t="e">
        <f t="array" ref="AT832">IF($X832, "", INDEX(閩拼韻母八聲調資料表, $AE832, $AJ832))</f>
        <v>#REF!</v>
      </c>
      <c r="AV832" s="301" t="b">
        <f t="shared" si="323"/>
        <v>0</v>
      </c>
      <c r="AW832" s="301" t="str">
        <f>IF( $AV832, IFERROR( IF(MATCH( $E832, 顎音化聲母!$H$9:$H$37, 0), TRUE, FALSE), FALSE), "")</f>
        <v/>
      </c>
      <c r="AX832" s="301" t="str">
        <f t="array" ref="AX832">IF( AND($AV832, $AW832), INDEX(顎音化聲母資料表, MATCH( $D832 &amp; $E832, 顎音化聲母!$L$5:$L$136, 0), 3), "")</f>
        <v/>
      </c>
      <c r="AY832" s="301" t="e">
        <f t="shared" si="322"/>
        <v>#REF!</v>
      </c>
      <c r="AZ832" s="362" t="e">
        <f t="array" ref="AZ832">IF($AY832="", "", IF( $AX832&lt;&gt;"", $AX832,INDEX(聲母資料表, $AY832, $AZ$5)))</f>
        <v>#REF!</v>
      </c>
      <c r="BA832" s="362" t="e">
        <f t="array" ref="BA832">IF($X832, "", INDEX(方音八音反切資料表, $AE832, $AJ832))</f>
        <v>#REF!</v>
      </c>
    </row>
    <row r="833" spans="2:53">
      <c r="B833" s="307">
        <f t="shared" si="304"/>
        <v>826</v>
      </c>
      <c r="C833" s="404" t="e">
        <f>MID(#REF!, B833, 1)</f>
        <v>#REF!</v>
      </c>
      <c r="D833" s="312"/>
      <c r="E833" s="312"/>
      <c r="F833" s="296"/>
      <c r="G833" s="418" t="e">
        <f t="shared" si="305"/>
        <v>#REF!</v>
      </c>
      <c r="H833" s="269" t="e" cm="1">
        <f t="array" ref="H833">IF( OR($U833, NOT($V833), $X833), "",  $AF833 &amp; INDEX(中文數值資料表, $AJ833, 2) &amp; $AC833)</f>
        <v>#REF!</v>
      </c>
      <c r="I833" s="332" t="e">
        <f t="shared" si="306"/>
        <v>#REF!</v>
      </c>
      <c r="J833" s="333" t="e">
        <f t="shared" si="307"/>
        <v>#REF!</v>
      </c>
      <c r="K833" s="334" t="e">
        <f t="shared" si="308"/>
        <v>#REF!</v>
      </c>
      <c r="L833" s="335" t="e">
        <f t="shared" si="309"/>
        <v>#REF!</v>
      </c>
      <c r="M833" s="270" t="e">
        <f t="shared" ca="1" si="310"/>
        <v>#REF!</v>
      </c>
      <c r="N833" s="270" t="e">
        <f t="shared" ca="1" si="311"/>
        <v>#REF!</v>
      </c>
      <c r="O833" s="270" t="e">
        <f t="shared" ca="1" si="312"/>
        <v>#REF!</v>
      </c>
      <c r="P833" s="270" t="e">
        <f t="shared" ca="1" si="328"/>
        <v>#REF!</v>
      </c>
      <c r="Q833" s="270" t="e">
        <f t="shared" ca="1" si="328"/>
        <v>#REF!</v>
      </c>
      <c r="R833" s="271" t="e">
        <f t="shared" ca="1" si="313"/>
        <v>#REF!</v>
      </c>
      <c r="S833" s="271" t="e">
        <f t="shared" ca="1" si="314"/>
        <v>#REF!</v>
      </c>
      <c r="T833" s="244"/>
      <c r="U833" s="272" t="b">
        <f t="shared" si="315"/>
        <v>0</v>
      </c>
      <c r="V833" s="272" t="e">
        <f t="shared" si="316"/>
        <v>#REF!</v>
      </c>
      <c r="W833" s="272" t="e">
        <f t="shared" si="324"/>
        <v>#REF!</v>
      </c>
      <c r="X833" s="272" t="e">
        <f t="shared" si="317"/>
        <v>#REF!</v>
      </c>
      <c r="Y833" s="272" t="e">
        <f t="shared" si="318"/>
        <v>#REF!</v>
      </c>
      <c r="Z833" s="298"/>
      <c r="AA833" s="305" t="e">
        <f t="shared" si="319"/>
        <v>#REF!</v>
      </c>
      <c r="AB833" s="301" t="e" cm="1">
        <f t="array" ref="AB833">IF( $AA833="", "", INDEX(聲母資料表, $AA833, AB$5))</f>
        <v>#REF!</v>
      </c>
      <c r="AC833" s="301" t="e" cm="1">
        <f t="array" ref="AC833">IF( $AA833="", "", INDEX(聲母資料表, $AA833, AC$5))</f>
        <v>#REF!</v>
      </c>
      <c r="AD833" s="305" t="e">
        <f t="shared" si="320"/>
        <v>#REF!</v>
      </c>
      <c r="AE833" s="301" t="e" cm="1">
        <f t="array" ref="AE833">IF( $X833, "", INDEX(韻母資料表, AD833, AE$5))</f>
        <v>#REF!</v>
      </c>
      <c r="AF833" s="301" t="e" cm="1">
        <f t="array" ref="AF833">IF( $X833, "", INDEX(韻母資料表, AE833, AF$5))</f>
        <v>#REF!</v>
      </c>
      <c r="AG833" s="298"/>
      <c r="AH833" s="301" t="e">
        <f t="array" ref="AH833">IF( $X833, "", IF( INDEX(韻母資料表, AD833, $AH$5) = "入聲", TRUE, FALSE) )</f>
        <v>#REF!</v>
      </c>
      <c r="AI833" s="302" t="e">
        <f t="shared" si="321"/>
        <v>#REF!</v>
      </c>
      <c r="AJ833" s="302" t="e">
        <f t="shared" si="325"/>
        <v>#REF!</v>
      </c>
      <c r="AK833" s="362" t="e">
        <f t="array" ref="AK833">IF( $X833, "", INDEX(韻母資料表, $AD833, $AK$5))</f>
        <v>#REF!</v>
      </c>
      <c r="AL833" s="362" t="e">
        <f t="array" ref="AL833">IF($X833, "", INDEX(白話字韻母八聲調資料表, $AE833, $AJ833))</f>
        <v>#REF!</v>
      </c>
      <c r="AM833" s="298"/>
      <c r="AN833" s="362" t="e" cm="1">
        <f t="array" ref="AN833">IF($W833, "", INDEX(聲母資料表, $AA833, AN$5))</f>
        <v>#REF!</v>
      </c>
      <c r="AO833" s="367" t="e" cm="1">
        <f t="array" ref="AO833">IF($X833, "", INDEX(韻母資料表, $AD833, AO$5))</f>
        <v>#REF!</v>
      </c>
      <c r="AP833" s="362" t="e" cm="1">
        <f t="array" ref="AP833">IF($X833, "", INDEX(台羅韻母八聲調資料表, $AE833, $F833))</f>
        <v>#REF!</v>
      </c>
      <c r="AQ833" s="298"/>
      <c r="AR833" s="302" t="e">
        <f t="array" ref="AR833">IF($W833, "", INDEX(聲母資料表, $AA833, $AR$5))</f>
        <v>#REF!</v>
      </c>
      <c r="AS833" s="303" t="e">
        <f t="array" ref="AS833">IF($X833, "", INDEX(韻母資料表, $AD833, $AS$5))</f>
        <v>#REF!</v>
      </c>
      <c r="AT833" s="302" t="e">
        <f t="array" ref="AT833">IF($X833, "", INDEX(閩拼韻母八聲調資料表, $AE833, $AJ833))</f>
        <v>#REF!</v>
      </c>
      <c r="AV833" s="301" t="b">
        <f t="shared" si="323"/>
        <v>0</v>
      </c>
      <c r="AW833" s="301" t="str">
        <f>IF( $AV833, IFERROR( IF(MATCH( $E833, 顎音化聲母!$H$9:$H$37, 0), TRUE, FALSE), FALSE), "")</f>
        <v/>
      </c>
      <c r="AX833" s="301" t="str">
        <f t="array" ref="AX833">IF( AND($AV833, $AW833), INDEX(顎音化聲母資料表, MATCH( $D833 &amp; $E833, 顎音化聲母!$L$5:$L$136, 0), 3), "")</f>
        <v/>
      </c>
      <c r="AY833" s="301" t="e">
        <f t="shared" si="322"/>
        <v>#REF!</v>
      </c>
      <c r="AZ833" s="362" t="e">
        <f t="array" ref="AZ833">IF($AY833="", "", IF( $AX833&lt;&gt;"", $AX833,INDEX(聲母資料表, $AY833, $AZ$5)))</f>
        <v>#REF!</v>
      </c>
      <c r="BA833" s="362" t="e">
        <f t="array" ref="BA833">IF($X833, "", INDEX(方音八音反切資料表, $AE833, $AJ833))</f>
        <v>#REF!</v>
      </c>
    </row>
    <row r="834" spans="2:53">
      <c r="B834" s="307">
        <f t="shared" si="304"/>
        <v>827</v>
      </c>
      <c r="C834" s="404" t="e">
        <f>MID(#REF!, B834, 1)</f>
        <v>#REF!</v>
      </c>
      <c r="D834" s="312"/>
      <c r="E834" s="312"/>
      <c r="F834" s="296"/>
      <c r="G834" s="418" t="e">
        <f t="shared" si="305"/>
        <v>#REF!</v>
      </c>
      <c r="H834" s="269" t="e" cm="1">
        <f t="array" ref="H834">IF( OR($U834, NOT($V834), $X834), "",  $AF834 &amp; INDEX(中文數值資料表, $AJ834, 2) &amp; $AC834)</f>
        <v>#REF!</v>
      </c>
      <c r="I834" s="332" t="e">
        <f t="shared" si="306"/>
        <v>#REF!</v>
      </c>
      <c r="J834" s="333" t="e">
        <f t="shared" si="307"/>
        <v>#REF!</v>
      </c>
      <c r="K834" s="334" t="e">
        <f t="shared" si="308"/>
        <v>#REF!</v>
      </c>
      <c r="L834" s="335" t="e">
        <f t="shared" si="309"/>
        <v>#REF!</v>
      </c>
      <c r="M834" s="270" t="e">
        <f t="shared" ca="1" si="310"/>
        <v>#REF!</v>
      </c>
      <c r="N834" s="270" t="e">
        <f t="shared" ca="1" si="311"/>
        <v>#REF!</v>
      </c>
      <c r="O834" s="270" t="e">
        <f t="shared" ca="1" si="312"/>
        <v>#REF!</v>
      </c>
      <c r="P834" s="270" t="e">
        <f t="shared" ca="1" si="328"/>
        <v>#REF!</v>
      </c>
      <c r="Q834" s="270" t="e">
        <f t="shared" ca="1" si="328"/>
        <v>#REF!</v>
      </c>
      <c r="R834" s="271" t="e">
        <f t="shared" ca="1" si="313"/>
        <v>#REF!</v>
      </c>
      <c r="S834" s="271" t="e">
        <f t="shared" ca="1" si="314"/>
        <v>#REF!</v>
      </c>
      <c r="T834" s="244"/>
      <c r="U834" s="272" t="b">
        <f t="shared" si="315"/>
        <v>0</v>
      </c>
      <c r="V834" s="272" t="e">
        <f t="shared" si="316"/>
        <v>#REF!</v>
      </c>
      <c r="W834" s="272" t="e">
        <f t="shared" si="324"/>
        <v>#REF!</v>
      </c>
      <c r="X834" s="272" t="e">
        <f t="shared" si="317"/>
        <v>#REF!</v>
      </c>
      <c r="Y834" s="272" t="e">
        <f t="shared" si="318"/>
        <v>#REF!</v>
      </c>
      <c r="Z834" s="298"/>
      <c r="AA834" s="305" t="e">
        <f t="shared" si="319"/>
        <v>#REF!</v>
      </c>
      <c r="AB834" s="301" t="e" cm="1">
        <f t="array" ref="AB834">IF( $AA834="", "", INDEX(聲母資料表, $AA834, AB$5))</f>
        <v>#REF!</v>
      </c>
      <c r="AC834" s="301" t="e" cm="1">
        <f t="array" ref="AC834">IF( $AA834="", "", INDEX(聲母資料表, $AA834, AC$5))</f>
        <v>#REF!</v>
      </c>
      <c r="AD834" s="305" t="e">
        <f t="shared" si="320"/>
        <v>#REF!</v>
      </c>
      <c r="AE834" s="301" t="e" cm="1">
        <f t="array" ref="AE834">IF( $X834, "", INDEX(韻母資料表, AD834, AE$5))</f>
        <v>#REF!</v>
      </c>
      <c r="AF834" s="301" t="e" cm="1">
        <f t="array" ref="AF834">IF( $X834, "", INDEX(韻母資料表, AE834, AF$5))</f>
        <v>#REF!</v>
      </c>
      <c r="AG834" s="298"/>
      <c r="AH834" s="301" t="e">
        <f t="array" ref="AH834">IF( $X834, "", IF( INDEX(韻母資料表, AD834, $AH$5) = "入聲", TRUE, FALSE) )</f>
        <v>#REF!</v>
      </c>
      <c r="AI834" s="302" t="e">
        <f t="shared" si="321"/>
        <v>#REF!</v>
      </c>
      <c r="AJ834" s="302" t="e">
        <f t="shared" si="325"/>
        <v>#REF!</v>
      </c>
      <c r="AK834" s="362" t="e">
        <f t="array" ref="AK834">IF( $X834, "", INDEX(韻母資料表, $AD834, $AK$5))</f>
        <v>#REF!</v>
      </c>
      <c r="AL834" s="362" t="e">
        <f t="array" ref="AL834">IF($X834, "", INDEX(白話字韻母八聲調資料表, $AE834, $AJ834))</f>
        <v>#REF!</v>
      </c>
      <c r="AM834" s="298"/>
      <c r="AN834" s="362" t="e" cm="1">
        <f t="array" ref="AN834">IF($W834, "", INDEX(聲母資料表, $AA834, AN$5))</f>
        <v>#REF!</v>
      </c>
      <c r="AO834" s="367" t="e" cm="1">
        <f t="array" ref="AO834">IF($X834, "", INDEX(韻母資料表, $AD834, AO$5))</f>
        <v>#REF!</v>
      </c>
      <c r="AP834" s="362" t="e" cm="1">
        <f t="array" ref="AP834">IF($X834, "", INDEX(台羅韻母八聲調資料表, $AE834, $F834))</f>
        <v>#REF!</v>
      </c>
      <c r="AQ834" s="298"/>
      <c r="AR834" s="302" t="e">
        <f t="array" ref="AR834">IF($W834, "", INDEX(聲母資料表, $AA834, $AR$5))</f>
        <v>#REF!</v>
      </c>
      <c r="AS834" s="303" t="e">
        <f t="array" ref="AS834">IF($X834, "", INDEX(韻母資料表, $AD834, $AS$5))</f>
        <v>#REF!</v>
      </c>
      <c r="AT834" s="302" t="e">
        <f t="array" ref="AT834">IF($X834, "", INDEX(閩拼韻母八聲調資料表, $AE834, $AJ834))</f>
        <v>#REF!</v>
      </c>
      <c r="AV834" s="301" t="b">
        <f t="shared" si="323"/>
        <v>0</v>
      </c>
      <c r="AW834" s="301" t="str">
        <f>IF( $AV834, IFERROR( IF(MATCH( $E834, 顎音化聲母!$H$9:$H$37, 0), TRUE, FALSE), FALSE), "")</f>
        <v/>
      </c>
      <c r="AX834" s="301" t="str">
        <f t="array" ref="AX834">IF( AND($AV834, $AW834), INDEX(顎音化聲母資料表, MATCH( $D834 &amp; $E834, 顎音化聲母!$L$5:$L$136, 0), 3), "")</f>
        <v/>
      </c>
      <c r="AY834" s="301" t="e">
        <f t="shared" si="322"/>
        <v>#REF!</v>
      </c>
      <c r="AZ834" s="362" t="e">
        <f t="array" ref="AZ834">IF($AY834="", "", IF( $AX834&lt;&gt;"", $AX834,INDEX(聲母資料表, $AY834, $AZ$5)))</f>
        <v>#REF!</v>
      </c>
      <c r="BA834" s="362" t="e">
        <f t="array" ref="BA834">IF($X834, "", INDEX(方音八音反切資料表, $AE834, $AJ834))</f>
        <v>#REF!</v>
      </c>
    </row>
    <row r="835" spans="2:53">
      <c r="B835" s="307">
        <f t="shared" si="304"/>
        <v>828</v>
      </c>
      <c r="C835" s="404" t="e">
        <f>MID(#REF!, B835, 1)</f>
        <v>#REF!</v>
      </c>
      <c r="D835" s="312"/>
      <c r="E835" s="312"/>
      <c r="F835" s="296"/>
      <c r="G835" s="418" t="e">
        <f t="shared" si="305"/>
        <v>#REF!</v>
      </c>
      <c r="H835" s="269" t="e" cm="1">
        <f t="array" ref="H835">IF( OR($U835, NOT($V835), $X835), "",  $AF835 &amp; INDEX(中文數值資料表, $AJ835, 2) &amp; $AC835)</f>
        <v>#REF!</v>
      </c>
      <c r="I835" s="332" t="e">
        <f t="shared" si="306"/>
        <v>#REF!</v>
      </c>
      <c r="J835" s="333" t="e">
        <f t="shared" si="307"/>
        <v>#REF!</v>
      </c>
      <c r="K835" s="334" t="e">
        <f t="shared" si="308"/>
        <v>#REF!</v>
      </c>
      <c r="L835" s="335" t="e">
        <f t="shared" si="309"/>
        <v>#REF!</v>
      </c>
      <c r="M835" s="270" t="e">
        <f t="shared" ca="1" si="310"/>
        <v>#REF!</v>
      </c>
      <c r="N835" s="270" t="e">
        <f t="shared" ca="1" si="311"/>
        <v>#REF!</v>
      </c>
      <c r="O835" s="270" t="e">
        <f t="shared" ca="1" si="312"/>
        <v>#REF!</v>
      </c>
      <c r="P835" s="270" t="e">
        <f t="shared" ca="1" si="328"/>
        <v>#REF!</v>
      </c>
      <c r="Q835" s="270" t="e">
        <f t="shared" ca="1" si="328"/>
        <v>#REF!</v>
      </c>
      <c r="R835" s="271" t="e">
        <f t="shared" ca="1" si="313"/>
        <v>#REF!</v>
      </c>
      <c r="S835" s="271" t="e">
        <f t="shared" ca="1" si="314"/>
        <v>#REF!</v>
      </c>
      <c r="T835" s="244"/>
      <c r="U835" s="272" t="b">
        <f t="shared" si="315"/>
        <v>0</v>
      </c>
      <c r="V835" s="272" t="e">
        <f t="shared" si="316"/>
        <v>#REF!</v>
      </c>
      <c r="W835" s="272" t="e">
        <f t="shared" si="324"/>
        <v>#REF!</v>
      </c>
      <c r="X835" s="272" t="e">
        <f t="shared" si="317"/>
        <v>#REF!</v>
      </c>
      <c r="Y835" s="272" t="e">
        <f t="shared" si="318"/>
        <v>#REF!</v>
      </c>
      <c r="Z835" s="298"/>
      <c r="AA835" s="305" t="e">
        <f t="shared" si="319"/>
        <v>#REF!</v>
      </c>
      <c r="AB835" s="301" t="e" cm="1">
        <f t="array" ref="AB835">IF( $AA835="", "", INDEX(聲母資料表, $AA835, AB$5))</f>
        <v>#REF!</v>
      </c>
      <c r="AC835" s="301" t="e" cm="1">
        <f t="array" ref="AC835">IF( $AA835="", "", INDEX(聲母資料表, $AA835, AC$5))</f>
        <v>#REF!</v>
      </c>
      <c r="AD835" s="305" t="e">
        <f t="shared" si="320"/>
        <v>#REF!</v>
      </c>
      <c r="AE835" s="301" t="e" cm="1">
        <f t="array" ref="AE835">IF( $X835, "", INDEX(韻母資料表, AD835, AE$5))</f>
        <v>#REF!</v>
      </c>
      <c r="AF835" s="301" t="e" cm="1">
        <f t="array" ref="AF835">IF( $X835, "", INDEX(韻母資料表, AE835, AF$5))</f>
        <v>#REF!</v>
      </c>
      <c r="AG835" s="298"/>
      <c r="AH835" s="301" t="e">
        <f t="array" ref="AH835">IF( $X835, "", IF( INDEX(韻母資料表, AD835, $AH$5) = "入聲", TRUE, FALSE) )</f>
        <v>#REF!</v>
      </c>
      <c r="AI835" s="302" t="e">
        <f t="shared" si="321"/>
        <v>#REF!</v>
      </c>
      <c r="AJ835" s="302" t="e">
        <f t="shared" si="325"/>
        <v>#REF!</v>
      </c>
      <c r="AK835" s="362" t="e">
        <f t="array" ref="AK835">IF( $X835, "", INDEX(韻母資料表, $AD835, $AK$5))</f>
        <v>#REF!</v>
      </c>
      <c r="AL835" s="362" t="e">
        <f t="array" ref="AL835">IF($X835, "", INDEX(白話字韻母八聲調資料表, $AE835, $AJ835))</f>
        <v>#REF!</v>
      </c>
      <c r="AM835" s="298"/>
      <c r="AN835" s="362" t="e" cm="1">
        <f t="array" ref="AN835">IF($W835, "", INDEX(聲母資料表, $AA835, AN$5))</f>
        <v>#REF!</v>
      </c>
      <c r="AO835" s="367" t="e" cm="1">
        <f t="array" ref="AO835">IF($X835, "", INDEX(韻母資料表, $AD835, AO$5))</f>
        <v>#REF!</v>
      </c>
      <c r="AP835" s="362" t="e" cm="1">
        <f t="array" ref="AP835">IF($X835, "", INDEX(台羅韻母八聲調資料表, $AE835, $F835))</f>
        <v>#REF!</v>
      </c>
      <c r="AQ835" s="298"/>
      <c r="AR835" s="302" t="e">
        <f t="array" ref="AR835">IF($W835, "", INDEX(聲母資料表, $AA835, $AR$5))</f>
        <v>#REF!</v>
      </c>
      <c r="AS835" s="303" t="e">
        <f t="array" ref="AS835">IF($X835, "", INDEX(韻母資料表, $AD835, $AS$5))</f>
        <v>#REF!</v>
      </c>
      <c r="AT835" s="302" t="e">
        <f t="array" ref="AT835">IF($X835, "", INDEX(閩拼韻母八聲調資料表, $AE835, $AJ835))</f>
        <v>#REF!</v>
      </c>
      <c r="AV835" s="301" t="b">
        <f t="shared" si="323"/>
        <v>0</v>
      </c>
      <c r="AW835" s="301" t="str">
        <f>IF( $AV835, IFERROR( IF(MATCH( $E835, 顎音化聲母!$H$9:$H$37, 0), TRUE, FALSE), FALSE), "")</f>
        <v/>
      </c>
      <c r="AX835" s="301" t="str">
        <f t="array" ref="AX835">IF( AND($AV835, $AW835), INDEX(顎音化聲母資料表, MATCH( $D835 &amp; $E835, 顎音化聲母!$L$5:$L$136, 0), 3), "")</f>
        <v/>
      </c>
      <c r="AY835" s="301" t="e">
        <f t="shared" si="322"/>
        <v>#REF!</v>
      </c>
      <c r="AZ835" s="362" t="e">
        <f t="array" ref="AZ835">IF($AY835="", "", IF( $AX835&lt;&gt;"", $AX835,INDEX(聲母資料表, $AY835, $AZ$5)))</f>
        <v>#REF!</v>
      </c>
      <c r="BA835" s="362" t="e">
        <f t="array" ref="BA835">IF($X835, "", INDEX(方音八音反切資料表, $AE835, $AJ835))</f>
        <v>#REF!</v>
      </c>
    </row>
    <row r="836" spans="2:53">
      <c r="B836" s="307">
        <f t="shared" si="304"/>
        <v>829</v>
      </c>
      <c r="C836" s="404" t="e">
        <f>MID(#REF!, B836, 1)</f>
        <v>#REF!</v>
      </c>
      <c r="D836" s="312"/>
      <c r="E836" s="312"/>
      <c r="F836" s="296"/>
      <c r="G836" s="418" t="e">
        <f t="shared" si="305"/>
        <v>#REF!</v>
      </c>
      <c r="H836" s="269" t="e" cm="1">
        <f t="array" ref="H836">IF( OR($U836, NOT($V836), $X836), "",  $AF836 &amp; INDEX(中文數值資料表, $AJ836, 2) &amp; $AC836)</f>
        <v>#REF!</v>
      </c>
      <c r="I836" s="332" t="e">
        <f t="shared" si="306"/>
        <v>#REF!</v>
      </c>
      <c r="J836" s="333" t="e">
        <f t="shared" si="307"/>
        <v>#REF!</v>
      </c>
      <c r="K836" s="334" t="e">
        <f t="shared" si="308"/>
        <v>#REF!</v>
      </c>
      <c r="L836" s="335" t="e">
        <f t="shared" si="309"/>
        <v>#REF!</v>
      </c>
      <c r="M836" s="270" t="e">
        <f t="shared" ca="1" si="310"/>
        <v>#REF!</v>
      </c>
      <c r="N836" s="270" t="e">
        <f t="shared" ca="1" si="311"/>
        <v>#REF!</v>
      </c>
      <c r="O836" s="270" t="e">
        <f t="shared" ca="1" si="312"/>
        <v>#REF!</v>
      </c>
      <c r="P836" s="270" t="e">
        <f t="shared" ca="1" si="328"/>
        <v>#REF!</v>
      </c>
      <c r="Q836" s="270" t="e">
        <f t="shared" ca="1" si="328"/>
        <v>#REF!</v>
      </c>
      <c r="R836" s="271" t="e">
        <f t="shared" ca="1" si="313"/>
        <v>#REF!</v>
      </c>
      <c r="S836" s="271" t="e">
        <f t="shared" ca="1" si="314"/>
        <v>#REF!</v>
      </c>
      <c r="T836" s="244"/>
      <c r="U836" s="272" t="b">
        <f t="shared" si="315"/>
        <v>0</v>
      </c>
      <c r="V836" s="272" t="e">
        <f t="shared" si="316"/>
        <v>#REF!</v>
      </c>
      <c r="W836" s="272" t="e">
        <f t="shared" si="324"/>
        <v>#REF!</v>
      </c>
      <c r="X836" s="272" t="e">
        <f t="shared" si="317"/>
        <v>#REF!</v>
      </c>
      <c r="Y836" s="272" t="e">
        <f t="shared" si="318"/>
        <v>#REF!</v>
      </c>
      <c r="Z836" s="298"/>
      <c r="AA836" s="305" t="e">
        <f t="shared" si="319"/>
        <v>#REF!</v>
      </c>
      <c r="AB836" s="301" t="e" cm="1">
        <f t="array" ref="AB836">IF( $AA836="", "", INDEX(聲母資料表, $AA836, AB$5))</f>
        <v>#REF!</v>
      </c>
      <c r="AC836" s="301" t="e" cm="1">
        <f t="array" ref="AC836">IF( $AA836="", "", INDEX(聲母資料表, $AA836, AC$5))</f>
        <v>#REF!</v>
      </c>
      <c r="AD836" s="305" t="e">
        <f t="shared" si="320"/>
        <v>#REF!</v>
      </c>
      <c r="AE836" s="301" t="e" cm="1">
        <f t="array" ref="AE836">IF( $X836, "", INDEX(韻母資料表, AD836, AE$5))</f>
        <v>#REF!</v>
      </c>
      <c r="AF836" s="301" t="e" cm="1">
        <f t="array" ref="AF836">IF( $X836, "", INDEX(韻母資料表, AE836, AF$5))</f>
        <v>#REF!</v>
      </c>
      <c r="AG836" s="298"/>
      <c r="AH836" s="301" t="e">
        <f t="array" ref="AH836">IF( $X836, "", IF( INDEX(韻母資料表, AD836, $AH$5) = "入聲", TRUE, FALSE) )</f>
        <v>#REF!</v>
      </c>
      <c r="AI836" s="302" t="e">
        <f t="shared" si="321"/>
        <v>#REF!</v>
      </c>
      <c r="AJ836" s="302" t="e">
        <f t="shared" si="325"/>
        <v>#REF!</v>
      </c>
      <c r="AK836" s="362" t="e">
        <f t="array" ref="AK836">IF( $X836, "", INDEX(韻母資料表, $AD836, $AK$5))</f>
        <v>#REF!</v>
      </c>
      <c r="AL836" s="362" t="e">
        <f t="array" ref="AL836">IF($X836, "", INDEX(白話字韻母八聲調資料表, $AE836, $AJ836))</f>
        <v>#REF!</v>
      </c>
      <c r="AM836" s="298"/>
      <c r="AN836" s="362" t="e" cm="1">
        <f t="array" ref="AN836">IF($W836, "", INDEX(聲母資料表, $AA836, AN$5))</f>
        <v>#REF!</v>
      </c>
      <c r="AO836" s="367" t="e" cm="1">
        <f t="array" ref="AO836">IF($X836, "", INDEX(韻母資料表, $AD836, AO$5))</f>
        <v>#REF!</v>
      </c>
      <c r="AP836" s="362" t="e" cm="1">
        <f t="array" ref="AP836">IF($X836, "", INDEX(台羅韻母八聲調資料表, $AE836, $F836))</f>
        <v>#REF!</v>
      </c>
      <c r="AQ836" s="298"/>
      <c r="AR836" s="302" t="e">
        <f t="array" ref="AR836">IF($W836, "", INDEX(聲母資料表, $AA836, $AR$5))</f>
        <v>#REF!</v>
      </c>
      <c r="AS836" s="303" t="e">
        <f t="array" ref="AS836">IF($X836, "", INDEX(韻母資料表, $AD836, $AS$5))</f>
        <v>#REF!</v>
      </c>
      <c r="AT836" s="302" t="e">
        <f t="array" ref="AT836">IF($X836, "", INDEX(閩拼韻母八聲調資料表, $AE836, $AJ836))</f>
        <v>#REF!</v>
      </c>
      <c r="AV836" s="301" t="b">
        <f t="shared" si="323"/>
        <v>0</v>
      </c>
      <c r="AW836" s="301" t="str">
        <f>IF( $AV836, IFERROR( IF(MATCH( $E836, 顎音化聲母!$H$9:$H$37, 0), TRUE, FALSE), FALSE), "")</f>
        <v/>
      </c>
      <c r="AX836" s="301" t="str">
        <f t="array" ref="AX836">IF( AND($AV836, $AW836), INDEX(顎音化聲母資料表, MATCH( $D836 &amp; $E836, 顎音化聲母!$L$5:$L$136, 0), 3), "")</f>
        <v/>
      </c>
      <c r="AY836" s="301" t="e">
        <f t="shared" si="322"/>
        <v>#REF!</v>
      </c>
      <c r="AZ836" s="362" t="e">
        <f t="array" ref="AZ836">IF($AY836="", "", IF( $AX836&lt;&gt;"", $AX836,INDEX(聲母資料表, $AY836, $AZ$5)))</f>
        <v>#REF!</v>
      </c>
      <c r="BA836" s="362" t="e">
        <f t="array" ref="BA836">IF($X836, "", INDEX(方音八音反切資料表, $AE836, $AJ836))</f>
        <v>#REF!</v>
      </c>
    </row>
    <row r="837" spans="2:53">
      <c r="B837" s="307">
        <f t="shared" si="304"/>
        <v>830</v>
      </c>
      <c r="C837" s="404" t="e">
        <f>MID(#REF!, B837, 1)</f>
        <v>#REF!</v>
      </c>
      <c r="D837" s="312"/>
      <c r="E837" s="312"/>
      <c r="F837" s="296"/>
      <c r="G837" s="418" t="e">
        <f t="shared" si="305"/>
        <v>#REF!</v>
      </c>
      <c r="H837" s="269" t="e" cm="1">
        <f t="array" ref="H837">IF( OR($U837, NOT($V837), $X837), "",  $AF837 &amp; INDEX(中文數值資料表, $AJ837, 2) &amp; $AC837)</f>
        <v>#REF!</v>
      </c>
      <c r="I837" s="332" t="e">
        <f t="shared" si="306"/>
        <v>#REF!</v>
      </c>
      <c r="J837" s="333" t="e">
        <f t="shared" si="307"/>
        <v>#REF!</v>
      </c>
      <c r="K837" s="334" t="e">
        <f t="shared" si="308"/>
        <v>#REF!</v>
      </c>
      <c r="L837" s="335" t="e">
        <f t="shared" si="309"/>
        <v>#REF!</v>
      </c>
      <c r="M837" s="270" t="e">
        <f t="shared" ca="1" si="310"/>
        <v>#REF!</v>
      </c>
      <c r="N837" s="270" t="e">
        <f t="shared" ca="1" si="311"/>
        <v>#REF!</v>
      </c>
      <c r="O837" s="270" t="e">
        <f t="shared" ca="1" si="312"/>
        <v>#REF!</v>
      </c>
      <c r="P837" s="270" t="e">
        <f t="shared" ca="1" si="328"/>
        <v>#REF!</v>
      </c>
      <c r="Q837" s="270" t="e">
        <f t="shared" ca="1" si="328"/>
        <v>#REF!</v>
      </c>
      <c r="R837" s="271" t="e">
        <f t="shared" ca="1" si="313"/>
        <v>#REF!</v>
      </c>
      <c r="S837" s="271" t="e">
        <f t="shared" ca="1" si="314"/>
        <v>#REF!</v>
      </c>
      <c r="T837" s="244"/>
      <c r="U837" s="272" t="b">
        <f t="shared" si="315"/>
        <v>0</v>
      </c>
      <c r="V837" s="272" t="e">
        <f t="shared" si="316"/>
        <v>#REF!</v>
      </c>
      <c r="W837" s="272" t="e">
        <f t="shared" si="324"/>
        <v>#REF!</v>
      </c>
      <c r="X837" s="272" t="e">
        <f t="shared" si="317"/>
        <v>#REF!</v>
      </c>
      <c r="Y837" s="272" t="e">
        <f t="shared" si="318"/>
        <v>#REF!</v>
      </c>
      <c r="Z837" s="298"/>
      <c r="AA837" s="305" t="e">
        <f t="shared" si="319"/>
        <v>#REF!</v>
      </c>
      <c r="AB837" s="301" t="e" cm="1">
        <f t="array" ref="AB837">IF( $AA837="", "", INDEX(聲母資料表, $AA837, AB$5))</f>
        <v>#REF!</v>
      </c>
      <c r="AC837" s="301" t="e" cm="1">
        <f t="array" ref="AC837">IF( $AA837="", "", INDEX(聲母資料表, $AA837, AC$5))</f>
        <v>#REF!</v>
      </c>
      <c r="AD837" s="305" t="e">
        <f t="shared" si="320"/>
        <v>#REF!</v>
      </c>
      <c r="AE837" s="301" t="e" cm="1">
        <f t="array" ref="AE837">IF( $X837, "", INDEX(韻母資料表, AD837, AE$5))</f>
        <v>#REF!</v>
      </c>
      <c r="AF837" s="301" t="e" cm="1">
        <f t="array" ref="AF837">IF( $X837, "", INDEX(韻母資料表, AE837, AF$5))</f>
        <v>#REF!</v>
      </c>
      <c r="AG837" s="298"/>
      <c r="AH837" s="301" t="e">
        <f t="array" ref="AH837">IF( $X837, "", IF( INDEX(韻母資料表, AD837, $AH$5) = "入聲", TRUE, FALSE) )</f>
        <v>#REF!</v>
      </c>
      <c r="AI837" s="302" t="e">
        <f t="shared" si="321"/>
        <v>#REF!</v>
      </c>
      <c r="AJ837" s="302" t="e">
        <f t="shared" si="325"/>
        <v>#REF!</v>
      </c>
      <c r="AK837" s="362" t="e">
        <f t="array" ref="AK837">IF( $X837, "", INDEX(韻母資料表, $AD837, $AK$5))</f>
        <v>#REF!</v>
      </c>
      <c r="AL837" s="362" t="e">
        <f t="array" ref="AL837">IF($X837, "", INDEX(白話字韻母八聲調資料表, $AE837, $AJ837))</f>
        <v>#REF!</v>
      </c>
      <c r="AM837" s="298"/>
      <c r="AN837" s="362" t="e" cm="1">
        <f t="array" ref="AN837">IF($W837, "", INDEX(聲母資料表, $AA837, AN$5))</f>
        <v>#REF!</v>
      </c>
      <c r="AO837" s="367" t="e" cm="1">
        <f t="array" ref="AO837">IF($X837, "", INDEX(韻母資料表, $AD837, AO$5))</f>
        <v>#REF!</v>
      </c>
      <c r="AP837" s="362" t="e" cm="1">
        <f t="array" ref="AP837">IF($X837, "", INDEX(台羅韻母八聲調資料表, $AE837, $F837))</f>
        <v>#REF!</v>
      </c>
      <c r="AQ837" s="298"/>
      <c r="AR837" s="302" t="e">
        <f t="array" ref="AR837">IF($W837, "", INDEX(聲母資料表, $AA837, $AR$5))</f>
        <v>#REF!</v>
      </c>
      <c r="AS837" s="303" t="e">
        <f t="array" ref="AS837">IF($X837, "", INDEX(韻母資料表, $AD837, $AS$5))</f>
        <v>#REF!</v>
      </c>
      <c r="AT837" s="302" t="e">
        <f t="array" ref="AT837">IF($X837, "", INDEX(閩拼韻母八聲調資料表, $AE837, $AJ837))</f>
        <v>#REF!</v>
      </c>
      <c r="AV837" s="301" t="b">
        <f t="shared" si="323"/>
        <v>0</v>
      </c>
      <c r="AW837" s="301" t="str">
        <f>IF( $AV837, IFERROR( IF(MATCH( $E837, 顎音化聲母!$H$9:$H$37, 0), TRUE, FALSE), FALSE), "")</f>
        <v/>
      </c>
      <c r="AX837" s="301" t="str">
        <f t="array" ref="AX837">IF( AND($AV837, $AW837), INDEX(顎音化聲母資料表, MATCH( $D837 &amp; $E837, 顎音化聲母!$L$5:$L$136, 0), 3), "")</f>
        <v/>
      </c>
      <c r="AY837" s="301" t="e">
        <f t="shared" si="322"/>
        <v>#REF!</v>
      </c>
      <c r="AZ837" s="362" t="e">
        <f t="array" ref="AZ837">IF($AY837="", "", IF( $AX837&lt;&gt;"", $AX837,INDEX(聲母資料表, $AY837, $AZ$5)))</f>
        <v>#REF!</v>
      </c>
      <c r="BA837" s="362" t="e">
        <f t="array" ref="BA837">IF($X837, "", INDEX(方音八音反切資料表, $AE837, $AJ837))</f>
        <v>#REF!</v>
      </c>
    </row>
    <row r="838" spans="2:53">
      <c r="B838" s="307">
        <f t="shared" si="304"/>
        <v>831</v>
      </c>
      <c r="C838" s="404" t="e">
        <f>MID(#REF!, B838, 1)</f>
        <v>#REF!</v>
      </c>
      <c r="D838" s="312"/>
      <c r="E838" s="312"/>
      <c r="F838" s="296"/>
      <c r="G838" s="418" t="e">
        <f t="shared" si="305"/>
        <v>#REF!</v>
      </c>
      <c r="H838" s="269" t="e" cm="1">
        <f t="array" ref="H838">IF( OR($U838, NOT($V838), $X838), "",  $AF838 &amp; INDEX(中文數值資料表, $AJ838, 2) &amp; $AC838)</f>
        <v>#REF!</v>
      </c>
      <c r="I838" s="332" t="e">
        <f t="shared" si="306"/>
        <v>#REF!</v>
      </c>
      <c r="J838" s="333" t="e">
        <f t="shared" si="307"/>
        <v>#REF!</v>
      </c>
      <c r="K838" s="334" t="e">
        <f t="shared" si="308"/>
        <v>#REF!</v>
      </c>
      <c r="L838" s="335" t="e">
        <f t="shared" si="309"/>
        <v>#REF!</v>
      </c>
      <c r="M838" s="270" t="e">
        <f t="shared" ca="1" si="310"/>
        <v>#REF!</v>
      </c>
      <c r="N838" s="270" t="e">
        <f t="shared" ca="1" si="311"/>
        <v>#REF!</v>
      </c>
      <c r="O838" s="270" t="e">
        <f t="shared" ca="1" si="312"/>
        <v>#REF!</v>
      </c>
      <c r="P838" s="270" t="e">
        <f t="shared" ca="1" si="328"/>
        <v>#REF!</v>
      </c>
      <c r="Q838" s="270" t="e">
        <f t="shared" ca="1" si="328"/>
        <v>#REF!</v>
      </c>
      <c r="R838" s="271" t="e">
        <f t="shared" ca="1" si="313"/>
        <v>#REF!</v>
      </c>
      <c r="S838" s="271" t="e">
        <f t="shared" ca="1" si="314"/>
        <v>#REF!</v>
      </c>
      <c r="T838" s="244"/>
      <c r="U838" s="272" t="b">
        <f t="shared" si="315"/>
        <v>0</v>
      </c>
      <c r="V838" s="272" t="e">
        <f t="shared" si="316"/>
        <v>#REF!</v>
      </c>
      <c r="W838" s="272" t="e">
        <f t="shared" si="324"/>
        <v>#REF!</v>
      </c>
      <c r="X838" s="272" t="e">
        <f t="shared" si="317"/>
        <v>#REF!</v>
      </c>
      <c r="Y838" s="272" t="e">
        <f t="shared" si="318"/>
        <v>#REF!</v>
      </c>
      <c r="Z838" s="298"/>
      <c r="AA838" s="305" t="e">
        <f t="shared" si="319"/>
        <v>#REF!</v>
      </c>
      <c r="AB838" s="301" t="e" cm="1">
        <f t="array" ref="AB838">IF( $AA838="", "", INDEX(聲母資料表, $AA838, AB$5))</f>
        <v>#REF!</v>
      </c>
      <c r="AC838" s="301" t="e" cm="1">
        <f t="array" ref="AC838">IF( $AA838="", "", INDEX(聲母資料表, $AA838, AC$5))</f>
        <v>#REF!</v>
      </c>
      <c r="AD838" s="305" t="e">
        <f t="shared" si="320"/>
        <v>#REF!</v>
      </c>
      <c r="AE838" s="301" t="e" cm="1">
        <f t="array" ref="AE838">IF( $X838, "", INDEX(韻母資料表, AD838, AE$5))</f>
        <v>#REF!</v>
      </c>
      <c r="AF838" s="301" t="e" cm="1">
        <f t="array" ref="AF838">IF( $X838, "", INDEX(韻母資料表, AE838, AF$5))</f>
        <v>#REF!</v>
      </c>
      <c r="AG838" s="298"/>
      <c r="AH838" s="301" t="e">
        <f t="array" ref="AH838">IF( $X838, "", IF( INDEX(韻母資料表, AD838, $AH$5) = "入聲", TRUE, FALSE) )</f>
        <v>#REF!</v>
      </c>
      <c r="AI838" s="302" t="e">
        <f t="shared" si="321"/>
        <v>#REF!</v>
      </c>
      <c r="AJ838" s="302" t="e">
        <f t="shared" si="325"/>
        <v>#REF!</v>
      </c>
      <c r="AK838" s="362" t="e">
        <f t="array" ref="AK838">IF( $X838, "", INDEX(韻母資料表, $AD838, $AK$5))</f>
        <v>#REF!</v>
      </c>
      <c r="AL838" s="362" t="e">
        <f t="array" ref="AL838">IF($X838, "", INDEX(白話字韻母八聲調資料表, $AE838, $AJ838))</f>
        <v>#REF!</v>
      </c>
      <c r="AM838" s="298"/>
      <c r="AN838" s="362" t="e" cm="1">
        <f t="array" ref="AN838">IF($W838, "", INDEX(聲母資料表, $AA838, AN$5))</f>
        <v>#REF!</v>
      </c>
      <c r="AO838" s="367" t="e" cm="1">
        <f t="array" ref="AO838">IF($X838, "", INDEX(韻母資料表, $AD838, AO$5))</f>
        <v>#REF!</v>
      </c>
      <c r="AP838" s="362" t="e" cm="1">
        <f t="array" ref="AP838">IF($X838, "", INDEX(台羅韻母八聲調資料表, $AE838, $F838))</f>
        <v>#REF!</v>
      </c>
      <c r="AQ838" s="298"/>
      <c r="AR838" s="302" t="e">
        <f t="array" ref="AR838">IF($W838, "", INDEX(聲母資料表, $AA838, $AR$5))</f>
        <v>#REF!</v>
      </c>
      <c r="AS838" s="303" t="e">
        <f t="array" ref="AS838">IF($X838, "", INDEX(韻母資料表, $AD838, $AS$5))</f>
        <v>#REF!</v>
      </c>
      <c r="AT838" s="302" t="e">
        <f t="array" ref="AT838">IF($X838, "", INDEX(閩拼韻母八聲調資料表, $AE838, $AJ838))</f>
        <v>#REF!</v>
      </c>
      <c r="AV838" s="301" t="b">
        <f t="shared" si="323"/>
        <v>0</v>
      </c>
      <c r="AW838" s="301" t="str">
        <f>IF( $AV838, IFERROR( IF(MATCH( $E838, 顎音化聲母!$H$9:$H$37, 0), TRUE, FALSE), FALSE), "")</f>
        <v/>
      </c>
      <c r="AX838" s="301" t="str">
        <f t="array" ref="AX838">IF( AND($AV838, $AW838), INDEX(顎音化聲母資料表, MATCH( $D838 &amp; $E838, 顎音化聲母!$L$5:$L$136, 0), 3), "")</f>
        <v/>
      </c>
      <c r="AY838" s="301" t="e">
        <f t="shared" si="322"/>
        <v>#REF!</v>
      </c>
      <c r="AZ838" s="362" t="e">
        <f t="array" ref="AZ838">IF($AY838="", "", IF( $AX838&lt;&gt;"", $AX838,INDEX(聲母資料表, $AY838, $AZ$5)))</f>
        <v>#REF!</v>
      </c>
      <c r="BA838" s="362" t="e">
        <f t="array" ref="BA838">IF($X838, "", INDEX(方音八音反切資料表, $AE838, $AJ838))</f>
        <v>#REF!</v>
      </c>
    </row>
    <row r="839" spans="2:53">
      <c r="B839" s="307">
        <f t="shared" si="304"/>
        <v>832</v>
      </c>
      <c r="C839" s="404" t="e">
        <f>MID(#REF!, B839, 1)</f>
        <v>#REF!</v>
      </c>
      <c r="D839" s="312"/>
      <c r="E839" s="312"/>
      <c r="F839" s="296"/>
      <c r="G839" s="418" t="e">
        <f t="shared" si="305"/>
        <v>#REF!</v>
      </c>
      <c r="H839" s="269" t="e" cm="1">
        <f t="array" ref="H839">IF( OR($U839, NOT($V839), $X839), "",  $AF839 &amp; INDEX(中文數值資料表, $AJ839, 2) &amp; $AC839)</f>
        <v>#REF!</v>
      </c>
      <c r="I839" s="332" t="e">
        <f t="shared" si="306"/>
        <v>#REF!</v>
      </c>
      <c r="J839" s="333" t="e">
        <f t="shared" si="307"/>
        <v>#REF!</v>
      </c>
      <c r="K839" s="334" t="e">
        <f t="shared" si="308"/>
        <v>#REF!</v>
      </c>
      <c r="L839" s="335" t="e">
        <f t="shared" si="309"/>
        <v>#REF!</v>
      </c>
      <c r="M839" s="270" t="e">
        <f t="shared" ca="1" si="310"/>
        <v>#REF!</v>
      </c>
      <c r="N839" s="270" t="e">
        <f t="shared" ca="1" si="311"/>
        <v>#REF!</v>
      </c>
      <c r="O839" s="270" t="e">
        <f t="shared" ca="1" si="312"/>
        <v>#REF!</v>
      </c>
      <c r="P839" s="270" t="e">
        <f t="shared" ca="1" si="328"/>
        <v>#REF!</v>
      </c>
      <c r="Q839" s="270" t="e">
        <f t="shared" ca="1" si="328"/>
        <v>#REF!</v>
      </c>
      <c r="R839" s="271" t="e">
        <f t="shared" ca="1" si="313"/>
        <v>#REF!</v>
      </c>
      <c r="S839" s="271" t="e">
        <f t="shared" ca="1" si="314"/>
        <v>#REF!</v>
      </c>
      <c r="T839" s="244"/>
      <c r="U839" s="272" t="b">
        <f t="shared" si="315"/>
        <v>0</v>
      </c>
      <c r="V839" s="272" t="e">
        <f t="shared" si="316"/>
        <v>#REF!</v>
      </c>
      <c r="W839" s="272" t="e">
        <f t="shared" si="324"/>
        <v>#REF!</v>
      </c>
      <c r="X839" s="272" t="e">
        <f t="shared" si="317"/>
        <v>#REF!</v>
      </c>
      <c r="Y839" s="272" t="e">
        <f t="shared" si="318"/>
        <v>#REF!</v>
      </c>
      <c r="Z839" s="298"/>
      <c r="AA839" s="305" t="e">
        <f t="shared" si="319"/>
        <v>#REF!</v>
      </c>
      <c r="AB839" s="301" t="e" cm="1">
        <f t="array" ref="AB839">IF( $AA839="", "", INDEX(聲母資料表, $AA839, AB$5))</f>
        <v>#REF!</v>
      </c>
      <c r="AC839" s="301" t="e" cm="1">
        <f t="array" ref="AC839">IF( $AA839="", "", INDEX(聲母資料表, $AA839, AC$5))</f>
        <v>#REF!</v>
      </c>
      <c r="AD839" s="305" t="e">
        <f t="shared" si="320"/>
        <v>#REF!</v>
      </c>
      <c r="AE839" s="301" t="e" cm="1">
        <f t="array" ref="AE839">IF( $X839, "", INDEX(韻母資料表, AD839, AE$5))</f>
        <v>#REF!</v>
      </c>
      <c r="AF839" s="301" t="e" cm="1">
        <f t="array" ref="AF839">IF( $X839, "", INDEX(韻母資料表, AE839, AF$5))</f>
        <v>#REF!</v>
      </c>
      <c r="AG839" s="298"/>
      <c r="AH839" s="301" t="e">
        <f t="array" ref="AH839">IF( $X839, "", IF( INDEX(韻母資料表, AD839, $AH$5) = "入聲", TRUE, FALSE) )</f>
        <v>#REF!</v>
      </c>
      <c r="AI839" s="302" t="e">
        <f t="shared" si="321"/>
        <v>#REF!</v>
      </c>
      <c r="AJ839" s="302" t="e">
        <f t="shared" si="325"/>
        <v>#REF!</v>
      </c>
      <c r="AK839" s="362" t="e">
        <f t="array" ref="AK839">IF( $X839, "", INDEX(韻母資料表, $AD839, $AK$5))</f>
        <v>#REF!</v>
      </c>
      <c r="AL839" s="362" t="e">
        <f t="array" ref="AL839">IF($X839, "", INDEX(白話字韻母八聲調資料表, $AE839, $AJ839))</f>
        <v>#REF!</v>
      </c>
      <c r="AM839" s="298"/>
      <c r="AN839" s="362" t="e" cm="1">
        <f t="array" ref="AN839">IF($W839, "", INDEX(聲母資料表, $AA839, AN$5))</f>
        <v>#REF!</v>
      </c>
      <c r="AO839" s="367" t="e" cm="1">
        <f t="array" ref="AO839">IF($X839, "", INDEX(韻母資料表, $AD839, AO$5))</f>
        <v>#REF!</v>
      </c>
      <c r="AP839" s="362" t="e" cm="1">
        <f t="array" ref="AP839">IF($X839, "", INDEX(台羅韻母八聲調資料表, $AE839, $F839))</f>
        <v>#REF!</v>
      </c>
      <c r="AQ839" s="298"/>
      <c r="AR839" s="302" t="e">
        <f t="array" ref="AR839">IF($W839, "", INDEX(聲母資料表, $AA839, $AR$5))</f>
        <v>#REF!</v>
      </c>
      <c r="AS839" s="303" t="e">
        <f t="array" ref="AS839">IF($X839, "", INDEX(韻母資料表, $AD839, $AS$5))</f>
        <v>#REF!</v>
      </c>
      <c r="AT839" s="302" t="e">
        <f t="array" ref="AT839">IF($X839, "", INDEX(閩拼韻母八聲調資料表, $AE839, $AJ839))</f>
        <v>#REF!</v>
      </c>
      <c r="AV839" s="301" t="b">
        <f t="shared" si="323"/>
        <v>0</v>
      </c>
      <c r="AW839" s="301" t="str">
        <f>IF( $AV839, IFERROR( IF(MATCH( $E839, 顎音化聲母!$H$9:$H$37, 0), TRUE, FALSE), FALSE), "")</f>
        <v/>
      </c>
      <c r="AX839" s="301" t="str">
        <f t="array" ref="AX839">IF( AND($AV839, $AW839), INDEX(顎音化聲母資料表, MATCH( $D839 &amp; $E839, 顎音化聲母!$L$5:$L$136, 0), 3), "")</f>
        <v/>
      </c>
      <c r="AY839" s="301" t="e">
        <f t="shared" si="322"/>
        <v>#REF!</v>
      </c>
      <c r="AZ839" s="362" t="e">
        <f t="array" ref="AZ839">IF($AY839="", "", IF( $AX839&lt;&gt;"", $AX839,INDEX(聲母資料表, $AY839, $AZ$5)))</f>
        <v>#REF!</v>
      </c>
      <c r="BA839" s="362" t="e">
        <f t="array" ref="BA839">IF($X839, "", INDEX(方音八音反切資料表, $AE839, $AJ839))</f>
        <v>#REF!</v>
      </c>
    </row>
    <row r="840" spans="2:53">
      <c r="B840" s="307">
        <f t="shared" ref="B840:B903" si="329">ROW() - ROW($7:$7)</f>
        <v>833</v>
      </c>
      <c r="C840" s="404" t="e">
        <f>MID(#REF!, B840, 1)</f>
        <v>#REF!</v>
      </c>
      <c r="D840" s="312"/>
      <c r="E840" s="312"/>
      <c r="F840" s="296"/>
      <c r="G840" s="418" t="e">
        <f t="shared" ref="G840:G903" si="330" xml:space="preserve"> IF(NOT($V840), "", C840 &amp; " (" &amp; _xlfn.CONCAT(D840:F840) &amp; ") " )</f>
        <v>#REF!</v>
      </c>
      <c r="H840" s="269" t="e" cm="1">
        <f t="array" ref="H840">IF( OR($U840, NOT($V840), $X840), "",  $AF840 &amp; INDEX(中文數值資料表, $AJ840, 2) &amp; $AC840)</f>
        <v>#REF!</v>
      </c>
      <c r="I840" s="332" t="e">
        <f t="shared" ref="I840:I903" si="331">IF( NOT($U840), TRIM( $D840 &amp; $AL840), "")</f>
        <v>#REF!</v>
      </c>
      <c r="J840" s="333" t="e">
        <f t="shared" ref="J840:J903" si="332">IF( NOT($U840), TRIM( $AN840 &amp; $AP840 ), "")</f>
        <v>#REF!</v>
      </c>
      <c r="K840" s="334" t="e">
        <f t="shared" ref="K840:K903" si="333">IF( NOT($U840), TRIM($AR840 &amp; $AT840), "")</f>
        <v>#REF!</v>
      </c>
      <c r="L840" s="335" t="e">
        <f t="shared" ref="L840:L903" si="334">IF( NOT($U840), TRIM($AZ840 &amp; $BA840), "")</f>
        <v>#REF!</v>
      </c>
      <c r="M840" s="270" t="e">
        <f t="shared" ref="M840:M903" ca="1" si="335">IF( $U840, "\ltjruby{" &amp; $C840 &amp; "}{}\" &amp; CHAR(10), IF($C840=CHAR(10), "\vskip 0.5 cm" &amp; CHAR(10), "\ltjruby{" &amp; $C840 &amp; "}{" &amp; INDIRECT( ADDRESS(ROW(), COLUMN() - $G$5) ) &amp; "}\" &amp; CHAR(10)))</f>
        <v>#REF!</v>
      </c>
      <c r="N840" s="270" t="e">
        <f t="shared" ref="N840:N903" ca="1" si="336">IF( $U840, ($C840 &amp; CHAR(10)), IF($C840=CHAR(10), (CHAR(10) &amp; "&lt;/p&gt;" &amp; CHAR(10) &amp; "&lt;p&gt;" &amp; CHAR(10)), "&lt;ruby&gt;" &amp; $C840 &amp; "&lt;rt&gt;" &amp; INDIRECT( ADDRESS(ROW(), COLUMN() - $P$5) ) &amp; "&lt;/rt&gt;&lt;/ruby&gt;" &amp; CHAR(10))
)</f>
        <v>#REF!</v>
      </c>
      <c r="O840" s="270" t="e">
        <f t="shared" ref="O840:O903" ca="1" si="337">IF( $U840, ($C840 &amp; CHAR(10)), IF($C840=CHAR(10), (CHAR(10) &amp; "&lt;/p&gt;" &amp; CHAR(10) &amp; "&lt;p&gt;" &amp; CHAR(10)), "&lt;ruby&gt;" &amp; $C840 &amp; "&lt;rt&gt;" &amp; INDIRECT( ADDRESS(ROW(), COLUMN() - $O$5) ) &amp; "&lt;/rt&gt;&lt;/ruby&gt;" &amp; CHAR(10)))</f>
        <v>#REF!</v>
      </c>
      <c r="P840" s="270" t="e">
        <f t="shared" ca="1" si="328"/>
        <v>#REF!</v>
      </c>
      <c r="Q840" s="270" t="e">
        <f t="shared" ca="1" si="328"/>
        <v>#REF!</v>
      </c>
      <c r="R840" s="271" t="e">
        <f t="shared" ref="R840:R903" ca="1" si="338">IF( $U840, ($C840 &amp; CHAR(10)), IF($C840=CHAR(10), (CHAR(10) &amp; "&lt;/p&gt;" &amp; CHAR(10) &amp; "&lt;p&gt;" &amp; CHAR(10)), "&lt;ruby&gt;" &amp; $C840 &amp; "&lt;rtc&gt;" &amp; INDIRECT( ADDRESS(ROW(), COLUMN() - $R$5) ) &amp; "&lt;/rtc&gt;&lt;/ruby&gt;" &amp; CHAR(10)))</f>
        <v>#REF!</v>
      </c>
      <c r="S840" s="271" t="e">
        <f t="shared" ref="S840:S903" ca="1" si="339">IF( $U840, ($C840 &amp; CHAR(10)), IF($C840=CHAR(10), (CHAR(10) &amp; "&lt;/p&gt;" &amp; CHAR(10) &amp; "&lt;p&gt;" &amp; CHAR(10)), "&lt;ruby&gt;" &amp; $C840  &amp; "&lt;rt&gt;" &amp; INDIRECT( ADDRESS(ROW(), COLUMN() - $S$4) ) &amp; "&lt;/rt&gt;" &amp; "&lt;rtc&gt;" &amp; INDIRECT( ADDRESS(ROW(), COLUMN() - $S$5) ) &amp; "&lt;/rtc&gt;&lt;/ruby&gt;"&amp; CHAR(10)))</f>
        <v>#REF!</v>
      </c>
      <c r="T840" s="244"/>
      <c r="U840" s="272" t="b">
        <f t="shared" ref="U840:U903" si="340">IFERROR( IF( MATCH($C840, 標題符號清單, 0) &gt; 0, TRUE, FALSE), FALSE)</f>
        <v>0</v>
      </c>
      <c r="V840" s="272" t="e">
        <f t="shared" ref="V840:V903" si="341">AND( NOT($U840), $C840&lt;&gt;"", $C840&lt;&gt;CHAR(10) )</f>
        <v>#REF!</v>
      </c>
      <c r="W840" s="272" t="e">
        <f t="shared" si="324"/>
        <v>#REF!</v>
      </c>
      <c r="X840" s="272" t="e">
        <f t="shared" ref="X840:X903" si="342">IF( OR($U840, NOT($V840)), TRUE, IF($E840="", TRUE, FALSE))</f>
        <v>#REF!</v>
      </c>
      <c r="Y840" s="272" t="e">
        <f t="shared" ref="Y840:Y903" si="343">AND($V840, $F840="")</f>
        <v>#REF!</v>
      </c>
      <c r="Z840" s="298"/>
      <c r="AA840" s="305" t="e">
        <f t="shared" ref="AA840:AA903" si="344">IF(OR($U840, NOT($V840)), "", IF($D840="", 18, MATCH($D840, 聲母碼, 0)) )</f>
        <v>#REF!</v>
      </c>
      <c r="AB840" s="301" t="e" cm="1">
        <f t="array" ref="AB840">IF( $AA840="", "", INDEX(聲母資料表, $AA840, AB$5))</f>
        <v>#REF!</v>
      </c>
      <c r="AC840" s="301" t="e" cm="1">
        <f t="array" ref="AC840">IF( $AA840="", "", INDEX(聲母資料表, $AA840, AC$5))</f>
        <v>#REF!</v>
      </c>
      <c r="AD840" s="305" t="e">
        <f t="shared" ref="AD840:AD903" si="345">IF( $X840, "", MATCH(E840, 韻母碼, 0) )</f>
        <v>#REF!</v>
      </c>
      <c r="AE840" s="301" t="e" cm="1">
        <f t="array" ref="AE840">IF( $X840, "", INDEX(韻母資料表, AD840, AE$5))</f>
        <v>#REF!</v>
      </c>
      <c r="AF840" s="301" t="e" cm="1">
        <f t="array" ref="AF840">IF( $X840, "", INDEX(韻母資料表, AE840, AF$5))</f>
        <v>#REF!</v>
      </c>
      <c r="AG840" s="298"/>
      <c r="AH840" s="301" t="e">
        <f t="array" ref="AH840">IF( $X840, "", IF( INDEX(韻母資料表, AD840, $AH$5) = "入聲", TRUE, FALSE) )</f>
        <v>#REF!</v>
      </c>
      <c r="AI840" s="302" t="e">
        <f t="shared" ref="AI840:AI903" si="346">IF($V840=FALSE, "", IF($AH840=TRUE, 4, 1))</f>
        <v>#REF!</v>
      </c>
      <c r="AJ840" s="302" t="e">
        <f t="shared" si="325"/>
        <v>#REF!</v>
      </c>
      <c r="AK840" s="362" t="e">
        <f t="array" ref="AK840">IF( $X840, "", INDEX(韻母資料表, $AD840, $AK$5))</f>
        <v>#REF!</v>
      </c>
      <c r="AL840" s="362" t="e">
        <f t="array" ref="AL840">IF($X840, "", INDEX(白話字韻母八聲調資料表, $AE840, $AJ840))</f>
        <v>#REF!</v>
      </c>
      <c r="AM840" s="298"/>
      <c r="AN840" s="362" t="e" cm="1">
        <f t="array" ref="AN840">IF($W840, "", INDEX(聲母資料表, $AA840, AN$5))</f>
        <v>#REF!</v>
      </c>
      <c r="AO840" s="367" t="e" cm="1">
        <f t="array" ref="AO840">IF($X840, "", INDEX(韻母資料表, $AD840, AO$5))</f>
        <v>#REF!</v>
      </c>
      <c r="AP840" s="362" t="e" cm="1">
        <f t="array" ref="AP840">IF($X840, "", INDEX(台羅韻母八聲調資料表, $AE840, $F840))</f>
        <v>#REF!</v>
      </c>
      <c r="AQ840" s="298"/>
      <c r="AR840" s="302" t="e">
        <f t="array" ref="AR840">IF($W840, "", INDEX(聲母資料表, $AA840, $AR$5))</f>
        <v>#REF!</v>
      </c>
      <c r="AS840" s="303" t="e">
        <f t="array" ref="AS840">IF($X840, "", INDEX(韻母資料表, $AD840, $AS$5))</f>
        <v>#REF!</v>
      </c>
      <c r="AT840" s="302" t="e">
        <f t="array" ref="AT840">IF($X840, "", INDEX(閩拼韻母八聲調資料表, $AE840, $AJ840))</f>
        <v>#REF!</v>
      </c>
      <c r="AV840" s="301" t="b">
        <f t="shared" si="323"/>
        <v>0</v>
      </c>
      <c r="AW840" s="301" t="str">
        <f>IF( $AV840, IFERROR( IF(MATCH( $E840, 顎音化聲母!$H$9:$H$37, 0), TRUE, FALSE), FALSE), "")</f>
        <v/>
      </c>
      <c r="AX840" s="301" t="str">
        <f t="array" ref="AX840">IF( AND($AV840, $AW840), INDEX(顎音化聲母資料表, MATCH( $D840 &amp; $E840, 顎音化聲母!$L$5:$L$136, 0), 3), "")</f>
        <v/>
      </c>
      <c r="AY840" s="301" t="e">
        <f t="shared" ref="AY840:AY903" si="347">IF($W840, "", AA840)</f>
        <v>#REF!</v>
      </c>
      <c r="AZ840" s="362" t="e">
        <f t="array" ref="AZ840">IF($AY840="", "", IF( $AX840&lt;&gt;"", $AX840,INDEX(聲母資料表, $AY840, $AZ$5)))</f>
        <v>#REF!</v>
      </c>
      <c r="BA840" s="362" t="e">
        <f t="array" ref="BA840">IF($X840, "", INDEX(方音八音反切資料表, $AE840, $AJ840))</f>
        <v>#REF!</v>
      </c>
    </row>
    <row r="841" spans="2:53">
      <c r="B841" s="307">
        <f t="shared" si="329"/>
        <v>834</v>
      </c>
      <c r="C841" s="404" t="e">
        <f>MID(#REF!, B841, 1)</f>
        <v>#REF!</v>
      </c>
      <c r="D841" s="312"/>
      <c r="E841" s="312"/>
      <c r="F841" s="296"/>
      <c r="G841" s="418" t="e">
        <f t="shared" si="330"/>
        <v>#REF!</v>
      </c>
      <c r="H841" s="269" t="e" cm="1">
        <f t="array" ref="H841">IF( OR($U841, NOT($V841), $X841), "",  $AF841 &amp; INDEX(中文數值資料表, $AJ841, 2) &amp; $AC841)</f>
        <v>#REF!</v>
      </c>
      <c r="I841" s="332" t="e">
        <f t="shared" si="331"/>
        <v>#REF!</v>
      </c>
      <c r="J841" s="333" t="e">
        <f t="shared" si="332"/>
        <v>#REF!</v>
      </c>
      <c r="K841" s="334" t="e">
        <f t="shared" si="333"/>
        <v>#REF!</v>
      </c>
      <c r="L841" s="335" t="e">
        <f t="shared" si="334"/>
        <v>#REF!</v>
      </c>
      <c r="M841" s="270" t="e">
        <f t="shared" ca="1" si="335"/>
        <v>#REF!</v>
      </c>
      <c r="N841" s="270" t="e">
        <f t="shared" ca="1" si="336"/>
        <v>#REF!</v>
      </c>
      <c r="O841" s="270" t="e">
        <f t="shared" ca="1" si="337"/>
        <v>#REF!</v>
      </c>
      <c r="P841" s="270" t="e">
        <f t="shared" ca="1" si="328"/>
        <v>#REF!</v>
      </c>
      <c r="Q841" s="270" t="e">
        <f t="shared" ca="1" si="328"/>
        <v>#REF!</v>
      </c>
      <c r="R841" s="271" t="e">
        <f t="shared" ca="1" si="338"/>
        <v>#REF!</v>
      </c>
      <c r="S841" s="271" t="e">
        <f t="shared" ca="1" si="339"/>
        <v>#REF!</v>
      </c>
      <c r="T841" s="244"/>
      <c r="U841" s="272" t="b">
        <f t="shared" si="340"/>
        <v>0</v>
      </c>
      <c r="V841" s="272" t="e">
        <f t="shared" si="341"/>
        <v>#REF!</v>
      </c>
      <c r="W841" s="272" t="e">
        <f t="shared" si="324"/>
        <v>#REF!</v>
      </c>
      <c r="X841" s="272" t="e">
        <f t="shared" si="342"/>
        <v>#REF!</v>
      </c>
      <c r="Y841" s="272" t="e">
        <f t="shared" si="343"/>
        <v>#REF!</v>
      </c>
      <c r="Z841" s="298"/>
      <c r="AA841" s="305" t="e">
        <f t="shared" si="344"/>
        <v>#REF!</v>
      </c>
      <c r="AB841" s="301" t="e" cm="1">
        <f t="array" ref="AB841">IF( $AA841="", "", INDEX(聲母資料表, $AA841, AB$5))</f>
        <v>#REF!</v>
      </c>
      <c r="AC841" s="301" t="e" cm="1">
        <f t="array" ref="AC841">IF( $AA841="", "", INDEX(聲母資料表, $AA841, AC$5))</f>
        <v>#REF!</v>
      </c>
      <c r="AD841" s="305" t="e">
        <f t="shared" si="345"/>
        <v>#REF!</v>
      </c>
      <c r="AE841" s="301" t="e" cm="1">
        <f t="array" ref="AE841">IF( $X841, "", INDEX(韻母資料表, AD841, AE$5))</f>
        <v>#REF!</v>
      </c>
      <c r="AF841" s="301" t="e" cm="1">
        <f t="array" ref="AF841">IF( $X841, "", INDEX(韻母資料表, AE841, AF$5))</f>
        <v>#REF!</v>
      </c>
      <c r="AG841" s="298"/>
      <c r="AH841" s="301" t="e">
        <f t="array" ref="AH841">IF( $X841, "", IF( INDEX(韻母資料表, AD841, $AH$5) = "入聲", TRUE, FALSE) )</f>
        <v>#REF!</v>
      </c>
      <c r="AI841" s="302" t="e">
        <f t="shared" si="346"/>
        <v>#REF!</v>
      </c>
      <c r="AJ841" s="302" t="e">
        <f t="shared" si="325"/>
        <v>#REF!</v>
      </c>
      <c r="AK841" s="362" t="e">
        <f t="array" ref="AK841">IF( $X841, "", INDEX(韻母資料表, $AD841, $AK$5))</f>
        <v>#REF!</v>
      </c>
      <c r="AL841" s="362" t="e">
        <f t="array" ref="AL841">IF($X841, "", INDEX(白話字韻母八聲調資料表, $AE841, $AJ841))</f>
        <v>#REF!</v>
      </c>
      <c r="AM841" s="298"/>
      <c r="AN841" s="362" t="e" cm="1">
        <f t="array" ref="AN841">IF($W841, "", INDEX(聲母資料表, $AA841, AN$5))</f>
        <v>#REF!</v>
      </c>
      <c r="AO841" s="367" t="e" cm="1">
        <f t="array" ref="AO841">IF($X841, "", INDEX(韻母資料表, $AD841, AO$5))</f>
        <v>#REF!</v>
      </c>
      <c r="AP841" s="362" t="e" cm="1">
        <f t="array" ref="AP841">IF($X841, "", INDEX(台羅韻母八聲調資料表, $AE841, $F841))</f>
        <v>#REF!</v>
      </c>
      <c r="AQ841" s="298"/>
      <c r="AR841" s="302" t="e">
        <f t="array" ref="AR841">IF($W841, "", INDEX(聲母資料表, $AA841, $AR$5))</f>
        <v>#REF!</v>
      </c>
      <c r="AS841" s="303" t="e">
        <f t="array" ref="AS841">IF($X841, "", INDEX(韻母資料表, $AD841, $AS$5))</f>
        <v>#REF!</v>
      </c>
      <c r="AT841" s="302" t="e">
        <f t="array" ref="AT841">IF($X841, "", INDEX(閩拼韻母八聲調資料表, $AE841, $AJ841))</f>
        <v>#REF!</v>
      </c>
      <c r="AV841" s="301" t="b">
        <f t="shared" ref="AV841:AV904" si="348">IF( OR($D841="ch", $D841="chh", $D841="j", $D841="s"), TRUE, FALSE)</f>
        <v>0</v>
      </c>
      <c r="AW841" s="301" t="str">
        <f>IF( $AV841, IFERROR( IF(MATCH( $E841, 顎音化聲母!$H$9:$H$37, 0), TRUE, FALSE), FALSE), "")</f>
        <v/>
      </c>
      <c r="AX841" s="301" t="str">
        <f t="array" ref="AX841">IF( AND($AV841, $AW841), INDEX(顎音化聲母資料表, MATCH( $D841 &amp; $E841, 顎音化聲母!$L$5:$L$136, 0), 3), "")</f>
        <v/>
      </c>
      <c r="AY841" s="301" t="e">
        <f t="shared" si="347"/>
        <v>#REF!</v>
      </c>
      <c r="AZ841" s="362" t="e">
        <f t="array" ref="AZ841">IF($AY841="", "", IF( $AX841&lt;&gt;"", $AX841,INDEX(聲母資料表, $AY841, $AZ$5)))</f>
        <v>#REF!</v>
      </c>
      <c r="BA841" s="362" t="e">
        <f t="array" ref="BA841">IF($X841, "", INDEX(方音八音反切資料表, $AE841, $AJ841))</f>
        <v>#REF!</v>
      </c>
    </row>
    <row r="842" spans="2:53">
      <c r="B842" s="307">
        <f t="shared" si="329"/>
        <v>835</v>
      </c>
      <c r="C842" s="404" t="e">
        <f>MID(#REF!, B842, 1)</f>
        <v>#REF!</v>
      </c>
      <c r="D842" s="312"/>
      <c r="E842" s="312"/>
      <c r="F842" s="296"/>
      <c r="G842" s="418" t="e">
        <f t="shared" si="330"/>
        <v>#REF!</v>
      </c>
      <c r="H842" s="269" t="e" cm="1">
        <f t="array" ref="H842">IF( OR($U842, NOT($V842), $X842), "",  $AF842 &amp; INDEX(中文數值資料表, $AJ842, 2) &amp; $AC842)</f>
        <v>#REF!</v>
      </c>
      <c r="I842" s="332" t="e">
        <f t="shared" si="331"/>
        <v>#REF!</v>
      </c>
      <c r="J842" s="333" t="e">
        <f t="shared" si="332"/>
        <v>#REF!</v>
      </c>
      <c r="K842" s="334" t="e">
        <f t="shared" si="333"/>
        <v>#REF!</v>
      </c>
      <c r="L842" s="335" t="e">
        <f t="shared" si="334"/>
        <v>#REF!</v>
      </c>
      <c r="M842" s="270" t="e">
        <f t="shared" ca="1" si="335"/>
        <v>#REF!</v>
      </c>
      <c r="N842" s="270" t="e">
        <f t="shared" ca="1" si="336"/>
        <v>#REF!</v>
      </c>
      <c r="O842" s="270" t="e">
        <f t="shared" ca="1" si="337"/>
        <v>#REF!</v>
      </c>
      <c r="P842" s="270" t="e">
        <f t="shared" ca="1" si="328"/>
        <v>#REF!</v>
      </c>
      <c r="Q842" s="270" t="e">
        <f t="shared" ca="1" si="328"/>
        <v>#REF!</v>
      </c>
      <c r="R842" s="271" t="e">
        <f t="shared" ca="1" si="338"/>
        <v>#REF!</v>
      </c>
      <c r="S842" s="271" t="e">
        <f t="shared" ca="1" si="339"/>
        <v>#REF!</v>
      </c>
      <c r="T842" s="244"/>
      <c r="U842" s="272" t="b">
        <f t="shared" si="340"/>
        <v>0</v>
      </c>
      <c r="V842" s="272" t="e">
        <f t="shared" si="341"/>
        <v>#REF!</v>
      </c>
      <c r="W842" s="272" t="e">
        <f t="shared" ref="W842:W905" si="349">IF( OR($U842, NOT($V842)), TRUE, IF($D842="", TRUE, FALSE) )</f>
        <v>#REF!</v>
      </c>
      <c r="X842" s="272" t="e">
        <f t="shared" si="342"/>
        <v>#REF!</v>
      </c>
      <c r="Y842" s="272" t="e">
        <f t="shared" si="343"/>
        <v>#REF!</v>
      </c>
      <c r="Z842" s="298"/>
      <c r="AA842" s="305" t="e">
        <f t="shared" si="344"/>
        <v>#REF!</v>
      </c>
      <c r="AB842" s="301" t="e" cm="1">
        <f t="array" ref="AB842">IF( $AA842="", "", INDEX(聲母資料表, $AA842, AB$5))</f>
        <v>#REF!</v>
      </c>
      <c r="AC842" s="301" t="e" cm="1">
        <f t="array" ref="AC842">IF( $AA842="", "", INDEX(聲母資料表, $AA842, AC$5))</f>
        <v>#REF!</v>
      </c>
      <c r="AD842" s="305" t="e">
        <f t="shared" si="345"/>
        <v>#REF!</v>
      </c>
      <c r="AE842" s="301" t="e" cm="1">
        <f t="array" ref="AE842">IF( $X842, "", INDEX(韻母資料表, AD842, AE$5))</f>
        <v>#REF!</v>
      </c>
      <c r="AF842" s="301" t="e" cm="1">
        <f t="array" ref="AF842">IF( $X842, "", INDEX(韻母資料表, AE842, AF$5))</f>
        <v>#REF!</v>
      </c>
      <c r="AG842" s="298"/>
      <c r="AH842" s="301" t="e">
        <f t="array" ref="AH842">IF( $X842, "", IF( INDEX(韻母資料表, AD842, $AH$5) = "入聲", TRUE, FALSE) )</f>
        <v>#REF!</v>
      </c>
      <c r="AI842" s="302" t="e">
        <f t="shared" si="346"/>
        <v>#REF!</v>
      </c>
      <c r="AJ842" s="302" t="e">
        <f t="shared" si="325"/>
        <v>#REF!</v>
      </c>
      <c r="AK842" s="362" t="e">
        <f t="array" ref="AK842">IF( $X842, "", INDEX(韻母資料表, $AD842, $AK$5))</f>
        <v>#REF!</v>
      </c>
      <c r="AL842" s="362" t="e">
        <f t="array" ref="AL842">IF($X842, "", INDEX(白話字韻母八聲調資料表, $AE842, $AJ842))</f>
        <v>#REF!</v>
      </c>
      <c r="AM842" s="298"/>
      <c r="AN842" s="362" t="e" cm="1">
        <f t="array" ref="AN842">IF($W842, "", INDEX(聲母資料表, $AA842, AN$5))</f>
        <v>#REF!</v>
      </c>
      <c r="AO842" s="367" t="e" cm="1">
        <f t="array" ref="AO842">IF($X842, "", INDEX(韻母資料表, $AD842, AO$5))</f>
        <v>#REF!</v>
      </c>
      <c r="AP842" s="362" t="e" cm="1">
        <f t="array" ref="AP842">IF($X842, "", INDEX(台羅韻母八聲調資料表, $AE842, $F842))</f>
        <v>#REF!</v>
      </c>
      <c r="AQ842" s="298"/>
      <c r="AR842" s="302" t="e">
        <f t="array" ref="AR842">IF($W842, "", INDEX(聲母資料表, $AA842, $AR$5))</f>
        <v>#REF!</v>
      </c>
      <c r="AS842" s="303" t="e">
        <f t="array" ref="AS842">IF($X842, "", INDEX(韻母資料表, $AD842, $AS$5))</f>
        <v>#REF!</v>
      </c>
      <c r="AT842" s="302" t="e">
        <f t="array" ref="AT842">IF($X842, "", INDEX(閩拼韻母八聲調資料表, $AE842, $AJ842))</f>
        <v>#REF!</v>
      </c>
      <c r="AV842" s="301" t="b">
        <f t="shared" si="348"/>
        <v>0</v>
      </c>
      <c r="AW842" s="301" t="str">
        <f>IF( $AV842, IFERROR( IF(MATCH( $E842, 顎音化聲母!$H$9:$H$37, 0), TRUE, FALSE), FALSE), "")</f>
        <v/>
      </c>
      <c r="AX842" s="301" t="str">
        <f t="array" ref="AX842">IF( AND($AV842, $AW842), INDEX(顎音化聲母資料表, MATCH( $D842 &amp; $E842, 顎音化聲母!$L$5:$L$136, 0), 3), "")</f>
        <v/>
      </c>
      <c r="AY842" s="301" t="e">
        <f t="shared" si="347"/>
        <v>#REF!</v>
      </c>
      <c r="AZ842" s="362" t="e">
        <f t="array" ref="AZ842">IF($AY842="", "", IF( $AX842&lt;&gt;"", $AX842,INDEX(聲母資料表, $AY842, $AZ$5)))</f>
        <v>#REF!</v>
      </c>
      <c r="BA842" s="362" t="e">
        <f t="array" ref="BA842">IF($X842, "", INDEX(方音八音反切資料表, $AE842, $AJ842))</f>
        <v>#REF!</v>
      </c>
    </row>
    <row r="843" spans="2:53">
      <c r="B843" s="307">
        <f t="shared" si="329"/>
        <v>836</v>
      </c>
      <c r="C843" s="404" t="e">
        <f>MID(#REF!, B843, 1)</f>
        <v>#REF!</v>
      </c>
      <c r="D843" s="312"/>
      <c r="E843" s="312"/>
      <c r="F843" s="296"/>
      <c r="G843" s="418" t="e">
        <f t="shared" si="330"/>
        <v>#REF!</v>
      </c>
      <c r="H843" s="269" t="e" cm="1">
        <f t="array" ref="H843">IF( OR($U843, NOT($V843), $X843), "",  $AF843 &amp; INDEX(中文數值資料表, $AJ843, 2) &amp; $AC843)</f>
        <v>#REF!</v>
      </c>
      <c r="I843" s="332" t="e">
        <f t="shared" si="331"/>
        <v>#REF!</v>
      </c>
      <c r="J843" s="333" t="e">
        <f t="shared" si="332"/>
        <v>#REF!</v>
      </c>
      <c r="K843" s="334" t="e">
        <f t="shared" si="333"/>
        <v>#REF!</v>
      </c>
      <c r="L843" s="335" t="e">
        <f t="shared" si="334"/>
        <v>#REF!</v>
      </c>
      <c r="M843" s="270" t="e">
        <f t="shared" ca="1" si="335"/>
        <v>#REF!</v>
      </c>
      <c r="N843" s="270" t="e">
        <f t="shared" ca="1" si="336"/>
        <v>#REF!</v>
      </c>
      <c r="O843" s="270" t="e">
        <f t="shared" ca="1" si="337"/>
        <v>#REF!</v>
      </c>
      <c r="P843" s="270" t="e">
        <f t="shared" ca="1" si="328"/>
        <v>#REF!</v>
      </c>
      <c r="Q843" s="270" t="e">
        <f t="shared" ca="1" si="328"/>
        <v>#REF!</v>
      </c>
      <c r="R843" s="271" t="e">
        <f t="shared" ca="1" si="338"/>
        <v>#REF!</v>
      </c>
      <c r="S843" s="271" t="e">
        <f t="shared" ca="1" si="339"/>
        <v>#REF!</v>
      </c>
      <c r="T843" s="244"/>
      <c r="U843" s="272" t="b">
        <f t="shared" si="340"/>
        <v>0</v>
      </c>
      <c r="V843" s="272" t="e">
        <f t="shared" si="341"/>
        <v>#REF!</v>
      </c>
      <c r="W843" s="272" t="e">
        <f t="shared" si="349"/>
        <v>#REF!</v>
      </c>
      <c r="X843" s="272" t="e">
        <f t="shared" si="342"/>
        <v>#REF!</v>
      </c>
      <c r="Y843" s="272" t="e">
        <f t="shared" si="343"/>
        <v>#REF!</v>
      </c>
      <c r="Z843" s="298"/>
      <c r="AA843" s="305" t="e">
        <f t="shared" si="344"/>
        <v>#REF!</v>
      </c>
      <c r="AB843" s="301" t="e" cm="1">
        <f t="array" ref="AB843">IF( $AA843="", "", INDEX(聲母資料表, $AA843, AB$5))</f>
        <v>#REF!</v>
      </c>
      <c r="AC843" s="301" t="e" cm="1">
        <f t="array" ref="AC843">IF( $AA843="", "", INDEX(聲母資料表, $AA843, AC$5))</f>
        <v>#REF!</v>
      </c>
      <c r="AD843" s="305" t="e">
        <f t="shared" si="345"/>
        <v>#REF!</v>
      </c>
      <c r="AE843" s="301" t="e" cm="1">
        <f t="array" ref="AE843">IF( $X843, "", INDEX(韻母資料表, AD843, AE$5))</f>
        <v>#REF!</v>
      </c>
      <c r="AF843" s="301" t="e" cm="1">
        <f t="array" ref="AF843">IF( $X843, "", INDEX(韻母資料表, AE843, AF$5))</f>
        <v>#REF!</v>
      </c>
      <c r="AG843" s="298"/>
      <c r="AH843" s="301" t="e">
        <f t="array" ref="AH843">IF( $X843, "", IF( INDEX(韻母資料表, AD843, $AH$5) = "入聲", TRUE, FALSE) )</f>
        <v>#REF!</v>
      </c>
      <c r="AI843" s="302" t="e">
        <f t="shared" si="346"/>
        <v>#REF!</v>
      </c>
      <c r="AJ843" s="302" t="e">
        <f t="shared" si="325"/>
        <v>#REF!</v>
      </c>
      <c r="AK843" s="362" t="e">
        <f t="array" ref="AK843">IF( $X843, "", INDEX(韻母資料表, $AD843, $AK$5))</f>
        <v>#REF!</v>
      </c>
      <c r="AL843" s="362" t="e">
        <f t="array" ref="AL843">IF($X843, "", INDEX(白話字韻母八聲調資料表, $AE843, $AJ843))</f>
        <v>#REF!</v>
      </c>
      <c r="AM843" s="298"/>
      <c r="AN843" s="362" t="e" cm="1">
        <f t="array" ref="AN843">IF($W843, "", INDEX(聲母資料表, $AA843, AN$5))</f>
        <v>#REF!</v>
      </c>
      <c r="AO843" s="367" t="e" cm="1">
        <f t="array" ref="AO843">IF($X843, "", INDEX(韻母資料表, $AD843, AO$5))</f>
        <v>#REF!</v>
      </c>
      <c r="AP843" s="362" t="e" cm="1">
        <f t="array" ref="AP843">IF($X843, "", INDEX(台羅韻母八聲調資料表, $AE843, $F843))</f>
        <v>#REF!</v>
      </c>
      <c r="AQ843" s="298"/>
      <c r="AR843" s="302" t="e">
        <f t="array" ref="AR843">IF($W843, "", INDEX(聲母資料表, $AA843, $AR$5))</f>
        <v>#REF!</v>
      </c>
      <c r="AS843" s="303" t="e">
        <f t="array" ref="AS843">IF($X843, "", INDEX(韻母資料表, $AD843, $AS$5))</f>
        <v>#REF!</v>
      </c>
      <c r="AT843" s="302" t="e">
        <f t="array" ref="AT843">IF($X843, "", INDEX(閩拼韻母八聲調資料表, $AE843, $AJ843))</f>
        <v>#REF!</v>
      </c>
      <c r="AV843" s="301" t="b">
        <f t="shared" si="348"/>
        <v>0</v>
      </c>
      <c r="AW843" s="301" t="str">
        <f>IF( $AV843, IFERROR( IF(MATCH( $E843, 顎音化聲母!$H$9:$H$37, 0), TRUE, FALSE), FALSE), "")</f>
        <v/>
      </c>
      <c r="AX843" s="301" t="str">
        <f t="array" ref="AX843">IF( AND($AV843, $AW843), INDEX(顎音化聲母資料表, MATCH( $D843 &amp; $E843, 顎音化聲母!$L$5:$L$136, 0), 3), "")</f>
        <v/>
      </c>
      <c r="AY843" s="301" t="e">
        <f t="shared" si="347"/>
        <v>#REF!</v>
      </c>
      <c r="AZ843" s="362" t="e">
        <f t="array" ref="AZ843">IF($AY843="", "", IF( $AX843&lt;&gt;"", $AX843,INDEX(聲母資料表, $AY843, $AZ$5)))</f>
        <v>#REF!</v>
      </c>
      <c r="BA843" s="362" t="e">
        <f t="array" ref="BA843">IF($X843, "", INDEX(方音八音反切資料表, $AE843, $AJ843))</f>
        <v>#REF!</v>
      </c>
    </row>
    <row r="844" spans="2:53">
      <c r="B844" s="307">
        <f t="shared" si="329"/>
        <v>837</v>
      </c>
      <c r="C844" s="404" t="e">
        <f>MID(#REF!, B844, 1)</f>
        <v>#REF!</v>
      </c>
      <c r="D844" s="312"/>
      <c r="E844" s="312"/>
      <c r="F844" s="296"/>
      <c r="G844" s="418" t="e">
        <f t="shared" si="330"/>
        <v>#REF!</v>
      </c>
      <c r="H844" s="269" t="e" cm="1">
        <f t="array" ref="H844">IF( OR($U844, NOT($V844), $X844), "",  $AF844 &amp; INDEX(中文數值資料表, $AJ844, 2) &amp; $AC844)</f>
        <v>#REF!</v>
      </c>
      <c r="I844" s="332" t="e">
        <f t="shared" si="331"/>
        <v>#REF!</v>
      </c>
      <c r="J844" s="333" t="e">
        <f t="shared" si="332"/>
        <v>#REF!</v>
      </c>
      <c r="K844" s="334" t="e">
        <f t="shared" si="333"/>
        <v>#REF!</v>
      </c>
      <c r="L844" s="335" t="e">
        <f t="shared" si="334"/>
        <v>#REF!</v>
      </c>
      <c r="M844" s="270" t="e">
        <f t="shared" ca="1" si="335"/>
        <v>#REF!</v>
      </c>
      <c r="N844" s="270" t="e">
        <f t="shared" ca="1" si="336"/>
        <v>#REF!</v>
      </c>
      <c r="O844" s="270" t="e">
        <f t="shared" ca="1" si="337"/>
        <v>#REF!</v>
      </c>
      <c r="P844" s="270" t="e">
        <f t="shared" ca="1" si="328"/>
        <v>#REF!</v>
      </c>
      <c r="Q844" s="270" t="e">
        <f t="shared" ca="1" si="328"/>
        <v>#REF!</v>
      </c>
      <c r="R844" s="271" t="e">
        <f t="shared" ca="1" si="338"/>
        <v>#REF!</v>
      </c>
      <c r="S844" s="271" t="e">
        <f t="shared" ca="1" si="339"/>
        <v>#REF!</v>
      </c>
      <c r="T844" s="244"/>
      <c r="U844" s="272" t="b">
        <f t="shared" si="340"/>
        <v>0</v>
      </c>
      <c r="V844" s="272" t="e">
        <f t="shared" si="341"/>
        <v>#REF!</v>
      </c>
      <c r="W844" s="272" t="e">
        <f t="shared" si="349"/>
        <v>#REF!</v>
      </c>
      <c r="X844" s="272" t="e">
        <f t="shared" si="342"/>
        <v>#REF!</v>
      </c>
      <c r="Y844" s="272" t="e">
        <f t="shared" si="343"/>
        <v>#REF!</v>
      </c>
      <c r="Z844" s="298"/>
      <c r="AA844" s="305" t="e">
        <f t="shared" si="344"/>
        <v>#REF!</v>
      </c>
      <c r="AB844" s="301" t="e" cm="1">
        <f t="array" ref="AB844">IF( $AA844="", "", INDEX(聲母資料表, $AA844, AB$5))</f>
        <v>#REF!</v>
      </c>
      <c r="AC844" s="301" t="e" cm="1">
        <f t="array" ref="AC844">IF( $AA844="", "", INDEX(聲母資料表, $AA844, AC$5))</f>
        <v>#REF!</v>
      </c>
      <c r="AD844" s="305" t="e">
        <f t="shared" si="345"/>
        <v>#REF!</v>
      </c>
      <c r="AE844" s="301" t="e" cm="1">
        <f t="array" ref="AE844">IF( $X844, "", INDEX(韻母資料表, AD844, AE$5))</f>
        <v>#REF!</v>
      </c>
      <c r="AF844" s="301" t="e" cm="1">
        <f t="array" ref="AF844">IF( $X844, "", INDEX(韻母資料表, AE844, AF$5))</f>
        <v>#REF!</v>
      </c>
      <c r="AG844" s="298"/>
      <c r="AH844" s="301" t="e">
        <f t="array" ref="AH844">IF( $X844, "", IF( INDEX(韻母資料表, AD844, $AH$5) = "入聲", TRUE, FALSE) )</f>
        <v>#REF!</v>
      </c>
      <c r="AI844" s="302" t="e">
        <f t="shared" si="346"/>
        <v>#REF!</v>
      </c>
      <c r="AJ844" s="302" t="e">
        <f t="shared" si="325"/>
        <v>#REF!</v>
      </c>
      <c r="AK844" s="362" t="e">
        <f t="array" ref="AK844">IF( $X844, "", INDEX(韻母資料表, $AD844, $AK$5))</f>
        <v>#REF!</v>
      </c>
      <c r="AL844" s="362" t="e">
        <f t="array" ref="AL844">IF($X844, "", INDEX(白話字韻母八聲調資料表, $AE844, $AJ844))</f>
        <v>#REF!</v>
      </c>
      <c r="AM844" s="298"/>
      <c r="AN844" s="362" t="e" cm="1">
        <f t="array" ref="AN844">IF($W844, "", INDEX(聲母資料表, $AA844, AN$5))</f>
        <v>#REF!</v>
      </c>
      <c r="AO844" s="367" t="e" cm="1">
        <f t="array" ref="AO844">IF($X844, "", INDEX(韻母資料表, $AD844, AO$5))</f>
        <v>#REF!</v>
      </c>
      <c r="AP844" s="362" t="e" cm="1">
        <f t="array" ref="AP844">IF($X844, "", INDEX(台羅韻母八聲調資料表, $AE844, $F844))</f>
        <v>#REF!</v>
      </c>
      <c r="AQ844" s="298"/>
      <c r="AR844" s="302" t="e">
        <f t="array" ref="AR844">IF($W844, "", INDEX(聲母資料表, $AA844, $AR$5))</f>
        <v>#REF!</v>
      </c>
      <c r="AS844" s="303" t="e">
        <f t="array" ref="AS844">IF($X844, "", INDEX(韻母資料表, $AD844, $AS$5))</f>
        <v>#REF!</v>
      </c>
      <c r="AT844" s="302" t="e">
        <f t="array" ref="AT844">IF($X844, "", INDEX(閩拼韻母八聲調資料表, $AE844, $AJ844))</f>
        <v>#REF!</v>
      </c>
      <c r="AV844" s="301" t="b">
        <f t="shared" si="348"/>
        <v>0</v>
      </c>
      <c r="AW844" s="301" t="str">
        <f>IF( $AV844, IFERROR( IF(MATCH( $E844, 顎音化聲母!$H$9:$H$37, 0), TRUE, FALSE), FALSE), "")</f>
        <v/>
      </c>
      <c r="AX844" s="301" t="str">
        <f t="array" ref="AX844">IF( AND($AV844, $AW844), INDEX(顎音化聲母資料表, MATCH( $D844 &amp; $E844, 顎音化聲母!$L$5:$L$136, 0), 3), "")</f>
        <v/>
      </c>
      <c r="AY844" s="301" t="e">
        <f t="shared" si="347"/>
        <v>#REF!</v>
      </c>
      <c r="AZ844" s="362" t="e">
        <f t="array" ref="AZ844">IF($AY844="", "", IF( $AX844&lt;&gt;"", $AX844,INDEX(聲母資料表, $AY844, $AZ$5)))</f>
        <v>#REF!</v>
      </c>
      <c r="BA844" s="362" t="e">
        <f t="array" ref="BA844">IF($X844, "", INDEX(方音八音反切資料表, $AE844, $AJ844))</f>
        <v>#REF!</v>
      </c>
    </row>
    <row r="845" spans="2:53">
      <c r="B845" s="307">
        <f t="shared" si="329"/>
        <v>838</v>
      </c>
      <c r="C845" s="404" t="e">
        <f>MID(#REF!, B845, 1)</f>
        <v>#REF!</v>
      </c>
      <c r="D845" s="312"/>
      <c r="E845" s="312"/>
      <c r="F845" s="296"/>
      <c r="G845" s="418" t="e">
        <f t="shared" si="330"/>
        <v>#REF!</v>
      </c>
      <c r="H845" s="269" t="e" cm="1">
        <f t="array" ref="H845">IF( OR($U845, NOT($V845), $X845), "",  $AF845 &amp; INDEX(中文數值資料表, $AJ845, 2) &amp; $AC845)</f>
        <v>#REF!</v>
      </c>
      <c r="I845" s="332" t="e">
        <f t="shared" si="331"/>
        <v>#REF!</v>
      </c>
      <c r="J845" s="333" t="e">
        <f t="shared" si="332"/>
        <v>#REF!</v>
      </c>
      <c r="K845" s="334" t="e">
        <f t="shared" si="333"/>
        <v>#REF!</v>
      </c>
      <c r="L845" s="335" t="e">
        <f t="shared" si="334"/>
        <v>#REF!</v>
      </c>
      <c r="M845" s="270" t="e">
        <f t="shared" ca="1" si="335"/>
        <v>#REF!</v>
      </c>
      <c r="N845" s="270" t="e">
        <f t="shared" ca="1" si="336"/>
        <v>#REF!</v>
      </c>
      <c r="O845" s="270" t="e">
        <f t="shared" ca="1" si="337"/>
        <v>#REF!</v>
      </c>
      <c r="P845" s="270" t="e">
        <f t="shared" ca="1" si="328"/>
        <v>#REF!</v>
      </c>
      <c r="Q845" s="270" t="e">
        <f t="shared" ca="1" si="328"/>
        <v>#REF!</v>
      </c>
      <c r="R845" s="271" t="e">
        <f t="shared" ca="1" si="338"/>
        <v>#REF!</v>
      </c>
      <c r="S845" s="271" t="e">
        <f t="shared" ca="1" si="339"/>
        <v>#REF!</v>
      </c>
      <c r="T845" s="244"/>
      <c r="U845" s="272" t="b">
        <f t="shared" si="340"/>
        <v>0</v>
      </c>
      <c r="V845" s="272" t="e">
        <f t="shared" si="341"/>
        <v>#REF!</v>
      </c>
      <c r="W845" s="272" t="e">
        <f t="shared" si="349"/>
        <v>#REF!</v>
      </c>
      <c r="X845" s="272" t="e">
        <f t="shared" si="342"/>
        <v>#REF!</v>
      </c>
      <c r="Y845" s="272" t="e">
        <f t="shared" si="343"/>
        <v>#REF!</v>
      </c>
      <c r="Z845" s="298"/>
      <c r="AA845" s="305" t="e">
        <f t="shared" si="344"/>
        <v>#REF!</v>
      </c>
      <c r="AB845" s="301" t="e" cm="1">
        <f t="array" ref="AB845">IF( $AA845="", "", INDEX(聲母資料表, $AA845, AB$5))</f>
        <v>#REF!</v>
      </c>
      <c r="AC845" s="301" t="e" cm="1">
        <f t="array" ref="AC845">IF( $AA845="", "", INDEX(聲母資料表, $AA845, AC$5))</f>
        <v>#REF!</v>
      </c>
      <c r="AD845" s="305" t="e">
        <f t="shared" si="345"/>
        <v>#REF!</v>
      </c>
      <c r="AE845" s="301" t="e" cm="1">
        <f t="array" ref="AE845">IF( $X845, "", INDEX(韻母資料表, AD845, AE$5))</f>
        <v>#REF!</v>
      </c>
      <c r="AF845" s="301" t="e" cm="1">
        <f t="array" ref="AF845">IF( $X845, "", INDEX(韻母資料表, AE845, AF$5))</f>
        <v>#REF!</v>
      </c>
      <c r="AG845" s="298"/>
      <c r="AH845" s="301" t="e">
        <f t="array" ref="AH845">IF( $X845, "", IF( INDEX(韻母資料表, AD845, $AH$5) = "入聲", TRUE, FALSE) )</f>
        <v>#REF!</v>
      </c>
      <c r="AI845" s="302" t="e">
        <f t="shared" si="346"/>
        <v>#REF!</v>
      </c>
      <c r="AJ845" s="302" t="e">
        <f t="shared" si="325"/>
        <v>#REF!</v>
      </c>
      <c r="AK845" s="362" t="e">
        <f t="array" ref="AK845">IF( $X845, "", INDEX(韻母資料表, $AD845, $AK$5))</f>
        <v>#REF!</v>
      </c>
      <c r="AL845" s="362" t="e">
        <f t="array" ref="AL845">IF($X845, "", INDEX(白話字韻母八聲調資料表, $AE845, $AJ845))</f>
        <v>#REF!</v>
      </c>
      <c r="AM845" s="298"/>
      <c r="AN845" s="362" t="e" cm="1">
        <f t="array" ref="AN845">IF($W845, "", INDEX(聲母資料表, $AA845, AN$5))</f>
        <v>#REF!</v>
      </c>
      <c r="AO845" s="367" t="e" cm="1">
        <f t="array" ref="AO845">IF($X845, "", INDEX(韻母資料表, $AD845, AO$5))</f>
        <v>#REF!</v>
      </c>
      <c r="AP845" s="362" t="e" cm="1">
        <f t="array" ref="AP845">IF($X845, "", INDEX(台羅韻母八聲調資料表, $AE845, $F845))</f>
        <v>#REF!</v>
      </c>
      <c r="AQ845" s="298"/>
      <c r="AR845" s="302" t="e">
        <f t="array" ref="AR845">IF($W845, "", INDEX(聲母資料表, $AA845, $AR$5))</f>
        <v>#REF!</v>
      </c>
      <c r="AS845" s="303" t="e">
        <f t="array" ref="AS845">IF($X845, "", INDEX(韻母資料表, $AD845, $AS$5))</f>
        <v>#REF!</v>
      </c>
      <c r="AT845" s="302" t="e">
        <f t="array" ref="AT845">IF($X845, "", INDEX(閩拼韻母八聲調資料表, $AE845, $AJ845))</f>
        <v>#REF!</v>
      </c>
      <c r="AV845" s="301" t="b">
        <f t="shared" si="348"/>
        <v>0</v>
      </c>
      <c r="AW845" s="301" t="str">
        <f>IF( $AV845, IFERROR( IF(MATCH( $E845, 顎音化聲母!$H$9:$H$37, 0), TRUE, FALSE), FALSE), "")</f>
        <v/>
      </c>
      <c r="AX845" s="301" t="str">
        <f t="array" ref="AX845">IF( AND($AV845, $AW845), INDEX(顎音化聲母資料表, MATCH( $D845 &amp; $E845, 顎音化聲母!$L$5:$L$136, 0), 3), "")</f>
        <v/>
      </c>
      <c r="AY845" s="301" t="e">
        <f t="shared" si="347"/>
        <v>#REF!</v>
      </c>
      <c r="AZ845" s="362" t="e">
        <f t="array" ref="AZ845">IF($AY845="", "", IF( $AX845&lt;&gt;"", $AX845,INDEX(聲母資料表, $AY845, $AZ$5)))</f>
        <v>#REF!</v>
      </c>
      <c r="BA845" s="362" t="e">
        <f t="array" ref="BA845">IF($X845, "", INDEX(方音八音反切資料表, $AE845, $AJ845))</f>
        <v>#REF!</v>
      </c>
    </row>
    <row r="846" spans="2:53">
      <c r="B846" s="307">
        <f t="shared" si="329"/>
        <v>839</v>
      </c>
      <c r="C846" s="404" t="e">
        <f>MID(#REF!, B846, 1)</f>
        <v>#REF!</v>
      </c>
      <c r="D846" s="312"/>
      <c r="E846" s="312"/>
      <c r="F846" s="296"/>
      <c r="G846" s="418" t="e">
        <f t="shared" si="330"/>
        <v>#REF!</v>
      </c>
      <c r="H846" s="269" t="e" cm="1">
        <f t="array" ref="H846">IF( OR($U846, NOT($V846), $X846), "",  $AF846 &amp; INDEX(中文數值資料表, $AJ846, 2) &amp; $AC846)</f>
        <v>#REF!</v>
      </c>
      <c r="I846" s="332" t="e">
        <f t="shared" si="331"/>
        <v>#REF!</v>
      </c>
      <c r="J846" s="333" t="e">
        <f t="shared" si="332"/>
        <v>#REF!</v>
      </c>
      <c r="K846" s="334" t="e">
        <f t="shared" si="333"/>
        <v>#REF!</v>
      </c>
      <c r="L846" s="335" t="e">
        <f t="shared" si="334"/>
        <v>#REF!</v>
      </c>
      <c r="M846" s="270" t="e">
        <f t="shared" ca="1" si="335"/>
        <v>#REF!</v>
      </c>
      <c r="N846" s="270" t="e">
        <f t="shared" ca="1" si="336"/>
        <v>#REF!</v>
      </c>
      <c r="O846" s="270" t="e">
        <f t="shared" ca="1" si="337"/>
        <v>#REF!</v>
      </c>
      <c r="P846" s="270" t="e">
        <f t="shared" ca="1" si="328"/>
        <v>#REF!</v>
      </c>
      <c r="Q846" s="270" t="e">
        <f t="shared" ca="1" si="328"/>
        <v>#REF!</v>
      </c>
      <c r="R846" s="271" t="e">
        <f t="shared" ca="1" si="338"/>
        <v>#REF!</v>
      </c>
      <c r="S846" s="271" t="e">
        <f t="shared" ca="1" si="339"/>
        <v>#REF!</v>
      </c>
      <c r="T846" s="244"/>
      <c r="U846" s="272" t="b">
        <f t="shared" si="340"/>
        <v>0</v>
      </c>
      <c r="V846" s="272" t="e">
        <f t="shared" si="341"/>
        <v>#REF!</v>
      </c>
      <c r="W846" s="272" t="e">
        <f t="shared" si="349"/>
        <v>#REF!</v>
      </c>
      <c r="X846" s="272" t="e">
        <f t="shared" si="342"/>
        <v>#REF!</v>
      </c>
      <c r="Y846" s="272" t="e">
        <f t="shared" si="343"/>
        <v>#REF!</v>
      </c>
      <c r="Z846" s="298"/>
      <c r="AA846" s="305" t="e">
        <f t="shared" si="344"/>
        <v>#REF!</v>
      </c>
      <c r="AB846" s="301" t="e" cm="1">
        <f t="array" ref="AB846">IF( $AA846="", "", INDEX(聲母資料表, $AA846, AB$5))</f>
        <v>#REF!</v>
      </c>
      <c r="AC846" s="301" t="e" cm="1">
        <f t="array" ref="AC846">IF( $AA846="", "", INDEX(聲母資料表, $AA846, AC$5))</f>
        <v>#REF!</v>
      </c>
      <c r="AD846" s="305" t="e">
        <f t="shared" si="345"/>
        <v>#REF!</v>
      </c>
      <c r="AE846" s="301" t="e" cm="1">
        <f t="array" ref="AE846">IF( $X846, "", INDEX(韻母資料表, AD846, AE$5))</f>
        <v>#REF!</v>
      </c>
      <c r="AF846" s="301" t="e" cm="1">
        <f t="array" ref="AF846">IF( $X846, "", INDEX(韻母資料表, AE846, AF$5))</f>
        <v>#REF!</v>
      </c>
      <c r="AG846" s="298"/>
      <c r="AH846" s="301" t="e">
        <f t="array" ref="AH846">IF( $X846, "", IF( INDEX(韻母資料表, AD846, $AH$5) = "入聲", TRUE, FALSE) )</f>
        <v>#REF!</v>
      </c>
      <c r="AI846" s="302" t="e">
        <f t="shared" si="346"/>
        <v>#REF!</v>
      </c>
      <c r="AJ846" s="302" t="e">
        <f t="shared" si="325"/>
        <v>#REF!</v>
      </c>
      <c r="AK846" s="362" t="e">
        <f t="array" ref="AK846">IF( $X846, "", INDEX(韻母資料表, $AD846, $AK$5))</f>
        <v>#REF!</v>
      </c>
      <c r="AL846" s="362" t="e">
        <f t="array" ref="AL846">IF($X846, "", INDEX(白話字韻母八聲調資料表, $AE846, $AJ846))</f>
        <v>#REF!</v>
      </c>
      <c r="AM846" s="298"/>
      <c r="AN846" s="362" t="e" cm="1">
        <f t="array" ref="AN846">IF($W846, "", INDEX(聲母資料表, $AA846, AN$5))</f>
        <v>#REF!</v>
      </c>
      <c r="AO846" s="367" t="e" cm="1">
        <f t="array" ref="AO846">IF($X846, "", INDEX(韻母資料表, $AD846, AO$5))</f>
        <v>#REF!</v>
      </c>
      <c r="AP846" s="362" t="e" cm="1">
        <f t="array" ref="AP846">IF($X846, "", INDEX(台羅韻母八聲調資料表, $AE846, $F846))</f>
        <v>#REF!</v>
      </c>
      <c r="AQ846" s="298"/>
      <c r="AR846" s="302" t="e">
        <f t="array" ref="AR846">IF($W846, "", INDEX(聲母資料表, $AA846, $AR$5))</f>
        <v>#REF!</v>
      </c>
      <c r="AS846" s="303" t="e">
        <f t="array" ref="AS846">IF($X846, "", INDEX(韻母資料表, $AD846, $AS$5))</f>
        <v>#REF!</v>
      </c>
      <c r="AT846" s="302" t="e">
        <f t="array" ref="AT846">IF($X846, "", INDEX(閩拼韻母八聲調資料表, $AE846, $AJ846))</f>
        <v>#REF!</v>
      </c>
      <c r="AV846" s="301" t="b">
        <f t="shared" si="348"/>
        <v>0</v>
      </c>
      <c r="AW846" s="301" t="str">
        <f>IF( $AV846, IFERROR( IF(MATCH( $E846, 顎音化聲母!$H$9:$H$37, 0), TRUE, FALSE), FALSE), "")</f>
        <v/>
      </c>
      <c r="AX846" s="301" t="str">
        <f t="array" ref="AX846">IF( AND($AV846, $AW846), INDEX(顎音化聲母資料表, MATCH( $D846 &amp; $E846, 顎音化聲母!$L$5:$L$136, 0), 3), "")</f>
        <v/>
      </c>
      <c r="AY846" s="301" t="e">
        <f t="shared" si="347"/>
        <v>#REF!</v>
      </c>
      <c r="AZ846" s="362" t="e">
        <f t="array" ref="AZ846">IF($AY846="", "", IF( $AX846&lt;&gt;"", $AX846,INDEX(聲母資料表, $AY846, $AZ$5)))</f>
        <v>#REF!</v>
      </c>
      <c r="BA846" s="362" t="e">
        <f t="array" ref="BA846">IF($X846, "", INDEX(方音八音反切資料表, $AE846, $AJ846))</f>
        <v>#REF!</v>
      </c>
    </row>
    <row r="847" spans="2:53">
      <c r="B847" s="307">
        <f t="shared" si="329"/>
        <v>840</v>
      </c>
      <c r="C847" s="404" t="e">
        <f>MID(#REF!, B847, 1)</f>
        <v>#REF!</v>
      </c>
      <c r="D847" s="312"/>
      <c r="E847" s="312"/>
      <c r="F847" s="296"/>
      <c r="G847" s="418" t="e">
        <f t="shared" si="330"/>
        <v>#REF!</v>
      </c>
      <c r="H847" s="269" t="e" cm="1">
        <f t="array" ref="H847">IF( OR($U847, NOT($V847), $X847), "",  $AF847 &amp; INDEX(中文數值資料表, $AJ847, 2) &amp; $AC847)</f>
        <v>#REF!</v>
      </c>
      <c r="I847" s="332" t="e">
        <f t="shared" si="331"/>
        <v>#REF!</v>
      </c>
      <c r="J847" s="333" t="e">
        <f t="shared" si="332"/>
        <v>#REF!</v>
      </c>
      <c r="K847" s="334" t="e">
        <f t="shared" si="333"/>
        <v>#REF!</v>
      </c>
      <c r="L847" s="335" t="e">
        <f t="shared" si="334"/>
        <v>#REF!</v>
      </c>
      <c r="M847" s="270" t="e">
        <f t="shared" ca="1" si="335"/>
        <v>#REF!</v>
      </c>
      <c r="N847" s="270" t="e">
        <f t="shared" ca="1" si="336"/>
        <v>#REF!</v>
      </c>
      <c r="O847" s="270" t="e">
        <f t="shared" ca="1" si="337"/>
        <v>#REF!</v>
      </c>
      <c r="P847" s="270" t="e">
        <f t="shared" ca="1" si="328"/>
        <v>#REF!</v>
      </c>
      <c r="Q847" s="270" t="e">
        <f t="shared" ca="1" si="328"/>
        <v>#REF!</v>
      </c>
      <c r="R847" s="271" t="e">
        <f t="shared" ca="1" si="338"/>
        <v>#REF!</v>
      </c>
      <c r="S847" s="271" t="e">
        <f t="shared" ca="1" si="339"/>
        <v>#REF!</v>
      </c>
      <c r="T847" s="244"/>
      <c r="U847" s="272" t="b">
        <f t="shared" si="340"/>
        <v>0</v>
      </c>
      <c r="V847" s="272" t="e">
        <f t="shared" si="341"/>
        <v>#REF!</v>
      </c>
      <c r="W847" s="272" t="e">
        <f t="shared" si="349"/>
        <v>#REF!</v>
      </c>
      <c r="X847" s="272" t="e">
        <f t="shared" si="342"/>
        <v>#REF!</v>
      </c>
      <c r="Y847" s="272" t="e">
        <f t="shared" si="343"/>
        <v>#REF!</v>
      </c>
      <c r="Z847" s="298"/>
      <c r="AA847" s="305" t="e">
        <f t="shared" si="344"/>
        <v>#REF!</v>
      </c>
      <c r="AB847" s="301" t="e" cm="1">
        <f t="array" ref="AB847">IF( $AA847="", "", INDEX(聲母資料表, $AA847, AB$5))</f>
        <v>#REF!</v>
      </c>
      <c r="AC847" s="301" t="e" cm="1">
        <f t="array" ref="AC847">IF( $AA847="", "", INDEX(聲母資料表, $AA847, AC$5))</f>
        <v>#REF!</v>
      </c>
      <c r="AD847" s="305" t="e">
        <f t="shared" si="345"/>
        <v>#REF!</v>
      </c>
      <c r="AE847" s="301" t="e" cm="1">
        <f t="array" ref="AE847">IF( $X847, "", INDEX(韻母資料表, AD847, AE$5))</f>
        <v>#REF!</v>
      </c>
      <c r="AF847" s="301" t="e" cm="1">
        <f t="array" ref="AF847">IF( $X847, "", INDEX(韻母資料表, AE847, AF$5))</f>
        <v>#REF!</v>
      </c>
      <c r="AG847" s="298"/>
      <c r="AH847" s="301" t="e">
        <f t="array" ref="AH847">IF( $X847, "", IF( INDEX(韻母資料表, AD847, $AH$5) = "入聲", TRUE, FALSE) )</f>
        <v>#REF!</v>
      </c>
      <c r="AI847" s="302" t="e">
        <f t="shared" si="346"/>
        <v>#REF!</v>
      </c>
      <c r="AJ847" s="302" t="e">
        <f t="shared" si="325"/>
        <v>#REF!</v>
      </c>
      <c r="AK847" s="362" t="e">
        <f t="array" ref="AK847">IF( $X847, "", INDEX(韻母資料表, $AD847, $AK$5))</f>
        <v>#REF!</v>
      </c>
      <c r="AL847" s="362" t="e">
        <f t="array" ref="AL847">IF($X847, "", INDEX(白話字韻母八聲調資料表, $AE847, $AJ847))</f>
        <v>#REF!</v>
      </c>
      <c r="AM847" s="298"/>
      <c r="AN847" s="362" t="e" cm="1">
        <f t="array" ref="AN847">IF($W847, "", INDEX(聲母資料表, $AA847, AN$5))</f>
        <v>#REF!</v>
      </c>
      <c r="AO847" s="367" t="e" cm="1">
        <f t="array" ref="AO847">IF($X847, "", INDEX(韻母資料表, $AD847, AO$5))</f>
        <v>#REF!</v>
      </c>
      <c r="AP847" s="362" t="e" cm="1">
        <f t="array" ref="AP847">IF($X847, "", INDEX(台羅韻母八聲調資料表, $AE847, $F847))</f>
        <v>#REF!</v>
      </c>
      <c r="AQ847" s="298"/>
      <c r="AR847" s="302" t="e">
        <f t="array" ref="AR847">IF($W847, "", INDEX(聲母資料表, $AA847, $AR$5))</f>
        <v>#REF!</v>
      </c>
      <c r="AS847" s="303" t="e">
        <f t="array" ref="AS847">IF($X847, "", INDEX(韻母資料表, $AD847, $AS$5))</f>
        <v>#REF!</v>
      </c>
      <c r="AT847" s="302" t="e">
        <f t="array" ref="AT847">IF($X847, "", INDEX(閩拼韻母八聲調資料表, $AE847, $AJ847))</f>
        <v>#REF!</v>
      </c>
      <c r="AV847" s="301" t="b">
        <f t="shared" si="348"/>
        <v>0</v>
      </c>
      <c r="AW847" s="301" t="str">
        <f>IF( $AV847, IFERROR( IF(MATCH( $E847, 顎音化聲母!$H$9:$H$37, 0), TRUE, FALSE), FALSE), "")</f>
        <v/>
      </c>
      <c r="AX847" s="301" t="str">
        <f t="array" ref="AX847">IF( AND($AV847, $AW847), INDEX(顎音化聲母資料表, MATCH( $D847 &amp; $E847, 顎音化聲母!$L$5:$L$136, 0), 3), "")</f>
        <v/>
      </c>
      <c r="AY847" s="301" t="e">
        <f t="shared" si="347"/>
        <v>#REF!</v>
      </c>
      <c r="AZ847" s="362" t="e">
        <f t="array" ref="AZ847">IF($AY847="", "", IF( $AX847&lt;&gt;"", $AX847,INDEX(聲母資料表, $AY847, $AZ$5)))</f>
        <v>#REF!</v>
      </c>
      <c r="BA847" s="362" t="e">
        <f t="array" ref="BA847">IF($X847, "", INDEX(方音八音反切資料表, $AE847, $AJ847))</f>
        <v>#REF!</v>
      </c>
    </row>
    <row r="848" spans="2:53">
      <c r="B848" s="307">
        <f t="shared" si="329"/>
        <v>841</v>
      </c>
      <c r="C848" s="404" t="e">
        <f>MID(#REF!, B848, 1)</f>
        <v>#REF!</v>
      </c>
      <c r="D848" s="312"/>
      <c r="E848" s="312"/>
      <c r="F848" s="296"/>
      <c r="G848" s="418" t="e">
        <f t="shared" si="330"/>
        <v>#REF!</v>
      </c>
      <c r="H848" s="269" t="e" cm="1">
        <f t="array" ref="H848">IF( OR($U848, NOT($V848), $X848), "",  $AF848 &amp; INDEX(中文數值資料表, $AJ848, 2) &amp; $AC848)</f>
        <v>#REF!</v>
      </c>
      <c r="I848" s="332" t="e">
        <f t="shared" si="331"/>
        <v>#REF!</v>
      </c>
      <c r="J848" s="333" t="e">
        <f t="shared" si="332"/>
        <v>#REF!</v>
      </c>
      <c r="K848" s="334" t="e">
        <f t="shared" si="333"/>
        <v>#REF!</v>
      </c>
      <c r="L848" s="335" t="e">
        <f t="shared" si="334"/>
        <v>#REF!</v>
      </c>
      <c r="M848" s="270" t="e">
        <f t="shared" ca="1" si="335"/>
        <v>#REF!</v>
      </c>
      <c r="N848" s="270" t="e">
        <f t="shared" ca="1" si="336"/>
        <v>#REF!</v>
      </c>
      <c r="O848" s="270" t="e">
        <f t="shared" ca="1" si="337"/>
        <v>#REF!</v>
      </c>
      <c r="P848" s="270" t="e">
        <f t="shared" ref="P848:Q867" ca="1" si="350">IF( $U848, ($C848 &amp; CHAR(10)), IF($C848=CHAR(10), (CHAR(10) &amp; "&lt;/p&gt;" &amp; CHAR(10) &amp; "&lt;p&gt;" &amp; CHAR(10)), "&lt;ruby&gt;" &amp; $C848 &amp; "&lt;rt&gt;" &amp; INDIRECT( ADDRESS(ROW(), COLUMN() - $P$5) ) &amp; "&lt;/rt&gt;&lt;/ruby&gt;" &amp; CHAR(10)))</f>
        <v>#REF!</v>
      </c>
      <c r="Q848" s="270" t="e">
        <f t="shared" ca="1" si="350"/>
        <v>#REF!</v>
      </c>
      <c r="R848" s="271" t="e">
        <f t="shared" ca="1" si="338"/>
        <v>#REF!</v>
      </c>
      <c r="S848" s="271" t="e">
        <f t="shared" ca="1" si="339"/>
        <v>#REF!</v>
      </c>
      <c r="T848" s="244"/>
      <c r="U848" s="272" t="b">
        <f t="shared" si="340"/>
        <v>0</v>
      </c>
      <c r="V848" s="272" t="e">
        <f t="shared" si="341"/>
        <v>#REF!</v>
      </c>
      <c r="W848" s="272" t="e">
        <f t="shared" si="349"/>
        <v>#REF!</v>
      </c>
      <c r="X848" s="272" t="e">
        <f t="shared" si="342"/>
        <v>#REF!</v>
      </c>
      <c r="Y848" s="272" t="e">
        <f t="shared" si="343"/>
        <v>#REF!</v>
      </c>
      <c r="Z848" s="298"/>
      <c r="AA848" s="305" t="e">
        <f t="shared" si="344"/>
        <v>#REF!</v>
      </c>
      <c r="AB848" s="301" t="e" cm="1">
        <f t="array" ref="AB848">IF( $AA848="", "", INDEX(聲母資料表, $AA848, AB$5))</f>
        <v>#REF!</v>
      </c>
      <c r="AC848" s="301" t="e" cm="1">
        <f t="array" ref="AC848">IF( $AA848="", "", INDEX(聲母資料表, $AA848, AC$5))</f>
        <v>#REF!</v>
      </c>
      <c r="AD848" s="305" t="e">
        <f t="shared" si="345"/>
        <v>#REF!</v>
      </c>
      <c r="AE848" s="301" t="e" cm="1">
        <f t="array" ref="AE848">IF( $X848, "", INDEX(韻母資料表, AD848, AE$5))</f>
        <v>#REF!</v>
      </c>
      <c r="AF848" s="301" t="e" cm="1">
        <f t="array" ref="AF848">IF( $X848, "", INDEX(韻母資料表, AE848, AF$5))</f>
        <v>#REF!</v>
      </c>
      <c r="AG848" s="298"/>
      <c r="AH848" s="301" t="e">
        <f t="array" ref="AH848">IF( $X848, "", IF( INDEX(韻母資料表, AD848, $AH$5) = "入聲", TRUE, FALSE) )</f>
        <v>#REF!</v>
      </c>
      <c r="AI848" s="302" t="e">
        <f t="shared" si="346"/>
        <v>#REF!</v>
      </c>
      <c r="AJ848" s="302" t="e">
        <f t="shared" si="325"/>
        <v>#REF!</v>
      </c>
      <c r="AK848" s="362" t="e">
        <f t="array" ref="AK848">IF( $X848, "", INDEX(韻母資料表, $AD848, $AK$5))</f>
        <v>#REF!</v>
      </c>
      <c r="AL848" s="362" t="e">
        <f t="array" ref="AL848">IF($X848, "", INDEX(白話字韻母八聲調資料表, $AE848, $AJ848))</f>
        <v>#REF!</v>
      </c>
      <c r="AM848" s="298"/>
      <c r="AN848" s="362" t="e" cm="1">
        <f t="array" ref="AN848">IF($W848, "", INDEX(聲母資料表, $AA848, AN$5))</f>
        <v>#REF!</v>
      </c>
      <c r="AO848" s="367" t="e" cm="1">
        <f t="array" ref="AO848">IF($X848, "", INDEX(韻母資料表, $AD848, AO$5))</f>
        <v>#REF!</v>
      </c>
      <c r="AP848" s="362" t="e" cm="1">
        <f t="array" ref="AP848">IF($X848, "", INDEX(台羅韻母八聲調資料表, $AE848, $F848))</f>
        <v>#REF!</v>
      </c>
      <c r="AQ848" s="298"/>
      <c r="AR848" s="302" t="e">
        <f t="array" ref="AR848">IF($W848, "", INDEX(聲母資料表, $AA848, $AR$5))</f>
        <v>#REF!</v>
      </c>
      <c r="AS848" s="303" t="e">
        <f t="array" ref="AS848">IF($X848, "", INDEX(韻母資料表, $AD848, $AS$5))</f>
        <v>#REF!</v>
      </c>
      <c r="AT848" s="302" t="e">
        <f t="array" ref="AT848">IF($X848, "", INDEX(閩拼韻母八聲調資料表, $AE848, $AJ848))</f>
        <v>#REF!</v>
      </c>
      <c r="AV848" s="301" t="b">
        <f t="shared" si="348"/>
        <v>0</v>
      </c>
      <c r="AW848" s="301" t="str">
        <f>IF( $AV848, IFERROR( IF(MATCH( $E848, 顎音化聲母!$H$9:$H$37, 0), TRUE, FALSE), FALSE), "")</f>
        <v/>
      </c>
      <c r="AX848" s="301" t="str">
        <f t="array" ref="AX848">IF( AND($AV848, $AW848), INDEX(顎音化聲母資料表, MATCH( $D848 &amp; $E848, 顎音化聲母!$L$5:$L$136, 0), 3), "")</f>
        <v/>
      </c>
      <c r="AY848" s="301" t="e">
        <f t="shared" si="347"/>
        <v>#REF!</v>
      </c>
      <c r="AZ848" s="362" t="e">
        <f t="array" ref="AZ848">IF($AY848="", "", IF( $AX848&lt;&gt;"", $AX848,INDEX(聲母資料表, $AY848, $AZ$5)))</f>
        <v>#REF!</v>
      </c>
      <c r="BA848" s="362" t="e">
        <f t="array" ref="BA848">IF($X848, "", INDEX(方音八音反切資料表, $AE848, $AJ848))</f>
        <v>#REF!</v>
      </c>
    </row>
    <row r="849" spans="2:53">
      <c r="B849" s="307">
        <f t="shared" si="329"/>
        <v>842</v>
      </c>
      <c r="C849" s="404" t="e">
        <f>MID(#REF!, B849, 1)</f>
        <v>#REF!</v>
      </c>
      <c r="D849" s="312"/>
      <c r="E849" s="312"/>
      <c r="F849" s="296"/>
      <c r="G849" s="418" t="e">
        <f t="shared" si="330"/>
        <v>#REF!</v>
      </c>
      <c r="H849" s="269" t="e" cm="1">
        <f t="array" ref="H849">IF( OR($U849, NOT($V849), $X849), "",  $AF849 &amp; INDEX(中文數值資料表, $AJ849, 2) &amp; $AC849)</f>
        <v>#REF!</v>
      </c>
      <c r="I849" s="332" t="e">
        <f t="shared" si="331"/>
        <v>#REF!</v>
      </c>
      <c r="J849" s="333" t="e">
        <f t="shared" si="332"/>
        <v>#REF!</v>
      </c>
      <c r="K849" s="334" t="e">
        <f t="shared" si="333"/>
        <v>#REF!</v>
      </c>
      <c r="L849" s="335" t="e">
        <f t="shared" si="334"/>
        <v>#REF!</v>
      </c>
      <c r="M849" s="270" t="e">
        <f t="shared" ca="1" si="335"/>
        <v>#REF!</v>
      </c>
      <c r="N849" s="270" t="e">
        <f t="shared" ca="1" si="336"/>
        <v>#REF!</v>
      </c>
      <c r="O849" s="270" t="e">
        <f t="shared" ca="1" si="337"/>
        <v>#REF!</v>
      </c>
      <c r="P849" s="270" t="e">
        <f t="shared" ca="1" si="350"/>
        <v>#REF!</v>
      </c>
      <c r="Q849" s="270" t="e">
        <f t="shared" ca="1" si="350"/>
        <v>#REF!</v>
      </c>
      <c r="R849" s="271" t="e">
        <f t="shared" ca="1" si="338"/>
        <v>#REF!</v>
      </c>
      <c r="S849" s="271" t="e">
        <f t="shared" ca="1" si="339"/>
        <v>#REF!</v>
      </c>
      <c r="T849" s="244"/>
      <c r="U849" s="272" t="b">
        <f t="shared" si="340"/>
        <v>0</v>
      </c>
      <c r="V849" s="272" t="e">
        <f t="shared" si="341"/>
        <v>#REF!</v>
      </c>
      <c r="W849" s="272" t="e">
        <f t="shared" si="349"/>
        <v>#REF!</v>
      </c>
      <c r="X849" s="272" t="e">
        <f t="shared" si="342"/>
        <v>#REF!</v>
      </c>
      <c r="Y849" s="272" t="e">
        <f t="shared" si="343"/>
        <v>#REF!</v>
      </c>
      <c r="Z849" s="298"/>
      <c r="AA849" s="305" t="e">
        <f t="shared" si="344"/>
        <v>#REF!</v>
      </c>
      <c r="AB849" s="301" t="e" cm="1">
        <f t="array" ref="AB849">IF( $AA849="", "", INDEX(聲母資料表, $AA849, AB$5))</f>
        <v>#REF!</v>
      </c>
      <c r="AC849" s="301" t="e" cm="1">
        <f t="array" ref="AC849">IF( $AA849="", "", INDEX(聲母資料表, $AA849, AC$5))</f>
        <v>#REF!</v>
      </c>
      <c r="AD849" s="305" t="e">
        <f t="shared" si="345"/>
        <v>#REF!</v>
      </c>
      <c r="AE849" s="301" t="e" cm="1">
        <f t="array" ref="AE849">IF( $X849, "", INDEX(韻母資料表, AD849, AE$5))</f>
        <v>#REF!</v>
      </c>
      <c r="AF849" s="301" t="e" cm="1">
        <f t="array" ref="AF849">IF( $X849, "", INDEX(韻母資料表, AE849, AF$5))</f>
        <v>#REF!</v>
      </c>
      <c r="AG849" s="298"/>
      <c r="AH849" s="301" t="e">
        <f t="array" ref="AH849">IF( $X849, "", IF( INDEX(韻母資料表, AD849, $AH$5) = "入聲", TRUE, FALSE) )</f>
        <v>#REF!</v>
      </c>
      <c r="AI849" s="302" t="e">
        <f t="shared" si="346"/>
        <v>#REF!</v>
      </c>
      <c r="AJ849" s="302" t="e">
        <f t="shared" si="325"/>
        <v>#REF!</v>
      </c>
      <c r="AK849" s="362" t="e">
        <f t="array" ref="AK849">IF( $X849, "", INDEX(韻母資料表, $AD849, $AK$5))</f>
        <v>#REF!</v>
      </c>
      <c r="AL849" s="362" t="e">
        <f t="array" ref="AL849">IF($X849, "", INDEX(白話字韻母八聲調資料表, $AE849, $AJ849))</f>
        <v>#REF!</v>
      </c>
      <c r="AM849" s="298"/>
      <c r="AN849" s="362" t="e" cm="1">
        <f t="array" ref="AN849">IF($W849, "", INDEX(聲母資料表, $AA849, AN$5))</f>
        <v>#REF!</v>
      </c>
      <c r="AO849" s="367" t="e" cm="1">
        <f t="array" ref="AO849">IF($X849, "", INDEX(韻母資料表, $AD849, AO$5))</f>
        <v>#REF!</v>
      </c>
      <c r="AP849" s="362" t="e" cm="1">
        <f t="array" ref="AP849">IF($X849, "", INDEX(台羅韻母八聲調資料表, $AE849, $F849))</f>
        <v>#REF!</v>
      </c>
      <c r="AQ849" s="298"/>
      <c r="AR849" s="302" t="e">
        <f t="array" ref="AR849">IF($W849, "", INDEX(聲母資料表, $AA849, $AR$5))</f>
        <v>#REF!</v>
      </c>
      <c r="AS849" s="303" t="e">
        <f t="array" ref="AS849">IF($X849, "", INDEX(韻母資料表, $AD849, $AS$5))</f>
        <v>#REF!</v>
      </c>
      <c r="AT849" s="302" t="e">
        <f t="array" ref="AT849">IF($X849, "", INDEX(閩拼韻母八聲調資料表, $AE849, $AJ849))</f>
        <v>#REF!</v>
      </c>
      <c r="AV849" s="301" t="b">
        <f t="shared" si="348"/>
        <v>0</v>
      </c>
      <c r="AW849" s="301" t="str">
        <f>IF( $AV849, IFERROR( IF(MATCH( $E849, 顎音化聲母!$H$9:$H$37, 0), TRUE, FALSE), FALSE), "")</f>
        <v/>
      </c>
      <c r="AX849" s="301" t="str">
        <f t="array" ref="AX849">IF( AND($AV849, $AW849), INDEX(顎音化聲母資料表, MATCH( $D849 &amp; $E849, 顎音化聲母!$L$5:$L$136, 0), 3), "")</f>
        <v/>
      </c>
      <c r="AY849" s="301" t="e">
        <f t="shared" si="347"/>
        <v>#REF!</v>
      </c>
      <c r="AZ849" s="362" t="e">
        <f t="array" ref="AZ849">IF($AY849="", "", IF( $AX849&lt;&gt;"", $AX849,INDEX(聲母資料表, $AY849, $AZ$5)))</f>
        <v>#REF!</v>
      </c>
      <c r="BA849" s="362" t="e">
        <f t="array" ref="BA849">IF($X849, "", INDEX(方音八音反切資料表, $AE849, $AJ849))</f>
        <v>#REF!</v>
      </c>
    </row>
    <row r="850" spans="2:53">
      <c r="B850" s="307">
        <f t="shared" si="329"/>
        <v>843</v>
      </c>
      <c r="C850" s="404" t="e">
        <f>MID(#REF!, B850, 1)</f>
        <v>#REF!</v>
      </c>
      <c r="D850" s="312"/>
      <c r="E850" s="312"/>
      <c r="F850" s="296"/>
      <c r="G850" s="418" t="e">
        <f t="shared" si="330"/>
        <v>#REF!</v>
      </c>
      <c r="H850" s="269" t="e" cm="1">
        <f t="array" ref="H850">IF( OR($U850, NOT($V850), $X850), "",  $AF850 &amp; INDEX(中文數值資料表, $AJ850, 2) &amp; $AC850)</f>
        <v>#REF!</v>
      </c>
      <c r="I850" s="332" t="e">
        <f t="shared" si="331"/>
        <v>#REF!</v>
      </c>
      <c r="J850" s="333" t="e">
        <f t="shared" si="332"/>
        <v>#REF!</v>
      </c>
      <c r="K850" s="334" t="e">
        <f t="shared" si="333"/>
        <v>#REF!</v>
      </c>
      <c r="L850" s="335" t="e">
        <f t="shared" si="334"/>
        <v>#REF!</v>
      </c>
      <c r="M850" s="270" t="e">
        <f t="shared" ca="1" si="335"/>
        <v>#REF!</v>
      </c>
      <c r="N850" s="270" t="e">
        <f t="shared" ca="1" si="336"/>
        <v>#REF!</v>
      </c>
      <c r="O850" s="270" t="e">
        <f t="shared" ca="1" si="337"/>
        <v>#REF!</v>
      </c>
      <c r="P850" s="270" t="e">
        <f t="shared" ca="1" si="350"/>
        <v>#REF!</v>
      </c>
      <c r="Q850" s="270" t="e">
        <f t="shared" ca="1" si="350"/>
        <v>#REF!</v>
      </c>
      <c r="R850" s="271" t="e">
        <f t="shared" ca="1" si="338"/>
        <v>#REF!</v>
      </c>
      <c r="S850" s="271" t="e">
        <f t="shared" ca="1" si="339"/>
        <v>#REF!</v>
      </c>
      <c r="T850" s="244"/>
      <c r="U850" s="272" t="b">
        <f t="shared" si="340"/>
        <v>0</v>
      </c>
      <c r="V850" s="272" t="e">
        <f t="shared" si="341"/>
        <v>#REF!</v>
      </c>
      <c r="W850" s="272" t="e">
        <f t="shared" si="349"/>
        <v>#REF!</v>
      </c>
      <c r="X850" s="272" t="e">
        <f t="shared" si="342"/>
        <v>#REF!</v>
      </c>
      <c r="Y850" s="272" t="e">
        <f t="shared" si="343"/>
        <v>#REF!</v>
      </c>
      <c r="Z850" s="298"/>
      <c r="AA850" s="305" t="e">
        <f t="shared" si="344"/>
        <v>#REF!</v>
      </c>
      <c r="AB850" s="301" t="e" cm="1">
        <f t="array" ref="AB850">IF( $AA850="", "", INDEX(聲母資料表, $AA850, AB$5))</f>
        <v>#REF!</v>
      </c>
      <c r="AC850" s="301" t="e" cm="1">
        <f t="array" ref="AC850">IF( $AA850="", "", INDEX(聲母資料表, $AA850, AC$5))</f>
        <v>#REF!</v>
      </c>
      <c r="AD850" s="305" t="e">
        <f t="shared" si="345"/>
        <v>#REF!</v>
      </c>
      <c r="AE850" s="301" t="e" cm="1">
        <f t="array" ref="AE850">IF( $X850, "", INDEX(韻母資料表, AD850, AE$5))</f>
        <v>#REF!</v>
      </c>
      <c r="AF850" s="301" t="e" cm="1">
        <f t="array" ref="AF850">IF( $X850, "", INDEX(韻母資料表, AE850, AF$5))</f>
        <v>#REF!</v>
      </c>
      <c r="AG850" s="298"/>
      <c r="AH850" s="301" t="e">
        <f t="array" ref="AH850">IF( $X850, "", IF( INDEX(韻母資料表, AD850, $AH$5) = "入聲", TRUE, FALSE) )</f>
        <v>#REF!</v>
      </c>
      <c r="AI850" s="302" t="e">
        <f t="shared" si="346"/>
        <v>#REF!</v>
      </c>
      <c r="AJ850" s="302" t="e">
        <f t="shared" ref="AJ850:AJ913" si="351">IF($U850, "", IF($F850="", $AI850, $F850))</f>
        <v>#REF!</v>
      </c>
      <c r="AK850" s="362" t="e">
        <f t="array" ref="AK850">IF( $X850, "", INDEX(韻母資料表, $AD850, $AK$5))</f>
        <v>#REF!</v>
      </c>
      <c r="AL850" s="362" t="e">
        <f t="array" ref="AL850">IF($X850, "", INDEX(白話字韻母八聲調資料表, $AE850, $AJ850))</f>
        <v>#REF!</v>
      </c>
      <c r="AM850" s="298"/>
      <c r="AN850" s="362" t="e" cm="1">
        <f t="array" ref="AN850">IF($W850, "", INDEX(聲母資料表, $AA850, AN$5))</f>
        <v>#REF!</v>
      </c>
      <c r="AO850" s="367" t="e" cm="1">
        <f t="array" ref="AO850">IF($X850, "", INDEX(韻母資料表, $AD850, AO$5))</f>
        <v>#REF!</v>
      </c>
      <c r="AP850" s="362" t="e" cm="1">
        <f t="array" ref="AP850">IF($X850, "", INDEX(台羅韻母八聲調資料表, $AE850, $F850))</f>
        <v>#REF!</v>
      </c>
      <c r="AQ850" s="298"/>
      <c r="AR850" s="302" t="e">
        <f t="array" ref="AR850">IF($W850, "", INDEX(聲母資料表, $AA850, $AR$5))</f>
        <v>#REF!</v>
      </c>
      <c r="AS850" s="303" t="e">
        <f t="array" ref="AS850">IF($X850, "", INDEX(韻母資料表, $AD850, $AS$5))</f>
        <v>#REF!</v>
      </c>
      <c r="AT850" s="302" t="e">
        <f t="array" ref="AT850">IF($X850, "", INDEX(閩拼韻母八聲調資料表, $AE850, $AJ850))</f>
        <v>#REF!</v>
      </c>
      <c r="AV850" s="301" t="b">
        <f t="shared" si="348"/>
        <v>0</v>
      </c>
      <c r="AW850" s="301" t="str">
        <f>IF( $AV850, IFERROR( IF(MATCH( $E850, 顎音化聲母!$H$9:$H$37, 0), TRUE, FALSE), FALSE), "")</f>
        <v/>
      </c>
      <c r="AX850" s="301" t="str">
        <f t="array" ref="AX850">IF( AND($AV850, $AW850), INDEX(顎音化聲母資料表, MATCH( $D850 &amp; $E850, 顎音化聲母!$L$5:$L$136, 0), 3), "")</f>
        <v/>
      </c>
      <c r="AY850" s="301" t="e">
        <f t="shared" si="347"/>
        <v>#REF!</v>
      </c>
      <c r="AZ850" s="362" t="e">
        <f t="array" ref="AZ850">IF($AY850="", "", IF( $AX850&lt;&gt;"", $AX850,INDEX(聲母資料表, $AY850, $AZ$5)))</f>
        <v>#REF!</v>
      </c>
      <c r="BA850" s="362" t="e">
        <f t="array" ref="BA850">IF($X850, "", INDEX(方音八音反切資料表, $AE850, $AJ850))</f>
        <v>#REF!</v>
      </c>
    </row>
    <row r="851" spans="2:53">
      <c r="B851" s="307">
        <f t="shared" si="329"/>
        <v>844</v>
      </c>
      <c r="C851" s="404" t="e">
        <f>MID(#REF!, B851, 1)</f>
        <v>#REF!</v>
      </c>
      <c r="D851" s="312"/>
      <c r="E851" s="312"/>
      <c r="F851" s="296"/>
      <c r="G851" s="418" t="e">
        <f t="shared" si="330"/>
        <v>#REF!</v>
      </c>
      <c r="H851" s="269" t="e" cm="1">
        <f t="array" ref="H851">IF( OR($U851, NOT($V851), $X851), "",  $AF851 &amp; INDEX(中文數值資料表, $AJ851, 2) &amp; $AC851)</f>
        <v>#REF!</v>
      </c>
      <c r="I851" s="332" t="e">
        <f t="shared" si="331"/>
        <v>#REF!</v>
      </c>
      <c r="J851" s="333" t="e">
        <f t="shared" si="332"/>
        <v>#REF!</v>
      </c>
      <c r="K851" s="334" t="e">
        <f t="shared" si="333"/>
        <v>#REF!</v>
      </c>
      <c r="L851" s="335" t="e">
        <f t="shared" si="334"/>
        <v>#REF!</v>
      </c>
      <c r="M851" s="270" t="e">
        <f t="shared" ca="1" si="335"/>
        <v>#REF!</v>
      </c>
      <c r="N851" s="270" t="e">
        <f t="shared" ca="1" si="336"/>
        <v>#REF!</v>
      </c>
      <c r="O851" s="270" t="e">
        <f t="shared" ca="1" si="337"/>
        <v>#REF!</v>
      </c>
      <c r="P851" s="270" t="e">
        <f t="shared" ca="1" si="350"/>
        <v>#REF!</v>
      </c>
      <c r="Q851" s="270" t="e">
        <f t="shared" ca="1" si="350"/>
        <v>#REF!</v>
      </c>
      <c r="R851" s="271" t="e">
        <f t="shared" ca="1" si="338"/>
        <v>#REF!</v>
      </c>
      <c r="S851" s="271" t="e">
        <f t="shared" ca="1" si="339"/>
        <v>#REF!</v>
      </c>
      <c r="T851" s="244"/>
      <c r="U851" s="272" t="b">
        <f t="shared" si="340"/>
        <v>0</v>
      </c>
      <c r="V851" s="272" t="e">
        <f t="shared" si="341"/>
        <v>#REF!</v>
      </c>
      <c r="W851" s="272" t="e">
        <f t="shared" si="349"/>
        <v>#REF!</v>
      </c>
      <c r="X851" s="272" t="e">
        <f t="shared" si="342"/>
        <v>#REF!</v>
      </c>
      <c r="Y851" s="272" t="e">
        <f t="shared" si="343"/>
        <v>#REF!</v>
      </c>
      <c r="Z851" s="298"/>
      <c r="AA851" s="305" t="e">
        <f t="shared" si="344"/>
        <v>#REF!</v>
      </c>
      <c r="AB851" s="301" t="e" cm="1">
        <f t="array" ref="AB851">IF( $AA851="", "", INDEX(聲母資料表, $AA851, AB$5))</f>
        <v>#REF!</v>
      </c>
      <c r="AC851" s="301" t="e" cm="1">
        <f t="array" ref="AC851">IF( $AA851="", "", INDEX(聲母資料表, $AA851, AC$5))</f>
        <v>#REF!</v>
      </c>
      <c r="AD851" s="305" t="e">
        <f t="shared" si="345"/>
        <v>#REF!</v>
      </c>
      <c r="AE851" s="301" t="e" cm="1">
        <f t="array" ref="AE851">IF( $X851, "", INDEX(韻母資料表, AD851, AE$5))</f>
        <v>#REF!</v>
      </c>
      <c r="AF851" s="301" t="e" cm="1">
        <f t="array" ref="AF851">IF( $X851, "", INDEX(韻母資料表, AE851, AF$5))</f>
        <v>#REF!</v>
      </c>
      <c r="AG851" s="298"/>
      <c r="AH851" s="301" t="e">
        <f t="array" ref="AH851">IF( $X851, "", IF( INDEX(韻母資料表, AD851, $AH$5) = "入聲", TRUE, FALSE) )</f>
        <v>#REF!</v>
      </c>
      <c r="AI851" s="302" t="e">
        <f t="shared" si="346"/>
        <v>#REF!</v>
      </c>
      <c r="AJ851" s="302" t="e">
        <f t="shared" si="351"/>
        <v>#REF!</v>
      </c>
      <c r="AK851" s="362" t="e">
        <f t="array" ref="AK851">IF( $X851, "", INDEX(韻母資料表, $AD851, $AK$5))</f>
        <v>#REF!</v>
      </c>
      <c r="AL851" s="362" t="e">
        <f t="array" ref="AL851">IF($X851, "", INDEX(白話字韻母八聲調資料表, $AE851, $AJ851))</f>
        <v>#REF!</v>
      </c>
      <c r="AM851" s="298"/>
      <c r="AN851" s="362" t="e" cm="1">
        <f t="array" ref="AN851">IF($W851, "", INDEX(聲母資料表, $AA851, AN$5))</f>
        <v>#REF!</v>
      </c>
      <c r="AO851" s="367" t="e" cm="1">
        <f t="array" ref="AO851">IF($X851, "", INDEX(韻母資料表, $AD851, AO$5))</f>
        <v>#REF!</v>
      </c>
      <c r="AP851" s="362" t="e" cm="1">
        <f t="array" ref="AP851">IF($X851, "", INDEX(台羅韻母八聲調資料表, $AE851, $F851))</f>
        <v>#REF!</v>
      </c>
      <c r="AQ851" s="298"/>
      <c r="AR851" s="302" t="e">
        <f t="array" ref="AR851">IF($W851, "", INDEX(聲母資料表, $AA851, $AR$5))</f>
        <v>#REF!</v>
      </c>
      <c r="AS851" s="303" t="e">
        <f t="array" ref="AS851">IF($X851, "", INDEX(韻母資料表, $AD851, $AS$5))</f>
        <v>#REF!</v>
      </c>
      <c r="AT851" s="302" t="e">
        <f t="array" ref="AT851">IF($X851, "", INDEX(閩拼韻母八聲調資料表, $AE851, $AJ851))</f>
        <v>#REF!</v>
      </c>
      <c r="AV851" s="301" t="b">
        <f t="shared" si="348"/>
        <v>0</v>
      </c>
      <c r="AW851" s="301" t="str">
        <f>IF( $AV851, IFERROR( IF(MATCH( $E851, 顎音化聲母!$H$9:$H$37, 0), TRUE, FALSE), FALSE), "")</f>
        <v/>
      </c>
      <c r="AX851" s="301" t="str">
        <f t="array" ref="AX851">IF( AND($AV851, $AW851), INDEX(顎音化聲母資料表, MATCH( $D851 &amp; $E851, 顎音化聲母!$L$5:$L$136, 0), 3), "")</f>
        <v/>
      </c>
      <c r="AY851" s="301" t="e">
        <f t="shared" si="347"/>
        <v>#REF!</v>
      </c>
      <c r="AZ851" s="362" t="e">
        <f t="array" ref="AZ851">IF($AY851="", "", IF( $AX851&lt;&gt;"", $AX851,INDEX(聲母資料表, $AY851, $AZ$5)))</f>
        <v>#REF!</v>
      </c>
      <c r="BA851" s="362" t="e">
        <f t="array" ref="BA851">IF($X851, "", INDEX(方音八音反切資料表, $AE851, $AJ851))</f>
        <v>#REF!</v>
      </c>
    </row>
    <row r="852" spans="2:53">
      <c r="B852" s="307">
        <f t="shared" si="329"/>
        <v>845</v>
      </c>
      <c r="C852" s="404" t="e">
        <f>MID(#REF!, B852, 1)</f>
        <v>#REF!</v>
      </c>
      <c r="D852" s="312"/>
      <c r="E852" s="312"/>
      <c r="F852" s="296"/>
      <c r="G852" s="418" t="e">
        <f t="shared" si="330"/>
        <v>#REF!</v>
      </c>
      <c r="H852" s="269" t="e" cm="1">
        <f t="array" ref="H852">IF( OR($U852, NOT($V852), $X852), "",  $AF852 &amp; INDEX(中文數值資料表, $AJ852, 2) &amp; $AC852)</f>
        <v>#REF!</v>
      </c>
      <c r="I852" s="332" t="e">
        <f t="shared" si="331"/>
        <v>#REF!</v>
      </c>
      <c r="J852" s="333" t="e">
        <f t="shared" si="332"/>
        <v>#REF!</v>
      </c>
      <c r="K852" s="334" t="e">
        <f t="shared" si="333"/>
        <v>#REF!</v>
      </c>
      <c r="L852" s="335" t="e">
        <f t="shared" si="334"/>
        <v>#REF!</v>
      </c>
      <c r="M852" s="270" t="e">
        <f t="shared" ca="1" si="335"/>
        <v>#REF!</v>
      </c>
      <c r="N852" s="270" t="e">
        <f t="shared" ca="1" si="336"/>
        <v>#REF!</v>
      </c>
      <c r="O852" s="270" t="e">
        <f t="shared" ca="1" si="337"/>
        <v>#REF!</v>
      </c>
      <c r="P852" s="270" t="e">
        <f t="shared" ca="1" si="350"/>
        <v>#REF!</v>
      </c>
      <c r="Q852" s="270" t="e">
        <f t="shared" ca="1" si="350"/>
        <v>#REF!</v>
      </c>
      <c r="R852" s="271" t="e">
        <f t="shared" ca="1" si="338"/>
        <v>#REF!</v>
      </c>
      <c r="S852" s="271" t="e">
        <f t="shared" ca="1" si="339"/>
        <v>#REF!</v>
      </c>
      <c r="T852" s="244"/>
      <c r="U852" s="272" t="b">
        <f t="shared" si="340"/>
        <v>0</v>
      </c>
      <c r="V852" s="272" t="e">
        <f t="shared" si="341"/>
        <v>#REF!</v>
      </c>
      <c r="W852" s="272" t="e">
        <f t="shared" si="349"/>
        <v>#REF!</v>
      </c>
      <c r="X852" s="272" t="e">
        <f t="shared" si="342"/>
        <v>#REF!</v>
      </c>
      <c r="Y852" s="272" t="e">
        <f t="shared" si="343"/>
        <v>#REF!</v>
      </c>
      <c r="Z852" s="298"/>
      <c r="AA852" s="305" t="e">
        <f t="shared" si="344"/>
        <v>#REF!</v>
      </c>
      <c r="AB852" s="301" t="e" cm="1">
        <f t="array" ref="AB852">IF( $AA852="", "", INDEX(聲母資料表, $AA852, AB$5))</f>
        <v>#REF!</v>
      </c>
      <c r="AC852" s="301" t="e" cm="1">
        <f t="array" ref="AC852">IF( $AA852="", "", INDEX(聲母資料表, $AA852, AC$5))</f>
        <v>#REF!</v>
      </c>
      <c r="AD852" s="305" t="e">
        <f t="shared" si="345"/>
        <v>#REF!</v>
      </c>
      <c r="AE852" s="301" t="e" cm="1">
        <f t="array" ref="AE852">IF( $X852, "", INDEX(韻母資料表, AD852, AE$5))</f>
        <v>#REF!</v>
      </c>
      <c r="AF852" s="301" t="e" cm="1">
        <f t="array" ref="AF852">IF( $X852, "", INDEX(韻母資料表, AE852, AF$5))</f>
        <v>#REF!</v>
      </c>
      <c r="AG852" s="298"/>
      <c r="AH852" s="301" t="e">
        <f t="array" ref="AH852">IF( $X852, "", IF( INDEX(韻母資料表, AD852, $AH$5) = "入聲", TRUE, FALSE) )</f>
        <v>#REF!</v>
      </c>
      <c r="AI852" s="302" t="e">
        <f t="shared" si="346"/>
        <v>#REF!</v>
      </c>
      <c r="AJ852" s="302" t="e">
        <f t="shared" si="351"/>
        <v>#REF!</v>
      </c>
      <c r="AK852" s="362" t="e">
        <f t="array" ref="AK852">IF( $X852, "", INDEX(韻母資料表, $AD852, $AK$5))</f>
        <v>#REF!</v>
      </c>
      <c r="AL852" s="362" t="e">
        <f t="array" ref="AL852">IF($X852, "", INDEX(白話字韻母八聲調資料表, $AE852, $AJ852))</f>
        <v>#REF!</v>
      </c>
      <c r="AM852" s="298"/>
      <c r="AN852" s="362" t="e" cm="1">
        <f t="array" ref="AN852">IF($W852, "", INDEX(聲母資料表, $AA852, AN$5))</f>
        <v>#REF!</v>
      </c>
      <c r="AO852" s="367" t="e" cm="1">
        <f t="array" ref="AO852">IF($X852, "", INDEX(韻母資料表, $AD852, AO$5))</f>
        <v>#REF!</v>
      </c>
      <c r="AP852" s="362" t="e" cm="1">
        <f t="array" ref="AP852">IF($X852, "", INDEX(台羅韻母八聲調資料表, $AE852, $F852))</f>
        <v>#REF!</v>
      </c>
      <c r="AQ852" s="298"/>
      <c r="AR852" s="302" t="e">
        <f t="array" ref="AR852">IF($W852, "", INDEX(聲母資料表, $AA852, $AR$5))</f>
        <v>#REF!</v>
      </c>
      <c r="AS852" s="303" t="e">
        <f t="array" ref="AS852">IF($X852, "", INDEX(韻母資料表, $AD852, $AS$5))</f>
        <v>#REF!</v>
      </c>
      <c r="AT852" s="302" t="e">
        <f t="array" ref="AT852">IF($X852, "", INDEX(閩拼韻母八聲調資料表, $AE852, $AJ852))</f>
        <v>#REF!</v>
      </c>
      <c r="AV852" s="301" t="b">
        <f t="shared" si="348"/>
        <v>0</v>
      </c>
      <c r="AW852" s="301" t="str">
        <f>IF( $AV852, IFERROR( IF(MATCH( $E852, 顎音化聲母!$H$9:$H$37, 0), TRUE, FALSE), FALSE), "")</f>
        <v/>
      </c>
      <c r="AX852" s="301" t="str">
        <f t="array" ref="AX852">IF( AND($AV852, $AW852), INDEX(顎音化聲母資料表, MATCH( $D852 &amp; $E852, 顎音化聲母!$L$5:$L$136, 0), 3), "")</f>
        <v/>
      </c>
      <c r="AY852" s="301" t="e">
        <f t="shared" si="347"/>
        <v>#REF!</v>
      </c>
      <c r="AZ852" s="362" t="e">
        <f t="array" ref="AZ852">IF($AY852="", "", IF( $AX852&lt;&gt;"", $AX852,INDEX(聲母資料表, $AY852, $AZ$5)))</f>
        <v>#REF!</v>
      </c>
      <c r="BA852" s="362" t="e">
        <f t="array" ref="BA852">IF($X852, "", INDEX(方音八音反切資料表, $AE852, $AJ852))</f>
        <v>#REF!</v>
      </c>
    </row>
    <row r="853" spans="2:53">
      <c r="B853" s="307">
        <f t="shared" si="329"/>
        <v>846</v>
      </c>
      <c r="C853" s="404" t="e">
        <f>MID(#REF!, B853, 1)</f>
        <v>#REF!</v>
      </c>
      <c r="D853" s="312"/>
      <c r="E853" s="312"/>
      <c r="F853" s="296"/>
      <c r="G853" s="418" t="e">
        <f t="shared" si="330"/>
        <v>#REF!</v>
      </c>
      <c r="H853" s="269" t="e" cm="1">
        <f t="array" ref="H853">IF( OR($U853, NOT($V853), $X853), "",  $AF853 &amp; INDEX(中文數值資料表, $AJ853, 2) &amp; $AC853)</f>
        <v>#REF!</v>
      </c>
      <c r="I853" s="332" t="e">
        <f t="shared" si="331"/>
        <v>#REF!</v>
      </c>
      <c r="J853" s="333" t="e">
        <f t="shared" si="332"/>
        <v>#REF!</v>
      </c>
      <c r="K853" s="334" t="e">
        <f t="shared" si="333"/>
        <v>#REF!</v>
      </c>
      <c r="L853" s="335" t="e">
        <f t="shared" si="334"/>
        <v>#REF!</v>
      </c>
      <c r="M853" s="270" t="e">
        <f t="shared" ca="1" si="335"/>
        <v>#REF!</v>
      </c>
      <c r="N853" s="270" t="e">
        <f t="shared" ca="1" si="336"/>
        <v>#REF!</v>
      </c>
      <c r="O853" s="270" t="e">
        <f t="shared" ca="1" si="337"/>
        <v>#REF!</v>
      </c>
      <c r="P853" s="270" t="e">
        <f t="shared" ca="1" si="350"/>
        <v>#REF!</v>
      </c>
      <c r="Q853" s="270" t="e">
        <f t="shared" ca="1" si="350"/>
        <v>#REF!</v>
      </c>
      <c r="R853" s="271" t="e">
        <f t="shared" ca="1" si="338"/>
        <v>#REF!</v>
      </c>
      <c r="S853" s="271" t="e">
        <f t="shared" ca="1" si="339"/>
        <v>#REF!</v>
      </c>
      <c r="T853" s="244"/>
      <c r="U853" s="272" t="b">
        <f t="shared" si="340"/>
        <v>0</v>
      </c>
      <c r="V853" s="272" t="e">
        <f t="shared" si="341"/>
        <v>#REF!</v>
      </c>
      <c r="W853" s="272" t="e">
        <f t="shared" si="349"/>
        <v>#REF!</v>
      </c>
      <c r="X853" s="272" t="e">
        <f t="shared" si="342"/>
        <v>#REF!</v>
      </c>
      <c r="Y853" s="272" t="e">
        <f t="shared" si="343"/>
        <v>#REF!</v>
      </c>
      <c r="Z853" s="298"/>
      <c r="AA853" s="305" t="e">
        <f t="shared" si="344"/>
        <v>#REF!</v>
      </c>
      <c r="AB853" s="301" t="e" cm="1">
        <f t="array" ref="AB853">IF( $AA853="", "", INDEX(聲母資料表, $AA853, AB$5))</f>
        <v>#REF!</v>
      </c>
      <c r="AC853" s="301" t="e" cm="1">
        <f t="array" ref="AC853">IF( $AA853="", "", INDEX(聲母資料表, $AA853, AC$5))</f>
        <v>#REF!</v>
      </c>
      <c r="AD853" s="305" t="e">
        <f t="shared" si="345"/>
        <v>#REF!</v>
      </c>
      <c r="AE853" s="301" t="e" cm="1">
        <f t="array" ref="AE853">IF( $X853, "", INDEX(韻母資料表, AD853, AE$5))</f>
        <v>#REF!</v>
      </c>
      <c r="AF853" s="301" t="e" cm="1">
        <f t="array" ref="AF853">IF( $X853, "", INDEX(韻母資料表, AE853, AF$5))</f>
        <v>#REF!</v>
      </c>
      <c r="AG853" s="298"/>
      <c r="AH853" s="301" t="e">
        <f t="array" ref="AH853">IF( $X853, "", IF( INDEX(韻母資料表, AD853, $AH$5) = "入聲", TRUE, FALSE) )</f>
        <v>#REF!</v>
      </c>
      <c r="AI853" s="302" t="e">
        <f t="shared" si="346"/>
        <v>#REF!</v>
      </c>
      <c r="AJ853" s="302" t="e">
        <f t="shared" si="351"/>
        <v>#REF!</v>
      </c>
      <c r="AK853" s="362" t="e">
        <f t="array" ref="AK853">IF( $X853, "", INDEX(韻母資料表, $AD853, $AK$5))</f>
        <v>#REF!</v>
      </c>
      <c r="AL853" s="362" t="e">
        <f t="array" ref="AL853">IF($X853, "", INDEX(白話字韻母八聲調資料表, $AE853, $AJ853))</f>
        <v>#REF!</v>
      </c>
      <c r="AM853" s="298"/>
      <c r="AN853" s="362" t="e" cm="1">
        <f t="array" ref="AN853">IF($W853, "", INDEX(聲母資料表, $AA853, AN$5))</f>
        <v>#REF!</v>
      </c>
      <c r="AO853" s="367" t="e" cm="1">
        <f t="array" ref="AO853">IF($X853, "", INDEX(韻母資料表, $AD853, AO$5))</f>
        <v>#REF!</v>
      </c>
      <c r="AP853" s="362" t="e" cm="1">
        <f t="array" ref="AP853">IF($X853, "", INDEX(台羅韻母八聲調資料表, $AE853, $F853))</f>
        <v>#REF!</v>
      </c>
      <c r="AQ853" s="298"/>
      <c r="AR853" s="302" t="e">
        <f t="array" ref="AR853">IF($W853, "", INDEX(聲母資料表, $AA853, $AR$5))</f>
        <v>#REF!</v>
      </c>
      <c r="AS853" s="303" t="e">
        <f t="array" ref="AS853">IF($X853, "", INDEX(韻母資料表, $AD853, $AS$5))</f>
        <v>#REF!</v>
      </c>
      <c r="AT853" s="302" t="e">
        <f t="array" ref="AT853">IF($X853, "", INDEX(閩拼韻母八聲調資料表, $AE853, $AJ853))</f>
        <v>#REF!</v>
      </c>
      <c r="AV853" s="301" t="b">
        <f t="shared" si="348"/>
        <v>0</v>
      </c>
      <c r="AW853" s="301" t="str">
        <f>IF( $AV853, IFERROR( IF(MATCH( $E853, 顎音化聲母!$H$9:$H$37, 0), TRUE, FALSE), FALSE), "")</f>
        <v/>
      </c>
      <c r="AX853" s="301" t="str">
        <f t="array" ref="AX853">IF( AND($AV853, $AW853), INDEX(顎音化聲母資料表, MATCH( $D853 &amp; $E853, 顎音化聲母!$L$5:$L$136, 0), 3), "")</f>
        <v/>
      </c>
      <c r="AY853" s="301" t="e">
        <f t="shared" si="347"/>
        <v>#REF!</v>
      </c>
      <c r="AZ853" s="362" t="e">
        <f t="array" ref="AZ853">IF($AY853="", "", IF( $AX853&lt;&gt;"", $AX853,INDEX(聲母資料表, $AY853, $AZ$5)))</f>
        <v>#REF!</v>
      </c>
      <c r="BA853" s="362" t="e">
        <f t="array" ref="BA853">IF($X853, "", INDEX(方音八音反切資料表, $AE853, $AJ853))</f>
        <v>#REF!</v>
      </c>
    </row>
    <row r="854" spans="2:53">
      <c r="B854" s="307">
        <f t="shared" si="329"/>
        <v>847</v>
      </c>
      <c r="C854" s="404" t="e">
        <f>MID(#REF!, B854, 1)</f>
        <v>#REF!</v>
      </c>
      <c r="D854" s="312"/>
      <c r="E854" s="312"/>
      <c r="F854" s="296"/>
      <c r="G854" s="418" t="e">
        <f t="shared" si="330"/>
        <v>#REF!</v>
      </c>
      <c r="H854" s="269" t="e" cm="1">
        <f t="array" ref="H854">IF( OR($U854, NOT($V854), $X854), "",  $AF854 &amp; INDEX(中文數值資料表, $AJ854, 2) &amp; $AC854)</f>
        <v>#REF!</v>
      </c>
      <c r="I854" s="332" t="e">
        <f t="shared" si="331"/>
        <v>#REF!</v>
      </c>
      <c r="J854" s="333" t="e">
        <f t="shared" si="332"/>
        <v>#REF!</v>
      </c>
      <c r="K854" s="334" t="e">
        <f t="shared" si="333"/>
        <v>#REF!</v>
      </c>
      <c r="L854" s="335" t="e">
        <f t="shared" si="334"/>
        <v>#REF!</v>
      </c>
      <c r="M854" s="270" t="e">
        <f t="shared" ca="1" si="335"/>
        <v>#REF!</v>
      </c>
      <c r="N854" s="270" t="e">
        <f t="shared" ca="1" si="336"/>
        <v>#REF!</v>
      </c>
      <c r="O854" s="270" t="e">
        <f t="shared" ca="1" si="337"/>
        <v>#REF!</v>
      </c>
      <c r="P854" s="270" t="e">
        <f t="shared" ca="1" si="350"/>
        <v>#REF!</v>
      </c>
      <c r="Q854" s="270" t="e">
        <f t="shared" ca="1" si="350"/>
        <v>#REF!</v>
      </c>
      <c r="R854" s="271" t="e">
        <f t="shared" ca="1" si="338"/>
        <v>#REF!</v>
      </c>
      <c r="S854" s="271" t="e">
        <f t="shared" ca="1" si="339"/>
        <v>#REF!</v>
      </c>
      <c r="T854" s="244"/>
      <c r="U854" s="272" t="b">
        <f t="shared" si="340"/>
        <v>0</v>
      </c>
      <c r="V854" s="272" t="e">
        <f t="shared" si="341"/>
        <v>#REF!</v>
      </c>
      <c r="W854" s="272" t="e">
        <f t="shared" si="349"/>
        <v>#REF!</v>
      </c>
      <c r="X854" s="272" t="e">
        <f t="shared" si="342"/>
        <v>#REF!</v>
      </c>
      <c r="Y854" s="272" t="e">
        <f t="shared" si="343"/>
        <v>#REF!</v>
      </c>
      <c r="Z854" s="298"/>
      <c r="AA854" s="305" t="e">
        <f t="shared" si="344"/>
        <v>#REF!</v>
      </c>
      <c r="AB854" s="301" t="e" cm="1">
        <f t="array" ref="AB854">IF( $AA854="", "", INDEX(聲母資料表, $AA854, AB$5))</f>
        <v>#REF!</v>
      </c>
      <c r="AC854" s="301" t="e" cm="1">
        <f t="array" ref="AC854">IF( $AA854="", "", INDEX(聲母資料表, $AA854, AC$5))</f>
        <v>#REF!</v>
      </c>
      <c r="AD854" s="305" t="e">
        <f t="shared" si="345"/>
        <v>#REF!</v>
      </c>
      <c r="AE854" s="301" t="e" cm="1">
        <f t="array" ref="AE854">IF( $X854, "", INDEX(韻母資料表, AD854, AE$5))</f>
        <v>#REF!</v>
      </c>
      <c r="AF854" s="301" t="e" cm="1">
        <f t="array" ref="AF854">IF( $X854, "", INDEX(韻母資料表, AE854, AF$5))</f>
        <v>#REF!</v>
      </c>
      <c r="AG854" s="298"/>
      <c r="AH854" s="301" t="e">
        <f t="array" ref="AH854">IF( $X854, "", IF( INDEX(韻母資料表, AD854, $AH$5) = "入聲", TRUE, FALSE) )</f>
        <v>#REF!</v>
      </c>
      <c r="AI854" s="302" t="e">
        <f t="shared" si="346"/>
        <v>#REF!</v>
      </c>
      <c r="AJ854" s="302" t="e">
        <f t="shared" si="351"/>
        <v>#REF!</v>
      </c>
      <c r="AK854" s="362" t="e">
        <f t="array" ref="AK854">IF( $X854, "", INDEX(韻母資料表, $AD854, $AK$5))</f>
        <v>#REF!</v>
      </c>
      <c r="AL854" s="362" t="e">
        <f t="array" ref="AL854">IF($X854, "", INDEX(白話字韻母八聲調資料表, $AE854, $AJ854))</f>
        <v>#REF!</v>
      </c>
      <c r="AM854" s="298"/>
      <c r="AN854" s="362" t="e" cm="1">
        <f t="array" ref="AN854">IF($W854, "", INDEX(聲母資料表, $AA854, AN$5))</f>
        <v>#REF!</v>
      </c>
      <c r="AO854" s="367" t="e" cm="1">
        <f t="array" ref="AO854">IF($X854, "", INDEX(韻母資料表, $AD854, AO$5))</f>
        <v>#REF!</v>
      </c>
      <c r="AP854" s="362" t="e" cm="1">
        <f t="array" ref="AP854">IF($X854, "", INDEX(台羅韻母八聲調資料表, $AE854, $F854))</f>
        <v>#REF!</v>
      </c>
      <c r="AQ854" s="298"/>
      <c r="AR854" s="302" t="e">
        <f t="array" ref="AR854">IF($W854, "", INDEX(聲母資料表, $AA854, $AR$5))</f>
        <v>#REF!</v>
      </c>
      <c r="AS854" s="303" t="e">
        <f t="array" ref="AS854">IF($X854, "", INDEX(韻母資料表, $AD854, $AS$5))</f>
        <v>#REF!</v>
      </c>
      <c r="AT854" s="302" t="e">
        <f t="array" ref="AT854">IF($X854, "", INDEX(閩拼韻母八聲調資料表, $AE854, $AJ854))</f>
        <v>#REF!</v>
      </c>
      <c r="AV854" s="301" t="b">
        <f t="shared" si="348"/>
        <v>0</v>
      </c>
      <c r="AW854" s="301" t="str">
        <f>IF( $AV854, IFERROR( IF(MATCH( $E854, 顎音化聲母!$H$9:$H$37, 0), TRUE, FALSE), FALSE), "")</f>
        <v/>
      </c>
      <c r="AX854" s="301" t="str">
        <f t="array" ref="AX854">IF( AND($AV854, $AW854), INDEX(顎音化聲母資料表, MATCH( $D854 &amp; $E854, 顎音化聲母!$L$5:$L$136, 0), 3), "")</f>
        <v/>
      </c>
      <c r="AY854" s="301" t="e">
        <f t="shared" si="347"/>
        <v>#REF!</v>
      </c>
      <c r="AZ854" s="362" t="e">
        <f t="array" ref="AZ854">IF($AY854="", "", IF( $AX854&lt;&gt;"", $AX854,INDEX(聲母資料表, $AY854, $AZ$5)))</f>
        <v>#REF!</v>
      </c>
      <c r="BA854" s="362" t="e">
        <f t="array" ref="BA854">IF($X854, "", INDEX(方音八音反切資料表, $AE854, $AJ854))</f>
        <v>#REF!</v>
      </c>
    </row>
    <row r="855" spans="2:53">
      <c r="B855" s="307">
        <f t="shared" si="329"/>
        <v>848</v>
      </c>
      <c r="C855" s="404" t="e">
        <f>MID(#REF!, B855, 1)</f>
        <v>#REF!</v>
      </c>
      <c r="D855" s="312"/>
      <c r="E855" s="312"/>
      <c r="F855" s="296"/>
      <c r="G855" s="418" t="e">
        <f t="shared" si="330"/>
        <v>#REF!</v>
      </c>
      <c r="H855" s="269" t="e" cm="1">
        <f t="array" ref="H855">IF( OR($U855, NOT($V855), $X855), "",  $AF855 &amp; INDEX(中文數值資料表, $AJ855, 2) &amp; $AC855)</f>
        <v>#REF!</v>
      </c>
      <c r="I855" s="332" t="e">
        <f t="shared" si="331"/>
        <v>#REF!</v>
      </c>
      <c r="J855" s="333" t="e">
        <f t="shared" si="332"/>
        <v>#REF!</v>
      </c>
      <c r="K855" s="334" t="e">
        <f t="shared" si="333"/>
        <v>#REF!</v>
      </c>
      <c r="L855" s="335" t="e">
        <f t="shared" si="334"/>
        <v>#REF!</v>
      </c>
      <c r="M855" s="270" t="e">
        <f t="shared" ca="1" si="335"/>
        <v>#REF!</v>
      </c>
      <c r="N855" s="270" t="e">
        <f t="shared" ca="1" si="336"/>
        <v>#REF!</v>
      </c>
      <c r="O855" s="270" t="e">
        <f t="shared" ca="1" si="337"/>
        <v>#REF!</v>
      </c>
      <c r="P855" s="270" t="e">
        <f t="shared" ca="1" si="350"/>
        <v>#REF!</v>
      </c>
      <c r="Q855" s="270" t="e">
        <f t="shared" ca="1" si="350"/>
        <v>#REF!</v>
      </c>
      <c r="R855" s="271" t="e">
        <f t="shared" ca="1" si="338"/>
        <v>#REF!</v>
      </c>
      <c r="S855" s="271" t="e">
        <f t="shared" ca="1" si="339"/>
        <v>#REF!</v>
      </c>
      <c r="T855" s="244"/>
      <c r="U855" s="272" t="b">
        <f t="shared" si="340"/>
        <v>0</v>
      </c>
      <c r="V855" s="272" t="e">
        <f t="shared" si="341"/>
        <v>#REF!</v>
      </c>
      <c r="W855" s="272" t="e">
        <f t="shared" si="349"/>
        <v>#REF!</v>
      </c>
      <c r="X855" s="272" t="e">
        <f t="shared" si="342"/>
        <v>#REF!</v>
      </c>
      <c r="Y855" s="272" t="e">
        <f t="shared" si="343"/>
        <v>#REF!</v>
      </c>
      <c r="Z855" s="298"/>
      <c r="AA855" s="305" t="e">
        <f t="shared" si="344"/>
        <v>#REF!</v>
      </c>
      <c r="AB855" s="301" t="e" cm="1">
        <f t="array" ref="AB855">IF( $AA855="", "", INDEX(聲母資料表, $AA855, AB$5))</f>
        <v>#REF!</v>
      </c>
      <c r="AC855" s="301" t="e" cm="1">
        <f t="array" ref="AC855">IF( $AA855="", "", INDEX(聲母資料表, $AA855, AC$5))</f>
        <v>#REF!</v>
      </c>
      <c r="AD855" s="305" t="e">
        <f t="shared" si="345"/>
        <v>#REF!</v>
      </c>
      <c r="AE855" s="301" t="e" cm="1">
        <f t="array" ref="AE855">IF( $X855, "", INDEX(韻母資料表, AD855, AE$5))</f>
        <v>#REF!</v>
      </c>
      <c r="AF855" s="301" t="e" cm="1">
        <f t="array" ref="AF855">IF( $X855, "", INDEX(韻母資料表, AE855, AF$5))</f>
        <v>#REF!</v>
      </c>
      <c r="AG855" s="298"/>
      <c r="AH855" s="301" t="e">
        <f t="array" ref="AH855">IF( $X855, "", IF( INDEX(韻母資料表, AD855, $AH$5) = "入聲", TRUE, FALSE) )</f>
        <v>#REF!</v>
      </c>
      <c r="AI855" s="302" t="e">
        <f t="shared" si="346"/>
        <v>#REF!</v>
      </c>
      <c r="AJ855" s="302" t="e">
        <f t="shared" si="351"/>
        <v>#REF!</v>
      </c>
      <c r="AK855" s="362" t="e">
        <f t="array" ref="AK855">IF( $X855, "", INDEX(韻母資料表, $AD855, $AK$5))</f>
        <v>#REF!</v>
      </c>
      <c r="AL855" s="362" t="e">
        <f t="array" ref="AL855">IF($X855, "", INDEX(白話字韻母八聲調資料表, $AE855, $AJ855))</f>
        <v>#REF!</v>
      </c>
      <c r="AM855" s="298"/>
      <c r="AN855" s="362" t="e" cm="1">
        <f t="array" ref="AN855">IF($W855, "", INDEX(聲母資料表, $AA855, AN$5))</f>
        <v>#REF!</v>
      </c>
      <c r="AO855" s="367" t="e" cm="1">
        <f t="array" ref="AO855">IF($X855, "", INDEX(韻母資料表, $AD855, AO$5))</f>
        <v>#REF!</v>
      </c>
      <c r="AP855" s="362" t="e" cm="1">
        <f t="array" ref="AP855">IF($X855, "", INDEX(台羅韻母八聲調資料表, $AE855, $F855))</f>
        <v>#REF!</v>
      </c>
      <c r="AQ855" s="298"/>
      <c r="AR855" s="302" t="e">
        <f t="array" ref="AR855">IF($W855, "", INDEX(聲母資料表, $AA855, $AR$5))</f>
        <v>#REF!</v>
      </c>
      <c r="AS855" s="303" t="e">
        <f t="array" ref="AS855">IF($X855, "", INDEX(韻母資料表, $AD855, $AS$5))</f>
        <v>#REF!</v>
      </c>
      <c r="AT855" s="302" t="e">
        <f t="array" ref="AT855">IF($X855, "", INDEX(閩拼韻母八聲調資料表, $AE855, $AJ855))</f>
        <v>#REF!</v>
      </c>
      <c r="AV855" s="301" t="b">
        <f t="shared" si="348"/>
        <v>0</v>
      </c>
      <c r="AW855" s="301" t="str">
        <f>IF( $AV855, IFERROR( IF(MATCH( $E855, 顎音化聲母!$H$9:$H$37, 0), TRUE, FALSE), FALSE), "")</f>
        <v/>
      </c>
      <c r="AX855" s="301" t="str">
        <f t="array" ref="AX855">IF( AND($AV855, $AW855), INDEX(顎音化聲母資料表, MATCH( $D855 &amp; $E855, 顎音化聲母!$L$5:$L$136, 0), 3), "")</f>
        <v/>
      </c>
      <c r="AY855" s="301" t="e">
        <f t="shared" si="347"/>
        <v>#REF!</v>
      </c>
      <c r="AZ855" s="362" t="e">
        <f t="array" ref="AZ855">IF($AY855="", "", IF( $AX855&lt;&gt;"", $AX855,INDEX(聲母資料表, $AY855, $AZ$5)))</f>
        <v>#REF!</v>
      </c>
      <c r="BA855" s="362" t="e">
        <f t="array" ref="BA855">IF($X855, "", INDEX(方音八音反切資料表, $AE855, $AJ855))</f>
        <v>#REF!</v>
      </c>
    </row>
    <row r="856" spans="2:53">
      <c r="B856" s="307">
        <f t="shared" si="329"/>
        <v>849</v>
      </c>
      <c r="C856" s="404" t="e">
        <f>MID(#REF!, B856, 1)</f>
        <v>#REF!</v>
      </c>
      <c r="D856" s="312"/>
      <c r="E856" s="312"/>
      <c r="F856" s="296"/>
      <c r="G856" s="418" t="e">
        <f t="shared" si="330"/>
        <v>#REF!</v>
      </c>
      <c r="H856" s="269" t="e" cm="1">
        <f t="array" ref="H856">IF( OR($U856, NOT($V856), $X856), "",  $AF856 &amp; INDEX(中文數值資料表, $AJ856, 2) &amp; $AC856)</f>
        <v>#REF!</v>
      </c>
      <c r="I856" s="332" t="e">
        <f t="shared" si="331"/>
        <v>#REF!</v>
      </c>
      <c r="J856" s="333" t="e">
        <f t="shared" si="332"/>
        <v>#REF!</v>
      </c>
      <c r="K856" s="334" t="e">
        <f t="shared" si="333"/>
        <v>#REF!</v>
      </c>
      <c r="L856" s="335" t="e">
        <f t="shared" si="334"/>
        <v>#REF!</v>
      </c>
      <c r="M856" s="270" t="e">
        <f t="shared" ca="1" si="335"/>
        <v>#REF!</v>
      </c>
      <c r="N856" s="270" t="e">
        <f t="shared" ca="1" si="336"/>
        <v>#REF!</v>
      </c>
      <c r="O856" s="270" t="e">
        <f t="shared" ca="1" si="337"/>
        <v>#REF!</v>
      </c>
      <c r="P856" s="270" t="e">
        <f t="shared" ca="1" si="350"/>
        <v>#REF!</v>
      </c>
      <c r="Q856" s="270" t="e">
        <f t="shared" ca="1" si="350"/>
        <v>#REF!</v>
      </c>
      <c r="R856" s="271" t="e">
        <f t="shared" ca="1" si="338"/>
        <v>#REF!</v>
      </c>
      <c r="S856" s="271" t="e">
        <f t="shared" ca="1" si="339"/>
        <v>#REF!</v>
      </c>
      <c r="T856" s="244"/>
      <c r="U856" s="272" t="b">
        <f t="shared" si="340"/>
        <v>0</v>
      </c>
      <c r="V856" s="272" t="e">
        <f t="shared" si="341"/>
        <v>#REF!</v>
      </c>
      <c r="W856" s="272" t="e">
        <f t="shared" si="349"/>
        <v>#REF!</v>
      </c>
      <c r="X856" s="272" t="e">
        <f t="shared" si="342"/>
        <v>#REF!</v>
      </c>
      <c r="Y856" s="272" t="e">
        <f t="shared" si="343"/>
        <v>#REF!</v>
      </c>
      <c r="Z856" s="298"/>
      <c r="AA856" s="305" t="e">
        <f t="shared" si="344"/>
        <v>#REF!</v>
      </c>
      <c r="AB856" s="301" t="e" cm="1">
        <f t="array" ref="AB856">IF( $AA856="", "", INDEX(聲母資料表, $AA856, AB$5))</f>
        <v>#REF!</v>
      </c>
      <c r="AC856" s="301" t="e" cm="1">
        <f t="array" ref="AC856">IF( $AA856="", "", INDEX(聲母資料表, $AA856, AC$5))</f>
        <v>#REF!</v>
      </c>
      <c r="AD856" s="305" t="e">
        <f t="shared" si="345"/>
        <v>#REF!</v>
      </c>
      <c r="AE856" s="301" t="e" cm="1">
        <f t="array" ref="AE856">IF( $X856, "", INDEX(韻母資料表, AD856, AE$5))</f>
        <v>#REF!</v>
      </c>
      <c r="AF856" s="301" t="e" cm="1">
        <f t="array" ref="AF856">IF( $X856, "", INDEX(韻母資料表, AE856, AF$5))</f>
        <v>#REF!</v>
      </c>
      <c r="AG856" s="298"/>
      <c r="AH856" s="301" t="e">
        <f t="array" ref="AH856">IF( $X856, "", IF( INDEX(韻母資料表, AD856, $AH$5) = "入聲", TRUE, FALSE) )</f>
        <v>#REF!</v>
      </c>
      <c r="AI856" s="302" t="e">
        <f t="shared" si="346"/>
        <v>#REF!</v>
      </c>
      <c r="AJ856" s="302" t="e">
        <f t="shared" si="351"/>
        <v>#REF!</v>
      </c>
      <c r="AK856" s="362" t="e">
        <f t="array" ref="AK856">IF( $X856, "", INDEX(韻母資料表, $AD856, $AK$5))</f>
        <v>#REF!</v>
      </c>
      <c r="AL856" s="362" t="e">
        <f t="array" ref="AL856">IF($X856, "", INDEX(白話字韻母八聲調資料表, $AE856, $AJ856))</f>
        <v>#REF!</v>
      </c>
      <c r="AM856" s="298"/>
      <c r="AN856" s="362" t="e" cm="1">
        <f t="array" ref="AN856">IF($W856, "", INDEX(聲母資料表, $AA856, AN$5))</f>
        <v>#REF!</v>
      </c>
      <c r="AO856" s="367" t="e" cm="1">
        <f t="array" ref="AO856">IF($X856, "", INDEX(韻母資料表, $AD856, AO$5))</f>
        <v>#REF!</v>
      </c>
      <c r="AP856" s="362" t="e" cm="1">
        <f t="array" ref="AP856">IF($X856, "", INDEX(台羅韻母八聲調資料表, $AE856, $F856))</f>
        <v>#REF!</v>
      </c>
      <c r="AQ856" s="298"/>
      <c r="AR856" s="302" t="e">
        <f t="array" ref="AR856">IF($W856, "", INDEX(聲母資料表, $AA856, $AR$5))</f>
        <v>#REF!</v>
      </c>
      <c r="AS856" s="303" t="e">
        <f t="array" ref="AS856">IF($X856, "", INDEX(韻母資料表, $AD856, $AS$5))</f>
        <v>#REF!</v>
      </c>
      <c r="AT856" s="302" t="e">
        <f t="array" ref="AT856">IF($X856, "", INDEX(閩拼韻母八聲調資料表, $AE856, $AJ856))</f>
        <v>#REF!</v>
      </c>
      <c r="AV856" s="301" t="b">
        <f t="shared" si="348"/>
        <v>0</v>
      </c>
      <c r="AW856" s="301" t="str">
        <f>IF( $AV856, IFERROR( IF(MATCH( $E856, 顎音化聲母!$H$9:$H$37, 0), TRUE, FALSE), FALSE), "")</f>
        <v/>
      </c>
      <c r="AX856" s="301" t="str">
        <f t="array" ref="AX856">IF( AND($AV856, $AW856), INDEX(顎音化聲母資料表, MATCH( $D856 &amp; $E856, 顎音化聲母!$L$5:$L$136, 0), 3), "")</f>
        <v/>
      </c>
      <c r="AY856" s="301" t="e">
        <f t="shared" si="347"/>
        <v>#REF!</v>
      </c>
      <c r="AZ856" s="362" t="e">
        <f t="array" ref="AZ856">IF($AY856="", "", IF( $AX856&lt;&gt;"", $AX856,INDEX(聲母資料表, $AY856, $AZ$5)))</f>
        <v>#REF!</v>
      </c>
      <c r="BA856" s="362" t="e">
        <f t="array" ref="BA856">IF($X856, "", INDEX(方音八音反切資料表, $AE856, $AJ856))</f>
        <v>#REF!</v>
      </c>
    </row>
    <row r="857" spans="2:53">
      <c r="B857" s="307">
        <f t="shared" si="329"/>
        <v>850</v>
      </c>
      <c r="C857" s="404" t="e">
        <f>MID(#REF!, B857, 1)</f>
        <v>#REF!</v>
      </c>
      <c r="D857" s="312"/>
      <c r="E857" s="312"/>
      <c r="F857" s="296"/>
      <c r="G857" s="418" t="e">
        <f t="shared" si="330"/>
        <v>#REF!</v>
      </c>
      <c r="H857" s="269" t="e" cm="1">
        <f t="array" ref="H857">IF( OR($U857, NOT($V857), $X857), "",  $AF857 &amp; INDEX(中文數值資料表, $AJ857, 2) &amp; $AC857)</f>
        <v>#REF!</v>
      </c>
      <c r="I857" s="332" t="e">
        <f t="shared" si="331"/>
        <v>#REF!</v>
      </c>
      <c r="J857" s="333" t="e">
        <f t="shared" si="332"/>
        <v>#REF!</v>
      </c>
      <c r="K857" s="334" t="e">
        <f t="shared" si="333"/>
        <v>#REF!</v>
      </c>
      <c r="L857" s="335" t="e">
        <f t="shared" si="334"/>
        <v>#REF!</v>
      </c>
      <c r="M857" s="270" t="e">
        <f t="shared" ca="1" si="335"/>
        <v>#REF!</v>
      </c>
      <c r="N857" s="270" t="e">
        <f t="shared" ca="1" si="336"/>
        <v>#REF!</v>
      </c>
      <c r="O857" s="270" t="e">
        <f t="shared" ca="1" si="337"/>
        <v>#REF!</v>
      </c>
      <c r="P857" s="270" t="e">
        <f t="shared" ca="1" si="350"/>
        <v>#REF!</v>
      </c>
      <c r="Q857" s="270" t="e">
        <f t="shared" ca="1" si="350"/>
        <v>#REF!</v>
      </c>
      <c r="R857" s="271" t="e">
        <f t="shared" ca="1" si="338"/>
        <v>#REF!</v>
      </c>
      <c r="S857" s="271" t="e">
        <f t="shared" ca="1" si="339"/>
        <v>#REF!</v>
      </c>
      <c r="T857" s="244"/>
      <c r="U857" s="272" t="b">
        <f t="shared" si="340"/>
        <v>0</v>
      </c>
      <c r="V857" s="272" t="e">
        <f t="shared" si="341"/>
        <v>#REF!</v>
      </c>
      <c r="W857" s="272" t="e">
        <f t="shared" si="349"/>
        <v>#REF!</v>
      </c>
      <c r="X857" s="272" t="e">
        <f t="shared" si="342"/>
        <v>#REF!</v>
      </c>
      <c r="Y857" s="272" t="e">
        <f t="shared" si="343"/>
        <v>#REF!</v>
      </c>
      <c r="Z857" s="298"/>
      <c r="AA857" s="305" t="e">
        <f t="shared" si="344"/>
        <v>#REF!</v>
      </c>
      <c r="AB857" s="301" t="e" cm="1">
        <f t="array" ref="AB857">IF( $AA857="", "", INDEX(聲母資料表, $AA857, AB$5))</f>
        <v>#REF!</v>
      </c>
      <c r="AC857" s="301" t="e" cm="1">
        <f t="array" ref="AC857">IF( $AA857="", "", INDEX(聲母資料表, $AA857, AC$5))</f>
        <v>#REF!</v>
      </c>
      <c r="AD857" s="305" t="e">
        <f t="shared" si="345"/>
        <v>#REF!</v>
      </c>
      <c r="AE857" s="301" t="e" cm="1">
        <f t="array" ref="AE857">IF( $X857, "", INDEX(韻母資料表, AD857, AE$5))</f>
        <v>#REF!</v>
      </c>
      <c r="AF857" s="301" t="e" cm="1">
        <f t="array" ref="AF857">IF( $X857, "", INDEX(韻母資料表, AE857, AF$5))</f>
        <v>#REF!</v>
      </c>
      <c r="AG857" s="298"/>
      <c r="AH857" s="301" t="e">
        <f t="array" ref="AH857">IF( $X857, "", IF( INDEX(韻母資料表, AD857, $AH$5) = "入聲", TRUE, FALSE) )</f>
        <v>#REF!</v>
      </c>
      <c r="AI857" s="302" t="e">
        <f t="shared" si="346"/>
        <v>#REF!</v>
      </c>
      <c r="AJ857" s="302" t="e">
        <f t="shared" si="351"/>
        <v>#REF!</v>
      </c>
      <c r="AK857" s="362" t="e">
        <f t="array" ref="AK857">IF( $X857, "", INDEX(韻母資料表, $AD857, $AK$5))</f>
        <v>#REF!</v>
      </c>
      <c r="AL857" s="362" t="e">
        <f t="array" ref="AL857">IF($X857, "", INDEX(白話字韻母八聲調資料表, $AE857, $AJ857))</f>
        <v>#REF!</v>
      </c>
      <c r="AM857" s="298"/>
      <c r="AN857" s="362" t="e" cm="1">
        <f t="array" ref="AN857">IF($W857, "", INDEX(聲母資料表, $AA857, AN$5))</f>
        <v>#REF!</v>
      </c>
      <c r="AO857" s="367" t="e" cm="1">
        <f t="array" ref="AO857">IF($X857, "", INDEX(韻母資料表, $AD857, AO$5))</f>
        <v>#REF!</v>
      </c>
      <c r="AP857" s="362" t="e" cm="1">
        <f t="array" ref="AP857">IF($X857, "", INDEX(台羅韻母八聲調資料表, $AE857, $F857))</f>
        <v>#REF!</v>
      </c>
      <c r="AQ857" s="298"/>
      <c r="AR857" s="302" t="e">
        <f t="array" ref="AR857">IF($W857, "", INDEX(聲母資料表, $AA857, $AR$5))</f>
        <v>#REF!</v>
      </c>
      <c r="AS857" s="303" t="e">
        <f t="array" ref="AS857">IF($X857, "", INDEX(韻母資料表, $AD857, $AS$5))</f>
        <v>#REF!</v>
      </c>
      <c r="AT857" s="302" t="e">
        <f t="array" ref="AT857">IF($X857, "", INDEX(閩拼韻母八聲調資料表, $AE857, $AJ857))</f>
        <v>#REF!</v>
      </c>
      <c r="AV857" s="301" t="b">
        <f t="shared" si="348"/>
        <v>0</v>
      </c>
      <c r="AW857" s="301" t="str">
        <f>IF( $AV857, IFERROR( IF(MATCH( $E857, 顎音化聲母!$H$9:$H$37, 0), TRUE, FALSE), FALSE), "")</f>
        <v/>
      </c>
      <c r="AX857" s="301" t="str">
        <f t="array" ref="AX857">IF( AND($AV857, $AW857), INDEX(顎音化聲母資料表, MATCH( $D857 &amp; $E857, 顎音化聲母!$L$5:$L$136, 0), 3), "")</f>
        <v/>
      </c>
      <c r="AY857" s="301" t="e">
        <f t="shared" si="347"/>
        <v>#REF!</v>
      </c>
      <c r="AZ857" s="362" t="e">
        <f t="array" ref="AZ857">IF($AY857="", "", IF( $AX857&lt;&gt;"", $AX857,INDEX(聲母資料表, $AY857, $AZ$5)))</f>
        <v>#REF!</v>
      </c>
      <c r="BA857" s="362" t="e">
        <f t="array" ref="BA857">IF($X857, "", INDEX(方音八音反切資料表, $AE857, $AJ857))</f>
        <v>#REF!</v>
      </c>
    </row>
    <row r="858" spans="2:53">
      <c r="B858" s="307">
        <f t="shared" si="329"/>
        <v>851</v>
      </c>
      <c r="C858" s="404" t="e">
        <f>MID(#REF!, B858, 1)</f>
        <v>#REF!</v>
      </c>
      <c r="D858" s="312"/>
      <c r="E858" s="312"/>
      <c r="F858" s="296"/>
      <c r="G858" s="418" t="e">
        <f t="shared" si="330"/>
        <v>#REF!</v>
      </c>
      <c r="H858" s="269" t="e" cm="1">
        <f t="array" ref="H858">IF( OR($U858, NOT($V858), $X858), "",  $AF858 &amp; INDEX(中文數值資料表, $AJ858, 2) &amp; $AC858)</f>
        <v>#REF!</v>
      </c>
      <c r="I858" s="332" t="e">
        <f t="shared" si="331"/>
        <v>#REF!</v>
      </c>
      <c r="J858" s="333" t="e">
        <f t="shared" si="332"/>
        <v>#REF!</v>
      </c>
      <c r="K858" s="334" t="e">
        <f t="shared" si="333"/>
        <v>#REF!</v>
      </c>
      <c r="L858" s="335" t="e">
        <f t="shared" si="334"/>
        <v>#REF!</v>
      </c>
      <c r="M858" s="270" t="e">
        <f t="shared" ca="1" si="335"/>
        <v>#REF!</v>
      </c>
      <c r="N858" s="270" t="e">
        <f t="shared" ca="1" si="336"/>
        <v>#REF!</v>
      </c>
      <c r="O858" s="270" t="e">
        <f t="shared" ca="1" si="337"/>
        <v>#REF!</v>
      </c>
      <c r="P858" s="270" t="e">
        <f t="shared" ca="1" si="350"/>
        <v>#REF!</v>
      </c>
      <c r="Q858" s="270" t="e">
        <f t="shared" ca="1" si="350"/>
        <v>#REF!</v>
      </c>
      <c r="R858" s="271" t="e">
        <f t="shared" ca="1" si="338"/>
        <v>#REF!</v>
      </c>
      <c r="S858" s="271" t="e">
        <f t="shared" ca="1" si="339"/>
        <v>#REF!</v>
      </c>
      <c r="T858" s="244"/>
      <c r="U858" s="272" t="b">
        <f t="shared" si="340"/>
        <v>0</v>
      </c>
      <c r="V858" s="272" t="e">
        <f t="shared" si="341"/>
        <v>#REF!</v>
      </c>
      <c r="W858" s="272" t="e">
        <f t="shared" si="349"/>
        <v>#REF!</v>
      </c>
      <c r="X858" s="272" t="e">
        <f t="shared" si="342"/>
        <v>#REF!</v>
      </c>
      <c r="Y858" s="272" t="e">
        <f t="shared" si="343"/>
        <v>#REF!</v>
      </c>
      <c r="Z858" s="298"/>
      <c r="AA858" s="305" t="e">
        <f t="shared" si="344"/>
        <v>#REF!</v>
      </c>
      <c r="AB858" s="301" t="e" cm="1">
        <f t="array" ref="AB858">IF( $AA858="", "", INDEX(聲母資料表, $AA858, AB$5))</f>
        <v>#REF!</v>
      </c>
      <c r="AC858" s="301" t="e" cm="1">
        <f t="array" ref="AC858">IF( $AA858="", "", INDEX(聲母資料表, $AA858, AC$5))</f>
        <v>#REF!</v>
      </c>
      <c r="AD858" s="305" t="e">
        <f t="shared" si="345"/>
        <v>#REF!</v>
      </c>
      <c r="AE858" s="301" t="e" cm="1">
        <f t="array" ref="AE858">IF( $X858, "", INDEX(韻母資料表, AD858, AE$5))</f>
        <v>#REF!</v>
      </c>
      <c r="AF858" s="301" t="e" cm="1">
        <f t="array" ref="AF858">IF( $X858, "", INDEX(韻母資料表, AE858, AF$5))</f>
        <v>#REF!</v>
      </c>
      <c r="AG858" s="298"/>
      <c r="AH858" s="301" t="e">
        <f t="array" ref="AH858">IF( $X858, "", IF( INDEX(韻母資料表, AD858, $AH$5) = "入聲", TRUE, FALSE) )</f>
        <v>#REF!</v>
      </c>
      <c r="AI858" s="302" t="e">
        <f t="shared" si="346"/>
        <v>#REF!</v>
      </c>
      <c r="AJ858" s="302" t="e">
        <f t="shared" si="351"/>
        <v>#REF!</v>
      </c>
      <c r="AK858" s="362" t="e">
        <f t="array" ref="AK858">IF( $X858, "", INDEX(韻母資料表, $AD858, $AK$5))</f>
        <v>#REF!</v>
      </c>
      <c r="AL858" s="362" t="e">
        <f t="array" ref="AL858">IF($X858, "", INDEX(白話字韻母八聲調資料表, $AE858, $AJ858))</f>
        <v>#REF!</v>
      </c>
      <c r="AM858" s="298"/>
      <c r="AN858" s="362" t="e" cm="1">
        <f t="array" ref="AN858">IF($W858, "", INDEX(聲母資料表, $AA858, AN$5))</f>
        <v>#REF!</v>
      </c>
      <c r="AO858" s="367" t="e" cm="1">
        <f t="array" ref="AO858">IF($X858, "", INDEX(韻母資料表, $AD858, AO$5))</f>
        <v>#REF!</v>
      </c>
      <c r="AP858" s="362" t="e" cm="1">
        <f t="array" ref="AP858">IF($X858, "", INDEX(台羅韻母八聲調資料表, $AE858, $F858))</f>
        <v>#REF!</v>
      </c>
      <c r="AQ858" s="298"/>
      <c r="AR858" s="302" t="e">
        <f t="array" ref="AR858">IF($W858, "", INDEX(聲母資料表, $AA858, $AR$5))</f>
        <v>#REF!</v>
      </c>
      <c r="AS858" s="303" t="e">
        <f t="array" ref="AS858">IF($X858, "", INDEX(韻母資料表, $AD858, $AS$5))</f>
        <v>#REF!</v>
      </c>
      <c r="AT858" s="302" t="e">
        <f t="array" ref="AT858">IF($X858, "", INDEX(閩拼韻母八聲調資料表, $AE858, $AJ858))</f>
        <v>#REF!</v>
      </c>
      <c r="AV858" s="301" t="b">
        <f t="shared" si="348"/>
        <v>0</v>
      </c>
      <c r="AW858" s="301" t="str">
        <f>IF( $AV858, IFERROR( IF(MATCH( $E858, 顎音化聲母!$H$9:$H$37, 0), TRUE, FALSE), FALSE), "")</f>
        <v/>
      </c>
      <c r="AX858" s="301" t="str">
        <f t="array" ref="AX858">IF( AND($AV858, $AW858), INDEX(顎音化聲母資料表, MATCH( $D858 &amp; $E858, 顎音化聲母!$L$5:$L$136, 0), 3), "")</f>
        <v/>
      </c>
      <c r="AY858" s="301" t="e">
        <f t="shared" si="347"/>
        <v>#REF!</v>
      </c>
      <c r="AZ858" s="362" t="e">
        <f t="array" ref="AZ858">IF($AY858="", "", IF( $AX858&lt;&gt;"", $AX858,INDEX(聲母資料表, $AY858, $AZ$5)))</f>
        <v>#REF!</v>
      </c>
      <c r="BA858" s="362" t="e">
        <f t="array" ref="BA858">IF($X858, "", INDEX(方音八音反切資料表, $AE858, $AJ858))</f>
        <v>#REF!</v>
      </c>
    </row>
    <row r="859" spans="2:53">
      <c r="B859" s="307">
        <f t="shared" si="329"/>
        <v>852</v>
      </c>
      <c r="C859" s="404" t="e">
        <f>MID(#REF!, B859, 1)</f>
        <v>#REF!</v>
      </c>
      <c r="D859" s="312"/>
      <c r="E859" s="312"/>
      <c r="F859" s="296"/>
      <c r="G859" s="418" t="e">
        <f t="shared" si="330"/>
        <v>#REF!</v>
      </c>
      <c r="H859" s="269" t="e" cm="1">
        <f t="array" ref="H859">IF( OR($U859, NOT($V859), $X859), "",  $AF859 &amp; INDEX(中文數值資料表, $AJ859, 2) &amp; $AC859)</f>
        <v>#REF!</v>
      </c>
      <c r="I859" s="332" t="e">
        <f t="shared" si="331"/>
        <v>#REF!</v>
      </c>
      <c r="J859" s="333" t="e">
        <f t="shared" si="332"/>
        <v>#REF!</v>
      </c>
      <c r="K859" s="334" t="e">
        <f t="shared" si="333"/>
        <v>#REF!</v>
      </c>
      <c r="L859" s="335" t="e">
        <f t="shared" si="334"/>
        <v>#REF!</v>
      </c>
      <c r="M859" s="270" t="e">
        <f t="shared" ca="1" si="335"/>
        <v>#REF!</v>
      </c>
      <c r="N859" s="270" t="e">
        <f t="shared" ca="1" si="336"/>
        <v>#REF!</v>
      </c>
      <c r="O859" s="270" t="e">
        <f t="shared" ca="1" si="337"/>
        <v>#REF!</v>
      </c>
      <c r="P859" s="270" t="e">
        <f t="shared" ca="1" si="350"/>
        <v>#REF!</v>
      </c>
      <c r="Q859" s="270" t="e">
        <f t="shared" ca="1" si="350"/>
        <v>#REF!</v>
      </c>
      <c r="R859" s="271" t="e">
        <f t="shared" ca="1" si="338"/>
        <v>#REF!</v>
      </c>
      <c r="S859" s="271" t="e">
        <f t="shared" ca="1" si="339"/>
        <v>#REF!</v>
      </c>
      <c r="T859" s="244"/>
      <c r="U859" s="272" t="b">
        <f t="shared" si="340"/>
        <v>0</v>
      </c>
      <c r="V859" s="272" t="e">
        <f t="shared" si="341"/>
        <v>#REF!</v>
      </c>
      <c r="W859" s="272" t="e">
        <f t="shared" si="349"/>
        <v>#REF!</v>
      </c>
      <c r="X859" s="272" t="e">
        <f t="shared" si="342"/>
        <v>#REF!</v>
      </c>
      <c r="Y859" s="272" t="e">
        <f t="shared" si="343"/>
        <v>#REF!</v>
      </c>
      <c r="Z859" s="298"/>
      <c r="AA859" s="305" t="e">
        <f t="shared" si="344"/>
        <v>#REF!</v>
      </c>
      <c r="AB859" s="301" t="e" cm="1">
        <f t="array" ref="AB859">IF( $AA859="", "", INDEX(聲母資料表, $AA859, AB$5))</f>
        <v>#REF!</v>
      </c>
      <c r="AC859" s="301" t="e" cm="1">
        <f t="array" ref="AC859">IF( $AA859="", "", INDEX(聲母資料表, $AA859, AC$5))</f>
        <v>#REF!</v>
      </c>
      <c r="AD859" s="305" t="e">
        <f t="shared" si="345"/>
        <v>#REF!</v>
      </c>
      <c r="AE859" s="301" t="e" cm="1">
        <f t="array" ref="AE859">IF( $X859, "", INDEX(韻母資料表, AD859, AE$5))</f>
        <v>#REF!</v>
      </c>
      <c r="AF859" s="301" t="e" cm="1">
        <f t="array" ref="AF859">IF( $X859, "", INDEX(韻母資料表, AE859, AF$5))</f>
        <v>#REF!</v>
      </c>
      <c r="AG859" s="298"/>
      <c r="AH859" s="301" t="e">
        <f t="array" ref="AH859">IF( $X859, "", IF( INDEX(韻母資料表, AD859, $AH$5) = "入聲", TRUE, FALSE) )</f>
        <v>#REF!</v>
      </c>
      <c r="AI859" s="302" t="e">
        <f t="shared" si="346"/>
        <v>#REF!</v>
      </c>
      <c r="AJ859" s="302" t="e">
        <f t="shared" si="351"/>
        <v>#REF!</v>
      </c>
      <c r="AK859" s="362" t="e">
        <f t="array" ref="AK859">IF( $X859, "", INDEX(韻母資料表, $AD859, $AK$5))</f>
        <v>#REF!</v>
      </c>
      <c r="AL859" s="362" t="e">
        <f t="array" ref="AL859">IF($X859, "", INDEX(白話字韻母八聲調資料表, $AE859, $AJ859))</f>
        <v>#REF!</v>
      </c>
      <c r="AM859" s="298"/>
      <c r="AN859" s="362" t="e" cm="1">
        <f t="array" ref="AN859">IF($W859, "", INDEX(聲母資料表, $AA859, AN$5))</f>
        <v>#REF!</v>
      </c>
      <c r="AO859" s="367" t="e" cm="1">
        <f t="array" ref="AO859">IF($X859, "", INDEX(韻母資料表, $AD859, AO$5))</f>
        <v>#REF!</v>
      </c>
      <c r="AP859" s="362" t="e" cm="1">
        <f t="array" ref="AP859">IF($X859, "", INDEX(台羅韻母八聲調資料表, $AE859, $F859))</f>
        <v>#REF!</v>
      </c>
      <c r="AQ859" s="298"/>
      <c r="AR859" s="302" t="e">
        <f t="array" ref="AR859">IF($W859, "", INDEX(聲母資料表, $AA859, $AR$5))</f>
        <v>#REF!</v>
      </c>
      <c r="AS859" s="303" t="e">
        <f t="array" ref="AS859">IF($X859, "", INDEX(韻母資料表, $AD859, $AS$5))</f>
        <v>#REF!</v>
      </c>
      <c r="AT859" s="302" t="e">
        <f t="array" ref="AT859">IF($X859, "", INDEX(閩拼韻母八聲調資料表, $AE859, $AJ859))</f>
        <v>#REF!</v>
      </c>
      <c r="AV859" s="301" t="b">
        <f t="shared" si="348"/>
        <v>0</v>
      </c>
      <c r="AW859" s="301" t="str">
        <f>IF( $AV859, IFERROR( IF(MATCH( $E859, 顎音化聲母!$H$9:$H$37, 0), TRUE, FALSE), FALSE), "")</f>
        <v/>
      </c>
      <c r="AX859" s="301" t="str">
        <f t="array" ref="AX859">IF( AND($AV859, $AW859), INDEX(顎音化聲母資料表, MATCH( $D859 &amp; $E859, 顎音化聲母!$L$5:$L$136, 0), 3), "")</f>
        <v/>
      </c>
      <c r="AY859" s="301" t="e">
        <f t="shared" si="347"/>
        <v>#REF!</v>
      </c>
      <c r="AZ859" s="362" t="e">
        <f t="array" ref="AZ859">IF($AY859="", "", IF( $AX859&lt;&gt;"", $AX859,INDEX(聲母資料表, $AY859, $AZ$5)))</f>
        <v>#REF!</v>
      </c>
      <c r="BA859" s="362" t="e">
        <f t="array" ref="BA859">IF($X859, "", INDEX(方音八音反切資料表, $AE859, $AJ859))</f>
        <v>#REF!</v>
      </c>
    </row>
    <row r="860" spans="2:53">
      <c r="B860" s="307">
        <f t="shared" si="329"/>
        <v>853</v>
      </c>
      <c r="C860" s="404" t="e">
        <f>MID(#REF!, B860, 1)</f>
        <v>#REF!</v>
      </c>
      <c r="D860" s="312"/>
      <c r="E860" s="312"/>
      <c r="F860" s="296"/>
      <c r="G860" s="418" t="e">
        <f t="shared" si="330"/>
        <v>#REF!</v>
      </c>
      <c r="H860" s="269" t="e" cm="1">
        <f t="array" ref="H860">IF( OR($U860, NOT($V860), $X860), "",  $AF860 &amp; INDEX(中文數值資料表, $AJ860, 2) &amp; $AC860)</f>
        <v>#REF!</v>
      </c>
      <c r="I860" s="332" t="e">
        <f t="shared" si="331"/>
        <v>#REF!</v>
      </c>
      <c r="J860" s="333" t="e">
        <f t="shared" si="332"/>
        <v>#REF!</v>
      </c>
      <c r="K860" s="334" t="e">
        <f t="shared" si="333"/>
        <v>#REF!</v>
      </c>
      <c r="L860" s="335" t="e">
        <f t="shared" si="334"/>
        <v>#REF!</v>
      </c>
      <c r="M860" s="270" t="e">
        <f t="shared" ca="1" si="335"/>
        <v>#REF!</v>
      </c>
      <c r="N860" s="270" t="e">
        <f t="shared" ca="1" si="336"/>
        <v>#REF!</v>
      </c>
      <c r="O860" s="270" t="e">
        <f t="shared" ca="1" si="337"/>
        <v>#REF!</v>
      </c>
      <c r="P860" s="270" t="e">
        <f t="shared" ca="1" si="350"/>
        <v>#REF!</v>
      </c>
      <c r="Q860" s="270" t="e">
        <f t="shared" ca="1" si="350"/>
        <v>#REF!</v>
      </c>
      <c r="R860" s="271" t="e">
        <f t="shared" ca="1" si="338"/>
        <v>#REF!</v>
      </c>
      <c r="S860" s="271" t="e">
        <f t="shared" ca="1" si="339"/>
        <v>#REF!</v>
      </c>
      <c r="T860" s="244"/>
      <c r="U860" s="272" t="b">
        <f t="shared" si="340"/>
        <v>0</v>
      </c>
      <c r="V860" s="272" t="e">
        <f t="shared" si="341"/>
        <v>#REF!</v>
      </c>
      <c r="W860" s="272" t="e">
        <f t="shared" si="349"/>
        <v>#REF!</v>
      </c>
      <c r="X860" s="272" t="e">
        <f t="shared" si="342"/>
        <v>#REF!</v>
      </c>
      <c r="Y860" s="272" t="e">
        <f t="shared" si="343"/>
        <v>#REF!</v>
      </c>
      <c r="Z860" s="298"/>
      <c r="AA860" s="305" t="e">
        <f t="shared" si="344"/>
        <v>#REF!</v>
      </c>
      <c r="AB860" s="301" t="e" cm="1">
        <f t="array" ref="AB860">IF( $AA860="", "", INDEX(聲母資料表, $AA860, AB$5))</f>
        <v>#REF!</v>
      </c>
      <c r="AC860" s="301" t="e" cm="1">
        <f t="array" ref="AC860">IF( $AA860="", "", INDEX(聲母資料表, $AA860, AC$5))</f>
        <v>#REF!</v>
      </c>
      <c r="AD860" s="305" t="e">
        <f t="shared" si="345"/>
        <v>#REF!</v>
      </c>
      <c r="AE860" s="301" t="e" cm="1">
        <f t="array" ref="AE860">IF( $X860, "", INDEX(韻母資料表, AD860, AE$5))</f>
        <v>#REF!</v>
      </c>
      <c r="AF860" s="301" t="e" cm="1">
        <f t="array" ref="AF860">IF( $X860, "", INDEX(韻母資料表, AE860, AF$5))</f>
        <v>#REF!</v>
      </c>
      <c r="AG860" s="298"/>
      <c r="AH860" s="301" t="e">
        <f t="array" ref="AH860">IF( $X860, "", IF( INDEX(韻母資料表, AD860, $AH$5) = "入聲", TRUE, FALSE) )</f>
        <v>#REF!</v>
      </c>
      <c r="AI860" s="302" t="e">
        <f t="shared" si="346"/>
        <v>#REF!</v>
      </c>
      <c r="AJ860" s="302" t="e">
        <f t="shared" si="351"/>
        <v>#REF!</v>
      </c>
      <c r="AK860" s="362" t="e">
        <f t="array" ref="AK860">IF( $X860, "", INDEX(韻母資料表, $AD860, $AK$5))</f>
        <v>#REF!</v>
      </c>
      <c r="AL860" s="362" t="e">
        <f t="array" ref="AL860">IF($X860, "", INDEX(白話字韻母八聲調資料表, $AE860, $AJ860))</f>
        <v>#REF!</v>
      </c>
      <c r="AM860" s="298"/>
      <c r="AN860" s="362" t="e" cm="1">
        <f t="array" ref="AN860">IF($W860, "", INDEX(聲母資料表, $AA860, AN$5))</f>
        <v>#REF!</v>
      </c>
      <c r="AO860" s="367" t="e" cm="1">
        <f t="array" ref="AO860">IF($X860, "", INDEX(韻母資料表, $AD860, AO$5))</f>
        <v>#REF!</v>
      </c>
      <c r="AP860" s="362" t="e" cm="1">
        <f t="array" ref="AP860">IF($X860, "", INDEX(台羅韻母八聲調資料表, $AE860, $F860))</f>
        <v>#REF!</v>
      </c>
      <c r="AQ860" s="298"/>
      <c r="AR860" s="302" t="e">
        <f t="array" ref="AR860">IF($W860, "", INDEX(聲母資料表, $AA860, $AR$5))</f>
        <v>#REF!</v>
      </c>
      <c r="AS860" s="303" t="e">
        <f t="array" ref="AS860">IF($X860, "", INDEX(韻母資料表, $AD860, $AS$5))</f>
        <v>#REF!</v>
      </c>
      <c r="AT860" s="302" t="e">
        <f t="array" ref="AT860">IF($X860, "", INDEX(閩拼韻母八聲調資料表, $AE860, $AJ860))</f>
        <v>#REF!</v>
      </c>
      <c r="AV860" s="301" t="b">
        <f t="shared" si="348"/>
        <v>0</v>
      </c>
      <c r="AW860" s="301" t="str">
        <f>IF( $AV860, IFERROR( IF(MATCH( $E860, 顎音化聲母!$H$9:$H$37, 0), TRUE, FALSE), FALSE), "")</f>
        <v/>
      </c>
      <c r="AX860" s="301" t="str">
        <f t="array" ref="AX860">IF( AND($AV860, $AW860), INDEX(顎音化聲母資料表, MATCH( $D860 &amp; $E860, 顎音化聲母!$L$5:$L$136, 0), 3), "")</f>
        <v/>
      </c>
      <c r="AY860" s="301" t="e">
        <f t="shared" si="347"/>
        <v>#REF!</v>
      </c>
      <c r="AZ860" s="362" t="e">
        <f t="array" ref="AZ860">IF($AY860="", "", IF( $AX860&lt;&gt;"", $AX860,INDEX(聲母資料表, $AY860, $AZ$5)))</f>
        <v>#REF!</v>
      </c>
      <c r="BA860" s="362" t="e">
        <f t="array" ref="BA860">IF($X860, "", INDEX(方音八音反切資料表, $AE860, $AJ860))</f>
        <v>#REF!</v>
      </c>
    </row>
    <row r="861" spans="2:53">
      <c r="B861" s="307">
        <f t="shared" si="329"/>
        <v>854</v>
      </c>
      <c r="C861" s="404" t="e">
        <f>MID(#REF!, B861, 1)</f>
        <v>#REF!</v>
      </c>
      <c r="D861" s="312"/>
      <c r="E861" s="312"/>
      <c r="F861" s="296"/>
      <c r="G861" s="418" t="e">
        <f t="shared" si="330"/>
        <v>#REF!</v>
      </c>
      <c r="H861" s="269" t="e" cm="1">
        <f t="array" ref="H861">IF( OR($U861, NOT($V861), $X861), "",  $AF861 &amp; INDEX(中文數值資料表, $AJ861, 2) &amp; $AC861)</f>
        <v>#REF!</v>
      </c>
      <c r="I861" s="332" t="e">
        <f t="shared" si="331"/>
        <v>#REF!</v>
      </c>
      <c r="J861" s="333" t="e">
        <f t="shared" si="332"/>
        <v>#REF!</v>
      </c>
      <c r="K861" s="334" t="e">
        <f t="shared" si="333"/>
        <v>#REF!</v>
      </c>
      <c r="L861" s="335" t="e">
        <f t="shared" si="334"/>
        <v>#REF!</v>
      </c>
      <c r="M861" s="270" t="e">
        <f t="shared" ca="1" si="335"/>
        <v>#REF!</v>
      </c>
      <c r="N861" s="270" t="e">
        <f t="shared" ca="1" si="336"/>
        <v>#REF!</v>
      </c>
      <c r="O861" s="270" t="e">
        <f t="shared" ca="1" si="337"/>
        <v>#REF!</v>
      </c>
      <c r="P861" s="270" t="e">
        <f t="shared" ca="1" si="350"/>
        <v>#REF!</v>
      </c>
      <c r="Q861" s="270" t="e">
        <f t="shared" ca="1" si="350"/>
        <v>#REF!</v>
      </c>
      <c r="R861" s="271" t="e">
        <f t="shared" ca="1" si="338"/>
        <v>#REF!</v>
      </c>
      <c r="S861" s="271" t="e">
        <f t="shared" ca="1" si="339"/>
        <v>#REF!</v>
      </c>
      <c r="T861" s="244"/>
      <c r="U861" s="272" t="b">
        <f t="shared" si="340"/>
        <v>0</v>
      </c>
      <c r="V861" s="272" t="e">
        <f t="shared" si="341"/>
        <v>#REF!</v>
      </c>
      <c r="W861" s="272" t="e">
        <f t="shared" si="349"/>
        <v>#REF!</v>
      </c>
      <c r="X861" s="272" t="e">
        <f t="shared" si="342"/>
        <v>#REF!</v>
      </c>
      <c r="Y861" s="272" t="e">
        <f t="shared" si="343"/>
        <v>#REF!</v>
      </c>
      <c r="Z861" s="298"/>
      <c r="AA861" s="305" t="e">
        <f t="shared" si="344"/>
        <v>#REF!</v>
      </c>
      <c r="AB861" s="301" t="e" cm="1">
        <f t="array" ref="AB861">IF( $AA861="", "", INDEX(聲母資料表, $AA861, AB$5))</f>
        <v>#REF!</v>
      </c>
      <c r="AC861" s="301" t="e" cm="1">
        <f t="array" ref="AC861">IF( $AA861="", "", INDEX(聲母資料表, $AA861, AC$5))</f>
        <v>#REF!</v>
      </c>
      <c r="AD861" s="305" t="e">
        <f t="shared" si="345"/>
        <v>#REF!</v>
      </c>
      <c r="AE861" s="301" t="e" cm="1">
        <f t="array" ref="AE861">IF( $X861, "", INDEX(韻母資料表, AD861, AE$5))</f>
        <v>#REF!</v>
      </c>
      <c r="AF861" s="301" t="e" cm="1">
        <f t="array" ref="AF861">IF( $X861, "", INDEX(韻母資料表, AE861, AF$5))</f>
        <v>#REF!</v>
      </c>
      <c r="AG861" s="298"/>
      <c r="AH861" s="301" t="e">
        <f t="array" ref="AH861">IF( $X861, "", IF( INDEX(韻母資料表, AD861, $AH$5) = "入聲", TRUE, FALSE) )</f>
        <v>#REF!</v>
      </c>
      <c r="AI861" s="302" t="e">
        <f t="shared" si="346"/>
        <v>#REF!</v>
      </c>
      <c r="AJ861" s="302" t="e">
        <f t="shared" si="351"/>
        <v>#REF!</v>
      </c>
      <c r="AK861" s="362" t="e">
        <f t="array" ref="AK861">IF( $X861, "", INDEX(韻母資料表, $AD861, $AK$5))</f>
        <v>#REF!</v>
      </c>
      <c r="AL861" s="362" t="e">
        <f t="array" ref="AL861">IF($X861, "", INDEX(白話字韻母八聲調資料表, $AE861, $AJ861))</f>
        <v>#REF!</v>
      </c>
      <c r="AM861" s="298"/>
      <c r="AN861" s="362" t="e" cm="1">
        <f t="array" ref="AN861">IF($W861, "", INDEX(聲母資料表, $AA861, AN$5))</f>
        <v>#REF!</v>
      </c>
      <c r="AO861" s="367" t="e" cm="1">
        <f t="array" ref="AO861">IF($X861, "", INDEX(韻母資料表, $AD861, AO$5))</f>
        <v>#REF!</v>
      </c>
      <c r="AP861" s="362" t="e" cm="1">
        <f t="array" ref="AP861">IF($X861, "", INDEX(台羅韻母八聲調資料表, $AE861, $F861))</f>
        <v>#REF!</v>
      </c>
      <c r="AQ861" s="298"/>
      <c r="AR861" s="302" t="e">
        <f t="array" ref="AR861">IF($W861, "", INDEX(聲母資料表, $AA861, $AR$5))</f>
        <v>#REF!</v>
      </c>
      <c r="AS861" s="303" t="e">
        <f t="array" ref="AS861">IF($X861, "", INDEX(韻母資料表, $AD861, $AS$5))</f>
        <v>#REF!</v>
      </c>
      <c r="AT861" s="302" t="e">
        <f t="array" ref="AT861">IF($X861, "", INDEX(閩拼韻母八聲調資料表, $AE861, $AJ861))</f>
        <v>#REF!</v>
      </c>
      <c r="AV861" s="301" t="b">
        <f t="shared" si="348"/>
        <v>0</v>
      </c>
      <c r="AW861" s="301" t="str">
        <f>IF( $AV861, IFERROR( IF(MATCH( $E861, 顎音化聲母!$H$9:$H$37, 0), TRUE, FALSE), FALSE), "")</f>
        <v/>
      </c>
      <c r="AX861" s="301" t="str">
        <f t="array" ref="AX861">IF( AND($AV861, $AW861), INDEX(顎音化聲母資料表, MATCH( $D861 &amp; $E861, 顎音化聲母!$L$5:$L$136, 0), 3), "")</f>
        <v/>
      </c>
      <c r="AY861" s="301" t="e">
        <f t="shared" si="347"/>
        <v>#REF!</v>
      </c>
      <c r="AZ861" s="362" t="e">
        <f t="array" ref="AZ861">IF($AY861="", "", IF( $AX861&lt;&gt;"", $AX861,INDEX(聲母資料表, $AY861, $AZ$5)))</f>
        <v>#REF!</v>
      </c>
      <c r="BA861" s="362" t="e">
        <f t="array" ref="BA861">IF($X861, "", INDEX(方音八音反切資料表, $AE861, $AJ861))</f>
        <v>#REF!</v>
      </c>
    </row>
    <row r="862" spans="2:53">
      <c r="B862" s="307">
        <f t="shared" si="329"/>
        <v>855</v>
      </c>
      <c r="C862" s="404" t="e">
        <f>MID(#REF!, B862, 1)</f>
        <v>#REF!</v>
      </c>
      <c r="D862" s="312"/>
      <c r="E862" s="312"/>
      <c r="F862" s="296"/>
      <c r="G862" s="418" t="e">
        <f t="shared" si="330"/>
        <v>#REF!</v>
      </c>
      <c r="H862" s="269" t="e" cm="1">
        <f t="array" ref="H862">IF( OR($U862, NOT($V862), $X862), "",  $AF862 &amp; INDEX(中文數值資料表, $AJ862, 2) &amp; $AC862)</f>
        <v>#REF!</v>
      </c>
      <c r="I862" s="332" t="e">
        <f t="shared" si="331"/>
        <v>#REF!</v>
      </c>
      <c r="J862" s="333" t="e">
        <f t="shared" si="332"/>
        <v>#REF!</v>
      </c>
      <c r="K862" s="334" t="e">
        <f t="shared" si="333"/>
        <v>#REF!</v>
      </c>
      <c r="L862" s="335" t="e">
        <f t="shared" si="334"/>
        <v>#REF!</v>
      </c>
      <c r="M862" s="270" t="e">
        <f t="shared" ca="1" si="335"/>
        <v>#REF!</v>
      </c>
      <c r="N862" s="270" t="e">
        <f t="shared" ca="1" si="336"/>
        <v>#REF!</v>
      </c>
      <c r="O862" s="270" t="e">
        <f t="shared" ca="1" si="337"/>
        <v>#REF!</v>
      </c>
      <c r="P862" s="270" t="e">
        <f t="shared" ca="1" si="350"/>
        <v>#REF!</v>
      </c>
      <c r="Q862" s="270" t="e">
        <f t="shared" ca="1" si="350"/>
        <v>#REF!</v>
      </c>
      <c r="R862" s="271" t="e">
        <f t="shared" ca="1" si="338"/>
        <v>#REF!</v>
      </c>
      <c r="S862" s="271" t="e">
        <f t="shared" ca="1" si="339"/>
        <v>#REF!</v>
      </c>
      <c r="T862" s="244"/>
      <c r="U862" s="272" t="b">
        <f t="shared" si="340"/>
        <v>0</v>
      </c>
      <c r="V862" s="272" t="e">
        <f t="shared" si="341"/>
        <v>#REF!</v>
      </c>
      <c r="W862" s="272" t="e">
        <f t="shared" si="349"/>
        <v>#REF!</v>
      </c>
      <c r="X862" s="272" t="e">
        <f t="shared" si="342"/>
        <v>#REF!</v>
      </c>
      <c r="Y862" s="272" t="e">
        <f t="shared" si="343"/>
        <v>#REF!</v>
      </c>
      <c r="Z862" s="298"/>
      <c r="AA862" s="305" t="e">
        <f t="shared" si="344"/>
        <v>#REF!</v>
      </c>
      <c r="AB862" s="301" t="e" cm="1">
        <f t="array" ref="AB862">IF( $AA862="", "", INDEX(聲母資料表, $AA862, AB$5))</f>
        <v>#REF!</v>
      </c>
      <c r="AC862" s="301" t="e" cm="1">
        <f t="array" ref="AC862">IF( $AA862="", "", INDEX(聲母資料表, $AA862, AC$5))</f>
        <v>#REF!</v>
      </c>
      <c r="AD862" s="305" t="e">
        <f t="shared" si="345"/>
        <v>#REF!</v>
      </c>
      <c r="AE862" s="301" t="e" cm="1">
        <f t="array" ref="AE862">IF( $X862, "", INDEX(韻母資料表, AD862, AE$5))</f>
        <v>#REF!</v>
      </c>
      <c r="AF862" s="301" t="e" cm="1">
        <f t="array" ref="AF862">IF( $X862, "", INDEX(韻母資料表, AE862, AF$5))</f>
        <v>#REF!</v>
      </c>
      <c r="AG862" s="298"/>
      <c r="AH862" s="301" t="e">
        <f t="array" ref="AH862">IF( $X862, "", IF( INDEX(韻母資料表, AD862, $AH$5) = "入聲", TRUE, FALSE) )</f>
        <v>#REF!</v>
      </c>
      <c r="AI862" s="302" t="e">
        <f t="shared" si="346"/>
        <v>#REF!</v>
      </c>
      <c r="AJ862" s="302" t="e">
        <f t="shared" si="351"/>
        <v>#REF!</v>
      </c>
      <c r="AK862" s="362" t="e">
        <f t="array" ref="AK862">IF( $X862, "", INDEX(韻母資料表, $AD862, $AK$5))</f>
        <v>#REF!</v>
      </c>
      <c r="AL862" s="362" t="e">
        <f t="array" ref="AL862">IF($X862, "", INDEX(白話字韻母八聲調資料表, $AE862, $AJ862))</f>
        <v>#REF!</v>
      </c>
      <c r="AM862" s="298"/>
      <c r="AN862" s="362" t="e" cm="1">
        <f t="array" ref="AN862">IF($W862, "", INDEX(聲母資料表, $AA862, AN$5))</f>
        <v>#REF!</v>
      </c>
      <c r="AO862" s="367" t="e" cm="1">
        <f t="array" ref="AO862">IF($X862, "", INDEX(韻母資料表, $AD862, AO$5))</f>
        <v>#REF!</v>
      </c>
      <c r="AP862" s="362" t="e" cm="1">
        <f t="array" ref="AP862">IF($X862, "", INDEX(台羅韻母八聲調資料表, $AE862, $F862))</f>
        <v>#REF!</v>
      </c>
      <c r="AQ862" s="298"/>
      <c r="AR862" s="302" t="e">
        <f t="array" ref="AR862">IF($W862, "", INDEX(聲母資料表, $AA862, $AR$5))</f>
        <v>#REF!</v>
      </c>
      <c r="AS862" s="303" t="e">
        <f t="array" ref="AS862">IF($X862, "", INDEX(韻母資料表, $AD862, $AS$5))</f>
        <v>#REF!</v>
      </c>
      <c r="AT862" s="302" t="e">
        <f t="array" ref="AT862">IF($X862, "", INDEX(閩拼韻母八聲調資料表, $AE862, $AJ862))</f>
        <v>#REF!</v>
      </c>
      <c r="AV862" s="301" t="b">
        <f t="shared" si="348"/>
        <v>0</v>
      </c>
      <c r="AW862" s="301" t="str">
        <f>IF( $AV862, IFERROR( IF(MATCH( $E862, 顎音化聲母!$H$9:$H$37, 0), TRUE, FALSE), FALSE), "")</f>
        <v/>
      </c>
      <c r="AX862" s="301" t="str">
        <f t="array" ref="AX862">IF( AND($AV862, $AW862), INDEX(顎音化聲母資料表, MATCH( $D862 &amp; $E862, 顎音化聲母!$L$5:$L$136, 0), 3), "")</f>
        <v/>
      </c>
      <c r="AY862" s="301" t="e">
        <f t="shared" si="347"/>
        <v>#REF!</v>
      </c>
      <c r="AZ862" s="362" t="e">
        <f t="array" ref="AZ862">IF($AY862="", "", IF( $AX862&lt;&gt;"", $AX862,INDEX(聲母資料表, $AY862, $AZ$5)))</f>
        <v>#REF!</v>
      </c>
      <c r="BA862" s="362" t="e">
        <f t="array" ref="BA862">IF($X862, "", INDEX(方音八音反切資料表, $AE862, $AJ862))</f>
        <v>#REF!</v>
      </c>
    </row>
    <row r="863" spans="2:53">
      <c r="B863" s="307">
        <f t="shared" si="329"/>
        <v>856</v>
      </c>
      <c r="C863" s="404" t="e">
        <f>MID(#REF!, B863, 1)</f>
        <v>#REF!</v>
      </c>
      <c r="D863" s="312"/>
      <c r="E863" s="312"/>
      <c r="F863" s="296"/>
      <c r="G863" s="418" t="e">
        <f t="shared" si="330"/>
        <v>#REF!</v>
      </c>
      <c r="H863" s="269" t="e" cm="1">
        <f t="array" ref="H863">IF( OR($U863, NOT($V863), $X863), "",  $AF863 &amp; INDEX(中文數值資料表, $AJ863, 2) &amp; $AC863)</f>
        <v>#REF!</v>
      </c>
      <c r="I863" s="332" t="e">
        <f t="shared" si="331"/>
        <v>#REF!</v>
      </c>
      <c r="J863" s="333" t="e">
        <f t="shared" si="332"/>
        <v>#REF!</v>
      </c>
      <c r="K863" s="334" t="e">
        <f t="shared" si="333"/>
        <v>#REF!</v>
      </c>
      <c r="L863" s="335" t="e">
        <f t="shared" si="334"/>
        <v>#REF!</v>
      </c>
      <c r="M863" s="270" t="e">
        <f t="shared" ca="1" si="335"/>
        <v>#REF!</v>
      </c>
      <c r="N863" s="270" t="e">
        <f t="shared" ca="1" si="336"/>
        <v>#REF!</v>
      </c>
      <c r="O863" s="270" t="e">
        <f t="shared" ca="1" si="337"/>
        <v>#REF!</v>
      </c>
      <c r="P863" s="270" t="e">
        <f t="shared" ca="1" si="350"/>
        <v>#REF!</v>
      </c>
      <c r="Q863" s="270" t="e">
        <f t="shared" ca="1" si="350"/>
        <v>#REF!</v>
      </c>
      <c r="R863" s="271" t="e">
        <f t="shared" ca="1" si="338"/>
        <v>#REF!</v>
      </c>
      <c r="S863" s="271" t="e">
        <f t="shared" ca="1" si="339"/>
        <v>#REF!</v>
      </c>
      <c r="T863" s="244"/>
      <c r="U863" s="272" t="b">
        <f t="shared" si="340"/>
        <v>0</v>
      </c>
      <c r="V863" s="272" t="e">
        <f t="shared" si="341"/>
        <v>#REF!</v>
      </c>
      <c r="W863" s="272" t="e">
        <f t="shared" si="349"/>
        <v>#REF!</v>
      </c>
      <c r="X863" s="272" t="e">
        <f t="shared" si="342"/>
        <v>#REF!</v>
      </c>
      <c r="Y863" s="272" t="e">
        <f t="shared" si="343"/>
        <v>#REF!</v>
      </c>
      <c r="Z863" s="298"/>
      <c r="AA863" s="305" t="e">
        <f t="shared" si="344"/>
        <v>#REF!</v>
      </c>
      <c r="AB863" s="301" t="e" cm="1">
        <f t="array" ref="AB863">IF( $AA863="", "", INDEX(聲母資料表, $AA863, AB$5))</f>
        <v>#REF!</v>
      </c>
      <c r="AC863" s="301" t="e" cm="1">
        <f t="array" ref="AC863">IF( $AA863="", "", INDEX(聲母資料表, $AA863, AC$5))</f>
        <v>#REF!</v>
      </c>
      <c r="AD863" s="305" t="e">
        <f t="shared" si="345"/>
        <v>#REF!</v>
      </c>
      <c r="AE863" s="301" t="e" cm="1">
        <f t="array" ref="AE863">IF( $X863, "", INDEX(韻母資料表, AD863, AE$5))</f>
        <v>#REF!</v>
      </c>
      <c r="AF863" s="301" t="e" cm="1">
        <f t="array" ref="AF863">IF( $X863, "", INDEX(韻母資料表, AE863, AF$5))</f>
        <v>#REF!</v>
      </c>
      <c r="AG863" s="298"/>
      <c r="AH863" s="301" t="e">
        <f t="array" ref="AH863">IF( $X863, "", IF( INDEX(韻母資料表, AD863, $AH$5) = "入聲", TRUE, FALSE) )</f>
        <v>#REF!</v>
      </c>
      <c r="AI863" s="302" t="e">
        <f t="shared" si="346"/>
        <v>#REF!</v>
      </c>
      <c r="AJ863" s="302" t="e">
        <f t="shared" si="351"/>
        <v>#REF!</v>
      </c>
      <c r="AK863" s="362" t="e">
        <f t="array" ref="AK863">IF( $X863, "", INDEX(韻母資料表, $AD863, $AK$5))</f>
        <v>#REF!</v>
      </c>
      <c r="AL863" s="362" t="e">
        <f t="array" ref="AL863">IF($X863, "", INDEX(白話字韻母八聲調資料表, $AE863, $AJ863))</f>
        <v>#REF!</v>
      </c>
      <c r="AM863" s="298"/>
      <c r="AN863" s="362" t="e" cm="1">
        <f t="array" ref="AN863">IF($W863, "", INDEX(聲母資料表, $AA863, AN$5))</f>
        <v>#REF!</v>
      </c>
      <c r="AO863" s="367" t="e" cm="1">
        <f t="array" ref="AO863">IF($X863, "", INDEX(韻母資料表, $AD863, AO$5))</f>
        <v>#REF!</v>
      </c>
      <c r="AP863" s="362" t="e" cm="1">
        <f t="array" ref="AP863">IF($X863, "", INDEX(台羅韻母八聲調資料表, $AE863, $F863))</f>
        <v>#REF!</v>
      </c>
      <c r="AQ863" s="298"/>
      <c r="AR863" s="302" t="e">
        <f t="array" ref="AR863">IF($W863, "", INDEX(聲母資料表, $AA863, $AR$5))</f>
        <v>#REF!</v>
      </c>
      <c r="AS863" s="303" t="e">
        <f t="array" ref="AS863">IF($X863, "", INDEX(韻母資料表, $AD863, $AS$5))</f>
        <v>#REF!</v>
      </c>
      <c r="AT863" s="302" t="e">
        <f t="array" ref="AT863">IF($X863, "", INDEX(閩拼韻母八聲調資料表, $AE863, $AJ863))</f>
        <v>#REF!</v>
      </c>
      <c r="AV863" s="301" t="b">
        <f t="shared" si="348"/>
        <v>0</v>
      </c>
      <c r="AW863" s="301" t="str">
        <f>IF( $AV863, IFERROR( IF(MATCH( $E863, 顎音化聲母!$H$9:$H$37, 0), TRUE, FALSE), FALSE), "")</f>
        <v/>
      </c>
      <c r="AX863" s="301" t="str">
        <f t="array" ref="AX863">IF( AND($AV863, $AW863), INDEX(顎音化聲母資料表, MATCH( $D863 &amp; $E863, 顎音化聲母!$L$5:$L$136, 0), 3), "")</f>
        <v/>
      </c>
      <c r="AY863" s="301" t="e">
        <f t="shared" si="347"/>
        <v>#REF!</v>
      </c>
      <c r="AZ863" s="362" t="e">
        <f t="array" ref="AZ863">IF($AY863="", "", IF( $AX863&lt;&gt;"", $AX863,INDEX(聲母資料表, $AY863, $AZ$5)))</f>
        <v>#REF!</v>
      </c>
      <c r="BA863" s="362" t="e">
        <f t="array" ref="BA863">IF($X863, "", INDEX(方音八音反切資料表, $AE863, $AJ863))</f>
        <v>#REF!</v>
      </c>
    </row>
    <row r="864" spans="2:53">
      <c r="B864" s="307">
        <f t="shared" si="329"/>
        <v>857</v>
      </c>
      <c r="C864" s="404" t="e">
        <f>MID(#REF!, B864, 1)</f>
        <v>#REF!</v>
      </c>
      <c r="D864" s="312"/>
      <c r="E864" s="312"/>
      <c r="F864" s="296"/>
      <c r="G864" s="418" t="e">
        <f t="shared" si="330"/>
        <v>#REF!</v>
      </c>
      <c r="H864" s="269" t="e" cm="1">
        <f t="array" ref="H864">IF( OR($U864, NOT($V864), $X864), "",  $AF864 &amp; INDEX(中文數值資料表, $AJ864, 2) &amp; $AC864)</f>
        <v>#REF!</v>
      </c>
      <c r="I864" s="332" t="e">
        <f t="shared" si="331"/>
        <v>#REF!</v>
      </c>
      <c r="J864" s="333" t="e">
        <f t="shared" si="332"/>
        <v>#REF!</v>
      </c>
      <c r="K864" s="334" t="e">
        <f t="shared" si="333"/>
        <v>#REF!</v>
      </c>
      <c r="L864" s="335" t="e">
        <f t="shared" si="334"/>
        <v>#REF!</v>
      </c>
      <c r="M864" s="270" t="e">
        <f t="shared" ca="1" si="335"/>
        <v>#REF!</v>
      </c>
      <c r="N864" s="270" t="e">
        <f t="shared" ca="1" si="336"/>
        <v>#REF!</v>
      </c>
      <c r="O864" s="270" t="e">
        <f t="shared" ca="1" si="337"/>
        <v>#REF!</v>
      </c>
      <c r="P864" s="270" t="e">
        <f t="shared" ca="1" si="350"/>
        <v>#REF!</v>
      </c>
      <c r="Q864" s="270" t="e">
        <f t="shared" ca="1" si="350"/>
        <v>#REF!</v>
      </c>
      <c r="R864" s="271" t="e">
        <f t="shared" ca="1" si="338"/>
        <v>#REF!</v>
      </c>
      <c r="S864" s="271" t="e">
        <f t="shared" ca="1" si="339"/>
        <v>#REF!</v>
      </c>
      <c r="T864" s="244"/>
      <c r="U864" s="272" t="b">
        <f t="shared" si="340"/>
        <v>0</v>
      </c>
      <c r="V864" s="272" t="e">
        <f t="shared" si="341"/>
        <v>#REF!</v>
      </c>
      <c r="W864" s="272" t="e">
        <f t="shared" si="349"/>
        <v>#REF!</v>
      </c>
      <c r="X864" s="272" t="e">
        <f t="shared" si="342"/>
        <v>#REF!</v>
      </c>
      <c r="Y864" s="272" t="e">
        <f t="shared" si="343"/>
        <v>#REF!</v>
      </c>
      <c r="Z864" s="298"/>
      <c r="AA864" s="305" t="e">
        <f t="shared" si="344"/>
        <v>#REF!</v>
      </c>
      <c r="AB864" s="301" t="e" cm="1">
        <f t="array" ref="AB864">IF( $AA864="", "", INDEX(聲母資料表, $AA864, AB$5))</f>
        <v>#REF!</v>
      </c>
      <c r="AC864" s="301" t="e" cm="1">
        <f t="array" ref="AC864">IF( $AA864="", "", INDEX(聲母資料表, $AA864, AC$5))</f>
        <v>#REF!</v>
      </c>
      <c r="AD864" s="305" t="e">
        <f t="shared" si="345"/>
        <v>#REF!</v>
      </c>
      <c r="AE864" s="301" t="e" cm="1">
        <f t="array" ref="AE864">IF( $X864, "", INDEX(韻母資料表, AD864, AE$5))</f>
        <v>#REF!</v>
      </c>
      <c r="AF864" s="301" t="e" cm="1">
        <f t="array" ref="AF864">IF( $X864, "", INDEX(韻母資料表, AE864, AF$5))</f>
        <v>#REF!</v>
      </c>
      <c r="AG864" s="298"/>
      <c r="AH864" s="301" t="e">
        <f t="array" ref="AH864">IF( $X864, "", IF( INDEX(韻母資料表, AD864, $AH$5) = "入聲", TRUE, FALSE) )</f>
        <v>#REF!</v>
      </c>
      <c r="AI864" s="302" t="e">
        <f t="shared" si="346"/>
        <v>#REF!</v>
      </c>
      <c r="AJ864" s="302" t="e">
        <f t="shared" si="351"/>
        <v>#REF!</v>
      </c>
      <c r="AK864" s="362" t="e">
        <f t="array" ref="AK864">IF( $X864, "", INDEX(韻母資料表, $AD864, $AK$5))</f>
        <v>#REF!</v>
      </c>
      <c r="AL864" s="362" t="e">
        <f t="array" ref="AL864">IF($X864, "", INDEX(白話字韻母八聲調資料表, $AE864, $AJ864))</f>
        <v>#REF!</v>
      </c>
      <c r="AM864" s="298"/>
      <c r="AN864" s="362" t="e" cm="1">
        <f t="array" ref="AN864">IF($W864, "", INDEX(聲母資料表, $AA864, AN$5))</f>
        <v>#REF!</v>
      </c>
      <c r="AO864" s="367" t="e" cm="1">
        <f t="array" ref="AO864">IF($X864, "", INDEX(韻母資料表, $AD864, AO$5))</f>
        <v>#REF!</v>
      </c>
      <c r="AP864" s="362" t="e" cm="1">
        <f t="array" ref="AP864">IF($X864, "", INDEX(台羅韻母八聲調資料表, $AE864, $F864))</f>
        <v>#REF!</v>
      </c>
      <c r="AQ864" s="298"/>
      <c r="AR864" s="302" t="e">
        <f t="array" ref="AR864">IF($W864, "", INDEX(聲母資料表, $AA864, $AR$5))</f>
        <v>#REF!</v>
      </c>
      <c r="AS864" s="303" t="e">
        <f t="array" ref="AS864">IF($X864, "", INDEX(韻母資料表, $AD864, $AS$5))</f>
        <v>#REF!</v>
      </c>
      <c r="AT864" s="302" t="e">
        <f t="array" ref="AT864">IF($X864, "", INDEX(閩拼韻母八聲調資料表, $AE864, $AJ864))</f>
        <v>#REF!</v>
      </c>
      <c r="AV864" s="301" t="b">
        <f t="shared" si="348"/>
        <v>0</v>
      </c>
      <c r="AW864" s="301" t="str">
        <f>IF( $AV864, IFERROR( IF(MATCH( $E864, 顎音化聲母!$H$9:$H$37, 0), TRUE, FALSE), FALSE), "")</f>
        <v/>
      </c>
      <c r="AX864" s="301" t="str">
        <f t="array" ref="AX864">IF( AND($AV864, $AW864), INDEX(顎音化聲母資料表, MATCH( $D864 &amp; $E864, 顎音化聲母!$L$5:$L$136, 0), 3), "")</f>
        <v/>
      </c>
      <c r="AY864" s="301" t="e">
        <f t="shared" si="347"/>
        <v>#REF!</v>
      </c>
      <c r="AZ864" s="362" t="e">
        <f t="array" ref="AZ864">IF($AY864="", "", IF( $AX864&lt;&gt;"", $AX864,INDEX(聲母資料表, $AY864, $AZ$5)))</f>
        <v>#REF!</v>
      </c>
      <c r="BA864" s="362" t="e">
        <f t="array" ref="BA864">IF($X864, "", INDEX(方音八音反切資料表, $AE864, $AJ864))</f>
        <v>#REF!</v>
      </c>
    </row>
    <row r="865" spans="2:53">
      <c r="B865" s="307">
        <f t="shared" si="329"/>
        <v>858</v>
      </c>
      <c r="C865" s="404" t="e">
        <f>MID(#REF!, B865, 1)</f>
        <v>#REF!</v>
      </c>
      <c r="D865" s="312"/>
      <c r="E865" s="312"/>
      <c r="F865" s="296"/>
      <c r="G865" s="418" t="e">
        <f t="shared" si="330"/>
        <v>#REF!</v>
      </c>
      <c r="H865" s="269" t="e" cm="1">
        <f t="array" ref="H865">IF( OR($U865, NOT($V865), $X865), "",  $AF865 &amp; INDEX(中文數值資料表, $AJ865, 2) &amp; $AC865)</f>
        <v>#REF!</v>
      </c>
      <c r="I865" s="332" t="e">
        <f t="shared" si="331"/>
        <v>#REF!</v>
      </c>
      <c r="J865" s="333" t="e">
        <f t="shared" si="332"/>
        <v>#REF!</v>
      </c>
      <c r="K865" s="334" t="e">
        <f t="shared" si="333"/>
        <v>#REF!</v>
      </c>
      <c r="L865" s="335" t="e">
        <f t="shared" si="334"/>
        <v>#REF!</v>
      </c>
      <c r="M865" s="270" t="e">
        <f t="shared" ca="1" si="335"/>
        <v>#REF!</v>
      </c>
      <c r="N865" s="270" t="e">
        <f t="shared" ca="1" si="336"/>
        <v>#REF!</v>
      </c>
      <c r="O865" s="270" t="e">
        <f t="shared" ca="1" si="337"/>
        <v>#REF!</v>
      </c>
      <c r="P865" s="270" t="e">
        <f t="shared" ca="1" si="350"/>
        <v>#REF!</v>
      </c>
      <c r="Q865" s="270" t="e">
        <f t="shared" ca="1" si="350"/>
        <v>#REF!</v>
      </c>
      <c r="R865" s="271" t="e">
        <f t="shared" ca="1" si="338"/>
        <v>#REF!</v>
      </c>
      <c r="S865" s="271" t="e">
        <f t="shared" ca="1" si="339"/>
        <v>#REF!</v>
      </c>
      <c r="T865" s="244"/>
      <c r="U865" s="272" t="b">
        <f t="shared" si="340"/>
        <v>0</v>
      </c>
      <c r="V865" s="272" t="e">
        <f t="shared" si="341"/>
        <v>#REF!</v>
      </c>
      <c r="W865" s="272" t="e">
        <f t="shared" si="349"/>
        <v>#REF!</v>
      </c>
      <c r="X865" s="272" t="e">
        <f t="shared" si="342"/>
        <v>#REF!</v>
      </c>
      <c r="Y865" s="272" t="e">
        <f t="shared" si="343"/>
        <v>#REF!</v>
      </c>
      <c r="Z865" s="298"/>
      <c r="AA865" s="305" t="e">
        <f t="shared" si="344"/>
        <v>#REF!</v>
      </c>
      <c r="AB865" s="301" t="e" cm="1">
        <f t="array" ref="AB865">IF( $AA865="", "", INDEX(聲母資料表, $AA865, AB$5))</f>
        <v>#REF!</v>
      </c>
      <c r="AC865" s="301" t="e" cm="1">
        <f t="array" ref="AC865">IF( $AA865="", "", INDEX(聲母資料表, $AA865, AC$5))</f>
        <v>#REF!</v>
      </c>
      <c r="AD865" s="305" t="e">
        <f t="shared" si="345"/>
        <v>#REF!</v>
      </c>
      <c r="AE865" s="301" t="e" cm="1">
        <f t="array" ref="AE865">IF( $X865, "", INDEX(韻母資料表, AD865, AE$5))</f>
        <v>#REF!</v>
      </c>
      <c r="AF865" s="301" t="e" cm="1">
        <f t="array" ref="AF865">IF( $X865, "", INDEX(韻母資料表, AE865, AF$5))</f>
        <v>#REF!</v>
      </c>
      <c r="AG865" s="298"/>
      <c r="AH865" s="301" t="e">
        <f t="array" ref="AH865">IF( $X865, "", IF( INDEX(韻母資料表, AD865, $AH$5) = "入聲", TRUE, FALSE) )</f>
        <v>#REF!</v>
      </c>
      <c r="AI865" s="302" t="e">
        <f t="shared" si="346"/>
        <v>#REF!</v>
      </c>
      <c r="AJ865" s="302" t="e">
        <f t="shared" si="351"/>
        <v>#REF!</v>
      </c>
      <c r="AK865" s="362" t="e">
        <f t="array" ref="AK865">IF( $X865, "", INDEX(韻母資料表, $AD865, $AK$5))</f>
        <v>#REF!</v>
      </c>
      <c r="AL865" s="362" t="e">
        <f t="array" ref="AL865">IF($X865, "", INDEX(白話字韻母八聲調資料表, $AE865, $AJ865))</f>
        <v>#REF!</v>
      </c>
      <c r="AM865" s="298"/>
      <c r="AN865" s="362" t="e" cm="1">
        <f t="array" ref="AN865">IF($W865, "", INDEX(聲母資料表, $AA865, AN$5))</f>
        <v>#REF!</v>
      </c>
      <c r="AO865" s="367" t="e" cm="1">
        <f t="array" ref="AO865">IF($X865, "", INDEX(韻母資料表, $AD865, AO$5))</f>
        <v>#REF!</v>
      </c>
      <c r="AP865" s="362" t="e" cm="1">
        <f t="array" ref="AP865">IF($X865, "", INDEX(台羅韻母八聲調資料表, $AE865, $F865))</f>
        <v>#REF!</v>
      </c>
      <c r="AQ865" s="298"/>
      <c r="AR865" s="302" t="e">
        <f t="array" ref="AR865">IF($W865, "", INDEX(聲母資料表, $AA865, $AR$5))</f>
        <v>#REF!</v>
      </c>
      <c r="AS865" s="303" t="e">
        <f t="array" ref="AS865">IF($X865, "", INDEX(韻母資料表, $AD865, $AS$5))</f>
        <v>#REF!</v>
      </c>
      <c r="AT865" s="302" t="e">
        <f t="array" ref="AT865">IF($X865, "", INDEX(閩拼韻母八聲調資料表, $AE865, $AJ865))</f>
        <v>#REF!</v>
      </c>
      <c r="AV865" s="301" t="b">
        <f t="shared" si="348"/>
        <v>0</v>
      </c>
      <c r="AW865" s="301" t="str">
        <f>IF( $AV865, IFERROR( IF(MATCH( $E865, 顎音化聲母!$H$9:$H$37, 0), TRUE, FALSE), FALSE), "")</f>
        <v/>
      </c>
      <c r="AX865" s="301" t="str">
        <f t="array" ref="AX865">IF( AND($AV865, $AW865), INDEX(顎音化聲母資料表, MATCH( $D865 &amp; $E865, 顎音化聲母!$L$5:$L$136, 0), 3), "")</f>
        <v/>
      </c>
      <c r="AY865" s="301" t="e">
        <f t="shared" si="347"/>
        <v>#REF!</v>
      </c>
      <c r="AZ865" s="362" t="e">
        <f t="array" ref="AZ865">IF($AY865="", "", IF( $AX865&lt;&gt;"", $AX865,INDEX(聲母資料表, $AY865, $AZ$5)))</f>
        <v>#REF!</v>
      </c>
      <c r="BA865" s="362" t="e">
        <f t="array" ref="BA865">IF($X865, "", INDEX(方音八音反切資料表, $AE865, $AJ865))</f>
        <v>#REF!</v>
      </c>
    </row>
    <row r="866" spans="2:53">
      <c r="B866" s="307">
        <f t="shared" si="329"/>
        <v>859</v>
      </c>
      <c r="C866" s="404" t="e">
        <f>MID(#REF!, B866, 1)</f>
        <v>#REF!</v>
      </c>
      <c r="D866" s="312"/>
      <c r="E866" s="312"/>
      <c r="F866" s="296"/>
      <c r="G866" s="418" t="e">
        <f t="shared" si="330"/>
        <v>#REF!</v>
      </c>
      <c r="H866" s="269" t="e" cm="1">
        <f t="array" ref="H866">IF( OR($U866, NOT($V866), $X866), "",  $AF866 &amp; INDEX(中文數值資料表, $AJ866, 2) &amp; $AC866)</f>
        <v>#REF!</v>
      </c>
      <c r="I866" s="332" t="e">
        <f t="shared" si="331"/>
        <v>#REF!</v>
      </c>
      <c r="J866" s="333" t="e">
        <f t="shared" si="332"/>
        <v>#REF!</v>
      </c>
      <c r="K866" s="334" t="e">
        <f t="shared" si="333"/>
        <v>#REF!</v>
      </c>
      <c r="L866" s="335" t="e">
        <f t="shared" si="334"/>
        <v>#REF!</v>
      </c>
      <c r="M866" s="270" t="e">
        <f t="shared" ca="1" si="335"/>
        <v>#REF!</v>
      </c>
      <c r="N866" s="270" t="e">
        <f t="shared" ca="1" si="336"/>
        <v>#REF!</v>
      </c>
      <c r="O866" s="270" t="e">
        <f t="shared" ca="1" si="337"/>
        <v>#REF!</v>
      </c>
      <c r="P866" s="270" t="e">
        <f t="shared" ca="1" si="350"/>
        <v>#REF!</v>
      </c>
      <c r="Q866" s="270" t="e">
        <f t="shared" ca="1" si="350"/>
        <v>#REF!</v>
      </c>
      <c r="R866" s="271" t="e">
        <f t="shared" ca="1" si="338"/>
        <v>#REF!</v>
      </c>
      <c r="S866" s="271" t="e">
        <f t="shared" ca="1" si="339"/>
        <v>#REF!</v>
      </c>
      <c r="T866" s="244"/>
      <c r="U866" s="272" t="b">
        <f t="shared" si="340"/>
        <v>0</v>
      </c>
      <c r="V866" s="272" t="e">
        <f t="shared" si="341"/>
        <v>#REF!</v>
      </c>
      <c r="W866" s="272" t="e">
        <f t="shared" si="349"/>
        <v>#REF!</v>
      </c>
      <c r="X866" s="272" t="e">
        <f t="shared" si="342"/>
        <v>#REF!</v>
      </c>
      <c r="Y866" s="272" t="e">
        <f t="shared" si="343"/>
        <v>#REF!</v>
      </c>
      <c r="Z866" s="298"/>
      <c r="AA866" s="305" t="e">
        <f t="shared" si="344"/>
        <v>#REF!</v>
      </c>
      <c r="AB866" s="301" t="e" cm="1">
        <f t="array" ref="AB866">IF( $AA866="", "", INDEX(聲母資料表, $AA866, AB$5))</f>
        <v>#REF!</v>
      </c>
      <c r="AC866" s="301" t="e" cm="1">
        <f t="array" ref="AC866">IF( $AA866="", "", INDEX(聲母資料表, $AA866, AC$5))</f>
        <v>#REF!</v>
      </c>
      <c r="AD866" s="305" t="e">
        <f t="shared" si="345"/>
        <v>#REF!</v>
      </c>
      <c r="AE866" s="301" t="e" cm="1">
        <f t="array" ref="AE866">IF( $X866, "", INDEX(韻母資料表, AD866, AE$5))</f>
        <v>#REF!</v>
      </c>
      <c r="AF866" s="301" t="e" cm="1">
        <f t="array" ref="AF866">IF( $X866, "", INDEX(韻母資料表, AE866, AF$5))</f>
        <v>#REF!</v>
      </c>
      <c r="AG866" s="298"/>
      <c r="AH866" s="301" t="e">
        <f t="array" ref="AH866">IF( $X866, "", IF( INDEX(韻母資料表, AD866, $AH$5) = "入聲", TRUE, FALSE) )</f>
        <v>#REF!</v>
      </c>
      <c r="AI866" s="302" t="e">
        <f t="shared" si="346"/>
        <v>#REF!</v>
      </c>
      <c r="AJ866" s="302" t="e">
        <f t="shared" si="351"/>
        <v>#REF!</v>
      </c>
      <c r="AK866" s="362" t="e">
        <f t="array" ref="AK866">IF( $X866, "", INDEX(韻母資料表, $AD866, $AK$5))</f>
        <v>#REF!</v>
      </c>
      <c r="AL866" s="362" t="e">
        <f t="array" ref="AL866">IF($X866, "", INDEX(白話字韻母八聲調資料表, $AE866, $AJ866))</f>
        <v>#REF!</v>
      </c>
      <c r="AM866" s="298"/>
      <c r="AN866" s="362" t="e" cm="1">
        <f t="array" ref="AN866">IF($W866, "", INDEX(聲母資料表, $AA866, AN$5))</f>
        <v>#REF!</v>
      </c>
      <c r="AO866" s="367" t="e" cm="1">
        <f t="array" ref="AO866">IF($X866, "", INDEX(韻母資料表, $AD866, AO$5))</f>
        <v>#REF!</v>
      </c>
      <c r="AP866" s="362" t="e" cm="1">
        <f t="array" ref="AP866">IF($X866, "", INDEX(台羅韻母八聲調資料表, $AE866, $F866))</f>
        <v>#REF!</v>
      </c>
      <c r="AQ866" s="298"/>
      <c r="AR866" s="302" t="e">
        <f t="array" ref="AR866">IF($W866, "", INDEX(聲母資料表, $AA866, $AR$5))</f>
        <v>#REF!</v>
      </c>
      <c r="AS866" s="303" t="e">
        <f t="array" ref="AS866">IF($X866, "", INDEX(韻母資料表, $AD866, $AS$5))</f>
        <v>#REF!</v>
      </c>
      <c r="AT866" s="302" t="e">
        <f t="array" ref="AT866">IF($X866, "", INDEX(閩拼韻母八聲調資料表, $AE866, $AJ866))</f>
        <v>#REF!</v>
      </c>
      <c r="AV866" s="301" t="b">
        <f t="shared" si="348"/>
        <v>0</v>
      </c>
      <c r="AW866" s="301" t="str">
        <f>IF( $AV866, IFERROR( IF(MATCH( $E866, 顎音化聲母!$H$9:$H$37, 0), TRUE, FALSE), FALSE), "")</f>
        <v/>
      </c>
      <c r="AX866" s="301" t="str">
        <f t="array" ref="AX866">IF( AND($AV866, $AW866), INDEX(顎音化聲母資料表, MATCH( $D866 &amp; $E866, 顎音化聲母!$L$5:$L$136, 0), 3), "")</f>
        <v/>
      </c>
      <c r="AY866" s="301" t="e">
        <f t="shared" si="347"/>
        <v>#REF!</v>
      </c>
      <c r="AZ866" s="362" t="e">
        <f t="array" ref="AZ866">IF($AY866="", "", IF( $AX866&lt;&gt;"", $AX866,INDEX(聲母資料表, $AY866, $AZ$5)))</f>
        <v>#REF!</v>
      </c>
      <c r="BA866" s="362" t="e">
        <f t="array" ref="BA866">IF($X866, "", INDEX(方音八音反切資料表, $AE866, $AJ866))</f>
        <v>#REF!</v>
      </c>
    </row>
    <row r="867" spans="2:53">
      <c r="B867" s="307">
        <f t="shared" si="329"/>
        <v>860</v>
      </c>
      <c r="C867" s="404" t="e">
        <f>MID(#REF!, B867, 1)</f>
        <v>#REF!</v>
      </c>
      <c r="D867" s="312"/>
      <c r="E867" s="312"/>
      <c r="F867" s="296"/>
      <c r="G867" s="418" t="e">
        <f t="shared" si="330"/>
        <v>#REF!</v>
      </c>
      <c r="H867" s="269" t="e" cm="1">
        <f t="array" ref="H867">IF( OR($U867, NOT($V867), $X867), "",  $AF867 &amp; INDEX(中文數值資料表, $AJ867, 2) &amp; $AC867)</f>
        <v>#REF!</v>
      </c>
      <c r="I867" s="332" t="e">
        <f t="shared" si="331"/>
        <v>#REF!</v>
      </c>
      <c r="J867" s="333" t="e">
        <f t="shared" si="332"/>
        <v>#REF!</v>
      </c>
      <c r="K867" s="334" t="e">
        <f t="shared" si="333"/>
        <v>#REF!</v>
      </c>
      <c r="L867" s="335" t="e">
        <f t="shared" si="334"/>
        <v>#REF!</v>
      </c>
      <c r="M867" s="270" t="e">
        <f t="shared" ca="1" si="335"/>
        <v>#REF!</v>
      </c>
      <c r="N867" s="270" t="e">
        <f t="shared" ca="1" si="336"/>
        <v>#REF!</v>
      </c>
      <c r="O867" s="270" t="e">
        <f t="shared" ca="1" si="337"/>
        <v>#REF!</v>
      </c>
      <c r="P867" s="270" t="e">
        <f t="shared" ca="1" si="350"/>
        <v>#REF!</v>
      </c>
      <c r="Q867" s="270" t="e">
        <f t="shared" ca="1" si="350"/>
        <v>#REF!</v>
      </c>
      <c r="R867" s="271" t="e">
        <f t="shared" ca="1" si="338"/>
        <v>#REF!</v>
      </c>
      <c r="S867" s="271" t="e">
        <f t="shared" ca="1" si="339"/>
        <v>#REF!</v>
      </c>
      <c r="T867" s="244"/>
      <c r="U867" s="272" t="b">
        <f t="shared" si="340"/>
        <v>0</v>
      </c>
      <c r="V867" s="272" t="e">
        <f t="shared" si="341"/>
        <v>#REF!</v>
      </c>
      <c r="W867" s="272" t="e">
        <f t="shared" si="349"/>
        <v>#REF!</v>
      </c>
      <c r="X867" s="272" t="e">
        <f t="shared" si="342"/>
        <v>#REF!</v>
      </c>
      <c r="Y867" s="272" t="e">
        <f t="shared" si="343"/>
        <v>#REF!</v>
      </c>
      <c r="Z867" s="298"/>
      <c r="AA867" s="305" t="e">
        <f t="shared" si="344"/>
        <v>#REF!</v>
      </c>
      <c r="AB867" s="301" t="e" cm="1">
        <f t="array" ref="AB867">IF( $AA867="", "", INDEX(聲母資料表, $AA867, AB$5))</f>
        <v>#REF!</v>
      </c>
      <c r="AC867" s="301" t="e" cm="1">
        <f t="array" ref="AC867">IF( $AA867="", "", INDEX(聲母資料表, $AA867, AC$5))</f>
        <v>#REF!</v>
      </c>
      <c r="AD867" s="305" t="e">
        <f t="shared" si="345"/>
        <v>#REF!</v>
      </c>
      <c r="AE867" s="301" t="e" cm="1">
        <f t="array" ref="AE867">IF( $X867, "", INDEX(韻母資料表, AD867, AE$5))</f>
        <v>#REF!</v>
      </c>
      <c r="AF867" s="301" t="e" cm="1">
        <f t="array" ref="AF867">IF( $X867, "", INDEX(韻母資料表, AE867, AF$5))</f>
        <v>#REF!</v>
      </c>
      <c r="AG867" s="298"/>
      <c r="AH867" s="301" t="e">
        <f t="array" ref="AH867">IF( $X867, "", IF( INDEX(韻母資料表, AD867, $AH$5) = "入聲", TRUE, FALSE) )</f>
        <v>#REF!</v>
      </c>
      <c r="AI867" s="302" t="e">
        <f t="shared" si="346"/>
        <v>#REF!</v>
      </c>
      <c r="AJ867" s="302" t="e">
        <f t="shared" si="351"/>
        <v>#REF!</v>
      </c>
      <c r="AK867" s="362" t="e">
        <f t="array" ref="AK867">IF( $X867, "", INDEX(韻母資料表, $AD867, $AK$5))</f>
        <v>#REF!</v>
      </c>
      <c r="AL867" s="362" t="e">
        <f t="array" ref="AL867">IF($X867, "", INDEX(白話字韻母八聲調資料表, $AE867, $AJ867))</f>
        <v>#REF!</v>
      </c>
      <c r="AM867" s="298"/>
      <c r="AN867" s="362" t="e" cm="1">
        <f t="array" ref="AN867">IF($W867, "", INDEX(聲母資料表, $AA867, AN$5))</f>
        <v>#REF!</v>
      </c>
      <c r="AO867" s="367" t="e" cm="1">
        <f t="array" ref="AO867">IF($X867, "", INDEX(韻母資料表, $AD867, AO$5))</f>
        <v>#REF!</v>
      </c>
      <c r="AP867" s="362" t="e" cm="1">
        <f t="array" ref="AP867">IF($X867, "", INDEX(台羅韻母八聲調資料表, $AE867, $F867))</f>
        <v>#REF!</v>
      </c>
      <c r="AQ867" s="298"/>
      <c r="AR867" s="302" t="e">
        <f t="array" ref="AR867">IF($W867, "", INDEX(聲母資料表, $AA867, $AR$5))</f>
        <v>#REF!</v>
      </c>
      <c r="AS867" s="303" t="e">
        <f t="array" ref="AS867">IF($X867, "", INDEX(韻母資料表, $AD867, $AS$5))</f>
        <v>#REF!</v>
      </c>
      <c r="AT867" s="302" t="e">
        <f t="array" ref="AT867">IF($X867, "", INDEX(閩拼韻母八聲調資料表, $AE867, $AJ867))</f>
        <v>#REF!</v>
      </c>
      <c r="AV867" s="301" t="b">
        <f t="shared" si="348"/>
        <v>0</v>
      </c>
      <c r="AW867" s="301" t="str">
        <f>IF( $AV867, IFERROR( IF(MATCH( $E867, 顎音化聲母!$H$9:$H$37, 0), TRUE, FALSE), FALSE), "")</f>
        <v/>
      </c>
      <c r="AX867" s="301" t="str">
        <f t="array" ref="AX867">IF( AND($AV867, $AW867), INDEX(顎音化聲母資料表, MATCH( $D867 &amp; $E867, 顎音化聲母!$L$5:$L$136, 0), 3), "")</f>
        <v/>
      </c>
      <c r="AY867" s="301" t="e">
        <f t="shared" si="347"/>
        <v>#REF!</v>
      </c>
      <c r="AZ867" s="362" t="e">
        <f t="array" ref="AZ867">IF($AY867="", "", IF( $AX867&lt;&gt;"", $AX867,INDEX(聲母資料表, $AY867, $AZ$5)))</f>
        <v>#REF!</v>
      </c>
      <c r="BA867" s="362" t="e">
        <f t="array" ref="BA867">IF($X867, "", INDEX(方音八音反切資料表, $AE867, $AJ867))</f>
        <v>#REF!</v>
      </c>
    </row>
    <row r="868" spans="2:53">
      <c r="B868" s="307">
        <f t="shared" si="329"/>
        <v>861</v>
      </c>
      <c r="C868" s="404" t="e">
        <f>MID(#REF!, B868, 1)</f>
        <v>#REF!</v>
      </c>
      <c r="D868" s="312"/>
      <c r="E868" s="312"/>
      <c r="F868" s="296"/>
      <c r="G868" s="418" t="e">
        <f t="shared" si="330"/>
        <v>#REF!</v>
      </c>
      <c r="H868" s="269" t="e" cm="1">
        <f t="array" ref="H868">IF( OR($U868, NOT($V868), $X868), "",  $AF868 &amp; INDEX(中文數值資料表, $AJ868, 2) &amp; $AC868)</f>
        <v>#REF!</v>
      </c>
      <c r="I868" s="332" t="e">
        <f t="shared" si="331"/>
        <v>#REF!</v>
      </c>
      <c r="J868" s="333" t="e">
        <f t="shared" si="332"/>
        <v>#REF!</v>
      </c>
      <c r="K868" s="334" t="e">
        <f t="shared" si="333"/>
        <v>#REF!</v>
      </c>
      <c r="L868" s="335" t="e">
        <f t="shared" si="334"/>
        <v>#REF!</v>
      </c>
      <c r="M868" s="270" t="e">
        <f t="shared" ca="1" si="335"/>
        <v>#REF!</v>
      </c>
      <c r="N868" s="270" t="e">
        <f t="shared" ca="1" si="336"/>
        <v>#REF!</v>
      </c>
      <c r="O868" s="270" t="e">
        <f t="shared" ca="1" si="337"/>
        <v>#REF!</v>
      </c>
      <c r="P868" s="270" t="e">
        <f t="shared" ref="P868:Q887" ca="1" si="352">IF( $U868, ($C868 &amp; CHAR(10)), IF($C868=CHAR(10), (CHAR(10) &amp; "&lt;/p&gt;" &amp; CHAR(10) &amp; "&lt;p&gt;" &amp; CHAR(10)), "&lt;ruby&gt;" &amp; $C868 &amp; "&lt;rt&gt;" &amp; INDIRECT( ADDRESS(ROW(), COLUMN() - $P$5) ) &amp; "&lt;/rt&gt;&lt;/ruby&gt;" &amp; CHAR(10)))</f>
        <v>#REF!</v>
      </c>
      <c r="Q868" s="270" t="e">
        <f t="shared" ca="1" si="352"/>
        <v>#REF!</v>
      </c>
      <c r="R868" s="271" t="e">
        <f t="shared" ca="1" si="338"/>
        <v>#REF!</v>
      </c>
      <c r="S868" s="271" t="e">
        <f t="shared" ca="1" si="339"/>
        <v>#REF!</v>
      </c>
      <c r="T868" s="244"/>
      <c r="U868" s="272" t="b">
        <f t="shared" si="340"/>
        <v>0</v>
      </c>
      <c r="V868" s="272" t="e">
        <f t="shared" si="341"/>
        <v>#REF!</v>
      </c>
      <c r="W868" s="272" t="e">
        <f t="shared" si="349"/>
        <v>#REF!</v>
      </c>
      <c r="X868" s="272" t="e">
        <f t="shared" si="342"/>
        <v>#REF!</v>
      </c>
      <c r="Y868" s="272" t="e">
        <f t="shared" si="343"/>
        <v>#REF!</v>
      </c>
      <c r="Z868" s="298"/>
      <c r="AA868" s="305" t="e">
        <f t="shared" si="344"/>
        <v>#REF!</v>
      </c>
      <c r="AB868" s="301" t="e" cm="1">
        <f t="array" ref="AB868">IF( $AA868="", "", INDEX(聲母資料表, $AA868, AB$5))</f>
        <v>#REF!</v>
      </c>
      <c r="AC868" s="301" t="e" cm="1">
        <f t="array" ref="AC868">IF( $AA868="", "", INDEX(聲母資料表, $AA868, AC$5))</f>
        <v>#REF!</v>
      </c>
      <c r="AD868" s="305" t="e">
        <f t="shared" si="345"/>
        <v>#REF!</v>
      </c>
      <c r="AE868" s="301" t="e" cm="1">
        <f t="array" ref="AE868">IF( $X868, "", INDEX(韻母資料表, AD868, AE$5))</f>
        <v>#REF!</v>
      </c>
      <c r="AF868" s="301" t="e" cm="1">
        <f t="array" ref="AF868">IF( $X868, "", INDEX(韻母資料表, AE868, AF$5))</f>
        <v>#REF!</v>
      </c>
      <c r="AG868" s="298"/>
      <c r="AH868" s="301" t="e">
        <f t="array" ref="AH868">IF( $X868, "", IF( INDEX(韻母資料表, AD868, $AH$5) = "入聲", TRUE, FALSE) )</f>
        <v>#REF!</v>
      </c>
      <c r="AI868" s="302" t="e">
        <f t="shared" si="346"/>
        <v>#REF!</v>
      </c>
      <c r="AJ868" s="302" t="e">
        <f t="shared" si="351"/>
        <v>#REF!</v>
      </c>
      <c r="AK868" s="362" t="e">
        <f t="array" ref="AK868">IF( $X868, "", INDEX(韻母資料表, $AD868, $AK$5))</f>
        <v>#REF!</v>
      </c>
      <c r="AL868" s="362" t="e">
        <f t="array" ref="AL868">IF($X868, "", INDEX(白話字韻母八聲調資料表, $AE868, $AJ868))</f>
        <v>#REF!</v>
      </c>
      <c r="AM868" s="298"/>
      <c r="AN868" s="362" t="e" cm="1">
        <f t="array" ref="AN868">IF($W868, "", INDEX(聲母資料表, $AA868, AN$5))</f>
        <v>#REF!</v>
      </c>
      <c r="AO868" s="367" t="e" cm="1">
        <f t="array" ref="AO868">IF($X868, "", INDEX(韻母資料表, $AD868, AO$5))</f>
        <v>#REF!</v>
      </c>
      <c r="AP868" s="362" t="e" cm="1">
        <f t="array" ref="AP868">IF($X868, "", INDEX(台羅韻母八聲調資料表, $AE868, $F868))</f>
        <v>#REF!</v>
      </c>
      <c r="AQ868" s="298"/>
      <c r="AR868" s="302" t="e">
        <f t="array" ref="AR868">IF($W868, "", INDEX(聲母資料表, $AA868, $AR$5))</f>
        <v>#REF!</v>
      </c>
      <c r="AS868" s="303" t="e">
        <f t="array" ref="AS868">IF($X868, "", INDEX(韻母資料表, $AD868, $AS$5))</f>
        <v>#REF!</v>
      </c>
      <c r="AT868" s="302" t="e">
        <f t="array" ref="AT868">IF($X868, "", INDEX(閩拼韻母八聲調資料表, $AE868, $AJ868))</f>
        <v>#REF!</v>
      </c>
      <c r="AV868" s="301" t="b">
        <f t="shared" si="348"/>
        <v>0</v>
      </c>
      <c r="AW868" s="301" t="str">
        <f>IF( $AV868, IFERROR( IF(MATCH( $E868, 顎音化聲母!$H$9:$H$37, 0), TRUE, FALSE), FALSE), "")</f>
        <v/>
      </c>
      <c r="AX868" s="301" t="str">
        <f t="array" ref="AX868">IF( AND($AV868, $AW868), INDEX(顎音化聲母資料表, MATCH( $D868 &amp; $E868, 顎音化聲母!$L$5:$L$136, 0), 3), "")</f>
        <v/>
      </c>
      <c r="AY868" s="301" t="e">
        <f t="shared" si="347"/>
        <v>#REF!</v>
      </c>
      <c r="AZ868" s="362" t="e">
        <f t="array" ref="AZ868">IF($AY868="", "", IF( $AX868&lt;&gt;"", $AX868,INDEX(聲母資料表, $AY868, $AZ$5)))</f>
        <v>#REF!</v>
      </c>
      <c r="BA868" s="362" t="e">
        <f t="array" ref="BA868">IF($X868, "", INDEX(方音八音反切資料表, $AE868, $AJ868))</f>
        <v>#REF!</v>
      </c>
    </row>
    <row r="869" spans="2:53">
      <c r="B869" s="307">
        <f t="shared" si="329"/>
        <v>862</v>
      </c>
      <c r="C869" s="404" t="e">
        <f>MID(#REF!, B869, 1)</f>
        <v>#REF!</v>
      </c>
      <c r="D869" s="312"/>
      <c r="E869" s="312"/>
      <c r="F869" s="296"/>
      <c r="G869" s="418" t="e">
        <f t="shared" si="330"/>
        <v>#REF!</v>
      </c>
      <c r="H869" s="269" t="e" cm="1">
        <f t="array" ref="H869">IF( OR($U869, NOT($V869), $X869), "",  $AF869 &amp; INDEX(中文數值資料表, $AJ869, 2) &amp; $AC869)</f>
        <v>#REF!</v>
      </c>
      <c r="I869" s="332" t="e">
        <f t="shared" si="331"/>
        <v>#REF!</v>
      </c>
      <c r="J869" s="333" t="e">
        <f t="shared" si="332"/>
        <v>#REF!</v>
      </c>
      <c r="K869" s="334" t="e">
        <f t="shared" si="333"/>
        <v>#REF!</v>
      </c>
      <c r="L869" s="335" t="e">
        <f t="shared" si="334"/>
        <v>#REF!</v>
      </c>
      <c r="M869" s="270" t="e">
        <f t="shared" ca="1" si="335"/>
        <v>#REF!</v>
      </c>
      <c r="N869" s="270" t="e">
        <f t="shared" ca="1" si="336"/>
        <v>#REF!</v>
      </c>
      <c r="O869" s="270" t="e">
        <f t="shared" ca="1" si="337"/>
        <v>#REF!</v>
      </c>
      <c r="P869" s="270" t="e">
        <f t="shared" ca="1" si="352"/>
        <v>#REF!</v>
      </c>
      <c r="Q869" s="270" t="e">
        <f t="shared" ca="1" si="352"/>
        <v>#REF!</v>
      </c>
      <c r="R869" s="271" t="e">
        <f t="shared" ca="1" si="338"/>
        <v>#REF!</v>
      </c>
      <c r="S869" s="271" t="e">
        <f t="shared" ca="1" si="339"/>
        <v>#REF!</v>
      </c>
      <c r="T869" s="244"/>
      <c r="U869" s="272" t="b">
        <f t="shared" si="340"/>
        <v>0</v>
      </c>
      <c r="V869" s="272" t="e">
        <f t="shared" si="341"/>
        <v>#REF!</v>
      </c>
      <c r="W869" s="272" t="e">
        <f t="shared" si="349"/>
        <v>#REF!</v>
      </c>
      <c r="X869" s="272" t="e">
        <f t="shared" si="342"/>
        <v>#REF!</v>
      </c>
      <c r="Y869" s="272" t="e">
        <f t="shared" si="343"/>
        <v>#REF!</v>
      </c>
      <c r="Z869" s="298"/>
      <c r="AA869" s="305" t="e">
        <f t="shared" si="344"/>
        <v>#REF!</v>
      </c>
      <c r="AB869" s="301" t="e" cm="1">
        <f t="array" ref="AB869">IF( $AA869="", "", INDEX(聲母資料表, $AA869, AB$5))</f>
        <v>#REF!</v>
      </c>
      <c r="AC869" s="301" t="e" cm="1">
        <f t="array" ref="AC869">IF( $AA869="", "", INDEX(聲母資料表, $AA869, AC$5))</f>
        <v>#REF!</v>
      </c>
      <c r="AD869" s="305" t="e">
        <f t="shared" si="345"/>
        <v>#REF!</v>
      </c>
      <c r="AE869" s="301" t="e" cm="1">
        <f t="array" ref="AE869">IF( $X869, "", INDEX(韻母資料表, AD869, AE$5))</f>
        <v>#REF!</v>
      </c>
      <c r="AF869" s="301" t="e" cm="1">
        <f t="array" ref="AF869">IF( $X869, "", INDEX(韻母資料表, AE869, AF$5))</f>
        <v>#REF!</v>
      </c>
      <c r="AG869" s="298"/>
      <c r="AH869" s="301" t="e">
        <f t="array" ref="AH869">IF( $X869, "", IF( INDEX(韻母資料表, AD869, $AH$5) = "入聲", TRUE, FALSE) )</f>
        <v>#REF!</v>
      </c>
      <c r="AI869" s="302" t="e">
        <f t="shared" si="346"/>
        <v>#REF!</v>
      </c>
      <c r="AJ869" s="302" t="e">
        <f t="shared" si="351"/>
        <v>#REF!</v>
      </c>
      <c r="AK869" s="362" t="e">
        <f t="array" ref="AK869">IF( $X869, "", INDEX(韻母資料表, $AD869, $AK$5))</f>
        <v>#REF!</v>
      </c>
      <c r="AL869" s="362" t="e">
        <f t="array" ref="AL869">IF($X869, "", INDEX(白話字韻母八聲調資料表, $AE869, $AJ869))</f>
        <v>#REF!</v>
      </c>
      <c r="AM869" s="298"/>
      <c r="AN869" s="362" t="e" cm="1">
        <f t="array" ref="AN869">IF($W869, "", INDEX(聲母資料表, $AA869, AN$5))</f>
        <v>#REF!</v>
      </c>
      <c r="AO869" s="367" t="e" cm="1">
        <f t="array" ref="AO869">IF($X869, "", INDEX(韻母資料表, $AD869, AO$5))</f>
        <v>#REF!</v>
      </c>
      <c r="AP869" s="362" t="e" cm="1">
        <f t="array" ref="AP869">IF($X869, "", INDEX(台羅韻母八聲調資料表, $AE869, $F869))</f>
        <v>#REF!</v>
      </c>
      <c r="AQ869" s="298"/>
      <c r="AR869" s="302" t="e">
        <f t="array" ref="AR869">IF($W869, "", INDEX(聲母資料表, $AA869, $AR$5))</f>
        <v>#REF!</v>
      </c>
      <c r="AS869" s="303" t="e">
        <f t="array" ref="AS869">IF($X869, "", INDEX(韻母資料表, $AD869, $AS$5))</f>
        <v>#REF!</v>
      </c>
      <c r="AT869" s="302" t="e">
        <f t="array" ref="AT869">IF($X869, "", INDEX(閩拼韻母八聲調資料表, $AE869, $AJ869))</f>
        <v>#REF!</v>
      </c>
      <c r="AV869" s="301" t="b">
        <f t="shared" si="348"/>
        <v>0</v>
      </c>
      <c r="AW869" s="301" t="str">
        <f>IF( $AV869, IFERROR( IF(MATCH( $E869, 顎音化聲母!$H$9:$H$37, 0), TRUE, FALSE), FALSE), "")</f>
        <v/>
      </c>
      <c r="AX869" s="301" t="str">
        <f t="array" ref="AX869">IF( AND($AV869, $AW869), INDEX(顎音化聲母資料表, MATCH( $D869 &amp; $E869, 顎音化聲母!$L$5:$L$136, 0), 3), "")</f>
        <v/>
      </c>
      <c r="AY869" s="301" t="e">
        <f t="shared" si="347"/>
        <v>#REF!</v>
      </c>
      <c r="AZ869" s="362" t="e">
        <f t="array" ref="AZ869">IF($AY869="", "", IF( $AX869&lt;&gt;"", $AX869,INDEX(聲母資料表, $AY869, $AZ$5)))</f>
        <v>#REF!</v>
      </c>
      <c r="BA869" s="362" t="e">
        <f t="array" ref="BA869">IF($X869, "", INDEX(方音八音反切資料表, $AE869, $AJ869))</f>
        <v>#REF!</v>
      </c>
    </row>
    <row r="870" spans="2:53">
      <c r="B870" s="307">
        <f t="shared" si="329"/>
        <v>863</v>
      </c>
      <c r="C870" s="404" t="e">
        <f>MID(#REF!, B870, 1)</f>
        <v>#REF!</v>
      </c>
      <c r="D870" s="312"/>
      <c r="E870" s="312"/>
      <c r="F870" s="296"/>
      <c r="G870" s="418" t="e">
        <f t="shared" si="330"/>
        <v>#REF!</v>
      </c>
      <c r="H870" s="269" t="e" cm="1">
        <f t="array" ref="H870">IF( OR($U870, NOT($V870), $X870), "",  $AF870 &amp; INDEX(中文數值資料表, $AJ870, 2) &amp; $AC870)</f>
        <v>#REF!</v>
      </c>
      <c r="I870" s="332" t="e">
        <f t="shared" si="331"/>
        <v>#REF!</v>
      </c>
      <c r="J870" s="333" t="e">
        <f t="shared" si="332"/>
        <v>#REF!</v>
      </c>
      <c r="K870" s="334" t="e">
        <f t="shared" si="333"/>
        <v>#REF!</v>
      </c>
      <c r="L870" s="335" t="e">
        <f t="shared" si="334"/>
        <v>#REF!</v>
      </c>
      <c r="M870" s="270" t="e">
        <f t="shared" ca="1" si="335"/>
        <v>#REF!</v>
      </c>
      <c r="N870" s="270" t="e">
        <f t="shared" ca="1" si="336"/>
        <v>#REF!</v>
      </c>
      <c r="O870" s="270" t="e">
        <f t="shared" ca="1" si="337"/>
        <v>#REF!</v>
      </c>
      <c r="P870" s="270" t="e">
        <f t="shared" ca="1" si="352"/>
        <v>#REF!</v>
      </c>
      <c r="Q870" s="270" t="e">
        <f t="shared" ca="1" si="352"/>
        <v>#REF!</v>
      </c>
      <c r="R870" s="271" t="e">
        <f t="shared" ca="1" si="338"/>
        <v>#REF!</v>
      </c>
      <c r="S870" s="271" t="e">
        <f t="shared" ca="1" si="339"/>
        <v>#REF!</v>
      </c>
      <c r="T870" s="244"/>
      <c r="U870" s="272" t="b">
        <f t="shared" si="340"/>
        <v>0</v>
      </c>
      <c r="V870" s="272" t="e">
        <f t="shared" si="341"/>
        <v>#REF!</v>
      </c>
      <c r="W870" s="272" t="e">
        <f t="shared" si="349"/>
        <v>#REF!</v>
      </c>
      <c r="X870" s="272" t="e">
        <f t="shared" si="342"/>
        <v>#REF!</v>
      </c>
      <c r="Y870" s="272" t="e">
        <f t="shared" si="343"/>
        <v>#REF!</v>
      </c>
      <c r="Z870" s="298"/>
      <c r="AA870" s="305" t="e">
        <f t="shared" si="344"/>
        <v>#REF!</v>
      </c>
      <c r="AB870" s="301" t="e" cm="1">
        <f t="array" ref="AB870">IF( $AA870="", "", INDEX(聲母資料表, $AA870, AB$5))</f>
        <v>#REF!</v>
      </c>
      <c r="AC870" s="301" t="e" cm="1">
        <f t="array" ref="AC870">IF( $AA870="", "", INDEX(聲母資料表, $AA870, AC$5))</f>
        <v>#REF!</v>
      </c>
      <c r="AD870" s="305" t="e">
        <f t="shared" si="345"/>
        <v>#REF!</v>
      </c>
      <c r="AE870" s="301" t="e" cm="1">
        <f t="array" ref="AE870">IF( $X870, "", INDEX(韻母資料表, AD870, AE$5))</f>
        <v>#REF!</v>
      </c>
      <c r="AF870" s="301" t="e" cm="1">
        <f t="array" ref="AF870">IF( $X870, "", INDEX(韻母資料表, AE870, AF$5))</f>
        <v>#REF!</v>
      </c>
      <c r="AG870" s="298"/>
      <c r="AH870" s="301" t="e">
        <f t="array" ref="AH870">IF( $X870, "", IF( INDEX(韻母資料表, AD870, $AH$5) = "入聲", TRUE, FALSE) )</f>
        <v>#REF!</v>
      </c>
      <c r="AI870" s="302" t="e">
        <f t="shared" si="346"/>
        <v>#REF!</v>
      </c>
      <c r="AJ870" s="302" t="e">
        <f t="shared" si="351"/>
        <v>#REF!</v>
      </c>
      <c r="AK870" s="362" t="e">
        <f t="array" ref="AK870">IF( $X870, "", INDEX(韻母資料表, $AD870, $AK$5))</f>
        <v>#REF!</v>
      </c>
      <c r="AL870" s="362" t="e">
        <f t="array" ref="AL870">IF($X870, "", INDEX(白話字韻母八聲調資料表, $AE870, $AJ870))</f>
        <v>#REF!</v>
      </c>
      <c r="AM870" s="298"/>
      <c r="AN870" s="362" t="e" cm="1">
        <f t="array" ref="AN870">IF($W870, "", INDEX(聲母資料表, $AA870, AN$5))</f>
        <v>#REF!</v>
      </c>
      <c r="AO870" s="367" t="e" cm="1">
        <f t="array" ref="AO870">IF($X870, "", INDEX(韻母資料表, $AD870, AO$5))</f>
        <v>#REF!</v>
      </c>
      <c r="AP870" s="362" t="e" cm="1">
        <f t="array" ref="AP870">IF($X870, "", INDEX(台羅韻母八聲調資料表, $AE870, $F870))</f>
        <v>#REF!</v>
      </c>
      <c r="AQ870" s="298"/>
      <c r="AR870" s="302" t="e">
        <f t="array" ref="AR870">IF($W870, "", INDEX(聲母資料表, $AA870, $AR$5))</f>
        <v>#REF!</v>
      </c>
      <c r="AS870" s="303" t="e">
        <f t="array" ref="AS870">IF($X870, "", INDEX(韻母資料表, $AD870, $AS$5))</f>
        <v>#REF!</v>
      </c>
      <c r="AT870" s="302" t="e">
        <f t="array" ref="AT870">IF($X870, "", INDEX(閩拼韻母八聲調資料表, $AE870, $AJ870))</f>
        <v>#REF!</v>
      </c>
      <c r="AV870" s="301" t="b">
        <f t="shared" si="348"/>
        <v>0</v>
      </c>
      <c r="AW870" s="301" t="str">
        <f>IF( $AV870, IFERROR( IF(MATCH( $E870, 顎音化聲母!$H$9:$H$37, 0), TRUE, FALSE), FALSE), "")</f>
        <v/>
      </c>
      <c r="AX870" s="301" t="str">
        <f t="array" ref="AX870">IF( AND($AV870, $AW870), INDEX(顎音化聲母資料表, MATCH( $D870 &amp; $E870, 顎音化聲母!$L$5:$L$136, 0), 3), "")</f>
        <v/>
      </c>
      <c r="AY870" s="301" t="e">
        <f t="shared" si="347"/>
        <v>#REF!</v>
      </c>
      <c r="AZ870" s="362" t="e">
        <f t="array" ref="AZ870">IF($AY870="", "", IF( $AX870&lt;&gt;"", $AX870,INDEX(聲母資料表, $AY870, $AZ$5)))</f>
        <v>#REF!</v>
      </c>
      <c r="BA870" s="362" t="e">
        <f t="array" ref="BA870">IF($X870, "", INDEX(方音八音反切資料表, $AE870, $AJ870))</f>
        <v>#REF!</v>
      </c>
    </row>
    <row r="871" spans="2:53">
      <c r="B871" s="307">
        <f t="shared" si="329"/>
        <v>864</v>
      </c>
      <c r="C871" s="404" t="e">
        <f>MID(#REF!, B871, 1)</f>
        <v>#REF!</v>
      </c>
      <c r="D871" s="312"/>
      <c r="E871" s="312"/>
      <c r="F871" s="296"/>
      <c r="G871" s="418" t="e">
        <f t="shared" si="330"/>
        <v>#REF!</v>
      </c>
      <c r="H871" s="269" t="e" cm="1">
        <f t="array" ref="H871">IF( OR($U871, NOT($V871), $X871), "",  $AF871 &amp; INDEX(中文數值資料表, $AJ871, 2) &amp; $AC871)</f>
        <v>#REF!</v>
      </c>
      <c r="I871" s="332" t="e">
        <f t="shared" si="331"/>
        <v>#REF!</v>
      </c>
      <c r="J871" s="333" t="e">
        <f t="shared" si="332"/>
        <v>#REF!</v>
      </c>
      <c r="K871" s="334" t="e">
        <f t="shared" si="333"/>
        <v>#REF!</v>
      </c>
      <c r="L871" s="335" t="e">
        <f t="shared" si="334"/>
        <v>#REF!</v>
      </c>
      <c r="M871" s="270" t="e">
        <f t="shared" ca="1" si="335"/>
        <v>#REF!</v>
      </c>
      <c r="N871" s="270" t="e">
        <f t="shared" ca="1" si="336"/>
        <v>#REF!</v>
      </c>
      <c r="O871" s="270" t="e">
        <f t="shared" ca="1" si="337"/>
        <v>#REF!</v>
      </c>
      <c r="P871" s="270" t="e">
        <f t="shared" ca="1" si="352"/>
        <v>#REF!</v>
      </c>
      <c r="Q871" s="270" t="e">
        <f t="shared" ca="1" si="352"/>
        <v>#REF!</v>
      </c>
      <c r="R871" s="271" t="e">
        <f t="shared" ca="1" si="338"/>
        <v>#REF!</v>
      </c>
      <c r="S871" s="271" t="e">
        <f t="shared" ca="1" si="339"/>
        <v>#REF!</v>
      </c>
      <c r="T871" s="244"/>
      <c r="U871" s="272" t="b">
        <f t="shared" si="340"/>
        <v>0</v>
      </c>
      <c r="V871" s="272" t="e">
        <f t="shared" si="341"/>
        <v>#REF!</v>
      </c>
      <c r="W871" s="272" t="e">
        <f t="shared" si="349"/>
        <v>#REF!</v>
      </c>
      <c r="X871" s="272" t="e">
        <f t="shared" si="342"/>
        <v>#REF!</v>
      </c>
      <c r="Y871" s="272" t="e">
        <f t="shared" si="343"/>
        <v>#REF!</v>
      </c>
      <c r="Z871" s="298"/>
      <c r="AA871" s="305" t="e">
        <f t="shared" si="344"/>
        <v>#REF!</v>
      </c>
      <c r="AB871" s="301" t="e" cm="1">
        <f t="array" ref="AB871">IF( $AA871="", "", INDEX(聲母資料表, $AA871, AB$5))</f>
        <v>#REF!</v>
      </c>
      <c r="AC871" s="301" t="e" cm="1">
        <f t="array" ref="AC871">IF( $AA871="", "", INDEX(聲母資料表, $AA871, AC$5))</f>
        <v>#REF!</v>
      </c>
      <c r="AD871" s="305" t="e">
        <f t="shared" si="345"/>
        <v>#REF!</v>
      </c>
      <c r="AE871" s="301" t="e" cm="1">
        <f t="array" ref="AE871">IF( $X871, "", INDEX(韻母資料表, AD871, AE$5))</f>
        <v>#REF!</v>
      </c>
      <c r="AF871" s="301" t="e" cm="1">
        <f t="array" ref="AF871">IF( $X871, "", INDEX(韻母資料表, AE871, AF$5))</f>
        <v>#REF!</v>
      </c>
      <c r="AG871" s="298"/>
      <c r="AH871" s="301" t="e">
        <f t="array" ref="AH871">IF( $X871, "", IF( INDEX(韻母資料表, AD871, $AH$5) = "入聲", TRUE, FALSE) )</f>
        <v>#REF!</v>
      </c>
      <c r="AI871" s="302" t="e">
        <f t="shared" si="346"/>
        <v>#REF!</v>
      </c>
      <c r="AJ871" s="302" t="e">
        <f t="shared" si="351"/>
        <v>#REF!</v>
      </c>
      <c r="AK871" s="362" t="e">
        <f t="array" ref="AK871">IF( $X871, "", INDEX(韻母資料表, $AD871, $AK$5))</f>
        <v>#REF!</v>
      </c>
      <c r="AL871" s="362" t="e">
        <f t="array" ref="AL871">IF($X871, "", INDEX(白話字韻母八聲調資料表, $AE871, $AJ871))</f>
        <v>#REF!</v>
      </c>
      <c r="AM871" s="298"/>
      <c r="AN871" s="362" t="e" cm="1">
        <f t="array" ref="AN871">IF($W871, "", INDEX(聲母資料表, $AA871, AN$5))</f>
        <v>#REF!</v>
      </c>
      <c r="AO871" s="367" t="e" cm="1">
        <f t="array" ref="AO871">IF($X871, "", INDEX(韻母資料表, $AD871, AO$5))</f>
        <v>#REF!</v>
      </c>
      <c r="AP871" s="362" t="e" cm="1">
        <f t="array" ref="AP871">IF($X871, "", INDEX(台羅韻母八聲調資料表, $AE871, $F871))</f>
        <v>#REF!</v>
      </c>
      <c r="AQ871" s="298"/>
      <c r="AR871" s="302" t="e">
        <f t="array" ref="AR871">IF($W871, "", INDEX(聲母資料表, $AA871, $AR$5))</f>
        <v>#REF!</v>
      </c>
      <c r="AS871" s="303" t="e">
        <f t="array" ref="AS871">IF($X871, "", INDEX(韻母資料表, $AD871, $AS$5))</f>
        <v>#REF!</v>
      </c>
      <c r="AT871" s="302" t="e">
        <f t="array" ref="AT871">IF($X871, "", INDEX(閩拼韻母八聲調資料表, $AE871, $AJ871))</f>
        <v>#REF!</v>
      </c>
      <c r="AV871" s="301" t="b">
        <f t="shared" si="348"/>
        <v>0</v>
      </c>
      <c r="AW871" s="301" t="str">
        <f>IF( $AV871, IFERROR( IF(MATCH( $E871, 顎音化聲母!$H$9:$H$37, 0), TRUE, FALSE), FALSE), "")</f>
        <v/>
      </c>
      <c r="AX871" s="301" t="str">
        <f t="array" ref="AX871">IF( AND($AV871, $AW871), INDEX(顎音化聲母資料表, MATCH( $D871 &amp; $E871, 顎音化聲母!$L$5:$L$136, 0), 3), "")</f>
        <v/>
      </c>
      <c r="AY871" s="301" t="e">
        <f t="shared" si="347"/>
        <v>#REF!</v>
      </c>
      <c r="AZ871" s="362" t="e">
        <f t="array" ref="AZ871">IF($AY871="", "", IF( $AX871&lt;&gt;"", $AX871,INDEX(聲母資料表, $AY871, $AZ$5)))</f>
        <v>#REF!</v>
      </c>
      <c r="BA871" s="362" t="e">
        <f t="array" ref="BA871">IF($X871, "", INDEX(方音八音反切資料表, $AE871, $AJ871))</f>
        <v>#REF!</v>
      </c>
    </row>
    <row r="872" spans="2:53">
      <c r="B872" s="307">
        <f t="shared" si="329"/>
        <v>865</v>
      </c>
      <c r="C872" s="404" t="e">
        <f>MID(#REF!, B872, 1)</f>
        <v>#REF!</v>
      </c>
      <c r="D872" s="312"/>
      <c r="E872" s="312"/>
      <c r="F872" s="296"/>
      <c r="G872" s="418" t="e">
        <f t="shared" si="330"/>
        <v>#REF!</v>
      </c>
      <c r="H872" s="269" t="e" cm="1">
        <f t="array" ref="H872">IF( OR($U872, NOT($V872), $X872), "",  $AF872 &amp; INDEX(中文數值資料表, $AJ872, 2) &amp; $AC872)</f>
        <v>#REF!</v>
      </c>
      <c r="I872" s="332" t="e">
        <f t="shared" si="331"/>
        <v>#REF!</v>
      </c>
      <c r="J872" s="333" t="e">
        <f t="shared" si="332"/>
        <v>#REF!</v>
      </c>
      <c r="K872" s="334" t="e">
        <f t="shared" si="333"/>
        <v>#REF!</v>
      </c>
      <c r="L872" s="335" t="e">
        <f t="shared" si="334"/>
        <v>#REF!</v>
      </c>
      <c r="M872" s="270" t="e">
        <f t="shared" ca="1" si="335"/>
        <v>#REF!</v>
      </c>
      <c r="N872" s="270" t="e">
        <f t="shared" ca="1" si="336"/>
        <v>#REF!</v>
      </c>
      <c r="O872" s="270" t="e">
        <f t="shared" ca="1" si="337"/>
        <v>#REF!</v>
      </c>
      <c r="P872" s="270" t="e">
        <f t="shared" ca="1" si="352"/>
        <v>#REF!</v>
      </c>
      <c r="Q872" s="270" t="e">
        <f t="shared" ca="1" si="352"/>
        <v>#REF!</v>
      </c>
      <c r="R872" s="271" t="e">
        <f t="shared" ca="1" si="338"/>
        <v>#REF!</v>
      </c>
      <c r="S872" s="271" t="e">
        <f t="shared" ca="1" si="339"/>
        <v>#REF!</v>
      </c>
      <c r="T872" s="244"/>
      <c r="U872" s="272" t="b">
        <f t="shared" si="340"/>
        <v>0</v>
      </c>
      <c r="V872" s="272" t="e">
        <f t="shared" si="341"/>
        <v>#REF!</v>
      </c>
      <c r="W872" s="272" t="e">
        <f t="shared" si="349"/>
        <v>#REF!</v>
      </c>
      <c r="X872" s="272" t="e">
        <f t="shared" si="342"/>
        <v>#REF!</v>
      </c>
      <c r="Y872" s="272" t="e">
        <f t="shared" si="343"/>
        <v>#REF!</v>
      </c>
      <c r="Z872" s="298"/>
      <c r="AA872" s="305" t="e">
        <f t="shared" si="344"/>
        <v>#REF!</v>
      </c>
      <c r="AB872" s="301" t="e" cm="1">
        <f t="array" ref="AB872">IF( $AA872="", "", INDEX(聲母資料表, $AA872, AB$5))</f>
        <v>#REF!</v>
      </c>
      <c r="AC872" s="301" t="e" cm="1">
        <f t="array" ref="AC872">IF( $AA872="", "", INDEX(聲母資料表, $AA872, AC$5))</f>
        <v>#REF!</v>
      </c>
      <c r="AD872" s="305" t="e">
        <f t="shared" si="345"/>
        <v>#REF!</v>
      </c>
      <c r="AE872" s="301" t="e" cm="1">
        <f t="array" ref="AE872">IF( $X872, "", INDEX(韻母資料表, AD872, AE$5))</f>
        <v>#REF!</v>
      </c>
      <c r="AF872" s="301" t="e" cm="1">
        <f t="array" ref="AF872">IF( $X872, "", INDEX(韻母資料表, AE872, AF$5))</f>
        <v>#REF!</v>
      </c>
      <c r="AG872" s="298"/>
      <c r="AH872" s="301" t="e">
        <f t="array" ref="AH872">IF( $X872, "", IF( INDEX(韻母資料表, AD872, $AH$5) = "入聲", TRUE, FALSE) )</f>
        <v>#REF!</v>
      </c>
      <c r="AI872" s="302" t="e">
        <f t="shared" si="346"/>
        <v>#REF!</v>
      </c>
      <c r="AJ872" s="302" t="e">
        <f t="shared" si="351"/>
        <v>#REF!</v>
      </c>
      <c r="AK872" s="362" t="e">
        <f t="array" ref="AK872">IF( $X872, "", INDEX(韻母資料表, $AD872, $AK$5))</f>
        <v>#REF!</v>
      </c>
      <c r="AL872" s="362" t="e">
        <f t="array" ref="AL872">IF($X872, "", INDEX(白話字韻母八聲調資料表, $AE872, $AJ872))</f>
        <v>#REF!</v>
      </c>
      <c r="AM872" s="298"/>
      <c r="AN872" s="362" t="e" cm="1">
        <f t="array" ref="AN872">IF($W872, "", INDEX(聲母資料表, $AA872, AN$5))</f>
        <v>#REF!</v>
      </c>
      <c r="AO872" s="367" t="e" cm="1">
        <f t="array" ref="AO872">IF($X872, "", INDEX(韻母資料表, $AD872, AO$5))</f>
        <v>#REF!</v>
      </c>
      <c r="AP872" s="362" t="e" cm="1">
        <f t="array" ref="AP872">IF($X872, "", INDEX(台羅韻母八聲調資料表, $AE872, $F872))</f>
        <v>#REF!</v>
      </c>
      <c r="AQ872" s="298"/>
      <c r="AR872" s="302" t="e">
        <f t="array" ref="AR872">IF($W872, "", INDEX(聲母資料表, $AA872, $AR$5))</f>
        <v>#REF!</v>
      </c>
      <c r="AS872" s="303" t="e">
        <f t="array" ref="AS872">IF($X872, "", INDEX(韻母資料表, $AD872, $AS$5))</f>
        <v>#REF!</v>
      </c>
      <c r="AT872" s="302" t="e">
        <f t="array" ref="AT872">IF($X872, "", INDEX(閩拼韻母八聲調資料表, $AE872, $AJ872))</f>
        <v>#REF!</v>
      </c>
      <c r="AV872" s="301" t="b">
        <f t="shared" si="348"/>
        <v>0</v>
      </c>
      <c r="AW872" s="301" t="str">
        <f>IF( $AV872, IFERROR( IF(MATCH( $E872, 顎音化聲母!$H$9:$H$37, 0), TRUE, FALSE), FALSE), "")</f>
        <v/>
      </c>
      <c r="AX872" s="301" t="str">
        <f t="array" ref="AX872">IF( AND($AV872, $AW872), INDEX(顎音化聲母資料表, MATCH( $D872 &amp; $E872, 顎音化聲母!$L$5:$L$136, 0), 3), "")</f>
        <v/>
      </c>
      <c r="AY872" s="301" t="e">
        <f t="shared" si="347"/>
        <v>#REF!</v>
      </c>
      <c r="AZ872" s="362" t="e">
        <f t="array" ref="AZ872">IF($AY872="", "", IF( $AX872&lt;&gt;"", $AX872,INDEX(聲母資料表, $AY872, $AZ$5)))</f>
        <v>#REF!</v>
      </c>
      <c r="BA872" s="362" t="e">
        <f t="array" ref="BA872">IF($X872, "", INDEX(方音八音反切資料表, $AE872, $AJ872))</f>
        <v>#REF!</v>
      </c>
    </row>
    <row r="873" spans="2:53">
      <c r="B873" s="307">
        <f t="shared" si="329"/>
        <v>866</v>
      </c>
      <c r="C873" s="404" t="e">
        <f>MID(#REF!, B873, 1)</f>
        <v>#REF!</v>
      </c>
      <c r="D873" s="312"/>
      <c r="E873" s="312"/>
      <c r="F873" s="296"/>
      <c r="G873" s="418" t="e">
        <f t="shared" si="330"/>
        <v>#REF!</v>
      </c>
      <c r="H873" s="269" t="e" cm="1">
        <f t="array" ref="H873">IF( OR($U873, NOT($V873), $X873), "",  $AF873 &amp; INDEX(中文數值資料表, $AJ873, 2) &amp; $AC873)</f>
        <v>#REF!</v>
      </c>
      <c r="I873" s="332" t="e">
        <f t="shared" si="331"/>
        <v>#REF!</v>
      </c>
      <c r="J873" s="333" t="e">
        <f t="shared" si="332"/>
        <v>#REF!</v>
      </c>
      <c r="K873" s="334" t="e">
        <f t="shared" si="333"/>
        <v>#REF!</v>
      </c>
      <c r="L873" s="335" t="e">
        <f t="shared" si="334"/>
        <v>#REF!</v>
      </c>
      <c r="M873" s="270" t="e">
        <f t="shared" ca="1" si="335"/>
        <v>#REF!</v>
      </c>
      <c r="N873" s="270" t="e">
        <f t="shared" ca="1" si="336"/>
        <v>#REF!</v>
      </c>
      <c r="O873" s="270" t="e">
        <f t="shared" ca="1" si="337"/>
        <v>#REF!</v>
      </c>
      <c r="P873" s="270" t="e">
        <f t="shared" ca="1" si="352"/>
        <v>#REF!</v>
      </c>
      <c r="Q873" s="270" t="e">
        <f t="shared" ca="1" si="352"/>
        <v>#REF!</v>
      </c>
      <c r="R873" s="271" t="e">
        <f t="shared" ca="1" si="338"/>
        <v>#REF!</v>
      </c>
      <c r="S873" s="271" t="e">
        <f t="shared" ca="1" si="339"/>
        <v>#REF!</v>
      </c>
      <c r="T873" s="244"/>
      <c r="U873" s="272" t="b">
        <f t="shared" si="340"/>
        <v>0</v>
      </c>
      <c r="V873" s="272" t="e">
        <f t="shared" si="341"/>
        <v>#REF!</v>
      </c>
      <c r="W873" s="272" t="e">
        <f t="shared" si="349"/>
        <v>#REF!</v>
      </c>
      <c r="X873" s="272" t="e">
        <f t="shared" si="342"/>
        <v>#REF!</v>
      </c>
      <c r="Y873" s="272" t="e">
        <f t="shared" si="343"/>
        <v>#REF!</v>
      </c>
      <c r="Z873" s="298"/>
      <c r="AA873" s="305" t="e">
        <f t="shared" si="344"/>
        <v>#REF!</v>
      </c>
      <c r="AB873" s="301" t="e" cm="1">
        <f t="array" ref="AB873">IF( $AA873="", "", INDEX(聲母資料表, $AA873, AB$5))</f>
        <v>#REF!</v>
      </c>
      <c r="AC873" s="301" t="e" cm="1">
        <f t="array" ref="AC873">IF( $AA873="", "", INDEX(聲母資料表, $AA873, AC$5))</f>
        <v>#REF!</v>
      </c>
      <c r="AD873" s="305" t="e">
        <f t="shared" si="345"/>
        <v>#REF!</v>
      </c>
      <c r="AE873" s="301" t="e" cm="1">
        <f t="array" ref="AE873">IF( $X873, "", INDEX(韻母資料表, AD873, AE$5))</f>
        <v>#REF!</v>
      </c>
      <c r="AF873" s="301" t="e" cm="1">
        <f t="array" ref="AF873">IF( $X873, "", INDEX(韻母資料表, AE873, AF$5))</f>
        <v>#REF!</v>
      </c>
      <c r="AG873" s="298"/>
      <c r="AH873" s="301" t="e">
        <f t="array" ref="AH873">IF( $X873, "", IF( INDEX(韻母資料表, AD873, $AH$5) = "入聲", TRUE, FALSE) )</f>
        <v>#REF!</v>
      </c>
      <c r="AI873" s="302" t="e">
        <f t="shared" si="346"/>
        <v>#REF!</v>
      </c>
      <c r="AJ873" s="302" t="e">
        <f t="shared" si="351"/>
        <v>#REF!</v>
      </c>
      <c r="AK873" s="362" t="e">
        <f t="array" ref="AK873">IF( $X873, "", INDEX(韻母資料表, $AD873, $AK$5))</f>
        <v>#REF!</v>
      </c>
      <c r="AL873" s="362" t="e">
        <f t="array" ref="AL873">IF($X873, "", INDEX(白話字韻母八聲調資料表, $AE873, $AJ873))</f>
        <v>#REF!</v>
      </c>
      <c r="AM873" s="298"/>
      <c r="AN873" s="362" t="e" cm="1">
        <f t="array" ref="AN873">IF($W873, "", INDEX(聲母資料表, $AA873, AN$5))</f>
        <v>#REF!</v>
      </c>
      <c r="AO873" s="367" t="e" cm="1">
        <f t="array" ref="AO873">IF($X873, "", INDEX(韻母資料表, $AD873, AO$5))</f>
        <v>#REF!</v>
      </c>
      <c r="AP873" s="362" t="e" cm="1">
        <f t="array" ref="AP873">IF($X873, "", INDEX(台羅韻母八聲調資料表, $AE873, $F873))</f>
        <v>#REF!</v>
      </c>
      <c r="AQ873" s="298"/>
      <c r="AR873" s="302" t="e">
        <f t="array" ref="AR873">IF($W873, "", INDEX(聲母資料表, $AA873, $AR$5))</f>
        <v>#REF!</v>
      </c>
      <c r="AS873" s="303" t="e">
        <f t="array" ref="AS873">IF($X873, "", INDEX(韻母資料表, $AD873, $AS$5))</f>
        <v>#REF!</v>
      </c>
      <c r="AT873" s="302" t="e">
        <f t="array" ref="AT873">IF($X873, "", INDEX(閩拼韻母八聲調資料表, $AE873, $AJ873))</f>
        <v>#REF!</v>
      </c>
      <c r="AV873" s="301" t="b">
        <f t="shared" si="348"/>
        <v>0</v>
      </c>
      <c r="AW873" s="301" t="str">
        <f>IF( $AV873, IFERROR( IF(MATCH( $E873, 顎音化聲母!$H$9:$H$37, 0), TRUE, FALSE), FALSE), "")</f>
        <v/>
      </c>
      <c r="AX873" s="301" t="str">
        <f t="array" ref="AX873">IF( AND($AV873, $AW873), INDEX(顎音化聲母資料表, MATCH( $D873 &amp; $E873, 顎音化聲母!$L$5:$L$136, 0), 3), "")</f>
        <v/>
      </c>
      <c r="AY873" s="301" t="e">
        <f t="shared" si="347"/>
        <v>#REF!</v>
      </c>
      <c r="AZ873" s="362" t="e">
        <f t="array" ref="AZ873">IF($AY873="", "", IF( $AX873&lt;&gt;"", $AX873,INDEX(聲母資料表, $AY873, $AZ$5)))</f>
        <v>#REF!</v>
      </c>
      <c r="BA873" s="362" t="e">
        <f t="array" ref="BA873">IF($X873, "", INDEX(方音八音反切資料表, $AE873, $AJ873))</f>
        <v>#REF!</v>
      </c>
    </row>
    <row r="874" spans="2:53">
      <c r="B874" s="307">
        <f t="shared" si="329"/>
        <v>867</v>
      </c>
      <c r="C874" s="404" t="e">
        <f>MID(#REF!, B874, 1)</f>
        <v>#REF!</v>
      </c>
      <c r="D874" s="312"/>
      <c r="E874" s="312"/>
      <c r="F874" s="296"/>
      <c r="G874" s="418" t="e">
        <f t="shared" si="330"/>
        <v>#REF!</v>
      </c>
      <c r="H874" s="269" t="e" cm="1">
        <f t="array" ref="H874">IF( OR($U874, NOT($V874), $X874), "",  $AF874 &amp; INDEX(中文數值資料表, $AJ874, 2) &amp; $AC874)</f>
        <v>#REF!</v>
      </c>
      <c r="I874" s="332" t="e">
        <f t="shared" si="331"/>
        <v>#REF!</v>
      </c>
      <c r="J874" s="333" t="e">
        <f t="shared" si="332"/>
        <v>#REF!</v>
      </c>
      <c r="K874" s="334" t="e">
        <f t="shared" si="333"/>
        <v>#REF!</v>
      </c>
      <c r="L874" s="335" t="e">
        <f t="shared" si="334"/>
        <v>#REF!</v>
      </c>
      <c r="M874" s="270" t="e">
        <f t="shared" ca="1" si="335"/>
        <v>#REF!</v>
      </c>
      <c r="N874" s="270" t="e">
        <f t="shared" ca="1" si="336"/>
        <v>#REF!</v>
      </c>
      <c r="O874" s="270" t="e">
        <f t="shared" ca="1" si="337"/>
        <v>#REF!</v>
      </c>
      <c r="P874" s="270" t="e">
        <f t="shared" ca="1" si="352"/>
        <v>#REF!</v>
      </c>
      <c r="Q874" s="270" t="e">
        <f t="shared" ca="1" si="352"/>
        <v>#REF!</v>
      </c>
      <c r="R874" s="271" t="e">
        <f t="shared" ca="1" si="338"/>
        <v>#REF!</v>
      </c>
      <c r="S874" s="271" t="e">
        <f t="shared" ca="1" si="339"/>
        <v>#REF!</v>
      </c>
      <c r="T874" s="244"/>
      <c r="U874" s="272" t="b">
        <f t="shared" si="340"/>
        <v>0</v>
      </c>
      <c r="V874" s="272" t="e">
        <f t="shared" si="341"/>
        <v>#REF!</v>
      </c>
      <c r="W874" s="272" t="e">
        <f t="shared" si="349"/>
        <v>#REF!</v>
      </c>
      <c r="X874" s="272" t="e">
        <f t="shared" si="342"/>
        <v>#REF!</v>
      </c>
      <c r="Y874" s="272" t="e">
        <f t="shared" si="343"/>
        <v>#REF!</v>
      </c>
      <c r="Z874" s="298"/>
      <c r="AA874" s="305" t="e">
        <f t="shared" si="344"/>
        <v>#REF!</v>
      </c>
      <c r="AB874" s="301" t="e" cm="1">
        <f t="array" ref="AB874">IF( $AA874="", "", INDEX(聲母資料表, $AA874, AB$5))</f>
        <v>#REF!</v>
      </c>
      <c r="AC874" s="301" t="e" cm="1">
        <f t="array" ref="AC874">IF( $AA874="", "", INDEX(聲母資料表, $AA874, AC$5))</f>
        <v>#REF!</v>
      </c>
      <c r="AD874" s="305" t="e">
        <f t="shared" si="345"/>
        <v>#REF!</v>
      </c>
      <c r="AE874" s="301" t="e" cm="1">
        <f t="array" ref="AE874">IF( $X874, "", INDEX(韻母資料表, AD874, AE$5))</f>
        <v>#REF!</v>
      </c>
      <c r="AF874" s="301" t="e" cm="1">
        <f t="array" ref="AF874">IF( $X874, "", INDEX(韻母資料表, AE874, AF$5))</f>
        <v>#REF!</v>
      </c>
      <c r="AG874" s="298"/>
      <c r="AH874" s="301" t="e">
        <f t="array" ref="AH874">IF( $X874, "", IF( INDEX(韻母資料表, AD874, $AH$5) = "入聲", TRUE, FALSE) )</f>
        <v>#REF!</v>
      </c>
      <c r="AI874" s="302" t="e">
        <f t="shared" si="346"/>
        <v>#REF!</v>
      </c>
      <c r="AJ874" s="302" t="e">
        <f t="shared" si="351"/>
        <v>#REF!</v>
      </c>
      <c r="AK874" s="362" t="e">
        <f t="array" ref="AK874">IF( $X874, "", INDEX(韻母資料表, $AD874, $AK$5))</f>
        <v>#REF!</v>
      </c>
      <c r="AL874" s="362" t="e">
        <f t="array" ref="AL874">IF($X874, "", INDEX(白話字韻母八聲調資料表, $AE874, $AJ874))</f>
        <v>#REF!</v>
      </c>
      <c r="AM874" s="298"/>
      <c r="AN874" s="362" t="e" cm="1">
        <f t="array" ref="AN874">IF($W874, "", INDEX(聲母資料表, $AA874, AN$5))</f>
        <v>#REF!</v>
      </c>
      <c r="AO874" s="367" t="e" cm="1">
        <f t="array" ref="AO874">IF($X874, "", INDEX(韻母資料表, $AD874, AO$5))</f>
        <v>#REF!</v>
      </c>
      <c r="AP874" s="362" t="e" cm="1">
        <f t="array" ref="AP874">IF($X874, "", INDEX(台羅韻母八聲調資料表, $AE874, $F874))</f>
        <v>#REF!</v>
      </c>
      <c r="AQ874" s="298"/>
      <c r="AR874" s="302" t="e">
        <f t="array" ref="AR874">IF($W874, "", INDEX(聲母資料表, $AA874, $AR$5))</f>
        <v>#REF!</v>
      </c>
      <c r="AS874" s="303" t="e">
        <f t="array" ref="AS874">IF($X874, "", INDEX(韻母資料表, $AD874, $AS$5))</f>
        <v>#REF!</v>
      </c>
      <c r="AT874" s="302" t="e">
        <f t="array" ref="AT874">IF($X874, "", INDEX(閩拼韻母八聲調資料表, $AE874, $AJ874))</f>
        <v>#REF!</v>
      </c>
      <c r="AV874" s="301" t="b">
        <f t="shared" si="348"/>
        <v>0</v>
      </c>
      <c r="AW874" s="301" t="str">
        <f>IF( $AV874, IFERROR( IF(MATCH( $E874, 顎音化聲母!$H$9:$H$37, 0), TRUE, FALSE), FALSE), "")</f>
        <v/>
      </c>
      <c r="AX874" s="301" t="str">
        <f t="array" ref="AX874">IF( AND($AV874, $AW874), INDEX(顎音化聲母資料表, MATCH( $D874 &amp; $E874, 顎音化聲母!$L$5:$L$136, 0), 3), "")</f>
        <v/>
      </c>
      <c r="AY874" s="301" t="e">
        <f t="shared" si="347"/>
        <v>#REF!</v>
      </c>
      <c r="AZ874" s="362" t="e">
        <f t="array" ref="AZ874">IF($AY874="", "", IF( $AX874&lt;&gt;"", $AX874,INDEX(聲母資料表, $AY874, $AZ$5)))</f>
        <v>#REF!</v>
      </c>
      <c r="BA874" s="362" t="e">
        <f t="array" ref="BA874">IF($X874, "", INDEX(方音八音反切資料表, $AE874, $AJ874))</f>
        <v>#REF!</v>
      </c>
    </row>
    <row r="875" spans="2:53">
      <c r="B875" s="307">
        <f t="shared" si="329"/>
        <v>868</v>
      </c>
      <c r="C875" s="404" t="e">
        <f>MID(#REF!, B875, 1)</f>
        <v>#REF!</v>
      </c>
      <c r="D875" s="312"/>
      <c r="E875" s="312"/>
      <c r="F875" s="296"/>
      <c r="G875" s="418" t="e">
        <f t="shared" si="330"/>
        <v>#REF!</v>
      </c>
      <c r="H875" s="269" t="e" cm="1">
        <f t="array" ref="H875">IF( OR($U875, NOT($V875), $X875), "",  $AF875 &amp; INDEX(中文數值資料表, $AJ875, 2) &amp; $AC875)</f>
        <v>#REF!</v>
      </c>
      <c r="I875" s="332" t="e">
        <f t="shared" si="331"/>
        <v>#REF!</v>
      </c>
      <c r="J875" s="333" t="e">
        <f t="shared" si="332"/>
        <v>#REF!</v>
      </c>
      <c r="K875" s="334" t="e">
        <f t="shared" si="333"/>
        <v>#REF!</v>
      </c>
      <c r="L875" s="335" t="e">
        <f t="shared" si="334"/>
        <v>#REF!</v>
      </c>
      <c r="M875" s="270" t="e">
        <f t="shared" ca="1" si="335"/>
        <v>#REF!</v>
      </c>
      <c r="N875" s="270" t="e">
        <f t="shared" ca="1" si="336"/>
        <v>#REF!</v>
      </c>
      <c r="O875" s="270" t="e">
        <f t="shared" ca="1" si="337"/>
        <v>#REF!</v>
      </c>
      <c r="P875" s="270" t="e">
        <f t="shared" ca="1" si="352"/>
        <v>#REF!</v>
      </c>
      <c r="Q875" s="270" t="e">
        <f t="shared" ca="1" si="352"/>
        <v>#REF!</v>
      </c>
      <c r="R875" s="271" t="e">
        <f t="shared" ca="1" si="338"/>
        <v>#REF!</v>
      </c>
      <c r="S875" s="271" t="e">
        <f t="shared" ca="1" si="339"/>
        <v>#REF!</v>
      </c>
      <c r="T875" s="244"/>
      <c r="U875" s="272" t="b">
        <f t="shared" si="340"/>
        <v>0</v>
      </c>
      <c r="V875" s="272" t="e">
        <f t="shared" si="341"/>
        <v>#REF!</v>
      </c>
      <c r="W875" s="272" t="e">
        <f t="shared" si="349"/>
        <v>#REF!</v>
      </c>
      <c r="X875" s="272" t="e">
        <f t="shared" si="342"/>
        <v>#REF!</v>
      </c>
      <c r="Y875" s="272" t="e">
        <f t="shared" si="343"/>
        <v>#REF!</v>
      </c>
      <c r="Z875" s="298"/>
      <c r="AA875" s="305" t="e">
        <f t="shared" si="344"/>
        <v>#REF!</v>
      </c>
      <c r="AB875" s="301" t="e" cm="1">
        <f t="array" ref="AB875">IF( $AA875="", "", INDEX(聲母資料表, $AA875, AB$5))</f>
        <v>#REF!</v>
      </c>
      <c r="AC875" s="301" t="e" cm="1">
        <f t="array" ref="AC875">IF( $AA875="", "", INDEX(聲母資料表, $AA875, AC$5))</f>
        <v>#REF!</v>
      </c>
      <c r="AD875" s="305" t="e">
        <f t="shared" si="345"/>
        <v>#REF!</v>
      </c>
      <c r="AE875" s="301" t="e" cm="1">
        <f t="array" ref="AE875">IF( $X875, "", INDEX(韻母資料表, AD875, AE$5))</f>
        <v>#REF!</v>
      </c>
      <c r="AF875" s="301" t="e" cm="1">
        <f t="array" ref="AF875">IF( $X875, "", INDEX(韻母資料表, AE875, AF$5))</f>
        <v>#REF!</v>
      </c>
      <c r="AG875" s="298"/>
      <c r="AH875" s="301" t="e">
        <f t="array" ref="AH875">IF( $X875, "", IF( INDEX(韻母資料表, AD875, $AH$5) = "入聲", TRUE, FALSE) )</f>
        <v>#REF!</v>
      </c>
      <c r="AI875" s="302" t="e">
        <f t="shared" si="346"/>
        <v>#REF!</v>
      </c>
      <c r="AJ875" s="302" t="e">
        <f t="shared" si="351"/>
        <v>#REF!</v>
      </c>
      <c r="AK875" s="362" t="e">
        <f t="array" ref="AK875">IF( $X875, "", INDEX(韻母資料表, $AD875, $AK$5))</f>
        <v>#REF!</v>
      </c>
      <c r="AL875" s="362" t="e">
        <f t="array" ref="AL875">IF($X875, "", INDEX(白話字韻母八聲調資料表, $AE875, $AJ875))</f>
        <v>#REF!</v>
      </c>
      <c r="AM875" s="298"/>
      <c r="AN875" s="362" t="e" cm="1">
        <f t="array" ref="AN875">IF($W875, "", INDEX(聲母資料表, $AA875, AN$5))</f>
        <v>#REF!</v>
      </c>
      <c r="AO875" s="367" t="e" cm="1">
        <f t="array" ref="AO875">IF($X875, "", INDEX(韻母資料表, $AD875, AO$5))</f>
        <v>#REF!</v>
      </c>
      <c r="AP875" s="362" t="e" cm="1">
        <f t="array" ref="AP875">IF($X875, "", INDEX(台羅韻母八聲調資料表, $AE875, $F875))</f>
        <v>#REF!</v>
      </c>
      <c r="AQ875" s="298"/>
      <c r="AR875" s="302" t="e">
        <f t="array" ref="AR875">IF($W875, "", INDEX(聲母資料表, $AA875, $AR$5))</f>
        <v>#REF!</v>
      </c>
      <c r="AS875" s="303" t="e">
        <f t="array" ref="AS875">IF($X875, "", INDEX(韻母資料表, $AD875, $AS$5))</f>
        <v>#REF!</v>
      </c>
      <c r="AT875" s="302" t="e">
        <f t="array" ref="AT875">IF($X875, "", INDEX(閩拼韻母八聲調資料表, $AE875, $AJ875))</f>
        <v>#REF!</v>
      </c>
      <c r="AV875" s="301" t="b">
        <f t="shared" si="348"/>
        <v>0</v>
      </c>
      <c r="AW875" s="301" t="str">
        <f>IF( $AV875, IFERROR( IF(MATCH( $E875, 顎音化聲母!$H$9:$H$37, 0), TRUE, FALSE), FALSE), "")</f>
        <v/>
      </c>
      <c r="AX875" s="301" t="str">
        <f t="array" ref="AX875">IF( AND($AV875, $AW875), INDEX(顎音化聲母資料表, MATCH( $D875 &amp; $E875, 顎音化聲母!$L$5:$L$136, 0), 3), "")</f>
        <v/>
      </c>
      <c r="AY875" s="301" t="e">
        <f t="shared" si="347"/>
        <v>#REF!</v>
      </c>
      <c r="AZ875" s="362" t="e">
        <f t="array" ref="AZ875">IF($AY875="", "", IF( $AX875&lt;&gt;"", $AX875,INDEX(聲母資料表, $AY875, $AZ$5)))</f>
        <v>#REF!</v>
      </c>
      <c r="BA875" s="362" t="e">
        <f t="array" ref="BA875">IF($X875, "", INDEX(方音八音反切資料表, $AE875, $AJ875))</f>
        <v>#REF!</v>
      </c>
    </row>
    <row r="876" spans="2:53">
      <c r="B876" s="307">
        <f t="shared" si="329"/>
        <v>869</v>
      </c>
      <c r="C876" s="404" t="e">
        <f>MID(#REF!, B876, 1)</f>
        <v>#REF!</v>
      </c>
      <c r="D876" s="312"/>
      <c r="E876" s="312"/>
      <c r="F876" s="296"/>
      <c r="G876" s="418" t="e">
        <f t="shared" si="330"/>
        <v>#REF!</v>
      </c>
      <c r="H876" s="269" t="e" cm="1">
        <f t="array" ref="H876">IF( OR($U876, NOT($V876), $X876), "",  $AF876 &amp; INDEX(中文數值資料表, $AJ876, 2) &amp; $AC876)</f>
        <v>#REF!</v>
      </c>
      <c r="I876" s="332" t="e">
        <f t="shared" si="331"/>
        <v>#REF!</v>
      </c>
      <c r="J876" s="333" t="e">
        <f t="shared" si="332"/>
        <v>#REF!</v>
      </c>
      <c r="K876" s="334" t="e">
        <f t="shared" si="333"/>
        <v>#REF!</v>
      </c>
      <c r="L876" s="335" t="e">
        <f t="shared" si="334"/>
        <v>#REF!</v>
      </c>
      <c r="M876" s="270" t="e">
        <f t="shared" ca="1" si="335"/>
        <v>#REF!</v>
      </c>
      <c r="N876" s="270" t="e">
        <f t="shared" ca="1" si="336"/>
        <v>#REF!</v>
      </c>
      <c r="O876" s="270" t="e">
        <f t="shared" ca="1" si="337"/>
        <v>#REF!</v>
      </c>
      <c r="P876" s="270" t="e">
        <f t="shared" ca="1" si="352"/>
        <v>#REF!</v>
      </c>
      <c r="Q876" s="270" t="e">
        <f t="shared" ca="1" si="352"/>
        <v>#REF!</v>
      </c>
      <c r="R876" s="271" t="e">
        <f t="shared" ca="1" si="338"/>
        <v>#REF!</v>
      </c>
      <c r="S876" s="271" t="e">
        <f t="shared" ca="1" si="339"/>
        <v>#REF!</v>
      </c>
      <c r="T876" s="244"/>
      <c r="U876" s="272" t="b">
        <f t="shared" si="340"/>
        <v>0</v>
      </c>
      <c r="V876" s="272" t="e">
        <f t="shared" si="341"/>
        <v>#REF!</v>
      </c>
      <c r="W876" s="272" t="e">
        <f t="shared" si="349"/>
        <v>#REF!</v>
      </c>
      <c r="X876" s="272" t="e">
        <f t="shared" si="342"/>
        <v>#REF!</v>
      </c>
      <c r="Y876" s="272" t="e">
        <f t="shared" si="343"/>
        <v>#REF!</v>
      </c>
      <c r="Z876" s="298"/>
      <c r="AA876" s="305" t="e">
        <f t="shared" si="344"/>
        <v>#REF!</v>
      </c>
      <c r="AB876" s="301" t="e" cm="1">
        <f t="array" ref="AB876">IF( $AA876="", "", INDEX(聲母資料表, $AA876, AB$5))</f>
        <v>#REF!</v>
      </c>
      <c r="AC876" s="301" t="e" cm="1">
        <f t="array" ref="AC876">IF( $AA876="", "", INDEX(聲母資料表, $AA876, AC$5))</f>
        <v>#REF!</v>
      </c>
      <c r="AD876" s="305" t="e">
        <f t="shared" si="345"/>
        <v>#REF!</v>
      </c>
      <c r="AE876" s="301" t="e" cm="1">
        <f t="array" ref="AE876">IF( $X876, "", INDEX(韻母資料表, AD876, AE$5))</f>
        <v>#REF!</v>
      </c>
      <c r="AF876" s="301" t="e" cm="1">
        <f t="array" ref="AF876">IF( $X876, "", INDEX(韻母資料表, AE876, AF$5))</f>
        <v>#REF!</v>
      </c>
      <c r="AG876" s="298"/>
      <c r="AH876" s="301" t="e">
        <f t="array" ref="AH876">IF( $X876, "", IF( INDEX(韻母資料表, AD876, $AH$5) = "入聲", TRUE, FALSE) )</f>
        <v>#REF!</v>
      </c>
      <c r="AI876" s="302" t="e">
        <f t="shared" si="346"/>
        <v>#REF!</v>
      </c>
      <c r="AJ876" s="302" t="e">
        <f t="shared" si="351"/>
        <v>#REF!</v>
      </c>
      <c r="AK876" s="362" t="e">
        <f t="array" ref="AK876">IF( $X876, "", INDEX(韻母資料表, $AD876, $AK$5))</f>
        <v>#REF!</v>
      </c>
      <c r="AL876" s="362" t="e">
        <f t="array" ref="AL876">IF($X876, "", INDEX(白話字韻母八聲調資料表, $AE876, $AJ876))</f>
        <v>#REF!</v>
      </c>
      <c r="AM876" s="298"/>
      <c r="AN876" s="362" t="e" cm="1">
        <f t="array" ref="AN876">IF($W876, "", INDEX(聲母資料表, $AA876, AN$5))</f>
        <v>#REF!</v>
      </c>
      <c r="AO876" s="367" t="e" cm="1">
        <f t="array" ref="AO876">IF($X876, "", INDEX(韻母資料表, $AD876, AO$5))</f>
        <v>#REF!</v>
      </c>
      <c r="AP876" s="362" t="e" cm="1">
        <f t="array" ref="AP876">IF($X876, "", INDEX(台羅韻母八聲調資料表, $AE876, $F876))</f>
        <v>#REF!</v>
      </c>
      <c r="AQ876" s="298"/>
      <c r="AR876" s="302" t="e">
        <f t="array" ref="AR876">IF($W876, "", INDEX(聲母資料表, $AA876, $AR$5))</f>
        <v>#REF!</v>
      </c>
      <c r="AS876" s="303" t="e">
        <f t="array" ref="AS876">IF($X876, "", INDEX(韻母資料表, $AD876, $AS$5))</f>
        <v>#REF!</v>
      </c>
      <c r="AT876" s="302" t="e">
        <f t="array" ref="AT876">IF($X876, "", INDEX(閩拼韻母八聲調資料表, $AE876, $AJ876))</f>
        <v>#REF!</v>
      </c>
      <c r="AV876" s="301" t="b">
        <f t="shared" si="348"/>
        <v>0</v>
      </c>
      <c r="AW876" s="301" t="str">
        <f>IF( $AV876, IFERROR( IF(MATCH( $E876, 顎音化聲母!$H$9:$H$37, 0), TRUE, FALSE), FALSE), "")</f>
        <v/>
      </c>
      <c r="AX876" s="301" t="str">
        <f t="array" ref="AX876">IF( AND($AV876, $AW876), INDEX(顎音化聲母資料表, MATCH( $D876 &amp; $E876, 顎音化聲母!$L$5:$L$136, 0), 3), "")</f>
        <v/>
      </c>
      <c r="AY876" s="301" t="e">
        <f t="shared" si="347"/>
        <v>#REF!</v>
      </c>
      <c r="AZ876" s="362" t="e">
        <f t="array" ref="AZ876">IF($AY876="", "", IF( $AX876&lt;&gt;"", $AX876,INDEX(聲母資料表, $AY876, $AZ$5)))</f>
        <v>#REF!</v>
      </c>
      <c r="BA876" s="362" t="e">
        <f t="array" ref="BA876">IF($X876, "", INDEX(方音八音反切資料表, $AE876, $AJ876))</f>
        <v>#REF!</v>
      </c>
    </row>
    <row r="877" spans="2:53">
      <c r="B877" s="307">
        <f t="shared" si="329"/>
        <v>870</v>
      </c>
      <c r="C877" s="404" t="e">
        <f>MID(#REF!, B877, 1)</f>
        <v>#REF!</v>
      </c>
      <c r="D877" s="312"/>
      <c r="E877" s="312"/>
      <c r="F877" s="296"/>
      <c r="G877" s="418" t="e">
        <f t="shared" si="330"/>
        <v>#REF!</v>
      </c>
      <c r="H877" s="269" t="e" cm="1">
        <f t="array" ref="H877">IF( OR($U877, NOT($V877), $X877), "",  $AF877 &amp; INDEX(中文數值資料表, $AJ877, 2) &amp; $AC877)</f>
        <v>#REF!</v>
      </c>
      <c r="I877" s="332" t="e">
        <f t="shared" si="331"/>
        <v>#REF!</v>
      </c>
      <c r="J877" s="333" t="e">
        <f t="shared" si="332"/>
        <v>#REF!</v>
      </c>
      <c r="K877" s="334" t="e">
        <f t="shared" si="333"/>
        <v>#REF!</v>
      </c>
      <c r="L877" s="335" t="e">
        <f t="shared" si="334"/>
        <v>#REF!</v>
      </c>
      <c r="M877" s="270" t="e">
        <f t="shared" ca="1" si="335"/>
        <v>#REF!</v>
      </c>
      <c r="N877" s="270" t="e">
        <f t="shared" ca="1" si="336"/>
        <v>#REF!</v>
      </c>
      <c r="O877" s="270" t="e">
        <f t="shared" ca="1" si="337"/>
        <v>#REF!</v>
      </c>
      <c r="P877" s="270" t="e">
        <f t="shared" ca="1" si="352"/>
        <v>#REF!</v>
      </c>
      <c r="Q877" s="270" t="e">
        <f t="shared" ca="1" si="352"/>
        <v>#REF!</v>
      </c>
      <c r="R877" s="271" t="e">
        <f t="shared" ca="1" si="338"/>
        <v>#REF!</v>
      </c>
      <c r="S877" s="271" t="e">
        <f t="shared" ca="1" si="339"/>
        <v>#REF!</v>
      </c>
      <c r="T877" s="244"/>
      <c r="U877" s="272" t="b">
        <f t="shared" si="340"/>
        <v>0</v>
      </c>
      <c r="V877" s="272" t="e">
        <f t="shared" si="341"/>
        <v>#REF!</v>
      </c>
      <c r="W877" s="272" t="e">
        <f t="shared" si="349"/>
        <v>#REF!</v>
      </c>
      <c r="X877" s="272" t="e">
        <f t="shared" si="342"/>
        <v>#REF!</v>
      </c>
      <c r="Y877" s="272" t="e">
        <f t="shared" si="343"/>
        <v>#REF!</v>
      </c>
      <c r="Z877" s="298"/>
      <c r="AA877" s="305" t="e">
        <f t="shared" si="344"/>
        <v>#REF!</v>
      </c>
      <c r="AB877" s="301" t="e" cm="1">
        <f t="array" ref="AB877">IF( $AA877="", "", INDEX(聲母資料表, $AA877, AB$5))</f>
        <v>#REF!</v>
      </c>
      <c r="AC877" s="301" t="e" cm="1">
        <f t="array" ref="AC877">IF( $AA877="", "", INDEX(聲母資料表, $AA877, AC$5))</f>
        <v>#REF!</v>
      </c>
      <c r="AD877" s="305" t="e">
        <f t="shared" si="345"/>
        <v>#REF!</v>
      </c>
      <c r="AE877" s="301" t="e" cm="1">
        <f t="array" ref="AE877">IF( $X877, "", INDEX(韻母資料表, AD877, AE$5))</f>
        <v>#REF!</v>
      </c>
      <c r="AF877" s="301" t="e" cm="1">
        <f t="array" ref="AF877">IF( $X877, "", INDEX(韻母資料表, AE877, AF$5))</f>
        <v>#REF!</v>
      </c>
      <c r="AG877" s="298"/>
      <c r="AH877" s="301" t="e">
        <f t="array" ref="AH877">IF( $X877, "", IF( INDEX(韻母資料表, AD877, $AH$5) = "入聲", TRUE, FALSE) )</f>
        <v>#REF!</v>
      </c>
      <c r="AI877" s="302" t="e">
        <f t="shared" si="346"/>
        <v>#REF!</v>
      </c>
      <c r="AJ877" s="302" t="e">
        <f t="shared" si="351"/>
        <v>#REF!</v>
      </c>
      <c r="AK877" s="362" t="e">
        <f t="array" ref="AK877">IF( $X877, "", INDEX(韻母資料表, $AD877, $AK$5))</f>
        <v>#REF!</v>
      </c>
      <c r="AL877" s="362" t="e">
        <f t="array" ref="AL877">IF($X877, "", INDEX(白話字韻母八聲調資料表, $AE877, $AJ877))</f>
        <v>#REF!</v>
      </c>
      <c r="AM877" s="298"/>
      <c r="AN877" s="362" t="e" cm="1">
        <f t="array" ref="AN877">IF($W877, "", INDEX(聲母資料表, $AA877, AN$5))</f>
        <v>#REF!</v>
      </c>
      <c r="AO877" s="367" t="e" cm="1">
        <f t="array" ref="AO877">IF($X877, "", INDEX(韻母資料表, $AD877, AO$5))</f>
        <v>#REF!</v>
      </c>
      <c r="AP877" s="362" t="e" cm="1">
        <f t="array" ref="AP877">IF($X877, "", INDEX(台羅韻母八聲調資料表, $AE877, $F877))</f>
        <v>#REF!</v>
      </c>
      <c r="AQ877" s="298"/>
      <c r="AR877" s="302" t="e">
        <f t="array" ref="AR877">IF($W877, "", INDEX(聲母資料表, $AA877, $AR$5))</f>
        <v>#REF!</v>
      </c>
      <c r="AS877" s="303" t="e">
        <f t="array" ref="AS877">IF($X877, "", INDEX(韻母資料表, $AD877, $AS$5))</f>
        <v>#REF!</v>
      </c>
      <c r="AT877" s="302" t="e">
        <f t="array" ref="AT877">IF($X877, "", INDEX(閩拼韻母八聲調資料表, $AE877, $AJ877))</f>
        <v>#REF!</v>
      </c>
      <c r="AV877" s="301" t="b">
        <f t="shared" si="348"/>
        <v>0</v>
      </c>
      <c r="AW877" s="301" t="str">
        <f>IF( $AV877, IFERROR( IF(MATCH( $E877, 顎音化聲母!$H$9:$H$37, 0), TRUE, FALSE), FALSE), "")</f>
        <v/>
      </c>
      <c r="AX877" s="301" t="str">
        <f t="array" ref="AX877">IF( AND($AV877, $AW877), INDEX(顎音化聲母資料表, MATCH( $D877 &amp; $E877, 顎音化聲母!$L$5:$L$136, 0), 3), "")</f>
        <v/>
      </c>
      <c r="AY877" s="301" t="e">
        <f t="shared" si="347"/>
        <v>#REF!</v>
      </c>
      <c r="AZ877" s="362" t="e">
        <f t="array" ref="AZ877">IF($AY877="", "", IF( $AX877&lt;&gt;"", $AX877,INDEX(聲母資料表, $AY877, $AZ$5)))</f>
        <v>#REF!</v>
      </c>
      <c r="BA877" s="362" t="e">
        <f t="array" ref="BA877">IF($X877, "", INDEX(方音八音反切資料表, $AE877, $AJ877))</f>
        <v>#REF!</v>
      </c>
    </row>
    <row r="878" spans="2:53">
      <c r="B878" s="307">
        <f t="shared" si="329"/>
        <v>871</v>
      </c>
      <c r="C878" s="404" t="e">
        <f>MID(#REF!, B878, 1)</f>
        <v>#REF!</v>
      </c>
      <c r="D878" s="312"/>
      <c r="E878" s="312"/>
      <c r="F878" s="296"/>
      <c r="G878" s="418" t="e">
        <f t="shared" si="330"/>
        <v>#REF!</v>
      </c>
      <c r="H878" s="269" t="e" cm="1">
        <f t="array" ref="H878">IF( OR($U878, NOT($V878), $X878), "",  $AF878 &amp; INDEX(中文數值資料表, $AJ878, 2) &amp; $AC878)</f>
        <v>#REF!</v>
      </c>
      <c r="I878" s="332" t="e">
        <f t="shared" si="331"/>
        <v>#REF!</v>
      </c>
      <c r="J878" s="333" t="e">
        <f t="shared" si="332"/>
        <v>#REF!</v>
      </c>
      <c r="K878" s="334" t="e">
        <f t="shared" si="333"/>
        <v>#REF!</v>
      </c>
      <c r="L878" s="335" t="e">
        <f t="shared" si="334"/>
        <v>#REF!</v>
      </c>
      <c r="M878" s="270" t="e">
        <f t="shared" ca="1" si="335"/>
        <v>#REF!</v>
      </c>
      <c r="N878" s="270" t="e">
        <f t="shared" ca="1" si="336"/>
        <v>#REF!</v>
      </c>
      <c r="O878" s="270" t="e">
        <f t="shared" ca="1" si="337"/>
        <v>#REF!</v>
      </c>
      <c r="P878" s="270" t="e">
        <f t="shared" ca="1" si="352"/>
        <v>#REF!</v>
      </c>
      <c r="Q878" s="270" t="e">
        <f t="shared" ca="1" si="352"/>
        <v>#REF!</v>
      </c>
      <c r="R878" s="271" t="e">
        <f t="shared" ca="1" si="338"/>
        <v>#REF!</v>
      </c>
      <c r="S878" s="271" t="e">
        <f t="shared" ca="1" si="339"/>
        <v>#REF!</v>
      </c>
      <c r="T878" s="244"/>
      <c r="U878" s="272" t="b">
        <f t="shared" si="340"/>
        <v>0</v>
      </c>
      <c r="V878" s="272" t="e">
        <f t="shared" si="341"/>
        <v>#REF!</v>
      </c>
      <c r="W878" s="272" t="e">
        <f t="shared" si="349"/>
        <v>#REF!</v>
      </c>
      <c r="X878" s="272" t="e">
        <f t="shared" si="342"/>
        <v>#REF!</v>
      </c>
      <c r="Y878" s="272" t="e">
        <f t="shared" si="343"/>
        <v>#REF!</v>
      </c>
      <c r="Z878" s="298"/>
      <c r="AA878" s="305" t="e">
        <f t="shared" si="344"/>
        <v>#REF!</v>
      </c>
      <c r="AB878" s="301" t="e" cm="1">
        <f t="array" ref="AB878">IF( $AA878="", "", INDEX(聲母資料表, $AA878, AB$5))</f>
        <v>#REF!</v>
      </c>
      <c r="AC878" s="301" t="e" cm="1">
        <f t="array" ref="AC878">IF( $AA878="", "", INDEX(聲母資料表, $AA878, AC$5))</f>
        <v>#REF!</v>
      </c>
      <c r="AD878" s="305" t="e">
        <f t="shared" si="345"/>
        <v>#REF!</v>
      </c>
      <c r="AE878" s="301" t="e" cm="1">
        <f t="array" ref="AE878">IF( $X878, "", INDEX(韻母資料表, AD878, AE$5))</f>
        <v>#REF!</v>
      </c>
      <c r="AF878" s="301" t="e" cm="1">
        <f t="array" ref="AF878">IF( $X878, "", INDEX(韻母資料表, AE878, AF$5))</f>
        <v>#REF!</v>
      </c>
      <c r="AG878" s="298"/>
      <c r="AH878" s="301" t="e">
        <f t="array" ref="AH878">IF( $X878, "", IF( INDEX(韻母資料表, AD878, $AH$5) = "入聲", TRUE, FALSE) )</f>
        <v>#REF!</v>
      </c>
      <c r="AI878" s="302" t="e">
        <f t="shared" si="346"/>
        <v>#REF!</v>
      </c>
      <c r="AJ878" s="302" t="e">
        <f t="shared" si="351"/>
        <v>#REF!</v>
      </c>
      <c r="AK878" s="362" t="e">
        <f t="array" ref="AK878">IF( $X878, "", INDEX(韻母資料表, $AD878, $AK$5))</f>
        <v>#REF!</v>
      </c>
      <c r="AL878" s="362" t="e">
        <f t="array" ref="AL878">IF($X878, "", INDEX(白話字韻母八聲調資料表, $AE878, $AJ878))</f>
        <v>#REF!</v>
      </c>
      <c r="AM878" s="298"/>
      <c r="AN878" s="362" t="e" cm="1">
        <f t="array" ref="AN878">IF($W878, "", INDEX(聲母資料表, $AA878, AN$5))</f>
        <v>#REF!</v>
      </c>
      <c r="AO878" s="367" t="e" cm="1">
        <f t="array" ref="AO878">IF($X878, "", INDEX(韻母資料表, $AD878, AO$5))</f>
        <v>#REF!</v>
      </c>
      <c r="AP878" s="362" t="e" cm="1">
        <f t="array" ref="AP878">IF($X878, "", INDEX(台羅韻母八聲調資料表, $AE878, $F878))</f>
        <v>#REF!</v>
      </c>
      <c r="AQ878" s="298"/>
      <c r="AR878" s="302" t="e">
        <f t="array" ref="AR878">IF($W878, "", INDEX(聲母資料表, $AA878, $AR$5))</f>
        <v>#REF!</v>
      </c>
      <c r="AS878" s="303" t="e">
        <f t="array" ref="AS878">IF($X878, "", INDEX(韻母資料表, $AD878, $AS$5))</f>
        <v>#REF!</v>
      </c>
      <c r="AT878" s="302" t="e">
        <f t="array" ref="AT878">IF($X878, "", INDEX(閩拼韻母八聲調資料表, $AE878, $AJ878))</f>
        <v>#REF!</v>
      </c>
      <c r="AV878" s="301" t="b">
        <f t="shared" si="348"/>
        <v>0</v>
      </c>
      <c r="AW878" s="301" t="str">
        <f>IF( $AV878, IFERROR( IF(MATCH( $E878, 顎音化聲母!$H$9:$H$37, 0), TRUE, FALSE), FALSE), "")</f>
        <v/>
      </c>
      <c r="AX878" s="301" t="str">
        <f t="array" ref="AX878">IF( AND($AV878, $AW878), INDEX(顎音化聲母資料表, MATCH( $D878 &amp; $E878, 顎音化聲母!$L$5:$L$136, 0), 3), "")</f>
        <v/>
      </c>
      <c r="AY878" s="301" t="e">
        <f t="shared" si="347"/>
        <v>#REF!</v>
      </c>
      <c r="AZ878" s="362" t="e">
        <f t="array" ref="AZ878">IF($AY878="", "", IF( $AX878&lt;&gt;"", $AX878,INDEX(聲母資料表, $AY878, $AZ$5)))</f>
        <v>#REF!</v>
      </c>
      <c r="BA878" s="362" t="e">
        <f t="array" ref="BA878">IF($X878, "", INDEX(方音八音反切資料表, $AE878, $AJ878))</f>
        <v>#REF!</v>
      </c>
    </row>
    <row r="879" spans="2:53">
      <c r="B879" s="307">
        <f t="shared" si="329"/>
        <v>872</v>
      </c>
      <c r="C879" s="404" t="e">
        <f>MID(#REF!, B879, 1)</f>
        <v>#REF!</v>
      </c>
      <c r="D879" s="312"/>
      <c r="E879" s="312"/>
      <c r="F879" s="296"/>
      <c r="G879" s="418" t="e">
        <f t="shared" si="330"/>
        <v>#REF!</v>
      </c>
      <c r="H879" s="269" t="e" cm="1">
        <f t="array" ref="H879">IF( OR($U879, NOT($V879), $X879), "",  $AF879 &amp; INDEX(中文數值資料表, $AJ879, 2) &amp; $AC879)</f>
        <v>#REF!</v>
      </c>
      <c r="I879" s="332" t="e">
        <f t="shared" si="331"/>
        <v>#REF!</v>
      </c>
      <c r="J879" s="333" t="e">
        <f t="shared" si="332"/>
        <v>#REF!</v>
      </c>
      <c r="K879" s="334" t="e">
        <f t="shared" si="333"/>
        <v>#REF!</v>
      </c>
      <c r="L879" s="335" t="e">
        <f t="shared" si="334"/>
        <v>#REF!</v>
      </c>
      <c r="M879" s="270" t="e">
        <f t="shared" ca="1" si="335"/>
        <v>#REF!</v>
      </c>
      <c r="N879" s="270" t="e">
        <f t="shared" ca="1" si="336"/>
        <v>#REF!</v>
      </c>
      <c r="O879" s="270" t="e">
        <f t="shared" ca="1" si="337"/>
        <v>#REF!</v>
      </c>
      <c r="P879" s="270" t="e">
        <f t="shared" ca="1" si="352"/>
        <v>#REF!</v>
      </c>
      <c r="Q879" s="270" t="e">
        <f t="shared" ca="1" si="352"/>
        <v>#REF!</v>
      </c>
      <c r="R879" s="271" t="e">
        <f t="shared" ca="1" si="338"/>
        <v>#REF!</v>
      </c>
      <c r="S879" s="271" t="e">
        <f t="shared" ca="1" si="339"/>
        <v>#REF!</v>
      </c>
      <c r="T879" s="244"/>
      <c r="U879" s="272" t="b">
        <f t="shared" si="340"/>
        <v>0</v>
      </c>
      <c r="V879" s="272" t="e">
        <f t="shared" si="341"/>
        <v>#REF!</v>
      </c>
      <c r="W879" s="272" t="e">
        <f t="shared" si="349"/>
        <v>#REF!</v>
      </c>
      <c r="X879" s="272" t="e">
        <f t="shared" si="342"/>
        <v>#REF!</v>
      </c>
      <c r="Y879" s="272" t="e">
        <f t="shared" si="343"/>
        <v>#REF!</v>
      </c>
      <c r="Z879" s="298"/>
      <c r="AA879" s="305" t="e">
        <f t="shared" si="344"/>
        <v>#REF!</v>
      </c>
      <c r="AB879" s="301" t="e" cm="1">
        <f t="array" ref="AB879">IF( $AA879="", "", INDEX(聲母資料表, $AA879, AB$5))</f>
        <v>#REF!</v>
      </c>
      <c r="AC879" s="301" t="e" cm="1">
        <f t="array" ref="AC879">IF( $AA879="", "", INDEX(聲母資料表, $AA879, AC$5))</f>
        <v>#REF!</v>
      </c>
      <c r="AD879" s="305" t="e">
        <f t="shared" si="345"/>
        <v>#REF!</v>
      </c>
      <c r="AE879" s="301" t="e" cm="1">
        <f t="array" ref="AE879">IF( $X879, "", INDEX(韻母資料表, AD879, AE$5))</f>
        <v>#REF!</v>
      </c>
      <c r="AF879" s="301" t="e" cm="1">
        <f t="array" ref="AF879">IF( $X879, "", INDEX(韻母資料表, AE879, AF$5))</f>
        <v>#REF!</v>
      </c>
      <c r="AG879" s="298"/>
      <c r="AH879" s="301" t="e">
        <f t="array" ref="AH879">IF( $X879, "", IF( INDEX(韻母資料表, AD879, $AH$5) = "入聲", TRUE, FALSE) )</f>
        <v>#REF!</v>
      </c>
      <c r="AI879" s="302" t="e">
        <f t="shared" si="346"/>
        <v>#REF!</v>
      </c>
      <c r="AJ879" s="302" t="e">
        <f t="shared" si="351"/>
        <v>#REF!</v>
      </c>
      <c r="AK879" s="362" t="e">
        <f t="array" ref="AK879">IF( $X879, "", INDEX(韻母資料表, $AD879, $AK$5))</f>
        <v>#REF!</v>
      </c>
      <c r="AL879" s="362" t="e">
        <f t="array" ref="AL879">IF($X879, "", INDEX(白話字韻母八聲調資料表, $AE879, $AJ879))</f>
        <v>#REF!</v>
      </c>
      <c r="AM879" s="298"/>
      <c r="AN879" s="362" t="e" cm="1">
        <f t="array" ref="AN879">IF($W879, "", INDEX(聲母資料表, $AA879, AN$5))</f>
        <v>#REF!</v>
      </c>
      <c r="AO879" s="367" t="e" cm="1">
        <f t="array" ref="AO879">IF($X879, "", INDEX(韻母資料表, $AD879, AO$5))</f>
        <v>#REF!</v>
      </c>
      <c r="AP879" s="362" t="e" cm="1">
        <f t="array" ref="AP879">IF($X879, "", INDEX(台羅韻母八聲調資料表, $AE879, $F879))</f>
        <v>#REF!</v>
      </c>
      <c r="AQ879" s="298"/>
      <c r="AR879" s="302" t="e">
        <f t="array" ref="AR879">IF($W879, "", INDEX(聲母資料表, $AA879, $AR$5))</f>
        <v>#REF!</v>
      </c>
      <c r="AS879" s="303" t="e">
        <f t="array" ref="AS879">IF($X879, "", INDEX(韻母資料表, $AD879, $AS$5))</f>
        <v>#REF!</v>
      </c>
      <c r="AT879" s="302" t="e">
        <f t="array" ref="AT879">IF($X879, "", INDEX(閩拼韻母八聲調資料表, $AE879, $AJ879))</f>
        <v>#REF!</v>
      </c>
      <c r="AV879" s="301" t="b">
        <f t="shared" si="348"/>
        <v>0</v>
      </c>
      <c r="AW879" s="301" t="str">
        <f>IF( $AV879, IFERROR( IF(MATCH( $E879, 顎音化聲母!$H$9:$H$37, 0), TRUE, FALSE), FALSE), "")</f>
        <v/>
      </c>
      <c r="AX879" s="301" t="str">
        <f t="array" ref="AX879">IF( AND($AV879, $AW879), INDEX(顎音化聲母資料表, MATCH( $D879 &amp; $E879, 顎音化聲母!$L$5:$L$136, 0), 3), "")</f>
        <v/>
      </c>
      <c r="AY879" s="301" t="e">
        <f t="shared" si="347"/>
        <v>#REF!</v>
      </c>
      <c r="AZ879" s="362" t="e">
        <f t="array" ref="AZ879">IF($AY879="", "", IF( $AX879&lt;&gt;"", $AX879,INDEX(聲母資料表, $AY879, $AZ$5)))</f>
        <v>#REF!</v>
      </c>
      <c r="BA879" s="362" t="e">
        <f t="array" ref="BA879">IF($X879, "", INDEX(方音八音反切資料表, $AE879, $AJ879))</f>
        <v>#REF!</v>
      </c>
    </row>
    <row r="880" spans="2:53">
      <c r="B880" s="307">
        <f t="shared" si="329"/>
        <v>873</v>
      </c>
      <c r="C880" s="404" t="e">
        <f>MID(#REF!, B880, 1)</f>
        <v>#REF!</v>
      </c>
      <c r="D880" s="312"/>
      <c r="E880" s="312"/>
      <c r="F880" s="296"/>
      <c r="G880" s="418" t="e">
        <f t="shared" si="330"/>
        <v>#REF!</v>
      </c>
      <c r="H880" s="269" t="e" cm="1">
        <f t="array" ref="H880">IF( OR($U880, NOT($V880), $X880), "",  $AF880 &amp; INDEX(中文數值資料表, $AJ880, 2) &amp; $AC880)</f>
        <v>#REF!</v>
      </c>
      <c r="I880" s="332" t="e">
        <f t="shared" si="331"/>
        <v>#REF!</v>
      </c>
      <c r="J880" s="333" t="e">
        <f t="shared" si="332"/>
        <v>#REF!</v>
      </c>
      <c r="K880" s="334" t="e">
        <f t="shared" si="333"/>
        <v>#REF!</v>
      </c>
      <c r="L880" s="335" t="e">
        <f t="shared" si="334"/>
        <v>#REF!</v>
      </c>
      <c r="M880" s="270" t="e">
        <f t="shared" ca="1" si="335"/>
        <v>#REF!</v>
      </c>
      <c r="N880" s="270" t="e">
        <f t="shared" ca="1" si="336"/>
        <v>#REF!</v>
      </c>
      <c r="O880" s="270" t="e">
        <f t="shared" ca="1" si="337"/>
        <v>#REF!</v>
      </c>
      <c r="P880" s="270" t="e">
        <f t="shared" ca="1" si="352"/>
        <v>#REF!</v>
      </c>
      <c r="Q880" s="270" t="e">
        <f t="shared" ca="1" si="352"/>
        <v>#REF!</v>
      </c>
      <c r="R880" s="271" t="e">
        <f t="shared" ca="1" si="338"/>
        <v>#REF!</v>
      </c>
      <c r="S880" s="271" t="e">
        <f t="shared" ca="1" si="339"/>
        <v>#REF!</v>
      </c>
      <c r="T880" s="244"/>
      <c r="U880" s="272" t="b">
        <f t="shared" si="340"/>
        <v>0</v>
      </c>
      <c r="V880" s="272" t="e">
        <f t="shared" si="341"/>
        <v>#REF!</v>
      </c>
      <c r="W880" s="272" t="e">
        <f t="shared" si="349"/>
        <v>#REF!</v>
      </c>
      <c r="X880" s="272" t="e">
        <f t="shared" si="342"/>
        <v>#REF!</v>
      </c>
      <c r="Y880" s="272" t="e">
        <f t="shared" si="343"/>
        <v>#REF!</v>
      </c>
      <c r="Z880" s="298"/>
      <c r="AA880" s="305" t="e">
        <f t="shared" si="344"/>
        <v>#REF!</v>
      </c>
      <c r="AB880" s="301" t="e" cm="1">
        <f t="array" ref="AB880">IF( $AA880="", "", INDEX(聲母資料表, $AA880, AB$5))</f>
        <v>#REF!</v>
      </c>
      <c r="AC880" s="301" t="e" cm="1">
        <f t="array" ref="AC880">IF( $AA880="", "", INDEX(聲母資料表, $AA880, AC$5))</f>
        <v>#REF!</v>
      </c>
      <c r="AD880" s="305" t="e">
        <f t="shared" si="345"/>
        <v>#REF!</v>
      </c>
      <c r="AE880" s="301" t="e" cm="1">
        <f t="array" ref="AE880">IF( $X880, "", INDEX(韻母資料表, AD880, AE$5))</f>
        <v>#REF!</v>
      </c>
      <c r="AF880" s="301" t="e" cm="1">
        <f t="array" ref="AF880">IF( $X880, "", INDEX(韻母資料表, AE880, AF$5))</f>
        <v>#REF!</v>
      </c>
      <c r="AG880" s="298"/>
      <c r="AH880" s="301" t="e">
        <f t="array" ref="AH880">IF( $X880, "", IF( INDEX(韻母資料表, AD880, $AH$5) = "入聲", TRUE, FALSE) )</f>
        <v>#REF!</v>
      </c>
      <c r="AI880" s="302" t="e">
        <f t="shared" si="346"/>
        <v>#REF!</v>
      </c>
      <c r="AJ880" s="302" t="e">
        <f t="shared" si="351"/>
        <v>#REF!</v>
      </c>
      <c r="AK880" s="362" t="e">
        <f t="array" ref="AK880">IF( $X880, "", INDEX(韻母資料表, $AD880, $AK$5))</f>
        <v>#REF!</v>
      </c>
      <c r="AL880" s="362" t="e">
        <f t="array" ref="AL880">IF($X880, "", INDEX(白話字韻母八聲調資料表, $AE880, $AJ880))</f>
        <v>#REF!</v>
      </c>
      <c r="AM880" s="298"/>
      <c r="AN880" s="362" t="e" cm="1">
        <f t="array" ref="AN880">IF($W880, "", INDEX(聲母資料表, $AA880, AN$5))</f>
        <v>#REF!</v>
      </c>
      <c r="AO880" s="367" t="e" cm="1">
        <f t="array" ref="AO880">IF($X880, "", INDEX(韻母資料表, $AD880, AO$5))</f>
        <v>#REF!</v>
      </c>
      <c r="AP880" s="362" t="e" cm="1">
        <f t="array" ref="AP880">IF($X880, "", INDEX(台羅韻母八聲調資料表, $AE880, $F880))</f>
        <v>#REF!</v>
      </c>
      <c r="AQ880" s="298"/>
      <c r="AR880" s="302" t="e">
        <f t="array" ref="AR880">IF($W880, "", INDEX(聲母資料表, $AA880, $AR$5))</f>
        <v>#REF!</v>
      </c>
      <c r="AS880" s="303" t="e">
        <f t="array" ref="AS880">IF($X880, "", INDEX(韻母資料表, $AD880, $AS$5))</f>
        <v>#REF!</v>
      </c>
      <c r="AT880" s="302" t="e">
        <f t="array" ref="AT880">IF($X880, "", INDEX(閩拼韻母八聲調資料表, $AE880, $AJ880))</f>
        <v>#REF!</v>
      </c>
      <c r="AV880" s="301" t="b">
        <f t="shared" si="348"/>
        <v>0</v>
      </c>
      <c r="AW880" s="301" t="str">
        <f>IF( $AV880, IFERROR( IF(MATCH( $E880, 顎音化聲母!$H$9:$H$37, 0), TRUE, FALSE), FALSE), "")</f>
        <v/>
      </c>
      <c r="AX880" s="301" t="str">
        <f t="array" ref="AX880">IF( AND($AV880, $AW880), INDEX(顎音化聲母資料表, MATCH( $D880 &amp; $E880, 顎音化聲母!$L$5:$L$136, 0), 3), "")</f>
        <v/>
      </c>
      <c r="AY880" s="301" t="e">
        <f t="shared" si="347"/>
        <v>#REF!</v>
      </c>
      <c r="AZ880" s="362" t="e">
        <f t="array" ref="AZ880">IF($AY880="", "", IF( $AX880&lt;&gt;"", $AX880,INDEX(聲母資料表, $AY880, $AZ$5)))</f>
        <v>#REF!</v>
      </c>
      <c r="BA880" s="362" t="e">
        <f t="array" ref="BA880">IF($X880, "", INDEX(方音八音反切資料表, $AE880, $AJ880))</f>
        <v>#REF!</v>
      </c>
    </row>
    <row r="881" spans="2:53">
      <c r="B881" s="307">
        <f t="shared" si="329"/>
        <v>874</v>
      </c>
      <c r="C881" s="404" t="e">
        <f>MID(#REF!, B881, 1)</f>
        <v>#REF!</v>
      </c>
      <c r="D881" s="312"/>
      <c r="E881" s="312"/>
      <c r="F881" s="296"/>
      <c r="G881" s="418" t="e">
        <f t="shared" si="330"/>
        <v>#REF!</v>
      </c>
      <c r="H881" s="269" t="e" cm="1">
        <f t="array" ref="H881">IF( OR($U881, NOT($V881), $X881), "",  $AF881 &amp; INDEX(中文數值資料表, $AJ881, 2) &amp; $AC881)</f>
        <v>#REF!</v>
      </c>
      <c r="I881" s="332" t="e">
        <f t="shared" si="331"/>
        <v>#REF!</v>
      </c>
      <c r="J881" s="333" t="e">
        <f t="shared" si="332"/>
        <v>#REF!</v>
      </c>
      <c r="K881" s="334" t="e">
        <f t="shared" si="333"/>
        <v>#REF!</v>
      </c>
      <c r="L881" s="335" t="e">
        <f t="shared" si="334"/>
        <v>#REF!</v>
      </c>
      <c r="M881" s="270" t="e">
        <f t="shared" ca="1" si="335"/>
        <v>#REF!</v>
      </c>
      <c r="N881" s="270" t="e">
        <f t="shared" ca="1" si="336"/>
        <v>#REF!</v>
      </c>
      <c r="O881" s="270" t="e">
        <f t="shared" ca="1" si="337"/>
        <v>#REF!</v>
      </c>
      <c r="P881" s="270" t="e">
        <f t="shared" ca="1" si="352"/>
        <v>#REF!</v>
      </c>
      <c r="Q881" s="270" t="e">
        <f t="shared" ca="1" si="352"/>
        <v>#REF!</v>
      </c>
      <c r="R881" s="271" t="e">
        <f t="shared" ca="1" si="338"/>
        <v>#REF!</v>
      </c>
      <c r="S881" s="271" t="e">
        <f t="shared" ca="1" si="339"/>
        <v>#REF!</v>
      </c>
      <c r="T881" s="244"/>
      <c r="U881" s="272" t="b">
        <f t="shared" si="340"/>
        <v>0</v>
      </c>
      <c r="V881" s="272" t="e">
        <f t="shared" si="341"/>
        <v>#REF!</v>
      </c>
      <c r="W881" s="272" t="e">
        <f t="shared" si="349"/>
        <v>#REF!</v>
      </c>
      <c r="X881" s="272" t="e">
        <f t="shared" si="342"/>
        <v>#REF!</v>
      </c>
      <c r="Y881" s="272" t="e">
        <f t="shared" si="343"/>
        <v>#REF!</v>
      </c>
      <c r="Z881" s="298"/>
      <c r="AA881" s="305" t="e">
        <f t="shared" si="344"/>
        <v>#REF!</v>
      </c>
      <c r="AB881" s="301" t="e" cm="1">
        <f t="array" ref="AB881">IF( $AA881="", "", INDEX(聲母資料表, $AA881, AB$5))</f>
        <v>#REF!</v>
      </c>
      <c r="AC881" s="301" t="e" cm="1">
        <f t="array" ref="AC881">IF( $AA881="", "", INDEX(聲母資料表, $AA881, AC$5))</f>
        <v>#REF!</v>
      </c>
      <c r="AD881" s="305" t="e">
        <f t="shared" si="345"/>
        <v>#REF!</v>
      </c>
      <c r="AE881" s="301" t="e" cm="1">
        <f t="array" ref="AE881">IF( $X881, "", INDEX(韻母資料表, AD881, AE$5))</f>
        <v>#REF!</v>
      </c>
      <c r="AF881" s="301" t="e" cm="1">
        <f t="array" ref="AF881">IF( $X881, "", INDEX(韻母資料表, AE881, AF$5))</f>
        <v>#REF!</v>
      </c>
      <c r="AG881" s="298"/>
      <c r="AH881" s="301" t="e">
        <f t="array" ref="AH881">IF( $X881, "", IF( INDEX(韻母資料表, AD881, $AH$5) = "入聲", TRUE, FALSE) )</f>
        <v>#REF!</v>
      </c>
      <c r="AI881" s="302" t="e">
        <f t="shared" si="346"/>
        <v>#REF!</v>
      </c>
      <c r="AJ881" s="302" t="e">
        <f t="shared" si="351"/>
        <v>#REF!</v>
      </c>
      <c r="AK881" s="362" t="e">
        <f t="array" ref="AK881">IF( $X881, "", INDEX(韻母資料表, $AD881, $AK$5))</f>
        <v>#REF!</v>
      </c>
      <c r="AL881" s="362" t="e">
        <f t="array" ref="AL881">IF($X881, "", INDEX(白話字韻母八聲調資料表, $AE881, $AJ881))</f>
        <v>#REF!</v>
      </c>
      <c r="AM881" s="298"/>
      <c r="AN881" s="362" t="e" cm="1">
        <f t="array" ref="AN881">IF($W881, "", INDEX(聲母資料表, $AA881, AN$5))</f>
        <v>#REF!</v>
      </c>
      <c r="AO881" s="367" t="e" cm="1">
        <f t="array" ref="AO881">IF($X881, "", INDEX(韻母資料表, $AD881, AO$5))</f>
        <v>#REF!</v>
      </c>
      <c r="AP881" s="362" t="e" cm="1">
        <f t="array" ref="AP881">IF($X881, "", INDEX(台羅韻母八聲調資料表, $AE881, $F881))</f>
        <v>#REF!</v>
      </c>
      <c r="AQ881" s="298"/>
      <c r="AR881" s="302" t="e">
        <f t="array" ref="AR881">IF($W881, "", INDEX(聲母資料表, $AA881, $AR$5))</f>
        <v>#REF!</v>
      </c>
      <c r="AS881" s="303" t="e">
        <f t="array" ref="AS881">IF($X881, "", INDEX(韻母資料表, $AD881, $AS$5))</f>
        <v>#REF!</v>
      </c>
      <c r="AT881" s="302" t="e">
        <f t="array" ref="AT881">IF($X881, "", INDEX(閩拼韻母八聲調資料表, $AE881, $AJ881))</f>
        <v>#REF!</v>
      </c>
      <c r="AV881" s="301" t="b">
        <f t="shared" si="348"/>
        <v>0</v>
      </c>
      <c r="AW881" s="301" t="str">
        <f>IF( $AV881, IFERROR( IF(MATCH( $E881, 顎音化聲母!$H$9:$H$37, 0), TRUE, FALSE), FALSE), "")</f>
        <v/>
      </c>
      <c r="AX881" s="301" t="str">
        <f t="array" ref="AX881">IF( AND($AV881, $AW881), INDEX(顎音化聲母資料表, MATCH( $D881 &amp; $E881, 顎音化聲母!$L$5:$L$136, 0), 3), "")</f>
        <v/>
      </c>
      <c r="AY881" s="301" t="e">
        <f t="shared" si="347"/>
        <v>#REF!</v>
      </c>
      <c r="AZ881" s="362" t="e">
        <f t="array" ref="AZ881">IF($AY881="", "", IF( $AX881&lt;&gt;"", $AX881,INDEX(聲母資料表, $AY881, $AZ$5)))</f>
        <v>#REF!</v>
      </c>
      <c r="BA881" s="362" t="e">
        <f t="array" ref="BA881">IF($X881, "", INDEX(方音八音反切資料表, $AE881, $AJ881))</f>
        <v>#REF!</v>
      </c>
    </row>
    <row r="882" spans="2:53">
      <c r="B882" s="307">
        <f t="shared" si="329"/>
        <v>875</v>
      </c>
      <c r="C882" s="404" t="e">
        <f>MID(#REF!, B882, 1)</f>
        <v>#REF!</v>
      </c>
      <c r="D882" s="312"/>
      <c r="E882" s="312"/>
      <c r="F882" s="296"/>
      <c r="G882" s="418" t="e">
        <f t="shared" si="330"/>
        <v>#REF!</v>
      </c>
      <c r="H882" s="269" t="e" cm="1">
        <f t="array" ref="H882">IF( OR($U882, NOT($V882), $X882), "",  $AF882 &amp; INDEX(中文數值資料表, $AJ882, 2) &amp; $AC882)</f>
        <v>#REF!</v>
      </c>
      <c r="I882" s="332" t="e">
        <f t="shared" si="331"/>
        <v>#REF!</v>
      </c>
      <c r="J882" s="333" t="e">
        <f t="shared" si="332"/>
        <v>#REF!</v>
      </c>
      <c r="K882" s="334" t="e">
        <f t="shared" si="333"/>
        <v>#REF!</v>
      </c>
      <c r="L882" s="335" t="e">
        <f t="shared" si="334"/>
        <v>#REF!</v>
      </c>
      <c r="M882" s="270" t="e">
        <f t="shared" ca="1" si="335"/>
        <v>#REF!</v>
      </c>
      <c r="N882" s="270" t="e">
        <f t="shared" ca="1" si="336"/>
        <v>#REF!</v>
      </c>
      <c r="O882" s="270" t="e">
        <f t="shared" ca="1" si="337"/>
        <v>#REF!</v>
      </c>
      <c r="P882" s="270" t="e">
        <f t="shared" ca="1" si="352"/>
        <v>#REF!</v>
      </c>
      <c r="Q882" s="270" t="e">
        <f t="shared" ca="1" si="352"/>
        <v>#REF!</v>
      </c>
      <c r="R882" s="271" t="e">
        <f t="shared" ca="1" si="338"/>
        <v>#REF!</v>
      </c>
      <c r="S882" s="271" t="e">
        <f t="shared" ca="1" si="339"/>
        <v>#REF!</v>
      </c>
      <c r="T882" s="244"/>
      <c r="U882" s="272" t="b">
        <f t="shared" si="340"/>
        <v>0</v>
      </c>
      <c r="V882" s="272" t="e">
        <f t="shared" si="341"/>
        <v>#REF!</v>
      </c>
      <c r="W882" s="272" t="e">
        <f t="shared" si="349"/>
        <v>#REF!</v>
      </c>
      <c r="X882" s="272" t="e">
        <f t="shared" si="342"/>
        <v>#REF!</v>
      </c>
      <c r="Y882" s="272" t="e">
        <f t="shared" si="343"/>
        <v>#REF!</v>
      </c>
      <c r="Z882" s="298"/>
      <c r="AA882" s="305" t="e">
        <f t="shared" si="344"/>
        <v>#REF!</v>
      </c>
      <c r="AB882" s="301" t="e" cm="1">
        <f t="array" ref="AB882">IF( $AA882="", "", INDEX(聲母資料表, $AA882, AB$5))</f>
        <v>#REF!</v>
      </c>
      <c r="AC882" s="301" t="e" cm="1">
        <f t="array" ref="AC882">IF( $AA882="", "", INDEX(聲母資料表, $AA882, AC$5))</f>
        <v>#REF!</v>
      </c>
      <c r="AD882" s="305" t="e">
        <f t="shared" si="345"/>
        <v>#REF!</v>
      </c>
      <c r="AE882" s="301" t="e" cm="1">
        <f t="array" ref="AE882">IF( $X882, "", INDEX(韻母資料表, AD882, AE$5))</f>
        <v>#REF!</v>
      </c>
      <c r="AF882" s="301" t="e" cm="1">
        <f t="array" ref="AF882">IF( $X882, "", INDEX(韻母資料表, AE882, AF$5))</f>
        <v>#REF!</v>
      </c>
      <c r="AG882" s="298"/>
      <c r="AH882" s="301" t="e">
        <f t="array" ref="AH882">IF( $X882, "", IF( INDEX(韻母資料表, AD882, $AH$5) = "入聲", TRUE, FALSE) )</f>
        <v>#REF!</v>
      </c>
      <c r="AI882" s="302" t="e">
        <f t="shared" si="346"/>
        <v>#REF!</v>
      </c>
      <c r="AJ882" s="302" t="e">
        <f t="shared" si="351"/>
        <v>#REF!</v>
      </c>
      <c r="AK882" s="362" t="e">
        <f t="array" ref="AK882">IF( $X882, "", INDEX(韻母資料表, $AD882, $AK$5))</f>
        <v>#REF!</v>
      </c>
      <c r="AL882" s="362" t="e">
        <f t="array" ref="AL882">IF($X882, "", INDEX(白話字韻母八聲調資料表, $AE882, $AJ882))</f>
        <v>#REF!</v>
      </c>
      <c r="AM882" s="298"/>
      <c r="AN882" s="362" t="e" cm="1">
        <f t="array" ref="AN882">IF($W882, "", INDEX(聲母資料表, $AA882, AN$5))</f>
        <v>#REF!</v>
      </c>
      <c r="AO882" s="367" t="e" cm="1">
        <f t="array" ref="AO882">IF($X882, "", INDEX(韻母資料表, $AD882, AO$5))</f>
        <v>#REF!</v>
      </c>
      <c r="AP882" s="362" t="e" cm="1">
        <f t="array" ref="AP882">IF($X882, "", INDEX(台羅韻母八聲調資料表, $AE882, $F882))</f>
        <v>#REF!</v>
      </c>
      <c r="AQ882" s="298"/>
      <c r="AR882" s="302" t="e">
        <f t="array" ref="AR882">IF($W882, "", INDEX(聲母資料表, $AA882, $AR$5))</f>
        <v>#REF!</v>
      </c>
      <c r="AS882" s="303" t="e">
        <f t="array" ref="AS882">IF($X882, "", INDEX(韻母資料表, $AD882, $AS$5))</f>
        <v>#REF!</v>
      </c>
      <c r="AT882" s="302" t="e">
        <f t="array" ref="AT882">IF($X882, "", INDEX(閩拼韻母八聲調資料表, $AE882, $AJ882))</f>
        <v>#REF!</v>
      </c>
      <c r="AV882" s="301" t="b">
        <f t="shared" si="348"/>
        <v>0</v>
      </c>
      <c r="AW882" s="301" t="str">
        <f>IF( $AV882, IFERROR( IF(MATCH( $E882, 顎音化聲母!$H$9:$H$37, 0), TRUE, FALSE), FALSE), "")</f>
        <v/>
      </c>
      <c r="AX882" s="301" t="str">
        <f t="array" ref="AX882">IF( AND($AV882, $AW882), INDEX(顎音化聲母資料表, MATCH( $D882 &amp; $E882, 顎音化聲母!$L$5:$L$136, 0), 3), "")</f>
        <v/>
      </c>
      <c r="AY882" s="301" t="e">
        <f t="shared" si="347"/>
        <v>#REF!</v>
      </c>
      <c r="AZ882" s="362" t="e">
        <f t="array" ref="AZ882">IF($AY882="", "", IF( $AX882&lt;&gt;"", $AX882,INDEX(聲母資料表, $AY882, $AZ$5)))</f>
        <v>#REF!</v>
      </c>
      <c r="BA882" s="362" t="e">
        <f t="array" ref="BA882">IF($X882, "", INDEX(方音八音反切資料表, $AE882, $AJ882))</f>
        <v>#REF!</v>
      </c>
    </row>
    <row r="883" spans="2:53">
      <c r="B883" s="307">
        <f t="shared" si="329"/>
        <v>876</v>
      </c>
      <c r="C883" s="404" t="e">
        <f>MID(#REF!, B883, 1)</f>
        <v>#REF!</v>
      </c>
      <c r="D883" s="312"/>
      <c r="E883" s="312"/>
      <c r="F883" s="296"/>
      <c r="G883" s="418" t="e">
        <f t="shared" si="330"/>
        <v>#REF!</v>
      </c>
      <c r="H883" s="269" t="e" cm="1">
        <f t="array" ref="H883">IF( OR($U883, NOT($V883), $X883), "",  $AF883 &amp; INDEX(中文數值資料表, $AJ883, 2) &amp; $AC883)</f>
        <v>#REF!</v>
      </c>
      <c r="I883" s="332" t="e">
        <f t="shared" si="331"/>
        <v>#REF!</v>
      </c>
      <c r="J883" s="333" t="e">
        <f t="shared" si="332"/>
        <v>#REF!</v>
      </c>
      <c r="K883" s="334" t="e">
        <f t="shared" si="333"/>
        <v>#REF!</v>
      </c>
      <c r="L883" s="335" t="e">
        <f t="shared" si="334"/>
        <v>#REF!</v>
      </c>
      <c r="M883" s="270" t="e">
        <f t="shared" ca="1" si="335"/>
        <v>#REF!</v>
      </c>
      <c r="N883" s="270" t="e">
        <f t="shared" ca="1" si="336"/>
        <v>#REF!</v>
      </c>
      <c r="O883" s="270" t="e">
        <f t="shared" ca="1" si="337"/>
        <v>#REF!</v>
      </c>
      <c r="P883" s="270" t="e">
        <f t="shared" ca="1" si="352"/>
        <v>#REF!</v>
      </c>
      <c r="Q883" s="270" t="e">
        <f t="shared" ca="1" si="352"/>
        <v>#REF!</v>
      </c>
      <c r="R883" s="271" t="e">
        <f t="shared" ca="1" si="338"/>
        <v>#REF!</v>
      </c>
      <c r="S883" s="271" t="e">
        <f t="shared" ca="1" si="339"/>
        <v>#REF!</v>
      </c>
      <c r="T883" s="244"/>
      <c r="U883" s="272" t="b">
        <f t="shared" si="340"/>
        <v>0</v>
      </c>
      <c r="V883" s="272" t="e">
        <f t="shared" si="341"/>
        <v>#REF!</v>
      </c>
      <c r="W883" s="272" t="e">
        <f t="shared" si="349"/>
        <v>#REF!</v>
      </c>
      <c r="X883" s="272" t="e">
        <f t="shared" si="342"/>
        <v>#REF!</v>
      </c>
      <c r="Y883" s="272" t="e">
        <f t="shared" si="343"/>
        <v>#REF!</v>
      </c>
      <c r="Z883" s="298"/>
      <c r="AA883" s="305" t="e">
        <f t="shared" si="344"/>
        <v>#REF!</v>
      </c>
      <c r="AB883" s="301" t="e" cm="1">
        <f t="array" ref="AB883">IF( $AA883="", "", INDEX(聲母資料表, $AA883, AB$5))</f>
        <v>#REF!</v>
      </c>
      <c r="AC883" s="301" t="e" cm="1">
        <f t="array" ref="AC883">IF( $AA883="", "", INDEX(聲母資料表, $AA883, AC$5))</f>
        <v>#REF!</v>
      </c>
      <c r="AD883" s="305" t="e">
        <f t="shared" si="345"/>
        <v>#REF!</v>
      </c>
      <c r="AE883" s="301" t="e" cm="1">
        <f t="array" ref="AE883">IF( $X883, "", INDEX(韻母資料表, AD883, AE$5))</f>
        <v>#REF!</v>
      </c>
      <c r="AF883" s="301" t="e" cm="1">
        <f t="array" ref="AF883">IF( $X883, "", INDEX(韻母資料表, AE883, AF$5))</f>
        <v>#REF!</v>
      </c>
      <c r="AG883" s="298"/>
      <c r="AH883" s="301" t="e">
        <f t="array" ref="AH883">IF( $X883, "", IF( INDEX(韻母資料表, AD883, $AH$5) = "入聲", TRUE, FALSE) )</f>
        <v>#REF!</v>
      </c>
      <c r="AI883" s="302" t="e">
        <f t="shared" si="346"/>
        <v>#REF!</v>
      </c>
      <c r="AJ883" s="302" t="e">
        <f t="shared" si="351"/>
        <v>#REF!</v>
      </c>
      <c r="AK883" s="362" t="e">
        <f t="array" ref="AK883">IF( $X883, "", INDEX(韻母資料表, $AD883, $AK$5))</f>
        <v>#REF!</v>
      </c>
      <c r="AL883" s="362" t="e">
        <f t="array" ref="AL883">IF($X883, "", INDEX(白話字韻母八聲調資料表, $AE883, $AJ883))</f>
        <v>#REF!</v>
      </c>
      <c r="AM883" s="298"/>
      <c r="AN883" s="362" t="e" cm="1">
        <f t="array" ref="AN883">IF($W883, "", INDEX(聲母資料表, $AA883, AN$5))</f>
        <v>#REF!</v>
      </c>
      <c r="AO883" s="367" t="e" cm="1">
        <f t="array" ref="AO883">IF($X883, "", INDEX(韻母資料表, $AD883, AO$5))</f>
        <v>#REF!</v>
      </c>
      <c r="AP883" s="362" t="e" cm="1">
        <f t="array" ref="AP883">IF($X883, "", INDEX(台羅韻母八聲調資料表, $AE883, $F883))</f>
        <v>#REF!</v>
      </c>
      <c r="AQ883" s="298"/>
      <c r="AR883" s="302" t="e">
        <f t="array" ref="AR883">IF($W883, "", INDEX(聲母資料表, $AA883, $AR$5))</f>
        <v>#REF!</v>
      </c>
      <c r="AS883" s="303" t="e">
        <f t="array" ref="AS883">IF($X883, "", INDEX(韻母資料表, $AD883, $AS$5))</f>
        <v>#REF!</v>
      </c>
      <c r="AT883" s="302" t="e">
        <f t="array" ref="AT883">IF($X883, "", INDEX(閩拼韻母八聲調資料表, $AE883, $AJ883))</f>
        <v>#REF!</v>
      </c>
      <c r="AV883" s="301" t="b">
        <f t="shared" si="348"/>
        <v>0</v>
      </c>
      <c r="AW883" s="301" t="str">
        <f>IF( $AV883, IFERROR( IF(MATCH( $E883, 顎音化聲母!$H$9:$H$37, 0), TRUE, FALSE), FALSE), "")</f>
        <v/>
      </c>
      <c r="AX883" s="301" t="str">
        <f t="array" ref="AX883">IF( AND($AV883, $AW883), INDEX(顎音化聲母資料表, MATCH( $D883 &amp; $E883, 顎音化聲母!$L$5:$L$136, 0), 3), "")</f>
        <v/>
      </c>
      <c r="AY883" s="301" t="e">
        <f t="shared" si="347"/>
        <v>#REF!</v>
      </c>
      <c r="AZ883" s="362" t="e">
        <f t="array" ref="AZ883">IF($AY883="", "", IF( $AX883&lt;&gt;"", $AX883,INDEX(聲母資料表, $AY883, $AZ$5)))</f>
        <v>#REF!</v>
      </c>
      <c r="BA883" s="362" t="e">
        <f t="array" ref="BA883">IF($X883, "", INDEX(方音八音反切資料表, $AE883, $AJ883))</f>
        <v>#REF!</v>
      </c>
    </row>
    <row r="884" spans="2:53">
      <c r="B884" s="307">
        <f t="shared" si="329"/>
        <v>877</v>
      </c>
      <c r="C884" s="404" t="e">
        <f>MID(#REF!, B884, 1)</f>
        <v>#REF!</v>
      </c>
      <c r="D884" s="312"/>
      <c r="E884" s="312"/>
      <c r="F884" s="296"/>
      <c r="G884" s="418" t="e">
        <f t="shared" si="330"/>
        <v>#REF!</v>
      </c>
      <c r="H884" s="269" t="e" cm="1">
        <f t="array" ref="H884">IF( OR($U884, NOT($V884), $X884), "",  $AF884 &amp; INDEX(中文數值資料表, $AJ884, 2) &amp; $AC884)</f>
        <v>#REF!</v>
      </c>
      <c r="I884" s="332" t="e">
        <f t="shared" si="331"/>
        <v>#REF!</v>
      </c>
      <c r="J884" s="333" t="e">
        <f t="shared" si="332"/>
        <v>#REF!</v>
      </c>
      <c r="K884" s="334" t="e">
        <f t="shared" si="333"/>
        <v>#REF!</v>
      </c>
      <c r="L884" s="335" t="e">
        <f t="shared" si="334"/>
        <v>#REF!</v>
      </c>
      <c r="M884" s="270" t="e">
        <f t="shared" ca="1" si="335"/>
        <v>#REF!</v>
      </c>
      <c r="N884" s="270" t="e">
        <f t="shared" ca="1" si="336"/>
        <v>#REF!</v>
      </c>
      <c r="O884" s="270" t="e">
        <f t="shared" ca="1" si="337"/>
        <v>#REF!</v>
      </c>
      <c r="P884" s="270" t="e">
        <f t="shared" ca="1" si="352"/>
        <v>#REF!</v>
      </c>
      <c r="Q884" s="270" t="e">
        <f t="shared" ca="1" si="352"/>
        <v>#REF!</v>
      </c>
      <c r="R884" s="271" t="e">
        <f t="shared" ca="1" si="338"/>
        <v>#REF!</v>
      </c>
      <c r="S884" s="271" t="e">
        <f t="shared" ca="1" si="339"/>
        <v>#REF!</v>
      </c>
      <c r="T884" s="244"/>
      <c r="U884" s="272" t="b">
        <f t="shared" si="340"/>
        <v>0</v>
      </c>
      <c r="V884" s="272" t="e">
        <f t="shared" si="341"/>
        <v>#REF!</v>
      </c>
      <c r="W884" s="272" t="e">
        <f t="shared" si="349"/>
        <v>#REF!</v>
      </c>
      <c r="X884" s="272" t="e">
        <f t="shared" si="342"/>
        <v>#REF!</v>
      </c>
      <c r="Y884" s="272" t="e">
        <f t="shared" si="343"/>
        <v>#REF!</v>
      </c>
      <c r="Z884" s="298"/>
      <c r="AA884" s="305" t="e">
        <f t="shared" si="344"/>
        <v>#REF!</v>
      </c>
      <c r="AB884" s="301" t="e" cm="1">
        <f t="array" ref="AB884">IF( $AA884="", "", INDEX(聲母資料表, $AA884, AB$5))</f>
        <v>#REF!</v>
      </c>
      <c r="AC884" s="301" t="e" cm="1">
        <f t="array" ref="AC884">IF( $AA884="", "", INDEX(聲母資料表, $AA884, AC$5))</f>
        <v>#REF!</v>
      </c>
      <c r="AD884" s="305" t="e">
        <f t="shared" si="345"/>
        <v>#REF!</v>
      </c>
      <c r="AE884" s="301" t="e" cm="1">
        <f t="array" ref="AE884">IF( $X884, "", INDEX(韻母資料表, AD884, AE$5))</f>
        <v>#REF!</v>
      </c>
      <c r="AF884" s="301" t="e" cm="1">
        <f t="array" ref="AF884">IF( $X884, "", INDEX(韻母資料表, AE884, AF$5))</f>
        <v>#REF!</v>
      </c>
      <c r="AG884" s="298"/>
      <c r="AH884" s="301" t="e">
        <f t="array" ref="AH884">IF( $X884, "", IF( INDEX(韻母資料表, AD884, $AH$5) = "入聲", TRUE, FALSE) )</f>
        <v>#REF!</v>
      </c>
      <c r="AI884" s="302" t="e">
        <f t="shared" si="346"/>
        <v>#REF!</v>
      </c>
      <c r="AJ884" s="302" t="e">
        <f t="shared" si="351"/>
        <v>#REF!</v>
      </c>
      <c r="AK884" s="362" t="e">
        <f t="array" ref="AK884">IF( $X884, "", INDEX(韻母資料表, $AD884, $AK$5))</f>
        <v>#REF!</v>
      </c>
      <c r="AL884" s="362" t="e">
        <f t="array" ref="AL884">IF($X884, "", INDEX(白話字韻母八聲調資料表, $AE884, $AJ884))</f>
        <v>#REF!</v>
      </c>
      <c r="AM884" s="298"/>
      <c r="AN884" s="362" t="e" cm="1">
        <f t="array" ref="AN884">IF($W884, "", INDEX(聲母資料表, $AA884, AN$5))</f>
        <v>#REF!</v>
      </c>
      <c r="AO884" s="367" t="e" cm="1">
        <f t="array" ref="AO884">IF($X884, "", INDEX(韻母資料表, $AD884, AO$5))</f>
        <v>#REF!</v>
      </c>
      <c r="AP884" s="362" t="e" cm="1">
        <f t="array" ref="AP884">IF($X884, "", INDEX(台羅韻母八聲調資料表, $AE884, $F884))</f>
        <v>#REF!</v>
      </c>
      <c r="AQ884" s="298"/>
      <c r="AR884" s="302" t="e">
        <f t="array" ref="AR884">IF($W884, "", INDEX(聲母資料表, $AA884, $AR$5))</f>
        <v>#REF!</v>
      </c>
      <c r="AS884" s="303" t="e">
        <f t="array" ref="AS884">IF($X884, "", INDEX(韻母資料表, $AD884, $AS$5))</f>
        <v>#REF!</v>
      </c>
      <c r="AT884" s="302" t="e">
        <f t="array" ref="AT884">IF($X884, "", INDEX(閩拼韻母八聲調資料表, $AE884, $AJ884))</f>
        <v>#REF!</v>
      </c>
      <c r="AV884" s="301" t="b">
        <f t="shared" si="348"/>
        <v>0</v>
      </c>
      <c r="AW884" s="301" t="str">
        <f>IF( $AV884, IFERROR( IF(MATCH( $E884, 顎音化聲母!$H$9:$H$37, 0), TRUE, FALSE), FALSE), "")</f>
        <v/>
      </c>
      <c r="AX884" s="301" t="str">
        <f t="array" ref="AX884">IF( AND($AV884, $AW884), INDEX(顎音化聲母資料表, MATCH( $D884 &amp; $E884, 顎音化聲母!$L$5:$L$136, 0), 3), "")</f>
        <v/>
      </c>
      <c r="AY884" s="301" t="e">
        <f t="shared" si="347"/>
        <v>#REF!</v>
      </c>
      <c r="AZ884" s="362" t="e">
        <f t="array" ref="AZ884">IF($AY884="", "", IF( $AX884&lt;&gt;"", $AX884,INDEX(聲母資料表, $AY884, $AZ$5)))</f>
        <v>#REF!</v>
      </c>
      <c r="BA884" s="362" t="e">
        <f t="array" ref="BA884">IF($X884, "", INDEX(方音八音反切資料表, $AE884, $AJ884))</f>
        <v>#REF!</v>
      </c>
    </row>
    <row r="885" spans="2:53">
      <c r="B885" s="307">
        <f t="shared" si="329"/>
        <v>878</v>
      </c>
      <c r="C885" s="404" t="e">
        <f>MID(#REF!, B885, 1)</f>
        <v>#REF!</v>
      </c>
      <c r="D885" s="312"/>
      <c r="E885" s="312"/>
      <c r="F885" s="296"/>
      <c r="G885" s="418" t="e">
        <f t="shared" si="330"/>
        <v>#REF!</v>
      </c>
      <c r="H885" s="269" t="e" cm="1">
        <f t="array" ref="H885">IF( OR($U885, NOT($V885), $X885), "",  $AF885 &amp; INDEX(中文數值資料表, $AJ885, 2) &amp; $AC885)</f>
        <v>#REF!</v>
      </c>
      <c r="I885" s="332" t="e">
        <f t="shared" si="331"/>
        <v>#REF!</v>
      </c>
      <c r="J885" s="333" t="e">
        <f t="shared" si="332"/>
        <v>#REF!</v>
      </c>
      <c r="K885" s="334" t="e">
        <f t="shared" si="333"/>
        <v>#REF!</v>
      </c>
      <c r="L885" s="335" t="e">
        <f t="shared" si="334"/>
        <v>#REF!</v>
      </c>
      <c r="M885" s="270" t="e">
        <f t="shared" ca="1" si="335"/>
        <v>#REF!</v>
      </c>
      <c r="N885" s="270" t="e">
        <f t="shared" ca="1" si="336"/>
        <v>#REF!</v>
      </c>
      <c r="O885" s="270" t="e">
        <f t="shared" ca="1" si="337"/>
        <v>#REF!</v>
      </c>
      <c r="P885" s="270" t="e">
        <f t="shared" ca="1" si="352"/>
        <v>#REF!</v>
      </c>
      <c r="Q885" s="270" t="e">
        <f t="shared" ca="1" si="352"/>
        <v>#REF!</v>
      </c>
      <c r="R885" s="271" t="e">
        <f t="shared" ca="1" si="338"/>
        <v>#REF!</v>
      </c>
      <c r="S885" s="271" t="e">
        <f t="shared" ca="1" si="339"/>
        <v>#REF!</v>
      </c>
      <c r="T885" s="244"/>
      <c r="U885" s="272" t="b">
        <f t="shared" si="340"/>
        <v>0</v>
      </c>
      <c r="V885" s="272" t="e">
        <f t="shared" si="341"/>
        <v>#REF!</v>
      </c>
      <c r="W885" s="272" t="e">
        <f t="shared" si="349"/>
        <v>#REF!</v>
      </c>
      <c r="X885" s="272" t="e">
        <f t="shared" si="342"/>
        <v>#REF!</v>
      </c>
      <c r="Y885" s="272" t="e">
        <f t="shared" si="343"/>
        <v>#REF!</v>
      </c>
      <c r="Z885" s="298"/>
      <c r="AA885" s="305" t="e">
        <f t="shared" si="344"/>
        <v>#REF!</v>
      </c>
      <c r="AB885" s="301" t="e" cm="1">
        <f t="array" ref="AB885">IF( $AA885="", "", INDEX(聲母資料表, $AA885, AB$5))</f>
        <v>#REF!</v>
      </c>
      <c r="AC885" s="301" t="e" cm="1">
        <f t="array" ref="AC885">IF( $AA885="", "", INDEX(聲母資料表, $AA885, AC$5))</f>
        <v>#REF!</v>
      </c>
      <c r="AD885" s="305" t="e">
        <f t="shared" si="345"/>
        <v>#REF!</v>
      </c>
      <c r="AE885" s="301" t="e" cm="1">
        <f t="array" ref="AE885">IF( $X885, "", INDEX(韻母資料表, AD885, AE$5))</f>
        <v>#REF!</v>
      </c>
      <c r="AF885" s="301" t="e" cm="1">
        <f t="array" ref="AF885">IF( $X885, "", INDEX(韻母資料表, AE885, AF$5))</f>
        <v>#REF!</v>
      </c>
      <c r="AG885" s="298"/>
      <c r="AH885" s="301" t="e">
        <f t="array" ref="AH885">IF( $X885, "", IF( INDEX(韻母資料表, AD885, $AH$5) = "入聲", TRUE, FALSE) )</f>
        <v>#REF!</v>
      </c>
      <c r="AI885" s="302" t="e">
        <f t="shared" si="346"/>
        <v>#REF!</v>
      </c>
      <c r="AJ885" s="302" t="e">
        <f t="shared" si="351"/>
        <v>#REF!</v>
      </c>
      <c r="AK885" s="362" t="e">
        <f t="array" ref="AK885">IF( $X885, "", INDEX(韻母資料表, $AD885, $AK$5))</f>
        <v>#REF!</v>
      </c>
      <c r="AL885" s="362" t="e">
        <f t="array" ref="AL885">IF($X885, "", INDEX(白話字韻母八聲調資料表, $AE885, $AJ885))</f>
        <v>#REF!</v>
      </c>
      <c r="AM885" s="298"/>
      <c r="AN885" s="362" t="e" cm="1">
        <f t="array" ref="AN885">IF($W885, "", INDEX(聲母資料表, $AA885, AN$5))</f>
        <v>#REF!</v>
      </c>
      <c r="AO885" s="367" t="e" cm="1">
        <f t="array" ref="AO885">IF($X885, "", INDEX(韻母資料表, $AD885, AO$5))</f>
        <v>#REF!</v>
      </c>
      <c r="AP885" s="362" t="e" cm="1">
        <f t="array" ref="AP885">IF($X885, "", INDEX(台羅韻母八聲調資料表, $AE885, $F885))</f>
        <v>#REF!</v>
      </c>
      <c r="AQ885" s="298"/>
      <c r="AR885" s="302" t="e">
        <f t="array" ref="AR885">IF($W885, "", INDEX(聲母資料表, $AA885, $AR$5))</f>
        <v>#REF!</v>
      </c>
      <c r="AS885" s="303" t="e">
        <f t="array" ref="AS885">IF($X885, "", INDEX(韻母資料表, $AD885, $AS$5))</f>
        <v>#REF!</v>
      </c>
      <c r="AT885" s="302" t="e">
        <f t="array" ref="AT885">IF($X885, "", INDEX(閩拼韻母八聲調資料表, $AE885, $AJ885))</f>
        <v>#REF!</v>
      </c>
      <c r="AV885" s="301" t="b">
        <f t="shared" si="348"/>
        <v>0</v>
      </c>
      <c r="AW885" s="301" t="str">
        <f>IF( $AV885, IFERROR( IF(MATCH( $E885, 顎音化聲母!$H$9:$H$37, 0), TRUE, FALSE), FALSE), "")</f>
        <v/>
      </c>
      <c r="AX885" s="301" t="str">
        <f t="array" ref="AX885">IF( AND($AV885, $AW885), INDEX(顎音化聲母資料表, MATCH( $D885 &amp; $E885, 顎音化聲母!$L$5:$L$136, 0), 3), "")</f>
        <v/>
      </c>
      <c r="AY885" s="301" t="e">
        <f t="shared" si="347"/>
        <v>#REF!</v>
      </c>
      <c r="AZ885" s="362" t="e">
        <f t="array" ref="AZ885">IF($AY885="", "", IF( $AX885&lt;&gt;"", $AX885,INDEX(聲母資料表, $AY885, $AZ$5)))</f>
        <v>#REF!</v>
      </c>
      <c r="BA885" s="362" t="e">
        <f t="array" ref="BA885">IF($X885, "", INDEX(方音八音反切資料表, $AE885, $AJ885))</f>
        <v>#REF!</v>
      </c>
    </row>
    <row r="886" spans="2:53">
      <c r="B886" s="307">
        <f t="shared" si="329"/>
        <v>879</v>
      </c>
      <c r="C886" s="404" t="e">
        <f>MID(#REF!, B886, 1)</f>
        <v>#REF!</v>
      </c>
      <c r="D886" s="312"/>
      <c r="E886" s="312"/>
      <c r="F886" s="296"/>
      <c r="G886" s="418" t="e">
        <f t="shared" si="330"/>
        <v>#REF!</v>
      </c>
      <c r="H886" s="269" t="e" cm="1">
        <f t="array" ref="H886">IF( OR($U886, NOT($V886), $X886), "",  $AF886 &amp; INDEX(中文數值資料表, $AJ886, 2) &amp; $AC886)</f>
        <v>#REF!</v>
      </c>
      <c r="I886" s="332" t="e">
        <f t="shared" si="331"/>
        <v>#REF!</v>
      </c>
      <c r="J886" s="333" t="e">
        <f t="shared" si="332"/>
        <v>#REF!</v>
      </c>
      <c r="K886" s="334" t="e">
        <f t="shared" si="333"/>
        <v>#REF!</v>
      </c>
      <c r="L886" s="335" t="e">
        <f t="shared" si="334"/>
        <v>#REF!</v>
      </c>
      <c r="M886" s="270" t="e">
        <f t="shared" ca="1" si="335"/>
        <v>#REF!</v>
      </c>
      <c r="N886" s="270" t="e">
        <f t="shared" ca="1" si="336"/>
        <v>#REF!</v>
      </c>
      <c r="O886" s="270" t="e">
        <f t="shared" ca="1" si="337"/>
        <v>#REF!</v>
      </c>
      <c r="P886" s="270" t="e">
        <f t="shared" ca="1" si="352"/>
        <v>#REF!</v>
      </c>
      <c r="Q886" s="270" t="e">
        <f t="shared" ca="1" si="352"/>
        <v>#REF!</v>
      </c>
      <c r="R886" s="271" t="e">
        <f t="shared" ca="1" si="338"/>
        <v>#REF!</v>
      </c>
      <c r="S886" s="271" t="e">
        <f t="shared" ca="1" si="339"/>
        <v>#REF!</v>
      </c>
      <c r="T886" s="244"/>
      <c r="U886" s="272" t="b">
        <f t="shared" si="340"/>
        <v>0</v>
      </c>
      <c r="V886" s="272" t="e">
        <f t="shared" si="341"/>
        <v>#REF!</v>
      </c>
      <c r="W886" s="272" t="e">
        <f t="shared" si="349"/>
        <v>#REF!</v>
      </c>
      <c r="X886" s="272" t="e">
        <f t="shared" si="342"/>
        <v>#REF!</v>
      </c>
      <c r="Y886" s="272" t="e">
        <f t="shared" si="343"/>
        <v>#REF!</v>
      </c>
      <c r="Z886" s="298"/>
      <c r="AA886" s="305" t="e">
        <f t="shared" si="344"/>
        <v>#REF!</v>
      </c>
      <c r="AB886" s="301" t="e" cm="1">
        <f t="array" ref="AB886">IF( $AA886="", "", INDEX(聲母資料表, $AA886, AB$5))</f>
        <v>#REF!</v>
      </c>
      <c r="AC886" s="301" t="e" cm="1">
        <f t="array" ref="AC886">IF( $AA886="", "", INDEX(聲母資料表, $AA886, AC$5))</f>
        <v>#REF!</v>
      </c>
      <c r="AD886" s="305" t="e">
        <f t="shared" si="345"/>
        <v>#REF!</v>
      </c>
      <c r="AE886" s="301" t="e" cm="1">
        <f t="array" ref="AE886">IF( $X886, "", INDEX(韻母資料表, AD886, AE$5))</f>
        <v>#REF!</v>
      </c>
      <c r="AF886" s="301" t="e" cm="1">
        <f t="array" ref="AF886">IF( $X886, "", INDEX(韻母資料表, AE886, AF$5))</f>
        <v>#REF!</v>
      </c>
      <c r="AG886" s="298"/>
      <c r="AH886" s="301" t="e">
        <f t="array" ref="AH886">IF( $X886, "", IF( INDEX(韻母資料表, AD886, $AH$5) = "入聲", TRUE, FALSE) )</f>
        <v>#REF!</v>
      </c>
      <c r="AI886" s="302" t="e">
        <f t="shared" si="346"/>
        <v>#REF!</v>
      </c>
      <c r="AJ886" s="302" t="e">
        <f t="shared" si="351"/>
        <v>#REF!</v>
      </c>
      <c r="AK886" s="362" t="e">
        <f t="array" ref="AK886">IF( $X886, "", INDEX(韻母資料表, $AD886, $AK$5))</f>
        <v>#REF!</v>
      </c>
      <c r="AL886" s="362" t="e">
        <f t="array" ref="AL886">IF($X886, "", INDEX(白話字韻母八聲調資料表, $AE886, $AJ886))</f>
        <v>#REF!</v>
      </c>
      <c r="AM886" s="298"/>
      <c r="AN886" s="362" t="e" cm="1">
        <f t="array" ref="AN886">IF($W886, "", INDEX(聲母資料表, $AA886, AN$5))</f>
        <v>#REF!</v>
      </c>
      <c r="AO886" s="367" t="e" cm="1">
        <f t="array" ref="AO886">IF($X886, "", INDEX(韻母資料表, $AD886, AO$5))</f>
        <v>#REF!</v>
      </c>
      <c r="AP886" s="362" t="e" cm="1">
        <f t="array" ref="AP886">IF($X886, "", INDEX(台羅韻母八聲調資料表, $AE886, $F886))</f>
        <v>#REF!</v>
      </c>
      <c r="AQ886" s="298"/>
      <c r="AR886" s="302" t="e">
        <f t="array" ref="AR886">IF($W886, "", INDEX(聲母資料表, $AA886, $AR$5))</f>
        <v>#REF!</v>
      </c>
      <c r="AS886" s="303" t="e">
        <f t="array" ref="AS886">IF($X886, "", INDEX(韻母資料表, $AD886, $AS$5))</f>
        <v>#REF!</v>
      </c>
      <c r="AT886" s="302" t="e">
        <f t="array" ref="AT886">IF($X886, "", INDEX(閩拼韻母八聲調資料表, $AE886, $AJ886))</f>
        <v>#REF!</v>
      </c>
      <c r="AV886" s="301" t="b">
        <f t="shared" si="348"/>
        <v>0</v>
      </c>
      <c r="AW886" s="301" t="str">
        <f>IF( $AV886, IFERROR( IF(MATCH( $E886, 顎音化聲母!$H$9:$H$37, 0), TRUE, FALSE), FALSE), "")</f>
        <v/>
      </c>
      <c r="AX886" s="301" t="str">
        <f t="array" ref="AX886">IF( AND($AV886, $AW886), INDEX(顎音化聲母資料表, MATCH( $D886 &amp; $E886, 顎音化聲母!$L$5:$L$136, 0), 3), "")</f>
        <v/>
      </c>
      <c r="AY886" s="301" t="e">
        <f t="shared" si="347"/>
        <v>#REF!</v>
      </c>
      <c r="AZ886" s="362" t="e">
        <f t="array" ref="AZ886">IF($AY886="", "", IF( $AX886&lt;&gt;"", $AX886,INDEX(聲母資料表, $AY886, $AZ$5)))</f>
        <v>#REF!</v>
      </c>
      <c r="BA886" s="362" t="e">
        <f t="array" ref="BA886">IF($X886, "", INDEX(方音八音反切資料表, $AE886, $AJ886))</f>
        <v>#REF!</v>
      </c>
    </row>
    <row r="887" spans="2:53">
      <c r="B887" s="307">
        <f t="shared" si="329"/>
        <v>880</v>
      </c>
      <c r="C887" s="404" t="e">
        <f>MID(#REF!, B887, 1)</f>
        <v>#REF!</v>
      </c>
      <c r="D887" s="312"/>
      <c r="E887" s="312"/>
      <c r="F887" s="296"/>
      <c r="G887" s="418" t="e">
        <f t="shared" si="330"/>
        <v>#REF!</v>
      </c>
      <c r="H887" s="269" t="e" cm="1">
        <f t="array" ref="H887">IF( OR($U887, NOT($V887), $X887), "",  $AF887 &amp; INDEX(中文數值資料表, $AJ887, 2) &amp; $AC887)</f>
        <v>#REF!</v>
      </c>
      <c r="I887" s="332" t="e">
        <f t="shared" si="331"/>
        <v>#REF!</v>
      </c>
      <c r="J887" s="333" t="e">
        <f t="shared" si="332"/>
        <v>#REF!</v>
      </c>
      <c r="K887" s="334" t="e">
        <f t="shared" si="333"/>
        <v>#REF!</v>
      </c>
      <c r="L887" s="335" t="e">
        <f t="shared" si="334"/>
        <v>#REF!</v>
      </c>
      <c r="M887" s="270" t="e">
        <f t="shared" ca="1" si="335"/>
        <v>#REF!</v>
      </c>
      <c r="N887" s="270" t="e">
        <f t="shared" ca="1" si="336"/>
        <v>#REF!</v>
      </c>
      <c r="O887" s="270" t="e">
        <f t="shared" ca="1" si="337"/>
        <v>#REF!</v>
      </c>
      <c r="P887" s="270" t="e">
        <f t="shared" ca="1" si="352"/>
        <v>#REF!</v>
      </c>
      <c r="Q887" s="270" t="e">
        <f t="shared" ca="1" si="352"/>
        <v>#REF!</v>
      </c>
      <c r="R887" s="271" t="e">
        <f t="shared" ca="1" si="338"/>
        <v>#REF!</v>
      </c>
      <c r="S887" s="271" t="e">
        <f t="shared" ca="1" si="339"/>
        <v>#REF!</v>
      </c>
      <c r="T887" s="244"/>
      <c r="U887" s="272" t="b">
        <f t="shared" si="340"/>
        <v>0</v>
      </c>
      <c r="V887" s="272" t="e">
        <f t="shared" si="341"/>
        <v>#REF!</v>
      </c>
      <c r="W887" s="272" t="e">
        <f t="shared" si="349"/>
        <v>#REF!</v>
      </c>
      <c r="X887" s="272" t="e">
        <f t="shared" si="342"/>
        <v>#REF!</v>
      </c>
      <c r="Y887" s="272" t="e">
        <f t="shared" si="343"/>
        <v>#REF!</v>
      </c>
      <c r="Z887" s="298"/>
      <c r="AA887" s="305" t="e">
        <f t="shared" si="344"/>
        <v>#REF!</v>
      </c>
      <c r="AB887" s="301" t="e" cm="1">
        <f t="array" ref="AB887">IF( $AA887="", "", INDEX(聲母資料表, $AA887, AB$5))</f>
        <v>#REF!</v>
      </c>
      <c r="AC887" s="301" t="e" cm="1">
        <f t="array" ref="AC887">IF( $AA887="", "", INDEX(聲母資料表, $AA887, AC$5))</f>
        <v>#REF!</v>
      </c>
      <c r="AD887" s="305" t="e">
        <f t="shared" si="345"/>
        <v>#REF!</v>
      </c>
      <c r="AE887" s="301" t="e" cm="1">
        <f t="array" ref="AE887">IF( $X887, "", INDEX(韻母資料表, AD887, AE$5))</f>
        <v>#REF!</v>
      </c>
      <c r="AF887" s="301" t="e" cm="1">
        <f t="array" ref="AF887">IF( $X887, "", INDEX(韻母資料表, AE887, AF$5))</f>
        <v>#REF!</v>
      </c>
      <c r="AG887" s="298"/>
      <c r="AH887" s="301" t="e">
        <f t="array" ref="AH887">IF( $X887, "", IF( INDEX(韻母資料表, AD887, $AH$5) = "入聲", TRUE, FALSE) )</f>
        <v>#REF!</v>
      </c>
      <c r="AI887" s="302" t="e">
        <f t="shared" si="346"/>
        <v>#REF!</v>
      </c>
      <c r="AJ887" s="302" t="e">
        <f t="shared" si="351"/>
        <v>#REF!</v>
      </c>
      <c r="AK887" s="362" t="e">
        <f t="array" ref="AK887">IF( $X887, "", INDEX(韻母資料表, $AD887, $AK$5))</f>
        <v>#REF!</v>
      </c>
      <c r="AL887" s="362" t="e">
        <f t="array" ref="AL887">IF($X887, "", INDEX(白話字韻母八聲調資料表, $AE887, $AJ887))</f>
        <v>#REF!</v>
      </c>
      <c r="AM887" s="298"/>
      <c r="AN887" s="362" t="e" cm="1">
        <f t="array" ref="AN887">IF($W887, "", INDEX(聲母資料表, $AA887, AN$5))</f>
        <v>#REF!</v>
      </c>
      <c r="AO887" s="367" t="e" cm="1">
        <f t="array" ref="AO887">IF($X887, "", INDEX(韻母資料表, $AD887, AO$5))</f>
        <v>#REF!</v>
      </c>
      <c r="AP887" s="362" t="e" cm="1">
        <f t="array" ref="AP887">IF($X887, "", INDEX(台羅韻母八聲調資料表, $AE887, $F887))</f>
        <v>#REF!</v>
      </c>
      <c r="AQ887" s="298"/>
      <c r="AR887" s="302" t="e">
        <f t="array" ref="AR887">IF($W887, "", INDEX(聲母資料表, $AA887, $AR$5))</f>
        <v>#REF!</v>
      </c>
      <c r="AS887" s="303" t="e">
        <f t="array" ref="AS887">IF($X887, "", INDEX(韻母資料表, $AD887, $AS$5))</f>
        <v>#REF!</v>
      </c>
      <c r="AT887" s="302" t="e">
        <f t="array" ref="AT887">IF($X887, "", INDEX(閩拼韻母八聲調資料表, $AE887, $AJ887))</f>
        <v>#REF!</v>
      </c>
      <c r="AV887" s="301" t="b">
        <f t="shared" si="348"/>
        <v>0</v>
      </c>
      <c r="AW887" s="301" t="str">
        <f>IF( $AV887, IFERROR( IF(MATCH( $E887, 顎音化聲母!$H$9:$H$37, 0), TRUE, FALSE), FALSE), "")</f>
        <v/>
      </c>
      <c r="AX887" s="301" t="str">
        <f t="array" ref="AX887">IF( AND($AV887, $AW887), INDEX(顎音化聲母資料表, MATCH( $D887 &amp; $E887, 顎音化聲母!$L$5:$L$136, 0), 3), "")</f>
        <v/>
      </c>
      <c r="AY887" s="301" t="e">
        <f t="shared" si="347"/>
        <v>#REF!</v>
      </c>
      <c r="AZ887" s="362" t="e">
        <f t="array" ref="AZ887">IF($AY887="", "", IF( $AX887&lt;&gt;"", $AX887,INDEX(聲母資料表, $AY887, $AZ$5)))</f>
        <v>#REF!</v>
      </c>
      <c r="BA887" s="362" t="e">
        <f t="array" ref="BA887">IF($X887, "", INDEX(方音八音反切資料表, $AE887, $AJ887))</f>
        <v>#REF!</v>
      </c>
    </row>
    <row r="888" spans="2:53">
      <c r="B888" s="307">
        <f t="shared" si="329"/>
        <v>881</v>
      </c>
      <c r="C888" s="404" t="e">
        <f>MID(#REF!, B888, 1)</f>
        <v>#REF!</v>
      </c>
      <c r="D888" s="312"/>
      <c r="E888" s="312"/>
      <c r="F888" s="296"/>
      <c r="G888" s="418" t="e">
        <f t="shared" si="330"/>
        <v>#REF!</v>
      </c>
      <c r="H888" s="269" t="e" cm="1">
        <f t="array" ref="H888">IF( OR($U888, NOT($V888), $X888), "",  $AF888 &amp; INDEX(中文數值資料表, $AJ888, 2) &amp; $AC888)</f>
        <v>#REF!</v>
      </c>
      <c r="I888" s="332" t="e">
        <f t="shared" si="331"/>
        <v>#REF!</v>
      </c>
      <c r="J888" s="333" t="e">
        <f t="shared" si="332"/>
        <v>#REF!</v>
      </c>
      <c r="K888" s="334" t="e">
        <f t="shared" si="333"/>
        <v>#REF!</v>
      </c>
      <c r="L888" s="335" t="e">
        <f t="shared" si="334"/>
        <v>#REF!</v>
      </c>
      <c r="M888" s="270" t="e">
        <f t="shared" ca="1" si="335"/>
        <v>#REF!</v>
      </c>
      <c r="N888" s="270" t="e">
        <f t="shared" ca="1" si="336"/>
        <v>#REF!</v>
      </c>
      <c r="O888" s="270" t="e">
        <f t="shared" ca="1" si="337"/>
        <v>#REF!</v>
      </c>
      <c r="P888" s="270" t="e">
        <f t="shared" ref="P888:Q907" ca="1" si="353">IF( $U888, ($C888 &amp; CHAR(10)), IF($C888=CHAR(10), (CHAR(10) &amp; "&lt;/p&gt;" &amp; CHAR(10) &amp; "&lt;p&gt;" &amp; CHAR(10)), "&lt;ruby&gt;" &amp; $C888 &amp; "&lt;rt&gt;" &amp; INDIRECT( ADDRESS(ROW(), COLUMN() - $P$5) ) &amp; "&lt;/rt&gt;&lt;/ruby&gt;" &amp; CHAR(10)))</f>
        <v>#REF!</v>
      </c>
      <c r="Q888" s="270" t="e">
        <f t="shared" ca="1" si="353"/>
        <v>#REF!</v>
      </c>
      <c r="R888" s="271" t="e">
        <f t="shared" ca="1" si="338"/>
        <v>#REF!</v>
      </c>
      <c r="S888" s="271" t="e">
        <f t="shared" ca="1" si="339"/>
        <v>#REF!</v>
      </c>
      <c r="T888" s="244"/>
      <c r="U888" s="272" t="b">
        <f t="shared" si="340"/>
        <v>0</v>
      </c>
      <c r="V888" s="272" t="e">
        <f t="shared" si="341"/>
        <v>#REF!</v>
      </c>
      <c r="W888" s="272" t="e">
        <f t="shared" si="349"/>
        <v>#REF!</v>
      </c>
      <c r="X888" s="272" t="e">
        <f t="shared" si="342"/>
        <v>#REF!</v>
      </c>
      <c r="Y888" s="272" t="e">
        <f t="shared" si="343"/>
        <v>#REF!</v>
      </c>
      <c r="Z888" s="298"/>
      <c r="AA888" s="305" t="e">
        <f t="shared" si="344"/>
        <v>#REF!</v>
      </c>
      <c r="AB888" s="301" t="e" cm="1">
        <f t="array" ref="AB888">IF( $AA888="", "", INDEX(聲母資料表, $AA888, AB$5))</f>
        <v>#REF!</v>
      </c>
      <c r="AC888" s="301" t="e" cm="1">
        <f t="array" ref="AC888">IF( $AA888="", "", INDEX(聲母資料表, $AA888, AC$5))</f>
        <v>#REF!</v>
      </c>
      <c r="AD888" s="305" t="e">
        <f t="shared" si="345"/>
        <v>#REF!</v>
      </c>
      <c r="AE888" s="301" t="e" cm="1">
        <f t="array" ref="AE888">IF( $X888, "", INDEX(韻母資料表, AD888, AE$5))</f>
        <v>#REF!</v>
      </c>
      <c r="AF888" s="301" t="e" cm="1">
        <f t="array" ref="AF888">IF( $X888, "", INDEX(韻母資料表, AE888, AF$5))</f>
        <v>#REF!</v>
      </c>
      <c r="AG888" s="298"/>
      <c r="AH888" s="301" t="e">
        <f t="array" ref="AH888">IF( $X888, "", IF( INDEX(韻母資料表, AD888, $AH$5) = "入聲", TRUE, FALSE) )</f>
        <v>#REF!</v>
      </c>
      <c r="AI888" s="302" t="e">
        <f t="shared" si="346"/>
        <v>#REF!</v>
      </c>
      <c r="AJ888" s="302" t="e">
        <f t="shared" si="351"/>
        <v>#REF!</v>
      </c>
      <c r="AK888" s="362" t="e">
        <f t="array" ref="AK888">IF( $X888, "", INDEX(韻母資料表, $AD888, $AK$5))</f>
        <v>#REF!</v>
      </c>
      <c r="AL888" s="362" t="e">
        <f t="array" ref="AL888">IF($X888, "", INDEX(白話字韻母八聲調資料表, $AE888, $AJ888))</f>
        <v>#REF!</v>
      </c>
      <c r="AM888" s="298"/>
      <c r="AN888" s="362" t="e" cm="1">
        <f t="array" ref="AN888">IF($W888, "", INDEX(聲母資料表, $AA888, AN$5))</f>
        <v>#REF!</v>
      </c>
      <c r="AO888" s="367" t="e" cm="1">
        <f t="array" ref="AO888">IF($X888, "", INDEX(韻母資料表, $AD888, AO$5))</f>
        <v>#REF!</v>
      </c>
      <c r="AP888" s="362" t="e" cm="1">
        <f t="array" ref="AP888">IF($X888, "", INDEX(台羅韻母八聲調資料表, $AE888, $F888))</f>
        <v>#REF!</v>
      </c>
      <c r="AQ888" s="298"/>
      <c r="AR888" s="302" t="e">
        <f t="array" ref="AR888">IF($W888, "", INDEX(聲母資料表, $AA888, $AR$5))</f>
        <v>#REF!</v>
      </c>
      <c r="AS888" s="303" t="e">
        <f t="array" ref="AS888">IF($X888, "", INDEX(韻母資料表, $AD888, $AS$5))</f>
        <v>#REF!</v>
      </c>
      <c r="AT888" s="302" t="e">
        <f t="array" ref="AT888">IF($X888, "", INDEX(閩拼韻母八聲調資料表, $AE888, $AJ888))</f>
        <v>#REF!</v>
      </c>
      <c r="AV888" s="301" t="b">
        <f t="shared" si="348"/>
        <v>0</v>
      </c>
      <c r="AW888" s="301" t="str">
        <f>IF( $AV888, IFERROR( IF(MATCH( $E888, 顎音化聲母!$H$9:$H$37, 0), TRUE, FALSE), FALSE), "")</f>
        <v/>
      </c>
      <c r="AX888" s="301" t="str">
        <f t="array" ref="AX888">IF( AND($AV888, $AW888), INDEX(顎音化聲母資料表, MATCH( $D888 &amp; $E888, 顎音化聲母!$L$5:$L$136, 0), 3), "")</f>
        <v/>
      </c>
      <c r="AY888" s="301" t="e">
        <f t="shared" si="347"/>
        <v>#REF!</v>
      </c>
      <c r="AZ888" s="362" t="e">
        <f t="array" ref="AZ888">IF($AY888="", "", IF( $AX888&lt;&gt;"", $AX888,INDEX(聲母資料表, $AY888, $AZ$5)))</f>
        <v>#REF!</v>
      </c>
      <c r="BA888" s="362" t="e">
        <f t="array" ref="BA888">IF($X888, "", INDEX(方音八音反切資料表, $AE888, $AJ888))</f>
        <v>#REF!</v>
      </c>
    </row>
    <row r="889" spans="2:53">
      <c r="B889" s="307">
        <f t="shared" si="329"/>
        <v>882</v>
      </c>
      <c r="C889" s="404" t="e">
        <f>MID(#REF!, B889, 1)</f>
        <v>#REF!</v>
      </c>
      <c r="D889" s="312"/>
      <c r="E889" s="312"/>
      <c r="F889" s="296"/>
      <c r="G889" s="418" t="e">
        <f t="shared" si="330"/>
        <v>#REF!</v>
      </c>
      <c r="H889" s="269" t="e" cm="1">
        <f t="array" ref="H889">IF( OR($U889, NOT($V889), $X889), "",  $AF889 &amp; INDEX(中文數值資料表, $AJ889, 2) &amp; $AC889)</f>
        <v>#REF!</v>
      </c>
      <c r="I889" s="332" t="e">
        <f t="shared" si="331"/>
        <v>#REF!</v>
      </c>
      <c r="J889" s="333" t="e">
        <f t="shared" si="332"/>
        <v>#REF!</v>
      </c>
      <c r="K889" s="334" t="e">
        <f t="shared" si="333"/>
        <v>#REF!</v>
      </c>
      <c r="L889" s="335" t="e">
        <f t="shared" si="334"/>
        <v>#REF!</v>
      </c>
      <c r="M889" s="270" t="e">
        <f t="shared" ca="1" si="335"/>
        <v>#REF!</v>
      </c>
      <c r="N889" s="270" t="e">
        <f t="shared" ca="1" si="336"/>
        <v>#REF!</v>
      </c>
      <c r="O889" s="270" t="e">
        <f t="shared" ca="1" si="337"/>
        <v>#REF!</v>
      </c>
      <c r="P889" s="270" t="e">
        <f t="shared" ca="1" si="353"/>
        <v>#REF!</v>
      </c>
      <c r="Q889" s="270" t="e">
        <f t="shared" ca="1" si="353"/>
        <v>#REF!</v>
      </c>
      <c r="R889" s="271" t="e">
        <f t="shared" ca="1" si="338"/>
        <v>#REF!</v>
      </c>
      <c r="S889" s="271" t="e">
        <f t="shared" ca="1" si="339"/>
        <v>#REF!</v>
      </c>
      <c r="T889" s="244"/>
      <c r="U889" s="272" t="b">
        <f t="shared" si="340"/>
        <v>0</v>
      </c>
      <c r="V889" s="272" t="e">
        <f t="shared" si="341"/>
        <v>#REF!</v>
      </c>
      <c r="W889" s="272" t="e">
        <f t="shared" si="349"/>
        <v>#REF!</v>
      </c>
      <c r="X889" s="272" t="e">
        <f t="shared" si="342"/>
        <v>#REF!</v>
      </c>
      <c r="Y889" s="272" t="e">
        <f t="shared" si="343"/>
        <v>#REF!</v>
      </c>
      <c r="Z889" s="298"/>
      <c r="AA889" s="305" t="e">
        <f t="shared" si="344"/>
        <v>#REF!</v>
      </c>
      <c r="AB889" s="301" t="e" cm="1">
        <f t="array" ref="AB889">IF( $AA889="", "", INDEX(聲母資料表, $AA889, AB$5))</f>
        <v>#REF!</v>
      </c>
      <c r="AC889" s="301" t="e" cm="1">
        <f t="array" ref="AC889">IF( $AA889="", "", INDEX(聲母資料表, $AA889, AC$5))</f>
        <v>#REF!</v>
      </c>
      <c r="AD889" s="305" t="e">
        <f t="shared" si="345"/>
        <v>#REF!</v>
      </c>
      <c r="AE889" s="301" t="e" cm="1">
        <f t="array" ref="AE889">IF( $X889, "", INDEX(韻母資料表, AD889, AE$5))</f>
        <v>#REF!</v>
      </c>
      <c r="AF889" s="301" t="e" cm="1">
        <f t="array" ref="AF889">IF( $X889, "", INDEX(韻母資料表, AE889, AF$5))</f>
        <v>#REF!</v>
      </c>
      <c r="AG889" s="298"/>
      <c r="AH889" s="301" t="e">
        <f t="array" ref="AH889">IF( $X889, "", IF( INDEX(韻母資料表, AD889, $AH$5) = "入聲", TRUE, FALSE) )</f>
        <v>#REF!</v>
      </c>
      <c r="AI889" s="302" t="e">
        <f t="shared" si="346"/>
        <v>#REF!</v>
      </c>
      <c r="AJ889" s="302" t="e">
        <f t="shared" si="351"/>
        <v>#REF!</v>
      </c>
      <c r="AK889" s="362" t="e">
        <f t="array" ref="AK889">IF( $X889, "", INDEX(韻母資料表, $AD889, $AK$5))</f>
        <v>#REF!</v>
      </c>
      <c r="AL889" s="362" t="e">
        <f t="array" ref="AL889">IF($X889, "", INDEX(白話字韻母八聲調資料表, $AE889, $AJ889))</f>
        <v>#REF!</v>
      </c>
      <c r="AM889" s="298"/>
      <c r="AN889" s="362" t="e" cm="1">
        <f t="array" ref="AN889">IF($W889, "", INDEX(聲母資料表, $AA889, AN$5))</f>
        <v>#REF!</v>
      </c>
      <c r="AO889" s="367" t="e" cm="1">
        <f t="array" ref="AO889">IF($X889, "", INDEX(韻母資料表, $AD889, AO$5))</f>
        <v>#REF!</v>
      </c>
      <c r="AP889" s="362" t="e" cm="1">
        <f t="array" ref="AP889">IF($X889, "", INDEX(台羅韻母八聲調資料表, $AE889, $F889))</f>
        <v>#REF!</v>
      </c>
      <c r="AQ889" s="298"/>
      <c r="AR889" s="302" t="e">
        <f t="array" ref="AR889">IF($W889, "", INDEX(聲母資料表, $AA889, $AR$5))</f>
        <v>#REF!</v>
      </c>
      <c r="AS889" s="303" t="e">
        <f t="array" ref="AS889">IF($X889, "", INDEX(韻母資料表, $AD889, $AS$5))</f>
        <v>#REF!</v>
      </c>
      <c r="AT889" s="302" t="e">
        <f t="array" ref="AT889">IF($X889, "", INDEX(閩拼韻母八聲調資料表, $AE889, $AJ889))</f>
        <v>#REF!</v>
      </c>
      <c r="AV889" s="301" t="b">
        <f t="shared" si="348"/>
        <v>0</v>
      </c>
      <c r="AW889" s="301" t="str">
        <f>IF( $AV889, IFERROR( IF(MATCH( $E889, 顎音化聲母!$H$9:$H$37, 0), TRUE, FALSE), FALSE), "")</f>
        <v/>
      </c>
      <c r="AX889" s="301" t="str">
        <f t="array" ref="AX889">IF( AND($AV889, $AW889), INDEX(顎音化聲母資料表, MATCH( $D889 &amp; $E889, 顎音化聲母!$L$5:$L$136, 0), 3), "")</f>
        <v/>
      </c>
      <c r="AY889" s="301" t="e">
        <f t="shared" si="347"/>
        <v>#REF!</v>
      </c>
      <c r="AZ889" s="362" t="e">
        <f t="array" ref="AZ889">IF($AY889="", "", IF( $AX889&lt;&gt;"", $AX889,INDEX(聲母資料表, $AY889, $AZ$5)))</f>
        <v>#REF!</v>
      </c>
      <c r="BA889" s="362" t="e">
        <f t="array" ref="BA889">IF($X889, "", INDEX(方音八音反切資料表, $AE889, $AJ889))</f>
        <v>#REF!</v>
      </c>
    </row>
    <row r="890" spans="2:53">
      <c r="B890" s="307">
        <f t="shared" si="329"/>
        <v>883</v>
      </c>
      <c r="C890" s="404" t="e">
        <f>MID(#REF!, B890, 1)</f>
        <v>#REF!</v>
      </c>
      <c r="D890" s="312"/>
      <c r="E890" s="312"/>
      <c r="F890" s="296"/>
      <c r="G890" s="418" t="e">
        <f t="shared" si="330"/>
        <v>#REF!</v>
      </c>
      <c r="H890" s="269" t="e" cm="1">
        <f t="array" ref="H890">IF( OR($U890, NOT($V890), $X890), "",  $AF890 &amp; INDEX(中文數值資料表, $AJ890, 2) &amp; $AC890)</f>
        <v>#REF!</v>
      </c>
      <c r="I890" s="332" t="e">
        <f t="shared" si="331"/>
        <v>#REF!</v>
      </c>
      <c r="J890" s="333" t="e">
        <f t="shared" si="332"/>
        <v>#REF!</v>
      </c>
      <c r="K890" s="334" t="e">
        <f t="shared" si="333"/>
        <v>#REF!</v>
      </c>
      <c r="L890" s="335" t="e">
        <f t="shared" si="334"/>
        <v>#REF!</v>
      </c>
      <c r="M890" s="270" t="e">
        <f t="shared" ca="1" si="335"/>
        <v>#REF!</v>
      </c>
      <c r="N890" s="270" t="e">
        <f t="shared" ca="1" si="336"/>
        <v>#REF!</v>
      </c>
      <c r="O890" s="270" t="e">
        <f t="shared" ca="1" si="337"/>
        <v>#REF!</v>
      </c>
      <c r="P890" s="270" t="e">
        <f t="shared" ca="1" si="353"/>
        <v>#REF!</v>
      </c>
      <c r="Q890" s="270" t="e">
        <f t="shared" ca="1" si="353"/>
        <v>#REF!</v>
      </c>
      <c r="R890" s="271" t="e">
        <f t="shared" ca="1" si="338"/>
        <v>#REF!</v>
      </c>
      <c r="S890" s="271" t="e">
        <f t="shared" ca="1" si="339"/>
        <v>#REF!</v>
      </c>
      <c r="T890" s="244"/>
      <c r="U890" s="272" t="b">
        <f t="shared" si="340"/>
        <v>0</v>
      </c>
      <c r="V890" s="272" t="e">
        <f t="shared" si="341"/>
        <v>#REF!</v>
      </c>
      <c r="W890" s="272" t="e">
        <f t="shared" si="349"/>
        <v>#REF!</v>
      </c>
      <c r="X890" s="272" t="e">
        <f t="shared" si="342"/>
        <v>#REF!</v>
      </c>
      <c r="Y890" s="272" t="e">
        <f t="shared" si="343"/>
        <v>#REF!</v>
      </c>
      <c r="Z890" s="298"/>
      <c r="AA890" s="305" t="e">
        <f t="shared" si="344"/>
        <v>#REF!</v>
      </c>
      <c r="AB890" s="301" t="e" cm="1">
        <f t="array" ref="AB890">IF( $AA890="", "", INDEX(聲母資料表, $AA890, AB$5))</f>
        <v>#REF!</v>
      </c>
      <c r="AC890" s="301" t="e" cm="1">
        <f t="array" ref="AC890">IF( $AA890="", "", INDEX(聲母資料表, $AA890, AC$5))</f>
        <v>#REF!</v>
      </c>
      <c r="AD890" s="305" t="e">
        <f t="shared" si="345"/>
        <v>#REF!</v>
      </c>
      <c r="AE890" s="301" t="e" cm="1">
        <f t="array" ref="AE890">IF( $X890, "", INDEX(韻母資料表, AD890, AE$5))</f>
        <v>#REF!</v>
      </c>
      <c r="AF890" s="301" t="e" cm="1">
        <f t="array" ref="AF890">IF( $X890, "", INDEX(韻母資料表, AE890, AF$5))</f>
        <v>#REF!</v>
      </c>
      <c r="AG890" s="298"/>
      <c r="AH890" s="301" t="e">
        <f t="array" ref="AH890">IF( $X890, "", IF( INDEX(韻母資料表, AD890, $AH$5) = "入聲", TRUE, FALSE) )</f>
        <v>#REF!</v>
      </c>
      <c r="AI890" s="302" t="e">
        <f t="shared" si="346"/>
        <v>#REF!</v>
      </c>
      <c r="AJ890" s="302" t="e">
        <f t="shared" si="351"/>
        <v>#REF!</v>
      </c>
      <c r="AK890" s="362" t="e">
        <f t="array" ref="AK890">IF( $X890, "", INDEX(韻母資料表, $AD890, $AK$5))</f>
        <v>#REF!</v>
      </c>
      <c r="AL890" s="362" t="e">
        <f t="array" ref="AL890">IF($X890, "", INDEX(白話字韻母八聲調資料表, $AE890, $AJ890))</f>
        <v>#REF!</v>
      </c>
      <c r="AM890" s="298"/>
      <c r="AN890" s="362" t="e" cm="1">
        <f t="array" ref="AN890">IF($W890, "", INDEX(聲母資料表, $AA890, AN$5))</f>
        <v>#REF!</v>
      </c>
      <c r="AO890" s="367" t="e" cm="1">
        <f t="array" ref="AO890">IF($X890, "", INDEX(韻母資料表, $AD890, AO$5))</f>
        <v>#REF!</v>
      </c>
      <c r="AP890" s="362" t="e" cm="1">
        <f t="array" ref="AP890">IF($X890, "", INDEX(台羅韻母八聲調資料表, $AE890, $F890))</f>
        <v>#REF!</v>
      </c>
      <c r="AQ890" s="298"/>
      <c r="AR890" s="302" t="e">
        <f t="array" ref="AR890">IF($W890, "", INDEX(聲母資料表, $AA890, $AR$5))</f>
        <v>#REF!</v>
      </c>
      <c r="AS890" s="303" t="e">
        <f t="array" ref="AS890">IF($X890, "", INDEX(韻母資料表, $AD890, $AS$5))</f>
        <v>#REF!</v>
      </c>
      <c r="AT890" s="302" t="e">
        <f t="array" ref="AT890">IF($X890, "", INDEX(閩拼韻母八聲調資料表, $AE890, $AJ890))</f>
        <v>#REF!</v>
      </c>
      <c r="AV890" s="301" t="b">
        <f t="shared" si="348"/>
        <v>0</v>
      </c>
      <c r="AW890" s="301" t="str">
        <f>IF( $AV890, IFERROR( IF(MATCH( $E890, 顎音化聲母!$H$9:$H$37, 0), TRUE, FALSE), FALSE), "")</f>
        <v/>
      </c>
      <c r="AX890" s="301" t="str">
        <f t="array" ref="AX890">IF( AND($AV890, $AW890), INDEX(顎音化聲母資料表, MATCH( $D890 &amp; $E890, 顎音化聲母!$L$5:$L$136, 0), 3), "")</f>
        <v/>
      </c>
      <c r="AY890" s="301" t="e">
        <f t="shared" si="347"/>
        <v>#REF!</v>
      </c>
      <c r="AZ890" s="362" t="e">
        <f t="array" ref="AZ890">IF($AY890="", "", IF( $AX890&lt;&gt;"", $AX890,INDEX(聲母資料表, $AY890, $AZ$5)))</f>
        <v>#REF!</v>
      </c>
      <c r="BA890" s="362" t="e">
        <f t="array" ref="BA890">IF($X890, "", INDEX(方音八音反切資料表, $AE890, $AJ890))</f>
        <v>#REF!</v>
      </c>
    </row>
    <row r="891" spans="2:53">
      <c r="B891" s="307">
        <f t="shared" si="329"/>
        <v>884</v>
      </c>
      <c r="C891" s="404" t="e">
        <f>MID(#REF!, B891, 1)</f>
        <v>#REF!</v>
      </c>
      <c r="D891" s="312"/>
      <c r="E891" s="312"/>
      <c r="F891" s="296"/>
      <c r="G891" s="418" t="e">
        <f t="shared" si="330"/>
        <v>#REF!</v>
      </c>
      <c r="H891" s="269" t="e" cm="1">
        <f t="array" ref="H891">IF( OR($U891, NOT($V891), $X891), "",  $AF891 &amp; INDEX(中文數值資料表, $AJ891, 2) &amp; $AC891)</f>
        <v>#REF!</v>
      </c>
      <c r="I891" s="332" t="e">
        <f t="shared" si="331"/>
        <v>#REF!</v>
      </c>
      <c r="J891" s="333" t="e">
        <f t="shared" si="332"/>
        <v>#REF!</v>
      </c>
      <c r="K891" s="334" t="e">
        <f t="shared" si="333"/>
        <v>#REF!</v>
      </c>
      <c r="L891" s="335" t="e">
        <f t="shared" si="334"/>
        <v>#REF!</v>
      </c>
      <c r="M891" s="270" t="e">
        <f t="shared" ca="1" si="335"/>
        <v>#REF!</v>
      </c>
      <c r="N891" s="270" t="e">
        <f t="shared" ca="1" si="336"/>
        <v>#REF!</v>
      </c>
      <c r="O891" s="270" t="e">
        <f t="shared" ca="1" si="337"/>
        <v>#REF!</v>
      </c>
      <c r="P891" s="270" t="e">
        <f t="shared" ca="1" si="353"/>
        <v>#REF!</v>
      </c>
      <c r="Q891" s="270" t="e">
        <f t="shared" ca="1" si="353"/>
        <v>#REF!</v>
      </c>
      <c r="R891" s="271" t="e">
        <f t="shared" ca="1" si="338"/>
        <v>#REF!</v>
      </c>
      <c r="S891" s="271" t="e">
        <f t="shared" ca="1" si="339"/>
        <v>#REF!</v>
      </c>
      <c r="T891" s="244"/>
      <c r="U891" s="272" t="b">
        <f t="shared" si="340"/>
        <v>0</v>
      </c>
      <c r="V891" s="272" t="e">
        <f t="shared" si="341"/>
        <v>#REF!</v>
      </c>
      <c r="W891" s="272" t="e">
        <f t="shared" si="349"/>
        <v>#REF!</v>
      </c>
      <c r="X891" s="272" t="e">
        <f t="shared" si="342"/>
        <v>#REF!</v>
      </c>
      <c r="Y891" s="272" t="e">
        <f t="shared" si="343"/>
        <v>#REF!</v>
      </c>
      <c r="Z891" s="298"/>
      <c r="AA891" s="305" t="e">
        <f t="shared" si="344"/>
        <v>#REF!</v>
      </c>
      <c r="AB891" s="301" t="e" cm="1">
        <f t="array" ref="AB891">IF( $AA891="", "", INDEX(聲母資料表, $AA891, AB$5))</f>
        <v>#REF!</v>
      </c>
      <c r="AC891" s="301" t="e" cm="1">
        <f t="array" ref="AC891">IF( $AA891="", "", INDEX(聲母資料表, $AA891, AC$5))</f>
        <v>#REF!</v>
      </c>
      <c r="AD891" s="305" t="e">
        <f t="shared" si="345"/>
        <v>#REF!</v>
      </c>
      <c r="AE891" s="301" t="e" cm="1">
        <f t="array" ref="AE891">IF( $X891, "", INDEX(韻母資料表, AD891, AE$5))</f>
        <v>#REF!</v>
      </c>
      <c r="AF891" s="301" t="e" cm="1">
        <f t="array" ref="AF891">IF( $X891, "", INDEX(韻母資料表, AE891, AF$5))</f>
        <v>#REF!</v>
      </c>
      <c r="AG891" s="298"/>
      <c r="AH891" s="301" t="e">
        <f t="array" ref="AH891">IF( $X891, "", IF( INDEX(韻母資料表, AD891, $AH$5) = "入聲", TRUE, FALSE) )</f>
        <v>#REF!</v>
      </c>
      <c r="AI891" s="302" t="e">
        <f t="shared" si="346"/>
        <v>#REF!</v>
      </c>
      <c r="AJ891" s="302" t="e">
        <f t="shared" si="351"/>
        <v>#REF!</v>
      </c>
      <c r="AK891" s="362" t="e">
        <f t="array" ref="AK891">IF( $X891, "", INDEX(韻母資料表, $AD891, $AK$5))</f>
        <v>#REF!</v>
      </c>
      <c r="AL891" s="362" t="e">
        <f t="array" ref="AL891">IF($X891, "", INDEX(白話字韻母八聲調資料表, $AE891, $AJ891))</f>
        <v>#REF!</v>
      </c>
      <c r="AM891" s="298"/>
      <c r="AN891" s="362" t="e" cm="1">
        <f t="array" ref="AN891">IF($W891, "", INDEX(聲母資料表, $AA891, AN$5))</f>
        <v>#REF!</v>
      </c>
      <c r="AO891" s="367" t="e" cm="1">
        <f t="array" ref="AO891">IF($X891, "", INDEX(韻母資料表, $AD891, AO$5))</f>
        <v>#REF!</v>
      </c>
      <c r="AP891" s="362" t="e" cm="1">
        <f t="array" ref="AP891">IF($X891, "", INDEX(台羅韻母八聲調資料表, $AE891, $F891))</f>
        <v>#REF!</v>
      </c>
      <c r="AQ891" s="298"/>
      <c r="AR891" s="302" t="e">
        <f t="array" ref="AR891">IF($W891, "", INDEX(聲母資料表, $AA891, $AR$5))</f>
        <v>#REF!</v>
      </c>
      <c r="AS891" s="303" t="e">
        <f t="array" ref="AS891">IF($X891, "", INDEX(韻母資料表, $AD891, $AS$5))</f>
        <v>#REF!</v>
      </c>
      <c r="AT891" s="302" t="e">
        <f t="array" ref="AT891">IF($X891, "", INDEX(閩拼韻母八聲調資料表, $AE891, $AJ891))</f>
        <v>#REF!</v>
      </c>
      <c r="AV891" s="301" t="b">
        <f t="shared" si="348"/>
        <v>0</v>
      </c>
      <c r="AW891" s="301" t="str">
        <f>IF( $AV891, IFERROR( IF(MATCH( $E891, 顎音化聲母!$H$9:$H$37, 0), TRUE, FALSE), FALSE), "")</f>
        <v/>
      </c>
      <c r="AX891" s="301" t="str">
        <f t="array" ref="AX891">IF( AND($AV891, $AW891), INDEX(顎音化聲母資料表, MATCH( $D891 &amp; $E891, 顎音化聲母!$L$5:$L$136, 0), 3), "")</f>
        <v/>
      </c>
      <c r="AY891" s="301" t="e">
        <f t="shared" si="347"/>
        <v>#REF!</v>
      </c>
      <c r="AZ891" s="362" t="e">
        <f t="array" ref="AZ891">IF($AY891="", "", IF( $AX891&lt;&gt;"", $AX891,INDEX(聲母資料表, $AY891, $AZ$5)))</f>
        <v>#REF!</v>
      </c>
      <c r="BA891" s="362" t="e">
        <f t="array" ref="BA891">IF($X891, "", INDEX(方音八音反切資料表, $AE891, $AJ891))</f>
        <v>#REF!</v>
      </c>
    </row>
    <row r="892" spans="2:53">
      <c r="B892" s="307">
        <f t="shared" si="329"/>
        <v>885</v>
      </c>
      <c r="C892" s="404" t="e">
        <f>MID(#REF!, B892, 1)</f>
        <v>#REF!</v>
      </c>
      <c r="D892" s="312"/>
      <c r="E892" s="312"/>
      <c r="F892" s="296"/>
      <c r="G892" s="418" t="e">
        <f t="shared" si="330"/>
        <v>#REF!</v>
      </c>
      <c r="H892" s="269" t="e" cm="1">
        <f t="array" ref="H892">IF( OR($U892, NOT($V892), $X892), "",  $AF892 &amp; INDEX(中文數值資料表, $AJ892, 2) &amp; $AC892)</f>
        <v>#REF!</v>
      </c>
      <c r="I892" s="332" t="e">
        <f t="shared" si="331"/>
        <v>#REF!</v>
      </c>
      <c r="J892" s="333" t="e">
        <f t="shared" si="332"/>
        <v>#REF!</v>
      </c>
      <c r="K892" s="334" t="e">
        <f t="shared" si="333"/>
        <v>#REF!</v>
      </c>
      <c r="L892" s="335" t="e">
        <f t="shared" si="334"/>
        <v>#REF!</v>
      </c>
      <c r="M892" s="270" t="e">
        <f t="shared" ca="1" si="335"/>
        <v>#REF!</v>
      </c>
      <c r="N892" s="270" t="e">
        <f t="shared" ca="1" si="336"/>
        <v>#REF!</v>
      </c>
      <c r="O892" s="270" t="e">
        <f t="shared" ca="1" si="337"/>
        <v>#REF!</v>
      </c>
      <c r="P892" s="270" t="e">
        <f t="shared" ca="1" si="353"/>
        <v>#REF!</v>
      </c>
      <c r="Q892" s="270" t="e">
        <f t="shared" ca="1" si="353"/>
        <v>#REF!</v>
      </c>
      <c r="R892" s="271" t="e">
        <f t="shared" ca="1" si="338"/>
        <v>#REF!</v>
      </c>
      <c r="S892" s="271" t="e">
        <f t="shared" ca="1" si="339"/>
        <v>#REF!</v>
      </c>
      <c r="T892" s="244"/>
      <c r="U892" s="272" t="b">
        <f t="shared" si="340"/>
        <v>0</v>
      </c>
      <c r="V892" s="272" t="e">
        <f t="shared" si="341"/>
        <v>#REF!</v>
      </c>
      <c r="W892" s="272" t="e">
        <f t="shared" si="349"/>
        <v>#REF!</v>
      </c>
      <c r="X892" s="272" t="e">
        <f t="shared" si="342"/>
        <v>#REF!</v>
      </c>
      <c r="Y892" s="272" t="e">
        <f t="shared" si="343"/>
        <v>#REF!</v>
      </c>
      <c r="Z892" s="298"/>
      <c r="AA892" s="305" t="e">
        <f t="shared" si="344"/>
        <v>#REF!</v>
      </c>
      <c r="AB892" s="301" t="e" cm="1">
        <f t="array" ref="AB892">IF( $AA892="", "", INDEX(聲母資料表, $AA892, AB$5))</f>
        <v>#REF!</v>
      </c>
      <c r="AC892" s="301" t="e" cm="1">
        <f t="array" ref="AC892">IF( $AA892="", "", INDEX(聲母資料表, $AA892, AC$5))</f>
        <v>#REF!</v>
      </c>
      <c r="AD892" s="305" t="e">
        <f t="shared" si="345"/>
        <v>#REF!</v>
      </c>
      <c r="AE892" s="301" t="e" cm="1">
        <f t="array" ref="AE892">IF( $X892, "", INDEX(韻母資料表, AD892, AE$5))</f>
        <v>#REF!</v>
      </c>
      <c r="AF892" s="301" t="e" cm="1">
        <f t="array" ref="AF892">IF( $X892, "", INDEX(韻母資料表, AE892, AF$5))</f>
        <v>#REF!</v>
      </c>
      <c r="AG892" s="298"/>
      <c r="AH892" s="301" t="e">
        <f t="array" ref="AH892">IF( $X892, "", IF( INDEX(韻母資料表, AD892, $AH$5) = "入聲", TRUE, FALSE) )</f>
        <v>#REF!</v>
      </c>
      <c r="AI892" s="302" t="e">
        <f t="shared" si="346"/>
        <v>#REF!</v>
      </c>
      <c r="AJ892" s="302" t="e">
        <f t="shared" si="351"/>
        <v>#REF!</v>
      </c>
      <c r="AK892" s="362" t="e">
        <f t="array" ref="AK892">IF( $X892, "", INDEX(韻母資料表, $AD892, $AK$5))</f>
        <v>#REF!</v>
      </c>
      <c r="AL892" s="362" t="e">
        <f t="array" ref="AL892">IF($X892, "", INDEX(白話字韻母八聲調資料表, $AE892, $AJ892))</f>
        <v>#REF!</v>
      </c>
      <c r="AM892" s="298"/>
      <c r="AN892" s="362" t="e" cm="1">
        <f t="array" ref="AN892">IF($W892, "", INDEX(聲母資料表, $AA892, AN$5))</f>
        <v>#REF!</v>
      </c>
      <c r="AO892" s="367" t="e" cm="1">
        <f t="array" ref="AO892">IF($X892, "", INDEX(韻母資料表, $AD892, AO$5))</f>
        <v>#REF!</v>
      </c>
      <c r="AP892" s="362" t="e" cm="1">
        <f t="array" ref="AP892">IF($X892, "", INDEX(台羅韻母八聲調資料表, $AE892, $F892))</f>
        <v>#REF!</v>
      </c>
      <c r="AQ892" s="298"/>
      <c r="AR892" s="302" t="e">
        <f t="array" ref="AR892">IF($W892, "", INDEX(聲母資料表, $AA892, $AR$5))</f>
        <v>#REF!</v>
      </c>
      <c r="AS892" s="303" t="e">
        <f t="array" ref="AS892">IF($X892, "", INDEX(韻母資料表, $AD892, $AS$5))</f>
        <v>#REF!</v>
      </c>
      <c r="AT892" s="302" t="e">
        <f t="array" ref="AT892">IF($X892, "", INDEX(閩拼韻母八聲調資料表, $AE892, $AJ892))</f>
        <v>#REF!</v>
      </c>
      <c r="AV892" s="301" t="b">
        <f t="shared" si="348"/>
        <v>0</v>
      </c>
      <c r="AW892" s="301" t="str">
        <f>IF( $AV892, IFERROR( IF(MATCH( $E892, 顎音化聲母!$H$9:$H$37, 0), TRUE, FALSE), FALSE), "")</f>
        <v/>
      </c>
      <c r="AX892" s="301" t="str">
        <f t="array" ref="AX892">IF( AND($AV892, $AW892), INDEX(顎音化聲母資料表, MATCH( $D892 &amp; $E892, 顎音化聲母!$L$5:$L$136, 0), 3), "")</f>
        <v/>
      </c>
      <c r="AY892" s="301" t="e">
        <f t="shared" si="347"/>
        <v>#REF!</v>
      </c>
      <c r="AZ892" s="362" t="e">
        <f t="array" ref="AZ892">IF($AY892="", "", IF( $AX892&lt;&gt;"", $AX892,INDEX(聲母資料表, $AY892, $AZ$5)))</f>
        <v>#REF!</v>
      </c>
      <c r="BA892" s="362" t="e">
        <f t="array" ref="BA892">IF($X892, "", INDEX(方音八音反切資料表, $AE892, $AJ892))</f>
        <v>#REF!</v>
      </c>
    </row>
    <row r="893" spans="2:53">
      <c r="B893" s="307">
        <f t="shared" si="329"/>
        <v>886</v>
      </c>
      <c r="C893" s="404" t="e">
        <f>MID(#REF!, B893, 1)</f>
        <v>#REF!</v>
      </c>
      <c r="D893" s="312"/>
      <c r="E893" s="312"/>
      <c r="F893" s="296"/>
      <c r="G893" s="418" t="e">
        <f t="shared" si="330"/>
        <v>#REF!</v>
      </c>
      <c r="H893" s="269" t="e" cm="1">
        <f t="array" ref="H893">IF( OR($U893, NOT($V893), $X893), "",  $AF893 &amp; INDEX(中文數值資料表, $AJ893, 2) &amp; $AC893)</f>
        <v>#REF!</v>
      </c>
      <c r="I893" s="332" t="e">
        <f t="shared" si="331"/>
        <v>#REF!</v>
      </c>
      <c r="J893" s="333" t="e">
        <f t="shared" si="332"/>
        <v>#REF!</v>
      </c>
      <c r="K893" s="334" t="e">
        <f t="shared" si="333"/>
        <v>#REF!</v>
      </c>
      <c r="L893" s="335" t="e">
        <f t="shared" si="334"/>
        <v>#REF!</v>
      </c>
      <c r="M893" s="270" t="e">
        <f t="shared" ca="1" si="335"/>
        <v>#REF!</v>
      </c>
      <c r="N893" s="270" t="e">
        <f t="shared" ca="1" si="336"/>
        <v>#REF!</v>
      </c>
      <c r="O893" s="270" t="e">
        <f t="shared" ca="1" si="337"/>
        <v>#REF!</v>
      </c>
      <c r="P893" s="270" t="e">
        <f t="shared" ca="1" si="353"/>
        <v>#REF!</v>
      </c>
      <c r="Q893" s="270" t="e">
        <f t="shared" ca="1" si="353"/>
        <v>#REF!</v>
      </c>
      <c r="R893" s="271" t="e">
        <f t="shared" ca="1" si="338"/>
        <v>#REF!</v>
      </c>
      <c r="S893" s="271" t="e">
        <f t="shared" ca="1" si="339"/>
        <v>#REF!</v>
      </c>
      <c r="T893" s="244"/>
      <c r="U893" s="272" t="b">
        <f t="shared" si="340"/>
        <v>0</v>
      </c>
      <c r="V893" s="272" t="e">
        <f t="shared" si="341"/>
        <v>#REF!</v>
      </c>
      <c r="W893" s="272" t="e">
        <f t="shared" si="349"/>
        <v>#REF!</v>
      </c>
      <c r="X893" s="272" t="e">
        <f t="shared" si="342"/>
        <v>#REF!</v>
      </c>
      <c r="Y893" s="272" t="e">
        <f t="shared" si="343"/>
        <v>#REF!</v>
      </c>
      <c r="Z893" s="298"/>
      <c r="AA893" s="305" t="e">
        <f t="shared" si="344"/>
        <v>#REF!</v>
      </c>
      <c r="AB893" s="301" t="e" cm="1">
        <f t="array" ref="AB893">IF( $AA893="", "", INDEX(聲母資料表, $AA893, AB$5))</f>
        <v>#REF!</v>
      </c>
      <c r="AC893" s="301" t="e" cm="1">
        <f t="array" ref="AC893">IF( $AA893="", "", INDEX(聲母資料表, $AA893, AC$5))</f>
        <v>#REF!</v>
      </c>
      <c r="AD893" s="305" t="e">
        <f t="shared" si="345"/>
        <v>#REF!</v>
      </c>
      <c r="AE893" s="301" t="e" cm="1">
        <f t="array" ref="AE893">IF( $X893, "", INDEX(韻母資料表, AD893, AE$5))</f>
        <v>#REF!</v>
      </c>
      <c r="AF893" s="301" t="e" cm="1">
        <f t="array" ref="AF893">IF( $X893, "", INDEX(韻母資料表, AE893, AF$5))</f>
        <v>#REF!</v>
      </c>
      <c r="AG893" s="298"/>
      <c r="AH893" s="301" t="e">
        <f t="array" ref="AH893">IF( $X893, "", IF( INDEX(韻母資料表, AD893, $AH$5) = "入聲", TRUE, FALSE) )</f>
        <v>#REF!</v>
      </c>
      <c r="AI893" s="302" t="e">
        <f t="shared" si="346"/>
        <v>#REF!</v>
      </c>
      <c r="AJ893" s="302" t="e">
        <f t="shared" si="351"/>
        <v>#REF!</v>
      </c>
      <c r="AK893" s="362" t="e">
        <f t="array" ref="AK893">IF( $X893, "", INDEX(韻母資料表, $AD893, $AK$5))</f>
        <v>#REF!</v>
      </c>
      <c r="AL893" s="362" t="e">
        <f t="array" ref="AL893">IF($X893, "", INDEX(白話字韻母八聲調資料表, $AE893, $AJ893))</f>
        <v>#REF!</v>
      </c>
      <c r="AM893" s="298"/>
      <c r="AN893" s="362" t="e" cm="1">
        <f t="array" ref="AN893">IF($W893, "", INDEX(聲母資料表, $AA893, AN$5))</f>
        <v>#REF!</v>
      </c>
      <c r="AO893" s="367" t="e" cm="1">
        <f t="array" ref="AO893">IF($X893, "", INDEX(韻母資料表, $AD893, AO$5))</f>
        <v>#REF!</v>
      </c>
      <c r="AP893" s="362" t="e" cm="1">
        <f t="array" ref="AP893">IF($X893, "", INDEX(台羅韻母八聲調資料表, $AE893, $F893))</f>
        <v>#REF!</v>
      </c>
      <c r="AQ893" s="298"/>
      <c r="AR893" s="302" t="e">
        <f t="array" ref="AR893">IF($W893, "", INDEX(聲母資料表, $AA893, $AR$5))</f>
        <v>#REF!</v>
      </c>
      <c r="AS893" s="303" t="e">
        <f t="array" ref="AS893">IF($X893, "", INDEX(韻母資料表, $AD893, $AS$5))</f>
        <v>#REF!</v>
      </c>
      <c r="AT893" s="302" t="e">
        <f t="array" ref="AT893">IF($X893, "", INDEX(閩拼韻母八聲調資料表, $AE893, $AJ893))</f>
        <v>#REF!</v>
      </c>
      <c r="AV893" s="301" t="b">
        <f t="shared" si="348"/>
        <v>0</v>
      </c>
      <c r="AW893" s="301" t="str">
        <f>IF( $AV893, IFERROR( IF(MATCH( $E893, 顎音化聲母!$H$9:$H$37, 0), TRUE, FALSE), FALSE), "")</f>
        <v/>
      </c>
      <c r="AX893" s="301" t="str">
        <f t="array" ref="AX893">IF( AND($AV893, $AW893), INDEX(顎音化聲母資料表, MATCH( $D893 &amp; $E893, 顎音化聲母!$L$5:$L$136, 0), 3), "")</f>
        <v/>
      </c>
      <c r="AY893" s="301" t="e">
        <f t="shared" si="347"/>
        <v>#REF!</v>
      </c>
      <c r="AZ893" s="362" t="e">
        <f t="array" ref="AZ893">IF($AY893="", "", IF( $AX893&lt;&gt;"", $AX893,INDEX(聲母資料表, $AY893, $AZ$5)))</f>
        <v>#REF!</v>
      </c>
      <c r="BA893" s="362" t="e">
        <f t="array" ref="BA893">IF($X893, "", INDEX(方音八音反切資料表, $AE893, $AJ893))</f>
        <v>#REF!</v>
      </c>
    </row>
    <row r="894" spans="2:53">
      <c r="B894" s="307">
        <f t="shared" si="329"/>
        <v>887</v>
      </c>
      <c r="C894" s="404" t="e">
        <f>MID(#REF!, B894, 1)</f>
        <v>#REF!</v>
      </c>
      <c r="D894" s="312"/>
      <c r="E894" s="312"/>
      <c r="F894" s="296"/>
      <c r="G894" s="418" t="e">
        <f t="shared" si="330"/>
        <v>#REF!</v>
      </c>
      <c r="H894" s="269" t="e" cm="1">
        <f t="array" ref="H894">IF( OR($U894, NOT($V894), $X894), "",  $AF894 &amp; INDEX(中文數值資料表, $AJ894, 2) &amp; $AC894)</f>
        <v>#REF!</v>
      </c>
      <c r="I894" s="332" t="e">
        <f t="shared" si="331"/>
        <v>#REF!</v>
      </c>
      <c r="J894" s="333" t="e">
        <f t="shared" si="332"/>
        <v>#REF!</v>
      </c>
      <c r="K894" s="334" t="e">
        <f t="shared" si="333"/>
        <v>#REF!</v>
      </c>
      <c r="L894" s="335" t="e">
        <f t="shared" si="334"/>
        <v>#REF!</v>
      </c>
      <c r="M894" s="270" t="e">
        <f t="shared" ca="1" si="335"/>
        <v>#REF!</v>
      </c>
      <c r="N894" s="270" t="e">
        <f t="shared" ca="1" si="336"/>
        <v>#REF!</v>
      </c>
      <c r="O894" s="270" t="e">
        <f t="shared" ca="1" si="337"/>
        <v>#REF!</v>
      </c>
      <c r="P894" s="270" t="e">
        <f t="shared" ca="1" si="353"/>
        <v>#REF!</v>
      </c>
      <c r="Q894" s="270" t="e">
        <f t="shared" ca="1" si="353"/>
        <v>#REF!</v>
      </c>
      <c r="R894" s="271" t="e">
        <f t="shared" ca="1" si="338"/>
        <v>#REF!</v>
      </c>
      <c r="S894" s="271" t="e">
        <f t="shared" ca="1" si="339"/>
        <v>#REF!</v>
      </c>
      <c r="T894" s="244"/>
      <c r="U894" s="272" t="b">
        <f t="shared" si="340"/>
        <v>0</v>
      </c>
      <c r="V894" s="272" t="e">
        <f t="shared" si="341"/>
        <v>#REF!</v>
      </c>
      <c r="W894" s="272" t="e">
        <f t="shared" si="349"/>
        <v>#REF!</v>
      </c>
      <c r="X894" s="272" t="e">
        <f t="shared" si="342"/>
        <v>#REF!</v>
      </c>
      <c r="Y894" s="272" t="e">
        <f t="shared" si="343"/>
        <v>#REF!</v>
      </c>
      <c r="Z894" s="298"/>
      <c r="AA894" s="305" t="e">
        <f t="shared" si="344"/>
        <v>#REF!</v>
      </c>
      <c r="AB894" s="301" t="e" cm="1">
        <f t="array" ref="AB894">IF( $AA894="", "", INDEX(聲母資料表, $AA894, AB$5))</f>
        <v>#REF!</v>
      </c>
      <c r="AC894" s="301" t="e" cm="1">
        <f t="array" ref="AC894">IF( $AA894="", "", INDEX(聲母資料表, $AA894, AC$5))</f>
        <v>#REF!</v>
      </c>
      <c r="AD894" s="305" t="e">
        <f t="shared" si="345"/>
        <v>#REF!</v>
      </c>
      <c r="AE894" s="301" t="e" cm="1">
        <f t="array" ref="AE894">IF( $X894, "", INDEX(韻母資料表, AD894, AE$5))</f>
        <v>#REF!</v>
      </c>
      <c r="AF894" s="301" t="e" cm="1">
        <f t="array" ref="AF894">IF( $X894, "", INDEX(韻母資料表, AE894, AF$5))</f>
        <v>#REF!</v>
      </c>
      <c r="AG894" s="298"/>
      <c r="AH894" s="301" t="e">
        <f t="array" ref="AH894">IF( $X894, "", IF( INDEX(韻母資料表, AD894, $AH$5) = "入聲", TRUE, FALSE) )</f>
        <v>#REF!</v>
      </c>
      <c r="AI894" s="302" t="e">
        <f t="shared" si="346"/>
        <v>#REF!</v>
      </c>
      <c r="AJ894" s="302" t="e">
        <f t="shared" si="351"/>
        <v>#REF!</v>
      </c>
      <c r="AK894" s="362" t="e">
        <f t="array" ref="AK894">IF( $X894, "", INDEX(韻母資料表, $AD894, $AK$5))</f>
        <v>#REF!</v>
      </c>
      <c r="AL894" s="362" t="e">
        <f t="array" ref="AL894">IF($X894, "", INDEX(白話字韻母八聲調資料表, $AE894, $AJ894))</f>
        <v>#REF!</v>
      </c>
      <c r="AM894" s="298"/>
      <c r="AN894" s="362" t="e" cm="1">
        <f t="array" ref="AN894">IF($W894, "", INDEX(聲母資料表, $AA894, AN$5))</f>
        <v>#REF!</v>
      </c>
      <c r="AO894" s="367" t="e" cm="1">
        <f t="array" ref="AO894">IF($X894, "", INDEX(韻母資料表, $AD894, AO$5))</f>
        <v>#REF!</v>
      </c>
      <c r="AP894" s="362" t="e" cm="1">
        <f t="array" ref="AP894">IF($X894, "", INDEX(台羅韻母八聲調資料表, $AE894, $F894))</f>
        <v>#REF!</v>
      </c>
      <c r="AQ894" s="298"/>
      <c r="AR894" s="302" t="e">
        <f t="array" ref="AR894">IF($W894, "", INDEX(聲母資料表, $AA894, $AR$5))</f>
        <v>#REF!</v>
      </c>
      <c r="AS894" s="303" t="e">
        <f t="array" ref="AS894">IF($X894, "", INDEX(韻母資料表, $AD894, $AS$5))</f>
        <v>#REF!</v>
      </c>
      <c r="AT894" s="302" t="e">
        <f t="array" ref="AT894">IF($X894, "", INDEX(閩拼韻母八聲調資料表, $AE894, $AJ894))</f>
        <v>#REF!</v>
      </c>
      <c r="AV894" s="301" t="b">
        <f t="shared" si="348"/>
        <v>0</v>
      </c>
      <c r="AW894" s="301" t="str">
        <f>IF( $AV894, IFERROR( IF(MATCH( $E894, 顎音化聲母!$H$9:$H$37, 0), TRUE, FALSE), FALSE), "")</f>
        <v/>
      </c>
      <c r="AX894" s="301" t="str">
        <f t="array" ref="AX894">IF( AND($AV894, $AW894), INDEX(顎音化聲母資料表, MATCH( $D894 &amp; $E894, 顎音化聲母!$L$5:$L$136, 0), 3), "")</f>
        <v/>
      </c>
      <c r="AY894" s="301" t="e">
        <f t="shared" si="347"/>
        <v>#REF!</v>
      </c>
      <c r="AZ894" s="362" t="e">
        <f t="array" ref="AZ894">IF($AY894="", "", IF( $AX894&lt;&gt;"", $AX894,INDEX(聲母資料表, $AY894, $AZ$5)))</f>
        <v>#REF!</v>
      </c>
      <c r="BA894" s="362" t="e">
        <f t="array" ref="BA894">IF($X894, "", INDEX(方音八音反切資料表, $AE894, $AJ894))</f>
        <v>#REF!</v>
      </c>
    </row>
    <row r="895" spans="2:53">
      <c r="B895" s="307">
        <f t="shared" si="329"/>
        <v>888</v>
      </c>
      <c r="C895" s="404" t="e">
        <f>MID(#REF!, B895, 1)</f>
        <v>#REF!</v>
      </c>
      <c r="D895" s="312"/>
      <c r="E895" s="312"/>
      <c r="F895" s="296"/>
      <c r="G895" s="418" t="e">
        <f t="shared" si="330"/>
        <v>#REF!</v>
      </c>
      <c r="H895" s="269" t="e" cm="1">
        <f t="array" ref="H895">IF( OR($U895, NOT($V895), $X895), "",  $AF895 &amp; INDEX(中文數值資料表, $AJ895, 2) &amp; $AC895)</f>
        <v>#REF!</v>
      </c>
      <c r="I895" s="332" t="e">
        <f t="shared" si="331"/>
        <v>#REF!</v>
      </c>
      <c r="J895" s="333" t="e">
        <f t="shared" si="332"/>
        <v>#REF!</v>
      </c>
      <c r="K895" s="334" t="e">
        <f t="shared" si="333"/>
        <v>#REF!</v>
      </c>
      <c r="L895" s="335" t="e">
        <f t="shared" si="334"/>
        <v>#REF!</v>
      </c>
      <c r="M895" s="270" t="e">
        <f t="shared" ca="1" si="335"/>
        <v>#REF!</v>
      </c>
      <c r="N895" s="270" t="e">
        <f t="shared" ca="1" si="336"/>
        <v>#REF!</v>
      </c>
      <c r="O895" s="270" t="e">
        <f t="shared" ca="1" si="337"/>
        <v>#REF!</v>
      </c>
      <c r="P895" s="270" t="e">
        <f t="shared" ca="1" si="353"/>
        <v>#REF!</v>
      </c>
      <c r="Q895" s="270" t="e">
        <f t="shared" ca="1" si="353"/>
        <v>#REF!</v>
      </c>
      <c r="R895" s="271" t="e">
        <f t="shared" ca="1" si="338"/>
        <v>#REF!</v>
      </c>
      <c r="S895" s="271" t="e">
        <f t="shared" ca="1" si="339"/>
        <v>#REF!</v>
      </c>
      <c r="T895" s="244"/>
      <c r="U895" s="272" t="b">
        <f t="shared" si="340"/>
        <v>0</v>
      </c>
      <c r="V895" s="272" t="e">
        <f t="shared" si="341"/>
        <v>#REF!</v>
      </c>
      <c r="W895" s="272" t="e">
        <f t="shared" si="349"/>
        <v>#REF!</v>
      </c>
      <c r="X895" s="272" t="e">
        <f t="shared" si="342"/>
        <v>#REF!</v>
      </c>
      <c r="Y895" s="272" t="e">
        <f t="shared" si="343"/>
        <v>#REF!</v>
      </c>
      <c r="Z895" s="298"/>
      <c r="AA895" s="305" t="e">
        <f t="shared" si="344"/>
        <v>#REF!</v>
      </c>
      <c r="AB895" s="301" t="e" cm="1">
        <f t="array" ref="AB895">IF( $AA895="", "", INDEX(聲母資料表, $AA895, AB$5))</f>
        <v>#REF!</v>
      </c>
      <c r="AC895" s="301" t="e" cm="1">
        <f t="array" ref="AC895">IF( $AA895="", "", INDEX(聲母資料表, $AA895, AC$5))</f>
        <v>#REF!</v>
      </c>
      <c r="AD895" s="305" t="e">
        <f t="shared" si="345"/>
        <v>#REF!</v>
      </c>
      <c r="AE895" s="301" t="e" cm="1">
        <f t="array" ref="AE895">IF( $X895, "", INDEX(韻母資料表, AD895, AE$5))</f>
        <v>#REF!</v>
      </c>
      <c r="AF895" s="301" t="e" cm="1">
        <f t="array" ref="AF895">IF( $X895, "", INDEX(韻母資料表, AE895, AF$5))</f>
        <v>#REF!</v>
      </c>
      <c r="AG895" s="298"/>
      <c r="AH895" s="301" t="e">
        <f t="array" ref="AH895">IF( $X895, "", IF( INDEX(韻母資料表, AD895, $AH$5) = "入聲", TRUE, FALSE) )</f>
        <v>#REF!</v>
      </c>
      <c r="AI895" s="302" t="e">
        <f t="shared" si="346"/>
        <v>#REF!</v>
      </c>
      <c r="AJ895" s="302" t="e">
        <f t="shared" si="351"/>
        <v>#REF!</v>
      </c>
      <c r="AK895" s="362" t="e">
        <f t="array" ref="AK895">IF( $X895, "", INDEX(韻母資料表, $AD895, $AK$5))</f>
        <v>#REF!</v>
      </c>
      <c r="AL895" s="362" t="e">
        <f t="array" ref="AL895">IF($X895, "", INDEX(白話字韻母八聲調資料表, $AE895, $AJ895))</f>
        <v>#REF!</v>
      </c>
      <c r="AM895" s="298"/>
      <c r="AN895" s="362" t="e" cm="1">
        <f t="array" ref="AN895">IF($W895, "", INDEX(聲母資料表, $AA895, AN$5))</f>
        <v>#REF!</v>
      </c>
      <c r="AO895" s="367" t="e" cm="1">
        <f t="array" ref="AO895">IF($X895, "", INDEX(韻母資料表, $AD895, AO$5))</f>
        <v>#REF!</v>
      </c>
      <c r="AP895" s="362" t="e" cm="1">
        <f t="array" ref="AP895">IF($X895, "", INDEX(台羅韻母八聲調資料表, $AE895, $F895))</f>
        <v>#REF!</v>
      </c>
      <c r="AQ895" s="298"/>
      <c r="AR895" s="302" t="e">
        <f t="array" ref="AR895">IF($W895, "", INDEX(聲母資料表, $AA895, $AR$5))</f>
        <v>#REF!</v>
      </c>
      <c r="AS895" s="303" t="e">
        <f t="array" ref="AS895">IF($X895, "", INDEX(韻母資料表, $AD895, $AS$5))</f>
        <v>#REF!</v>
      </c>
      <c r="AT895" s="302" t="e">
        <f t="array" ref="AT895">IF($X895, "", INDEX(閩拼韻母八聲調資料表, $AE895, $AJ895))</f>
        <v>#REF!</v>
      </c>
      <c r="AV895" s="301" t="b">
        <f t="shared" si="348"/>
        <v>0</v>
      </c>
      <c r="AW895" s="301" t="str">
        <f>IF( $AV895, IFERROR( IF(MATCH( $E895, 顎音化聲母!$H$9:$H$37, 0), TRUE, FALSE), FALSE), "")</f>
        <v/>
      </c>
      <c r="AX895" s="301" t="str">
        <f t="array" ref="AX895">IF( AND($AV895, $AW895), INDEX(顎音化聲母資料表, MATCH( $D895 &amp; $E895, 顎音化聲母!$L$5:$L$136, 0), 3), "")</f>
        <v/>
      </c>
      <c r="AY895" s="301" t="e">
        <f t="shared" si="347"/>
        <v>#REF!</v>
      </c>
      <c r="AZ895" s="362" t="e">
        <f t="array" ref="AZ895">IF($AY895="", "", IF( $AX895&lt;&gt;"", $AX895,INDEX(聲母資料表, $AY895, $AZ$5)))</f>
        <v>#REF!</v>
      </c>
      <c r="BA895" s="362" t="e">
        <f t="array" ref="BA895">IF($X895, "", INDEX(方音八音反切資料表, $AE895, $AJ895))</f>
        <v>#REF!</v>
      </c>
    </row>
    <row r="896" spans="2:53">
      <c r="B896" s="307">
        <f t="shared" si="329"/>
        <v>889</v>
      </c>
      <c r="C896" s="404" t="e">
        <f>MID(#REF!, B896, 1)</f>
        <v>#REF!</v>
      </c>
      <c r="D896" s="312"/>
      <c r="E896" s="312"/>
      <c r="F896" s="296"/>
      <c r="G896" s="418" t="e">
        <f t="shared" si="330"/>
        <v>#REF!</v>
      </c>
      <c r="H896" s="269" t="e" cm="1">
        <f t="array" ref="H896">IF( OR($U896, NOT($V896), $X896), "",  $AF896 &amp; INDEX(中文數值資料表, $AJ896, 2) &amp; $AC896)</f>
        <v>#REF!</v>
      </c>
      <c r="I896" s="332" t="e">
        <f t="shared" si="331"/>
        <v>#REF!</v>
      </c>
      <c r="J896" s="333" t="e">
        <f t="shared" si="332"/>
        <v>#REF!</v>
      </c>
      <c r="K896" s="334" t="e">
        <f t="shared" si="333"/>
        <v>#REF!</v>
      </c>
      <c r="L896" s="335" t="e">
        <f t="shared" si="334"/>
        <v>#REF!</v>
      </c>
      <c r="M896" s="270" t="e">
        <f t="shared" ca="1" si="335"/>
        <v>#REF!</v>
      </c>
      <c r="N896" s="270" t="e">
        <f t="shared" ca="1" si="336"/>
        <v>#REF!</v>
      </c>
      <c r="O896" s="270" t="e">
        <f t="shared" ca="1" si="337"/>
        <v>#REF!</v>
      </c>
      <c r="P896" s="270" t="e">
        <f t="shared" ca="1" si="353"/>
        <v>#REF!</v>
      </c>
      <c r="Q896" s="270" t="e">
        <f t="shared" ca="1" si="353"/>
        <v>#REF!</v>
      </c>
      <c r="R896" s="271" t="e">
        <f t="shared" ca="1" si="338"/>
        <v>#REF!</v>
      </c>
      <c r="S896" s="271" t="e">
        <f t="shared" ca="1" si="339"/>
        <v>#REF!</v>
      </c>
      <c r="T896" s="244"/>
      <c r="U896" s="272" t="b">
        <f t="shared" si="340"/>
        <v>0</v>
      </c>
      <c r="V896" s="272" t="e">
        <f t="shared" si="341"/>
        <v>#REF!</v>
      </c>
      <c r="W896" s="272" t="e">
        <f t="shared" si="349"/>
        <v>#REF!</v>
      </c>
      <c r="X896" s="272" t="e">
        <f t="shared" si="342"/>
        <v>#REF!</v>
      </c>
      <c r="Y896" s="272" t="e">
        <f t="shared" si="343"/>
        <v>#REF!</v>
      </c>
      <c r="Z896" s="298"/>
      <c r="AA896" s="305" t="e">
        <f t="shared" si="344"/>
        <v>#REF!</v>
      </c>
      <c r="AB896" s="301" t="e" cm="1">
        <f t="array" ref="AB896">IF( $AA896="", "", INDEX(聲母資料表, $AA896, AB$5))</f>
        <v>#REF!</v>
      </c>
      <c r="AC896" s="301" t="e" cm="1">
        <f t="array" ref="AC896">IF( $AA896="", "", INDEX(聲母資料表, $AA896, AC$5))</f>
        <v>#REF!</v>
      </c>
      <c r="AD896" s="305" t="e">
        <f t="shared" si="345"/>
        <v>#REF!</v>
      </c>
      <c r="AE896" s="301" t="e" cm="1">
        <f t="array" ref="AE896">IF( $X896, "", INDEX(韻母資料表, AD896, AE$5))</f>
        <v>#REF!</v>
      </c>
      <c r="AF896" s="301" t="e" cm="1">
        <f t="array" ref="AF896">IF( $X896, "", INDEX(韻母資料表, AE896, AF$5))</f>
        <v>#REF!</v>
      </c>
      <c r="AG896" s="298"/>
      <c r="AH896" s="301" t="e">
        <f t="array" ref="AH896">IF( $X896, "", IF( INDEX(韻母資料表, AD896, $AH$5) = "入聲", TRUE, FALSE) )</f>
        <v>#REF!</v>
      </c>
      <c r="AI896" s="302" t="e">
        <f t="shared" si="346"/>
        <v>#REF!</v>
      </c>
      <c r="AJ896" s="302" t="e">
        <f t="shared" si="351"/>
        <v>#REF!</v>
      </c>
      <c r="AK896" s="362" t="e">
        <f t="array" ref="AK896">IF( $X896, "", INDEX(韻母資料表, $AD896, $AK$5))</f>
        <v>#REF!</v>
      </c>
      <c r="AL896" s="362" t="e">
        <f t="array" ref="AL896">IF($X896, "", INDEX(白話字韻母八聲調資料表, $AE896, $AJ896))</f>
        <v>#REF!</v>
      </c>
      <c r="AM896" s="298"/>
      <c r="AN896" s="362" t="e" cm="1">
        <f t="array" ref="AN896">IF($W896, "", INDEX(聲母資料表, $AA896, AN$5))</f>
        <v>#REF!</v>
      </c>
      <c r="AO896" s="367" t="e" cm="1">
        <f t="array" ref="AO896">IF($X896, "", INDEX(韻母資料表, $AD896, AO$5))</f>
        <v>#REF!</v>
      </c>
      <c r="AP896" s="362" t="e" cm="1">
        <f t="array" ref="AP896">IF($X896, "", INDEX(台羅韻母八聲調資料表, $AE896, $F896))</f>
        <v>#REF!</v>
      </c>
      <c r="AQ896" s="298"/>
      <c r="AR896" s="302" t="e">
        <f t="array" ref="AR896">IF($W896, "", INDEX(聲母資料表, $AA896, $AR$5))</f>
        <v>#REF!</v>
      </c>
      <c r="AS896" s="303" t="e">
        <f t="array" ref="AS896">IF($X896, "", INDEX(韻母資料表, $AD896, $AS$5))</f>
        <v>#REF!</v>
      </c>
      <c r="AT896" s="302" t="e">
        <f t="array" ref="AT896">IF($X896, "", INDEX(閩拼韻母八聲調資料表, $AE896, $AJ896))</f>
        <v>#REF!</v>
      </c>
      <c r="AV896" s="301" t="b">
        <f t="shared" si="348"/>
        <v>0</v>
      </c>
      <c r="AW896" s="301" t="str">
        <f>IF( $AV896, IFERROR( IF(MATCH( $E896, 顎音化聲母!$H$9:$H$37, 0), TRUE, FALSE), FALSE), "")</f>
        <v/>
      </c>
      <c r="AX896" s="301" t="str">
        <f t="array" ref="AX896">IF( AND($AV896, $AW896), INDEX(顎音化聲母資料表, MATCH( $D896 &amp; $E896, 顎音化聲母!$L$5:$L$136, 0), 3), "")</f>
        <v/>
      </c>
      <c r="AY896" s="301" t="e">
        <f t="shared" si="347"/>
        <v>#REF!</v>
      </c>
      <c r="AZ896" s="362" t="e">
        <f t="array" ref="AZ896">IF($AY896="", "", IF( $AX896&lt;&gt;"", $AX896,INDEX(聲母資料表, $AY896, $AZ$5)))</f>
        <v>#REF!</v>
      </c>
      <c r="BA896" s="362" t="e">
        <f t="array" ref="BA896">IF($X896, "", INDEX(方音八音反切資料表, $AE896, $AJ896))</f>
        <v>#REF!</v>
      </c>
    </row>
    <row r="897" spans="2:53">
      <c r="B897" s="307">
        <f t="shared" si="329"/>
        <v>890</v>
      </c>
      <c r="C897" s="404" t="e">
        <f>MID(#REF!, B897, 1)</f>
        <v>#REF!</v>
      </c>
      <c r="D897" s="312"/>
      <c r="E897" s="312"/>
      <c r="F897" s="296"/>
      <c r="G897" s="418" t="e">
        <f t="shared" si="330"/>
        <v>#REF!</v>
      </c>
      <c r="H897" s="269" t="e" cm="1">
        <f t="array" ref="H897">IF( OR($U897, NOT($V897), $X897), "",  $AF897 &amp; INDEX(中文數值資料表, $AJ897, 2) &amp; $AC897)</f>
        <v>#REF!</v>
      </c>
      <c r="I897" s="332" t="e">
        <f t="shared" si="331"/>
        <v>#REF!</v>
      </c>
      <c r="J897" s="333" t="e">
        <f t="shared" si="332"/>
        <v>#REF!</v>
      </c>
      <c r="K897" s="334" t="e">
        <f t="shared" si="333"/>
        <v>#REF!</v>
      </c>
      <c r="L897" s="335" t="e">
        <f t="shared" si="334"/>
        <v>#REF!</v>
      </c>
      <c r="M897" s="270" t="e">
        <f t="shared" ca="1" si="335"/>
        <v>#REF!</v>
      </c>
      <c r="N897" s="270" t="e">
        <f t="shared" ca="1" si="336"/>
        <v>#REF!</v>
      </c>
      <c r="O897" s="270" t="e">
        <f t="shared" ca="1" si="337"/>
        <v>#REF!</v>
      </c>
      <c r="P897" s="270" t="e">
        <f t="shared" ca="1" si="353"/>
        <v>#REF!</v>
      </c>
      <c r="Q897" s="270" t="e">
        <f t="shared" ca="1" si="353"/>
        <v>#REF!</v>
      </c>
      <c r="R897" s="271" t="e">
        <f t="shared" ca="1" si="338"/>
        <v>#REF!</v>
      </c>
      <c r="S897" s="271" t="e">
        <f t="shared" ca="1" si="339"/>
        <v>#REF!</v>
      </c>
      <c r="T897" s="244"/>
      <c r="U897" s="272" t="b">
        <f t="shared" si="340"/>
        <v>0</v>
      </c>
      <c r="V897" s="272" t="e">
        <f t="shared" si="341"/>
        <v>#REF!</v>
      </c>
      <c r="W897" s="272" t="e">
        <f t="shared" si="349"/>
        <v>#REF!</v>
      </c>
      <c r="X897" s="272" t="e">
        <f t="shared" si="342"/>
        <v>#REF!</v>
      </c>
      <c r="Y897" s="272" t="e">
        <f t="shared" si="343"/>
        <v>#REF!</v>
      </c>
      <c r="Z897" s="298"/>
      <c r="AA897" s="305" t="e">
        <f t="shared" si="344"/>
        <v>#REF!</v>
      </c>
      <c r="AB897" s="301" t="e" cm="1">
        <f t="array" ref="AB897">IF( $AA897="", "", INDEX(聲母資料表, $AA897, AB$5))</f>
        <v>#REF!</v>
      </c>
      <c r="AC897" s="301" t="e" cm="1">
        <f t="array" ref="AC897">IF( $AA897="", "", INDEX(聲母資料表, $AA897, AC$5))</f>
        <v>#REF!</v>
      </c>
      <c r="AD897" s="305" t="e">
        <f t="shared" si="345"/>
        <v>#REF!</v>
      </c>
      <c r="AE897" s="301" t="e" cm="1">
        <f t="array" ref="AE897">IF( $X897, "", INDEX(韻母資料表, AD897, AE$5))</f>
        <v>#REF!</v>
      </c>
      <c r="AF897" s="301" t="e" cm="1">
        <f t="array" ref="AF897">IF( $X897, "", INDEX(韻母資料表, AE897, AF$5))</f>
        <v>#REF!</v>
      </c>
      <c r="AG897" s="298"/>
      <c r="AH897" s="301" t="e">
        <f t="array" ref="AH897">IF( $X897, "", IF( INDEX(韻母資料表, AD897, $AH$5) = "入聲", TRUE, FALSE) )</f>
        <v>#REF!</v>
      </c>
      <c r="AI897" s="302" t="e">
        <f t="shared" si="346"/>
        <v>#REF!</v>
      </c>
      <c r="AJ897" s="302" t="e">
        <f t="shared" si="351"/>
        <v>#REF!</v>
      </c>
      <c r="AK897" s="362" t="e">
        <f t="array" ref="AK897">IF( $X897, "", INDEX(韻母資料表, $AD897, $AK$5))</f>
        <v>#REF!</v>
      </c>
      <c r="AL897" s="362" t="e">
        <f t="array" ref="AL897">IF($X897, "", INDEX(白話字韻母八聲調資料表, $AE897, $AJ897))</f>
        <v>#REF!</v>
      </c>
      <c r="AM897" s="298"/>
      <c r="AN897" s="362" t="e" cm="1">
        <f t="array" ref="AN897">IF($W897, "", INDEX(聲母資料表, $AA897, AN$5))</f>
        <v>#REF!</v>
      </c>
      <c r="AO897" s="367" t="e" cm="1">
        <f t="array" ref="AO897">IF($X897, "", INDEX(韻母資料表, $AD897, AO$5))</f>
        <v>#REF!</v>
      </c>
      <c r="AP897" s="362" t="e" cm="1">
        <f t="array" ref="AP897">IF($X897, "", INDEX(台羅韻母八聲調資料表, $AE897, $F897))</f>
        <v>#REF!</v>
      </c>
      <c r="AQ897" s="298"/>
      <c r="AR897" s="302" t="e">
        <f t="array" ref="AR897">IF($W897, "", INDEX(聲母資料表, $AA897, $AR$5))</f>
        <v>#REF!</v>
      </c>
      <c r="AS897" s="303" t="e">
        <f t="array" ref="AS897">IF($X897, "", INDEX(韻母資料表, $AD897, $AS$5))</f>
        <v>#REF!</v>
      </c>
      <c r="AT897" s="302" t="e">
        <f t="array" ref="AT897">IF($X897, "", INDEX(閩拼韻母八聲調資料表, $AE897, $AJ897))</f>
        <v>#REF!</v>
      </c>
      <c r="AV897" s="301" t="b">
        <f t="shared" si="348"/>
        <v>0</v>
      </c>
      <c r="AW897" s="301" t="str">
        <f>IF( $AV897, IFERROR( IF(MATCH( $E897, 顎音化聲母!$H$9:$H$37, 0), TRUE, FALSE), FALSE), "")</f>
        <v/>
      </c>
      <c r="AX897" s="301" t="str">
        <f t="array" ref="AX897">IF( AND($AV897, $AW897), INDEX(顎音化聲母資料表, MATCH( $D897 &amp; $E897, 顎音化聲母!$L$5:$L$136, 0), 3), "")</f>
        <v/>
      </c>
      <c r="AY897" s="301" t="e">
        <f t="shared" si="347"/>
        <v>#REF!</v>
      </c>
      <c r="AZ897" s="362" t="e">
        <f t="array" ref="AZ897">IF($AY897="", "", IF( $AX897&lt;&gt;"", $AX897,INDEX(聲母資料表, $AY897, $AZ$5)))</f>
        <v>#REF!</v>
      </c>
      <c r="BA897" s="362" t="e">
        <f t="array" ref="BA897">IF($X897, "", INDEX(方音八音反切資料表, $AE897, $AJ897))</f>
        <v>#REF!</v>
      </c>
    </row>
    <row r="898" spans="2:53">
      <c r="B898" s="307">
        <f t="shared" si="329"/>
        <v>891</v>
      </c>
      <c r="C898" s="404" t="e">
        <f>MID(#REF!, B898, 1)</f>
        <v>#REF!</v>
      </c>
      <c r="D898" s="312"/>
      <c r="E898" s="312"/>
      <c r="F898" s="296"/>
      <c r="G898" s="418" t="e">
        <f t="shared" si="330"/>
        <v>#REF!</v>
      </c>
      <c r="H898" s="269" t="e" cm="1">
        <f t="array" ref="H898">IF( OR($U898, NOT($V898), $X898), "",  $AF898 &amp; INDEX(中文數值資料表, $AJ898, 2) &amp; $AC898)</f>
        <v>#REF!</v>
      </c>
      <c r="I898" s="332" t="e">
        <f t="shared" si="331"/>
        <v>#REF!</v>
      </c>
      <c r="J898" s="333" t="e">
        <f t="shared" si="332"/>
        <v>#REF!</v>
      </c>
      <c r="K898" s="334" t="e">
        <f t="shared" si="333"/>
        <v>#REF!</v>
      </c>
      <c r="L898" s="335" t="e">
        <f t="shared" si="334"/>
        <v>#REF!</v>
      </c>
      <c r="M898" s="270" t="e">
        <f t="shared" ca="1" si="335"/>
        <v>#REF!</v>
      </c>
      <c r="N898" s="270" t="e">
        <f t="shared" ca="1" si="336"/>
        <v>#REF!</v>
      </c>
      <c r="O898" s="270" t="e">
        <f t="shared" ca="1" si="337"/>
        <v>#REF!</v>
      </c>
      <c r="P898" s="270" t="e">
        <f t="shared" ca="1" si="353"/>
        <v>#REF!</v>
      </c>
      <c r="Q898" s="270" t="e">
        <f t="shared" ca="1" si="353"/>
        <v>#REF!</v>
      </c>
      <c r="R898" s="271" t="e">
        <f t="shared" ca="1" si="338"/>
        <v>#REF!</v>
      </c>
      <c r="S898" s="271" t="e">
        <f t="shared" ca="1" si="339"/>
        <v>#REF!</v>
      </c>
      <c r="T898" s="244"/>
      <c r="U898" s="272" t="b">
        <f t="shared" si="340"/>
        <v>0</v>
      </c>
      <c r="V898" s="272" t="e">
        <f t="shared" si="341"/>
        <v>#REF!</v>
      </c>
      <c r="W898" s="272" t="e">
        <f t="shared" si="349"/>
        <v>#REF!</v>
      </c>
      <c r="X898" s="272" t="e">
        <f t="shared" si="342"/>
        <v>#REF!</v>
      </c>
      <c r="Y898" s="272" t="e">
        <f t="shared" si="343"/>
        <v>#REF!</v>
      </c>
      <c r="Z898" s="298"/>
      <c r="AA898" s="305" t="e">
        <f t="shared" si="344"/>
        <v>#REF!</v>
      </c>
      <c r="AB898" s="301" t="e" cm="1">
        <f t="array" ref="AB898">IF( $AA898="", "", INDEX(聲母資料表, $AA898, AB$5))</f>
        <v>#REF!</v>
      </c>
      <c r="AC898" s="301" t="e" cm="1">
        <f t="array" ref="AC898">IF( $AA898="", "", INDEX(聲母資料表, $AA898, AC$5))</f>
        <v>#REF!</v>
      </c>
      <c r="AD898" s="305" t="e">
        <f t="shared" si="345"/>
        <v>#REF!</v>
      </c>
      <c r="AE898" s="301" t="e" cm="1">
        <f t="array" ref="AE898">IF( $X898, "", INDEX(韻母資料表, AD898, AE$5))</f>
        <v>#REF!</v>
      </c>
      <c r="AF898" s="301" t="e" cm="1">
        <f t="array" ref="AF898">IF( $X898, "", INDEX(韻母資料表, AE898, AF$5))</f>
        <v>#REF!</v>
      </c>
      <c r="AG898" s="298"/>
      <c r="AH898" s="301" t="e">
        <f t="array" ref="AH898">IF( $X898, "", IF( INDEX(韻母資料表, AD898, $AH$5) = "入聲", TRUE, FALSE) )</f>
        <v>#REF!</v>
      </c>
      <c r="AI898" s="302" t="e">
        <f t="shared" si="346"/>
        <v>#REF!</v>
      </c>
      <c r="AJ898" s="302" t="e">
        <f t="shared" si="351"/>
        <v>#REF!</v>
      </c>
      <c r="AK898" s="362" t="e">
        <f t="array" ref="AK898">IF( $X898, "", INDEX(韻母資料表, $AD898, $AK$5))</f>
        <v>#REF!</v>
      </c>
      <c r="AL898" s="362" t="e">
        <f t="array" ref="AL898">IF($X898, "", INDEX(白話字韻母八聲調資料表, $AE898, $AJ898))</f>
        <v>#REF!</v>
      </c>
      <c r="AM898" s="298"/>
      <c r="AN898" s="362" t="e" cm="1">
        <f t="array" ref="AN898">IF($W898, "", INDEX(聲母資料表, $AA898, AN$5))</f>
        <v>#REF!</v>
      </c>
      <c r="AO898" s="367" t="e" cm="1">
        <f t="array" ref="AO898">IF($X898, "", INDEX(韻母資料表, $AD898, AO$5))</f>
        <v>#REF!</v>
      </c>
      <c r="AP898" s="362" t="e" cm="1">
        <f t="array" ref="AP898">IF($X898, "", INDEX(台羅韻母八聲調資料表, $AE898, $F898))</f>
        <v>#REF!</v>
      </c>
      <c r="AQ898" s="298"/>
      <c r="AR898" s="302" t="e">
        <f t="array" ref="AR898">IF($W898, "", INDEX(聲母資料表, $AA898, $AR$5))</f>
        <v>#REF!</v>
      </c>
      <c r="AS898" s="303" t="e">
        <f t="array" ref="AS898">IF($X898, "", INDEX(韻母資料表, $AD898, $AS$5))</f>
        <v>#REF!</v>
      </c>
      <c r="AT898" s="302" t="e">
        <f t="array" ref="AT898">IF($X898, "", INDEX(閩拼韻母八聲調資料表, $AE898, $AJ898))</f>
        <v>#REF!</v>
      </c>
      <c r="AV898" s="301" t="b">
        <f t="shared" si="348"/>
        <v>0</v>
      </c>
      <c r="AW898" s="301" t="str">
        <f>IF( $AV898, IFERROR( IF(MATCH( $E898, 顎音化聲母!$H$9:$H$37, 0), TRUE, FALSE), FALSE), "")</f>
        <v/>
      </c>
      <c r="AX898" s="301" t="str">
        <f t="array" ref="AX898">IF( AND($AV898, $AW898), INDEX(顎音化聲母資料表, MATCH( $D898 &amp; $E898, 顎音化聲母!$L$5:$L$136, 0), 3), "")</f>
        <v/>
      </c>
      <c r="AY898" s="301" t="e">
        <f t="shared" si="347"/>
        <v>#REF!</v>
      </c>
      <c r="AZ898" s="362" t="e">
        <f t="array" ref="AZ898">IF($AY898="", "", IF( $AX898&lt;&gt;"", $AX898,INDEX(聲母資料表, $AY898, $AZ$5)))</f>
        <v>#REF!</v>
      </c>
      <c r="BA898" s="362" t="e">
        <f t="array" ref="BA898">IF($X898, "", INDEX(方音八音反切資料表, $AE898, $AJ898))</f>
        <v>#REF!</v>
      </c>
    </row>
    <row r="899" spans="2:53">
      <c r="B899" s="307">
        <f t="shared" si="329"/>
        <v>892</v>
      </c>
      <c r="C899" s="404" t="e">
        <f>MID(#REF!, B899, 1)</f>
        <v>#REF!</v>
      </c>
      <c r="D899" s="312"/>
      <c r="E899" s="312"/>
      <c r="F899" s="296"/>
      <c r="G899" s="418" t="e">
        <f t="shared" si="330"/>
        <v>#REF!</v>
      </c>
      <c r="H899" s="269" t="e" cm="1">
        <f t="array" ref="H899">IF( OR($U899, NOT($V899), $X899), "",  $AF899 &amp; INDEX(中文數值資料表, $AJ899, 2) &amp; $AC899)</f>
        <v>#REF!</v>
      </c>
      <c r="I899" s="332" t="e">
        <f t="shared" si="331"/>
        <v>#REF!</v>
      </c>
      <c r="J899" s="333" t="e">
        <f t="shared" si="332"/>
        <v>#REF!</v>
      </c>
      <c r="K899" s="334" t="e">
        <f t="shared" si="333"/>
        <v>#REF!</v>
      </c>
      <c r="L899" s="335" t="e">
        <f t="shared" si="334"/>
        <v>#REF!</v>
      </c>
      <c r="M899" s="270" t="e">
        <f t="shared" ca="1" si="335"/>
        <v>#REF!</v>
      </c>
      <c r="N899" s="270" t="e">
        <f t="shared" ca="1" si="336"/>
        <v>#REF!</v>
      </c>
      <c r="O899" s="270" t="e">
        <f t="shared" ca="1" si="337"/>
        <v>#REF!</v>
      </c>
      <c r="P899" s="270" t="e">
        <f t="shared" ca="1" si="353"/>
        <v>#REF!</v>
      </c>
      <c r="Q899" s="270" t="e">
        <f t="shared" ca="1" si="353"/>
        <v>#REF!</v>
      </c>
      <c r="R899" s="271" t="e">
        <f t="shared" ca="1" si="338"/>
        <v>#REF!</v>
      </c>
      <c r="S899" s="271" t="e">
        <f t="shared" ca="1" si="339"/>
        <v>#REF!</v>
      </c>
      <c r="T899" s="244"/>
      <c r="U899" s="272" t="b">
        <f t="shared" si="340"/>
        <v>0</v>
      </c>
      <c r="V899" s="272" t="e">
        <f t="shared" si="341"/>
        <v>#REF!</v>
      </c>
      <c r="W899" s="272" t="e">
        <f t="shared" si="349"/>
        <v>#REF!</v>
      </c>
      <c r="X899" s="272" t="e">
        <f t="shared" si="342"/>
        <v>#REF!</v>
      </c>
      <c r="Y899" s="272" t="e">
        <f t="shared" si="343"/>
        <v>#REF!</v>
      </c>
      <c r="Z899" s="298"/>
      <c r="AA899" s="305" t="e">
        <f t="shared" si="344"/>
        <v>#REF!</v>
      </c>
      <c r="AB899" s="301" t="e" cm="1">
        <f t="array" ref="AB899">IF( $AA899="", "", INDEX(聲母資料表, $AA899, AB$5))</f>
        <v>#REF!</v>
      </c>
      <c r="AC899" s="301" t="e" cm="1">
        <f t="array" ref="AC899">IF( $AA899="", "", INDEX(聲母資料表, $AA899, AC$5))</f>
        <v>#REF!</v>
      </c>
      <c r="AD899" s="305" t="e">
        <f t="shared" si="345"/>
        <v>#REF!</v>
      </c>
      <c r="AE899" s="301" t="e" cm="1">
        <f t="array" ref="AE899">IF( $X899, "", INDEX(韻母資料表, AD899, AE$5))</f>
        <v>#REF!</v>
      </c>
      <c r="AF899" s="301" t="e" cm="1">
        <f t="array" ref="AF899">IF( $X899, "", INDEX(韻母資料表, AE899, AF$5))</f>
        <v>#REF!</v>
      </c>
      <c r="AG899" s="298"/>
      <c r="AH899" s="301" t="e">
        <f t="array" ref="AH899">IF( $X899, "", IF( INDEX(韻母資料表, AD899, $AH$5) = "入聲", TRUE, FALSE) )</f>
        <v>#REF!</v>
      </c>
      <c r="AI899" s="302" t="e">
        <f t="shared" si="346"/>
        <v>#REF!</v>
      </c>
      <c r="AJ899" s="302" t="e">
        <f t="shared" si="351"/>
        <v>#REF!</v>
      </c>
      <c r="AK899" s="362" t="e">
        <f t="array" ref="AK899">IF( $X899, "", INDEX(韻母資料表, $AD899, $AK$5))</f>
        <v>#REF!</v>
      </c>
      <c r="AL899" s="362" t="e">
        <f t="array" ref="AL899">IF($X899, "", INDEX(白話字韻母八聲調資料表, $AE899, $AJ899))</f>
        <v>#REF!</v>
      </c>
      <c r="AM899" s="298"/>
      <c r="AN899" s="362" t="e" cm="1">
        <f t="array" ref="AN899">IF($W899, "", INDEX(聲母資料表, $AA899, AN$5))</f>
        <v>#REF!</v>
      </c>
      <c r="AO899" s="367" t="e" cm="1">
        <f t="array" ref="AO899">IF($X899, "", INDEX(韻母資料表, $AD899, AO$5))</f>
        <v>#REF!</v>
      </c>
      <c r="AP899" s="362" t="e" cm="1">
        <f t="array" ref="AP899">IF($X899, "", INDEX(台羅韻母八聲調資料表, $AE899, $F899))</f>
        <v>#REF!</v>
      </c>
      <c r="AQ899" s="298"/>
      <c r="AR899" s="302" t="e">
        <f t="array" ref="AR899">IF($W899, "", INDEX(聲母資料表, $AA899, $AR$5))</f>
        <v>#REF!</v>
      </c>
      <c r="AS899" s="303" t="e">
        <f t="array" ref="AS899">IF($X899, "", INDEX(韻母資料表, $AD899, $AS$5))</f>
        <v>#REF!</v>
      </c>
      <c r="AT899" s="302" t="e">
        <f t="array" ref="AT899">IF($X899, "", INDEX(閩拼韻母八聲調資料表, $AE899, $AJ899))</f>
        <v>#REF!</v>
      </c>
      <c r="AV899" s="301" t="b">
        <f t="shared" si="348"/>
        <v>0</v>
      </c>
      <c r="AW899" s="301" t="str">
        <f>IF( $AV899, IFERROR( IF(MATCH( $E899, 顎音化聲母!$H$9:$H$37, 0), TRUE, FALSE), FALSE), "")</f>
        <v/>
      </c>
      <c r="AX899" s="301" t="str">
        <f t="array" ref="AX899">IF( AND($AV899, $AW899), INDEX(顎音化聲母資料表, MATCH( $D899 &amp; $E899, 顎音化聲母!$L$5:$L$136, 0), 3), "")</f>
        <v/>
      </c>
      <c r="AY899" s="301" t="e">
        <f t="shared" si="347"/>
        <v>#REF!</v>
      </c>
      <c r="AZ899" s="362" t="e">
        <f t="array" ref="AZ899">IF($AY899="", "", IF( $AX899&lt;&gt;"", $AX899,INDEX(聲母資料表, $AY899, $AZ$5)))</f>
        <v>#REF!</v>
      </c>
      <c r="BA899" s="362" t="e">
        <f t="array" ref="BA899">IF($X899, "", INDEX(方音八音反切資料表, $AE899, $AJ899))</f>
        <v>#REF!</v>
      </c>
    </row>
    <row r="900" spans="2:53">
      <c r="B900" s="307">
        <f t="shared" si="329"/>
        <v>893</v>
      </c>
      <c r="C900" s="404" t="e">
        <f>MID(#REF!, B900, 1)</f>
        <v>#REF!</v>
      </c>
      <c r="D900" s="312"/>
      <c r="E900" s="312"/>
      <c r="F900" s="296"/>
      <c r="G900" s="418" t="e">
        <f t="shared" si="330"/>
        <v>#REF!</v>
      </c>
      <c r="H900" s="269" t="e" cm="1">
        <f t="array" ref="H900">IF( OR($U900, NOT($V900), $X900), "",  $AF900 &amp; INDEX(中文數值資料表, $AJ900, 2) &amp; $AC900)</f>
        <v>#REF!</v>
      </c>
      <c r="I900" s="332" t="e">
        <f t="shared" si="331"/>
        <v>#REF!</v>
      </c>
      <c r="J900" s="333" t="e">
        <f t="shared" si="332"/>
        <v>#REF!</v>
      </c>
      <c r="K900" s="334" t="e">
        <f t="shared" si="333"/>
        <v>#REF!</v>
      </c>
      <c r="L900" s="335" t="e">
        <f t="shared" si="334"/>
        <v>#REF!</v>
      </c>
      <c r="M900" s="270" t="e">
        <f t="shared" ca="1" si="335"/>
        <v>#REF!</v>
      </c>
      <c r="N900" s="270" t="e">
        <f t="shared" ca="1" si="336"/>
        <v>#REF!</v>
      </c>
      <c r="O900" s="270" t="e">
        <f t="shared" ca="1" si="337"/>
        <v>#REF!</v>
      </c>
      <c r="P900" s="270" t="e">
        <f t="shared" ca="1" si="353"/>
        <v>#REF!</v>
      </c>
      <c r="Q900" s="270" t="e">
        <f t="shared" ca="1" si="353"/>
        <v>#REF!</v>
      </c>
      <c r="R900" s="271" t="e">
        <f t="shared" ca="1" si="338"/>
        <v>#REF!</v>
      </c>
      <c r="S900" s="271" t="e">
        <f t="shared" ca="1" si="339"/>
        <v>#REF!</v>
      </c>
      <c r="T900" s="244"/>
      <c r="U900" s="272" t="b">
        <f t="shared" si="340"/>
        <v>0</v>
      </c>
      <c r="V900" s="272" t="e">
        <f t="shared" si="341"/>
        <v>#REF!</v>
      </c>
      <c r="W900" s="272" t="e">
        <f t="shared" si="349"/>
        <v>#REF!</v>
      </c>
      <c r="X900" s="272" t="e">
        <f t="shared" si="342"/>
        <v>#REF!</v>
      </c>
      <c r="Y900" s="272" t="e">
        <f t="shared" si="343"/>
        <v>#REF!</v>
      </c>
      <c r="Z900" s="298"/>
      <c r="AA900" s="305" t="e">
        <f t="shared" si="344"/>
        <v>#REF!</v>
      </c>
      <c r="AB900" s="301" t="e" cm="1">
        <f t="array" ref="AB900">IF( $AA900="", "", INDEX(聲母資料表, $AA900, AB$5))</f>
        <v>#REF!</v>
      </c>
      <c r="AC900" s="301" t="e" cm="1">
        <f t="array" ref="AC900">IF( $AA900="", "", INDEX(聲母資料表, $AA900, AC$5))</f>
        <v>#REF!</v>
      </c>
      <c r="AD900" s="305" t="e">
        <f t="shared" si="345"/>
        <v>#REF!</v>
      </c>
      <c r="AE900" s="301" t="e" cm="1">
        <f t="array" ref="AE900">IF( $X900, "", INDEX(韻母資料表, AD900, AE$5))</f>
        <v>#REF!</v>
      </c>
      <c r="AF900" s="301" t="e" cm="1">
        <f t="array" ref="AF900">IF( $X900, "", INDEX(韻母資料表, AE900, AF$5))</f>
        <v>#REF!</v>
      </c>
      <c r="AG900" s="298"/>
      <c r="AH900" s="301" t="e">
        <f t="array" ref="AH900">IF( $X900, "", IF( INDEX(韻母資料表, AD900, $AH$5) = "入聲", TRUE, FALSE) )</f>
        <v>#REF!</v>
      </c>
      <c r="AI900" s="302" t="e">
        <f t="shared" si="346"/>
        <v>#REF!</v>
      </c>
      <c r="AJ900" s="302" t="e">
        <f t="shared" si="351"/>
        <v>#REF!</v>
      </c>
      <c r="AK900" s="362" t="e">
        <f t="array" ref="AK900">IF( $X900, "", INDEX(韻母資料表, $AD900, $AK$5))</f>
        <v>#REF!</v>
      </c>
      <c r="AL900" s="362" t="e">
        <f t="array" ref="AL900">IF($X900, "", INDEX(白話字韻母八聲調資料表, $AE900, $AJ900))</f>
        <v>#REF!</v>
      </c>
      <c r="AM900" s="298"/>
      <c r="AN900" s="362" t="e" cm="1">
        <f t="array" ref="AN900">IF($W900, "", INDEX(聲母資料表, $AA900, AN$5))</f>
        <v>#REF!</v>
      </c>
      <c r="AO900" s="367" t="e" cm="1">
        <f t="array" ref="AO900">IF($X900, "", INDEX(韻母資料表, $AD900, AO$5))</f>
        <v>#REF!</v>
      </c>
      <c r="AP900" s="362" t="e" cm="1">
        <f t="array" ref="AP900">IF($X900, "", INDEX(台羅韻母八聲調資料表, $AE900, $F900))</f>
        <v>#REF!</v>
      </c>
      <c r="AQ900" s="298"/>
      <c r="AR900" s="302" t="e">
        <f t="array" ref="AR900">IF($W900, "", INDEX(聲母資料表, $AA900, $AR$5))</f>
        <v>#REF!</v>
      </c>
      <c r="AS900" s="303" t="e">
        <f t="array" ref="AS900">IF($X900, "", INDEX(韻母資料表, $AD900, $AS$5))</f>
        <v>#REF!</v>
      </c>
      <c r="AT900" s="302" t="e">
        <f t="array" ref="AT900">IF($X900, "", INDEX(閩拼韻母八聲調資料表, $AE900, $AJ900))</f>
        <v>#REF!</v>
      </c>
      <c r="AV900" s="301" t="b">
        <f t="shared" si="348"/>
        <v>0</v>
      </c>
      <c r="AW900" s="301" t="str">
        <f>IF( $AV900, IFERROR( IF(MATCH( $E900, 顎音化聲母!$H$9:$H$37, 0), TRUE, FALSE), FALSE), "")</f>
        <v/>
      </c>
      <c r="AX900" s="301" t="str">
        <f t="array" ref="AX900">IF( AND($AV900, $AW900), INDEX(顎音化聲母資料表, MATCH( $D900 &amp; $E900, 顎音化聲母!$L$5:$L$136, 0), 3), "")</f>
        <v/>
      </c>
      <c r="AY900" s="301" t="e">
        <f t="shared" si="347"/>
        <v>#REF!</v>
      </c>
      <c r="AZ900" s="362" t="e">
        <f t="array" ref="AZ900">IF($AY900="", "", IF( $AX900&lt;&gt;"", $AX900,INDEX(聲母資料表, $AY900, $AZ$5)))</f>
        <v>#REF!</v>
      </c>
      <c r="BA900" s="362" t="e">
        <f t="array" ref="BA900">IF($X900, "", INDEX(方音八音反切資料表, $AE900, $AJ900))</f>
        <v>#REF!</v>
      </c>
    </row>
    <row r="901" spans="2:53">
      <c r="B901" s="307">
        <f t="shared" si="329"/>
        <v>894</v>
      </c>
      <c r="C901" s="404" t="e">
        <f>MID(#REF!, B901, 1)</f>
        <v>#REF!</v>
      </c>
      <c r="D901" s="312"/>
      <c r="E901" s="312"/>
      <c r="F901" s="296"/>
      <c r="G901" s="418" t="e">
        <f t="shared" si="330"/>
        <v>#REF!</v>
      </c>
      <c r="H901" s="269" t="e" cm="1">
        <f t="array" ref="H901">IF( OR($U901, NOT($V901), $X901), "",  $AF901 &amp; INDEX(中文數值資料表, $AJ901, 2) &amp; $AC901)</f>
        <v>#REF!</v>
      </c>
      <c r="I901" s="332" t="e">
        <f t="shared" si="331"/>
        <v>#REF!</v>
      </c>
      <c r="J901" s="333" t="e">
        <f t="shared" si="332"/>
        <v>#REF!</v>
      </c>
      <c r="K901" s="334" t="e">
        <f t="shared" si="333"/>
        <v>#REF!</v>
      </c>
      <c r="L901" s="335" t="e">
        <f t="shared" si="334"/>
        <v>#REF!</v>
      </c>
      <c r="M901" s="270" t="e">
        <f t="shared" ca="1" si="335"/>
        <v>#REF!</v>
      </c>
      <c r="N901" s="270" t="e">
        <f t="shared" ca="1" si="336"/>
        <v>#REF!</v>
      </c>
      <c r="O901" s="270" t="e">
        <f t="shared" ca="1" si="337"/>
        <v>#REF!</v>
      </c>
      <c r="P901" s="270" t="e">
        <f t="shared" ca="1" si="353"/>
        <v>#REF!</v>
      </c>
      <c r="Q901" s="270" t="e">
        <f t="shared" ca="1" si="353"/>
        <v>#REF!</v>
      </c>
      <c r="R901" s="271" t="e">
        <f t="shared" ca="1" si="338"/>
        <v>#REF!</v>
      </c>
      <c r="S901" s="271" t="e">
        <f t="shared" ca="1" si="339"/>
        <v>#REF!</v>
      </c>
      <c r="T901" s="244"/>
      <c r="U901" s="272" t="b">
        <f t="shared" si="340"/>
        <v>0</v>
      </c>
      <c r="V901" s="272" t="e">
        <f t="shared" si="341"/>
        <v>#REF!</v>
      </c>
      <c r="W901" s="272" t="e">
        <f t="shared" si="349"/>
        <v>#REF!</v>
      </c>
      <c r="X901" s="272" t="e">
        <f t="shared" si="342"/>
        <v>#REF!</v>
      </c>
      <c r="Y901" s="272" t="e">
        <f t="shared" si="343"/>
        <v>#REF!</v>
      </c>
      <c r="Z901" s="298"/>
      <c r="AA901" s="305" t="e">
        <f t="shared" si="344"/>
        <v>#REF!</v>
      </c>
      <c r="AB901" s="301" t="e" cm="1">
        <f t="array" ref="AB901">IF( $AA901="", "", INDEX(聲母資料表, $AA901, AB$5))</f>
        <v>#REF!</v>
      </c>
      <c r="AC901" s="301" t="e" cm="1">
        <f t="array" ref="AC901">IF( $AA901="", "", INDEX(聲母資料表, $AA901, AC$5))</f>
        <v>#REF!</v>
      </c>
      <c r="AD901" s="305" t="e">
        <f t="shared" si="345"/>
        <v>#REF!</v>
      </c>
      <c r="AE901" s="301" t="e" cm="1">
        <f t="array" ref="AE901">IF( $X901, "", INDEX(韻母資料表, AD901, AE$5))</f>
        <v>#REF!</v>
      </c>
      <c r="AF901" s="301" t="e" cm="1">
        <f t="array" ref="AF901">IF( $X901, "", INDEX(韻母資料表, AE901, AF$5))</f>
        <v>#REF!</v>
      </c>
      <c r="AG901" s="298"/>
      <c r="AH901" s="301" t="e">
        <f t="array" ref="AH901">IF( $X901, "", IF( INDEX(韻母資料表, AD901, $AH$5) = "入聲", TRUE, FALSE) )</f>
        <v>#REF!</v>
      </c>
      <c r="AI901" s="302" t="e">
        <f t="shared" si="346"/>
        <v>#REF!</v>
      </c>
      <c r="AJ901" s="302" t="e">
        <f t="shared" si="351"/>
        <v>#REF!</v>
      </c>
      <c r="AK901" s="362" t="e">
        <f t="array" ref="AK901">IF( $X901, "", INDEX(韻母資料表, $AD901, $AK$5))</f>
        <v>#REF!</v>
      </c>
      <c r="AL901" s="362" t="e">
        <f t="array" ref="AL901">IF($X901, "", INDEX(白話字韻母八聲調資料表, $AE901, $AJ901))</f>
        <v>#REF!</v>
      </c>
      <c r="AM901" s="298"/>
      <c r="AN901" s="362" t="e" cm="1">
        <f t="array" ref="AN901">IF($W901, "", INDEX(聲母資料表, $AA901, AN$5))</f>
        <v>#REF!</v>
      </c>
      <c r="AO901" s="367" t="e" cm="1">
        <f t="array" ref="AO901">IF($X901, "", INDEX(韻母資料表, $AD901, AO$5))</f>
        <v>#REF!</v>
      </c>
      <c r="AP901" s="362" t="e" cm="1">
        <f t="array" ref="AP901">IF($X901, "", INDEX(台羅韻母八聲調資料表, $AE901, $F901))</f>
        <v>#REF!</v>
      </c>
      <c r="AQ901" s="298"/>
      <c r="AR901" s="302" t="e">
        <f t="array" ref="AR901">IF($W901, "", INDEX(聲母資料表, $AA901, $AR$5))</f>
        <v>#REF!</v>
      </c>
      <c r="AS901" s="303" t="e">
        <f t="array" ref="AS901">IF($X901, "", INDEX(韻母資料表, $AD901, $AS$5))</f>
        <v>#REF!</v>
      </c>
      <c r="AT901" s="302" t="e">
        <f t="array" ref="AT901">IF($X901, "", INDEX(閩拼韻母八聲調資料表, $AE901, $AJ901))</f>
        <v>#REF!</v>
      </c>
      <c r="AV901" s="301" t="b">
        <f t="shared" si="348"/>
        <v>0</v>
      </c>
      <c r="AW901" s="301" t="str">
        <f>IF( $AV901, IFERROR( IF(MATCH( $E901, 顎音化聲母!$H$9:$H$37, 0), TRUE, FALSE), FALSE), "")</f>
        <v/>
      </c>
      <c r="AX901" s="301" t="str">
        <f t="array" ref="AX901">IF( AND($AV901, $AW901), INDEX(顎音化聲母資料表, MATCH( $D901 &amp; $E901, 顎音化聲母!$L$5:$L$136, 0), 3), "")</f>
        <v/>
      </c>
      <c r="AY901" s="301" t="e">
        <f t="shared" si="347"/>
        <v>#REF!</v>
      </c>
      <c r="AZ901" s="362" t="e">
        <f t="array" ref="AZ901">IF($AY901="", "", IF( $AX901&lt;&gt;"", $AX901,INDEX(聲母資料表, $AY901, $AZ$5)))</f>
        <v>#REF!</v>
      </c>
      <c r="BA901" s="362" t="e">
        <f t="array" ref="BA901">IF($X901, "", INDEX(方音八音反切資料表, $AE901, $AJ901))</f>
        <v>#REF!</v>
      </c>
    </row>
    <row r="902" spans="2:53">
      <c r="B902" s="307">
        <f t="shared" si="329"/>
        <v>895</v>
      </c>
      <c r="C902" s="404" t="e">
        <f>MID(#REF!, B902, 1)</f>
        <v>#REF!</v>
      </c>
      <c r="D902" s="312"/>
      <c r="E902" s="312"/>
      <c r="F902" s="296"/>
      <c r="G902" s="418" t="e">
        <f t="shared" si="330"/>
        <v>#REF!</v>
      </c>
      <c r="H902" s="269" t="e" cm="1">
        <f t="array" ref="H902">IF( OR($U902, NOT($V902), $X902), "",  $AF902 &amp; INDEX(中文數值資料表, $AJ902, 2) &amp; $AC902)</f>
        <v>#REF!</v>
      </c>
      <c r="I902" s="332" t="e">
        <f t="shared" si="331"/>
        <v>#REF!</v>
      </c>
      <c r="J902" s="333" t="e">
        <f t="shared" si="332"/>
        <v>#REF!</v>
      </c>
      <c r="K902" s="334" t="e">
        <f t="shared" si="333"/>
        <v>#REF!</v>
      </c>
      <c r="L902" s="335" t="e">
        <f t="shared" si="334"/>
        <v>#REF!</v>
      </c>
      <c r="M902" s="270" t="e">
        <f t="shared" ca="1" si="335"/>
        <v>#REF!</v>
      </c>
      <c r="N902" s="270" t="e">
        <f t="shared" ca="1" si="336"/>
        <v>#REF!</v>
      </c>
      <c r="O902" s="270" t="e">
        <f t="shared" ca="1" si="337"/>
        <v>#REF!</v>
      </c>
      <c r="P902" s="270" t="e">
        <f t="shared" ca="1" si="353"/>
        <v>#REF!</v>
      </c>
      <c r="Q902" s="270" t="e">
        <f t="shared" ca="1" si="353"/>
        <v>#REF!</v>
      </c>
      <c r="R902" s="271" t="e">
        <f t="shared" ca="1" si="338"/>
        <v>#REF!</v>
      </c>
      <c r="S902" s="271" t="e">
        <f t="shared" ca="1" si="339"/>
        <v>#REF!</v>
      </c>
      <c r="T902" s="244"/>
      <c r="U902" s="272" t="b">
        <f t="shared" si="340"/>
        <v>0</v>
      </c>
      <c r="V902" s="272" t="e">
        <f t="shared" si="341"/>
        <v>#REF!</v>
      </c>
      <c r="W902" s="272" t="e">
        <f t="shared" si="349"/>
        <v>#REF!</v>
      </c>
      <c r="X902" s="272" t="e">
        <f t="shared" si="342"/>
        <v>#REF!</v>
      </c>
      <c r="Y902" s="272" t="e">
        <f t="shared" si="343"/>
        <v>#REF!</v>
      </c>
      <c r="Z902" s="298"/>
      <c r="AA902" s="305" t="e">
        <f t="shared" si="344"/>
        <v>#REF!</v>
      </c>
      <c r="AB902" s="301" t="e" cm="1">
        <f t="array" ref="AB902">IF( $AA902="", "", INDEX(聲母資料表, $AA902, AB$5))</f>
        <v>#REF!</v>
      </c>
      <c r="AC902" s="301" t="e" cm="1">
        <f t="array" ref="AC902">IF( $AA902="", "", INDEX(聲母資料表, $AA902, AC$5))</f>
        <v>#REF!</v>
      </c>
      <c r="AD902" s="305" t="e">
        <f t="shared" si="345"/>
        <v>#REF!</v>
      </c>
      <c r="AE902" s="301" t="e" cm="1">
        <f t="array" ref="AE902">IF( $X902, "", INDEX(韻母資料表, AD902, AE$5))</f>
        <v>#REF!</v>
      </c>
      <c r="AF902" s="301" t="e" cm="1">
        <f t="array" ref="AF902">IF( $X902, "", INDEX(韻母資料表, AE902, AF$5))</f>
        <v>#REF!</v>
      </c>
      <c r="AG902" s="298"/>
      <c r="AH902" s="301" t="e">
        <f t="array" ref="AH902">IF( $X902, "", IF( INDEX(韻母資料表, AD902, $AH$5) = "入聲", TRUE, FALSE) )</f>
        <v>#REF!</v>
      </c>
      <c r="AI902" s="302" t="e">
        <f t="shared" si="346"/>
        <v>#REF!</v>
      </c>
      <c r="AJ902" s="302" t="e">
        <f t="shared" si="351"/>
        <v>#REF!</v>
      </c>
      <c r="AK902" s="362" t="e">
        <f t="array" ref="AK902">IF( $X902, "", INDEX(韻母資料表, $AD902, $AK$5))</f>
        <v>#REF!</v>
      </c>
      <c r="AL902" s="362" t="e">
        <f t="array" ref="AL902">IF($X902, "", INDEX(白話字韻母八聲調資料表, $AE902, $AJ902))</f>
        <v>#REF!</v>
      </c>
      <c r="AM902" s="298"/>
      <c r="AN902" s="362" t="e" cm="1">
        <f t="array" ref="AN902">IF($W902, "", INDEX(聲母資料表, $AA902, AN$5))</f>
        <v>#REF!</v>
      </c>
      <c r="AO902" s="367" t="e" cm="1">
        <f t="array" ref="AO902">IF($X902, "", INDEX(韻母資料表, $AD902, AO$5))</f>
        <v>#REF!</v>
      </c>
      <c r="AP902" s="362" t="e" cm="1">
        <f t="array" ref="AP902">IF($X902, "", INDEX(台羅韻母八聲調資料表, $AE902, $F902))</f>
        <v>#REF!</v>
      </c>
      <c r="AQ902" s="298"/>
      <c r="AR902" s="302" t="e">
        <f t="array" ref="AR902">IF($W902, "", INDEX(聲母資料表, $AA902, $AR$5))</f>
        <v>#REF!</v>
      </c>
      <c r="AS902" s="303" t="e">
        <f t="array" ref="AS902">IF($X902, "", INDEX(韻母資料表, $AD902, $AS$5))</f>
        <v>#REF!</v>
      </c>
      <c r="AT902" s="302" t="e">
        <f t="array" ref="AT902">IF($X902, "", INDEX(閩拼韻母八聲調資料表, $AE902, $AJ902))</f>
        <v>#REF!</v>
      </c>
      <c r="AV902" s="301" t="b">
        <f t="shared" si="348"/>
        <v>0</v>
      </c>
      <c r="AW902" s="301" t="str">
        <f>IF( $AV902, IFERROR( IF(MATCH( $E902, 顎音化聲母!$H$9:$H$37, 0), TRUE, FALSE), FALSE), "")</f>
        <v/>
      </c>
      <c r="AX902" s="301" t="str">
        <f t="array" ref="AX902">IF( AND($AV902, $AW902), INDEX(顎音化聲母資料表, MATCH( $D902 &amp; $E902, 顎音化聲母!$L$5:$L$136, 0), 3), "")</f>
        <v/>
      </c>
      <c r="AY902" s="301" t="e">
        <f t="shared" si="347"/>
        <v>#REF!</v>
      </c>
      <c r="AZ902" s="362" t="e">
        <f t="array" ref="AZ902">IF($AY902="", "", IF( $AX902&lt;&gt;"", $AX902,INDEX(聲母資料表, $AY902, $AZ$5)))</f>
        <v>#REF!</v>
      </c>
      <c r="BA902" s="362" t="e">
        <f t="array" ref="BA902">IF($X902, "", INDEX(方音八音反切資料表, $AE902, $AJ902))</f>
        <v>#REF!</v>
      </c>
    </row>
    <row r="903" spans="2:53">
      <c r="B903" s="307">
        <f t="shared" si="329"/>
        <v>896</v>
      </c>
      <c r="C903" s="404" t="e">
        <f>MID(#REF!, B903, 1)</f>
        <v>#REF!</v>
      </c>
      <c r="D903" s="312"/>
      <c r="E903" s="312"/>
      <c r="F903" s="296"/>
      <c r="G903" s="418" t="e">
        <f t="shared" si="330"/>
        <v>#REF!</v>
      </c>
      <c r="H903" s="269" t="e" cm="1">
        <f t="array" ref="H903">IF( OR($U903, NOT($V903), $X903), "",  $AF903 &amp; INDEX(中文數值資料表, $AJ903, 2) &amp; $AC903)</f>
        <v>#REF!</v>
      </c>
      <c r="I903" s="332" t="e">
        <f t="shared" si="331"/>
        <v>#REF!</v>
      </c>
      <c r="J903" s="333" t="e">
        <f t="shared" si="332"/>
        <v>#REF!</v>
      </c>
      <c r="K903" s="334" t="e">
        <f t="shared" si="333"/>
        <v>#REF!</v>
      </c>
      <c r="L903" s="335" t="e">
        <f t="shared" si="334"/>
        <v>#REF!</v>
      </c>
      <c r="M903" s="270" t="e">
        <f t="shared" ca="1" si="335"/>
        <v>#REF!</v>
      </c>
      <c r="N903" s="270" t="e">
        <f t="shared" ca="1" si="336"/>
        <v>#REF!</v>
      </c>
      <c r="O903" s="270" t="e">
        <f t="shared" ca="1" si="337"/>
        <v>#REF!</v>
      </c>
      <c r="P903" s="270" t="e">
        <f t="shared" ca="1" si="353"/>
        <v>#REF!</v>
      </c>
      <c r="Q903" s="270" t="e">
        <f t="shared" ca="1" si="353"/>
        <v>#REF!</v>
      </c>
      <c r="R903" s="271" t="e">
        <f t="shared" ca="1" si="338"/>
        <v>#REF!</v>
      </c>
      <c r="S903" s="271" t="e">
        <f t="shared" ca="1" si="339"/>
        <v>#REF!</v>
      </c>
      <c r="T903" s="244"/>
      <c r="U903" s="272" t="b">
        <f t="shared" si="340"/>
        <v>0</v>
      </c>
      <c r="V903" s="272" t="e">
        <f t="shared" si="341"/>
        <v>#REF!</v>
      </c>
      <c r="W903" s="272" t="e">
        <f t="shared" si="349"/>
        <v>#REF!</v>
      </c>
      <c r="X903" s="272" t="e">
        <f t="shared" si="342"/>
        <v>#REF!</v>
      </c>
      <c r="Y903" s="272" t="e">
        <f t="shared" si="343"/>
        <v>#REF!</v>
      </c>
      <c r="Z903" s="298"/>
      <c r="AA903" s="305" t="e">
        <f t="shared" si="344"/>
        <v>#REF!</v>
      </c>
      <c r="AB903" s="301" t="e" cm="1">
        <f t="array" ref="AB903">IF( $AA903="", "", INDEX(聲母資料表, $AA903, AB$5))</f>
        <v>#REF!</v>
      </c>
      <c r="AC903" s="301" t="e" cm="1">
        <f t="array" ref="AC903">IF( $AA903="", "", INDEX(聲母資料表, $AA903, AC$5))</f>
        <v>#REF!</v>
      </c>
      <c r="AD903" s="305" t="e">
        <f t="shared" si="345"/>
        <v>#REF!</v>
      </c>
      <c r="AE903" s="301" t="e" cm="1">
        <f t="array" ref="AE903">IF( $X903, "", INDEX(韻母資料表, AD903, AE$5))</f>
        <v>#REF!</v>
      </c>
      <c r="AF903" s="301" t="e" cm="1">
        <f t="array" ref="AF903">IF( $X903, "", INDEX(韻母資料表, AE903, AF$5))</f>
        <v>#REF!</v>
      </c>
      <c r="AG903" s="298"/>
      <c r="AH903" s="301" t="e">
        <f t="array" ref="AH903">IF( $X903, "", IF( INDEX(韻母資料表, AD903, $AH$5) = "入聲", TRUE, FALSE) )</f>
        <v>#REF!</v>
      </c>
      <c r="AI903" s="302" t="e">
        <f t="shared" si="346"/>
        <v>#REF!</v>
      </c>
      <c r="AJ903" s="302" t="e">
        <f t="shared" si="351"/>
        <v>#REF!</v>
      </c>
      <c r="AK903" s="362" t="e">
        <f t="array" ref="AK903">IF( $X903, "", INDEX(韻母資料表, $AD903, $AK$5))</f>
        <v>#REF!</v>
      </c>
      <c r="AL903" s="362" t="e">
        <f t="array" ref="AL903">IF($X903, "", INDEX(白話字韻母八聲調資料表, $AE903, $AJ903))</f>
        <v>#REF!</v>
      </c>
      <c r="AM903" s="298"/>
      <c r="AN903" s="362" t="e" cm="1">
        <f t="array" ref="AN903">IF($W903, "", INDEX(聲母資料表, $AA903, AN$5))</f>
        <v>#REF!</v>
      </c>
      <c r="AO903" s="367" t="e" cm="1">
        <f t="array" ref="AO903">IF($X903, "", INDEX(韻母資料表, $AD903, AO$5))</f>
        <v>#REF!</v>
      </c>
      <c r="AP903" s="362" t="e" cm="1">
        <f t="array" ref="AP903">IF($X903, "", INDEX(台羅韻母八聲調資料表, $AE903, $F903))</f>
        <v>#REF!</v>
      </c>
      <c r="AQ903" s="298"/>
      <c r="AR903" s="302" t="e">
        <f t="array" ref="AR903">IF($W903, "", INDEX(聲母資料表, $AA903, $AR$5))</f>
        <v>#REF!</v>
      </c>
      <c r="AS903" s="303" t="e">
        <f t="array" ref="AS903">IF($X903, "", INDEX(韻母資料表, $AD903, $AS$5))</f>
        <v>#REF!</v>
      </c>
      <c r="AT903" s="302" t="e">
        <f t="array" ref="AT903">IF($X903, "", INDEX(閩拼韻母八聲調資料表, $AE903, $AJ903))</f>
        <v>#REF!</v>
      </c>
      <c r="AV903" s="301" t="b">
        <f t="shared" si="348"/>
        <v>0</v>
      </c>
      <c r="AW903" s="301" t="str">
        <f>IF( $AV903, IFERROR( IF(MATCH( $E903, 顎音化聲母!$H$9:$H$37, 0), TRUE, FALSE), FALSE), "")</f>
        <v/>
      </c>
      <c r="AX903" s="301" t="str">
        <f t="array" ref="AX903">IF( AND($AV903, $AW903), INDEX(顎音化聲母資料表, MATCH( $D903 &amp; $E903, 顎音化聲母!$L$5:$L$136, 0), 3), "")</f>
        <v/>
      </c>
      <c r="AY903" s="301" t="e">
        <f t="shared" si="347"/>
        <v>#REF!</v>
      </c>
      <c r="AZ903" s="362" t="e">
        <f t="array" ref="AZ903">IF($AY903="", "", IF( $AX903&lt;&gt;"", $AX903,INDEX(聲母資料表, $AY903, $AZ$5)))</f>
        <v>#REF!</v>
      </c>
      <c r="BA903" s="362" t="e">
        <f t="array" ref="BA903">IF($X903, "", INDEX(方音八音反切資料表, $AE903, $AJ903))</f>
        <v>#REF!</v>
      </c>
    </row>
    <row r="904" spans="2:53">
      <c r="B904" s="307">
        <f t="shared" ref="B904:B967" si="354">ROW() - ROW($7:$7)</f>
        <v>897</v>
      </c>
      <c r="C904" s="404" t="e">
        <f>MID(#REF!, B904, 1)</f>
        <v>#REF!</v>
      </c>
      <c r="D904" s="312"/>
      <c r="E904" s="312"/>
      <c r="F904" s="296"/>
      <c r="G904" s="418" t="e">
        <f t="shared" ref="G904:G967" si="355" xml:space="preserve"> IF(NOT($V904), "", C904 &amp; " (" &amp; _xlfn.CONCAT(D904:F904) &amp; ") " )</f>
        <v>#REF!</v>
      </c>
      <c r="H904" s="269" t="e" cm="1">
        <f t="array" ref="H904">IF( OR($U904, NOT($V904), $X904), "",  $AF904 &amp; INDEX(中文數值資料表, $AJ904, 2) &amp; $AC904)</f>
        <v>#REF!</v>
      </c>
      <c r="I904" s="332" t="e">
        <f t="shared" ref="I904:I967" si="356">IF( NOT($U904), TRIM( $D904 &amp; $AL904), "")</f>
        <v>#REF!</v>
      </c>
      <c r="J904" s="333" t="e">
        <f t="shared" ref="J904:J967" si="357">IF( NOT($U904), TRIM( $AN904 &amp; $AP904 ), "")</f>
        <v>#REF!</v>
      </c>
      <c r="K904" s="334" t="e">
        <f t="shared" ref="K904:K967" si="358">IF( NOT($U904), TRIM($AR904 &amp; $AT904), "")</f>
        <v>#REF!</v>
      </c>
      <c r="L904" s="335" t="e">
        <f t="shared" ref="L904:L967" si="359">IF( NOT($U904), TRIM($AZ904 &amp; $BA904), "")</f>
        <v>#REF!</v>
      </c>
      <c r="M904" s="270" t="e">
        <f t="shared" ref="M904:M967" ca="1" si="360">IF( $U904, "\ltjruby{" &amp; $C904 &amp; "}{}\" &amp; CHAR(10), IF($C904=CHAR(10), "\vskip 0.5 cm" &amp; CHAR(10), "\ltjruby{" &amp; $C904 &amp; "}{" &amp; INDIRECT( ADDRESS(ROW(), COLUMN() - $G$5) ) &amp; "}\" &amp; CHAR(10)))</f>
        <v>#REF!</v>
      </c>
      <c r="N904" s="270" t="e">
        <f t="shared" ref="N904:N967" ca="1" si="361">IF( $U904, ($C904 &amp; CHAR(10)), IF($C904=CHAR(10), (CHAR(10) &amp; "&lt;/p&gt;" &amp; CHAR(10) &amp; "&lt;p&gt;" &amp; CHAR(10)), "&lt;ruby&gt;" &amp; $C904 &amp; "&lt;rt&gt;" &amp; INDIRECT( ADDRESS(ROW(), COLUMN() - $P$5) ) &amp; "&lt;/rt&gt;&lt;/ruby&gt;" &amp; CHAR(10))
)</f>
        <v>#REF!</v>
      </c>
      <c r="O904" s="270" t="e">
        <f t="shared" ref="O904:O967" ca="1" si="362">IF( $U904, ($C904 &amp; CHAR(10)), IF($C904=CHAR(10), (CHAR(10) &amp; "&lt;/p&gt;" &amp; CHAR(10) &amp; "&lt;p&gt;" &amp; CHAR(10)), "&lt;ruby&gt;" &amp; $C904 &amp; "&lt;rt&gt;" &amp; INDIRECT( ADDRESS(ROW(), COLUMN() - $O$5) ) &amp; "&lt;/rt&gt;&lt;/ruby&gt;" &amp; CHAR(10)))</f>
        <v>#REF!</v>
      </c>
      <c r="P904" s="270" t="e">
        <f t="shared" ca="1" si="353"/>
        <v>#REF!</v>
      </c>
      <c r="Q904" s="270" t="e">
        <f t="shared" ca="1" si="353"/>
        <v>#REF!</v>
      </c>
      <c r="R904" s="271" t="e">
        <f t="shared" ref="R904:R967" ca="1" si="363">IF( $U904, ($C904 &amp; CHAR(10)), IF($C904=CHAR(10), (CHAR(10) &amp; "&lt;/p&gt;" &amp; CHAR(10) &amp; "&lt;p&gt;" &amp; CHAR(10)), "&lt;ruby&gt;" &amp; $C904 &amp; "&lt;rtc&gt;" &amp; INDIRECT( ADDRESS(ROW(), COLUMN() - $R$5) ) &amp; "&lt;/rtc&gt;&lt;/ruby&gt;" &amp; CHAR(10)))</f>
        <v>#REF!</v>
      </c>
      <c r="S904" s="271" t="e">
        <f t="shared" ref="S904:S967" ca="1" si="364">IF( $U904, ($C904 &amp; CHAR(10)), IF($C904=CHAR(10), (CHAR(10) &amp; "&lt;/p&gt;" &amp; CHAR(10) &amp; "&lt;p&gt;" &amp; CHAR(10)), "&lt;ruby&gt;" &amp; $C904  &amp; "&lt;rt&gt;" &amp; INDIRECT( ADDRESS(ROW(), COLUMN() - $S$4) ) &amp; "&lt;/rt&gt;" &amp; "&lt;rtc&gt;" &amp; INDIRECT( ADDRESS(ROW(), COLUMN() - $S$5) ) &amp; "&lt;/rtc&gt;&lt;/ruby&gt;"&amp; CHAR(10)))</f>
        <v>#REF!</v>
      </c>
      <c r="T904" s="244"/>
      <c r="U904" s="272" t="b">
        <f t="shared" ref="U904:U967" si="365">IFERROR( IF( MATCH($C904, 標題符號清單, 0) &gt; 0, TRUE, FALSE), FALSE)</f>
        <v>0</v>
      </c>
      <c r="V904" s="272" t="e">
        <f t="shared" ref="V904:V967" si="366">AND( NOT($U904), $C904&lt;&gt;"", $C904&lt;&gt;CHAR(10) )</f>
        <v>#REF!</v>
      </c>
      <c r="W904" s="272" t="e">
        <f t="shared" si="349"/>
        <v>#REF!</v>
      </c>
      <c r="X904" s="272" t="e">
        <f t="shared" ref="X904:X967" si="367">IF( OR($U904, NOT($V904)), TRUE, IF($E904="", TRUE, FALSE))</f>
        <v>#REF!</v>
      </c>
      <c r="Y904" s="272" t="e">
        <f t="shared" ref="Y904:Y967" si="368">AND($V904, $F904="")</f>
        <v>#REF!</v>
      </c>
      <c r="Z904" s="298"/>
      <c r="AA904" s="305" t="e">
        <f t="shared" ref="AA904:AA967" si="369">IF(OR($U904, NOT($V904)), "", IF($D904="", 18, MATCH($D904, 聲母碼, 0)) )</f>
        <v>#REF!</v>
      </c>
      <c r="AB904" s="301" t="e" cm="1">
        <f t="array" ref="AB904">IF( $AA904="", "", INDEX(聲母資料表, $AA904, AB$5))</f>
        <v>#REF!</v>
      </c>
      <c r="AC904" s="301" t="e" cm="1">
        <f t="array" ref="AC904">IF( $AA904="", "", INDEX(聲母資料表, $AA904, AC$5))</f>
        <v>#REF!</v>
      </c>
      <c r="AD904" s="305" t="e">
        <f t="shared" ref="AD904:AD967" si="370">IF( $X904, "", MATCH(E904, 韻母碼, 0) )</f>
        <v>#REF!</v>
      </c>
      <c r="AE904" s="301" t="e" cm="1">
        <f t="array" ref="AE904">IF( $X904, "", INDEX(韻母資料表, AD904, AE$5))</f>
        <v>#REF!</v>
      </c>
      <c r="AF904" s="301" t="e" cm="1">
        <f t="array" ref="AF904">IF( $X904, "", INDEX(韻母資料表, AE904, AF$5))</f>
        <v>#REF!</v>
      </c>
      <c r="AG904" s="298"/>
      <c r="AH904" s="301" t="e">
        <f t="array" ref="AH904">IF( $X904, "", IF( INDEX(韻母資料表, AD904, $AH$5) = "入聲", TRUE, FALSE) )</f>
        <v>#REF!</v>
      </c>
      <c r="AI904" s="302" t="e">
        <f t="shared" ref="AI904:AI967" si="371">IF($V904=FALSE, "", IF($AH904=TRUE, 4, 1))</f>
        <v>#REF!</v>
      </c>
      <c r="AJ904" s="302" t="e">
        <f t="shared" si="351"/>
        <v>#REF!</v>
      </c>
      <c r="AK904" s="362" t="e">
        <f t="array" ref="AK904">IF( $X904, "", INDEX(韻母資料表, $AD904, $AK$5))</f>
        <v>#REF!</v>
      </c>
      <c r="AL904" s="362" t="e">
        <f t="array" ref="AL904">IF($X904, "", INDEX(白話字韻母八聲調資料表, $AE904, $AJ904))</f>
        <v>#REF!</v>
      </c>
      <c r="AM904" s="298"/>
      <c r="AN904" s="362" t="e" cm="1">
        <f t="array" ref="AN904">IF($W904, "", INDEX(聲母資料表, $AA904, AN$5))</f>
        <v>#REF!</v>
      </c>
      <c r="AO904" s="367" t="e" cm="1">
        <f t="array" ref="AO904">IF($X904, "", INDEX(韻母資料表, $AD904, AO$5))</f>
        <v>#REF!</v>
      </c>
      <c r="AP904" s="362" t="e" cm="1">
        <f t="array" ref="AP904">IF($X904, "", INDEX(台羅韻母八聲調資料表, $AE904, $F904))</f>
        <v>#REF!</v>
      </c>
      <c r="AQ904" s="298"/>
      <c r="AR904" s="302" t="e">
        <f t="array" ref="AR904">IF($W904, "", INDEX(聲母資料表, $AA904, $AR$5))</f>
        <v>#REF!</v>
      </c>
      <c r="AS904" s="303" t="e">
        <f t="array" ref="AS904">IF($X904, "", INDEX(韻母資料表, $AD904, $AS$5))</f>
        <v>#REF!</v>
      </c>
      <c r="AT904" s="302" t="e">
        <f t="array" ref="AT904">IF($X904, "", INDEX(閩拼韻母八聲調資料表, $AE904, $AJ904))</f>
        <v>#REF!</v>
      </c>
      <c r="AV904" s="301" t="b">
        <f t="shared" si="348"/>
        <v>0</v>
      </c>
      <c r="AW904" s="301" t="str">
        <f>IF( $AV904, IFERROR( IF(MATCH( $E904, 顎音化聲母!$H$9:$H$37, 0), TRUE, FALSE), FALSE), "")</f>
        <v/>
      </c>
      <c r="AX904" s="301" t="str">
        <f t="array" ref="AX904">IF( AND($AV904, $AW904), INDEX(顎音化聲母資料表, MATCH( $D904 &amp; $E904, 顎音化聲母!$L$5:$L$136, 0), 3), "")</f>
        <v/>
      </c>
      <c r="AY904" s="301" t="e">
        <f t="shared" ref="AY904:AY967" si="372">IF($W904, "", AA904)</f>
        <v>#REF!</v>
      </c>
      <c r="AZ904" s="362" t="e">
        <f t="array" ref="AZ904">IF($AY904="", "", IF( $AX904&lt;&gt;"", $AX904,INDEX(聲母資料表, $AY904, $AZ$5)))</f>
        <v>#REF!</v>
      </c>
      <c r="BA904" s="362" t="e">
        <f t="array" ref="BA904">IF($X904, "", INDEX(方音八音反切資料表, $AE904, $AJ904))</f>
        <v>#REF!</v>
      </c>
    </row>
    <row r="905" spans="2:53">
      <c r="B905" s="307">
        <f t="shared" si="354"/>
        <v>898</v>
      </c>
      <c r="C905" s="404" t="e">
        <f>MID(#REF!, B905, 1)</f>
        <v>#REF!</v>
      </c>
      <c r="D905" s="312"/>
      <c r="E905" s="312"/>
      <c r="F905" s="296"/>
      <c r="G905" s="418" t="e">
        <f t="shared" si="355"/>
        <v>#REF!</v>
      </c>
      <c r="H905" s="269" t="e" cm="1">
        <f t="array" ref="H905">IF( OR($U905, NOT($V905), $X905), "",  $AF905 &amp; INDEX(中文數值資料表, $AJ905, 2) &amp; $AC905)</f>
        <v>#REF!</v>
      </c>
      <c r="I905" s="332" t="e">
        <f t="shared" si="356"/>
        <v>#REF!</v>
      </c>
      <c r="J905" s="333" t="e">
        <f t="shared" si="357"/>
        <v>#REF!</v>
      </c>
      <c r="K905" s="334" t="e">
        <f t="shared" si="358"/>
        <v>#REF!</v>
      </c>
      <c r="L905" s="335" t="e">
        <f t="shared" si="359"/>
        <v>#REF!</v>
      </c>
      <c r="M905" s="270" t="e">
        <f t="shared" ca="1" si="360"/>
        <v>#REF!</v>
      </c>
      <c r="N905" s="270" t="e">
        <f t="shared" ca="1" si="361"/>
        <v>#REF!</v>
      </c>
      <c r="O905" s="270" t="e">
        <f t="shared" ca="1" si="362"/>
        <v>#REF!</v>
      </c>
      <c r="P905" s="270" t="e">
        <f t="shared" ca="1" si="353"/>
        <v>#REF!</v>
      </c>
      <c r="Q905" s="270" t="e">
        <f t="shared" ca="1" si="353"/>
        <v>#REF!</v>
      </c>
      <c r="R905" s="271" t="e">
        <f t="shared" ca="1" si="363"/>
        <v>#REF!</v>
      </c>
      <c r="S905" s="271" t="e">
        <f t="shared" ca="1" si="364"/>
        <v>#REF!</v>
      </c>
      <c r="T905" s="244"/>
      <c r="U905" s="272" t="b">
        <f t="shared" si="365"/>
        <v>0</v>
      </c>
      <c r="V905" s="272" t="e">
        <f t="shared" si="366"/>
        <v>#REF!</v>
      </c>
      <c r="W905" s="272" t="e">
        <f t="shared" si="349"/>
        <v>#REF!</v>
      </c>
      <c r="X905" s="272" t="e">
        <f t="shared" si="367"/>
        <v>#REF!</v>
      </c>
      <c r="Y905" s="272" t="e">
        <f t="shared" si="368"/>
        <v>#REF!</v>
      </c>
      <c r="Z905" s="298"/>
      <c r="AA905" s="305" t="e">
        <f t="shared" si="369"/>
        <v>#REF!</v>
      </c>
      <c r="AB905" s="301" t="e" cm="1">
        <f t="array" ref="AB905">IF( $AA905="", "", INDEX(聲母資料表, $AA905, AB$5))</f>
        <v>#REF!</v>
      </c>
      <c r="AC905" s="301" t="e" cm="1">
        <f t="array" ref="AC905">IF( $AA905="", "", INDEX(聲母資料表, $AA905, AC$5))</f>
        <v>#REF!</v>
      </c>
      <c r="AD905" s="305" t="e">
        <f t="shared" si="370"/>
        <v>#REF!</v>
      </c>
      <c r="AE905" s="301" t="e" cm="1">
        <f t="array" ref="AE905">IF( $X905, "", INDEX(韻母資料表, AD905, AE$5))</f>
        <v>#REF!</v>
      </c>
      <c r="AF905" s="301" t="e" cm="1">
        <f t="array" ref="AF905">IF( $X905, "", INDEX(韻母資料表, AE905, AF$5))</f>
        <v>#REF!</v>
      </c>
      <c r="AG905" s="298"/>
      <c r="AH905" s="301" t="e">
        <f t="array" ref="AH905">IF( $X905, "", IF( INDEX(韻母資料表, AD905, $AH$5) = "入聲", TRUE, FALSE) )</f>
        <v>#REF!</v>
      </c>
      <c r="AI905" s="302" t="e">
        <f t="shared" si="371"/>
        <v>#REF!</v>
      </c>
      <c r="AJ905" s="302" t="e">
        <f t="shared" si="351"/>
        <v>#REF!</v>
      </c>
      <c r="AK905" s="362" t="e">
        <f t="array" ref="AK905">IF( $X905, "", INDEX(韻母資料表, $AD905, $AK$5))</f>
        <v>#REF!</v>
      </c>
      <c r="AL905" s="362" t="e">
        <f t="array" ref="AL905">IF($X905, "", INDEX(白話字韻母八聲調資料表, $AE905, $AJ905))</f>
        <v>#REF!</v>
      </c>
      <c r="AM905" s="298"/>
      <c r="AN905" s="362" t="e" cm="1">
        <f t="array" ref="AN905">IF($W905, "", INDEX(聲母資料表, $AA905, AN$5))</f>
        <v>#REF!</v>
      </c>
      <c r="AO905" s="367" t="e" cm="1">
        <f t="array" ref="AO905">IF($X905, "", INDEX(韻母資料表, $AD905, AO$5))</f>
        <v>#REF!</v>
      </c>
      <c r="AP905" s="362" t="e" cm="1">
        <f t="array" ref="AP905">IF($X905, "", INDEX(台羅韻母八聲調資料表, $AE905, $F905))</f>
        <v>#REF!</v>
      </c>
      <c r="AQ905" s="298"/>
      <c r="AR905" s="302" t="e">
        <f t="array" ref="AR905">IF($W905, "", INDEX(聲母資料表, $AA905, $AR$5))</f>
        <v>#REF!</v>
      </c>
      <c r="AS905" s="303" t="e">
        <f t="array" ref="AS905">IF($X905, "", INDEX(韻母資料表, $AD905, $AS$5))</f>
        <v>#REF!</v>
      </c>
      <c r="AT905" s="302" t="e">
        <f t="array" ref="AT905">IF($X905, "", INDEX(閩拼韻母八聲調資料表, $AE905, $AJ905))</f>
        <v>#REF!</v>
      </c>
      <c r="AV905" s="301" t="b">
        <f t="shared" ref="AV905:AV968" si="373">IF( OR($D905="ch", $D905="chh", $D905="j", $D905="s"), TRUE, FALSE)</f>
        <v>0</v>
      </c>
      <c r="AW905" s="301" t="str">
        <f>IF( $AV905, IFERROR( IF(MATCH( $E905, 顎音化聲母!$H$9:$H$37, 0), TRUE, FALSE), FALSE), "")</f>
        <v/>
      </c>
      <c r="AX905" s="301" t="str">
        <f t="array" ref="AX905">IF( AND($AV905, $AW905), INDEX(顎音化聲母資料表, MATCH( $D905 &amp; $E905, 顎音化聲母!$L$5:$L$136, 0), 3), "")</f>
        <v/>
      </c>
      <c r="AY905" s="301" t="e">
        <f t="shared" si="372"/>
        <v>#REF!</v>
      </c>
      <c r="AZ905" s="362" t="e">
        <f t="array" ref="AZ905">IF($AY905="", "", IF( $AX905&lt;&gt;"", $AX905,INDEX(聲母資料表, $AY905, $AZ$5)))</f>
        <v>#REF!</v>
      </c>
      <c r="BA905" s="362" t="e">
        <f t="array" ref="BA905">IF($X905, "", INDEX(方音八音反切資料表, $AE905, $AJ905))</f>
        <v>#REF!</v>
      </c>
    </row>
    <row r="906" spans="2:53">
      <c r="B906" s="307">
        <f t="shared" si="354"/>
        <v>899</v>
      </c>
      <c r="C906" s="404" t="e">
        <f>MID(#REF!, B906, 1)</f>
        <v>#REF!</v>
      </c>
      <c r="D906" s="312"/>
      <c r="E906" s="312"/>
      <c r="F906" s="296"/>
      <c r="G906" s="418" t="e">
        <f t="shared" si="355"/>
        <v>#REF!</v>
      </c>
      <c r="H906" s="269" t="e" cm="1">
        <f t="array" ref="H906">IF( OR($U906, NOT($V906), $X906), "",  $AF906 &amp; INDEX(中文數值資料表, $AJ906, 2) &amp; $AC906)</f>
        <v>#REF!</v>
      </c>
      <c r="I906" s="332" t="e">
        <f t="shared" si="356"/>
        <v>#REF!</v>
      </c>
      <c r="J906" s="333" t="e">
        <f t="shared" si="357"/>
        <v>#REF!</v>
      </c>
      <c r="K906" s="334" t="e">
        <f t="shared" si="358"/>
        <v>#REF!</v>
      </c>
      <c r="L906" s="335" t="e">
        <f t="shared" si="359"/>
        <v>#REF!</v>
      </c>
      <c r="M906" s="270" t="e">
        <f t="shared" ca="1" si="360"/>
        <v>#REF!</v>
      </c>
      <c r="N906" s="270" t="e">
        <f t="shared" ca="1" si="361"/>
        <v>#REF!</v>
      </c>
      <c r="O906" s="270" t="e">
        <f t="shared" ca="1" si="362"/>
        <v>#REF!</v>
      </c>
      <c r="P906" s="270" t="e">
        <f t="shared" ca="1" si="353"/>
        <v>#REF!</v>
      </c>
      <c r="Q906" s="270" t="e">
        <f t="shared" ca="1" si="353"/>
        <v>#REF!</v>
      </c>
      <c r="R906" s="271" t="e">
        <f t="shared" ca="1" si="363"/>
        <v>#REF!</v>
      </c>
      <c r="S906" s="271" t="e">
        <f t="shared" ca="1" si="364"/>
        <v>#REF!</v>
      </c>
      <c r="T906" s="244"/>
      <c r="U906" s="272" t="b">
        <f t="shared" si="365"/>
        <v>0</v>
      </c>
      <c r="V906" s="272" t="e">
        <f t="shared" si="366"/>
        <v>#REF!</v>
      </c>
      <c r="W906" s="272" t="e">
        <f t="shared" ref="W906:W969" si="374">IF( OR($U906, NOT($V906)), TRUE, IF($D906="", TRUE, FALSE) )</f>
        <v>#REF!</v>
      </c>
      <c r="X906" s="272" t="e">
        <f t="shared" si="367"/>
        <v>#REF!</v>
      </c>
      <c r="Y906" s="272" t="e">
        <f t="shared" si="368"/>
        <v>#REF!</v>
      </c>
      <c r="Z906" s="298"/>
      <c r="AA906" s="305" t="e">
        <f t="shared" si="369"/>
        <v>#REF!</v>
      </c>
      <c r="AB906" s="301" t="e" cm="1">
        <f t="array" ref="AB906">IF( $AA906="", "", INDEX(聲母資料表, $AA906, AB$5))</f>
        <v>#REF!</v>
      </c>
      <c r="AC906" s="301" t="e" cm="1">
        <f t="array" ref="AC906">IF( $AA906="", "", INDEX(聲母資料表, $AA906, AC$5))</f>
        <v>#REF!</v>
      </c>
      <c r="AD906" s="305" t="e">
        <f t="shared" si="370"/>
        <v>#REF!</v>
      </c>
      <c r="AE906" s="301" t="e" cm="1">
        <f t="array" ref="AE906">IF( $X906, "", INDEX(韻母資料表, AD906, AE$5))</f>
        <v>#REF!</v>
      </c>
      <c r="AF906" s="301" t="e" cm="1">
        <f t="array" ref="AF906">IF( $X906, "", INDEX(韻母資料表, AE906, AF$5))</f>
        <v>#REF!</v>
      </c>
      <c r="AG906" s="298"/>
      <c r="AH906" s="301" t="e">
        <f t="array" ref="AH906">IF( $X906, "", IF( INDEX(韻母資料表, AD906, $AH$5) = "入聲", TRUE, FALSE) )</f>
        <v>#REF!</v>
      </c>
      <c r="AI906" s="302" t="e">
        <f t="shared" si="371"/>
        <v>#REF!</v>
      </c>
      <c r="AJ906" s="302" t="e">
        <f t="shared" si="351"/>
        <v>#REF!</v>
      </c>
      <c r="AK906" s="362" t="e">
        <f t="array" ref="AK906">IF( $X906, "", INDEX(韻母資料表, $AD906, $AK$5))</f>
        <v>#REF!</v>
      </c>
      <c r="AL906" s="362" t="e">
        <f t="array" ref="AL906">IF($X906, "", INDEX(白話字韻母八聲調資料表, $AE906, $AJ906))</f>
        <v>#REF!</v>
      </c>
      <c r="AM906" s="298"/>
      <c r="AN906" s="362" t="e" cm="1">
        <f t="array" ref="AN906">IF($W906, "", INDEX(聲母資料表, $AA906, AN$5))</f>
        <v>#REF!</v>
      </c>
      <c r="AO906" s="367" t="e" cm="1">
        <f t="array" ref="AO906">IF($X906, "", INDEX(韻母資料表, $AD906, AO$5))</f>
        <v>#REF!</v>
      </c>
      <c r="AP906" s="362" t="e" cm="1">
        <f t="array" ref="AP906">IF($X906, "", INDEX(台羅韻母八聲調資料表, $AE906, $F906))</f>
        <v>#REF!</v>
      </c>
      <c r="AQ906" s="298"/>
      <c r="AR906" s="302" t="e">
        <f t="array" ref="AR906">IF($W906, "", INDEX(聲母資料表, $AA906, $AR$5))</f>
        <v>#REF!</v>
      </c>
      <c r="AS906" s="303" t="e">
        <f t="array" ref="AS906">IF($X906, "", INDEX(韻母資料表, $AD906, $AS$5))</f>
        <v>#REF!</v>
      </c>
      <c r="AT906" s="302" t="e">
        <f t="array" ref="AT906">IF($X906, "", INDEX(閩拼韻母八聲調資料表, $AE906, $AJ906))</f>
        <v>#REF!</v>
      </c>
      <c r="AV906" s="301" t="b">
        <f t="shared" si="373"/>
        <v>0</v>
      </c>
      <c r="AW906" s="301" t="str">
        <f>IF( $AV906, IFERROR( IF(MATCH( $E906, 顎音化聲母!$H$9:$H$37, 0), TRUE, FALSE), FALSE), "")</f>
        <v/>
      </c>
      <c r="AX906" s="301" t="str">
        <f t="array" ref="AX906">IF( AND($AV906, $AW906), INDEX(顎音化聲母資料表, MATCH( $D906 &amp; $E906, 顎音化聲母!$L$5:$L$136, 0), 3), "")</f>
        <v/>
      </c>
      <c r="AY906" s="301" t="e">
        <f t="shared" si="372"/>
        <v>#REF!</v>
      </c>
      <c r="AZ906" s="362" t="e">
        <f t="array" ref="AZ906">IF($AY906="", "", IF( $AX906&lt;&gt;"", $AX906,INDEX(聲母資料表, $AY906, $AZ$5)))</f>
        <v>#REF!</v>
      </c>
      <c r="BA906" s="362" t="e">
        <f t="array" ref="BA906">IF($X906, "", INDEX(方音八音反切資料表, $AE906, $AJ906))</f>
        <v>#REF!</v>
      </c>
    </row>
    <row r="907" spans="2:53">
      <c r="B907" s="307">
        <f t="shared" si="354"/>
        <v>900</v>
      </c>
      <c r="C907" s="404" t="e">
        <f>MID(#REF!, B907, 1)</f>
        <v>#REF!</v>
      </c>
      <c r="D907" s="312"/>
      <c r="E907" s="312"/>
      <c r="F907" s="296"/>
      <c r="G907" s="418" t="e">
        <f t="shared" si="355"/>
        <v>#REF!</v>
      </c>
      <c r="H907" s="269" t="e" cm="1">
        <f t="array" ref="H907">IF( OR($U907, NOT($V907), $X907), "",  $AF907 &amp; INDEX(中文數值資料表, $AJ907, 2) &amp; $AC907)</f>
        <v>#REF!</v>
      </c>
      <c r="I907" s="332" t="e">
        <f t="shared" si="356"/>
        <v>#REF!</v>
      </c>
      <c r="J907" s="333" t="e">
        <f t="shared" si="357"/>
        <v>#REF!</v>
      </c>
      <c r="K907" s="334" t="e">
        <f t="shared" si="358"/>
        <v>#REF!</v>
      </c>
      <c r="L907" s="335" t="e">
        <f t="shared" si="359"/>
        <v>#REF!</v>
      </c>
      <c r="M907" s="270" t="e">
        <f t="shared" ca="1" si="360"/>
        <v>#REF!</v>
      </c>
      <c r="N907" s="270" t="e">
        <f t="shared" ca="1" si="361"/>
        <v>#REF!</v>
      </c>
      <c r="O907" s="270" t="e">
        <f t="shared" ca="1" si="362"/>
        <v>#REF!</v>
      </c>
      <c r="P907" s="270" t="e">
        <f t="shared" ca="1" si="353"/>
        <v>#REF!</v>
      </c>
      <c r="Q907" s="270" t="e">
        <f t="shared" ca="1" si="353"/>
        <v>#REF!</v>
      </c>
      <c r="R907" s="271" t="e">
        <f t="shared" ca="1" si="363"/>
        <v>#REF!</v>
      </c>
      <c r="S907" s="271" t="e">
        <f t="shared" ca="1" si="364"/>
        <v>#REF!</v>
      </c>
      <c r="T907" s="244"/>
      <c r="U907" s="272" t="b">
        <f t="shared" si="365"/>
        <v>0</v>
      </c>
      <c r="V907" s="272" t="e">
        <f t="shared" si="366"/>
        <v>#REF!</v>
      </c>
      <c r="W907" s="272" t="e">
        <f t="shared" si="374"/>
        <v>#REF!</v>
      </c>
      <c r="X907" s="272" t="e">
        <f t="shared" si="367"/>
        <v>#REF!</v>
      </c>
      <c r="Y907" s="272" t="e">
        <f t="shared" si="368"/>
        <v>#REF!</v>
      </c>
      <c r="Z907" s="298"/>
      <c r="AA907" s="305" t="e">
        <f t="shared" si="369"/>
        <v>#REF!</v>
      </c>
      <c r="AB907" s="301" t="e" cm="1">
        <f t="array" ref="AB907">IF( $AA907="", "", INDEX(聲母資料表, $AA907, AB$5))</f>
        <v>#REF!</v>
      </c>
      <c r="AC907" s="301" t="e" cm="1">
        <f t="array" ref="AC907">IF( $AA907="", "", INDEX(聲母資料表, $AA907, AC$5))</f>
        <v>#REF!</v>
      </c>
      <c r="AD907" s="305" t="e">
        <f t="shared" si="370"/>
        <v>#REF!</v>
      </c>
      <c r="AE907" s="301" t="e" cm="1">
        <f t="array" ref="AE907">IF( $X907, "", INDEX(韻母資料表, AD907, AE$5))</f>
        <v>#REF!</v>
      </c>
      <c r="AF907" s="301" t="e" cm="1">
        <f t="array" ref="AF907">IF( $X907, "", INDEX(韻母資料表, AE907, AF$5))</f>
        <v>#REF!</v>
      </c>
      <c r="AG907" s="298"/>
      <c r="AH907" s="301" t="e">
        <f t="array" ref="AH907">IF( $X907, "", IF( INDEX(韻母資料表, AD907, $AH$5) = "入聲", TRUE, FALSE) )</f>
        <v>#REF!</v>
      </c>
      <c r="AI907" s="302" t="e">
        <f t="shared" si="371"/>
        <v>#REF!</v>
      </c>
      <c r="AJ907" s="302" t="e">
        <f t="shared" si="351"/>
        <v>#REF!</v>
      </c>
      <c r="AK907" s="362" t="e">
        <f t="array" ref="AK907">IF( $X907, "", INDEX(韻母資料表, $AD907, $AK$5))</f>
        <v>#REF!</v>
      </c>
      <c r="AL907" s="362" t="e">
        <f t="array" ref="AL907">IF($X907, "", INDEX(白話字韻母八聲調資料表, $AE907, $AJ907))</f>
        <v>#REF!</v>
      </c>
      <c r="AM907" s="298"/>
      <c r="AN907" s="362" t="e" cm="1">
        <f t="array" ref="AN907">IF($W907, "", INDEX(聲母資料表, $AA907, AN$5))</f>
        <v>#REF!</v>
      </c>
      <c r="AO907" s="367" t="e" cm="1">
        <f t="array" ref="AO907">IF($X907, "", INDEX(韻母資料表, $AD907, AO$5))</f>
        <v>#REF!</v>
      </c>
      <c r="AP907" s="362" t="e" cm="1">
        <f t="array" ref="AP907">IF($X907, "", INDEX(台羅韻母八聲調資料表, $AE907, $F907))</f>
        <v>#REF!</v>
      </c>
      <c r="AQ907" s="298"/>
      <c r="AR907" s="302" t="e">
        <f t="array" ref="AR907">IF($W907, "", INDEX(聲母資料表, $AA907, $AR$5))</f>
        <v>#REF!</v>
      </c>
      <c r="AS907" s="303" t="e">
        <f t="array" ref="AS907">IF($X907, "", INDEX(韻母資料表, $AD907, $AS$5))</f>
        <v>#REF!</v>
      </c>
      <c r="AT907" s="302" t="e">
        <f t="array" ref="AT907">IF($X907, "", INDEX(閩拼韻母八聲調資料表, $AE907, $AJ907))</f>
        <v>#REF!</v>
      </c>
      <c r="AV907" s="301" t="b">
        <f t="shared" si="373"/>
        <v>0</v>
      </c>
      <c r="AW907" s="301" t="str">
        <f>IF( $AV907, IFERROR( IF(MATCH( $E907, 顎音化聲母!$H$9:$H$37, 0), TRUE, FALSE), FALSE), "")</f>
        <v/>
      </c>
      <c r="AX907" s="301" t="str">
        <f t="array" ref="AX907">IF( AND($AV907, $AW907), INDEX(顎音化聲母資料表, MATCH( $D907 &amp; $E907, 顎音化聲母!$L$5:$L$136, 0), 3), "")</f>
        <v/>
      </c>
      <c r="AY907" s="301" t="e">
        <f t="shared" si="372"/>
        <v>#REF!</v>
      </c>
      <c r="AZ907" s="362" t="e">
        <f t="array" ref="AZ907">IF($AY907="", "", IF( $AX907&lt;&gt;"", $AX907,INDEX(聲母資料表, $AY907, $AZ$5)))</f>
        <v>#REF!</v>
      </c>
      <c r="BA907" s="362" t="e">
        <f t="array" ref="BA907">IF($X907, "", INDEX(方音八音反切資料表, $AE907, $AJ907))</f>
        <v>#REF!</v>
      </c>
    </row>
    <row r="908" spans="2:53">
      <c r="B908" s="307">
        <f t="shared" si="354"/>
        <v>901</v>
      </c>
      <c r="C908" s="404" t="e">
        <f>MID(#REF!, B908, 1)</f>
        <v>#REF!</v>
      </c>
      <c r="D908" s="312"/>
      <c r="E908" s="312"/>
      <c r="F908" s="296"/>
      <c r="G908" s="418" t="e">
        <f t="shared" si="355"/>
        <v>#REF!</v>
      </c>
      <c r="H908" s="269" t="e" cm="1">
        <f t="array" ref="H908">IF( OR($U908, NOT($V908), $X908), "",  $AF908 &amp; INDEX(中文數值資料表, $AJ908, 2) &amp; $AC908)</f>
        <v>#REF!</v>
      </c>
      <c r="I908" s="332" t="e">
        <f t="shared" si="356"/>
        <v>#REF!</v>
      </c>
      <c r="J908" s="333" t="e">
        <f t="shared" si="357"/>
        <v>#REF!</v>
      </c>
      <c r="K908" s="334" t="e">
        <f t="shared" si="358"/>
        <v>#REF!</v>
      </c>
      <c r="L908" s="335" t="e">
        <f t="shared" si="359"/>
        <v>#REF!</v>
      </c>
      <c r="M908" s="270" t="e">
        <f t="shared" ca="1" si="360"/>
        <v>#REF!</v>
      </c>
      <c r="N908" s="270" t="e">
        <f t="shared" ca="1" si="361"/>
        <v>#REF!</v>
      </c>
      <c r="O908" s="270" t="e">
        <f t="shared" ca="1" si="362"/>
        <v>#REF!</v>
      </c>
      <c r="P908" s="270" t="e">
        <f t="shared" ref="P908:Q927" ca="1" si="375">IF( $U908, ($C908 &amp; CHAR(10)), IF($C908=CHAR(10), (CHAR(10) &amp; "&lt;/p&gt;" &amp; CHAR(10) &amp; "&lt;p&gt;" &amp; CHAR(10)), "&lt;ruby&gt;" &amp; $C908 &amp; "&lt;rt&gt;" &amp; INDIRECT( ADDRESS(ROW(), COLUMN() - $P$5) ) &amp; "&lt;/rt&gt;&lt;/ruby&gt;" &amp; CHAR(10)))</f>
        <v>#REF!</v>
      </c>
      <c r="Q908" s="270" t="e">
        <f t="shared" ca="1" si="375"/>
        <v>#REF!</v>
      </c>
      <c r="R908" s="271" t="e">
        <f t="shared" ca="1" si="363"/>
        <v>#REF!</v>
      </c>
      <c r="S908" s="271" t="e">
        <f t="shared" ca="1" si="364"/>
        <v>#REF!</v>
      </c>
      <c r="T908" s="244"/>
      <c r="U908" s="272" t="b">
        <f t="shared" si="365"/>
        <v>0</v>
      </c>
      <c r="V908" s="272" t="e">
        <f t="shared" si="366"/>
        <v>#REF!</v>
      </c>
      <c r="W908" s="272" t="e">
        <f t="shared" si="374"/>
        <v>#REF!</v>
      </c>
      <c r="X908" s="272" t="e">
        <f t="shared" si="367"/>
        <v>#REF!</v>
      </c>
      <c r="Y908" s="272" t="e">
        <f t="shared" si="368"/>
        <v>#REF!</v>
      </c>
      <c r="Z908" s="298"/>
      <c r="AA908" s="305" t="e">
        <f t="shared" si="369"/>
        <v>#REF!</v>
      </c>
      <c r="AB908" s="301" t="e" cm="1">
        <f t="array" ref="AB908">IF( $AA908="", "", INDEX(聲母資料表, $AA908, AB$5))</f>
        <v>#REF!</v>
      </c>
      <c r="AC908" s="301" t="e" cm="1">
        <f t="array" ref="AC908">IF( $AA908="", "", INDEX(聲母資料表, $AA908, AC$5))</f>
        <v>#REF!</v>
      </c>
      <c r="AD908" s="305" t="e">
        <f t="shared" si="370"/>
        <v>#REF!</v>
      </c>
      <c r="AE908" s="301" t="e" cm="1">
        <f t="array" ref="AE908">IF( $X908, "", INDEX(韻母資料表, AD908, AE$5))</f>
        <v>#REF!</v>
      </c>
      <c r="AF908" s="301" t="e" cm="1">
        <f t="array" ref="AF908">IF( $X908, "", INDEX(韻母資料表, AE908, AF$5))</f>
        <v>#REF!</v>
      </c>
      <c r="AG908" s="298"/>
      <c r="AH908" s="301" t="e">
        <f t="array" ref="AH908">IF( $X908, "", IF( INDEX(韻母資料表, AD908, $AH$5) = "入聲", TRUE, FALSE) )</f>
        <v>#REF!</v>
      </c>
      <c r="AI908" s="302" t="e">
        <f t="shared" si="371"/>
        <v>#REF!</v>
      </c>
      <c r="AJ908" s="302" t="e">
        <f t="shared" si="351"/>
        <v>#REF!</v>
      </c>
      <c r="AK908" s="362" t="e">
        <f t="array" ref="AK908">IF( $X908, "", INDEX(韻母資料表, $AD908, $AK$5))</f>
        <v>#REF!</v>
      </c>
      <c r="AL908" s="362" t="e">
        <f t="array" ref="AL908">IF($X908, "", INDEX(白話字韻母八聲調資料表, $AE908, $AJ908))</f>
        <v>#REF!</v>
      </c>
      <c r="AM908" s="298"/>
      <c r="AN908" s="362" t="e" cm="1">
        <f t="array" ref="AN908">IF($W908, "", INDEX(聲母資料表, $AA908, AN$5))</f>
        <v>#REF!</v>
      </c>
      <c r="AO908" s="367" t="e" cm="1">
        <f t="array" ref="AO908">IF($X908, "", INDEX(韻母資料表, $AD908, AO$5))</f>
        <v>#REF!</v>
      </c>
      <c r="AP908" s="362" t="e" cm="1">
        <f t="array" ref="AP908">IF($X908, "", INDEX(台羅韻母八聲調資料表, $AE908, $F908))</f>
        <v>#REF!</v>
      </c>
      <c r="AQ908" s="298"/>
      <c r="AR908" s="302" t="e">
        <f t="array" ref="AR908">IF($W908, "", INDEX(聲母資料表, $AA908, $AR$5))</f>
        <v>#REF!</v>
      </c>
      <c r="AS908" s="303" t="e">
        <f t="array" ref="AS908">IF($X908, "", INDEX(韻母資料表, $AD908, $AS$5))</f>
        <v>#REF!</v>
      </c>
      <c r="AT908" s="302" t="e">
        <f t="array" ref="AT908">IF($X908, "", INDEX(閩拼韻母八聲調資料表, $AE908, $AJ908))</f>
        <v>#REF!</v>
      </c>
      <c r="AV908" s="301" t="b">
        <f t="shared" si="373"/>
        <v>0</v>
      </c>
      <c r="AW908" s="301" t="str">
        <f>IF( $AV908, IFERROR( IF(MATCH( $E908, 顎音化聲母!$H$9:$H$37, 0), TRUE, FALSE), FALSE), "")</f>
        <v/>
      </c>
      <c r="AX908" s="301" t="str">
        <f t="array" ref="AX908">IF( AND($AV908, $AW908), INDEX(顎音化聲母資料表, MATCH( $D908 &amp; $E908, 顎音化聲母!$L$5:$L$136, 0), 3), "")</f>
        <v/>
      </c>
      <c r="AY908" s="301" t="e">
        <f t="shared" si="372"/>
        <v>#REF!</v>
      </c>
      <c r="AZ908" s="362" t="e">
        <f t="array" ref="AZ908">IF($AY908="", "", IF( $AX908&lt;&gt;"", $AX908,INDEX(聲母資料表, $AY908, $AZ$5)))</f>
        <v>#REF!</v>
      </c>
      <c r="BA908" s="362" t="e">
        <f t="array" ref="BA908">IF($X908, "", INDEX(方音八音反切資料表, $AE908, $AJ908))</f>
        <v>#REF!</v>
      </c>
    </row>
    <row r="909" spans="2:53">
      <c r="B909" s="307">
        <f t="shared" si="354"/>
        <v>902</v>
      </c>
      <c r="C909" s="404" t="e">
        <f>MID(#REF!, B909, 1)</f>
        <v>#REF!</v>
      </c>
      <c r="D909" s="312"/>
      <c r="E909" s="312"/>
      <c r="F909" s="296"/>
      <c r="G909" s="418" t="e">
        <f t="shared" si="355"/>
        <v>#REF!</v>
      </c>
      <c r="H909" s="269" t="e" cm="1">
        <f t="array" ref="H909">IF( OR($U909, NOT($V909), $X909), "",  $AF909 &amp; INDEX(中文數值資料表, $AJ909, 2) &amp; $AC909)</f>
        <v>#REF!</v>
      </c>
      <c r="I909" s="332" t="e">
        <f t="shared" si="356"/>
        <v>#REF!</v>
      </c>
      <c r="J909" s="333" t="e">
        <f t="shared" si="357"/>
        <v>#REF!</v>
      </c>
      <c r="K909" s="334" t="e">
        <f t="shared" si="358"/>
        <v>#REF!</v>
      </c>
      <c r="L909" s="335" t="e">
        <f t="shared" si="359"/>
        <v>#REF!</v>
      </c>
      <c r="M909" s="270" t="e">
        <f t="shared" ca="1" si="360"/>
        <v>#REF!</v>
      </c>
      <c r="N909" s="270" t="e">
        <f t="shared" ca="1" si="361"/>
        <v>#REF!</v>
      </c>
      <c r="O909" s="270" t="e">
        <f t="shared" ca="1" si="362"/>
        <v>#REF!</v>
      </c>
      <c r="P909" s="270" t="e">
        <f t="shared" ca="1" si="375"/>
        <v>#REF!</v>
      </c>
      <c r="Q909" s="270" t="e">
        <f t="shared" ca="1" si="375"/>
        <v>#REF!</v>
      </c>
      <c r="R909" s="271" t="e">
        <f t="shared" ca="1" si="363"/>
        <v>#REF!</v>
      </c>
      <c r="S909" s="271" t="e">
        <f t="shared" ca="1" si="364"/>
        <v>#REF!</v>
      </c>
      <c r="T909" s="244"/>
      <c r="U909" s="272" t="b">
        <f t="shared" si="365"/>
        <v>0</v>
      </c>
      <c r="V909" s="272" t="e">
        <f t="shared" si="366"/>
        <v>#REF!</v>
      </c>
      <c r="W909" s="272" t="e">
        <f t="shared" si="374"/>
        <v>#REF!</v>
      </c>
      <c r="X909" s="272" t="e">
        <f t="shared" si="367"/>
        <v>#REF!</v>
      </c>
      <c r="Y909" s="272" t="e">
        <f t="shared" si="368"/>
        <v>#REF!</v>
      </c>
      <c r="Z909" s="298"/>
      <c r="AA909" s="305" t="e">
        <f t="shared" si="369"/>
        <v>#REF!</v>
      </c>
      <c r="AB909" s="301" t="e" cm="1">
        <f t="array" ref="AB909">IF( $AA909="", "", INDEX(聲母資料表, $AA909, AB$5))</f>
        <v>#REF!</v>
      </c>
      <c r="AC909" s="301" t="e" cm="1">
        <f t="array" ref="AC909">IF( $AA909="", "", INDEX(聲母資料表, $AA909, AC$5))</f>
        <v>#REF!</v>
      </c>
      <c r="AD909" s="305" t="e">
        <f t="shared" si="370"/>
        <v>#REF!</v>
      </c>
      <c r="AE909" s="301" t="e" cm="1">
        <f t="array" ref="AE909">IF( $X909, "", INDEX(韻母資料表, AD909, AE$5))</f>
        <v>#REF!</v>
      </c>
      <c r="AF909" s="301" t="e" cm="1">
        <f t="array" ref="AF909">IF( $X909, "", INDEX(韻母資料表, AE909, AF$5))</f>
        <v>#REF!</v>
      </c>
      <c r="AG909" s="298"/>
      <c r="AH909" s="301" t="e">
        <f t="array" ref="AH909">IF( $X909, "", IF( INDEX(韻母資料表, AD909, $AH$5) = "入聲", TRUE, FALSE) )</f>
        <v>#REF!</v>
      </c>
      <c r="AI909" s="302" t="e">
        <f t="shared" si="371"/>
        <v>#REF!</v>
      </c>
      <c r="AJ909" s="302" t="e">
        <f t="shared" si="351"/>
        <v>#REF!</v>
      </c>
      <c r="AK909" s="362" t="e">
        <f t="array" ref="AK909">IF( $X909, "", INDEX(韻母資料表, $AD909, $AK$5))</f>
        <v>#REF!</v>
      </c>
      <c r="AL909" s="362" t="e">
        <f t="array" ref="AL909">IF($X909, "", INDEX(白話字韻母八聲調資料表, $AE909, $AJ909))</f>
        <v>#REF!</v>
      </c>
      <c r="AM909" s="298"/>
      <c r="AN909" s="362" t="e" cm="1">
        <f t="array" ref="AN909">IF($W909, "", INDEX(聲母資料表, $AA909, AN$5))</f>
        <v>#REF!</v>
      </c>
      <c r="AO909" s="367" t="e" cm="1">
        <f t="array" ref="AO909">IF($X909, "", INDEX(韻母資料表, $AD909, AO$5))</f>
        <v>#REF!</v>
      </c>
      <c r="AP909" s="362" t="e" cm="1">
        <f t="array" ref="AP909">IF($X909, "", INDEX(台羅韻母八聲調資料表, $AE909, $F909))</f>
        <v>#REF!</v>
      </c>
      <c r="AQ909" s="298"/>
      <c r="AR909" s="302" t="e">
        <f t="array" ref="AR909">IF($W909, "", INDEX(聲母資料表, $AA909, $AR$5))</f>
        <v>#REF!</v>
      </c>
      <c r="AS909" s="303" t="e">
        <f t="array" ref="AS909">IF($X909, "", INDEX(韻母資料表, $AD909, $AS$5))</f>
        <v>#REF!</v>
      </c>
      <c r="AT909" s="302" t="e">
        <f t="array" ref="AT909">IF($X909, "", INDEX(閩拼韻母八聲調資料表, $AE909, $AJ909))</f>
        <v>#REF!</v>
      </c>
      <c r="AV909" s="301" t="b">
        <f t="shared" si="373"/>
        <v>0</v>
      </c>
      <c r="AW909" s="301" t="str">
        <f>IF( $AV909, IFERROR( IF(MATCH( $E909, 顎音化聲母!$H$9:$H$37, 0), TRUE, FALSE), FALSE), "")</f>
        <v/>
      </c>
      <c r="AX909" s="301" t="str">
        <f t="array" ref="AX909">IF( AND($AV909, $AW909), INDEX(顎音化聲母資料表, MATCH( $D909 &amp; $E909, 顎音化聲母!$L$5:$L$136, 0), 3), "")</f>
        <v/>
      </c>
      <c r="AY909" s="301" t="e">
        <f t="shared" si="372"/>
        <v>#REF!</v>
      </c>
      <c r="AZ909" s="362" t="e">
        <f t="array" ref="AZ909">IF($AY909="", "", IF( $AX909&lt;&gt;"", $AX909,INDEX(聲母資料表, $AY909, $AZ$5)))</f>
        <v>#REF!</v>
      </c>
      <c r="BA909" s="362" t="e">
        <f t="array" ref="BA909">IF($X909, "", INDEX(方音八音反切資料表, $AE909, $AJ909))</f>
        <v>#REF!</v>
      </c>
    </row>
    <row r="910" spans="2:53">
      <c r="B910" s="307">
        <f t="shared" si="354"/>
        <v>903</v>
      </c>
      <c r="C910" s="404" t="e">
        <f>MID(#REF!, B910, 1)</f>
        <v>#REF!</v>
      </c>
      <c r="D910" s="312"/>
      <c r="E910" s="312"/>
      <c r="F910" s="296"/>
      <c r="G910" s="418" t="e">
        <f t="shared" si="355"/>
        <v>#REF!</v>
      </c>
      <c r="H910" s="269" t="e" cm="1">
        <f t="array" ref="H910">IF( OR($U910, NOT($V910), $X910), "",  $AF910 &amp; INDEX(中文數值資料表, $AJ910, 2) &amp; $AC910)</f>
        <v>#REF!</v>
      </c>
      <c r="I910" s="332" t="e">
        <f t="shared" si="356"/>
        <v>#REF!</v>
      </c>
      <c r="J910" s="333" t="e">
        <f t="shared" si="357"/>
        <v>#REF!</v>
      </c>
      <c r="K910" s="334" t="e">
        <f t="shared" si="358"/>
        <v>#REF!</v>
      </c>
      <c r="L910" s="335" t="e">
        <f t="shared" si="359"/>
        <v>#REF!</v>
      </c>
      <c r="M910" s="270" t="e">
        <f t="shared" ca="1" si="360"/>
        <v>#REF!</v>
      </c>
      <c r="N910" s="270" t="e">
        <f t="shared" ca="1" si="361"/>
        <v>#REF!</v>
      </c>
      <c r="O910" s="270" t="e">
        <f t="shared" ca="1" si="362"/>
        <v>#REF!</v>
      </c>
      <c r="P910" s="270" t="e">
        <f t="shared" ca="1" si="375"/>
        <v>#REF!</v>
      </c>
      <c r="Q910" s="270" t="e">
        <f t="shared" ca="1" si="375"/>
        <v>#REF!</v>
      </c>
      <c r="R910" s="271" t="e">
        <f t="shared" ca="1" si="363"/>
        <v>#REF!</v>
      </c>
      <c r="S910" s="271" t="e">
        <f t="shared" ca="1" si="364"/>
        <v>#REF!</v>
      </c>
      <c r="T910" s="244"/>
      <c r="U910" s="272" t="b">
        <f t="shared" si="365"/>
        <v>0</v>
      </c>
      <c r="V910" s="272" t="e">
        <f t="shared" si="366"/>
        <v>#REF!</v>
      </c>
      <c r="W910" s="272" t="e">
        <f t="shared" si="374"/>
        <v>#REF!</v>
      </c>
      <c r="X910" s="272" t="e">
        <f t="shared" si="367"/>
        <v>#REF!</v>
      </c>
      <c r="Y910" s="272" t="e">
        <f t="shared" si="368"/>
        <v>#REF!</v>
      </c>
      <c r="Z910" s="298"/>
      <c r="AA910" s="305" t="e">
        <f t="shared" si="369"/>
        <v>#REF!</v>
      </c>
      <c r="AB910" s="301" t="e" cm="1">
        <f t="array" ref="AB910">IF( $AA910="", "", INDEX(聲母資料表, $AA910, AB$5))</f>
        <v>#REF!</v>
      </c>
      <c r="AC910" s="301" t="e" cm="1">
        <f t="array" ref="AC910">IF( $AA910="", "", INDEX(聲母資料表, $AA910, AC$5))</f>
        <v>#REF!</v>
      </c>
      <c r="AD910" s="305" t="e">
        <f t="shared" si="370"/>
        <v>#REF!</v>
      </c>
      <c r="AE910" s="301" t="e" cm="1">
        <f t="array" ref="AE910">IF( $X910, "", INDEX(韻母資料表, AD910, AE$5))</f>
        <v>#REF!</v>
      </c>
      <c r="AF910" s="301" t="e" cm="1">
        <f t="array" ref="AF910">IF( $X910, "", INDEX(韻母資料表, AE910, AF$5))</f>
        <v>#REF!</v>
      </c>
      <c r="AG910" s="298"/>
      <c r="AH910" s="301" t="e">
        <f t="array" ref="AH910">IF( $X910, "", IF( INDEX(韻母資料表, AD910, $AH$5) = "入聲", TRUE, FALSE) )</f>
        <v>#REF!</v>
      </c>
      <c r="AI910" s="302" t="e">
        <f t="shared" si="371"/>
        <v>#REF!</v>
      </c>
      <c r="AJ910" s="302" t="e">
        <f t="shared" si="351"/>
        <v>#REF!</v>
      </c>
      <c r="AK910" s="362" t="e">
        <f t="array" ref="AK910">IF( $X910, "", INDEX(韻母資料表, $AD910, $AK$5))</f>
        <v>#REF!</v>
      </c>
      <c r="AL910" s="362" t="e">
        <f t="array" ref="AL910">IF($X910, "", INDEX(白話字韻母八聲調資料表, $AE910, $AJ910))</f>
        <v>#REF!</v>
      </c>
      <c r="AM910" s="298"/>
      <c r="AN910" s="362" t="e" cm="1">
        <f t="array" ref="AN910">IF($W910, "", INDEX(聲母資料表, $AA910, AN$5))</f>
        <v>#REF!</v>
      </c>
      <c r="AO910" s="367" t="e" cm="1">
        <f t="array" ref="AO910">IF($X910, "", INDEX(韻母資料表, $AD910, AO$5))</f>
        <v>#REF!</v>
      </c>
      <c r="AP910" s="362" t="e" cm="1">
        <f t="array" ref="AP910">IF($X910, "", INDEX(台羅韻母八聲調資料表, $AE910, $F910))</f>
        <v>#REF!</v>
      </c>
      <c r="AQ910" s="298"/>
      <c r="AR910" s="302" t="e">
        <f t="array" ref="AR910">IF($W910, "", INDEX(聲母資料表, $AA910, $AR$5))</f>
        <v>#REF!</v>
      </c>
      <c r="AS910" s="303" t="e">
        <f t="array" ref="AS910">IF($X910, "", INDEX(韻母資料表, $AD910, $AS$5))</f>
        <v>#REF!</v>
      </c>
      <c r="AT910" s="302" t="e">
        <f t="array" ref="AT910">IF($X910, "", INDEX(閩拼韻母八聲調資料表, $AE910, $AJ910))</f>
        <v>#REF!</v>
      </c>
      <c r="AV910" s="301" t="b">
        <f t="shared" si="373"/>
        <v>0</v>
      </c>
      <c r="AW910" s="301" t="str">
        <f>IF( $AV910, IFERROR( IF(MATCH( $E910, 顎音化聲母!$H$9:$H$37, 0), TRUE, FALSE), FALSE), "")</f>
        <v/>
      </c>
      <c r="AX910" s="301" t="str">
        <f t="array" ref="AX910">IF( AND($AV910, $AW910), INDEX(顎音化聲母資料表, MATCH( $D910 &amp; $E910, 顎音化聲母!$L$5:$L$136, 0), 3), "")</f>
        <v/>
      </c>
      <c r="AY910" s="301" t="e">
        <f t="shared" si="372"/>
        <v>#REF!</v>
      </c>
      <c r="AZ910" s="362" t="e">
        <f t="array" ref="AZ910">IF($AY910="", "", IF( $AX910&lt;&gt;"", $AX910,INDEX(聲母資料表, $AY910, $AZ$5)))</f>
        <v>#REF!</v>
      </c>
      <c r="BA910" s="362" t="e">
        <f t="array" ref="BA910">IF($X910, "", INDEX(方音八音反切資料表, $AE910, $AJ910))</f>
        <v>#REF!</v>
      </c>
    </row>
    <row r="911" spans="2:53">
      <c r="B911" s="307">
        <f t="shared" si="354"/>
        <v>904</v>
      </c>
      <c r="C911" s="404" t="e">
        <f>MID(#REF!, B911, 1)</f>
        <v>#REF!</v>
      </c>
      <c r="D911" s="312"/>
      <c r="E911" s="312"/>
      <c r="F911" s="296"/>
      <c r="G911" s="418" t="e">
        <f t="shared" si="355"/>
        <v>#REF!</v>
      </c>
      <c r="H911" s="269" t="e" cm="1">
        <f t="array" ref="H911">IF( OR($U911, NOT($V911), $X911), "",  $AF911 &amp; INDEX(中文數值資料表, $AJ911, 2) &amp; $AC911)</f>
        <v>#REF!</v>
      </c>
      <c r="I911" s="332" t="e">
        <f t="shared" si="356"/>
        <v>#REF!</v>
      </c>
      <c r="J911" s="333" t="e">
        <f t="shared" si="357"/>
        <v>#REF!</v>
      </c>
      <c r="K911" s="334" t="e">
        <f t="shared" si="358"/>
        <v>#REF!</v>
      </c>
      <c r="L911" s="335" t="e">
        <f t="shared" si="359"/>
        <v>#REF!</v>
      </c>
      <c r="M911" s="270" t="e">
        <f t="shared" ca="1" si="360"/>
        <v>#REF!</v>
      </c>
      <c r="N911" s="270" t="e">
        <f t="shared" ca="1" si="361"/>
        <v>#REF!</v>
      </c>
      <c r="O911" s="270" t="e">
        <f t="shared" ca="1" si="362"/>
        <v>#REF!</v>
      </c>
      <c r="P911" s="270" t="e">
        <f t="shared" ca="1" si="375"/>
        <v>#REF!</v>
      </c>
      <c r="Q911" s="270" t="e">
        <f t="shared" ca="1" si="375"/>
        <v>#REF!</v>
      </c>
      <c r="R911" s="271" t="e">
        <f t="shared" ca="1" si="363"/>
        <v>#REF!</v>
      </c>
      <c r="S911" s="271" t="e">
        <f t="shared" ca="1" si="364"/>
        <v>#REF!</v>
      </c>
      <c r="T911" s="244"/>
      <c r="U911" s="272" t="b">
        <f t="shared" si="365"/>
        <v>0</v>
      </c>
      <c r="V911" s="272" t="e">
        <f t="shared" si="366"/>
        <v>#REF!</v>
      </c>
      <c r="W911" s="272" t="e">
        <f t="shared" si="374"/>
        <v>#REF!</v>
      </c>
      <c r="X911" s="272" t="e">
        <f t="shared" si="367"/>
        <v>#REF!</v>
      </c>
      <c r="Y911" s="272" t="e">
        <f t="shared" si="368"/>
        <v>#REF!</v>
      </c>
      <c r="Z911" s="298"/>
      <c r="AA911" s="305" t="e">
        <f t="shared" si="369"/>
        <v>#REF!</v>
      </c>
      <c r="AB911" s="301" t="e" cm="1">
        <f t="array" ref="AB911">IF( $AA911="", "", INDEX(聲母資料表, $AA911, AB$5))</f>
        <v>#REF!</v>
      </c>
      <c r="AC911" s="301" t="e" cm="1">
        <f t="array" ref="AC911">IF( $AA911="", "", INDEX(聲母資料表, $AA911, AC$5))</f>
        <v>#REF!</v>
      </c>
      <c r="AD911" s="305" t="e">
        <f t="shared" si="370"/>
        <v>#REF!</v>
      </c>
      <c r="AE911" s="301" t="e" cm="1">
        <f t="array" ref="AE911">IF( $X911, "", INDEX(韻母資料表, AD911, AE$5))</f>
        <v>#REF!</v>
      </c>
      <c r="AF911" s="301" t="e" cm="1">
        <f t="array" ref="AF911">IF( $X911, "", INDEX(韻母資料表, AE911, AF$5))</f>
        <v>#REF!</v>
      </c>
      <c r="AG911" s="298"/>
      <c r="AH911" s="301" t="e">
        <f t="array" ref="AH911">IF( $X911, "", IF( INDEX(韻母資料表, AD911, $AH$5) = "入聲", TRUE, FALSE) )</f>
        <v>#REF!</v>
      </c>
      <c r="AI911" s="302" t="e">
        <f t="shared" si="371"/>
        <v>#REF!</v>
      </c>
      <c r="AJ911" s="302" t="e">
        <f t="shared" si="351"/>
        <v>#REF!</v>
      </c>
      <c r="AK911" s="362" t="e">
        <f t="array" ref="AK911">IF( $X911, "", INDEX(韻母資料表, $AD911, $AK$5))</f>
        <v>#REF!</v>
      </c>
      <c r="AL911" s="362" t="e">
        <f t="array" ref="AL911">IF($X911, "", INDEX(白話字韻母八聲調資料表, $AE911, $AJ911))</f>
        <v>#REF!</v>
      </c>
      <c r="AM911" s="298"/>
      <c r="AN911" s="362" t="e" cm="1">
        <f t="array" ref="AN911">IF($W911, "", INDEX(聲母資料表, $AA911, AN$5))</f>
        <v>#REF!</v>
      </c>
      <c r="AO911" s="367" t="e" cm="1">
        <f t="array" ref="AO911">IF($X911, "", INDEX(韻母資料表, $AD911, AO$5))</f>
        <v>#REF!</v>
      </c>
      <c r="AP911" s="362" t="e" cm="1">
        <f t="array" ref="AP911">IF($X911, "", INDEX(台羅韻母八聲調資料表, $AE911, $F911))</f>
        <v>#REF!</v>
      </c>
      <c r="AQ911" s="298"/>
      <c r="AR911" s="302" t="e">
        <f t="array" ref="AR911">IF($W911, "", INDEX(聲母資料表, $AA911, $AR$5))</f>
        <v>#REF!</v>
      </c>
      <c r="AS911" s="303" t="e">
        <f t="array" ref="AS911">IF($X911, "", INDEX(韻母資料表, $AD911, $AS$5))</f>
        <v>#REF!</v>
      </c>
      <c r="AT911" s="302" t="e">
        <f t="array" ref="AT911">IF($X911, "", INDEX(閩拼韻母八聲調資料表, $AE911, $AJ911))</f>
        <v>#REF!</v>
      </c>
      <c r="AV911" s="301" t="b">
        <f t="shared" si="373"/>
        <v>0</v>
      </c>
      <c r="AW911" s="301" t="str">
        <f>IF( $AV911, IFERROR( IF(MATCH( $E911, 顎音化聲母!$H$9:$H$37, 0), TRUE, FALSE), FALSE), "")</f>
        <v/>
      </c>
      <c r="AX911" s="301" t="str">
        <f t="array" ref="AX911">IF( AND($AV911, $AW911), INDEX(顎音化聲母資料表, MATCH( $D911 &amp; $E911, 顎音化聲母!$L$5:$L$136, 0), 3), "")</f>
        <v/>
      </c>
      <c r="AY911" s="301" t="e">
        <f t="shared" si="372"/>
        <v>#REF!</v>
      </c>
      <c r="AZ911" s="362" t="e">
        <f t="array" ref="AZ911">IF($AY911="", "", IF( $AX911&lt;&gt;"", $AX911,INDEX(聲母資料表, $AY911, $AZ$5)))</f>
        <v>#REF!</v>
      </c>
      <c r="BA911" s="362" t="e">
        <f t="array" ref="BA911">IF($X911, "", INDEX(方音八音反切資料表, $AE911, $AJ911))</f>
        <v>#REF!</v>
      </c>
    </row>
    <row r="912" spans="2:53">
      <c r="B912" s="307">
        <f t="shared" si="354"/>
        <v>905</v>
      </c>
      <c r="C912" s="404" t="e">
        <f>MID(#REF!, B912, 1)</f>
        <v>#REF!</v>
      </c>
      <c r="D912" s="312"/>
      <c r="E912" s="312"/>
      <c r="F912" s="296"/>
      <c r="G912" s="418" t="e">
        <f t="shared" si="355"/>
        <v>#REF!</v>
      </c>
      <c r="H912" s="269" t="e" cm="1">
        <f t="array" ref="H912">IF( OR($U912, NOT($V912), $X912), "",  $AF912 &amp; INDEX(中文數值資料表, $AJ912, 2) &amp; $AC912)</f>
        <v>#REF!</v>
      </c>
      <c r="I912" s="332" t="e">
        <f t="shared" si="356"/>
        <v>#REF!</v>
      </c>
      <c r="J912" s="333" t="e">
        <f t="shared" si="357"/>
        <v>#REF!</v>
      </c>
      <c r="K912" s="334" t="e">
        <f t="shared" si="358"/>
        <v>#REF!</v>
      </c>
      <c r="L912" s="335" t="e">
        <f t="shared" si="359"/>
        <v>#REF!</v>
      </c>
      <c r="M912" s="270" t="e">
        <f t="shared" ca="1" si="360"/>
        <v>#REF!</v>
      </c>
      <c r="N912" s="270" t="e">
        <f t="shared" ca="1" si="361"/>
        <v>#REF!</v>
      </c>
      <c r="O912" s="270" t="e">
        <f t="shared" ca="1" si="362"/>
        <v>#REF!</v>
      </c>
      <c r="P912" s="270" t="e">
        <f t="shared" ca="1" si="375"/>
        <v>#REF!</v>
      </c>
      <c r="Q912" s="270" t="e">
        <f t="shared" ca="1" si="375"/>
        <v>#REF!</v>
      </c>
      <c r="R912" s="271" t="e">
        <f t="shared" ca="1" si="363"/>
        <v>#REF!</v>
      </c>
      <c r="S912" s="271" t="e">
        <f t="shared" ca="1" si="364"/>
        <v>#REF!</v>
      </c>
      <c r="T912" s="244"/>
      <c r="U912" s="272" t="b">
        <f t="shared" si="365"/>
        <v>0</v>
      </c>
      <c r="V912" s="272" t="e">
        <f t="shared" si="366"/>
        <v>#REF!</v>
      </c>
      <c r="W912" s="272" t="e">
        <f t="shared" si="374"/>
        <v>#REF!</v>
      </c>
      <c r="X912" s="272" t="e">
        <f t="shared" si="367"/>
        <v>#REF!</v>
      </c>
      <c r="Y912" s="272" t="e">
        <f t="shared" si="368"/>
        <v>#REF!</v>
      </c>
      <c r="Z912" s="298"/>
      <c r="AA912" s="305" t="e">
        <f t="shared" si="369"/>
        <v>#REF!</v>
      </c>
      <c r="AB912" s="301" t="e" cm="1">
        <f t="array" ref="AB912">IF( $AA912="", "", INDEX(聲母資料表, $AA912, AB$5))</f>
        <v>#REF!</v>
      </c>
      <c r="AC912" s="301" t="e" cm="1">
        <f t="array" ref="AC912">IF( $AA912="", "", INDEX(聲母資料表, $AA912, AC$5))</f>
        <v>#REF!</v>
      </c>
      <c r="AD912" s="305" t="e">
        <f t="shared" si="370"/>
        <v>#REF!</v>
      </c>
      <c r="AE912" s="301" t="e" cm="1">
        <f t="array" ref="AE912">IF( $X912, "", INDEX(韻母資料表, AD912, AE$5))</f>
        <v>#REF!</v>
      </c>
      <c r="AF912" s="301" t="e" cm="1">
        <f t="array" ref="AF912">IF( $X912, "", INDEX(韻母資料表, AE912, AF$5))</f>
        <v>#REF!</v>
      </c>
      <c r="AG912" s="298"/>
      <c r="AH912" s="301" t="e">
        <f t="array" ref="AH912">IF( $X912, "", IF( INDEX(韻母資料表, AD912, $AH$5) = "入聲", TRUE, FALSE) )</f>
        <v>#REF!</v>
      </c>
      <c r="AI912" s="302" t="e">
        <f t="shared" si="371"/>
        <v>#REF!</v>
      </c>
      <c r="AJ912" s="302" t="e">
        <f t="shared" si="351"/>
        <v>#REF!</v>
      </c>
      <c r="AK912" s="362" t="e">
        <f t="array" ref="AK912">IF( $X912, "", INDEX(韻母資料表, $AD912, $AK$5))</f>
        <v>#REF!</v>
      </c>
      <c r="AL912" s="362" t="e">
        <f t="array" ref="AL912">IF($X912, "", INDEX(白話字韻母八聲調資料表, $AE912, $AJ912))</f>
        <v>#REF!</v>
      </c>
      <c r="AM912" s="298"/>
      <c r="AN912" s="362" t="e" cm="1">
        <f t="array" ref="AN912">IF($W912, "", INDEX(聲母資料表, $AA912, AN$5))</f>
        <v>#REF!</v>
      </c>
      <c r="AO912" s="367" t="e" cm="1">
        <f t="array" ref="AO912">IF($X912, "", INDEX(韻母資料表, $AD912, AO$5))</f>
        <v>#REF!</v>
      </c>
      <c r="AP912" s="362" t="e" cm="1">
        <f t="array" ref="AP912">IF($X912, "", INDEX(台羅韻母八聲調資料表, $AE912, $F912))</f>
        <v>#REF!</v>
      </c>
      <c r="AQ912" s="298"/>
      <c r="AR912" s="302" t="e">
        <f t="array" ref="AR912">IF($W912, "", INDEX(聲母資料表, $AA912, $AR$5))</f>
        <v>#REF!</v>
      </c>
      <c r="AS912" s="303" t="e">
        <f t="array" ref="AS912">IF($X912, "", INDEX(韻母資料表, $AD912, $AS$5))</f>
        <v>#REF!</v>
      </c>
      <c r="AT912" s="302" t="e">
        <f t="array" ref="AT912">IF($X912, "", INDEX(閩拼韻母八聲調資料表, $AE912, $AJ912))</f>
        <v>#REF!</v>
      </c>
      <c r="AV912" s="301" t="b">
        <f t="shared" si="373"/>
        <v>0</v>
      </c>
      <c r="AW912" s="301" t="str">
        <f>IF( $AV912, IFERROR( IF(MATCH( $E912, 顎音化聲母!$H$9:$H$37, 0), TRUE, FALSE), FALSE), "")</f>
        <v/>
      </c>
      <c r="AX912" s="301" t="str">
        <f t="array" ref="AX912">IF( AND($AV912, $AW912), INDEX(顎音化聲母資料表, MATCH( $D912 &amp; $E912, 顎音化聲母!$L$5:$L$136, 0), 3), "")</f>
        <v/>
      </c>
      <c r="AY912" s="301" t="e">
        <f t="shared" si="372"/>
        <v>#REF!</v>
      </c>
      <c r="AZ912" s="362" t="e">
        <f t="array" ref="AZ912">IF($AY912="", "", IF( $AX912&lt;&gt;"", $AX912,INDEX(聲母資料表, $AY912, $AZ$5)))</f>
        <v>#REF!</v>
      </c>
      <c r="BA912" s="362" t="e">
        <f t="array" ref="BA912">IF($X912, "", INDEX(方音八音反切資料表, $AE912, $AJ912))</f>
        <v>#REF!</v>
      </c>
    </row>
    <row r="913" spans="2:53">
      <c r="B913" s="307">
        <f t="shared" si="354"/>
        <v>906</v>
      </c>
      <c r="C913" s="404" t="e">
        <f>MID(#REF!, B913, 1)</f>
        <v>#REF!</v>
      </c>
      <c r="D913" s="312"/>
      <c r="E913" s="312"/>
      <c r="F913" s="296"/>
      <c r="G913" s="418" t="e">
        <f t="shared" si="355"/>
        <v>#REF!</v>
      </c>
      <c r="H913" s="269" t="e" cm="1">
        <f t="array" ref="H913">IF( OR($U913, NOT($V913), $X913), "",  $AF913 &amp; INDEX(中文數值資料表, $AJ913, 2) &amp; $AC913)</f>
        <v>#REF!</v>
      </c>
      <c r="I913" s="332" t="e">
        <f t="shared" si="356"/>
        <v>#REF!</v>
      </c>
      <c r="J913" s="333" t="e">
        <f t="shared" si="357"/>
        <v>#REF!</v>
      </c>
      <c r="K913" s="334" t="e">
        <f t="shared" si="358"/>
        <v>#REF!</v>
      </c>
      <c r="L913" s="335" t="e">
        <f t="shared" si="359"/>
        <v>#REF!</v>
      </c>
      <c r="M913" s="270" t="e">
        <f t="shared" ca="1" si="360"/>
        <v>#REF!</v>
      </c>
      <c r="N913" s="270" t="e">
        <f t="shared" ca="1" si="361"/>
        <v>#REF!</v>
      </c>
      <c r="O913" s="270" t="e">
        <f t="shared" ca="1" si="362"/>
        <v>#REF!</v>
      </c>
      <c r="P913" s="270" t="e">
        <f t="shared" ca="1" si="375"/>
        <v>#REF!</v>
      </c>
      <c r="Q913" s="270" t="e">
        <f t="shared" ca="1" si="375"/>
        <v>#REF!</v>
      </c>
      <c r="R913" s="271" t="e">
        <f t="shared" ca="1" si="363"/>
        <v>#REF!</v>
      </c>
      <c r="S913" s="271" t="e">
        <f t="shared" ca="1" si="364"/>
        <v>#REF!</v>
      </c>
      <c r="T913" s="244"/>
      <c r="U913" s="272" t="b">
        <f t="shared" si="365"/>
        <v>0</v>
      </c>
      <c r="V913" s="272" t="e">
        <f t="shared" si="366"/>
        <v>#REF!</v>
      </c>
      <c r="W913" s="272" t="e">
        <f t="shared" si="374"/>
        <v>#REF!</v>
      </c>
      <c r="X913" s="272" t="e">
        <f t="shared" si="367"/>
        <v>#REF!</v>
      </c>
      <c r="Y913" s="272" t="e">
        <f t="shared" si="368"/>
        <v>#REF!</v>
      </c>
      <c r="Z913" s="298"/>
      <c r="AA913" s="305" t="e">
        <f t="shared" si="369"/>
        <v>#REF!</v>
      </c>
      <c r="AB913" s="301" t="e" cm="1">
        <f t="array" ref="AB913">IF( $AA913="", "", INDEX(聲母資料表, $AA913, AB$5))</f>
        <v>#REF!</v>
      </c>
      <c r="AC913" s="301" t="e" cm="1">
        <f t="array" ref="AC913">IF( $AA913="", "", INDEX(聲母資料表, $AA913, AC$5))</f>
        <v>#REF!</v>
      </c>
      <c r="AD913" s="305" t="e">
        <f t="shared" si="370"/>
        <v>#REF!</v>
      </c>
      <c r="AE913" s="301" t="e" cm="1">
        <f t="array" ref="AE913">IF( $X913, "", INDEX(韻母資料表, AD913, AE$5))</f>
        <v>#REF!</v>
      </c>
      <c r="AF913" s="301" t="e" cm="1">
        <f t="array" ref="AF913">IF( $X913, "", INDEX(韻母資料表, AE913, AF$5))</f>
        <v>#REF!</v>
      </c>
      <c r="AG913" s="298"/>
      <c r="AH913" s="301" t="e">
        <f t="array" ref="AH913">IF( $X913, "", IF( INDEX(韻母資料表, AD913, $AH$5) = "入聲", TRUE, FALSE) )</f>
        <v>#REF!</v>
      </c>
      <c r="AI913" s="302" t="e">
        <f t="shared" si="371"/>
        <v>#REF!</v>
      </c>
      <c r="AJ913" s="302" t="e">
        <f t="shared" si="351"/>
        <v>#REF!</v>
      </c>
      <c r="AK913" s="362" t="e">
        <f t="array" ref="AK913">IF( $X913, "", INDEX(韻母資料表, $AD913, $AK$5))</f>
        <v>#REF!</v>
      </c>
      <c r="AL913" s="362" t="e">
        <f t="array" ref="AL913">IF($X913, "", INDEX(白話字韻母八聲調資料表, $AE913, $AJ913))</f>
        <v>#REF!</v>
      </c>
      <c r="AM913" s="298"/>
      <c r="AN913" s="362" t="e" cm="1">
        <f t="array" ref="AN913">IF($W913, "", INDEX(聲母資料表, $AA913, AN$5))</f>
        <v>#REF!</v>
      </c>
      <c r="AO913" s="367" t="e" cm="1">
        <f t="array" ref="AO913">IF($X913, "", INDEX(韻母資料表, $AD913, AO$5))</f>
        <v>#REF!</v>
      </c>
      <c r="AP913" s="362" t="e" cm="1">
        <f t="array" ref="AP913">IF($X913, "", INDEX(台羅韻母八聲調資料表, $AE913, $F913))</f>
        <v>#REF!</v>
      </c>
      <c r="AQ913" s="298"/>
      <c r="AR913" s="302" t="e">
        <f t="array" ref="AR913">IF($W913, "", INDEX(聲母資料表, $AA913, $AR$5))</f>
        <v>#REF!</v>
      </c>
      <c r="AS913" s="303" t="e">
        <f t="array" ref="AS913">IF($X913, "", INDEX(韻母資料表, $AD913, $AS$5))</f>
        <v>#REF!</v>
      </c>
      <c r="AT913" s="302" t="e">
        <f t="array" ref="AT913">IF($X913, "", INDEX(閩拼韻母八聲調資料表, $AE913, $AJ913))</f>
        <v>#REF!</v>
      </c>
      <c r="AV913" s="301" t="b">
        <f t="shared" si="373"/>
        <v>0</v>
      </c>
      <c r="AW913" s="301" t="str">
        <f>IF( $AV913, IFERROR( IF(MATCH( $E913, 顎音化聲母!$H$9:$H$37, 0), TRUE, FALSE), FALSE), "")</f>
        <v/>
      </c>
      <c r="AX913" s="301" t="str">
        <f t="array" ref="AX913">IF( AND($AV913, $AW913), INDEX(顎音化聲母資料表, MATCH( $D913 &amp; $E913, 顎音化聲母!$L$5:$L$136, 0), 3), "")</f>
        <v/>
      </c>
      <c r="AY913" s="301" t="e">
        <f t="shared" si="372"/>
        <v>#REF!</v>
      </c>
      <c r="AZ913" s="362" t="e">
        <f t="array" ref="AZ913">IF($AY913="", "", IF( $AX913&lt;&gt;"", $AX913,INDEX(聲母資料表, $AY913, $AZ$5)))</f>
        <v>#REF!</v>
      </c>
      <c r="BA913" s="362" t="e">
        <f t="array" ref="BA913">IF($X913, "", INDEX(方音八音反切資料表, $AE913, $AJ913))</f>
        <v>#REF!</v>
      </c>
    </row>
    <row r="914" spans="2:53">
      <c r="B914" s="307">
        <f t="shared" si="354"/>
        <v>907</v>
      </c>
      <c r="C914" s="404" t="e">
        <f>MID(#REF!, B914, 1)</f>
        <v>#REF!</v>
      </c>
      <c r="D914" s="312"/>
      <c r="E914" s="312"/>
      <c r="F914" s="296"/>
      <c r="G914" s="418" t="e">
        <f t="shared" si="355"/>
        <v>#REF!</v>
      </c>
      <c r="H914" s="269" t="e" cm="1">
        <f t="array" ref="H914">IF( OR($U914, NOT($V914), $X914), "",  $AF914 &amp; INDEX(中文數值資料表, $AJ914, 2) &amp; $AC914)</f>
        <v>#REF!</v>
      </c>
      <c r="I914" s="332" t="e">
        <f t="shared" si="356"/>
        <v>#REF!</v>
      </c>
      <c r="J914" s="333" t="e">
        <f t="shared" si="357"/>
        <v>#REF!</v>
      </c>
      <c r="K914" s="334" t="e">
        <f t="shared" si="358"/>
        <v>#REF!</v>
      </c>
      <c r="L914" s="335" t="e">
        <f t="shared" si="359"/>
        <v>#REF!</v>
      </c>
      <c r="M914" s="270" t="e">
        <f t="shared" ca="1" si="360"/>
        <v>#REF!</v>
      </c>
      <c r="N914" s="270" t="e">
        <f t="shared" ca="1" si="361"/>
        <v>#REF!</v>
      </c>
      <c r="O914" s="270" t="e">
        <f t="shared" ca="1" si="362"/>
        <v>#REF!</v>
      </c>
      <c r="P914" s="270" t="e">
        <f t="shared" ca="1" si="375"/>
        <v>#REF!</v>
      </c>
      <c r="Q914" s="270" t="e">
        <f t="shared" ca="1" si="375"/>
        <v>#REF!</v>
      </c>
      <c r="R914" s="271" t="e">
        <f t="shared" ca="1" si="363"/>
        <v>#REF!</v>
      </c>
      <c r="S914" s="271" t="e">
        <f t="shared" ca="1" si="364"/>
        <v>#REF!</v>
      </c>
      <c r="T914" s="244"/>
      <c r="U914" s="272" t="b">
        <f t="shared" si="365"/>
        <v>0</v>
      </c>
      <c r="V914" s="272" t="e">
        <f t="shared" si="366"/>
        <v>#REF!</v>
      </c>
      <c r="W914" s="272" t="e">
        <f t="shared" si="374"/>
        <v>#REF!</v>
      </c>
      <c r="X914" s="272" t="e">
        <f t="shared" si="367"/>
        <v>#REF!</v>
      </c>
      <c r="Y914" s="272" t="e">
        <f t="shared" si="368"/>
        <v>#REF!</v>
      </c>
      <c r="Z914" s="298"/>
      <c r="AA914" s="305" t="e">
        <f t="shared" si="369"/>
        <v>#REF!</v>
      </c>
      <c r="AB914" s="301" t="e" cm="1">
        <f t="array" ref="AB914">IF( $AA914="", "", INDEX(聲母資料表, $AA914, AB$5))</f>
        <v>#REF!</v>
      </c>
      <c r="AC914" s="301" t="e" cm="1">
        <f t="array" ref="AC914">IF( $AA914="", "", INDEX(聲母資料表, $AA914, AC$5))</f>
        <v>#REF!</v>
      </c>
      <c r="AD914" s="305" t="e">
        <f t="shared" si="370"/>
        <v>#REF!</v>
      </c>
      <c r="AE914" s="301" t="e" cm="1">
        <f t="array" ref="AE914">IF( $X914, "", INDEX(韻母資料表, AD914, AE$5))</f>
        <v>#REF!</v>
      </c>
      <c r="AF914" s="301" t="e" cm="1">
        <f t="array" ref="AF914">IF( $X914, "", INDEX(韻母資料表, AE914, AF$5))</f>
        <v>#REF!</v>
      </c>
      <c r="AG914" s="298"/>
      <c r="AH914" s="301" t="e">
        <f t="array" ref="AH914">IF( $X914, "", IF( INDEX(韻母資料表, AD914, $AH$5) = "入聲", TRUE, FALSE) )</f>
        <v>#REF!</v>
      </c>
      <c r="AI914" s="302" t="e">
        <f t="shared" si="371"/>
        <v>#REF!</v>
      </c>
      <c r="AJ914" s="302" t="e">
        <f t="shared" ref="AJ914:AJ977" si="376">IF($U914, "", IF($F914="", $AI914, $F914))</f>
        <v>#REF!</v>
      </c>
      <c r="AK914" s="362" t="e">
        <f t="array" ref="AK914">IF( $X914, "", INDEX(韻母資料表, $AD914, $AK$5))</f>
        <v>#REF!</v>
      </c>
      <c r="AL914" s="362" t="e">
        <f t="array" ref="AL914">IF($X914, "", INDEX(白話字韻母八聲調資料表, $AE914, $AJ914))</f>
        <v>#REF!</v>
      </c>
      <c r="AM914" s="298"/>
      <c r="AN914" s="362" t="e" cm="1">
        <f t="array" ref="AN914">IF($W914, "", INDEX(聲母資料表, $AA914, AN$5))</f>
        <v>#REF!</v>
      </c>
      <c r="AO914" s="367" t="e" cm="1">
        <f t="array" ref="AO914">IF($X914, "", INDEX(韻母資料表, $AD914, AO$5))</f>
        <v>#REF!</v>
      </c>
      <c r="AP914" s="362" t="e" cm="1">
        <f t="array" ref="AP914">IF($X914, "", INDEX(台羅韻母八聲調資料表, $AE914, $F914))</f>
        <v>#REF!</v>
      </c>
      <c r="AQ914" s="298"/>
      <c r="AR914" s="302" t="e">
        <f t="array" ref="AR914">IF($W914, "", INDEX(聲母資料表, $AA914, $AR$5))</f>
        <v>#REF!</v>
      </c>
      <c r="AS914" s="303" t="e">
        <f t="array" ref="AS914">IF($X914, "", INDEX(韻母資料表, $AD914, $AS$5))</f>
        <v>#REF!</v>
      </c>
      <c r="AT914" s="302" t="e">
        <f t="array" ref="AT914">IF($X914, "", INDEX(閩拼韻母八聲調資料表, $AE914, $AJ914))</f>
        <v>#REF!</v>
      </c>
      <c r="AV914" s="301" t="b">
        <f t="shared" si="373"/>
        <v>0</v>
      </c>
      <c r="AW914" s="301" t="str">
        <f>IF( $AV914, IFERROR( IF(MATCH( $E914, 顎音化聲母!$H$9:$H$37, 0), TRUE, FALSE), FALSE), "")</f>
        <v/>
      </c>
      <c r="AX914" s="301" t="str">
        <f t="array" ref="AX914">IF( AND($AV914, $AW914), INDEX(顎音化聲母資料表, MATCH( $D914 &amp; $E914, 顎音化聲母!$L$5:$L$136, 0), 3), "")</f>
        <v/>
      </c>
      <c r="AY914" s="301" t="e">
        <f t="shared" si="372"/>
        <v>#REF!</v>
      </c>
      <c r="AZ914" s="362" t="e">
        <f t="array" ref="AZ914">IF($AY914="", "", IF( $AX914&lt;&gt;"", $AX914,INDEX(聲母資料表, $AY914, $AZ$5)))</f>
        <v>#REF!</v>
      </c>
      <c r="BA914" s="362" t="e">
        <f t="array" ref="BA914">IF($X914, "", INDEX(方音八音反切資料表, $AE914, $AJ914))</f>
        <v>#REF!</v>
      </c>
    </row>
    <row r="915" spans="2:53">
      <c r="B915" s="307">
        <f t="shared" si="354"/>
        <v>908</v>
      </c>
      <c r="C915" s="404" t="e">
        <f>MID(#REF!, B915, 1)</f>
        <v>#REF!</v>
      </c>
      <c r="D915" s="312"/>
      <c r="E915" s="312"/>
      <c r="F915" s="296"/>
      <c r="G915" s="418" t="e">
        <f t="shared" si="355"/>
        <v>#REF!</v>
      </c>
      <c r="H915" s="269" t="e" cm="1">
        <f t="array" ref="H915">IF( OR($U915, NOT($V915), $X915), "",  $AF915 &amp; INDEX(中文數值資料表, $AJ915, 2) &amp; $AC915)</f>
        <v>#REF!</v>
      </c>
      <c r="I915" s="332" t="e">
        <f t="shared" si="356"/>
        <v>#REF!</v>
      </c>
      <c r="J915" s="333" t="e">
        <f t="shared" si="357"/>
        <v>#REF!</v>
      </c>
      <c r="K915" s="334" t="e">
        <f t="shared" si="358"/>
        <v>#REF!</v>
      </c>
      <c r="L915" s="335" t="e">
        <f t="shared" si="359"/>
        <v>#REF!</v>
      </c>
      <c r="M915" s="270" t="e">
        <f t="shared" ca="1" si="360"/>
        <v>#REF!</v>
      </c>
      <c r="N915" s="270" t="e">
        <f t="shared" ca="1" si="361"/>
        <v>#REF!</v>
      </c>
      <c r="O915" s="270" t="e">
        <f t="shared" ca="1" si="362"/>
        <v>#REF!</v>
      </c>
      <c r="P915" s="270" t="e">
        <f t="shared" ca="1" si="375"/>
        <v>#REF!</v>
      </c>
      <c r="Q915" s="270" t="e">
        <f t="shared" ca="1" si="375"/>
        <v>#REF!</v>
      </c>
      <c r="R915" s="271" t="e">
        <f t="shared" ca="1" si="363"/>
        <v>#REF!</v>
      </c>
      <c r="S915" s="271" t="e">
        <f t="shared" ca="1" si="364"/>
        <v>#REF!</v>
      </c>
      <c r="T915" s="244"/>
      <c r="U915" s="272" t="b">
        <f t="shared" si="365"/>
        <v>0</v>
      </c>
      <c r="V915" s="272" t="e">
        <f t="shared" si="366"/>
        <v>#REF!</v>
      </c>
      <c r="W915" s="272" t="e">
        <f t="shared" si="374"/>
        <v>#REF!</v>
      </c>
      <c r="X915" s="272" t="e">
        <f t="shared" si="367"/>
        <v>#REF!</v>
      </c>
      <c r="Y915" s="272" t="e">
        <f t="shared" si="368"/>
        <v>#REF!</v>
      </c>
      <c r="Z915" s="298"/>
      <c r="AA915" s="305" t="e">
        <f t="shared" si="369"/>
        <v>#REF!</v>
      </c>
      <c r="AB915" s="301" t="e" cm="1">
        <f t="array" ref="AB915">IF( $AA915="", "", INDEX(聲母資料表, $AA915, AB$5))</f>
        <v>#REF!</v>
      </c>
      <c r="AC915" s="301" t="e" cm="1">
        <f t="array" ref="AC915">IF( $AA915="", "", INDEX(聲母資料表, $AA915, AC$5))</f>
        <v>#REF!</v>
      </c>
      <c r="AD915" s="305" t="e">
        <f t="shared" si="370"/>
        <v>#REF!</v>
      </c>
      <c r="AE915" s="301" t="e" cm="1">
        <f t="array" ref="AE915">IF( $X915, "", INDEX(韻母資料表, AD915, AE$5))</f>
        <v>#REF!</v>
      </c>
      <c r="AF915" s="301" t="e" cm="1">
        <f t="array" ref="AF915">IF( $X915, "", INDEX(韻母資料表, AE915, AF$5))</f>
        <v>#REF!</v>
      </c>
      <c r="AG915" s="298"/>
      <c r="AH915" s="301" t="e">
        <f t="array" ref="AH915">IF( $X915, "", IF( INDEX(韻母資料表, AD915, $AH$5) = "入聲", TRUE, FALSE) )</f>
        <v>#REF!</v>
      </c>
      <c r="AI915" s="302" t="e">
        <f t="shared" si="371"/>
        <v>#REF!</v>
      </c>
      <c r="AJ915" s="302" t="e">
        <f t="shared" si="376"/>
        <v>#REF!</v>
      </c>
      <c r="AK915" s="362" t="e">
        <f t="array" ref="AK915">IF( $X915, "", INDEX(韻母資料表, $AD915, $AK$5))</f>
        <v>#REF!</v>
      </c>
      <c r="AL915" s="362" t="e">
        <f t="array" ref="AL915">IF($X915, "", INDEX(白話字韻母八聲調資料表, $AE915, $AJ915))</f>
        <v>#REF!</v>
      </c>
      <c r="AM915" s="298"/>
      <c r="AN915" s="362" t="e" cm="1">
        <f t="array" ref="AN915">IF($W915, "", INDEX(聲母資料表, $AA915, AN$5))</f>
        <v>#REF!</v>
      </c>
      <c r="AO915" s="367" t="e" cm="1">
        <f t="array" ref="AO915">IF($X915, "", INDEX(韻母資料表, $AD915, AO$5))</f>
        <v>#REF!</v>
      </c>
      <c r="AP915" s="362" t="e" cm="1">
        <f t="array" ref="AP915">IF($X915, "", INDEX(台羅韻母八聲調資料表, $AE915, $F915))</f>
        <v>#REF!</v>
      </c>
      <c r="AQ915" s="298"/>
      <c r="AR915" s="302" t="e">
        <f t="array" ref="AR915">IF($W915, "", INDEX(聲母資料表, $AA915, $AR$5))</f>
        <v>#REF!</v>
      </c>
      <c r="AS915" s="303" t="e">
        <f t="array" ref="AS915">IF($X915, "", INDEX(韻母資料表, $AD915, $AS$5))</f>
        <v>#REF!</v>
      </c>
      <c r="AT915" s="302" t="e">
        <f t="array" ref="AT915">IF($X915, "", INDEX(閩拼韻母八聲調資料表, $AE915, $AJ915))</f>
        <v>#REF!</v>
      </c>
      <c r="AV915" s="301" t="b">
        <f t="shared" si="373"/>
        <v>0</v>
      </c>
      <c r="AW915" s="301" t="str">
        <f>IF( $AV915, IFERROR( IF(MATCH( $E915, 顎音化聲母!$H$9:$H$37, 0), TRUE, FALSE), FALSE), "")</f>
        <v/>
      </c>
      <c r="AX915" s="301" t="str">
        <f t="array" ref="AX915">IF( AND($AV915, $AW915), INDEX(顎音化聲母資料表, MATCH( $D915 &amp; $E915, 顎音化聲母!$L$5:$L$136, 0), 3), "")</f>
        <v/>
      </c>
      <c r="AY915" s="301" t="e">
        <f t="shared" si="372"/>
        <v>#REF!</v>
      </c>
      <c r="AZ915" s="362" t="e">
        <f t="array" ref="AZ915">IF($AY915="", "", IF( $AX915&lt;&gt;"", $AX915,INDEX(聲母資料表, $AY915, $AZ$5)))</f>
        <v>#REF!</v>
      </c>
      <c r="BA915" s="362" t="e">
        <f t="array" ref="BA915">IF($X915, "", INDEX(方音八音反切資料表, $AE915, $AJ915))</f>
        <v>#REF!</v>
      </c>
    </row>
    <row r="916" spans="2:53">
      <c r="B916" s="307">
        <f t="shared" si="354"/>
        <v>909</v>
      </c>
      <c r="C916" s="404" t="e">
        <f>MID(#REF!, B916, 1)</f>
        <v>#REF!</v>
      </c>
      <c r="D916" s="312"/>
      <c r="E916" s="312"/>
      <c r="F916" s="296"/>
      <c r="G916" s="418" t="e">
        <f t="shared" si="355"/>
        <v>#REF!</v>
      </c>
      <c r="H916" s="269" t="e" cm="1">
        <f t="array" ref="H916">IF( OR($U916, NOT($V916), $X916), "",  $AF916 &amp; INDEX(中文數值資料表, $AJ916, 2) &amp; $AC916)</f>
        <v>#REF!</v>
      </c>
      <c r="I916" s="332" t="e">
        <f t="shared" si="356"/>
        <v>#REF!</v>
      </c>
      <c r="J916" s="333" t="e">
        <f t="shared" si="357"/>
        <v>#REF!</v>
      </c>
      <c r="K916" s="334" t="e">
        <f t="shared" si="358"/>
        <v>#REF!</v>
      </c>
      <c r="L916" s="335" t="e">
        <f t="shared" si="359"/>
        <v>#REF!</v>
      </c>
      <c r="M916" s="270" t="e">
        <f t="shared" ca="1" si="360"/>
        <v>#REF!</v>
      </c>
      <c r="N916" s="270" t="e">
        <f t="shared" ca="1" si="361"/>
        <v>#REF!</v>
      </c>
      <c r="O916" s="270" t="e">
        <f t="shared" ca="1" si="362"/>
        <v>#REF!</v>
      </c>
      <c r="P916" s="270" t="e">
        <f t="shared" ca="1" si="375"/>
        <v>#REF!</v>
      </c>
      <c r="Q916" s="270" t="e">
        <f t="shared" ca="1" si="375"/>
        <v>#REF!</v>
      </c>
      <c r="R916" s="271" t="e">
        <f t="shared" ca="1" si="363"/>
        <v>#REF!</v>
      </c>
      <c r="S916" s="271" t="e">
        <f t="shared" ca="1" si="364"/>
        <v>#REF!</v>
      </c>
      <c r="T916" s="244"/>
      <c r="U916" s="272" t="b">
        <f t="shared" si="365"/>
        <v>0</v>
      </c>
      <c r="V916" s="272" t="e">
        <f t="shared" si="366"/>
        <v>#REF!</v>
      </c>
      <c r="W916" s="272" t="e">
        <f t="shared" si="374"/>
        <v>#REF!</v>
      </c>
      <c r="X916" s="272" t="e">
        <f t="shared" si="367"/>
        <v>#REF!</v>
      </c>
      <c r="Y916" s="272" t="e">
        <f t="shared" si="368"/>
        <v>#REF!</v>
      </c>
      <c r="Z916" s="298"/>
      <c r="AA916" s="305" t="e">
        <f t="shared" si="369"/>
        <v>#REF!</v>
      </c>
      <c r="AB916" s="301" t="e" cm="1">
        <f t="array" ref="AB916">IF( $AA916="", "", INDEX(聲母資料表, $AA916, AB$5))</f>
        <v>#REF!</v>
      </c>
      <c r="AC916" s="301" t="e" cm="1">
        <f t="array" ref="AC916">IF( $AA916="", "", INDEX(聲母資料表, $AA916, AC$5))</f>
        <v>#REF!</v>
      </c>
      <c r="AD916" s="305" t="e">
        <f t="shared" si="370"/>
        <v>#REF!</v>
      </c>
      <c r="AE916" s="301" t="e" cm="1">
        <f t="array" ref="AE916">IF( $X916, "", INDEX(韻母資料表, AD916, AE$5))</f>
        <v>#REF!</v>
      </c>
      <c r="AF916" s="301" t="e" cm="1">
        <f t="array" ref="AF916">IF( $X916, "", INDEX(韻母資料表, AE916, AF$5))</f>
        <v>#REF!</v>
      </c>
      <c r="AG916" s="298"/>
      <c r="AH916" s="301" t="e">
        <f t="array" ref="AH916">IF( $X916, "", IF( INDEX(韻母資料表, AD916, $AH$5) = "入聲", TRUE, FALSE) )</f>
        <v>#REF!</v>
      </c>
      <c r="AI916" s="302" t="e">
        <f t="shared" si="371"/>
        <v>#REF!</v>
      </c>
      <c r="AJ916" s="302" t="e">
        <f t="shared" si="376"/>
        <v>#REF!</v>
      </c>
      <c r="AK916" s="362" t="e">
        <f t="array" ref="AK916">IF( $X916, "", INDEX(韻母資料表, $AD916, $AK$5))</f>
        <v>#REF!</v>
      </c>
      <c r="AL916" s="362" t="e">
        <f t="array" ref="AL916">IF($X916, "", INDEX(白話字韻母八聲調資料表, $AE916, $AJ916))</f>
        <v>#REF!</v>
      </c>
      <c r="AM916" s="298"/>
      <c r="AN916" s="362" t="e" cm="1">
        <f t="array" ref="AN916">IF($W916, "", INDEX(聲母資料表, $AA916, AN$5))</f>
        <v>#REF!</v>
      </c>
      <c r="AO916" s="367" t="e" cm="1">
        <f t="array" ref="AO916">IF($X916, "", INDEX(韻母資料表, $AD916, AO$5))</f>
        <v>#REF!</v>
      </c>
      <c r="AP916" s="362" t="e" cm="1">
        <f t="array" ref="AP916">IF($X916, "", INDEX(台羅韻母八聲調資料表, $AE916, $F916))</f>
        <v>#REF!</v>
      </c>
      <c r="AQ916" s="298"/>
      <c r="AR916" s="302" t="e">
        <f t="array" ref="AR916">IF($W916, "", INDEX(聲母資料表, $AA916, $AR$5))</f>
        <v>#REF!</v>
      </c>
      <c r="AS916" s="303" t="e">
        <f t="array" ref="AS916">IF($X916, "", INDEX(韻母資料表, $AD916, $AS$5))</f>
        <v>#REF!</v>
      </c>
      <c r="AT916" s="302" t="e">
        <f t="array" ref="AT916">IF($X916, "", INDEX(閩拼韻母八聲調資料表, $AE916, $AJ916))</f>
        <v>#REF!</v>
      </c>
      <c r="AV916" s="301" t="b">
        <f t="shared" si="373"/>
        <v>0</v>
      </c>
      <c r="AW916" s="301" t="str">
        <f>IF( $AV916, IFERROR( IF(MATCH( $E916, 顎音化聲母!$H$9:$H$37, 0), TRUE, FALSE), FALSE), "")</f>
        <v/>
      </c>
      <c r="AX916" s="301" t="str">
        <f t="array" ref="AX916">IF( AND($AV916, $AW916), INDEX(顎音化聲母資料表, MATCH( $D916 &amp; $E916, 顎音化聲母!$L$5:$L$136, 0), 3), "")</f>
        <v/>
      </c>
      <c r="AY916" s="301" t="e">
        <f t="shared" si="372"/>
        <v>#REF!</v>
      </c>
      <c r="AZ916" s="362" t="e">
        <f t="array" ref="AZ916">IF($AY916="", "", IF( $AX916&lt;&gt;"", $AX916,INDEX(聲母資料表, $AY916, $AZ$5)))</f>
        <v>#REF!</v>
      </c>
      <c r="BA916" s="362" t="e">
        <f t="array" ref="BA916">IF($X916, "", INDEX(方音八音反切資料表, $AE916, $AJ916))</f>
        <v>#REF!</v>
      </c>
    </row>
    <row r="917" spans="2:53">
      <c r="B917" s="307">
        <f t="shared" si="354"/>
        <v>910</v>
      </c>
      <c r="C917" s="404" t="e">
        <f>MID(#REF!, B917, 1)</f>
        <v>#REF!</v>
      </c>
      <c r="D917" s="312"/>
      <c r="E917" s="312"/>
      <c r="F917" s="296"/>
      <c r="G917" s="418" t="e">
        <f t="shared" si="355"/>
        <v>#REF!</v>
      </c>
      <c r="H917" s="269" t="e" cm="1">
        <f t="array" ref="H917">IF( OR($U917, NOT($V917), $X917), "",  $AF917 &amp; INDEX(中文數值資料表, $AJ917, 2) &amp; $AC917)</f>
        <v>#REF!</v>
      </c>
      <c r="I917" s="332" t="e">
        <f t="shared" si="356"/>
        <v>#REF!</v>
      </c>
      <c r="J917" s="333" t="e">
        <f t="shared" si="357"/>
        <v>#REF!</v>
      </c>
      <c r="K917" s="334" t="e">
        <f t="shared" si="358"/>
        <v>#REF!</v>
      </c>
      <c r="L917" s="335" t="e">
        <f t="shared" si="359"/>
        <v>#REF!</v>
      </c>
      <c r="M917" s="270" t="e">
        <f t="shared" ca="1" si="360"/>
        <v>#REF!</v>
      </c>
      <c r="N917" s="270" t="e">
        <f t="shared" ca="1" si="361"/>
        <v>#REF!</v>
      </c>
      <c r="O917" s="270" t="e">
        <f t="shared" ca="1" si="362"/>
        <v>#REF!</v>
      </c>
      <c r="P917" s="270" t="e">
        <f t="shared" ca="1" si="375"/>
        <v>#REF!</v>
      </c>
      <c r="Q917" s="270" t="e">
        <f t="shared" ca="1" si="375"/>
        <v>#REF!</v>
      </c>
      <c r="R917" s="271" t="e">
        <f t="shared" ca="1" si="363"/>
        <v>#REF!</v>
      </c>
      <c r="S917" s="271" t="e">
        <f t="shared" ca="1" si="364"/>
        <v>#REF!</v>
      </c>
      <c r="T917" s="244"/>
      <c r="U917" s="272" t="b">
        <f t="shared" si="365"/>
        <v>0</v>
      </c>
      <c r="V917" s="272" t="e">
        <f t="shared" si="366"/>
        <v>#REF!</v>
      </c>
      <c r="W917" s="272" t="e">
        <f t="shared" si="374"/>
        <v>#REF!</v>
      </c>
      <c r="X917" s="272" t="e">
        <f t="shared" si="367"/>
        <v>#REF!</v>
      </c>
      <c r="Y917" s="272" t="e">
        <f t="shared" si="368"/>
        <v>#REF!</v>
      </c>
      <c r="Z917" s="298"/>
      <c r="AA917" s="305" t="e">
        <f t="shared" si="369"/>
        <v>#REF!</v>
      </c>
      <c r="AB917" s="301" t="e" cm="1">
        <f t="array" ref="AB917">IF( $AA917="", "", INDEX(聲母資料表, $AA917, AB$5))</f>
        <v>#REF!</v>
      </c>
      <c r="AC917" s="301" t="e" cm="1">
        <f t="array" ref="AC917">IF( $AA917="", "", INDEX(聲母資料表, $AA917, AC$5))</f>
        <v>#REF!</v>
      </c>
      <c r="AD917" s="305" t="e">
        <f t="shared" si="370"/>
        <v>#REF!</v>
      </c>
      <c r="AE917" s="301" t="e" cm="1">
        <f t="array" ref="AE917">IF( $X917, "", INDEX(韻母資料表, AD917, AE$5))</f>
        <v>#REF!</v>
      </c>
      <c r="AF917" s="301" t="e" cm="1">
        <f t="array" ref="AF917">IF( $X917, "", INDEX(韻母資料表, AE917, AF$5))</f>
        <v>#REF!</v>
      </c>
      <c r="AG917" s="298"/>
      <c r="AH917" s="301" t="e">
        <f t="array" ref="AH917">IF( $X917, "", IF( INDEX(韻母資料表, AD917, $AH$5) = "入聲", TRUE, FALSE) )</f>
        <v>#REF!</v>
      </c>
      <c r="AI917" s="302" t="e">
        <f t="shared" si="371"/>
        <v>#REF!</v>
      </c>
      <c r="AJ917" s="302" t="e">
        <f t="shared" si="376"/>
        <v>#REF!</v>
      </c>
      <c r="AK917" s="362" t="e">
        <f t="array" ref="AK917">IF( $X917, "", INDEX(韻母資料表, $AD917, $AK$5))</f>
        <v>#REF!</v>
      </c>
      <c r="AL917" s="362" t="e">
        <f t="array" ref="AL917">IF($X917, "", INDEX(白話字韻母八聲調資料表, $AE917, $AJ917))</f>
        <v>#REF!</v>
      </c>
      <c r="AM917" s="298"/>
      <c r="AN917" s="362" t="e" cm="1">
        <f t="array" ref="AN917">IF($W917, "", INDEX(聲母資料表, $AA917, AN$5))</f>
        <v>#REF!</v>
      </c>
      <c r="AO917" s="367" t="e" cm="1">
        <f t="array" ref="AO917">IF($X917, "", INDEX(韻母資料表, $AD917, AO$5))</f>
        <v>#REF!</v>
      </c>
      <c r="AP917" s="362" t="e" cm="1">
        <f t="array" ref="AP917">IF($X917, "", INDEX(台羅韻母八聲調資料表, $AE917, $F917))</f>
        <v>#REF!</v>
      </c>
      <c r="AQ917" s="298"/>
      <c r="AR917" s="302" t="e">
        <f t="array" ref="AR917">IF($W917, "", INDEX(聲母資料表, $AA917, $AR$5))</f>
        <v>#REF!</v>
      </c>
      <c r="AS917" s="303" t="e">
        <f t="array" ref="AS917">IF($X917, "", INDEX(韻母資料表, $AD917, $AS$5))</f>
        <v>#REF!</v>
      </c>
      <c r="AT917" s="302" t="e">
        <f t="array" ref="AT917">IF($X917, "", INDEX(閩拼韻母八聲調資料表, $AE917, $AJ917))</f>
        <v>#REF!</v>
      </c>
      <c r="AV917" s="301" t="b">
        <f t="shared" si="373"/>
        <v>0</v>
      </c>
      <c r="AW917" s="301" t="str">
        <f>IF( $AV917, IFERROR( IF(MATCH( $E917, 顎音化聲母!$H$9:$H$37, 0), TRUE, FALSE), FALSE), "")</f>
        <v/>
      </c>
      <c r="AX917" s="301" t="str">
        <f t="array" ref="AX917">IF( AND($AV917, $AW917), INDEX(顎音化聲母資料表, MATCH( $D917 &amp; $E917, 顎音化聲母!$L$5:$L$136, 0), 3), "")</f>
        <v/>
      </c>
      <c r="AY917" s="301" t="e">
        <f t="shared" si="372"/>
        <v>#REF!</v>
      </c>
      <c r="AZ917" s="362" t="e">
        <f t="array" ref="AZ917">IF($AY917="", "", IF( $AX917&lt;&gt;"", $AX917,INDEX(聲母資料表, $AY917, $AZ$5)))</f>
        <v>#REF!</v>
      </c>
      <c r="BA917" s="362" t="e">
        <f t="array" ref="BA917">IF($X917, "", INDEX(方音八音反切資料表, $AE917, $AJ917))</f>
        <v>#REF!</v>
      </c>
    </row>
    <row r="918" spans="2:53">
      <c r="B918" s="307">
        <f t="shared" si="354"/>
        <v>911</v>
      </c>
      <c r="C918" s="404" t="e">
        <f>MID(#REF!, B918, 1)</f>
        <v>#REF!</v>
      </c>
      <c r="D918" s="312"/>
      <c r="E918" s="312"/>
      <c r="F918" s="296"/>
      <c r="G918" s="418" t="e">
        <f t="shared" si="355"/>
        <v>#REF!</v>
      </c>
      <c r="H918" s="269" t="e" cm="1">
        <f t="array" ref="H918">IF( OR($U918, NOT($V918), $X918), "",  $AF918 &amp; INDEX(中文數值資料表, $AJ918, 2) &amp; $AC918)</f>
        <v>#REF!</v>
      </c>
      <c r="I918" s="332" t="e">
        <f t="shared" si="356"/>
        <v>#REF!</v>
      </c>
      <c r="J918" s="333" t="e">
        <f t="shared" si="357"/>
        <v>#REF!</v>
      </c>
      <c r="K918" s="334" t="e">
        <f t="shared" si="358"/>
        <v>#REF!</v>
      </c>
      <c r="L918" s="335" t="e">
        <f t="shared" si="359"/>
        <v>#REF!</v>
      </c>
      <c r="M918" s="270" t="e">
        <f t="shared" ca="1" si="360"/>
        <v>#REF!</v>
      </c>
      <c r="N918" s="270" t="e">
        <f t="shared" ca="1" si="361"/>
        <v>#REF!</v>
      </c>
      <c r="O918" s="270" t="e">
        <f t="shared" ca="1" si="362"/>
        <v>#REF!</v>
      </c>
      <c r="P918" s="270" t="e">
        <f t="shared" ca="1" si="375"/>
        <v>#REF!</v>
      </c>
      <c r="Q918" s="270" t="e">
        <f t="shared" ca="1" si="375"/>
        <v>#REF!</v>
      </c>
      <c r="R918" s="271" t="e">
        <f t="shared" ca="1" si="363"/>
        <v>#REF!</v>
      </c>
      <c r="S918" s="271" t="e">
        <f t="shared" ca="1" si="364"/>
        <v>#REF!</v>
      </c>
      <c r="T918" s="244"/>
      <c r="U918" s="272" t="b">
        <f t="shared" si="365"/>
        <v>0</v>
      </c>
      <c r="V918" s="272" t="e">
        <f t="shared" si="366"/>
        <v>#REF!</v>
      </c>
      <c r="W918" s="272" t="e">
        <f t="shared" si="374"/>
        <v>#REF!</v>
      </c>
      <c r="X918" s="272" t="e">
        <f t="shared" si="367"/>
        <v>#REF!</v>
      </c>
      <c r="Y918" s="272" t="e">
        <f t="shared" si="368"/>
        <v>#REF!</v>
      </c>
      <c r="Z918" s="298"/>
      <c r="AA918" s="305" t="e">
        <f t="shared" si="369"/>
        <v>#REF!</v>
      </c>
      <c r="AB918" s="301" t="e" cm="1">
        <f t="array" ref="AB918">IF( $AA918="", "", INDEX(聲母資料表, $AA918, AB$5))</f>
        <v>#REF!</v>
      </c>
      <c r="AC918" s="301" t="e" cm="1">
        <f t="array" ref="AC918">IF( $AA918="", "", INDEX(聲母資料表, $AA918, AC$5))</f>
        <v>#REF!</v>
      </c>
      <c r="AD918" s="305" t="e">
        <f t="shared" si="370"/>
        <v>#REF!</v>
      </c>
      <c r="AE918" s="301" t="e" cm="1">
        <f t="array" ref="AE918">IF( $X918, "", INDEX(韻母資料表, AD918, AE$5))</f>
        <v>#REF!</v>
      </c>
      <c r="AF918" s="301" t="e" cm="1">
        <f t="array" ref="AF918">IF( $X918, "", INDEX(韻母資料表, AE918, AF$5))</f>
        <v>#REF!</v>
      </c>
      <c r="AG918" s="298"/>
      <c r="AH918" s="301" t="e">
        <f t="array" ref="AH918">IF( $X918, "", IF( INDEX(韻母資料表, AD918, $AH$5) = "入聲", TRUE, FALSE) )</f>
        <v>#REF!</v>
      </c>
      <c r="AI918" s="302" t="e">
        <f t="shared" si="371"/>
        <v>#REF!</v>
      </c>
      <c r="AJ918" s="302" t="e">
        <f t="shared" si="376"/>
        <v>#REF!</v>
      </c>
      <c r="AK918" s="362" t="e">
        <f t="array" ref="AK918">IF( $X918, "", INDEX(韻母資料表, $AD918, $AK$5))</f>
        <v>#REF!</v>
      </c>
      <c r="AL918" s="362" t="e">
        <f t="array" ref="AL918">IF($X918, "", INDEX(白話字韻母八聲調資料表, $AE918, $AJ918))</f>
        <v>#REF!</v>
      </c>
      <c r="AM918" s="298"/>
      <c r="AN918" s="362" t="e" cm="1">
        <f t="array" ref="AN918">IF($W918, "", INDEX(聲母資料表, $AA918, AN$5))</f>
        <v>#REF!</v>
      </c>
      <c r="AO918" s="367" t="e" cm="1">
        <f t="array" ref="AO918">IF($X918, "", INDEX(韻母資料表, $AD918, AO$5))</f>
        <v>#REF!</v>
      </c>
      <c r="AP918" s="362" t="e" cm="1">
        <f t="array" ref="AP918">IF($X918, "", INDEX(台羅韻母八聲調資料表, $AE918, $F918))</f>
        <v>#REF!</v>
      </c>
      <c r="AQ918" s="298"/>
      <c r="AR918" s="302" t="e">
        <f t="array" ref="AR918">IF($W918, "", INDEX(聲母資料表, $AA918, $AR$5))</f>
        <v>#REF!</v>
      </c>
      <c r="AS918" s="303" t="e">
        <f t="array" ref="AS918">IF($X918, "", INDEX(韻母資料表, $AD918, $AS$5))</f>
        <v>#REF!</v>
      </c>
      <c r="AT918" s="302" t="e">
        <f t="array" ref="AT918">IF($X918, "", INDEX(閩拼韻母八聲調資料表, $AE918, $AJ918))</f>
        <v>#REF!</v>
      </c>
      <c r="AV918" s="301" t="b">
        <f t="shared" si="373"/>
        <v>0</v>
      </c>
      <c r="AW918" s="301" t="str">
        <f>IF( $AV918, IFERROR( IF(MATCH( $E918, 顎音化聲母!$H$9:$H$37, 0), TRUE, FALSE), FALSE), "")</f>
        <v/>
      </c>
      <c r="AX918" s="301" t="str">
        <f t="array" ref="AX918">IF( AND($AV918, $AW918), INDEX(顎音化聲母資料表, MATCH( $D918 &amp; $E918, 顎音化聲母!$L$5:$L$136, 0), 3), "")</f>
        <v/>
      </c>
      <c r="AY918" s="301" t="e">
        <f t="shared" si="372"/>
        <v>#REF!</v>
      </c>
      <c r="AZ918" s="362" t="e">
        <f t="array" ref="AZ918">IF($AY918="", "", IF( $AX918&lt;&gt;"", $AX918,INDEX(聲母資料表, $AY918, $AZ$5)))</f>
        <v>#REF!</v>
      </c>
      <c r="BA918" s="362" t="e">
        <f t="array" ref="BA918">IF($X918, "", INDEX(方音八音反切資料表, $AE918, $AJ918))</f>
        <v>#REF!</v>
      </c>
    </row>
    <row r="919" spans="2:53">
      <c r="B919" s="307">
        <f t="shared" si="354"/>
        <v>912</v>
      </c>
      <c r="C919" s="404" t="e">
        <f>MID(#REF!, B919, 1)</f>
        <v>#REF!</v>
      </c>
      <c r="D919" s="312"/>
      <c r="E919" s="312"/>
      <c r="F919" s="296"/>
      <c r="G919" s="418" t="e">
        <f t="shared" si="355"/>
        <v>#REF!</v>
      </c>
      <c r="H919" s="269" t="e" cm="1">
        <f t="array" ref="H919">IF( OR($U919, NOT($V919), $X919), "",  $AF919 &amp; INDEX(中文數值資料表, $AJ919, 2) &amp; $AC919)</f>
        <v>#REF!</v>
      </c>
      <c r="I919" s="332" t="e">
        <f t="shared" si="356"/>
        <v>#REF!</v>
      </c>
      <c r="J919" s="333" t="e">
        <f t="shared" si="357"/>
        <v>#REF!</v>
      </c>
      <c r="K919" s="334" t="e">
        <f t="shared" si="358"/>
        <v>#REF!</v>
      </c>
      <c r="L919" s="335" t="e">
        <f t="shared" si="359"/>
        <v>#REF!</v>
      </c>
      <c r="M919" s="270" t="e">
        <f t="shared" ca="1" si="360"/>
        <v>#REF!</v>
      </c>
      <c r="N919" s="270" t="e">
        <f t="shared" ca="1" si="361"/>
        <v>#REF!</v>
      </c>
      <c r="O919" s="270" t="e">
        <f t="shared" ca="1" si="362"/>
        <v>#REF!</v>
      </c>
      <c r="P919" s="270" t="e">
        <f t="shared" ca="1" si="375"/>
        <v>#REF!</v>
      </c>
      <c r="Q919" s="270" t="e">
        <f t="shared" ca="1" si="375"/>
        <v>#REF!</v>
      </c>
      <c r="R919" s="271" t="e">
        <f t="shared" ca="1" si="363"/>
        <v>#REF!</v>
      </c>
      <c r="S919" s="271" t="e">
        <f t="shared" ca="1" si="364"/>
        <v>#REF!</v>
      </c>
      <c r="T919" s="244"/>
      <c r="U919" s="272" t="b">
        <f t="shared" si="365"/>
        <v>0</v>
      </c>
      <c r="V919" s="272" t="e">
        <f t="shared" si="366"/>
        <v>#REF!</v>
      </c>
      <c r="W919" s="272" t="e">
        <f t="shared" si="374"/>
        <v>#REF!</v>
      </c>
      <c r="X919" s="272" t="e">
        <f t="shared" si="367"/>
        <v>#REF!</v>
      </c>
      <c r="Y919" s="272" t="e">
        <f t="shared" si="368"/>
        <v>#REF!</v>
      </c>
      <c r="Z919" s="298"/>
      <c r="AA919" s="305" t="e">
        <f t="shared" si="369"/>
        <v>#REF!</v>
      </c>
      <c r="AB919" s="301" t="e" cm="1">
        <f t="array" ref="AB919">IF( $AA919="", "", INDEX(聲母資料表, $AA919, AB$5))</f>
        <v>#REF!</v>
      </c>
      <c r="AC919" s="301" t="e" cm="1">
        <f t="array" ref="AC919">IF( $AA919="", "", INDEX(聲母資料表, $AA919, AC$5))</f>
        <v>#REF!</v>
      </c>
      <c r="AD919" s="305" t="e">
        <f t="shared" si="370"/>
        <v>#REF!</v>
      </c>
      <c r="AE919" s="301" t="e" cm="1">
        <f t="array" ref="AE919">IF( $X919, "", INDEX(韻母資料表, AD919, AE$5))</f>
        <v>#REF!</v>
      </c>
      <c r="AF919" s="301" t="e" cm="1">
        <f t="array" ref="AF919">IF( $X919, "", INDEX(韻母資料表, AE919, AF$5))</f>
        <v>#REF!</v>
      </c>
      <c r="AG919" s="298"/>
      <c r="AH919" s="301" t="e">
        <f t="array" ref="AH919">IF( $X919, "", IF( INDEX(韻母資料表, AD919, $AH$5) = "入聲", TRUE, FALSE) )</f>
        <v>#REF!</v>
      </c>
      <c r="AI919" s="302" t="e">
        <f t="shared" si="371"/>
        <v>#REF!</v>
      </c>
      <c r="AJ919" s="302" t="e">
        <f t="shared" si="376"/>
        <v>#REF!</v>
      </c>
      <c r="AK919" s="362" t="e">
        <f t="array" ref="AK919">IF( $X919, "", INDEX(韻母資料表, $AD919, $AK$5))</f>
        <v>#REF!</v>
      </c>
      <c r="AL919" s="362" t="e">
        <f t="array" ref="AL919">IF($X919, "", INDEX(白話字韻母八聲調資料表, $AE919, $AJ919))</f>
        <v>#REF!</v>
      </c>
      <c r="AM919" s="298"/>
      <c r="AN919" s="362" t="e" cm="1">
        <f t="array" ref="AN919">IF($W919, "", INDEX(聲母資料表, $AA919, AN$5))</f>
        <v>#REF!</v>
      </c>
      <c r="AO919" s="367" t="e" cm="1">
        <f t="array" ref="AO919">IF($X919, "", INDEX(韻母資料表, $AD919, AO$5))</f>
        <v>#REF!</v>
      </c>
      <c r="AP919" s="362" t="e" cm="1">
        <f t="array" ref="AP919">IF($X919, "", INDEX(台羅韻母八聲調資料表, $AE919, $F919))</f>
        <v>#REF!</v>
      </c>
      <c r="AQ919" s="298"/>
      <c r="AR919" s="302" t="e">
        <f t="array" ref="AR919">IF($W919, "", INDEX(聲母資料表, $AA919, $AR$5))</f>
        <v>#REF!</v>
      </c>
      <c r="AS919" s="303" t="e">
        <f t="array" ref="AS919">IF($X919, "", INDEX(韻母資料表, $AD919, $AS$5))</f>
        <v>#REF!</v>
      </c>
      <c r="AT919" s="302" t="e">
        <f t="array" ref="AT919">IF($X919, "", INDEX(閩拼韻母八聲調資料表, $AE919, $AJ919))</f>
        <v>#REF!</v>
      </c>
      <c r="AV919" s="301" t="b">
        <f t="shared" si="373"/>
        <v>0</v>
      </c>
      <c r="AW919" s="301" t="str">
        <f>IF( $AV919, IFERROR( IF(MATCH( $E919, 顎音化聲母!$H$9:$H$37, 0), TRUE, FALSE), FALSE), "")</f>
        <v/>
      </c>
      <c r="AX919" s="301" t="str">
        <f t="array" ref="AX919">IF( AND($AV919, $AW919), INDEX(顎音化聲母資料表, MATCH( $D919 &amp; $E919, 顎音化聲母!$L$5:$L$136, 0), 3), "")</f>
        <v/>
      </c>
      <c r="AY919" s="301" t="e">
        <f t="shared" si="372"/>
        <v>#REF!</v>
      </c>
      <c r="AZ919" s="362" t="e">
        <f t="array" ref="AZ919">IF($AY919="", "", IF( $AX919&lt;&gt;"", $AX919,INDEX(聲母資料表, $AY919, $AZ$5)))</f>
        <v>#REF!</v>
      </c>
      <c r="BA919" s="362" t="e">
        <f t="array" ref="BA919">IF($X919, "", INDEX(方音八音反切資料表, $AE919, $AJ919))</f>
        <v>#REF!</v>
      </c>
    </row>
    <row r="920" spans="2:53">
      <c r="B920" s="307">
        <f t="shared" si="354"/>
        <v>913</v>
      </c>
      <c r="C920" s="404" t="e">
        <f>MID(#REF!, B920, 1)</f>
        <v>#REF!</v>
      </c>
      <c r="D920" s="312"/>
      <c r="E920" s="312"/>
      <c r="F920" s="296"/>
      <c r="G920" s="418" t="e">
        <f t="shared" si="355"/>
        <v>#REF!</v>
      </c>
      <c r="H920" s="269" t="e" cm="1">
        <f t="array" ref="H920">IF( OR($U920, NOT($V920), $X920), "",  $AF920 &amp; INDEX(中文數值資料表, $AJ920, 2) &amp; $AC920)</f>
        <v>#REF!</v>
      </c>
      <c r="I920" s="332" t="e">
        <f t="shared" si="356"/>
        <v>#REF!</v>
      </c>
      <c r="J920" s="333" t="e">
        <f t="shared" si="357"/>
        <v>#REF!</v>
      </c>
      <c r="K920" s="334" t="e">
        <f t="shared" si="358"/>
        <v>#REF!</v>
      </c>
      <c r="L920" s="335" t="e">
        <f t="shared" si="359"/>
        <v>#REF!</v>
      </c>
      <c r="M920" s="270" t="e">
        <f t="shared" ca="1" si="360"/>
        <v>#REF!</v>
      </c>
      <c r="N920" s="270" t="e">
        <f t="shared" ca="1" si="361"/>
        <v>#REF!</v>
      </c>
      <c r="O920" s="270" t="e">
        <f t="shared" ca="1" si="362"/>
        <v>#REF!</v>
      </c>
      <c r="P920" s="270" t="e">
        <f t="shared" ca="1" si="375"/>
        <v>#REF!</v>
      </c>
      <c r="Q920" s="270" t="e">
        <f t="shared" ca="1" si="375"/>
        <v>#REF!</v>
      </c>
      <c r="R920" s="271" t="e">
        <f t="shared" ca="1" si="363"/>
        <v>#REF!</v>
      </c>
      <c r="S920" s="271" t="e">
        <f t="shared" ca="1" si="364"/>
        <v>#REF!</v>
      </c>
      <c r="T920" s="244"/>
      <c r="U920" s="272" t="b">
        <f t="shared" si="365"/>
        <v>0</v>
      </c>
      <c r="V920" s="272" t="e">
        <f t="shared" si="366"/>
        <v>#REF!</v>
      </c>
      <c r="W920" s="272" t="e">
        <f t="shared" si="374"/>
        <v>#REF!</v>
      </c>
      <c r="X920" s="272" t="e">
        <f t="shared" si="367"/>
        <v>#REF!</v>
      </c>
      <c r="Y920" s="272" t="e">
        <f t="shared" si="368"/>
        <v>#REF!</v>
      </c>
      <c r="Z920" s="298"/>
      <c r="AA920" s="305" t="e">
        <f t="shared" si="369"/>
        <v>#REF!</v>
      </c>
      <c r="AB920" s="301" t="e" cm="1">
        <f t="array" ref="AB920">IF( $AA920="", "", INDEX(聲母資料表, $AA920, AB$5))</f>
        <v>#REF!</v>
      </c>
      <c r="AC920" s="301" t="e" cm="1">
        <f t="array" ref="AC920">IF( $AA920="", "", INDEX(聲母資料表, $AA920, AC$5))</f>
        <v>#REF!</v>
      </c>
      <c r="AD920" s="305" t="e">
        <f t="shared" si="370"/>
        <v>#REF!</v>
      </c>
      <c r="AE920" s="301" t="e" cm="1">
        <f t="array" ref="AE920">IF( $X920, "", INDEX(韻母資料表, AD920, AE$5))</f>
        <v>#REF!</v>
      </c>
      <c r="AF920" s="301" t="e" cm="1">
        <f t="array" ref="AF920">IF( $X920, "", INDEX(韻母資料表, AE920, AF$5))</f>
        <v>#REF!</v>
      </c>
      <c r="AG920" s="298"/>
      <c r="AH920" s="301" t="e">
        <f t="array" ref="AH920">IF( $X920, "", IF( INDEX(韻母資料表, AD920, $AH$5) = "入聲", TRUE, FALSE) )</f>
        <v>#REF!</v>
      </c>
      <c r="AI920" s="302" t="e">
        <f t="shared" si="371"/>
        <v>#REF!</v>
      </c>
      <c r="AJ920" s="302" t="e">
        <f t="shared" si="376"/>
        <v>#REF!</v>
      </c>
      <c r="AK920" s="362" t="e">
        <f t="array" ref="AK920">IF( $X920, "", INDEX(韻母資料表, $AD920, $AK$5))</f>
        <v>#REF!</v>
      </c>
      <c r="AL920" s="362" t="e">
        <f t="array" ref="AL920">IF($X920, "", INDEX(白話字韻母八聲調資料表, $AE920, $AJ920))</f>
        <v>#REF!</v>
      </c>
      <c r="AM920" s="298"/>
      <c r="AN920" s="362" t="e" cm="1">
        <f t="array" ref="AN920">IF($W920, "", INDEX(聲母資料表, $AA920, AN$5))</f>
        <v>#REF!</v>
      </c>
      <c r="AO920" s="367" t="e" cm="1">
        <f t="array" ref="AO920">IF($X920, "", INDEX(韻母資料表, $AD920, AO$5))</f>
        <v>#REF!</v>
      </c>
      <c r="AP920" s="362" t="e" cm="1">
        <f t="array" ref="AP920">IF($X920, "", INDEX(台羅韻母八聲調資料表, $AE920, $F920))</f>
        <v>#REF!</v>
      </c>
      <c r="AQ920" s="298"/>
      <c r="AR920" s="302" t="e">
        <f t="array" ref="AR920">IF($W920, "", INDEX(聲母資料表, $AA920, $AR$5))</f>
        <v>#REF!</v>
      </c>
      <c r="AS920" s="303" t="e">
        <f t="array" ref="AS920">IF($X920, "", INDEX(韻母資料表, $AD920, $AS$5))</f>
        <v>#REF!</v>
      </c>
      <c r="AT920" s="302" t="e">
        <f t="array" ref="AT920">IF($X920, "", INDEX(閩拼韻母八聲調資料表, $AE920, $AJ920))</f>
        <v>#REF!</v>
      </c>
      <c r="AV920" s="301" t="b">
        <f t="shared" si="373"/>
        <v>0</v>
      </c>
      <c r="AW920" s="301" t="str">
        <f>IF( $AV920, IFERROR( IF(MATCH( $E920, 顎音化聲母!$H$9:$H$37, 0), TRUE, FALSE), FALSE), "")</f>
        <v/>
      </c>
      <c r="AX920" s="301" t="str">
        <f t="array" ref="AX920">IF( AND($AV920, $AW920), INDEX(顎音化聲母資料表, MATCH( $D920 &amp; $E920, 顎音化聲母!$L$5:$L$136, 0), 3), "")</f>
        <v/>
      </c>
      <c r="AY920" s="301" t="e">
        <f t="shared" si="372"/>
        <v>#REF!</v>
      </c>
      <c r="AZ920" s="362" t="e">
        <f t="array" ref="AZ920">IF($AY920="", "", IF( $AX920&lt;&gt;"", $AX920,INDEX(聲母資料表, $AY920, $AZ$5)))</f>
        <v>#REF!</v>
      </c>
      <c r="BA920" s="362" t="e">
        <f t="array" ref="BA920">IF($X920, "", INDEX(方音八音反切資料表, $AE920, $AJ920))</f>
        <v>#REF!</v>
      </c>
    </row>
    <row r="921" spans="2:53">
      <c r="B921" s="307">
        <f t="shared" si="354"/>
        <v>914</v>
      </c>
      <c r="C921" s="404" t="e">
        <f>MID(#REF!, B921, 1)</f>
        <v>#REF!</v>
      </c>
      <c r="D921" s="312"/>
      <c r="E921" s="312"/>
      <c r="F921" s="296"/>
      <c r="G921" s="418" t="e">
        <f t="shared" si="355"/>
        <v>#REF!</v>
      </c>
      <c r="H921" s="269" t="e" cm="1">
        <f t="array" ref="H921">IF( OR($U921, NOT($V921), $X921), "",  $AF921 &amp; INDEX(中文數值資料表, $AJ921, 2) &amp; $AC921)</f>
        <v>#REF!</v>
      </c>
      <c r="I921" s="332" t="e">
        <f t="shared" si="356"/>
        <v>#REF!</v>
      </c>
      <c r="J921" s="333" t="e">
        <f t="shared" si="357"/>
        <v>#REF!</v>
      </c>
      <c r="K921" s="334" t="e">
        <f t="shared" si="358"/>
        <v>#REF!</v>
      </c>
      <c r="L921" s="335" t="e">
        <f t="shared" si="359"/>
        <v>#REF!</v>
      </c>
      <c r="M921" s="270" t="e">
        <f t="shared" ca="1" si="360"/>
        <v>#REF!</v>
      </c>
      <c r="N921" s="270" t="e">
        <f t="shared" ca="1" si="361"/>
        <v>#REF!</v>
      </c>
      <c r="O921" s="270" t="e">
        <f t="shared" ca="1" si="362"/>
        <v>#REF!</v>
      </c>
      <c r="P921" s="270" t="e">
        <f t="shared" ca="1" si="375"/>
        <v>#REF!</v>
      </c>
      <c r="Q921" s="270" t="e">
        <f t="shared" ca="1" si="375"/>
        <v>#REF!</v>
      </c>
      <c r="R921" s="271" t="e">
        <f t="shared" ca="1" si="363"/>
        <v>#REF!</v>
      </c>
      <c r="S921" s="271" t="e">
        <f t="shared" ca="1" si="364"/>
        <v>#REF!</v>
      </c>
      <c r="T921" s="244"/>
      <c r="U921" s="272" t="b">
        <f t="shared" si="365"/>
        <v>0</v>
      </c>
      <c r="V921" s="272" t="e">
        <f t="shared" si="366"/>
        <v>#REF!</v>
      </c>
      <c r="W921" s="272" t="e">
        <f t="shared" si="374"/>
        <v>#REF!</v>
      </c>
      <c r="X921" s="272" t="e">
        <f t="shared" si="367"/>
        <v>#REF!</v>
      </c>
      <c r="Y921" s="272" t="e">
        <f t="shared" si="368"/>
        <v>#REF!</v>
      </c>
      <c r="Z921" s="298"/>
      <c r="AA921" s="305" t="e">
        <f t="shared" si="369"/>
        <v>#REF!</v>
      </c>
      <c r="AB921" s="301" t="e" cm="1">
        <f t="array" ref="AB921">IF( $AA921="", "", INDEX(聲母資料表, $AA921, AB$5))</f>
        <v>#REF!</v>
      </c>
      <c r="AC921" s="301" t="e" cm="1">
        <f t="array" ref="AC921">IF( $AA921="", "", INDEX(聲母資料表, $AA921, AC$5))</f>
        <v>#REF!</v>
      </c>
      <c r="AD921" s="305" t="e">
        <f t="shared" si="370"/>
        <v>#REF!</v>
      </c>
      <c r="AE921" s="301" t="e" cm="1">
        <f t="array" ref="AE921">IF( $X921, "", INDEX(韻母資料表, AD921, AE$5))</f>
        <v>#REF!</v>
      </c>
      <c r="AF921" s="301" t="e" cm="1">
        <f t="array" ref="AF921">IF( $X921, "", INDEX(韻母資料表, AE921, AF$5))</f>
        <v>#REF!</v>
      </c>
      <c r="AG921" s="298"/>
      <c r="AH921" s="301" t="e">
        <f t="array" ref="AH921">IF( $X921, "", IF( INDEX(韻母資料表, AD921, $AH$5) = "入聲", TRUE, FALSE) )</f>
        <v>#REF!</v>
      </c>
      <c r="AI921" s="302" t="e">
        <f t="shared" si="371"/>
        <v>#REF!</v>
      </c>
      <c r="AJ921" s="302" t="e">
        <f t="shared" si="376"/>
        <v>#REF!</v>
      </c>
      <c r="AK921" s="362" t="e">
        <f t="array" ref="AK921">IF( $X921, "", INDEX(韻母資料表, $AD921, $AK$5))</f>
        <v>#REF!</v>
      </c>
      <c r="AL921" s="362" t="e">
        <f t="array" ref="AL921">IF($X921, "", INDEX(白話字韻母八聲調資料表, $AE921, $AJ921))</f>
        <v>#REF!</v>
      </c>
      <c r="AM921" s="298"/>
      <c r="AN921" s="362" t="e" cm="1">
        <f t="array" ref="AN921">IF($W921, "", INDEX(聲母資料表, $AA921, AN$5))</f>
        <v>#REF!</v>
      </c>
      <c r="AO921" s="367" t="e" cm="1">
        <f t="array" ref="AO921">IF($X921, "", INDEX(韻母資料表, $AD921, AO$5))</f>
        <v>#REF!</v>
      </c>
      <c r="AP921" s="362" t="e" cm="1">
        <f t="array" ref="AP921">IF($X921, "", INDEX(台羅韻母八聲調資料表, $AE921, $F921))</f>
        <v>#REF!</v>
      </c>
      <c r="AQ921" s="298"/>
      <c r="AR921" s="302" t="e">
        <f t="array" ref="AR921">IF($W921, "", INDEX(聲母資料表, $AA921, $AR$5))</f>
        <v>#REF!</v>
      </c>
      <c r="AS921" s="303" t="e">
        <f t="array" ref="AS921">IF($X921, "", INDEX(韻母資料表, $AD921, $AS$5))</f>
        <v>#REF!</v>
      </c>
      <c r="AT921" s="302" t="e">
        <f t="array" ref="AT921">IF($X921, "", INDEX(閩拼韻母八聲調資料表, $AE921, $AJ921))</f>
        <v>#REF!</v>
      </c>
      <c r="AV921" s="301" t="b">
        <f t="shared" si="373"/>
        <v>0</v>
      </c>
      <c r="AW921" s="301" t="str">
        <f>IF( $AV921, IFERROR( IF(MATCH( $E921, 顎音化聲母!$H$9:$H$37, 0), TRUE, FALSE), FALSE), "")</f>
        <v/>
      </c>
      <c r="AX921" s="301" t="str">
        <f t="array" ref="AX921">IF( AND($AV921, $AW921), INDEX(顎音化聲母資料表, MATCH( $D921 &amp; $E921, 顎音化聲母!$L$5:$L$136, 0), 3), "")</f>
        <v/>
      </c>
      <c r="AY921" s="301" t="e">
        <f t="shared" si="372"/>
        <v>#REF!</v>
      </c>
      <c r="AZ921" s="362" t="e">
        <f t="array" ref="AZ921">IF($AY921="", "", IF( $AX921&lt;&gt;"", $AX921,INDEX(聲母資料表, $AY921, $AZ$5)))</f>
        <v>#REF!</v>
      </c>
      <c r="BA921" s="362" t="e">
        <f t="array" ref="BA921">IF($X921, "", INDEX(方音八音反切資料表, $AE921, $AJ921))</f>
        <v>#REF!</v>
      </c>
    </row>
    <row r="922" spans="2:53">
      <c r="B922" s="307">
        <f t="shared" si="354"/>
        <v>915</v>
      </c>
      <c r="C922" s="404" t="e">
        <f>MID(#REF!, B922, 1)</f>
        <v>#REF!</v>
      </c>
      <c r="D922" s="312"/>
      <c r="E922" s="312"/>
      <c r="F922" s="296"/>
      <c r="G922" s="418" t="e">
        <f t="shared" si="355"/>
        <v>#REF!</v>
      </c>
      <c r="H922" s="269" t="e" cm="1">
        <f t="array" ref="H922">IF( OR($U922, NOT($V922), $X922), "",  $AF922 &amp; INDEX(中文數值資料表, $AJ922, 2) &amp; $AC922)</f>
        <v>#REF!</v>
      </c>
      <c r="I922" s="332" t="e">
        <f t="shared" si="356"/>
        <v>#REF!</v>
      </c>
      <c r="J922" s="333" t="e">
        <f t="shared" si="357"/>
        <v>#REF!</v>
      </c>
      <c r="K922" s="334" t="e">
        <f t="shared" si="358"/>
        <v>#REF!</v>
      </c>
      <c r="L922" s="335" t="e">
        <f t="shared" si="359"/>
        <v>#REF!</v>
      </c>
      <c r="M922" s="270" t="e">
        <f t="shared" ca="1" si="360"/>
        <v>#REF!</v>
      </c>
      <c r="N922" s="270" t="e">
        <f t="shared" ca="1" si="361"/>
        <v>#REF!</v>
      </c>
      <c r="O922" s="270" t="e">
        <f t="shared" ca="1" si="362"/>
        <v>#REF!</v>
      </c>
      <c r="P922" s="270" t="e">
        <f t="shared" ca="1" si="375"/>
        <v>#REF!</v>
      </c>
      <c r="Q922" s="270" t="e">
        <f t="shared" ca="1" si="375"/>
        <v>#REF!</v>
      </c>
      <c r="R922" s="271" t="e">
        <f t="shared" ca="1" si="363"/>
        <v>#REF!</v>
      </c>
      <c r="S922" s="271" t="e">
        <f t="shared" ca="1" si="364"/>
        <v>#REF!</v>
      </c>
      <c r="T922" s="244"/>
      <c r="U922" s="272" t="b">
        <f t="shared" si="365"/>
        <v>0</v>
      </c>
      <c r="V922" s="272" t="e">
        <f t="shared" si="366"/>
        <v>#REF!</v>
      </c>
      <c r="W922" s="272" t="e">
        <f t="shared" si="374"/>
        <v>#REF!</v>
      </c>
      <c r="X922" s="272" t="e">
        <f t="shared" si="367"/>
        <v>#REF!</v>
      </c>
      <c r="Y922" s="272" t="e">
        <f t="shared" si="368"/>
        <v>#REF!</v>
      </c>
      <c r="Z922" s="298"/>
      <c r="AA922" s="305" t="e">
        <f t="shared" si="369"/>
        <v>#REF!</v>
      </c>
      <c r="AB922" s="301" t="e" cm="1">
        <f t="array" ref="AB922">IF( $AA922="", "", INDEX(聲母資料表, $AA922, AB$5))</f>
        <v>#REF!</v>
      </c>
      <c r="AC922" s="301" t="e" cm="1">
        <f t="array" ref="AC922">IF( $AA922="", "", INDEX(聲母資料表, $AA922, AC$5))</f>
        <v>#REF!</v>
      </c>
      <c r="AD922" s="305" t="e">
        <f t="shared" si="370"/>
        <v>#REF!</v>
      </c>
      <c r="AE922" s="301" t="e" cm="1">
        <f t="array" ref="AE922">IF( $X922, "", INDEX(韻母資料表, AD922, AE$5))</f>
        <v>#REF!</v>
      </c>
      <c r="AF922" s="301" t="e" cm="1">
        <f t="array" ref="AF922">IF( $X922, "", INDEX(韻母資料表, AE922, AF$5))</f>
        <v>#REF!</v>
      </c>
      <c r="AG922" s="298"/>
      <c r="AH922" s="301" t="e">
        <f t="array" ref="AH922">IF( $X922, "", IF( INDEX(韻母資料表, AD922, $AH$5) = "入聲", TRUE, FALSE) )</f>
        <v>#REF!</v>
      </c>
      <c r="AI922" s="302" t="e">
        <f t="shared" si="371"/>
        <v>#REF!</v>
      </c>
      <c r="AJ922" s="302" t="e">
        <f t="shared" si="376"/>
        <v>#REF!</v>
      </c>
      <c r="AK922" s="362" t="e">
        <f t="array" ref="AK922">IF( $X922, "", INDEX(韻母資料表, $AD922, $AK$5))</f>
        <v>#REF!</v>
      </c>
      <c r="AL922" s="362" t="e">
        <f t="array" ref="AL922">IF($X922, "", INDEX(白話字韻母八聲調資料表, $AE922, $AJ922))</f>
        <v>#REF!</v>
      </c>
      <c r="AM922" s="298"/>
      <c r="AN922" s="362" t="e" cm="1">
        <f t="array" ref="AN922">IF($W922, "", INDEX(聲母資料表, $AA922, AN$5))</f>
        <v>#REF!</v>
      </c>
      <c r="AO922" s="367" t="e" cm="1">
        <f t="array" ref="AO922">IF($X922, "", INDEX(韻母資料表, $AD922, AO$5))</f>
        <v>#REF!</v>
      </c>
      <c r="AP922" s="362" t="e" cm="1">
        <f t="array" ref="AP922">IF($X922, "", INDEX(台羅韻母八聲調資料表, $AE922, $F922))</f>
        <v>#REF!</v>
      </c>
      <c r="AQ922" s="298"/>
      <c r="AR922" s="302" t="e">
        <f t="array" ref="AR922">IF($W922, "", INDEX(聲母資料表, $AA922, $AR$5))</f>
        <v>#REF!</v>
      </c>
      <c r="AS922" s="303" t="e">
        <f t="array" ref="AS922">IF($X922, "", INDEX(韻母資料表, $AD922, $AS$5))</f>
        <v>#REF!</v>
      </c>
      <c r="AT922" s="302" t="e">
        <f t="array" ref="AT922">IF($X922, "", INDEX(閩拼韻母八聲調資料表, $AE922, $AJ922))</f>
        <v>#REF!</v>
      </c>
      <c r="AV922" s="301" t="b">
        <f t="shared" si="373"/>
        <v>0</v>
      </c>
      <c r="AW922" s="301" t="str">
        <f>IF( $AV922, IFERROR( IF(MATCH( $E922, 顎音化聲母!$H$9:$H$37, 0), TRUE, FALSE), FALSE), "")</f>
        <v/>
      </c>
      <c r="AX922" s="301" t="str">
        <f t="array" ref="AX922">IF( AND($AV922, $AW922), INDEX(顎音化聲母資料表, MATCH( $D922 &amp; $E922, 顎音化聲母!$L$5:$L$136, 0), 3), "")</f>
        <v/>
      </c>
      <c r="AY922" s="301" t="e">
        <f t="shared" si="372"/>
        <v>#REF!</v>
      </c>
      <c r="AZ922" s="362" t="e">
        <f t="array" ref="AZ922">IF($AY922="", "", IF( $AX922&lt;&gt;"", $AX922,INDEX(聲母資料表, $AY922, $AZ$5)))</f>
        <v>#REF!</v>
      </c>
      <c r="BA922" s="362" t="e">
        <f t="array" ref="BA922">IF($X922, "", INDEX(方音八音反切資料表, $AE922, $AJ922))</f>
        <v>#REF!</v>
      </c>
    </row>
    <row r="923" spans="2:53">
      <c r="B923" s="307">
        <f t="shared" si="354"/>
        <v>916</v>
      </c>
      <c r="C923" s="404" t="e">
        <f>MID(#REF!, B923, 1)</f>
        <v>#REF!</v>
      </c>
      <c r="D923" s="312"/>
      <c r="E923" s="312"/>
      <c r="F923" s="296"/>
      <c r="G923" s="418" t="e">
        <f t="shared" si="355"/>
        <v>#REF!</v>
      </c>
      <c r="H923" s="269" t="e" cm="1">
        <f t="array" ref="H923">IF( OR($U923, NOT($V923), $X923), "",  $AF923 &amp; INDEX(中文數值資料表, $AJ923, 2) &amp; $AC923)</f>
        <v>#REF!</v>
      </c>
      <c r="I923" s="332" t="e">
        <f t="shared" si="356"/>
        <v>#REF!</v>
      </c>
      <c r="J923" s="333" t="e">
        <f t="shared" si="357"/>
        <v>#REF!</v>
      </c>
      <c r="K923" s="334" t="e">
        <f t="shared" si="358"/>
        <v>#REF!</v>
      </c>
      <c r="L923" s="335" t="e">
        <f t="shared" si="359"/>
        <v>#REF!</v>
      </c>
      <c r="M923" s="270" t="e">
        <f t="shared" ca="1" si="360"/>
        <v>#REF!</v>
      </c>
      <c r="N923" s="270" t="e">
        <f t="shared" ca="1" si="361"/>
        <v>#REF!</v>
      </c>
      <c r="O923" s="270" t="e">
        <f t="shared" ca="1" si="362"/>
        <v>#REF!</v>
      </c>
      <c r="P923" s="270" t="e">
        <f t="shared" ca="1" si="375"/>
        <v>#REF!</v>
      </c>
      <c r="Q923" s="270" t="e">
        <f t="shared" ca="1" si="375"/>
        <v>#REF!</v>
      </c>
      <c r="R923" s="271" t="e">
        <f t="shared" ca="1" si="363"/>
        <v>#REF!</v>
      </c>
      <c r="S923" s="271" t="e">
        <f t="shared" ca="1" si="364"/>
        <v>#REF!</v>
      </c>
      <c r="T923" s="244"/>
      <c r="U923" s="272" t="b">
        <f t="shared" si="365"/>
        <v>0</v>
      </c>
      <c r="V923" s="272" t="e">
        <f t="shared" si="366"/>
        <v>#REF!</v>
      </c>
      <c r="W923" s="272" t="e">
        <f t="shared" si="374"/>
        <v>#REF!</v>
      </c>
      <c r="X923" s="272" t="e">
        <f t="shared" si="367"/>
        <v>#REF!</v>
      </c>
      <c r="Y923" s="272" t="e">
        <f t="shared" si="368"/>
        <v>#REF!</v>
      </c>
      <c r="Z923" s="298"/>
      <c r="AA923" s="305" t="e">
        <f t="shared" si="369"/>
        <v>#REF!</v>
      </c>
      <c r="AB923" s="301" t="e" cm="1">
        <f t="array" ref="AB923">IF( $AA923="", "", INDEX(聲母資料表, $AA923, AB$5))</f>
        <v>#REF!</v>
      </c>
      <c r="AC923" s="301" t="e" cm="1">
        <f t="array" ref="AC923">IF( $AA923="", "", INDEX(聲母資料表, $AA923, AC$5))</f>
        <v>#REF!</v>
      </c>
      <c r="AD923" s="305" t="e">
        <f t="shared" si="370"/>
        <v>#REF!</v>
      </c>
      <c r="AE923" s="301" t="e" cm="1">
        <f t="array" ref="AE923">IF( $X923, "", INDEX(韻母資料表, AD923, AE$5))</f>
        <v>#REF!</v>
      </c>
      <c r="AF923" s="301" t="e" cm="1">
        <f t="array" ref="AF923">IF( $X923, "", INDEX(韻母資料表, AE923, AF$5))</f>
        <v>#REF!</v>
      </c>
      <c r="AG923" s="298"/>
      <c r="AH923" s="301" t="e">
        <f t="array" ref="AH923">IF( $X923, "", IF( INDEX(韻母資料表, AD923, $AH$5) = "入聲", TRUE, FALSE) )</f>
        <v>#REF!</v>
      </c>
      <c r="AI923" s="302" t="e">
        <f t="shared" si="371"/>
        <v>#REF!</v>
      </c>
      <c r="AJ923" s="302" t="e">
        <f t="shared" si="376"/>
        <v>#REF!</v>
      </c>
      <c r="AK923" s="362" t="e">
        <f t="array" ref="AK923">IF( $X923, "", INDEX(韻母資料表, $AD923, $AK$5))</f>
        <v>#REF!</v>
      </c>
      <c r="AL923" s="362" t="e">
        <f t="array" ref="AL923">IF($X923, "", INDEX(白話字韻母八聲調資料表, $AE923, $AJ923))</f>
        <v>#REF!</v>
      </c>
      <c r="AM923" s="298"/>
      <c r="AN923" s="362" t="e" cm="1">
        <f t="array" ref="AN923">IF($W923, "", INDEX(聲母資料表, $AA923, AN$5))</f>
        <v>#REF!</v>
      </c>
      <c r="AO923" s="367" t="e" cm="1">
        <f t="array" ref="AO923">IF($X923, "", INDEX(韻母資料表, $AD923, AO$5))</f>
        <v>#REF!</v>
      </c>
      <c r="AP923" s="362" t="e" cm="1">
        <f t="array" ref="AP923">IF($X923, "", INDEX(台羅韻母八聲調資料表, $AE923, $F923))</f>
        <v>#REF!</v>
      </c>
      <c r="AQ923" s="298"/>
      <c r="AR923" s="302" t="e">
        <f t="array" ref="AR923">IF($W923, "", INDEX(聲母資料表, $AA923, $AR$5))</f>
        <v>#REF!</v>
      </c>
      <c r="AS923" s="303" t="e">
        <f t="array" ref="AS923">IF($X923, "", INDEX(韻母資料表, $AD923, $AS$5))</f>
        <v>#REF!</v>
      </c>
      <c r="AT923" s="302" t="e">
        <f t="array" ref="AT923">IF($X923, "", INDEX(閩拼韻母八聲調資料表, $AE923, $AJ923))</f>
        <v>#REF!</v>
      </c>
      <c r="AV923" s="301" t="b">
        <f t="shared" si="373"/>
        <v>0</v>
      </c>
      <c r="AW923" s="301" t="str">
        <f>IF( $AV923, IFERROR( IF(MATCH( $E923, 顎音化聲母!$H$9:$H$37, 0), TRUE, FALSE), FALSE), "")</f>
        <v/>
      </c>
      <c r="AX923" s="301" t="str">
        <f t="array" ref="AX923">IF( AND($AV923, $AW923), INDEX(顎音化聲母資料表, MATCH( $D923 &amp; $E923, 顎音化聲母!$L$5:$L$136, 0), 3), "")</f>
        <v/>
      </c>
      <c r="AY923" s="301" t="e">
        <f t="shared" si="372"/>
        <v>#REF!</v>
      </c>
      <c r="AZ923" s="362" t="e">
        <f t="array" ref="AZ923">IF($AY923="", "", IF( $AX923&lt;&gt;"", $AX923,INDEX(聲母資料表, $AY923, $AZ$5)))</f>
        <v>#REF!</v>
      </c>
      <c r="BA923" s="362" t="e">
        <f t="array" ref="BA923">IF($X923, "", INDEX(方音八音反切資料表, $AE923, $AJ923))</f>
        <v>#REF!</v>
      </c>
    </row>
    <row r="924" spans="2:53">
      <c r="B924" s="307">
        <f t="shared" si="354"/>
        <v>917</v>
      </c>
      <c r="C924" s="404" t="e">
        <f>MID(#REF!, B924, 1)</f>
        <v>#REF!</v>
      </c>
      <c r="D924" s="312"/>
      <c r="E924" s="312"/>
      <c r="F924" s="296"/>
      <c r="G924" s="418" t="e">
        <f t="shared" si="355"/>
        <v>#REF!</v>
      </c>
      <c r="H924" s="269" t="e" cm="1">
        <f t="array" ref="H924">IF( OR($U924, NOT($V924), $X924), "",  $AF924 &amp; INDEX(中文數值資料表, $AJ924, 2) &amp; $AC924)</f>
        <v>#REF!</v>
      </c>
      <c r="I924" s="332" t="e">
        <f t="shared" si="356"/>
        <v>#REF!</v>
      </c>
      <c r="J924" s="333" t="e">
        <f t="shared" si="357"/>
        <v>#REF!</v>
      </c>
      <c r="K924" s="334" t="e">
        <f t="shared" si="358"/>
        <v>#REF!</v>
      </c>
      <c r="L924" s="335" t="e">
        <f t="shared" si="359"/>
        <v>#REF!</v>
      </c>
      <c r="M924" s="270" t="e">
        <f t="shared" ca="1" si="360"/>
        <v>#REF!</v>
      </c>
      <c r="N924" s="270" t="e">
        <f t="shared" ca="1" si="361"/>
        <v>#REF!</v>
      </c>
      <c r="O924" s="270" t="e">
        <f t="shared" ca="1" si="362"/>
        <v>#REF!</v>
      </c>
      <c r="P924" s="270" t="e">
        <f t="shared" ca="1" si="375"/>
        <v>#REF!</v>
      </c>
      <c r="Q924" s="270" t="e">
        <f t="shared" ca="1" si="375"/>
        <v>#REF!</v>
      </c>
      <c r="R924" s="271" t="e">
        <f t="shared" ca="1" si="363"/>
        <v>#REF!</v>
      </c>
      <c r="S924" s="271" t="e">
        <f t="shared" ca="1" si="364"/>
        <v>#REF!</v>
      </c>
      <c r="T924" s="244"/>
      <c r="U924" s="272" t="b">
        <f t="shared" si="365"/>
        <v>0</v>
      </c>
      <c r="V924" s="272" t="e">
        <f t="shared" si="366"/>
        <v>#REF!</v>
      </c>
      <c r="W924" s="272" t="e">
        <f t="shared" si="374"/>
        <v>#REF!</v>
      </c>
      <c r="X924" s="272" t="e">
        <f t="shared" si="367"/>
        <v>#REF!</v>
      </c>
      <c r="Y924" s="272" t="e">
        <f t="shared" si="368"/>
        <v>#REF!</v>
      </c>
      <c r="Z924" s="298"/>
      <c r="AA924" s="305" t="e">
        <f t="shared" si="369"/>
        <v>#REF!</v>
      </c>
      <c r="AB924" s="301" t="e" cm="1">
        <f t="array" ref="AB924">IF( $AA924="", "", INDEX(聲母資料表, $AA924, AB$5))</f>
        <v>#REF!</v>
      </c>
      <c r="AC924" s="301" t="e" cm="1">
        <f t="array" ref="AC924">IF( $AA924="", "", INDEX(聲母資料表, $AA924, AC$5))</f>
        <v>#REF!</v>
      </c>
      <c r="AD924" s="305" t="e">
        <f t="shared" si="370"/>
        <v>#REF!</v>
      </c>
      <c r="AE924" s="301" t="e" cm="1">
        <f t="array" ref="AE924">IF( $X924, "", INDEX(韻母資料表, AD924, AE$5))</f>
        <v>#REF!</v>
      </c>
      <c r="AF924" s="301" t="e" cm="1">
        <f t="array" ref="AF924">IF( $X924, "", INDEX(韻母資料表, AE924, AF$5))</f>
        <v>#REF!</v>
      </c>
      <c r="AG924" s="298"/>
      <c r="AH924" s="301" t="e">
        <f t="array" ref="AH924">IF( $X924, "", IF( INDEX(韻母資料表, AD924, $AH$5) = "入聲", TRUE, FALSE) )</f>
        <v>#REF!</v>
      </c>
      <c r="AI924" s="302" t="e">
        <f t="shared" si="371"/>
        <v>#REF!</v>
      </c>
      <c r="AJ924" s="302" t="e">
        <f t="shared" si="376"/>
        <v>#REF!</v>
      </c>
      <c r="AK924" s="362" t="e">
        <f t="array" ref="AK924">IF( $X924, "", INDEX(韻母資料表, $AD924, $AK$5))</f>
        <v>#REF!</v>
      </c>
      <c r="AL924" s="362" t="e">
        <f t="array" ref="AL924">IF($X924, "", INDEX(白話字韻母八聲調資料表, $AE924, $AJ924))</f>
        <v>#REF!</v>
      </c>
      <c r="AM924" s="298"/>
      <c r="AN924" s="362" t="e" cm="1">
        <f t="array" ref="AN924">IF($W924, "", INDEX(聲母資料表, $AA924, AN$5))</f>
        <v>#REF!</v>
      </c>
      <c r="AO924" s="367" t="e" cm="1">
        <f t="array" ref="AO924">IF($X924, "", INDEX(韻母資料表, $AD924, AO$5))</f>
        <v>#REF!</v>
      </c>
      <c r="AP924" s="362" t="e" cm="1">
        <f t="array" ref="AP924">IF($X924, "", INDEX(台羅韻母八聲調資料表, $AE924, $F924))</f>
        <v>#REF!</v>
      </c>
      <c r="AQ924" s="298"/>
      <c r="AR924" s="302" t="e">
        <f t="array" ref="AR924">IF($W924, "", INDEX(聲母資料表, $AA924, $AR$5))</f>
        <v>#REF!</v>
      </c>
      <c r="AS924" s="303" t="e">
        <f t="array" ref="AS924">IF($X924, "", INDEX(韻母資料表, $AD924, $AS$5))</f>
        <v>#REF!</v>
      </c>
      <c r="AT924" s="302" t="e">
        <f t="array" ref="AT924">IF($X924, "", INDEX(閩拼韻母八聲調資料表, $AE924, $AJ924))</f>
        <v>#REF!</v>
      </c>
      <c r="AV924" s="301" t="b">
        <f t="shared" si="373"/>
        <v>0</v>
      </c>
      <c r="AW924" s="301" t="str">
        <f>IF( $AV924, IFERROR( IF(MATCH( $E924, 顎音化聲母!$H$9:$H$37, 0), TRUE, FALSE), FALSE), "")</f>
        <v/>
      </c>
      <c r="AX924" s="301" t="str">
        <f t="array" ref="AX924">IF( AND($AV924, $AW924), INDEX(顎音化聲母資料表, MATCH( $D924 &amp; $E924, 顎音化聲母!$L$5:$L$136, 0), 3), "")</f>
        <v/>
      </c>
      <c r="AY924" s="301" t="e">
        <f t="shared" si="372"/>
        <v>#REF!</v>
      </c>
      <c r="AZ924" s="362" t="e">
        <f t="array" ref="AZ924">IF($AY924="", "", IF( $AX924&lt;&gt;"", $AX924,INDEX(聲母資料表, $AY924, $AZ$5)))</f>
        <v>#REF!</v>
      </c>
      <c r="BA924" s="362" t="e">
        <f t="array" ref="BA924">IF($X924, "", INDEX(方音八音反切資料表, $AE924, $AJ924))</f>
        <v>#REF!</v>
      </c>
    </row>
    <row r="925" spans="2:53">
      <c r="B925" s="307">
        <f t="shared" si="354"/>
        <v>918</v>
      </c>
      <c r="C925" s="404" t="e">
        <f>MID(#REF!, B925, 1)</f>
        <v>#REF!</v>
      </c>
      <c r="D925" s="312"/>
      <c r="E925" s="312"/>
      <c r="F925" s="296"/>
      <c r="G925" s="418" t="e">
        <f t="shared" si="355"/>
        <v>#REF!</v>
      </c>
      <c r="H925" s="269" t="e" cm="1">
        <f t="array" ref="H925">IF( OR($U925, NOT($V925), $X925), "",  $AF925 &amp; INDEX(中文數值資料表, $AJ925, 2) &amp; $AC925)</f>
        <v>#REF!</v>
      </c>
      <c r="I925" s="332" t="e">
        <f t="shared" si="356"/>
        <v>#REF!</v>
      </c>
      <c r="J925" s="333" t="e">
        <f t="shared" si="357"/>
        <v>#REF!</v>
      </c>
      <c r="K925" s="334" t="e">
        <f t="shared" si="358"/>
        <v>#REF!</v>
      </c>
      <c r="L925" s="335" t="e">
        <f t="shared" si="359"/>
        <v>#REF!</v>
      </c>
      <c r="M925" s="270" t="e">
        <f t="shared" ca="1" si="360"/>
        <v>#REF!</v>
      </c>
      <c r="N925" s="270" t="e">
        <f t="shared" ca="1" si="361"/>
        <v>#REF!</v>
      </c>
      <c r="O925" s="270" t="e">
        <f t="shared" ca="1" si="362"/>
        <v>#REF!</v>
      </c>
      <c r="P925" s="270" t="e">
        <f t="shared" ca="1" si="375"/>
        <v>#REF!</v>
      </c>
      <c r="Q925" s="270" t="e">
        <f t="shared" ca="1" si="375"/>
        <v>#REF!</v>
      </c>
      <c r="R925" s="271" t="e">
        <f t="shared" ca="1" si="363"/>
        <v>#REF!</v>
      </c>
      <c r="S925" s="271" t="e">
        <f t="shared" ca="1" si="364"/>
        <v>#REF!</v>
      </c>
      <c r="T925" s="244"/>
      <c r="U925" s="272" t="b">
        <f t="shared" si="365"/>
        <v>0</v>
      </c>
      <c r="V925" s="272" t="e">
        <f t="shared" si="366"/>
        <v>#REF!</v>
      </c>
      <c r="W925" s="272" t="e">
        <f t="shared" si="374"/>
        <v>#REF!</v>
      </c>
      <c r="X925" s="272" t="e">
        <f t="shared" si="367"/>
        <v>#REF!</v>
      </c>
      <c r="Y925" s="272" t="e">
        <f t="shared" si="368"/>
        <v>#REF!</v>
      </c>
      <c r="Z925" s="298"/>
      <c r="AA925" s="305" t="e">
        <f t="shared" si="369"/>
        <v>#REF!</v>
      </c>
      <c r="AB925" s="301" t="e" cm="1">
        <f t="array" ref="AB925">IF( $AA925="", "", INDEX(聲母資料表, $AA925, AB$5))</f>
        <v>#REF!</v>
      </c>
      <c r="AC925" s="301" t="e" cm="1">
        <f t="array" ref="AC925">IF( $AA925="", "", INDEX(聲母資料表, $AA925, AC$5))</f>
        <v>#REF!</v>
      </c>
      <c r="AD925" s="305" t="e">
        <f t="shared" si="370"/>
        <v>#REF!</v>
      </c>
      <c r="AE925" s="301" t="e" cm="1">
        <f t="array" ref="AE925">IF( $X925, "", INDEX(韻母資料表, AD925, AE$5))</f>
        <v>#REF!</v>
      </c>
      <c r="AF925" s="301" t="e" cm="1">
        <f t="array" ref="AF925">IF( $X925, "", INDEX(韻母資料表, AE925, AF$5))</f>
        <v>#REF!</v>
      </c>
      <c r="AG925" s="298"/>
      <c r="AH925" s="301" t="e">
        <f t="array" ref="AH925">IF( $X925, "", IF( INDEX(韻母資料表, AD925, $AH$5) = "入聲", TRUE, FALSE) )</f>
        <v>#REF!</v>
      </c>
      <c r="AI925" s="302" t="e">
        <f t="shared" si="371"/>
        <v>#REF!</v>
      </c>
      <c r="AJ925" s="302" t="e">
        <f t="shared" si="376"/>
        <v>#REF!</v>
      </c>
      <c r="AK925" s="362" t="e">
        <f t="array" ref="AK925">IF( $X925, "", INDEX(韻母資料表, $AD925, $AK$5))</f>
        <v>#REF!</v>
      </c>
      <c r="AL925" s="362" t="e">
        <f t="array" ref="AL925">IF($X925, "", INDEX(白話字韻母八聲調資料表, $AE925, $AJ925))</f>
        <v>#REF!</v>
      </c>
      <c r="AM925" s="298"/>
      <c r="AN925" s="362" t="e" cm="1">
        <f t="array" ref="AN925">IF($W925, "", INDEX(聲母資料表, $AA925, AN$5))</f>
        <v>#REF!</v>
      </c>
      <c r="AO925" s="367" t="e" cm="1">
        <f t="array" ref="AO925">IF($X925, "", INDEX(韻母資料表, $AD925, AO$5))</f>
        <v>#REF!</v>
      </c>
      <c r="AP925" s="362" t="e" cm="1">
        <f t="array" ref="AP925">IF($X925, "", INDEX(台羅韻母八聲調資料表, $AE925, $F925))</f>
        <v>#REF!</v>
      </c>
      <c r="AQ925" s="298"/>
      <c r="AR925" s="302" t="e">
        <f t="array" ref="AR925">IF($W925, "", INDEX(聲母資料表, $AA925, $AR$5))</f>
        <v>#REF!</v>
      </c>
      <c r="AS925" s="303" t="e">
        <f t="array" ref="AS925">IF($X925, "", INDEX(韻母資料表, $AD925, $AS$5))</f>
        <v>#REF!</v>
      </c>
      <c r="AT925" s="302" t="e">
        <f t="array" ref="AT925">IF($X925, "", INDEX(閩拼韻母八聲調資料表, $AE925, $AJ925))</f>
        <v>#REF!</v>
      </c>
      <c r="AV925" s="301" t="b">
        <f t="shared" si="373"/>
        <v>0</v>
      </c>
      <c r="AW925" s="301" t="str">
        <f>IF( $AV925, IFERROR( IF(MATCH( $E925, 顎音化聲母!$H$9:$H$37, 0), TRUE, FALSE), FALSE), "")</f>
        <v/>
      </c>
      <c r="AX925" s="301" t="str">
        <f t="array" ref="AX925">IF( AND($AV925, $AW925), INDEX(顎音化聲母資料表, MATCH( $D925 &amp; $E925, 顎音化聲母!$L$5:$L$136, 0), 3), "")</f>
        <v/>
      </c>
      <c r="AY925" s="301" t="e">
        <f t="shared" si="372"/>
        <v>#REF!</v>
      </c>
      <c r="AZ925" s="362" t="e">
        <f t="array" ref="AZ925">IF($AY925="", "", IF( $AX925&lt;&gt;"", $AX925,INDEX(聲母資料表, $AY925, $AZ$5)))</f>
        <v>#REF!</v>
      </c>
      <c r="BA925" s="362" t="e">
        <f t="array" ref="BA925">IF($X925, "", INDEX(方音八音反切資料表, $AE925, $AJ925))</f>
        <v>#REF!</v>
      </c>
    </row>
    <row r="926" spans="2:53">
      <c r="B926" s="307">
        <f t="shared" si="354"/>
        <v>919</v>
      </c>
      <c r="C926" s="404" t="e">
        <f>MID(#REF!, B926, 1)</f>
        <v>#REF!</v>
      </c>
      <c r="D926" s="312"/>
      <c r="E926" s="312"/>
      <c r="F926" s="296"/>
      <c r="G926" s="418" t="e">
        <f t="shared" si="355"/>
        <v>#REF!</v>
      </c>
      <c r="H926" s="269" t="e" cm="1">
        <f t="array" ref="H926">IF( OR($U926, NOT($V926), $X926), "",  $AF926 &amp; INDEX(中文數值資料表, $AJ926, 2) &amp; $AC926)</f>
        <v>#REF!</v>
      </c>
      <c r="I926" s="332" t="e">
        <f t="shared" si="356"/>
        <v>#REF!</v>
      </c>
      <c r="J926" s="333" t="e">
        <f t="shared" si="357"/>
        <v>#REF!</v>
      </c>
      <c r="K926" s="334" t="e">
        <f t="shared" si="358"/>
        <v>#REF!</v>
      </c>
      <c r="L926" s="335" t="e">
        <f t="shared" si="359"/>
        <v>#REF!</v>
      </c>
      <c r="M926" s="270" t="e">
        <f t="shared" ca="1" si="360"/>
        <v>#REF!</v>
      </c>
      <c r="N926" s="270" t="e">
        <f t="shared" ca="1" si="361"/>
        <v>#REF!</v>
      </c>
      <c r="O926" s="270" t="e">
        <f t="shared" ca="1" si="362"/>
        <v>#REF!</v>
      </c>
      <c r="P926" s="270" t="e">
        <f t="shared" ca="1" si="375"/>
        <v>#REF!</v>
      </c>
      <c r="Q926" s="270" t="e">
        <f t="shared" ca="1" si="375"/>
        <v>#REF!</v>
      </c>
      <c r="R926" s="271" t="e">
        <f t="shared" ca="1" si="363"/>
        <v>#REF!</v>
      </c>
      <c r="S926" s="271" t="e">
        <f t="shared" ca="1" si="364"/>
        <v>#REF!</v>
      </c>
      <c r="T926" s="244"/>
      <c r="U926" s="272" t="b">
        <f t="shared" si="365"/>
        <v>0</v>
      </c>
      <c r="V926" s="272" t="e">
        <f t="shared" si="366"/>
        <v>#REF!</v>
      </c>
      <c r="W926" s="272" t="e">
        <f t="shared" si="374"/>
        <v>#REF!</v>
      </c>
      <c r="X926" s="272" t="e">
        <f t="shared" si="367"/>
        <v>#REF!</v>
      </c>
      <c r="Y926" s="272" t="e">
        <f t="shared" si="368"/>
        <v>#REF!</v>
      </c>
      <c r="Z926" s="298"/>
      <c r="AA926" s="305" t="e">
        <f t="shared" si="369"/>
        <v>#REF!</v>
      </c>
      <c r="AB926" s="301" t="e" cm="1">
        <f t="array" ref="AB926">IF( $AA926="", "", INDEX(聲母資料表, $AA926, AB$5))</f>
        <v>#REF!</v>
      </c>
      <c r="AC926" s="301" t="e" cm="1">
        <f t="array" ref="AC926">IF( $AA926="", "", INDEX(聲母資料表, $AA926, AC$5))</f>
        <v>#REF!</v>
      </c>
      <c r="AD926" s="305" t="e">
        <f t="shared" si="370"/>
        <v>#REF!</v>
      </c>
      <c r="AE926" s="301" t="e" cm="1">
        <f t="array" ref="AE926">IF( $X926, "", INDEX(韻母資料表, AD926, AE$5))</f>
        <v>#REF!</v>
      </c>
      <c r="AF926" s="301" t="e" cm="1">
        <f t="array" ref="AF926">IF( $X926, "", INDEX(韻母資料表, AE926, AF$5))</f>
        <v>#REF!</v>
      </c>
      <c r="AG926" s="298"/>
      <c r="AH926" s="301" t="e">
        <f t="array" ref="AH926">IF( $X926, "", IF( INDEX(韻母資料表, AD926, $AH$5) = "入聲", TRUE, FALSE) )</f>
        <v>#REF!</v>
      </c>
      <c r="AI926" s="302" t="e">
        <f t="shared" si="371"/>
        <v>#REF!</v>
      </c>
      <c r="AJ926" s="302" t="e">
        <f t="shared" si="376"/>
        <v>#REF!</v>
      </c>
      <c r="AK926" s="362" t="e">
        <f t="array" ref="AK926">IF( $X926, "", INDEX(韻母資料表, $AD926, $AK$5))</f>
        <v>#REF!</v>
      </c>
      <c r="AL926" s="362" t="e">
        <f t="array" ref="AL926">IF($X926, "", INDEX(白話字韻母八聲調資料表, $AE926, $AJ926))</f>
        <v>#REF!</v>
      </c>
      <c r="AM926" s="298"/>
      <c r="AN926" s="362" t="e" cm="1">
        <f t="array" ref="AN926">IF($W926, "", INDEX(聲母資料表, $AA926, AN$5))</f>
        <v>#REF!</v>
      </c>
      <c r="AO926" s="367" t="e" cm="1">
        <f t="array" ref="AO926">IF($X926, "", INDEX(韻母資料表, $AD926, AO$5))</f>
        <v>#REF!</v>
      </c>
      <c r="AP926" s="362" t="e" cm="1">
        <f t="array" ref="AP926">IF($X926, "", INDEX(台羅韻母八聲調資料表, $AE926, $F926))</f>
        <v>#REF!</v>
      </c>
      <c r="AQ926" s="298"/>
      <c r="AR926" s="302" t="e">
        <f t="array" ref="AR926">IF($W926, "", INDEX(聲母資料表, $AA926, $AR$5))</f>
        <v>#REF!</v>
      </c>
      <c r="AS926" s="303" t="e">
        <f t="array" ref="AS926">IF($X926, "", INDEX(韻母資料表, $AD926, $AS$5))</f>
        <v>#REF!</v>
      </c>
      <c r="AT926" s="302" t="e">
        <f t="array" ref="AT926">IF($X926, "", INDEX(閩拼韻母八聲調資料表, $AE926, $AJ926))</f>
        <v>#REF!</v>
      </c>
      <c r="AV926" s="301" t="b">
        <f t="shared" si="373"/>
        <v>0</v>
      </c>
      <c r="AW926" s="301" t="str">
        <f>IF( $AV926, IFERROR( IF(MATCH( $E926, 顎音化聲母!$H$9:$H$37, 0), TRUE, FALSE), FALSE), "")</f>
        <v/>
      </c>
      <c r="AX926" s="301" t="str">
        <f t="array" ref="AX926">IF( AND($AV926, $AW926), INDEX(顎音化聲母資料表, MATCH( $D926 &amp; $E926, 顎音化聲母!$L$5:$L$136, 0), 3), "")</f>
        <v/>
      </c>
      <c r="AY926" s="301" t="e">
        <f t="shared" si="372"/>
        <v>#REF!</v>
      </c>
      <c r="AZ926" s="362" t="e">
        <f t="array" ref="AZ926">IF($AY926="", "", IF( $AX926&lt;&gt;"", $AX926,INDEX(聲母資料表, $AY926, $AZ$5)))</f>
        <v>#REF!</v>
      </c>
      <c r="BA926" s="362" t="e">
        <f t="array" ref="BA926">IF($X926, "", INDEX(方音八音反切資料表, $AE926, $AJ926))</f>
        <v>#REF!</v>
      </c>
    </row>
    <row r="927" spans="2:53">
      <c r="B927" s="307">
        <f t="shared" si="354"/>
        <v>920</v>
      </c>
      <c r="C927" s="404" t="e">
        <f>MID(#REF!, B927, 1)</f>
        <v>#REF!</v>
      </c>
      <c r="D927" s="312"/>
      <c r="E927" s="312"/>
      <c r="F927" s="296"/>
      <c r="G927" s="418" t="e">
        <f t="shared" si="355"/>
        <v>#REF!</v>
      </c>
      <c r="H927" s="269" t="e" cm="1">
        <f t="array" ref="H927">IF( OR($U927, NOT($V927), $X927), "",  $AF927 &amp; INDEX(中文數值資料表, $AJ927, 2) &amp; $AC927)</f>
        <v>#REF!</v>
      </c>
      <c r="I927" s="332" t="e">
        <f t="shared" si="356"/>
        <v>#REF!</v>
      </c>
      <c r="J927" s="333" t="e">
        <f t="shared" si="357"/>
        <v>#REF!</v>
      </c>
      <c r="K927" s="334" t="e">
        <f t="shared" si="358"/>
        <v>#REF!</v>
      </c>
      <c r="L927" s="335" t="e">
        <f t="shared" si="359"/>
        <v>#REF!</v>
      </c>
      <c r="M927" s="270" t="e">
        <f t="shared" ca="1" si="360"/>
        <v>#REF!</v>
      </c>
      <c r="N927" s="270" t="e">
        <f t="shared" ca="1" si="361"/>
        <v>#REF!</v>
      </c>
      <c r="O927" s="270" t="e">
        <f t="shared" ca="1" si="362"/>
        <v>#REF!</v>
      </c>
      <c r="P927" s="270" t="e">
        <f t="shared" ca="1" si="375"/>
        <v>#REF!</v>
      </c>
      <c r="Q927" s="270" t="e">
        <f t="shared" ca="1" si="375"/>
        <v>#REF!</v>
      </c>
      <c r="R927" s="271" t="e">
        <f t="shared" ca="1" si="363"/>
        <v>#REF!</v>
      </c>
      <c r="S927" s="271" t="e">
        <f t="shared" ca="1" si="364"/>
        <v>#REF!</v>
      </c>
      <c r="T927" s="244"/>
      <c r="U927" s="272" t="b">
        <f t="shared" si="365"/>
        <v>0</v>
      </c>
      <c r="V927" s="272" t="e">
        <f t="shared" si="366"/>
        <v>#REF!</v>
      </c>
      <c r="W927" s="272" t="e">
        <f t="shared" si="374"/>
        <v>#REF!</v>
      </c>
      <c r="X927" s="272" t="e">
        <f t="shared" si="367"/>
        <v>#REF!</v>
      </c>
      <c r="Y927" s="272" t="e">
        <f t="shared" si="368"/>
        <v>#REF!</v>
      </c>
      <c r="Z927" s="298"/>
      <c r="AA927" s="305" t="e">
        <f t="shared" si="369"/>
        <v>#REF!</v>
      </c>
      <c r="AB927" s="301" t="e" cm="1">
        <f t="array" ref="AB927">IF( $AA927="", "", INDEX(聲母資料表, $AA927, AB$5))</f>
        <v>#REF!</v>
      </c>
      <c r="AC927" s="301" t="e" cm="1">
        <f t="array" ref="AC927">IF( $AA927="", "", INDEX(聲母資料表, $AA927, AC$5))</f>
        <v>#REF!</v>
      </c>
      <c r="AD927" s="305" t="e">
        <f t="shared" si="370"/>
        <v>#REF!</v>
      </c>
      <c r="AE927" s="301" t="e" cm="1">
        <f t="array" ref="AE927">IF( $X927, "", INDEX(韻母資料表, AD927, AE$5))</f>
        <v>#REF!</v>
      </c>
      <c r="AF927" s="301" t="e" cm="1">
        <f t="array" ref="AF927">IF( $X927, "", INDEX(韻母資料表, AE927, AF$5))</f>
        <v>#REF!</v>
      </c>
      <c r="AG927" s="298"/>
      <c r="AH927" s="301" t="e">
        <f t="array" ref="AH927">IF( $X927, "", IF( INDEX(韻母資料表, AD927, $AH$5) = "入聲", TRUE, FALSE) )</f>
        <v>#REF!</v>
      </c>
      <c r="AI927" s="302" t="e">
        <f t="shared" si="371"/>
        <v>#REF!</v>
      </c>
      <c r="AJ927" s="302" t="e">
        <f t="shared" si="376"/>
        <v>#REF!</v>
      </c>
      <c r="AK927" s="362" t="e">
        <f t="array" ref="AK927">IF( $X927, "", INDEX(韻母資料表, $AD927, $AK$5))</f>
        <v>#REF!</v>
      </c>
      <c r="AL927" s="362" t="e">
        <f t="array" ref="AL927">IF($X927, "", INDEX(白話字韻母八聲調資料表, $AE927, $AJ927))</f>
        <v>#REF!</v>
      </c>
      <c r="AM927" s="298"/>
      <c r="AN927" s="362" t="e" cm="1">
        <f t="array" ref="AN927">IF($W927, "", INDEX(聲母資料表, $AA927, AN$5))</f>
        <v>#REF!</v>
      </c>
      <c r="AO927" s="367" t="e" cm="1">
        <f t="array" ref="AO927">IF($X927, "", INDEX(韻母資料表, $AD927, AO$5))</f>
        <v>#REF!</v>
      </c>
      <c r="AP927" s="362" t="e" cm="1">
        <f t="array" ref="AP927">IF($X927, "", INDEX(台羅韻母八聲調資料表, $AE927, $F927))</f>
        <v>#REF!</v>
      </c>
      <c r="AQ927" s="298"/>
      <c r="AR927" s="302" t="e">
        <f t="array" ref="AR927">IF($W927, "", INDEX(聲母資料表, $AA927, $AR$5))</f>
        <v>#REF!</v>
      </c>
      <c r="AS927" s="303" t="e">
        <f t="array" ref="AS927">IF($X927, "", INDEX(韻母資料表, $AD927, $AS$5))</f>
        <v>#REF!</v>
      </c>
      <c r="AT927" s="302" t="e">
        <f t="array" ref="AT927">IF($X927, "", INDEX(閩拼韻母八聲調資料表, $AE927, $AJ927))</f>
        <v>#REF!</v>
      </c>
      <c r="AV927" s="301" t="b">
        <f t="shared" si="373"/>
        <v>0</v>
      </c>
      <c r="AW927" s="301" t="str">
        <f>IF( $AV927, IFERROR( IF(MATCH( $E927, 顎音化聲母!$H$9:$H$37, 0), TRUE, FALSE), FALSE), "")</f>
        <v/>
      </c>
      <c r="AX927" s="301" t="str">
        <f t="array" ref="AX927">IF( AND($AV927, $AW927), INDEX(顎音化聲母資料表, MATCH( $D927 &amp; $E927, 顎音化聲母!$L$5:$L$136, 0), 3), "")</f>
        <v/>
      </c>
      <c r="AY927" s="301" t="e">
        <f t="shared" si="372"/>
        <v>#REF!</v>
      </c>
      <c r="AZ927" s="362" t="e">
        <f t="array" ref="AZ927">IF($AY927="", "", IF( $AX927&lt;&gt;"", $AX927,INDEX(聲母資料表, $AY927, $AZ$5)))</f>
        <v>#REF!</v>
      </c>
      <c r="BA927" s="362" t="e">
        <f t="array" ref="BA927">IF($X927, "", INDEX(方音八音反切資料表, $AE927, $AJ927))</f>
        <v>#REF!</v>
      </c>
    </row>
    <row r="928" spans="2:53">
      <c r="B928" s="307">
        <f t="shared" si="354"/>
        <v>921</v>
      </c>
      <c r="C928" s="404" t="e">
        <f>MID(#REF!, B928, 1)</f>
        <v>#REF!</v>
      </c>
      <c r="D928" s="312"/>
      <c r="E928" s="312"/>
      <c r="F928" s="296"/>
      <c r="G928" s="418" t="e">
        <f t="shared" si="355"/>
        <v>#REF!</v>
      </c>
      <c r="H928" s="269" t="e" cm="1">
        <f t="array" ref="H928">IF( OR($U928, NOT($V928), $X928), "",  $AF928 &amp; INDEX(中文數值資料表, $AJ928, 2) &amp; $AC928)</f>
        <v>#REF!</v>
      </c>
      <c r="I928" s="332" t="e">
        <f t="shared" si="356"/>
        <v>#REF!</v>
      </c>
      <c r="J928" s="333" t="e">
        <f t="shared" si="357"/>
        <v>#REF!</v>
      </c>
      <c r="K928" s="334" t="e">
        <f t="shared" si="358"/>
        <v>#REF!</v>
      </c>
      <c r="L928" s="335" t="e">
        <f t="shared" si="359"/>
        <v>#REF!</v>
      </c>
      <c r="M928" s="270" t="e">
        <f t="shared" ca="1" si="360"/>
        <v>#REF!</v>
      </c>
      <c r="N928" s="270" t="e">
        <f t="shared" ca="1" si="361"/>
        <v>#REF!</v>
      </c>
      <c r="O928" s="270" t="e">
        <f t="shared" ca="1" si="362"/>
        <v>#REF!</v>
      </c>
      <c r="P928" s="270" t="e">
        <f t="shared" ref="P928:Q947" ca="1" si="377">IF( $U928, ($C928 &amp; CHAR(10)), IF($C928=CHAR(10), (CHAR(10) &amp; "&lt;/p&gt;" &amp; CHAR(10) &amp; "&lt;p&gt;" &amp; CHAR(10)), "&lt;ruby&gt;" &amp; $C928 &amp; "&lt;rt&gt;" &amp; INDIRECT( ADDRESS(ROW(), COLUMN() - $P$5) ) &amp; "&lt;/rt&gt;&lt;/ruby&gt;" &amp; CHAR(10)))</f>
        <v>#REF!</v>
      </c>
      <c r="Q928" s="270" t="e">
        <f t="shared" ca="1" si="377"/>
        <v>#REF!</v>
      </c>
      <c r="R928" s="271" t="e">
        <f t="shared" ca="1" si="363"/>
        <v>#REF!</v>
      </c>
      <c r="S928" s="271" t="e">
        <f t="shared" ca="1" si="364"/>
        <v>#REF!</v>
      </c>
      <c r="T928" s="244"/>
      <c r="U928" s="272" t="b">
        <f t="shared" si="365"/>
        <v>0</v>
      </c>
      <c r="V928" s="272" t="e">
        <f t="shared" si="366"/>
        <v>#REF!</v>
      </c>
      <c r="W928" s="272" t="e">
        <f t="shared" si="374"/>
        <v>#REF!</v>
      </c>
      <c r="X928" s="272" t="e">
        <f t="shared" si="367"/>
        <v>#REF!</v>
      </c>
      <c r="Y928" s="272" t="e">
        <f t="shared" si="368"/>
        <v>#REF!</v>
      </c>
      <c r="Z928" s="298"/>
      <c r="AA928" s="305" t="e">
        <f t="shared" si="369"/>
        <v>#REF!</v>
      </c>
      <c r="AB928" s="301" t="e" cm="1">
        <f t="array" ref="AB928">IF( $AA928="", "", INDEX(聲母資料表, $AA928, AB$5))</f>
        <v>#REF!</v>
      </c>
      <c r="AC928" s="301" t="e" cm="1">
        <f t="array" ref="AC928">IF( $AA928="", "", INDEX(聲母資料表, $AA928, AC$5))</f>
        <v>#REF!</v>
      </c>
      <c r="AD928" s="305" t="e">
        <f t="shared" si="370"/>
        <v>#REF!</v>
      </c>
      <c r="AE928" s="301" t="e" cm="1">
        <f t="array" ref="AE928">IF( $X928, "", INDEX(韻母資料表, AD928, AE$5))</f>
        <v>#REF!</v>
      </c>
      <c r="AF928" s="301" t="e" cm="1">
        <f t="array" ref="AF928">IF( $X928, "", INDEX(韻母資料表, AE928, AF$5))</f>
        <v>#REF!</v>
      </c>
      <c r="AG928" s="298"/>
      <c r="AH928" s="301" t="e">
        <f t="array" ref="AH928">IF( $X928, "", IF( INDEX(韻母資料表, AD928, $AH$5) = "入聲", TRUE, FALSE) )</f>
        <v>#REF!</v>
      </c>
      <c r="AI928" s="302" t="e">
        <f t="shared" si="371"/>
        <v>#REF!</v>
      </c>
      <c r="AJ928" s="302" t="e">
        <f t="shared" si="376"/>
        <v>#REF!</v>
      </c>
      <c r="AK928" s="362" t="e">
        <f t="array" ref="AK928">IF( $X928, "", INDEX(韻母資料表, $AD928, $AK$5))</f>
        <v>#REF!</v>
      </c>
      <c r="AL928" s="362" t="e">
        <f t="array" ref="AL928">IF($X928, "", INDEX(白話字韻母八聲調資料表, $AE928, $AJ928))</f>
        <v>#REF!</v>
      </c>
      <c r="AM928" s="298"/>
      <c r="AN928" s="362" t="e" cm="1">
        <f t="array" ref="AN928">IF($W928, "", INDEX(聲母資料表, $AA928, AN$5))</f>
        <v>#REF!</v>
      </c>
      <c r="AO928" s="367" t="e" cm="1">
        <f t="array" ref="AO928">IF($X928, "", INDEX(韻母資料表, $AD928, AO$5))</f>
        <v>#REF!</v>
      </c>
      <c r="AP928" s="362" t="e" cm="1">
        <f t="array" ref="AP928">IF($X928, "", INDEX(台羅韻母八聲調資料表, $AE928, $F928))</f>
        <v>#REF!</v>
      </c>
      <c r="AQ928" s="298"/>
      <c r="AR928" s="302" t="e">
        <f t="array" ref="AR928">IF($W928, "", INDEX(聲母資料表, $AA928, $AR$5))</f>
        <v>#REF!</v>
      </c>
      <c r="AS928" s="303" t="e">
        <f t="array" ref="AS928">IF($X928, "", INDEX(韻母資料表, $AD928, $AS$5))</f>
        <v>#REF!</v>
      </c>
      <c r="AT928" s="302" t="e">
        <f t="array" ref="AT928">IF($X928, "", INDEX(閩拼韻母八聲調資料表, $AE928, $AJ928))</f>
        <v>#REF!</v>
      </c>
      <c r="AV928" s="301" t="b">
        <f t="shared" si="373"/>
        <v>0</v>
      </c>
      <c r="AW928" s="301" t="str">
        <f>IF( $AV928, IFERROR( IF(MATCH( $E928, 顎音化聲母!$H$9:$H$37, 0), TRUE, FALSE), FALSE), "")</f>
        <v/>
      </c>
      <c r="AX928" s="301" t="str">
        <f t="array" ref="AX928">IF( AND($AV928, $AW928), INDEX(顎音化聲母資料表, MATCH( $D928 &amp; $E928, 顎音化聲母!$L$5:$L$136, 0), 3), "")</f>
        <v/>
      </c>
      <c r="AY928" s="301" t="e">
        <f t="shared" si="372"/>
        <v>#REF!</v>
      </c>
      <c r="AZ928" s="362" t="e">
        <f t="array" ref="AZ928">IF($AY928="", "", IF( $AX928&lt;&gt;"", $AX928,INDEX(聲母資料表, $AY928, $AZ$5)))</f>
        <v>#REF!</v>
      </c>
      <c r="BA928" s="362" t="e">
        <f t="array" ref="BA928">IF($X928, "", INDEX(方音八音反切資料表, $AE928, $AJ928))</f>
        <v>#REF!</v>
      </c>
    </row>
    <row r="929" spans="2:53">
      <c r="B929" s="307">
        <f t="shared" si="354"/>
        <v>922</v>
      </c>
      <c r="C929" s="404" t="e">
        <f>MID(#REF!, B929, 1)</f>
        <v>#REF!</v>
      </c>
      <c r="D929" s="312"/>
      <c r="E929" s="312"/>
      <c r="F929" s="296"/>
      <c r="G929" s="418" t="e">
        <f t="shared" si="355"/>
        <v>#REF!</v>
      </c>
      <c r="H929" s="269" t="e" cm="1">
        <f t="array" ref="H929">IF( OR($U929, NOT($V929), $X929), "",  $AF929 &amp; INDEX(中文數值資料表, $AJ929, 2) &amp; $AC929)</f>
        <v>#REF!</v>
      </c>
      <c r="I929" s="332" t="e">
        <f t="shared" si="356"/>
        <v>#REF!</v>
      </c>
      <c r="J929" s="333" t="e">
        <f t="shared" si="357"/>
        <v>#REF!</v>
      </c>
      <c r="K929" s="334" t="e">
        <f t="shared" si="358"/>
        <v>#REF!</v>
      </c>
      <c r="L929" s="335" t="e">
        <f t="shared" si="359"/>
        <v>#REF!</v>
      </c>
      <c r="M929" s="270" t="e">
        <f t="shared" ca="1" si="360"/>
        <v>#REF!</v>
      </c>
      <c r="N929" s="270" t="e">
        <f t="shared" ca="1" si="361"/>
        <v>#REF!</v>
      </c>
      <c r="O929" s="270" t="e">
        <f t="shared" ca="1" si="362"/>
        <v>#REF!</v>
      </c>
      <c r="P929" s="270" t="e">
        <f t="shared" ca="1" si="377"/>
        <v>#REF!</v>
      </c>
      <c r="Q929" s="270" t="e">
        <f t="shared" ca="1" si="377"/>
        <v>#REF!</v>
      </c>
      <c r="R929" s="271" t="e">
        <f t="shared" ca="1" si="363"/>
        <v>#REF!</v>
      </c>
      <c r="S929" s="271" t="e">
        <f t="shared" ca="1" si="364"/>
        <v>#REF!</v>
      </c>
      <c r="T929" s="244"/>
      <c r="U929" s="272" t="b">
        <f t="shared" si="365"/>
        <v>0</v>
      </c>
      <c r="V929" s="272" t="e">
        <f t="shared" si="366"/>
        <v>#REF!</v>
      </c>
      <c r="W929" s="272" t="e">
        <f t="shared" si="374"/>
        <v>#REF!</v>
      </c>
      <c r="X929" s="272" t="e">
        <f t="shared" si="367"/>
        <v>#REF!</v>
      </c>
      <c r="Y929" s="272" t="e">
        <f t="shared" si="368"/>
        <v>#REF!</v>
      </c>
      <c r="Z929" s="298"/>
      <c r="AA929" s="305" t="e">
        <f t="shared" si="369"/>
        <v>#REF!</v>
      </c>
      <c r="AB929" s="301" t="e" cm="1">
        <f t="array" ref="AB929">IF( $AA929="", "", INDEX(聲母資料表, $AA929, AB$5))</f>
        <v>#REF!</v>
      </c>
      <c r="AC929" s="301" t="e" cm="1">
        <f t="array" ref="AC929">IF( $AA929="", "", INDEX(聲母資料表, $AA929, AC$5))</f>
        <v>#REF!</v>
      </c>
      <c r="AD929" s="305" t="e">
        <f t="shared" si="370"/>
        <v>#REF!</v>
      </c>
      <c r="AE929" s="301" t="e" cm="1">
        <f t="array" ref="AE929">IF( $X929, "", INDEX(韻母資料表, AD929, AE$5))</f>
        <v>#REF!</v>
      </c>
      <c r="AF929" s="301" t="e" cm="1">
        <f t="array" ref="AF929">IF( $X929, "", INDEX(韻母資料表, AE929, AF$5))</f>
        <v>#REF!</v>
      </c>
      <c r="AG929" s="298"/>
      <c r="AH929" s="301" t="e">
        <f t="array" ref="AH929">IF( $X929, "", IF( INDEX(韻母資料表, AD929, $AH$5) = "入聲", TRUE, FALSE) )</f>
        <v>#REF!</v>
      </c>
      <c r="AI929" s="302" t="e">
        <f t="shared" si="371"/>
        <v>#REF!</v>
      </c>
      <c r="AJ929" s="302" t="e">
        <f t="shared" si="376"/>
        <v>#REF!</v>
      </c>
      <c r="AK929" s="362" t="e">
        <f t="array" ref="AK929">IF( $X929, "", INDEX(韻母資料表, $AD929, $AK$5))</f>
        <v>#REF!</v>
      </c>
      <c r="AL929" s="362" t="e">
        <f t="array" ref="AL929">IF($X929, "", INDEX(白話字韻母八聲調資料表, $AE929, $AJ929))</f>
        <v>#REF!</v>
      </c>
      <c r="AM929" s="298"/>
      <c r="AN929" s="362" t="e" cm="1">
        <f t="array" ref="AN929">IF($W929, "", INDEX(聲母資料表, $AA929, AN$5))</f>
        <v>#REF!</v>
      </c>
      <c r="AO929" s="367" t="e" cm="1">
        <f t="array" ref="AO929">IF($X929, "", INDEX(韻母資料表, $AD929, AO$5))</f>
        <v>#REF!</v>
      </c>
      <c r="AP929" s="362" t="e" cm="1">
        <f t="array" ref="AP929">IF($X929, "", INDEX(台羅韻母八聲調資料表, $AE929, $F929))</f>
        <v>#REF!</v>
      </c>
      <c r="AQ929" s="298"/>
      <c r="AR929" s="302" t="e">
        <f t="array" ref="AR929">IF($W929, "", INDEX(聲母資料表, $AA929, $AR$5))</f>
        <v>#REF!</v>
      </c>
      <c r="AS929" s="303" t="e">
        <f t="array" ref="AS929">IF($X929, "", INDEX(韻母資料表, $AD929, $AS$5))</f>
        <v>#REF!</v>
      </c>
      <c r="AT929" s="302" t="e">
        <f t="array" ref="AT929">IF($X929, "", INDEX(閩拼韻母八聲調資料表, $AE929, $AJ929))</f>
        <v>#REF!</v>
      </c>
      <c r="AV929" s="301" t="b">
        <f t="shared" si="373"/>
        <v>0</v>
      </c>
      <c r="AW929" s="301" t="str">
        <f>IF( $AV929, IFERROR( IF(MATCH( $E929, 顎音化聲母!$H$9:$H$37, 0), TRUE, FALSE), FALSE), "")</f>
        <v/>
      </c>
      <c r="AX929" s="301" t="str">
        <f t="array" ref="AX929">IF( AND($AV929, $AW929), INDEX(顎音化聲母資料表, MATCH( $D929 &amp; $E929, 顎音化聲母!$L$5:$L$136, 0), 3), "")</f>
        <v/>
      </c>
      <c r="AY929" s="301" t="e">
        <f t="shared" si="372"/>
        <v>#REF!</v>
      </c>
      <c r="AZ929" s="362" t="e">
        <f t="array" ref="AZ929">IF($AY929="", "", IF( $AX929&lt;&gt;"", $AX929,INDEX(聲母資料表, $AY929, $AZ$5)))</f>
        <v>#REF!</v>
      </c>
      <c r="BA929" s="362" t="e">
        <f t="array" ref="BA929">IF($X929, "", INDEX(方音八音反切資料表, $AE929, $AJ929))</f>
        <v>#REF!</v>
      </c>
    </row>
    <row r="930" spans="2:53">
      <c r="B930" s="307">
        <f t="shared" si="354"/>
        <v>923</v>
      </c>
      <c r="C930" s="404" t="e">
        <f>MID(#REF!, B930, 1)</f>
        <v>#REF!</v>
      </c>
      <c r="D930" s="312"/>
      <c r="E930" s="312"/>
      <c r="F930" s="296"/>
      <c r="G930" s="418" t="e">
        <f t="shared" si="355"/>
        <v>#REF!</v>
      </c>
      <c r="H930" s="269" t="e" cm="1">
        <f t="array" ref="H930">IF( OR($U930, NOT($V930), $X930), "",  $AF930 &amp; INDEX(中文數值資料表, $AJ930, 2) &amp; $AC930)</f>
        <v>#REF!</v>
      </c>
      <c r="I930" s="332" t="e">
        <f t="shared" si="356"/>
        <v>#REF!</v>
      </c>
      <c r="J930" s="333" t="e">
        <f t="shared" si="357"/>
        <v>#REF!</v>
      </c>
      <c r="K930" s="334" t="e">
        <f t="shared" si="358"/>
        <v>#REF!</v>
      </c>
      <c r="L930" s="335" t="e">
        <f t="shared" si="359"/>
        <v>#REF!</v>
      </c>
      <c r="M930" s="270" t="e">
        <f t="shared" ca="1" si="360"/>
        <v>#REF!</v>
      </c>
      <c r="N930" s="270" t="e">
        <f t="shared" ca="1" si="361"/>
        <v>#REF!</v>
      </c>
      <c r="O930" s="270" t="e">
        <f t="shared" ca="1" si="362"/>
        <v>#REF!</v>
      </c>
      <c r="P930" s="270" t="e">
        <f t="shared" ca="1" si="377"/>
        <v>#REF!</v>
      </c>
      <c r="Q930" s="270" t="e">
        <f t="shared" ca="1" si="377"/>
        <v>#REF!</v>
      </c>
      <c r="R930" s="271" t="e">
        <f t="shared" ca="1" si="363"/>
        <v>#REF!</v>
      </c>
      <c r="S930" s="271" t="e">
        <f t="shared" ca="1" si="364"/>
        <v>#REF!</v>
      </c>
      <c r="T930" s="244"/>
      <c r="U930" s="272" t="b">
        <f t="shared" si="365"/>
        <v>0</v>
      </c>
      <c r="V930" s="272" t="e">
        <f t="shared" si="366"/>
        <v>#REF!</v>
      </c>
      <c r="W930" s="272" t="e">
        <f t="shared" si="374"/>
        <v>#REF!</v>
      </c>
      <c r="X930" s="272" t="e">
        <f t="shared" si="367"/>
        <v>#REF!</v>
      </c>
      <c r="Y930" s="272" t="e">
        <f t="shared" si="368"/>
        <v>#REF!</v>
      </c>
      <c r="Z930" s="298"/>
      <c r="AA930" s="305" t="e">
        <f t="shared" si="369"/>
        <v>#REF!</v>
      </c>
      <c r="AB930" s="301" t="e" cm="1">
        <f t="array" ref="AB930">IF( $AA930="", "", INDEX(聲母資料表, $AA930, AB$5))</f>
        <v>#REF!</v>
      </c>
      <c r="AC930" s="301" t="e" cm="1">
        <f t="array" ref="AC930">IF( $AA930="", "", INDEX(聲母資料表, $AA930, AC$5))</f>
        <v>#REF!</v>
      </c>
      <c r="AD930" s="305" t="e">
        <f t="shared" si="370"/>
        <v>#REF!</v>
      </c>
      <c r="AE930" s="301" t="e" cm="1">
        <f t="array" ref="AE930">IF( $X930, "", INDEX(韻母資料表, AD930, AE$5))</f>
        <v>#REF!</v>
      </c>
      <c r="AF930" s="301" t="e" cm="1">
        <f t="array" ref="AF930">IF( $X930, "", INDEX(韻母資料表, AE930, AF$5))</f>
        <v>#REF!</v>
      </c>
      <c r="AG930" s="298"/>
      <c r="AH930" s="301" t="e">
        <f t="array" ref="AH930">IF( $X930, "", IF( INDEX(韻母資料表, AD930, $AH$5) = "入聲", TRUE, FALSE) )</f>
        <v>#REF!</v>
      </c>
      <c r="AI930" s="302" t="e">
        <f t="shared" si="371"/>
        <v>#REF!</v>
      </c>
      <c r="AJ930" s="302" t="e">
        <f t="shared" si="376"/>
        <v>#REF!</v>
      </c>
      <c r="AK930" s="362" t="e">
        <f t="array" ref="AK930">IF( $X930, "", INDEX(韻母資料表, $AD930, $AK$5))</f>
        <v>#REF!</v>
      </c>
      <c r="AL930" s="362" t="e">
        <f t="array" ref="AL930">IF($X930, "", INDEX(白話字韻母八聲調資料表, $AE930, $AJ930))</f>
        <v>#REF!</v>
      </c>
      <c r="AM930" s="298"/>
      <c r="AN930" s="362" t="e" cm="1">
        <f t="array" ref="AN930">IF($W930, "", INDEX(聲母資料表, $AA930, AN$5))</f>
        <v>#REF!</v>
      </c>
      <c r="AO930" s="367" t="e" cm="1">
        <f t="array" ref="AO930">IF($X930, "", INDEX(韻母資料表, $AD930, AO$5))</f>
        <v>#REF!</v>
      </c>
      <c r="AP930" s="362" t="e" cm="1">
        <f t="array" ref="AP930">IF($X930, "", INDEX(台羅韻母八聲調資料表, $AE930, $F930))</f>
        <v>#REF!</v>
      </c>
      <c r="AQ930" s="298"/>
      <c r="AR930" s="302" t="e">
        <f t="array" ref="AR930">IF($W930, "", INDEX(聲母資料表, $AA930, $AR$5))</f>
        <v>#REF!</v>
      </c>
      <c r="AS930" s="303" t="e">
        <f t="array" ref="AS930">IF($X930, "", INDEX(韻母資料表, $AD930, $AS$5))</f>
        <v>#REF!</v>
      </c>
      <c r="AT930" s="302" t="e">
        <f t="array" ref="AT930">IF($X930, "", INDEX(閩拼韻母八聲調資料表, $AE930, $AJ930))</f>
        <v>#REF!</v>
      </c>
      <c r="AV930" s="301" t="b">
        <f t="shared" si="373"/>
        <v>0</v>
      </c>
      <c r="AW930" s="301" t="str">
        <f>IF( $AV930, IFERROR( IF(MATCH( $E930, 顎音化聲母!$H$9:$H$37, 0), TRUE, FALSE), FALSE), "")</f>
        <v/>
      </c>
      <c r="AX930" s="301" t="str">
        <f t="array" ref="AX930">IF( AND($AV930, $AW930), INDEX(顎音化聲母資料表, MATCH( $D930 &amp; $E930, 顎音化聲母!$L$5:$L$136, 0), 3), "")</f>
        <v/>
      </c>
      <c r="AY930" s="301" t="e">
        <f t="shared" si="372"/>
        <v>#REF!</v>
      </c>
      <c r="AZ930" s="362" t="e">
        <f t="array" ref="AZ930">IF($AY930="", "", IF( $AX930&lt;&gt;"", $AX930,INDEX(聲母資料表, $AY930, $AZ$5)))</f>
        <v>#REF!</v>
      </c>
      <c r="BA930" s="362" t="e">
        <f t="array" ref="BA930">IF($X930, "", INDEX(方音八音反切資料表, $AE930, $AJ930))</f>
        <v>#REF!</v>
      </c>
    </row>
    <row r="931" spans="2:53">
      <c r="B931" s="307">
        <f t="shared" si="354"/>
        <v>924</v>
      </c>
      <c r="C931" s="404" t="e">
        <f>MID(#REF!, B931, 1)</f>
        <v>#REF!</v>
      </c>
      <c r="D931" s="312"/>
      <c r="E931" s="312"/>
      <c r="F931" s="296"/>
      <c r="G931" s="418" t="e">
        <f t="shared" si="355"/>
        <v>#REF!</v>
      </c>
      <c r="H931" s="269" t="e" cm="1">
        <f t="array" ref="H931">IF( OR($U931, NOT($V931), $X931), "",  $AF931 &amp; INDEX(中文數值資料表, $AJ931, 2) &amp; $AC931)</f>
        <v>#REF!</v>
      </c>
      <c r="I931" s="332" t="e">
        <f t="shared" si="356"/>
        <v>#REF!</v>
      </c>
      <c r="J931" s="333" t="e">
        <f t="shared" si="357"/>
        <v>#REF!</v>
      </c>
      <c r="K931" s="334" t="e">
        <f t="shared" si="358"/>
        <v>#REF!</v>
      </c>
      <c r="L931" s="335" t="e">
        <f t="shared" si="359"/>
        <v>#REF!</v>
      </c>
      <c r="M931" s="270" t="e">
        <f t="shared" ca="1" si="360"/>
        <v>#REF!</v>
      </c>
      <c r="N931" s="270" t="e">
        <f t="shared" ca="1" si="361"/>
        <v>#REF!</v>
      </c>
      <c r="O931" s="270" t="e">
        <f t="shared" ca="1" si="362"/>
        <v>#REF!</v>
      </c>
      <c r="P931" s="270" t="e">
        <f t="shared" ca="1" si="377"/>
        <v>#REF!</v>
      </c>
      <c r="Q931" s="270" t="e">
        <f t="shared" ca="1" si="377"/>
        <v>#REF!</v>
      </c>
      <c r="R931" s="271" t="e">
        <f t="shared" ca="1" si="363"/>
        <v>#REF!</v>
      </c>
      <c r="S931" s="271" t="e">
        <f t="shared" ca="1" si="364"/>
        <v>#REF!</v>
      </c>
      <c r="T931" s="244"/>
      <c r="U931" s="272" t="b">
        <f t="shared" si="365"/>
        <v>0</v>
      </c>
      <c r="V931" s="272" t="e">
        <f t="shared" si="366"/>
        <v>#REF!</v>
      </c>
      <c r="W931" s="272" t="e">
        <f t="shared" si="374"/>
        <v>#REF!</v>
      </c>
      <c r="X931" s="272" t="e">
        <f t="shared" si="367"/>
        <v>#REF!</v>
      </c>
      <c r="Y931" s="272" t="e">
        <f t="shared" si="368"/>
        <v>#REF!</v>
      </c>
      <c r="Z931" s="298"/>
      <c r="AA931" s="305" t="e">
        <f t="shared" si="369"/>
        <v>#REF!</v>
      </c>
      <c r="AB931" s="301" t="e" cm="1">
        <f t="array" ref="AB931">IF( $AA931="", "", INDEX(聲母資料表, $AA931, AB$5))</f>
        <v>#REF!</v>
      </c>
      <c r="AC931" s="301" t="e" cm="1">
        <f t="array" ref="AC931">IF( $AA931="", "", INDEX(聲母資料表, $AA931, AC$5))</f>
        <v>#REF!</v>
      </c>
      <c r="AD931" s="305" t="e">
        <f t="shared" si="370"/>
        <v>#REF!</v>
      </c>
      <c r="AE931" s="301" t="e" cm="1">
        <f t="array" ref="AE931">IF( $X931, "", INDEX(韻母資料表, AD931, AE$5))</f>
        <v>#REF!</v>
      </c>
      <c r="AF931" s="301" t="e" cm="1">
        <f t="array" ref="AF931">IF( $X931, "", INDEX(韻母資料表, AE931, AF$5))</f>
        <v>#REF!</v>
      </c>
      <c r="AG931" s="298"/>
      <c r="AH931" s="301" t="e">
        <f t="array" ref="AH931">IF( $X931, "", IF( INDEX(韻母資料表, AD931, $AH$5) = "入聲", TRUE, FALSE) )</f>
        <v>#REF!</v>
      </c>
      <c r="AI931" s="302" t="e">
        <f t="shared" si="371"/>
        <v>#REF!</v>
      </c>
      <c r="AJ931" s="302" t="e">
        <f t="shared" si="376"/>
        <v>#REF!</v>
      </c>
      <c r="AK931" s="362" t="e">
        <f t="array" ref="AK931">IF( $X931, "", INDEX(韻母資料表, $AD931, $AK$5))</f>
        <v>#REF!</v>
      </c>
      <c r="AL931" s="362" t="e">
        <f t="array" ref="AL931">IF($X931, "", INDEX(白話字韻母八聲調資料表, $AE931, $AJ931))</f>
        <v>#REF!</v>
      </c>
      <c r="AM931" s="298"/>
      <c r="AN931" s="362" t="e" cm="1">
        <f t="array" ref="AN931">IF($W931, "", INDEX(聲母資料表, $AA931, AN$5))</f>
        <v>#REF!</v>
      </c>
      <c r="AO931" s="367" t="e" cm="1">
        <f t="array" ref="AO931">IF($X931, "", INDEX(韻母資料表, $AD931, AO$5))</f>
        <v>#REF!</v>
      </c>
      <c r="AP931" s="362" t="e" cm="1">
        <f t="array" ref="AP931">IF($X931, "", INDEX(台羅韻母八聲調資料表, $AE931, $F931))</f>
        <v>#REF!</v>
      </c>
      <c r="AQ931" s="298"/>
      <c r="AR931" s="302" t="e">
        <f t="array" ref="AR931">IF($W931, "", INDEX(聲母資料表, $AA931, $AR$5))</f>
        <v>#REF!</v>
      </c>
      <c r="AS931" s="303" t="e">
        <f t="array" ref="AS931">IF($X931, "", INDEX(韻母資料表, $AD931, $AS$5))</f>
        <v>#REF!</v>
      </c>
      <c r="AT931" s="302" t="e">
        <f t="array" ref="AT931">IF($X931, "", INDEX(閩拼韻母八聲調資料表, $AE931, $AJ931))</f>
        <v>#REF!</v>
      </c>
      <c r="AV931" s="301" t="b">
        <f t="shared" si="373"/>
        <v>0</v>
      </c>
      <c r="AW931" s="301" t="str">
        <f>IF( $AV931, IFERROR( IF(MATCH( $E931, 顎音化聲母!$H$9:$H$37, 0), TRUE, FALSE), FALSE), "")</f>
        <v/>
      </c>
      <c r="AX931" s="301" t="str">
        <f t="array" ref="AX931">IF( AND($AV931, $AW931), INDEX(顎音化聲母資料表, MATCH( $D931 &amp; $E931, 顎音化聲母!$L$5:$L$136, 0), 3), "")</f>
        <v/>
      </c>
      <c r="AY931" s="301" t="e">
        <f t="shared" si="372"/>
        <v>#REF!</v>
      </c>
      <c r="AZ931" s="362" t="e">
        <f t="array" ref="AZ931">IF($AY931="", "", IF( $AX931&lt;&gt;"", $AX931,INDEX(聲母資料表, $AY931, $AZ$5)))</f>
        <v>#REF!</v>
      </c>
      <c r="BA931" s="362" t="e">
        <f t="array" ref="BA931">IF($X931, "", INDEX(方音八音反切資料表, $AE931, $AJ931))</f>
        <v>#REF!</v>
      </c>
    </row>
    <row r="932" spans="2:53">
      <c r="B932" s="307">
        <f t="shared" si="354"/>
        <v>925</v>
      </c>
      <c r="C932" s="404" t="e">
        <f>MID(#REF!, B932, 1)</f>
        <v>#REF!</v>
      </c>
      <c r="D932" s="312"/>
      <c r="E932" s="312"/>
      <c r="F932" s="296"/>
      <c r="G932" s="418" t="e">
        <f t="shared" si="355"/>
        <v>#REF!</v>
      </c>
      <c r="H932" s="269" t="e" cm="1">
        <f t="array" ref="H932">IF( OR($U932, NOT($V932), $X932), "",  $AF932 &amp; INDEX(中文數值資料表, $AJ932, 2) &amp; $AC932)</f>
        <v>#REF!</v>
      </c>
      <c r="I932" s="332" t="e">
        <f t="shared" si="356"/>
        <v>#REF!</v>
      </c>
      <c r="J932" s="333" t="e">
        <f t="shared" si="357"/>
        <v>#REF!</v>
      </c>
      <c r="K932" s="334" t="e">
        <f t="shared" si="358"/>
        <v>#REF!</v>
      </c>
      <c r="L932" s="335" t="e">
        <f t="shared" si="359"/>
        <v>#REF!</v>
      </c>
      <c r="M932" s="270" t="e">
        <f t="shared" ca="1" si="360"/>
        <v>#REF!</v>
      </c>
      <c r="N932" s="270" t="e">
        <f t="shared" ca="1" si="361"/>
        <v>#REF!</v>
      </c>
      <c r="O932" s="270" t="e">
        <f t="shared" ca="1" si="362"/>
        <v>#REF!</v>
      </c>
      <c r="P932" s="270" t="e">
        <f t="shared" ca="1" si="377"/>
        <v>#REF!</v>
      </c>
      <c r="Q932" s="270" t="e">
        <f t="shared" ca="1" si="377"/>
        <v>#REF!</v>
      </c>
      <c r="R932" s="271" t="e">
        <f t="shared" ca="1" si="363"/>
        <v>#REF!</v>
      </c>
      <c r="S932" s="271" t="e">
        <f t="shared" ca="1" si="364"/>
        <v>#REF!</v>
      </c>
      <c r="T932" s="244"/>
      <c r="U932" s="272" t="b">
        <f t="shared" si="365"/>
        <v>0</v>
      </c>
      <c r="V932" s="272" t="e">
        <f t="shared" si="366"/>
        <v>#REF!</v>
      </c>
      <c r="W932" s="272" t="e">
        <f t="shared" si="374"/>
        <v>#REF!</v>
      </c>
      <c r="X932" s="272" t="e">
        <f t="shared" si="367"/>
        <v>#REF!</v>
      </c>
      <c r="Y932" s="272" t="e">
        <f t="shared" si="368"/>
        <v>#REF!</v>
      </c>
      <c r="Z932" s="298"/>
      <c r="AA932" s="305" t="e">
        <f t="shared" si="369"/>
        <v>#REF!</v>
      </c>
      <c r="AB932" s="301" t="e" cm="1">
        <f t="array" ref="AB932">IF( $AA932="", "", INDEX(聲母資料表, $AA932, AB$5))</f>
        <v>#REF!</v>
      </c>
      <c r="AC932" s="301" t="e" cm="1">
        <f t="array" ref="AC932">IF( $AA932="", "", INDEX(聲母資料表, $AA932, AC$5))</f>
        <v>#REF!</v>
      </c>
      <c r="AD932" s="305" t="e">
        <f t="shared" si="370"/>
        <v>#REF!</v>
      </c>
      <c r="AE932" s="301" t="e" cm="1">
        <f t="array" ref="AE932">IF( $X932, "", INDEX(韻母資料表, AD932, AE$5))</f>
        <v>#REF!</v>
      </c>
      <c r="AF932" s="301" t="e" cm="1">
        <f t="array" ref="AF932">IF( $X932, "", INDEX(韻母資料表, AE932, AF$5))</f>
        <v>#REF!</v>
      </c>
      <c r="AG932" s="298"/>
      <c r="AH932" s="301" t="e">
        <f t="array" ref="AH932">IF( $X932, "", IF( INDEX(韻母資料表, AD932, $AH$5) = "入聲", TRUE, FALSE) )</f>
        <v>#REF!</v>
      </c>
      <c r="AI932" s="302" t="e">
        <f t="shared" si="371"/>
        <v>#REF!</v>
      </c>
      <c r="AJ932" s="302" t="e">
        <f t="shared" si="376"/>
        <v>#REF!</v>
      </c>
      <c r="AK932" s="362" t="e">
        <f t="array" ref="AK932">IF( $X932, "", INDEX(韻母資料表, $AD932, $AK$5))</f>
        <v>#REF!</v>
      </c>
      <c r="AL932" s="362" t="e">
        <f t="array" ref="AL932">IF($X932, "", INDEX(白話字韻母八聲調資料表, $AE932, $AJ932))</f>
        <v>#REF!</v>
      </c>
      <c r="AM932" s="298"/>
      <c r="AN932" s="362" t="e" cm="1">
        <f t="array" ref="AN932">IF($W932, "", INDEX(聲母資料表, $AA932, AN$5))</f>
        <v>#REF!</v>
      </c>
      <c r="AO932" s="367" t="e" cm="1">
        <f t="array" ref="AO932">IF($X932, "", INDEX(韻母資料表, $AD932, AO$5))</f>
        <v>#REF!</v>
      </c>
      <c r="AP932" s="362" t="e" cm="1">
        <f t="array" ref="AP932">IF($X932, "", INDEX(台羅韻母八聲調資料表, $AE932, $F932))</f>
        <v>#REF!</v>
      </c>
      <c r="AQ932" s="298"/>
      <c r="AR932" s="302" t="e">
        <f t="array" ref="AR932">IF($W932, "", INDEX(聲母資料表, $AA932, $AR$5))</f>
        <v>#REF!</v>
      </c>
      <c r="AS932" s="303" t="e">
        <f t="array" ref="AS932">IF($X932, "", INDEX(韻母資料表, $AD932, $AS$5))</f>
        <v>#REF!</v>
      </c>
      <c r="AT932" s="302" t="e">
        <f t="array" ref="AT932">IF($X932, "", INDEX(閩拼韻母八聲調資料表, $AE932, $AJ932))</f>
        <v>#REF!</v>
      </c>
      <c r="AV932" s="301" t="b">
        <f t="shared" si="373"/>
        <v>0</v>
      </c>
      <c r="AW932" s="301" t="str">
        <f>IF( $AV932, IFERROR( IF(MATCH( $E932, 顎音化聲母!$H$9:$H$37, 0), TRUE, FALSE), FALSE), "")</f>
        <v/>
      </c>
      <c r="AX932" s="301" t="str">
        <f t="array" ref="AX932">IF( AND($AV932, $AW932), INDEX(顎音化聲母資料表, MATCH( $D932 &amp; $E932, 顎音化聲母!$L$5:$L$136, 0), 3), "")</f>
        <v/>
      </c>
      <c r="AY932" s="301" t="e">
        <f t="shared" si="372"/>
        <v>#REF!</v>
      </c>
      <c r="AZ932" s="362" t="e">
        <f t="array" ref="AZ932">IF($AY932="", "", IF( $AX932&lt;&gt;"", $AX932,INDEX(聲母資料表, $AY932, $AZ$5)))</f>
        <v>#REF!</v>
      </c>
      <c r="BA932" s="362" t="e">
        <f t="array" ref="BA932">IF($X932, "", INDEX(方音八音反切資料表, $AE932, $AJ932))</f>
        <v>#REF!</v>
      </c>
    </row>
    <row r="933" spans="2:53">
      <c r="B933" s="307">
        <f t="shared" si="354"/>
        <v>926</v>
      </c>
      <c r="C933" s="404" t="e">
        <f>MID(#REF!, B933, 1)</f>
        <v>#REF!</v>
      </c>
      <c r="D933" s="312"/>
      <c r="E933" s="312"/>
      <c r="F933" s="296"/>
      <c r="G933" s="418" t="e">
        <f t="shared" si="355"/>
        <v>#REF!</v>
      </c>
      <c r="H933" s="269" t="e" cm="1">
        <f t="array" ref="H933">IF( OR($U933, NOT($V933), $X933), "",  $AF933 &amp; INDEX(中文數值資料表, $AJ933, 2) &amp; $AC933)</f>
        <v>#REF!</v>
      </c>
      <c r="I933" s="332" t="e">
        <f t="shared" si="356"/>
        <v>#REF!</v>
      </c>
      <c r="J933" s="333" t="e">
        <f t="shared" si="357"/>
        <v>#REF!</v>
      </c>
      <c r="K933" s="334" t="e">
        <f t="shared" si="358"/>
        <v>#REF!</v>
      </c>
      <c r="L933" s="335" t="e">
        <f t="shared" si="359"/>
        <v>#REF!</v>
      </c>
      <c r="M933" s="270" t="e">
        <f t="shared" ca="1" si="360"/>
        <v>#REF!</v>
      </c>
      <c r="N933" s="270" t="e">
        <f t="shared" ca="1" si="361"/>
        <v>#REF!</v>
      </c>
      <c r="O933" s="270" t="e">
        <f t="shared" ca="1" si="362"/>
        <v>#REF!</v>
      </c>
      <c r="P933" s="270" t="e">
        <f t="shared" ca="1" si="377"/>
        <v>#REF!</v>
      </c>
      <c r="Q933" s="270" t="e">
        <f t="shared" ca="1" si="377"/>
        <v>#REF!</v>
      </c>
      <c r="R933" s="271" t="e">
        <f t="shared" ca="1" si="363"/>
        <v>#REF!</v>
      </c>
      <c r="S933" s="271" t="e">
        <f t="shared" ca="1" si="364"/>
        <v>#REF!</v>
      </c>
      <c r="T933" s="244"/>
      <c r="U933" s="272" t="b">
        <f t="shared" si="365"/>
        <v>0</v>
      </c>
      <c r="V933" s="272" t="e">
        <f t="shared" si="366"/>
        <v>#REF!</v>
      </c>
      <c r="W933" s="272" t="e">
        <f t="shared" si="374"/>
        <v>#REF!</v>
      </c>
      <c r="X933" s="272" t="e">
        <f t="shared" si="367"/>
        <v>#REF!</v>
      </c>
      <c r="Y933" s="272" t="e">
        <f t="shared" si="368"/>
        <v>#REF!</v>
      </c>
      <c r="Z933" s="298"/>
      <c r="AA933" s="305" t="e">
        <f t="shared" si="369"/>
        <v>#REF!</v>
      </c>
      <c r="AB933" s="301" t="e" cm="1">
        <f t="array" ref="AB933">IF( $AA933="", "", INDEX(聲母資料表, $AA933, AB$5))</f>
        <v>#REF!</v>
      </c>
      <c r="AC933" s="301" t="e" cm="1">
        <f t="array" ref="AC933">IF( $AA933="", "", INDEX(聲母資料表, $AA933, AC$5))</f>
        <v>#REF!</v>
      </c>
      <c r="AD933" s="305" t="e">
        <f t="shared" si="370"/>
        <v>#REF!</v>
      </c>
      <c r="AE933" s="301" t="e" cm="1">
        <f t="array" ref="AE933">IF( $X933, "", INDEX(韻母資料表, AD933, AE$5))</f>
        <v>#REF!</v>
      </c>
      <c r="AF933" s="301" t="e" cm="1">
        <f t="array" ref="AF933">IF( $X933, "", INDEX(韻母資料表, AE933, AF$5))</f>
        <v>#REF!</v>
      </c>
      <c r="AG933" s="298"/>
      <c r="AH933" s="301" t="e">
        <f t="array" ref="AH933">IF( $X933, "", IF( INDEX(韻母資料表, AD933, $AH$5) = "入聲", TRUE, FALSE) )</f>
        <v>#REF!</v>
      </c>
      <c r="AI933" s="302" t="e">
        <f t="shared" si="371"/>
        <v>#REF!</v>
      </c>
      <c r="AJ933" s="302" t="e">
        <f t="shared" si="376"/>
        <v>#REF!</v>
      </c>
      <c r="AK933" s="362" t="e">
        <f t="array" ref="AK933">IF( $X933, "", INDEX(韻母資料表, $AD933, $AK$5))</f>
        <v>#REF!</v>
      </c>
      <c r="AL933" s="362" t="e">
        <f t="array" ref="AL933">IF($X933, "", INDEX(白話字韻母八聲調資料表, $AE933, $AJ933))</f>
        <v>#REF!</v>
      </c>
      <c r="AM933" s="298"/>
      <c r="AN933" s="362" t="e" cm="1">
        <f t="array" ref="AN933">IF($W933, "", INDEX(聲母資料表, $AA933, AN$5))</f>
        <v>#REF!</v>
      </c>
      <c r="AO933" s="367" t="e" cm="1">
        <f t="array" ref="AO933">IF($X933, "", INDEX(韻母資料表, $AD933, AO$5))</f>
        <v>#REF!</v>
      </c>
      <c r="AP933" s="362" t="e" cm="1">
        <f t="array" ref="AP933">IF($X933, "", INDEX(台羅韻母八聲調資料表, $AE933, $F933))</f>
        <v>#REF!</v>
      </c>
      <c r="AQ933" s="298"/>
      <c r="AR933" s="302" t="e">
        <f t="array" ref="AR933">IF($W933, "", INDEX(聲母資料表, $AA933, $AR$5))</f>
        <v>#REF!</v>
      </c>
      <c r="AS933" s="303" t="e">
        <f t="array" ref="AS933">IF($X933, "", INDEX(韻母資料表, $AD933, $AS$5))</f>
        <v>#REF!</v>
      </c>
      <c r="AT933" s="302" t="e">
        <f t="array" ref="AT933">IF($X933, "", INDEX(閩拼韻母八聲調資料表, $AE933, $AJ933))</f>
        <v>#REF!</v>
      </c>
      <c r="AV933" s="301" t="b">
        <f t="shared" si="373"/>
        <v>0</v>
      </c>
      <c r="AW933" s="301" t="str">
        <f>IF( $AV933, IFERROR( IF(MATCH( $E933, 顎音化聲母!$H$9:$H$37, 0), TRUE, FALSE), FALSE), "")</f>
        <v/>
      </c>
      <c r="AX933" s="301" t="str">
        <f t="array" ref="AX933">IF( AND($AV933, $AW933), INDEX(顎音化聲母資料表, MATCH( $D933 &amp; $E933, 顎音化聲母!$L$5:$L$136, 0), 3), "")</f>
        <v/>
      </c>
      <c r="AY933" s="301" t="e">
        <f t="shared" si="372"/>
        <v>#REF!</v>
      </c>
      <c r="AZ933" s="362" t="e">
        <f t="array" ref="AZ933">IF($AY933="", "", IF( $AX933&lt;&gt;"", $AX933,INDEX(聲母資料表, $AY933, $AZ$5)))</f>
        <v>#REF!</v>
      </c>
      <c r="BA933" s="362" t="e">
        <f t="array" ref="BA933">IF($X933, "", INDEX(方音八音反切資料表, $AE933, $AJ933))</f>
        <v>#REF!</v>
      </c>
    </row>
    <row r="934" spans="2:53">
      <c r="B934" s="307">
        <f t="shared" si="354"/>
        <v>927</v>
      </c>
      <c r="C934" s="404" t="e">
        <f>MID(#REF!, B934, 1)</f>
        <v>#REF!</v>
      </c>
      <c r="D934" s="312"/>
      <c r="E934" s="312"/>
      <c r="F934" s="296"/>
      <c r="G934" s="418" t="e">
        <f t="shared" si="355"/>
        <v>#REF!</v>
      </c>
      <c r="H934" s="269" t="e" cm="1">
        <f t="array" ref="H934">IF( OR($U934, NOT($V934), $X934), "",  $AF934 &amp; INDEX(中文數值資料表, $AJ934, 2) &amp; $AC934)</f>
        <v>#REF!</v>
      </c>
      <c r="I934" s="332" t="e">
        <f t="shared" si="356"/>
        <v>#REF!</v>
      </c>
      <c r="J934" s="333" t="e">
        <f t="shared" si="357"/>
        <v>#REF!</v>
      </c>
      <c r="K934" s="334" t="e">
        <f t="shared" si="358"/>
        <v>#REF!</v>
      </c>
      <c r="L934" s="335" t="e">
        <f t="shared" si="359"/>
        <v>#REF!</v>
      </c>
      <c r="M934" s="270" t="e">
        <f t="shared" ca="1" si="360"/>
        <v>#REF!</v>
      </c>
      <c r="N934" s="270" t="e">
        <f t="shared" ca="1" si="361"/>
        <v>#REF!</v>
      </c>
      <c r="O934" s="270" t="e">
        <f t="shared" ca="1" si="362"/>
        <v>#REF!</v>
      </c>
      <c r="P934" s="270" t="e">
        <f t="shared" ca="1" si="377"/>
        <v>#REF!</v>
      </c>
      <c r="Q934" s="270" t="e">
        <f t="shared" ca="1" si="377"/>
        <v>#REF!</v>
      </c>
      <c r="R934" s="271" t="e">
        <f t="shared" ca="1" si="363"/>
        <v>#REF!</v>
      </c>
      <c r="S934" s="271" t="e">
        <f t="shared" ca="1" si="364"/>
        <v>#REF!</v>
      </c>
      <c r="T934" s="244"/>
      <c r="U934" s="272" t="b">
        <f t="shared" si="365"/>
        <v>0</v>
      </c>
      <c r="V934" s="272" t="e">
        <f t="shared" si="366"/>
        <v>#REF!</v>
      </c>
      <c r="W934" s="272" t="e">
        <f t="shared" si="374"/>
        <v>#REF!</v>
      </c>
      <c r="X934" s="272" t="e">
        <f t="shared" si="367"/>
        <v>#REF!</v>
      </c>
      <c r="Y934" s="272" t="e">
        <f t="shared" si="368"/>
        <v>#REF!</v>
      </c>
      <c r="Z934" s="298"/>
      <c r="AA934" s="305" t="e">
        <f t="shared" si="369"/>
        <v>#REF!</v>
      </c>
      <c r="AB934" s="301" t="e" cm="1">
        <f t="array" ref="AB934">IF( $AA934="", "", INDEX(聲母資料表, $AA934, AB$5))</f>
        <v>#REF!</v>
      </c>
      <c r="AC934" s="301" t="e" cm="1">
        <f t="array" ref="AC934">IF( $AA934="", "", INDEX(聲母資料表, $AA934, AC$5))</f>
        <v>#REF!</v>
      </c>
      <c r="AD934" s="305" t="e">
        <f t="shared" si="370"/>
        <v>#REF!</v>
      </c>
      <c r="AE934" s="301" t="e" cm="1">
        <f t="array" ref="AE934">IF( $X934, "", INDEX(韻母資料表, AD934, AE$5))</f>
        <v>#REF!</v>
      </c>
      <c r="AF934" s="301" t="e" cm="1">
        <f t="array" ref="AF934">IF( $X934, "", INDEX(韻母資料表, AE934, AF$5))</f>
        <v>#REF!</v>
      </c>
      <c r="AG934" s="298"/>
      <c r="AH934" s="301" t="e">
        <f t="array" ref="AH934">IF( $X934, "", IF( INDEX(韻母資料表, AD934, $AH$5) = "入聲", TRUE, FALSE) )</f>
        <v>#REF!</v>
      </c>
      <c r="AI934" s="302" t="e">
        <f t="shared" si="371"/>
        <v>#REF!</v>
      </c>
      <c r="AJ934" s="302" t="e">
        <f t="shared" si="376"/>
        <v>#REF!</v>
      </c>
      <c r="AK934" s="362" t="e">
        <f t="array" ref="AK934">IF( $X934, "", INDEX(韻母資料表, $AD934, $AK$5))</f>
        <v>#REF!</v>
      </c>
      <c r="AL934" s="362" t="e">
        <f t="array" ref="AL934">IF($X934, "", INDEX(白話字韻母八聲調資料表, $AE934, $AJ934))</f>
        <v>#REF!</v>
      </c>
      <c r="AM934" s="298"/>
      <c r="AN934" s="362" t="e" cm="1">
        <f t="array" ref="AN934">IF($W934, "", INDEX(聲母資料表, $AA934, AN$5))</f>
        <v>#REF!</v>
      </c>
      <c r="AO934" s="367" t="e" cm="1">
        <f t="array" ref="AO934">IF($X934, "", INDEX(韻母資料表, $AD934, AO$5))</f>
        <v>#REF!</v>
      </c>
      <c r="AP934" s="362" t="e" cm="1">
        <f t="array" ref="AP934">IF($X934, "", INDEX(台羅韻母八聲調資料表, $AE934, $F934))</f>
        <v>#REF!</v>
      </c>
      <c r="AQ934" s="298"/>
      <c r="AR934" s="302" t="e">
        <f t="array" ref="AR934">IF($W934, "", INDEX(聲母資料表, $AA934, $AR$5))</f>
        <v>#REF!</v>
      </c>
      <c r="AS934" s="303" t="e">
        <f t="array" ref="AS934">IF($X934, "", INDEX(韻母資料表, $AD934, $AS$5))</f>
        <v>#REF!</v>
      </c>
      <c r="AT934" s="302" t="e">
        <f t="array" ref="AT934">IF($X934, "", INDEX(閩拼韻母八聲調資料表, $AE934, $AJ934))</f>
        <v>#REF!</v>
      </c>
      <c r="AV934" s="301" t="b">
        <f t="shared" si="373"/>
        <v>0</v>
      </c>
      <c r="AW934" s="301" t="str">
        <f>IF( $AV934, IFERROR( IF(MATCH( $E934, 顎音化聲母!$H$9:$H$37, 0), TRUE, FALSE), FALSE), "")</f>
        <v/>
      </c>
      <c r="AX934" s="301" t="str">
        <f t="array" ref="AX934">IF( AND($AV934, $AW934), INDEX(顎音化聲母資料表, MATCH( $D934 &amp; $E934, 顎音化聲母!$L$5:$L$136, 0), 3), "")</f>
        <v/>
      </c>
      <c r="AY934" s="301" t="e">
        <f t="shared" si="372"/>
        <v>#REF!</v>
      </c>
      <c r="AZ934" s="362" t="e">
        <f t="array" ref="AZ934">IF($AY934="", "", IF( $AX934&lt;&gt;"", $AX934,INDEX(聲母資料表, $AY934, $AZ$5)))</f>
        <v>#REF!</v>
      </c>
      <c r="BA934" s="362" t="e">
        <f t="array" ref="BA934">IF($X934, "", INDEX(方音八音反切資料表, $AE934, $AJ934))</f>
        <v>#REF!</v>
      </c>
    </row>
    <row r="935" spans="2:53">
      <c r="B935" s="307">
        <f t="shared" si="354"/>
        <v>928</v>
      </c>
      <c r="C935" s="404" t="e">
        <f>MID(#REF!, B935, 1)</f>
        <v>#REF!</v>
      </c>
      <c r="D935" s="312"/>
      <c r="E935" s="312"/>
      <c r="F935" s="296"/>
      <c r="G935" s="418" t="e">
        <f t="shared" si="355"/>
        <v>#REF!</v>
      </c>
      <c r="H935" s="269" t="e" cm="1">
        <f t="array" ref="H935">IF( OR($U935, NOT($V935), $X935), "",  $AF935 &amp; INDEX(中文數值資料表, $AJ935, 2) &amp; $AC935)</f>
        <v>#REF!</v>
      </c>
      <c r="I935" s="332" t="e">
        <f t="shared" si="356"/>
        <v>#REF!</v>
      </c>
      <c r="J935" s="333" t="e">
        <f t="shared" si="357"/>
        <v>#REF!</v>
      </c>
      <c r="K935" s="334" t="e">
        <f t="shared" si="358"/>
        <v>#REF!</v>
      </c>
      <c r="L935" s="335" t="e">
        <f t="shared" si="359"/>
        <v>#REF!</v>
      </c>
      <c r="M935" s="270" t="e">
        <f t="shared" ca="1" si="360"/>
        <v>#REF!</v>
      </c>
      <c r="N935" s="270" t="e">
        <f t="shared" ca="1" si="361"/>
        <v>#REF!</v>
      </c>
      <c r="O935" s="270" t="e">
        <f t="shared" ca="1" si="362"/>
        <v>#REF!</v>
      </c>
      <c r="P935" s="270" t="e">
        <f t="shared" ca="1" si="377"/>
        <v>#REF!</v>
      </c>
      <c r="Q935" s="270" t="e">
        <f t="shared" ca="1" si="377"/>
        <v>#REF!</v>
      </c>
      <c r="R935" s="271" t="e">
        <f t="shared" ca="1" si="363"/>
        <v>#REF!</v>
      </c>
      <c r="S935" s="271" t="e">
        <f t="shared" ca="1" si="364"/>
        <v>#REF!</v>
      </c>
      <c r="T935" s="244"/>
      <c r="U935" s="272" t="b">
        <f t="shared" si="365"/>
        <v>0</v>
      </c>
      <c r="V935" s="272" t="e">
        <f t="shared" si="366"/>
        <v>#REF!</v>
      </c>
      <c r="W935" s="272" t="e">
        <f t="shared" si="374"/>
        <v>#REF!</v>
      </c>
      <c r="X935" s="272" t="e">
        <f t="shared" si="367"/>
        <v>#REF!</v>
      </c>
      <c r="Y935" s="272" t="e">
        <f t="shared" si="368"/>
        <v>#REF!</v>
      </c>
      <c r="Z935" s="298"/>
      <c r="AA935" s="305" t="e">
        <f t="shared" si="369"/>
        <v>#REF!</v>
      </c>
      <c r="AB935" s="301" t="e" cm="1">
        <f t="array" ref="AB935">IF( $AA935="", "", INDEX(聲母資料表, $AA935, AB$5))</f>
        <v>#REF!</v>
      </c>
      <c r="AC935" s="301" t="e" cm="1">
        <f t="array" ref="AC935">IF( $AA935="", "", INDEX(聲母資料表, $AA935, AC$5))</f>
        <v>#REF!</v>
      </c>
      <c r="AD935" s="305" t="e">
        <f t="shared" si="370"/>
        <v>#REF!</v>
      </c>
      <c r="AE935" s="301" t="e" cm="1">
        <f t="array" ref="AE935">IF( $X935, "", INDEX(韻母資料表, AD935, AE$5))</f>
        <v>#REF!</v>
      </c>
      <c r="AF935" s="301" t="e" cm="1">
        <f t="array" ref="AF935">IF( $X935, "", INDEX(韻母資料表, AE935, AF$5))</f>
        <v>#REF!</v>
      </c>
      <c r="AG935" s="298"/>
      <c r="AH935" s="301" t="e">
        <f t="array" ref="AH935">IF( $X935, "", IF( INDEX(韻母資料表, AD935, $AH$5) = "入聲", TRUE, FALSE) )</f>
        <v>#REF!</v>
      </c>
      <c r="AI935" s="302" t="e">
        <f t="shared" si="371"/>
        <v>#REF!</v>
      </c>
      <c r="AJ935" s="302" t="e">
        <f t="shared" si="376"/>
        <v>#REF!</v>
      </c>
      <c r="AK935" s="362" t="e">
        <f t="array" ref="AK935">IF( $X935, "", INDEX(韻母資料表, $AD935, $AK$5))</f>
        <v>#REF!</v>
      </c>
      <c r="AL935" s="362" t="e">
        <f t="array" ref="AL935">IF($X935, "", INDEX(白話字韻母八聲調資料表, $AE935, $AJ935))</f>
        <v>#REF!</v>
      </c>
      <c r="AM935" s="298"/>
      <c r="AN935" s="362" t="e" cm="1">
        <f t="array" ref="AN935">IF($W935, "", INDEX(聲母資料表, $AA935, AN$5))</f>
        <v>#REF!</v>
      </c>
      <c r="AO935" s="367" t="e" cm="1">
        <f t="array" ref="AO935">IF($X935, "", INDEX(韻母資料表, $AD935, AO$5))</f>
        <v>#REF!</v>
      </c>
      <c r="AP935" s="362" t="e" cm="1">
        <f t="array" ref="AP935">IF($X935, "", INDEX(台羅韻母八聲調資料表, $AE935, $F935))</f>
        <v>#REF!</v>
      </c>
      <c r="AQ935" s="298"/>
      <c r="AR935" s="302" t="e">
        <f t="array" ref="AR935">IF($W935, "", INDEX(聲母資料表, $AA935, $AR$5))</f>
        <v>#REF!</v>
      </c>
      <c r="AS935" s="303" t="e">
        <f t="array" ref="AS935">IF($X935, "", INDEX(韻母資料表, $AD935, $AS$5))</f>
        <v>#REF!</v>
      </c>
      <c r="AT935" s="302" t="e">
        <f t="array" ref="AT935">IF($X935, "", INDEX(閩拼韻母八聲調資料表, $AE935, $AJ935))</f>
        <v>#REF!</v>
      </c>
      <c r="AV935" s="301" t="b">
        <f t="shared" si="373"/>
        <v>0</v>
      </c>
      <c r="AW935" s="301" t="str">
        <f>IF( $AV935, IFERROR( IF(MATCH( $E935, 顎音化聲母!$H$9:$H$37, 0), TRUE, FALSE), FALSE), "")</f>
        <v/>
      </c>
      <c r="AX935" s="301" t="str">
        <f t="array" ref="AX935">IF( AND($AV935, $AW935), INDEX(顎音化聲母資料表, MATCH( $D935 &amp; $E935, 顎音化聲母!$L$5:$L$136, 0), 3), "")</f>
        <v/>
      </c>
      <c r="AY935" s="301" t="e">
        <f t="shared" si="372"/>
        <v>#REF!</v>
      </c>
      <c r="AZ935" s="362" t="e">
        <f t="array" ref="AZ935">IF($AY935="", "", IF( $AX935&lt;&gt;"", $AX935,INDEX(聲母資料表, $AY935, $AZ$5)))</f>
        <v>#REF!</v>
      </c>
      <c r="BA935" s="362" t="e">
        <f t="array" ref="BA935">IF($X935, "", INDEX(方音八音反切資料表, $AE935, $AJ935))</f>
        <v>#REF!</v>
      </c>
    </row>
    <row r="936" spans="2:53">
      <c r="B936" s="307">
        <f t="shared" si="354"/>
        <v>929</v>
      </c>
      <c r="C936" s="404" t="e">
        <f>MID(#REF!, B936, 1)</f>
        <v>#REF!</v>
      </c>
      <c r="D936" s="312"/>
      <c r="E936" s="312"/>
      <c r="F936" s="296"/>
      <c r="G936" s="418" t="e">
        <f t="shared" si="355"/>
        <v>#REF!</v>
      </c>
      <c r="H936" s="269" t="e" cm="1">
        <f t="array" ref="H936">IF( OR($U936, NOT($V936), $X936), "",  $AF936 &amp; INDEX(中文數值資料表, $AJ936, 2) &amp; $AC936)</f>
        <v>#REF!</v>
      </c>
      <c r="I936" s="332" t="e">
        <f t="shared" si="356"/>
        <v>#REF!</v>
      </c>
      <c r="J936" s="333" t="e">
        <f t="shared" si="357"/>
        <v>#REF!</v>
      </c>
      <c r="K936" s="334" t="e">
        <f t="shared" si="358"/>
        <v>#REF!</v>
      </c>
      <c r="L936" s="335" t="e">
        <f t="shared" si="359"/>
        <v>#REF!</v>
      </c>
      <c r="M936" s="270" t="e">
        <f t="shared" ca="1" si="360"/>
        <v>#REF!</v>
      </c>
      <c r="N936" s="270" t="e">
        <f t="shared" ca="1" si="361"/>
        <v>#REF!</v>
      </c>
      <c r="O936" s="270" t="e">
        <f t="shared" ca="1" si="362"/>
        <v>#REF!</v>
      </c>
      <c r="P936" s="270" t="e">
        <f t="shared" ca="1" si="377"/>
        <v>#REF!</v>
      </c>
      <c r="Q936" s="270" t="e">
        <f t="shared" ca="1" si="377"/>
        <v>#REF!</v>
      </c>
      <c r="R936" s="271" t="e">
        <f t="shared" ca="1" si="363"/>
        <v>#REF!</v>
      </c>
      <c r="S936" s="271" t="e">
        <f t="shared" ca="1" si="364"/>
        <v>#REF!</v>
      </c>
      <c r="T936" s="244"/>
      <c r="U936" s="272" t="b">
        <f t="shared" si="365"/>
        <v>0</v>
      </c>
      <c r="V936" s="272" t="e">
        <f t="shared" si="366"/>
        <v>#REF!</v>
      </c>
      <c r="W936" s="272" t="e">
        <f t="shared" si="374"/>
        <v>#REF!</v>
      </c>
      <c r="X936" s="272" t="e">
        <f t="shared" si="367"/>
        <v>#REF!</v>
      </c>
      <c r="Y936" s="272" t="e">
        <f t="shared" si="368"/>
        <v>#REF!</v>
      </c>
      <c r="Z936" s="298"/>
      <c r="AA936" s="305" t="e">
        <f t="shared" si="369"/>
        <v>#REF!</v>
      </c>
      <c r="AB936" s="301" t="e" cm="1">
        <f t="array" ref="AB936">IF( $AA936="", "", INDEX(聲母資料表, $AA936, AB$5))</f>
        <v>#REF!</v>
      </c>
      <c r="AC936" s="301" t="e" cm="1">
        <f t="array" ref="AC936">IF( $AA936="", "", INDEX(聲母資料表, $AA936, AC$5))</f>
        <v>#REF!</v>
      </c>
      <c r="AD936" s="305" t="e">
        <f t="shared" si="370"/>
        <v>#REF!</v>
      </c>
      <c r="AE936" s="301" t="e" cm="1">
        <f t="array" ref="AE936">IF( $X936, "", INDEX(韻母資料表, AD936, AE$5))</f>
        <v>#REF!</v>
      </c>
      <c r="AF936" s="301" t="e" cm="1">
        <f t="array" ref="AF936">IF( $X936, "", INDEX(韻母資料表, AE936, AF$5))</f>
        <v>#REF!</v>
      </c>
      <c r="AG936" s="298"/>
      <c r="AH936" s="301" t="e">
        <f t="array" ref="AH936">IF( $X936, "", IF( INDEX(韻母資料表, AD936, $AH$5) = "入聲", TRUE, FALSE) )</f>
        <v>#REF!</v>
      </c>
      <c r="AI936" s="302" t="e">
        <f t="shared" si="371"/>
        <v>#REF!</v>
      </c>
      <c r="AJ936" s="302" t="e">
        <f t="shared" si="376"/>
        <v>#REF!</v>
      </c>
      <c r="AK936" s="362" t="e">
        <f t="array" ref="AK936">IF( $X936, "", INDEX(韻母資料表, $AD936, $AK$5))</f>
        <v>#REF!</v>
      </c>
      <c r="AL936" s="362" t="e">
        <f t="array" ref="AL936">IF($X936, "", INDEX(白話字韻母八聲調資料表, $AE936, $AJ936))</f>
        <v>#REF!</v>
      </c>
      <c r="AM936" s="298"/>
      <c r="AN936" s="362" t="e" cm="1">
        <f t="array" ref="AN936">IF($W936, "", INDEX(聲母資料表, $AA936, AN$5))</f>
        <v>#REF!</v>
      </c>
      <c r="AO936" s="367" t="e" cm="1">
        <f t="array" ref="AO936">IF($X936, "", INDEX(韻母資料表, $AD936, AO$5))</f>
        <v>#REF!</v>
      </c>
      <c r="AP936" s="362" t="e" cm="1">
        <f t="array" ref="AP936">IF($X936, "", INDEX(台羅韻母八聲調資料表, $AE936, $F936))</f>
        <v>#REF!</v>
      </c>
      <c r="AQ936" s="298"/>
      <c r="AR936" s="302" t="e">
        <f t="array" ref="AR936">IF($W936, "", INDEX(聲母資料表, $AA936, $AR$5))</f>
        <v>#REF!</v>
      </c>
      <c r="AS936" s="303" t="e">
        <f t="array" ref="AS936">IF($X936, "", INDEX(韻母資料表, $AD936, $AS$5))</f>
        <v>#REF!</v>
      </c>
      <c r="AT936" s="302" t="e">
        <f t="array" ref="AT936">IF($X936, "", INDEX(閩拼韻母八聲調資料表, $AE936, $AJ936))</f>
        <v>#REF!</v>
      </c>
      <c r="AV936" s="301" t="b">
        <f t="shared" si="373"/>
        <v>0</v>
      </c>
      <c r="AW936" s="301" t="str">
        <f>IF( $AV936, IFERROR( IF(MATCH( $E936, 顎音化聲母!$H$9:$H$37, 0), TRUE, FALSE), FALSE), "")</f>
        <v/>
      </c>
      <c r="AX936" s="301" t="str">
        <f t="array" ref="AX936">IF( AND($AV936, $AW936), INDEX(顎音化聲母資料表, MATCH( $D936 &amp; $E936, 顎音化聲母!$L$5:$L$136, 0), 3), "")</f>
        <v/>
      </c>
      <c r="AY936" s="301" t="e">
        <f t="shared" si="372"/>
        <v>#REF!</v>
      </c>
      <c r="AZ936" s="362" t="e">
        <f t="array" ref="AZ936">IF($AY936="", "", IF( $AX936&lt;&gt;"", $AX936,INDEX(聲母資料表, $AY936, $AZ$5)))</f>
        <v>#REF!</v>
      </c>
      <c r="BA936" s="362" t="e">
        <f t="array" ref="BA936">IF($X936, "", INDEX(方音八音反切資料表, $AE936, $AJ936))</f>
        <v>#REF!</v>
      </c>
    </row>
    <row r="937" spans="2:53">
      <c r="B937" s="307">
        <f t="shared" si="354"/>
        <v>930</v>
      </c>
      <c r="C937" s="404" t="e">
        <f>MID(#REF!, B937, 1)</f>
        <v>#REF!</v>
      </c>
      <c r="D937" s="312"/>
      <c r="E937" s="312"/>
      <c r="F937" s="296"/>
      <c r="G937" s="418" t="e">
        <f t="shared" si="355"/>
        <v>#REF!</v>
      </c>
      <c r="H937" s="269" t="e" cm="1">
        <f t="array" ref="H937">IF( OR($U937, NOT($V937), $X937), "",  $AF937 &amp; INDEX(中文數值資料表, $AJ937, 2) &amp; $AC937)</f>
        <v>#REF!</v>
      </c>
      <c r="I937" s="332" t="e">
        <f t="shared" si="356"/>
        <v>#REF!</v>
      </c>
      <c r="J937" s="333" t="e">
        <f t="shared" si="357"/>
        <v>#REF!</v>
      </c>
      <c r="K937" s="334" t="e">
        <f t="shared" si="358"/>
        <v>#REF!</v>
      </c>
      <c r="L937" s="335" t="e">
        <f t="shared" si="359"/>
        <v>#REF!</v>
      </c>
      <c r="M937" s="270" t="e">
        <f t="shared" ca="1" si="360"/>
        <v>#REF!</v>
      </c>
      <c r="N937" s="270" t="e">
        <f t="shared" ca="1" si="361"/>
        <v>#REF!</v>
      </c>
      <c r="O937" s="270" t="e">
        <f t="shared" ca="1" si="362"/>
        <v>#REF!</v>
      </c>
      <c r="P937" s="270" t="e">
        <f t="shared" ca="1" si="377"/>
        <v>#REF!</v>
      </c>
      <c r="Q937" s="270" t="e">
        <f t="shared" ca="1" si="377"/>
        <v>#REF!</v>
      </c>
      <c r="R937" s="271" t="e">
        <f t="shared" ca="1" si="363"/>
        <v>#REF!</v>
      </c>
      <c r="S937" s="271" t="e">
        <f t="shared" ca="1" si="364"/>
        <v>#REF!</v>
      </c>
      <c r="T937" s="244"/>
      <c r="U937" s="272" t="b">
        <f t="shared" si="365"/>
        <v>0</v>
      </c>
      <c r="V937" s="272" t="e">
        <f t="shared" si="366"/>
        <v>#REF!</v>
      </c>
      <c r="W937" s="272" t="e">
        <f t="shared" si="374"/>
        <v>#REF!</v>
      </c>
      <c r="X937" s="272" t="e">
        <f t="shared" si="367"/>
        <v>#REF!</v>
      </c>
      <c r="Y937" s="272" t="e">
        <f t="shared" si="368"/>
        <v>#REF!</v>
      </c>
      <c r="Z937" s="298"/>
      <c r="AA937" s="305" t="e">
        <f t="shared" si="369"/>
        <v>#REF!</v>
      </c>
      <c r="AB937" s="301" t="e" cm="1">
        <f t="array" ref="AB937">IF( $AA937="", "", INDEX(聲母資料表, $AA937, AB$5))</f>
        <v>#REF!</v>
      </c>
      <c r="AC937" s="301" t="e" cm="1">
        <f t="array" ref="AC937">IF( $AA937="", "", INDEX(聲母資料表, $AA937, AC$5))</f>
        <v>#REF!</v>
      </c>
      <c r="AD937" s="305" t="e">
        <f t="shared" si="370"/>
        <v>#REF!</v>
      </c>
      <c r="AE937" s="301" t="e" cm="1">
        <f t="array" ref="AE937">IF( $X937, "", INDEX(韻母資料表, AD937, AE$5))</f>
        <v>#REF!</v>
      </c>
      <c r="AF937" s="301" t="e" cm="1">
        <f t="array" ref="AF937">IF( $X937, "", INDEX(韻母資料表, AE937, AF$5))</f>
        <v>#REF!</v>
      </c>
      <c r="AG937" s="298"/>
      <c r="AH937" s="301" t="e">
        <f t="array" ref="AH937">IF( $X937, "", IF( INDEX(韻母資料表, AD937, $AH$5) = "入聲", TRUE, FALSE) )</f>
        <v>#REF!</v>
      </c>
      <c r="AI937" s="302" t="e">
        <f t="shared" si="371"/>
        <v>#REF!</v>
      </c>
      <c r="AJ937" s="302" t="e">
        <f t="shared" si="376"/>
        <v>#REF!</v>
      </c>
      <c r="AK937" s="362" t="e">
        <f t="array" ref="AK937">IF( $X937, "", INDEX(韻母資料表, $AD937, $AK$5))</f>
        <v>#REF!</v>
      </c>
      <c r="AL937" s="362" t="e">
        <f t="array" ref="AL937">IF($X937, "", INDEX(白話字韻母八聲調資料表, $AE937, $AJ937))</f>
        <v>#REF!</v>
      </c>
      <c r="AM937" s="298"/>
      <c r="AN937" s="362" t="e" cm="1">
        <f t="array" ref="AN937">IF($W937, "", INDEX(聲母資料表, $AA937, AN$5))</f>
        <v>#REF!</v>
      </c>
      <c r="AO937" s="367" t="e" cm="1">
        <f t="array" ref="AO937">IF($X937, "", INDEX(韻母資料表, $AD937, AO$5))</f>
        <v>#REF!</v>
      </c>
      <c r="AP937" s="362" t="e" cm="1">
        <f t="array" ref="AP937">IF($X937, "", INDEX(台羅韻母八聲調資料表, $AE937, $F937))</f>
        <v>#REF!</v>
      </c>
      <c r="AQ937" s="298"/>
      <c r="AR937" s="302" t="e">
        <f t="array" ref="AR937">IF($W937, "", INDEX(聲母資料表, $AA937, $AR$5))</f>
        <v>#REF!</v>
      </c>
      <c r="AS937" s="303" t="e">
        <f t="array" ref="AS937">IF($X937, "", INDEX(韻母資料表, $AD937, $AS$5))</f>
        <v>#REF!</v>
      </c>
      <c r="AT937" s="302" t="e">
        <f t="array" ref="AT937">IF($X937, "", INDEX(閩拼韻母八聲調資料表, $AE937, $AJ937))</f>
        <v>#REF!</v>
      </c>
      <c r="AV937" s="301" t="b">
        <f t="shared" si="373"/>
        <v>0</v>
      </c>
      <c r="AW937" s="301" t="str">
        <f>IF( $AV937, IFERROR( IF(MATCH( $E937, 顎音化聲母!$H$9:$H$37, 0), TRUE, FALSE), FALSE), "")</f>
        <v/>
      </c>
      <c r="AX937" s="301" t="str">
        <f t="array" ref="AX937">IF( AND($AV937, $AW937), INDEX(顎音化聲母資料表, MATCH( $D937 &amp; $E937, 顎音化聲母!$L$5:$L$136, 0), 3), "")</f>
        <v/>
      </c>
      <c r="AY937" s="301" t="e">
        <f t="shared" si="372"/>
        <v>#REF!</v>
      </c>
      <c r="AZ937" s="362" t="e">
        <f t="array" ref="AZ937">IF($AY937="", "", IF( $AX937&lt;&gt;"", $AX937,INDEX(聲母資料表, $AY937, $AZ$5)))</f>
        <v>#REF!</v>
      </c>
      <c r="BA937" s="362" t="e">
        <f t="array" ref="BA937">IF($X937, "", INDEX(方音八音反切資料表, $AE937, $AJ937))</f>
        <v>#REF!</v>
      </c>
    </row>
    <row r="938" spans="2:53">
      <c r="B938" s="307">
        <f t="shared" si="354"/>
        <v>931</v>
      </c>
      <c r="C938" s="404" t="e">
        <f>MID(#REF!, B938, 1)</f>
        <v>#REF!</v>
      </c>
      <c r="D938" s="312"/>
      <c r="E938" s="312"/>
      <c r="F938" s="296"/>
      <c r="G938" s="418" t="e">
        <f t="shared" si="355"/>
        <v>#REF!</v>
      </c>
      <c r="H938" s="269" t="e" cm="1">
        <f t="array" ref="H938">IF( OR($U938, NOT($V938), $X938), "",  $AF938 &amp; INDEX(中文數值資料表, $AJ938, 2) &amp; $AC938)</f>
        <v>#REF!</v>
      </c>
      <c r="I938" s="332" t="e">
        <f t="shared" si="356"/>
        <v>#REF!</v>
      </c>
      <c r="J938" s="333" t="e">
        <f t="shared" si="357"/>
        <v>#REF!</v>
      </c>
      <c r="K938" s="334" t="e">
        <f t="shared" si="358"/>
        <v>#REF!</v>
      </c>
      <c r="L938" s="335" t="e">
        <f t="shared" si="359"/>
        <v>#REF!</v>
      </c>
      <c r="M938" s="270" t="e">
        <f t="shared" ca="1" si="360"/>
        <v>#REF!</v>
      </c>
      <c r="N938" s="270" t="e">
        <f t="shared" ca="1" si="361"/>
        <v>#REF!</v>
      </c>
      <c r="O938" s="270" t="e">
        <f t="shared" ca="1" si="362"/>
        <v>#REF!</v>
      </c>
      <c r="P938" s="270" t="e">
        <f t="shared" ca="1" si="377"/>
        <v>#REF!</v>
      </c>
      <c r="Q938" s="270" t="e">
        <f t="shared" ca="1" si="377"/>
        <v>#REF!</v>
      </c>
      <c r="R938" s="271" t="e">
        <f t="shared" ca="1" si="363"/>
        <v>#REF!</v>
      </c>
      <c r="S938" s="271" t="e">
        <f t="shared" ca="1" si="364"/>
        <v>#REF!</v>
      </c>
      <c r="T938" s="244"/>
      <c r="U938" s="272" t="b">
        <f t="shared" si="365"/>
        <v>0</v>
      </c>
      <c r="V938" s="272" t="e">
        <f t="shared" si="366"/>
        <v>#REF!</v>
      </c>
      <c r="W938" s="272" t="e">
        <f t="shared" si="374"/>
        <v>#REF!</v>
      </c>
      <c r="X938" s="272" t="e">
        <f t="shared" si="367"/>
        <v>#REF!</v>
      </c>
      <c r="Y938" s="272" t="e">
        <f t="shared" si="368"/>
        <v>#REF!</v>
      </c>
      <c r="Z938" s="298"/>
      <c r="AA938" s="305" t="e">
        <f t="shared" si="369"/>
        <v>#REF!</v>
      </c>
      <c r="AB938" s="301" t="e" cm="1">
        <f t="array" ref="AB938">IF( $AA938="", "", INDEX(聲母資料表, $AA938, AB$5))</f>
        <v>#REF!</v>
      </c>
      <c r="AC938" s="301" t="e" cm="1">
        <f t="array" ref="AC938">IF( $AA938="", "", INDEX(聲母資料表, $AA938, AC$5))</f>
        <v>#REF!</v>
      </c>
      <c r="AD938" s="305" t="e">
        <f t="shared" si="370"/>
        <v>#REF!</v>
      </c>
      <c r="AE938" s="301" t="e" cm="1">
        <f t="array" ref="AE938">IF( $X938, "", INDEX(韻母資料表, AD938, AE$5))</f>
        <v>#REF!</v>
      </c>
      <c r="AF938" s="301" t="e" cm="1">
        <f t="array" ref="AF938">IF( $X938, "", INDEX(韻母資料表, AE938, AF$5))</f>
        <v>#REF!</v>
      </c>
      <c r="AG938" s="298"/>
      <c r="AH938" s="301" t="e">
        <f t="array" ref="AH938">IF( $X938, "", IF( INDEX(韻母資料表, AD938, $AH$5) = "入聲", TRUE, FALSE) )</f>
        <v>#REF!</v>
      </c>
      <c r="AI938" s="302" t="e">
        <f t="shared" si="371"/>
        <v>#REF!</v>
      </c>
      <c r="AJ938" s="302" t="e">
        <f t="shared" si="376"/>
        <v>#REF!</v>
      </c>
      <c r="AK938" s="362" t="e">
        <f t="array" ref="AK938">IF( $X938, "", INDEX(韻母資料表, $AD938, $AK$5))</f>
        <v>#REF!</v>
      </c>
      <c r="AL938" s="362" t="e">
        <f t="array" ref="AL938">IF($X938, "", INDEX(白話字韻母八聲調資料表, $AE938, $AJ938))</f>
        <v>#REF!</v>
      </c>
      <c r="AM938" s="298"/>
      <c r="AN938" s="362" t="e" cm="1">
        <f t="array" ref="AN938">IF($W938, "", INDEX(聲母資料表, $AA938, AN$5))</f>
        <v>#REF!</v>
      </c>
      <c r="AO938" s="367" t="e" cm="1">
        <f t="array" ref="AO938">IF($X938, "", INDEX(韻母資料表, $AD938, AO$5))</f>
        <v>#REF!</v>
      </c>
      <c r="AP938" s="362" t="e" cm="1">
        <f t="array" ref="AP938">IF($X938, "", INDEX(台羅韻母八聲調資料表, $AE938, $F938))</f>
        <v>#REF!</v>
      </c>
      <c r="AQ938" s="298"/>
      <c r="AR938" s="302" t="e">
        <f t="array" ref="AR938">IF($W938, "", INDEX(聲母資料表, $AA938, $AR$5))</f>
        <v>#REF!</v>
      </c>
      <c r="AS938" s="303" t="e">
        <f t="array" ref="AS938">IF($X938, "", INDEX(韻母資料表, $AD938, $AS$5))</f>
        <v>#REF!</v>
      </c>
      <c r="AT938" s="302" t="e">
        <f t="array" ref="AT938">IF($X938, "", INDEX(閩拼韻母八聲調資料表, $AE938, $AJ938))</f>
        <v>#REF!</v>
      </c>
      <c r="AV938" s="301" t="b">
        <f t="shared" si="373"/>
        <v>0</v>
      </c>
      <c r="AW938" s="301" t="str">
        <f>IF( $AV938, IFERROR( IF(MATCH( $E938, 顎音化聲母!$H$9:$H$37, 0), TRUE, FALSE), FALSE), "")</f>
        <v/>
      </c>
      <c r="AX938" s="301" t="str">
        <f t="array" ref="AX938">IF( AND($AV938, $AW938), INDEX(顎音化聲母資料表, MATCH( $D938 &amp; $E938, 顎音化聲母!$L$5:$L$136, 0), 3), "")</f>
        <v/>
      </c>
      <c r="AY938" s="301" t="e">
        <f t="shared" si="372"/>
        <v>#REF!</v>
      </c>
      <c r="AZ938" s="362" t="e">
        <f t="array" ref="AZ938">IF($AY938="", "", IF( $AX938&lt;&gt;"", $AX938,INDEX(聲母資料表, $AY938, $AZ$5)))</f>
        <v>#REF!</v>
      </c>
      <c r="BA938" s="362" t="e">
        <f t="array" ref="BA938">IF($X938, "", INDEX(方音八音反切資料表, $AE938, $AJ938))</f>
        <v>#REF!</v>
      </c>
    </row>
    <row r="939" spans="2:53">
      <c r="B939" s="307">
        <f t="shared" si="354"/>
        <v>932</v>
      </c>
      <c r="C939" s="404" t="e">
        <f>MID(#REF!, B939, 1)</f>
        <v>#REF!</v>
      </c>
      <c r="D939" s="312"/>
      <c r="E939" s="312"/>
      <c r="F939" s="296"/>
      <c r="G939" s="418" t="e">
        <f t="shared" si="355"/>
        <v>#REF!</v>
      </c>
      <c r="H939" s="269" t="e" cm="1">
        <f t="array" ref="H939">IF( OR($U939, NOT($V939), $X939), "",  $AF939 &amp; INDEX(中文數值資料表, $AJ939, 2) &amp; $AC939)</f>
        <v>#REF!</v>
      </c>
      <c r="I939" s="332" t="e">
        <f t="shared" si="356"/>
        <v>#REF!</v>
      </c>
      <c r="J939" s="333" t="e">
        <f t="shared" si="357"/>
        <v>#REF!</v>
      </c>
      <c r="K939" s="334" t="e">
        <f t="shared" si="358"/>
        <v>#REF!</v>
      </c>
      <c r="L939" s="335" t="e">
        <f t="shared" si="359"/>
        <v>#REF!</v>
      </c>
      <c r="M939" s="270" t="e">
        <f t="shared" ca="1" si="360"/>
        <v>#REF!</v>
      </c>
      <c r="N939" s="270" t="e">
        <f t="shared" ca="1" si="361"/>
        <v>#REF!</v>
      </c>
      <c r="O939" s="270" t="e">
        <f t="shared" ca="1" si="362"/>
        <v>#REF!</v>
      </c>
      <c r="P939" s="270" t="e">
        <f t="shared" ca="1" si="377"/>
        <v>#REF!</v>
      </c>
      <c r="Q939" s="270" t="e">
        <f t="shared" ca="1" si="377"/>
        <v>#REF!</v>
      </c>
      <c r="R939" s="271" t="e">
        <f t="shared" ca="1" si="363"/>
        <v>#REF!</v>
      </c>
      <c r="S939" s="271" t="e">
        <f t="shared" ca="1" si="364"/>
        <v>#REF!</v>
      </c>
      <c r="T939" s="244"/>
      <c r="U939" s="272" t="b">
        <f t="shared" si="365"/>
        <v>0</v>
      </c>
      <c r="V939" s="272" t="e">
        <f t="shared" si="366"/>
        <v>#REF!</v>
      </c>
      <c r="W939" s="272" t="e">
        <f t="shared" si="374"/>
        <v>#REF!</v>
      </c>
      <c r="X939" s="272" t="e">
        <f t="shared" si="367"/>
        <v>#REF!</v>
      </c>
      <c r="Y939" s="272" t="e">
        <f t="shared" si="368"/>
        <v>#REF!</v>
      </c>
      <c r="Z939" s="298"/>
      <c r="AA939" s="305" t="e">
        <f t="shared" si="369"/>
        <v>#REF!</v>
      </c>
      <c r="AB939" s="301" t="e" cm="1">
        <f t="array" ref="AB939">IF( $AA939="", "", INDEX(聲母資料表, $AA939, AB$5))</f>
        <v>#REF!</v>
      </c>
      <c r="AC939" s="301" t="e" cm="1">
        <f t="array" ref="AC939">IF( $AA939="", "", INDEX(聲母資料表, $AA939, AC$5))</f>
        <v>#REF!</v>
      </c>
      <c r="AD939" s="305" t="e">
        <f t="shared" si="370"/>
        <v>#REF!</v>
      </c>
      <c r="AE939" s="301" t="e" cm="1">
        <f t="array" ref="AE939">IF( $X939, "", INDEX(韻母資料表, AD939, AE$5))</f>
        <v>#REF!</v>
      </c>
      <c r="AF939" s="301" t="e" cm="1">
        <f t="array" ref="AF939">IF( $X939, "", INDEX(韻母資料表, AE939, AF$5))</f>
        <v>#REF!</v>
      </c>
      <c r="AG939" s="298"/>
      <c r="AH939" s="301" t="e">
        <f t="array" ref="AH939">IF( $X939, "", IF( INDEX(韻母資料表, AD939, $AH$5) = "入聲", TRUE, FALSE) )</f>
        <v>#REF!</v>
      </c>
      <c r="AI939" s="302" t="e">
        <f t="shared" si="371"/>
        <v>#REF!</v>
      </c>
      <c r="AJ939" s="302" t="e">
        <f t="shared" si="376"/>
        <v>#REF!</v>
      </c>
      <c r="AK939" s="362" t="e">
        <f t="array" ref="AK939">IF( $X939, "", INDEX(韻母資料表, $AD939, $AK$5))</f>
        <v>#REF!</v>
      </c>
      <c r="AL939" s="362" t="e">
        <f t="array" ref="AL939">IF($X939, "", INDEX(白話字韻母八聲調資料表, $AE939, $AJ939))</f>
        <v>#REF!</v>
      </c>
      <c r="AM939" s="298"/>
      <c r="AN939" s="362" t="e" cm="1">
        <f t="array" ref="AN939">IF($W939, "", INDEX(聲母資料表, $AA939, AN$5))</f>
        <v>#REF!</v>
      </c>
      <c r="AO939" s="367" t="e" cm="1">
        <f t="array" ref="AO939">IF($X939, "", INDEX(韻母資料表, $AD939, AO$5))</f>
        <v>#REF!</v>
      </c>
      <c r="AP939" s="362" t="e" cm="1">
        <f t="array" ref="AP939">IF($X939, "", INDEX(台羅韻母八聲調資料表, $AE939, $F939))</f>
        <v>#REF!</v>
      </c>
      <c r="AQ939" s="298"/>
      <c r="AR939" s="302" t="e">
        <f t="array" ref="AR939">IF($W939, "", INDEX(聲母資料表, $AA939, $AR$5))</f>
        <v>#REF!</v>
      </c>
      <c r="AS939" s="303" t="e">
        <f t="array" ref="AS939">IF($X939, "", INDEX(韻母資料表, $AD939, $AS$5))</f>
        <v>#REF!</v>
      </c>
      <c r="AT939" s="302" t="e">
        <f t="array" ref="AT939">IF($X939, "", INDEX(閩拼韻母八聲調資料表, $AE939, $AJ939))</f>
        <v>#REF!</v>
      </c>
      <c r="AV939" s="301" t="b">
        <f t="shared" si="373"/>
        <v>0</v>
      </c>
      <c r="AW939" s="301" t="str">
        <f>IF( $AV939, IFERROR( IF(MATCH( $E939, 顎音化聲母!$H$9:$H$37, 0), TRUE, FALSE), FALSE), "")</f>
        <v/>
      </c>
      <c r="AX939" s="301" t="str">
        <f t="array" ref="AX939">IF( AND($AV939, $AW939), INDEX(顎音化聲母資料表, MATCH( $D939 &amp; $E939, 顎音化聲母!$L$5:$L$136, 0), 3), "")</f>
        <v/>
      </c>
      <c r="AY939" s="301" t="e">
        <f t="shared" si="372"/>
        <v>#REF!</v>
      </c>
      <c r="AZ939" s="362" t="e">
        <f t="array" ref="AZ939">IF($AY939="", "", IF( $AX939&lt;&gt;"", $AX939,INDEX(聲母資料表, $AY939, $AZ$5)))</f>
        <v>#REF!</v>
      </c>
      <c r="BA939" s="362" t="e">
        <f t="array" ref="BA939">IF($X939, "", INDEX(方音八音反切資料表, $AE939, $AJ939))</f>
        <v>#REF!</v>
      </c>
    </row>
    <row r="940" spans="2:53">
      <c r="B940" s="307">
        <f t="shared" si="354"/>
        <v>933</v>
      </c>
      <c r="C940" s="404" t="e">
        <f>MID(#REF!, B940, 1)</f>
        <v>#REF!</v>
      </c>
      <c r="D940" s="312"/>
      <c r="E940" s="312"/>
      <c r="F940" s="296"/>
      <c r="G940" s="418" t="e">
        <f t="shared" si="355"/>
        <v>#REF!</v>
      </c>
      <c r="H940" s="269" t="e" cm="1">
        <f t="array" ref="H940">IF( OR($U940, NOT($V940), $X940), "",  $AF940 &amp; INDEX(中文數值資料表, $AJ940, 2) &amp; $AC940)</f>
        <v>#REF!</v>
      </c>
      <c r="I940" s="332" t="e">
        <f t="shared" si="356"/>
        <v>#REF!</v>
      </c>
      <c r="J940" s="333" t="e">
        <f t="shared" si="357"/>
        <v>#REF!</v>
      </c>
      <c r="K940" s="334" t="e">
        <f t="shared" si="358"/>
        <v>#REF!</v>
      </c>
      <c r="L940" s="335" t="e">
        <f t="shared" si="359"/>
        <v>#REF!</v>
      </c>
      <c r="M940" s="270" t="e">
        <f t="shared" ca="1" si="360"/>
        <v>#REF!</v>
      </c>
      <c r="N940" s="270" t="e">
        <f t="shared" ca="1" si="361"/>
        <v>#REF!</v>
      </c>
      <c r="O940" s="270" t="e">
        <f t="shared" ca="1" si="362"/>
        <v>#REF!</v>
      </c>
      <c r="P940" s="270" t="e">
        <f t="shared" ca="1" si="377"/>
        <v>#REF!</v>
      </c>
      <c r="Q940" s="270" t="e">
        <f t="shared" ca="1" si="377"/>
        <v>#REF!</v>
      </c>
      <c r="R940" s="271" t="e">
        <f t="shared" ca="1" si="363"/>
        <v>#REF!</v>
      </c>
      <c r="S940" s="271" t="e">
        <f t="shared" ca="1" si="364"/>
        <v>#REF!</v>
      </c>
      <c r="T940" s="244"/>
      <c r="U940" s="272" t="b">
        <f t="shared" si="365"/>
        <v>0</v>
      </c>
      <c r="V940" s="272" t="e">
        <f t="shared" si="366"/>
        <v>#REF!</v>
      </c>
      <c r="W940" s="272" t="e">
        <f t="shared" si="374"/>
        <v>#REF!</v>
      </c>
      <c r="X940" s="272" t="e">
        <f t="shared" si="367"/>
        <v>#REF!</v>
      </c>
      <c r="Y940" s="272" t="e">
        <f t="shared" si="368"/>
        <v>#REF!</v>
      </c>
      <c r="Z940" s="298"/>
      <c r="AA940" s="305" t="e">
        <f t="shared" si="369"/>
        <v>#REF!</v>
      </c>
      <c r="AB940" s="301" t="e" cm="1">
        <f t="array" ref="AB940">IF( $AA940="", "", INDEX(聲母資料表, $AA940, AB$5))</f>
        <v>#REF!</v>
      </c>
      <c r="AC940" s="301" t="e" cm="1">
        <f t="array" ref="AC940">IF( $AA940="", "", INDEX(聲母資料表, $AA940, AC$5))</f>
        <v>#REF!</v>
      </c>
      <c r="AD940" s="305" t="e">
        <f t="shared" si="370"/>
        <v>#REF!</v>
      </c>
      <c r="AE940" s="301" t="e" cm="1">
        <f t="array" ref="AE940">IF( $X940, "", INDEX(韻母資料表, AD940, AE$5))</f>
        <v>#REF!</v>
      </c>
      <c r="AF940" s="301" t="e" cm="1">
        <f t="array" ref="AF940">IF( $X940, "", INDEX(韻母資料表, AE940, AF$5))</f>
        <v>#REF!</v>
      </c>
      <c r="AG940" s="298"/>
      <c r="AH940" s="301" t="e">
        <f t="array" ref="AH940">IF( $X940, "", IF( INDEX(韻母資料表, AD940, $AH$5) = "入聲", TRUE, FALSE) )</f>
        <v>#REF!</v>
      </c>
      <c r="AI940" s="302" t="e">
        <f t="shared" si="371"/>
        <v>#REF!</v>
      </c>
      <c r="AJ940" s="302" t="e">
        <f t="shared" si="376"/>
        <v>#REF!</v>
      </c>
      <c r="AK940" s="362" t="e">
        <f t="array" ref="AK940">IF( $X940, "", INDEX(韻母資料表, $AD940, $AK$5))</f>
        <v>#REF!</v>
      </c>
      <c r="AL940" s="362" t="e">
        <f t="array" ref="AL940">IF($X940, "", INDEX(白話字韻母八聲調資料表, $AE940, $AJ940))</f>
        <v>#REF!</v>
      </c>
      <c r="AM940" s="298"/>
      <c r="AN940" s="362" t="e" cm="1">
        <f t="array" ref="AN940">IF($W940, "", INDEX(聲母資料表, $AA940, AN$5))</f>
        <v>#REF!</v>
      </c>
      <c r="AO940" s="367" t="e" cm="1">
        <f t="array" ref="AO940">IF($X940, "", INDEX(韻母資料表, $AD940, AO$5))</f>
        <v>#REF!</v>
      </c>
      <c r="AP940" s="362" t="e" cm="1">
        <f t="array" ref="AP940">IF($X940, "", INDEX(台羅韻母八聲調資料表, $AE940, $F940))</f>
        <v>#REF!</v>
      </c>
      <c r="AQ940" s="298"/>
      <c r="AR940" s="302" t="e">
        <f t="array" ref="AR940">IF($W940, "", INDEX(聲母資料表, $AA940, $AR$5))</f>
        <v>#REF!</v>
      </c>
      <c r="AS940" s="303" t="e">
        <f t="array" ref="AS940">IF($X940, "", INDEX(韻母資料表, $AD940, $AS$5))</f>
        <v>#REF!</v>
      </c>
      <c r="AT940" s="302" t="e">
        <f t="array" ref="AT940">IF($X940, "", INDEX(閩拼韻母八聲調資料表, $AE940, $AJ940))</f>
        <v>#REF!</v>
      </c>
      <c r="AV940" s="301" t="b">
        <f t="shared" si="373"/>
        <v>0</v>
      </c>
      <c r="AW940" s="301" t="str">
        <f>IF( $AV940, IFERROR( IF(MATCH( $E940, 顎音化聲母!$H$9:$H$37, 0), TRUE, FALSE), FALSE), "")</f>
        <v/>
      </c>
      <c r="AX940" s="301" t="str">
        <f t="array" ref="AX940">IF( AND($AV940, $AW940), INDEX(顎音化聲母資料表, MATCH( $D940 &amp; $E940, 顎音化聲母!$L$5:$L$136, 0), 3), "")</f>
        <v/>
      </c>
      <c r="AY940" s="301" t="e">
        <f t="shared" si="372"/>
        <v>#REF!</v>
      </c>
      <c r="AZ940" s="362" t="e">
        <f t="array" ref="AZ940">IF($AY940="", "", IF( $AX940&lt;&gt;"", $AX940,INDEX(聲母資料表, $AY940, $AZ$5)))</f>
        <v>#REF!</v>
      </c>
      <c r="BA940" s="362" t="e">
        <f t="array" ref="BA940">IF($X940, "", INDEX(方音八音反切資料表, $AE940, $AJ940))</f>
        <v>#REF!</v>
      </c>
    </row>
    <row r="941" spans="2:53">
      <c r="B941" s="307">
        <f t="shared" si="354"/>
        <v>934</v>
      </c>
      <c r="C941" s="404" t="e">
        <f>MID(#REF!, B941, 1)</f>
        <v>#REF!</v>
      </c>
      <c r="D941" s="312"/>
      <c r="E941" s="312"/>
      <c r="F941" s="296"/>
      <c r="G941" s="418" t="e">
        <f t="shared" si="355"/>
        <v>#REF!</v>
      </c>
      <c r="H941" s="269" t="e" cm="1">
        <f t="array" ref="H941">IF( OR($U941, NOT($V941), $X941), "",  $AF941 &amp; INDEX(中文數值資料表, $AJ941, 2) &amp; $AC941)</f>
        <v>#REF!</v>
      </c>
      <c r="I941" s="332" t="e">
        <f t="shared" si="356"/>
        <v>#REF!</v>
      </c>
      <c r="J941" s="333" t="e">
        <f t="shared" si="357"/>
        <v>#REF!</v>
      </c>
      <c r="K941" s="334" t="e">
        <f t="shared" si="358"/>
        <v>#REF!</v>
      </c>
      <c r="L941" s="335" t="e">
        <f t="shared" si="359"/>
        <v>#REF!</v>
      </c>
      <c r="M941" s="270" t="e">
        <f t="shared" ca="1" si="360"/>
        <v>#REF!</v>
      </c>
      <c r="N941" s="270" t="e">
        <f t="shared" ca="1" si="361"/>
        <v>#REF!</v>
      </c>
      <c r="O941" s="270" t="e">
        <f t="shared" ca="1" si="362"/>
        <v>#REF!</v>
      </c>
      <c r="P941" s="270" t="e">
        <f t="shared" ca="1" si="377"/>
        <v>#REF!</v>
      </c>
      <c r="Q941" s="270" t="e">
        <f t="shared" ca="1" si="377"/>
        <v>#REF!</v>
      </c>
      <c r="R941" s="271" t="e">
        <f t="shared" ca="1" si="363"/>
        <v>#REF!</v>
      </c>
      <c r="S941" s="271" t="e">
        <f t="shared" ca="1" si="364"/>
        <v>#REF!</v>
      </c>
      <c r="T941" s="244"/>
      <c r="U941" s="272" t="b">
        <f t="shared" si="365"/>
        <v>0</v>
      </c>
      <c r="V941" s="272" t="e">
        <f t="shared" si="366"/>
        <v>#REF!</v>
      </c>
      <c r="W941" s="272" t="e">
        <f t="shared" si="374"/>
        <v>#REF!</v>
      </c>
      <c r="X941" s="272" t="e">
        <f t="shared" si="367"/>
        <v>#REF!</v>
      </c>
      <c r="Y941" s="272" t="e">
        <f t="shared" si="368"/>
        <v>#REF!</v>
      </c>
      <c r="Z941" s="298"/>
      <c r="AA941" s="305" t="e">
        <f t="shared" si="369"/>
        <v>#REF!</v>
      </c>
      <c r="AB941" s="301" t="e" cm="1">
        <f t="array" ref="AB941">IF( $AA941="", "", INDEX(聲母資料表, $AA941, AB$5))</f>
        <v>#REF!</v>
      </c>
      <c r="AC941" s="301" t="e" cm="1">
        <f t="array" ref="AC941">IF( $AA941="", "", INDEX(聲母資料表, $AA941, AC$5))</f>
        <v>#REF!</v>
      </c>
      <c r="AD941" s="305" t="e">
        <f t="shared" si="370"/>
        <v>#REF!</v>
      </c>
      <c r="AE941" s="301" t="e" cm="1">
        <f t="array" ref="AE941">IF( $X941, "", INDEX(韻母資料表, AD941, AE$5))</f>
        <v>#REF!</v>
      </c>
      <c r="AF941" s="301" t="e" cm="1">
        <f t="array" ref="AF941">IF( $X941, "", INDEX(韻母資料表, AE941, AF$5))</f>
        <v>#REF!</v>
      </c>
      <c r="AG941" s="298"/>
      <c r="AH941" s="301" t="e">
        <f t="array" ref="AH941">IF( $X941, "", IF( INDEX(韻母資料表, AD941, $AH$5) = "入聲", TRUE, FALSE) )</f>
        <v>#REF!</v>
      </c>
      <c r="AI941" s="302" t="e">
        <f t="shared" si="371"/>
        <v>#REF!</v>
      </c>
      <c r="AJ941" s="302" t="e">
        <f t="shared" si="376"/>
        <v>#REF!</v>
      </c>
      <c r="AK941" s="362" t="e">
        <f t="array" ref="AK941">IF( $X941, "", INDEX(韻母資料表, $AD941, $AK$5))</f>
        <v>#REF!</v>
      </c>
      <c r="AL941" s="362" t="e">
        <f t="array" ref="AL941">IF($X941, "", INDEX(白話字韻母八聲調資料表, $AE941, $AJ941))</f>
        <v>#REF!</v>
      </c>
      <c r="AM941" s="298"/>
      <c r="AN941" s="362" t="e" cm="1">
        <f t="array" ref="AN941">IF($W941, "", INDEX(聲母資料表, $AA941, AN$5))</f>
        <v>#REF!</v>
      </c>
      <c r="AO941" s="367" t="e" cm="1">
        <f t="array" ref="AO941">IF($X941, "", INDEX(韻母資料表, $AD941, AO$5))</f>
        <v>#REF!</v>
      </c>
      <c r="AP941" s="362" t="e" cm="1">
        <f t="array" ref="AP941">IF($X941, "", INDEX(台羅韻母八聲調資料表, $AE941, $F941))</f>
        <v>#REF!</v>
      </c>
      <c r="AQ941" s="298"/>
      <c r="AR941" s="302" t="e">
        <f t="array" ref="AR941">IF($W941, "", INDEX(聲母資料表, $AA941, $AR$5))</f>
        <v>#REF!</v>
      </c>
      <c r="AS941" s="303" t="e">
        <f t="array" ref="AS941">IF($X941, "", INDEX(韻母資料表, $AD941, $AS$5))</f>
        <v>#REF!</v>
      </c>
      <c r="AT941" s="302" t="e">
        <f t="array" ref="AT941">IF($X941, "", INDEX(閩拼韻母八聲調資料表, $AE941, $AJ941))</f>
        <v>#REF!</v>
      </c>
      <c r="AV941" s="301" t="b">
        <f t="shared" si="373"/>
        <v>0</v>
      </c>
      <c r="AW941" s="301" t="str">
        <f>IF( $AV941, IFERROR( IF(MATCH( $E941, 顎音化聲母!$H$9:$H$37, 0), TRUE, FALSE), FALSE), "")</f>
        <v/>
      </c>
      <c r="AX941" s="301" t="str">
        <f t="array" ref="AX941">IF( AND($AV941, $AW941), INDEX(顎音化聲母資料表, MATCH( $D941 &amp; $E941, 顎音化聲母!$L$5:$L$136, 0), 3), "")</f>
        <v/>
      </c>
      <c r="AY941" s="301" t="e">
        <f t="shared" si="372"/>
        <v>#REF!</v>
      </c>
      <c r="AZ941" s="362" t="e">
        <f t="array" ref="AZ941">IF($AY941="", "", IF( $AX941&lt;&gt;"", $AX941,INDEX(聲母資料表, $AY941, $AZ$5)))</f>
        <v>#REF!</v>
      </c>
      <c r="BA941" s="362" t="e">
        <f t="array" ref="BA941">IF($X941, "", INDEX(方音八音反切資料表, $AE941, $AJ941))</f>
        <v>#REF!</v>
      </c>
    </row>
    <row r="942" spans="2:53">
      <c r="B942" s="307">
        <f t="shared" si="354"/>
        <v>935</v>
      </c>
      <c r="C942" s="404" t="e">
        <f>MID(#REF!, B942, 1)</f>
        <v>#REF!</v>
      </c>
      <c r="D942" s="312"/>
      <c r="E942" s="312"/>
      <c r="F942" s="296"/>
      <c r="G942" s="418" t="e">
        <f t="shared" si="355"/>
        <v>#REF!</v>
      </c>
      <c r="H942" s="269" t="e" cm="1">
        <f t="array" ref="H942">IF( OR($U942, NOT($V942), $X942), "",  $AF942 &amp; INDEX(中文數值資料表, $AJ942, 2) &amp; $AC942)</f>
        <v>#REF!</v>
      </c>
      <c r="I942" s="332" t="e">
        <f t="shared" si="356"/>
        <v>#REF!</v>
      </c>
      <c r="J942" s="333" t="e">
        <f t="shared" si="357"/>
        <v>#REF!</v>
      </c>
      <c r="K942" s="334" t="e">
        <f t="shared" si="358"/>
        <v>#REF!</v>
      </c>
      <c r="L942" s="335" t="e">
        <f t="shared" si="359"/>
        <v>#REF!</v>
      </c>
      <c r="M942" s="270" t="e">
        <f t="shared" ca="1" si="360"/>
        <v>#REF!</v>
      </c>
      <c r="N942" s="270" t="e">
        <f t="shared" ca="1" si="361"/>
        <v>#REF!</v>
      </c>
      <c r="O942" s="270" t="e">
        <f t="shared" ca="1" si="362"/>
        <v>#REF!</v>
      </c>
      <c r="P942" s="270" t="e">
        <f t="shared" ca="1" si="377"/>
        <v>#REF!</v>
      </c>
      <c r="Q942" s="270" t="e">
        <f t="shared" ca="1" si="377"/>
        <v>#REF!</v>
      </c>
      <c r="R942" s="271" t="e">
        <f t="shared" ca="1" si="363"/>
        <v>#REF!</v>
      </c>
      <c r="S942" s="271" t="e">
        <f t="shared" ca="1" si="364"/>
        <v>#REF!</v>
      </c>
      <c r="T942" s="244"/>
      <c r="U942" s="272" t="b">
        <f t="shared" si="365"/>
        <v>0</v>
      </c>
      <c r="V942" s="272" t="e">
        <f t="shared" si="366"/>
        <v>#REF!</v>
      </c>
      <c r="W942" s="272" t="e">
        <f t="shared" si="374"/>
        <v>#REF!</v>
      </c>
      <c r="X942" s="272" t="e">
        <f t="shared" si="367"/>
        <v>#REF!</v>
      </c>
      <c r="Y942" s="272" t="e">
        <f t="shared" si="368"/>
        <v>#REF!</v>
      </c>
      <c r="Z942" s="298"/>
      <c r="AA942" s="305" t="e">
        <f t="shared" si="369"/>
        <v>#REF!</v>
      </c>
      <c r="AB942" s="301" t="e" cm="1">
        <f t="array" ref="AB942">IF( $AA942="", "", INDEX(聲母資料表, $AA942, AB$5))</f>
        <v>#REF!</v>
      </c>
      <c r="AC942" s="301" t="e" cm="1">
        <f t="array" ref="AC942">IF( $AA942="", "", INDEX(聲母資料表, $AA942, AC$5))</f>
        <v>#REF!</v>
      </c>
      <c r="AD942" s="305" t="e">
        <f t="shared" si="370"/>
        <v>#REF!</v>
      </c>
      <c r="AE942" s="301" t="e" cm="1">
        <f t="array" ref="AE942">IF( $X942, "", INDEX(韻母資料表, AD942, AE$5))</f>
        <v>#REF!</v>
      </c>
      <c r="AF942" s="301" t="e" cm="1">
        <f t="array" ref="AF942">IF( $X942, "", INDEX(韻母資料表, AE942, AF$5))</f>
        <v>#REF!</v>
      </c>
      <c r="AG942" s="298"/>
      <c r="AH942" s="301" t="e">
        <f t="array" ref="AH942">IF( $X942, "", IF( INDEX(韻母資料表, AD942, $AH$5) = "入聲", TRUE, FALSE) )</f>
        <v>#REF!</v>
      </c>
      <c r="AI942" s="302" t="e">
        <f t="shared" si="371"/>
        <v>#REF!</v>
      </c>
      <c r="AJ942" s="302" t="e">
        <f t="shared" si="376"/>
        <v>#REF!</v>
      </c>
      <c r="AK942" s="362" t="e">
        <f t="array" ref="AK942">IF( $X942, "", INDEX(韻母資料表, $AD942, $AK$5))</f>
        <v>#REF!</v>
      </c>
      <c r="AL942" s="362" t="e">
        <f t="array" ref="AL942">IF($X942, "", INDEX(白話字韻母八聲調資料表, $AE942, $AJ942))</f>
        <v>#REF!</v>
      </c>
      <c r="AM942" s="298"/>
      <c r="AN942" s="362" t="e" cm="1">
        <f t="array" ref="AN942">IF($W942, "", INDEX(聲母資料表, $AA942, AN$5))</f>
        <v>#REF!</v>
      </c>
      <c r="AO942" s="367" t="e" cm="1">
        <f t="array" ref="AO942">IF($X942, "", INDEX(韻母資料表, $AD942, AO$5))</f>
        <v>#REF!</v>
      </c>
      <c r="AP942" s="362" t="e" cm="1">
        <f t="array" ref="AP942">IF($X942, "", INDEX(台羅韻母八聲調資料表, $AE942, $F942))</f>
        <v>#REF!</v>
      </c>
      <c r="AQ942" s="298"/>
      <c r="AR942" s="302" t="e">
        <f t="array" ref="AR942">IF($W942, "", INDEX(聲母資料表, $AA942, $AR$5))</f>
        <v>#REF!</v>
      </c>
      <c r="AS942" s="303" t="e">
        <f t="array" ref="AS942">IF($X942, "", INDEX(韻母資料表, $AD942, $AS$5))</f>
        <v>#REF!</v>
      </c>
      <c r="AT942" s="302" t="e">
        <f t="array" ref="AT942">IF($X942, "", INDEX(閩拼韻母八聲調資料表, $AE942, $AJ942))</f>
        <v>#REF!</v>
      </c>
      <c r="AV942" s="301" t="b">
        <f t="shared" si="373"/>
        <v>0</v>
      </c>
      <c r="AW942" s="301" t="str">
        <f>IF( $AV942, IFERROR( IF(MATCH( $E942, 顎音化聲母!$H$9:$H$37, 0), TRUE, FALSE), FALSE), "")</f>
        <v/>
      </c>
      <c r="AX942" s="301" t="str">
        <f t="array" ref="AX942">IF( AND($AV942, $AW942), INDEX(顎音化聲母資料表, MATCH( $D942 &amp; $E942, 顎音化聲母!$L$5:$L$136, 0), 3), "")</f>
        <v/>
      </c>
      <c r="AY942" s="301" t="e">
        <f t="shared" si="372"/>
        <v>#REF!</v>
      </c>
      <c r="AZ942" s="362" t="e">
        <f t="array" ref="AZ942">IF($AY942="", "", IF( $AX942&lt;&gt;"", $AX942,INDEX(聲母資料表, $AY942, $AZ$5)))</f>
        <v>#REF!</v>
      </c>
      <c r="BA942" s="362" t="e">
        <f t="array" ref="BA942">IF($X942, "", INDEX(方音八音反切資料表, $AE942, $AJ942))</f>
        <v>#REF!</v>
      </c>
    </row>
    <row r="943" spans="2:53">
      <c r="B943" s="307">
        <f t="shared" si="354"/>
        <v>936</v>
      </c>
      <c r="C943" s="404" t="e">
        <f>MID(#REF!, B943, 1)</f>
        <v>#REF!</v>
      </c>
      <c r="D943" s="312"/>
      <c r="E943" s="312"/>
      <c r="F943" s="296"/>
      <c r="G943" s="418" t="e">
        <f t="shared" si="355"/>
        <v>#REF!</v>
      </c>
      <c r="H943" s="269" t="e" cm="1">
        <f t="array" ref="H943">IF( OR($U943, NOT($V943), $X943), "",  $AF943 &amp; INDEX(中文數值資料表, $AJ943, 2) &amp; $AC943)</f>
        <v>#REF!</v>
      </c>
      <c r="I943" s="332" t="e">
        <f t="shared" si="356"/>
        <v>#REF!</v>
      </c>
      <c r="J943" s="333" t="e">
        <f t="shared" si="357"/>
        <v>#REF!</v>
      </c>
      <c r="K943" s="334" t="e">
        <f t="shared" si="358"/>
        <v>#REF!</v>
      </c>
      <c r="L943" s="335" t="e">
        <f t="shared" si="359"/>
        <v>#REF!</v>
      </c>
      <c r="M943" s="270" t="e">
        <f t="shared" ca="1" si="360"/>
        <v>#REF!</v>
      </c>
      <c r="N943" s="270" t="e">
        <f t="shared" ca="1" si="361"/>
        <v>#REF!</v>
      </c>
      <c r="O943" s="270" t="e">
        <f t="shared" ca="1" si="362"/>
        <v>#REF!</v>
      </c>
      <c r="P943" s="270" t="e">
        <f t="shared" ca="1" si="377"/>
        <v>#REF!</v>
      </c>
      <c r="Q943" s="270" t="e">
        <f t="shared" ca="1" si="377"/>
        <v>#REF!</v>
      </c>
      <c r="R943" s="271" t="e">
        <f t="shared" ca="1" si="363"/>
        <v>#REF!</v>
      </c>
      <c r="S943" s="271" t="e">
        <f t="shared" ca="1" si="364"/>
        <v>#REF!</v>
      </c>
      <c r="T943" s="244"/>
      <c r="U943" s="272" t="b">
        <f t="shared" si="365"/>
        <v>0</v>
      </c>
      <c r="V943" s="272" t="e">
        <f t="shared" si="366"/>
        <v>#REF!</v>
      </c>
      <c r="W943" s="272" t="e">
        <f t="shared" si="374"/>
        <v>#REF!</v>
      </c>
      <c r="X943" s="272" t="e">
        <f t="shared" si="367"/>
        <v>#REF!</v>
      </c>
      <c r="Y943" s="272" t="e">
        <f t="shared" si="368"/>
        <v>#REF!</v>
      </c>
      <c r="Z943" s="298"/>
      <c r="AA943" s="305" t="e">
        <f t="shared" si="369"/>
        <v>#REF!</v>
      </c>
      <c r="AB943" s="301" t="e" cm="1">
        <f t="array" ref="AB943">IF( $AA943="", "", INDEX(聲母資料表, $AA943, AB$5))</f>
        <v>#REF!</v>
      </c>
      <c r="AC943" s="301" t="e" cm="1">
        <f t="array" ref="AC943">IF( $AA943="", "", INDEX(聲母資料表, $AA943, AC$5))</f>
        <v>#REF!</v>
      </c>
      <c r="AD943" s="305" t="e">
        <f t="shared" si="370"/>
        <v>#REF!</v>
      </c>
      <c r="AE943" s="301" t="e" cm="1">
        <f t="array" ref="AE943">IF( $X943, "", INDEX(韻母資料表, AD943, AE$5))</f>
        <v>#REF!</v>
      </c>
      <c r="AF943" s="301" t="e" cm="1">
        <f t="array" ref="AF943">IF( $X943, "", INDEX(韻母資料表, AE943, AF$5))</f>
        <v>#REF!</v>
      </c>
      <c r="AG943" s="298"/>
      <c r="AH943" s="301" t="e">
        <f t="array" ref="AH943">IF( $X943, "", IF( INDEX(韻母資料表, AD943, $AH$5) = "入聲", TRUE, FALSE) )</f>
        <v>#REF!</v>
      </c>
      <c r="AI943" s="302" t="e">
        <f t="shared" si="371"/>
        <v>#REF!</v>
      </c>
      <c r="AJ943" s="302" t="e">
        <f t="shared" si="376"/>
        <v>#REF!</v>
      </c>
      <c r="AK943" s="362" t="e">
        <f t="array" ref="AK943">IF( $X943, "", INDEX(韻母資料表, $AD943, $AK$5))</f>
        <v>#REF!</v>
      </c>
      <c r="AL943" s="362" t="e">
        <f t="array" ref="AL943">IF($X943, "", INDEX(白話字韻母八聲調資料表, $AE943, $AJ943))</f>
        <v>#REF!</v>
      </c>
      <c r="AM943" s="298"/>
      <c r="AN943" s="362" t="e" cm="1">
        <f t="array" ref="AN943">IF($W943, "", INDEX(聲母資料表, $AA943, AN$5))</f>
        <v>#REF!</v>
      </c>
      <c r="AO943" s="367" t="e" cm="1">
        <f t="array" ref="AO943">IF($X943, "", INDEX(韻母資料表, $AD943, AO$5))</f>
        <v>#REF!</v>
      </c>
      <c r="AP943" s="362" t="e" cm="1">
        <f t="array" ref="AP943">IF($X943, "", INDEX(台羅韻母八聲調資料表, $AE943, $F943))</f>
        <v>#REF!</v>
      </c>
      <c r="AQ943" s="298"/>
      <c r="AR943" s="302" t="e">
        <f t="array" ref="AR943">IF($W943, "", INDEX(聲母資料表, $AA943, $AR$5))</f>
        <v>#REF!</v>
      </c>
      <c r="AS943" s="303" t="e">
        <f t="array" ref="AS943">IF($X943, "", INDEX(韻母資料表, $AD943, $AS$5))</f>
        <v>#REF!</v>
      </c>
      <c r="AT943" s="302" t="e">
        <f t="array" ref="AT943">IF($X943, "", INDEX(閩拼韻母八聲調資料表, $AE943, $AJ943))</f>
        <v>#REF!</v>
      </c>
      <c r="AV943" s="301" t="b">
        <f t="shared" si="373"/>
        <v>0</v>
      </c>
      <c r="AW943" s="301" t="str">
        <f>IF( $AV943, IFERROR( IF(MATCH( $E943, 顎音化聲母!$H$9:$H$37, 0), TRUE, FALSE), FALSE), "")</f>
        <v/>
      </c>
      <c r="AX943" s="301" t="str">
        <f t="array" ref="AX943">IF( AND($AV943, $AW943), INDEX(顎音化聲母資料表, MATCH( $D943 &amp; $E943, 顎音化聲母!$L$5:$L$136, 0), 3), "")</f>
        <v/>
      </c>
      <c r="AY943" s="301" t="e">
        <f t="shared" si="372"/>
        <v>#REF!</v>
      </c>
      <c r="AZ943" s="362" t="e">
        <f t="array" ref="AZ943">IF($AY943="", "", IF( $AX943&lt;&gt;"", $AX943,INDEX(聲母資料表, $AY943, $AZ$5)))</f>
        <v>#REF!</v>
      </c>
      <c r="BA943" s="362" t="e">
        <f t="array" ref="BA943">IF($X943, "", INDEX(方音八音反切資料表, $AE943, $AJ943))</f>
        <v>#REF!</v>
      </c>
    </row>
    <row r="944" spans="2:53">
      <c r="B944" s="307">
        <f t="shared" si="354"/>
        <v>937</v>
      </c>
      <c r="C944" s="404" t="e">
        <f>MID(#REF!, B944, 1)</f>
        <v>#REF!</v>
      </c>
      <c r="D944" s="312"/>
      <c r="E944" s="312"/>
      <c r="F944" s="296"/>
      <c r="G944" s="418" t="e">
        <f t="shared" si="355"/>
        <v>#REF!</v>
      </c>
      <c r="H944" s="269" t="e" cm="1">
        <f t="array" ref="H944">IF( OR($U944, NOT($V944), $X944), "",  $AF944 &amp; INDEX(中文數值資料表, $AJ944, 2) &amp; $AC944)</f>
        <v>#REF!</v>
      </c>
      <c r="I944" s="332" t="e">
        <f t="shared" si="356"/>
        <v>#REF!</v>
      </c>
      <c r="J944" s="333" t="e">
        <f t="shared" si="357"/>
        <v>#REF!</v>
      </c>
      <c r="K944" s="334" t="e">
        <f t="shared" si="358"/>
        <v>#REF!</v>
      </c>
      <c r="L944" s="335" t="e">
        <f t="shared" si="359"/>
        <v>#REF!</v>
      </c>
      <c r="M944" s="270" t="e">
        <f t="shared" ca="1" si="360"/>
        <v>#REF!</v>
      </c>
      <c r="N944" s="270" t="e">
        <f t="shared" ca="1" si="361"/>
        <v>#REF!</v>
      </c>
      <c r="O944" s="270" t="e">
        <f t="shared" ca="1" si="362"/>
        <v>#REF!</v>
      </c>
      <c r="P944" s="270" t="e">
        <f t="shared" ca="1" si="377"/>
        <v>#REF!</v>
      </c>
      <c r="Q944" s="270" t="e">
        <f t="shared" ca="1" si="377"/>
        <v>#REF!</v>
      </c>
      <c r="R944" s="271" t="e">
        <f t="shared" ca="1" si="363"/>
        <v>#REF!</v>
      </c>
      <c r="S944" s="271" t="e">
        <f t="shared" ca="1" si="364"/>
        <v>#REF!</v>
      </c>
      <c r="T944" s="244"/>
      <c r="U944" s="272" t="b">
        <f t="shared" si="365"/>
        <v>0</v>
      </c>
      <c r="V944" s="272" t="e">
        <f t="shared" si="366"/>
        <v>#REF!</v>
      </c>
      <c r="W944" s="272" t="e">
        <f t="shared" si="374"/>
        <v>#REF!</v>
      </c>
      <c r="X944" s="272" t="e">
        <f t="shared" si="367"/>
        <v>#REF!</v>
      </c>
      <c r="Y944" s="272" t="e">
        <f t="shared" si="368"/>
        <v>#REF!</v>
      </c>
      <c r="Z944" s="298"/>
      <c r="AA944" s="305" t="e">
        <f t="shared" si="369"/>
        <v>#REF!</v>
      </c>
      <c r="AB944" s="301" t="e" cm="1">
        <f t="array" ref="AB944">IF( $AA944="", "", INDEX(聲母資料表, $AA944, AB$5))</f>
        <v>#REF!</v>
      </c>
      <c r="AC944" s="301" t="e" cm="1">
        <f t="array" ref="AC944">IF( $AA944="", "", INDEX(聲母資料表, $AA944, AC$5))</f>
        <v>#REF!</v>
      </c>
      <c r="AD944" s="305" t="e">
        <f t="shared" si="370"/>
        <v>#REF!</v>
      </c>
      <c r="AE944" s="301" t="e" cm="1">
        <f t="array" ref="AE944">IF( $X944, "", INDEX(韻母資料表, AD944, AE$5))</f>
        <v>#REF!</v>
      </c>
      <c r="AF944" s="301" t="e" cm="1">
        <f t="array" ref="AF944">IF( $X944, "", INDEX(韻母資料表, AE944, AF$5))</f>
        <v>#REF!</v>
      </c>
      <c r="AG944" s="298"/>
      <c r="AH944" s="301" t="e">
        <f t="array" ref="AH944">IF( $X944, "", IF( INDEX(韻母資料表, AD944, $AH$5) = "入聲", TRUE, FALSE) )</f>
        <v>#REF!</v>
      </c>
      <c r="AI944" s="302" t="e">
        <f t="shared" si="371"/>
        <v>#REF!</v>
      </c>
      <c r="AJ944" s="302" t="e">
        <f t="shared" si="376"/>
        <v>#REF!</v>
      </c>
      <c r="AK944" s="362" t="e">
        <f t="array" ref="AK944">IF( $X944, "", INDEX(韻母資料表, $AD944, $AK$5))</f>
        <v>#REF!</v>
      </c>
      <c r="AL944" s="362" t="e">
        <f t="array" ref="AL944">IF($X944, "", INDEX(白話字韻母八聲調資料表, $AE944, $AJ944))</f>
        <v>#REF!</v>
      </c>
      <c r="AM944" s="298"/>
      <c r="AN944" s="362" t="e" cm="1">
        <f t="array" ref="AN944">IF($W944, "", INDEX(聲母資料表, $AA944, AN$5))</f>
        <v>#REF!</v>
      </c>
      <c r="AO944" s="367" t="e" cm="1">
        <f t="array" ref="AO944">IF($X944, "", INDEX(韻母資料表, $AD944, AO$5))</f>
        <v>#REF!</v>
      </c>
      <c r="AP944" s="362" t="e" cm="1">
        <f t="array" ref="AP944">IF($X944, "", INDEX(台羅韻母八聲調資料表, $AE944, $F944))</f>
        <v>#REF!</v>
      </c>
      <c r="AQ944" s="298"/>
      <c r="AR944" s="302" t="e">
        <f t="array" ref="AR944">IF($W944, "", INDEX(聲母資料表, $AA944, $AR$5))</f>
        <v>#REF!</v>
      </c>
      <c r="AS944" s="303" t="e">
        <f t="array" ref="AS944">IF($X944, "", INDEX(韻母資料表, $AD944, $AS$5))</f>
        <v>#REF!</v>
      </c>
      <c r="AT944" s="302" t="e">
        <f t="array" ref="AT944">IF($X944, "", INDEX(閩拼韻母八聲調資料表, $AE944, $AJ944))</f>
        <v>#REF!</v>
      </c>
      <c r="AV944" s="301" t="b">
        <f t="shared" si="373"/>
        <v>0</v>
      </c>
      <c r="AW944" s="301" t="str">
        <f>IF( $AV944, IFERROR( IF(MATCH( $E944, 顎音化聲母!$H$9:$H$37, 0), TRUE, FALSE), FALSE), "")</f>
        <v/>
      </c>
      <c r="AX944" s="301" t="str">
        <f t="array" ref="AX944">IF( AND($AV944, $AW944), INDEX(顎音化聲母資料表, MATCH( $D944 &amp; $E944, 顎音化聲母!$L$5:$L$136, 0), 3), "")</f>
        <v/>
      </c>
      <c r="AY944" s="301" t="e">
        <f t="shared" si="372"/>
        <v>#REF!</v>
      </c>
      <c r="AZ944" s="362" t="e">
        <f t="array" ref="AZ944">IF($AY944="", "", IF( $AX944&lt;&gt;"", $AX944,INDEX(聲母資料表, $AY944, $AZ$5)))</f>
        <v>#REF!</v>
      </c>
      <c r="BA944" s="362" t="e">
        <f t="array" ref="BA944">IF($X944, "", INDEX(方音八音反切資料表, $AE944, $AJ944))</f>
        <v>#REF!</v>
      </c>
    </row>
    <row r="945" spans="2:53">
      <c r="B945" s="307">
        <f t="shared" si="354"/>
        <v>938</v>
      </c>
      <c r="C945" s="404" t="e">
        <f>MID(#REF!, B945, 1)</f>
        <v>#REF!</v>
      </c>
      <c r="D945" s="312"/>
      <c r="E945" s="312"/>
      <c r="F945" s="296"/>
      <c r="G945" s="418" t="e">
        <f t="shared" si="355"/>
        <v>#REF!</v>
      </c>
      <c r="H945" s="269" t="e" cm="1">
        <f t="array" ref="H945">IF( OR($U945, NOT($V945), $X945), "",  $AF945 &amp; INDEX(中文數值資料表, $AJ945, 2) &amp; $AC945)</f>
        <v>#REF!</v>
      </c>
      <c r="I945" s="332" t="e">
        <f t="shared" si="356"/>
        <v>#REF!</v>
      </c>
      <c r="J945" s="333" t="e">
        <f t="shared" si="357"/>
        <v>#REF!</v>
      </c>
      <c r="K945" s="334" t="e">
        <f t="shared" si="358"/>
        <v>#REF!</v>
      </c>
      <c r="L945" s="335" t="e">
        <f t="shared" si="359"/>
        <v>#REF!</v>
      </c>
      <c r="M945" s="270" t="e">
        <f t="shared" ca="1" si="360"/>
        <v>#REF!</v>
      </c>
      <c r="N945" s="270" t="e">
        <f t="shared" ca="1" si="361"/>
        <v>#REF!</v>
      </c>
      <c r="O945" s="270" t="e">
        <f t="shared" ca="1" si="362"/>
        <v>#REF!</v>
      </c>
      <c r="P945" s="270" t="e">
        <f t="shared" ca="1" si="377"/>
        <v>#REF!</v>
      </c>
      <c r="Q945" s="270" t="e">
        <f t="shared" ca="1" si="377"/>
        <v>#REF!</v>
      </c>
      <c r="R945" s="271" t="e">
        <f t="shared" ca="1" si="363"/>
        <v>#REF!</v>
      </c>
      <c r="S945" s="271" t="e">
        <f t="shared" ca="1" si="364"/>
        <v>#REF!</v>
      </c>
      <c r="T945" s="244"/>
      <c r="U945" s="272" t="b">
        <f t="shared" si="365"/>
        <v>0</v>
      </c>
      <c r="V945" s="272" t="e">
        <f t="shared" si="366"/>
        <v>#REF!</v>
      </c>
      <c r="W945" s="272" t="e">
        <f t="shared" si="374"/>
        <v>#REF!</v>
      </c>
      <c r="X945" s="272" t="e">
        <f t="shared" si="367"/>
        <v>#REF!</v>
      </c>
      <c r="Y945" s="272" t="e">
        <f t="shared" si="368"/>
        <v>#REF!</v>
      </c>
      <c r="Z945" s="298"/>
      <c r="AA945" s="305" t="e">
        <f t="shared" si="369"/>
        <v>#REF!</v>
      </c>
      <c r="AB945" s="301" t="e" cm="1">
        <f t="array" ref="AB945">IF( $AA945="", "", INDEX(聲母資料表, $AA945, AB$5))</f>
        <v>#REF!</v>
      </c>
      <c r="AC945" s="301" t="e" cm="1">
        <f t="array" ref="AC945">IF( $AA945="", "", INDEX(聲母資料表, $AA945, AC$5))</f>
        <v>#REF!</v>
      </c>
      <c r="AD945" s="305" t="e">
        <f t="shared" si="370"/>
        <v>#REF!</v>
      </c>
      <c r="AE945" s="301" t="e" cm="1">
        <f t="array" ref="AE945">IF( $X945, "", INDEX(韻母資料表, AD945, AE$5))</f>
        <v>#REF!</v>
      </c>
      <c r="AF945" s="301" t="e" cm="1">
        <f t="array" ref="AF945">IF( $X945, "", INDEX(韻母資料表, AE945, AF$5))</f>
        <v>#REF!</v>
      </c>
      <c r="AG945" s="298"/>
      <c r="AH945" s="301" t="e">
        <f t="array" ref="AH945">IF( $X945, "", IF( INDEX(韻母資料表, AD945, $AH$5) = "入聲", TRUE, FALSE) )</f>
        <v>#REF!</v>
      </c>
      <c r="AI945" s="302" t="e">
        <f t="shared" si="371"/>
        <v>#REF!</v>
      </c>
      <c r="AJ945" s="302" t="e">
        <f t="shared" si="376"/>
        <v>#REF!</v>
      </c>
      <c r="AK945" s="362" t="e">
        <f t="array" ref="AK945">IF( $X945, "", INDEX(韻母資料表, $AD945, $AK$5))</f>
        <v>#REF!</v>
      </c>
      <c r="AL945" s="362" t="e">
        <f t="array" ref="AL945">IF($X945, "", INDEX(白話字韻母八聲調資料表, $AE945, $AJ945))</f>
        <v>#REF!</v>
      </c>
      <c r="AM945" s="298"/>
      <c r="AN945" s="362" t="e" cm="1">
        <f t="array" ref="AN945">IF($W945, "", INDEX(聲母資料表, $AA945, AN$5))</f>
        <v>#REF!</v>
      </c>
      <c r="AO945" s="367" t="e" cm="1">
        <f t="array" ref="AO945">IF($X945, "", INDEX(韻母資料表, $AD945, AO$5))</f>
        <v>#REF!</v>
      </c>
      <c r="AP945" s="362" t="e" cm="1">
        <f t="array" ref="AP945">IF($X945, "", INDEX(台羅韻母八聲調資料表, $AE945, $F945))</f>
        <v>#REF!</v>
      </c>
      <c r="AQ945" s="298"/>
      <c r="AR945" s="302" t="e">
        <f t="array" ref="AR945">IF($W945, "", INDEX(聲母資料表, $AA945, $AR$5))</f>
        <v>#REF!</v>
      </c>
      <c r="AS945" s="303" t="e">
        <f t="array" ref="AS945">IF($X945, "", INDEX(韻母資料表, $AD945, $AS$5))</f>
        <v>#REF!</v>
      </c>
      <c r="AT945" s="302" t="e">
        <f t="array" ref="AT945">IF($X945, "", INDEX(閩拼韻母八聲調資料表, $AE945, $AJ945))</f>
        <v>#REF!</v>
      </c>
      <c r="AV945" s="301" t="b">
        <f t="shared" si="373"/>
        <v>0</v>
      </c>
      <c r="AW945" s="301" t="str">
        <f>IF( $AV945, IFERROR( IF(MATCH( $E945, 顎音化聲母!$H$9:$H$37, 0), TRUE, FALSE), FALSE), "")</f>
        <v/>
      </c>
      <c r="AX945" s="301" t="str">
        <f t="array" ref="AX945">IF( AND($AV945, $AW945), INDEX(顎音化聲母資料表, MATCH( $D945 &amp; $E945, 顎音化聲母!$L$5:$L$136, 0), 3), "")</f>
        <v/>
      </c>
      <c r="AY945" s="301" t="e">
        <f t="shared" si="372"/>
        <v>#REF!</v>
      </c>
      <c r="AZ945" s="362" t="e">
        <f t="array" ref="AZ945">IF($AY945="", "", IF( $AX945&lt;&gt;"", $AX945,INDEX(聲母資料表, $AY945, $AZ$5)))</f>
        <v>#REF!</v>
      </c>
      <c r="BA945" s="362" t="e">
        <f t="array" ref="BA945">IF($X945, "", INDEX(方音八音反切資料表, $AE945, $AJ945))</f>
        <v>#REF!</v>
      </c>
    </row>
    <row r="946" spans="2:53">
      <c r="B946" s="307">
        <f t="shared" si="354"/>
        <v>939</v>
      </c>
      <c r="C946" s="404" t="e">
        <f>MID(#REF!, B946, 1)</f>
        <v>#REF!</v>
      </c>
      <c r="D946" s="312"/>
      <c r="E946" s="312"/>
      <c r="F946" s="296"/>
      <c r="G946" s="418" t="e">
        <f t="shared" si="355"/>
        <v>#REF!</v>
      </c>
      <c r="H946" s="269" t="e" cm="1">
        <f t="array" ref="H946">IF( OR($U946, NOT($V946), $X946), "",  $AF946 &amp; INDEX(中文數值資料表, $AJ946, 2) &amp; $AC946)</f>
        <v>#REF!</v>
      </c>
      <c r="I946" s="332" t="e">
        <f t="shared" si="356"/>
        <v>#REF!</v>
      </c>
      <c r="J946" s="333" t="e">
        <f t="shared" si="357"/>
        <v>#REF!</v>
      </c>
      <c r="K946" s="334" t="e">
        <f t="shared" si="358"/>
        <v>#REF!</v>
      </c>
      <c r="L946" s="335" t="e">
        <f t="shared" si="359"/>
        <v>#REF!</v>
      </c>
      <c r="M946" s="270" t="e">
        <f t="shared" ca="1" si="360"/>
        <v>#REF!</v>
      </c>
      <c r="N946" s="270" t="e">
        <f t="shared" ca="1" si="361"/>
        <v>#REF!</v>
      </c>
      <c r="O946" s="270" t="e">
        <f t="shared" ca="1" si="362"/>
        <v>#REF!</v>
      </c>
      <c r="P946" s="270" t="e">
        <f t="shared" ca="1" si="377"/>
        <v>#REF!</v>
      </c>
      <c r="Q946" s="270" t="e">
        <f t="shared" ca="1" si="377"/>
        <v>#REF!</v>
      </c>
      <c r="R946" s="271" t="e">
        <f t="shared" ca="1" si="363"/>
        <v>#REF!</v>
      </c>
      <c r="S946" s="271" t="e">
        <f t="shared" ca="1" si="364"/>
        <v>#REF!</v>
      </c>
      <c r="T946" s="244"/>
      <c r="U946" s="272" t="b">
        <f t="shared" si="365"/>
        <v>0</v>
      </c>
      <c r="V946" s="272" t="e">
        <f t="shared" si="366"/>
        <v>#REF!</v>
      </c>
      <c r="W946" s="272" t="e">
        <f t="shared" si="374"/>
        <v>#REF!</v>
      </c>
      <c r="X946" s="272" t="e">
        <f t="shared" si="367"/>
        <v>#REF!</v>
      </c>
      <c r="Y946" s="272" t="e">
        <f t="shared" si="368"/>
        <v>#REF!</v>
      </c>
      <c r="Z946" s="298"/>
      <c r="AA946" s="305" t="e">
        <f t="shared" si="369"/>
        <v>#REF!</v>
      </c>
      <c r="AB946" s="301" t="e" cm="1">
        <f t="array" ref="AB946">IF( $AA946="", "", INDEX(聲母資料表, $AA946, AB$5))</f>
        <v>#REF!</v>
      </c>
      <c r="AC946" s="301" t="e" cm="1">
        <f t="array" ref="AC946">IF( $AA946="", "", INDEX(聲母資料表, $AA946, AC$5))</f>
        <v>#REF!</v>
      </c>
      <c r="AD946" s="305" t="e">
        <f t="shared" si="370"/>
        <v>#REF!</v>
      </c>
      <c r="AE946" s="301" t="e" cm="1">
        <f t="array" ref="AE946">IF( $X946, "", INDEX(韻母資料表, AD946, AE$5))</f>
        <v>#REF!</v>
      </c>
      <c r="AF946" s="301" t="e" cm="1">
        <f t="array" ref="AF946">IF( $X946, "", INDEX(韻母資料表, AE946, AF$5))</f>
        <v>#REF!</v>
      </c>
      <c r="AG946" s="298"/>
      <c r="AH946" s="301" t="e">
        <f t="array" ref="AH946">IF( $X946, "", IF( INDEX(韻母資料表, AD946, $AH$5) = "入聲", TRUE, FALSE) )</f>
        <v>#REF!</v>
      </c>
      <c r="AI946" s="302" t="e">
        <f t="shared" si="371"/>
        <v>#REF!</v>
      </c>
      <c r="AJ946" s="302" t="e">
        <f t="shared" si="376"/>
        <v>#REF!</v>
      </c>
      <c r="AK946" s="362" t="e">
        <f t="array" ref="AK946">IF( $X946, "", INDEX(韻母資料表, $AD946, $AK$5))</f>
        <v>#REF!</v>
      </c>
      <c r="AL946" s="362" t="e">
        <f t="array" ref="AL946">IF($X946, "", INDEX(白話字韻母八聲調資料表, $AE946, $AJ946))</f>
        <v>#REF!</v>
      </c>
      <c r="AM946" s="298"/>
      <c r="AN946" s="362" t="e" cm="1">
        <f t="array" ref="AN946">IF($W946, "", INDEX(聲母資料表, $AA946, AN$5))</f>
        <v>#REF!</v>
      </c>
      <c r="AO946" s="367" t="e" cm="1">
        <f t="array" ref="AO946">IF($X946, "", INDEX(韻母資料表, $AD946, AO$5))</f>
        <v>#REF!</v>
      </c>
      <c r="AP946" s="362" t="e" cm="1">
        <f t="array" ref="AP946">IF($X946, "", INDEX(台羅韻母八聲調資料表, $AE946, $F946))</f>
        <v>#REF!</v>
      </c>
      <c r="AQ946" s="298"/>
      <c r="AR946" s="302" t="e">
        <f t="array" ref="AR946">IF($W946, "", INDEX(聲母資料表, $AA946, $AR$5))</f>
        <v>#REF!</v>
      </c>
      <c r="AS946" s="303" t="e">
        <f t="array" ref="AS946">IF($X946, "", INDEX(韻母資料表, $AD946, $AS$5))</f>
        <v>#REF!</v>
      </c>
      <c r="AT946" s="302" t="e">
        <f t="array" ref="AT946">IF($X946, "", INDEX(閩拼韻母八聲調資料表, $AE946, $AJ946))</f>
        <v>#REF!</v>
      </c>
      <c r="AV946" s="301" t="b">
        <f t="shared" si="373"/>
        <v>0</v>
      </c>
      <c r="AW946" s="301" t="str">
        <f>IF( $AV946, IFERROR( IF(MATCH( $E946, 顎音化聲母!$H$9:$H$37, 0), TRUE, FALSE), FALSE), "")</f>
        <v/>
      </c>
      <c r="AX946" s="301" t="str">
        <f t="array" ref="AX946">IF( AND($AV946, $AW946), INDEX(顎音化聲母資料表, MATCH( $D946 &amp; $E946, 顎音化聲母!$L$5:$L$136, 0), 3), "")</f>
        <v/>
      </c>
      <c r="AY946" s="301" t="e">
        <f t="shared" si="372"/>
        <v>#REF!</v>
      </c>
      <c r="AZ946" s="362" t="e">
        <f t="array" ref="AZ946">IF($AY946="", "", IF( $AX946&lt;&gt;"", $AX946,INDEX(聲母資料表, $AY946, $AZ$5)))</f>
        <v>#REF!</v>
      </c>
      <c r="BA946" s="362" t="e">
        <f t="array" ref="BA946">IF($X946, "", INDEX(方音八音反切資料表, $AE946, $AJ946))</f>
        <v>#REF!</v>
      </c>
    </row>
    <row r="947" spans="2:53">
      <c r="B947" s="307">
        <f t="shared" si="354"/>
        <v>940</v>
      </c>
      <c r="C947" s="404" t="e">
        <f>MID(#REF!, B947, 1)</f>
        <v>#REF!</v>
      </c>
      <c r="D947" s="312"/>
      <c r="E947" s="312"/>
      <c r="F947" s="296"/>
      <c r="G947" s="418" t="e">
        <f t="shared" si="355"/>
        <v>#REF!</v>
      </c>
      <c r="H947" s="269" t="e" cm="1">
        <f t="array" ref="H947">IF( OR($U947, NOT($V947), $X947), "",  $AF947 &amp; INDEX(中文數值資料表, $AJ947, 2) &amp; $AC947)</f>
        <v>#REF!</v>
      </c>
      <c r="I947" s="332" t="e">
        <f t="shared" si="356"/>
        <v>#REF!</v>
      </c>
      <c r="J947" s="333" t="e">
        <f t="shared" si="357"/>
        <v>#REF!</v>
      </c>
      <c r="K947" s="334" t="e">
        <f t="shared" si="358"/>
        <v>#REF!</v>
      </c>
      <c r="L947" s="335" t="e">
        <f t="shared" si="359"/>
        <v>#REF!</v>
      </c>
      <c r="M947" s="270" t="e">
        <f t="shared" ca="1" si="360"/>
        <v>#REF!</v>
      </c>
      <c r="N947" s="270" t="e">
        <f t="shared" ca="1" si="361"/>
        <v>#REF!</v>
      </c>
      <c r="O947" s="270" t="e">
        <f t="shared" ca="1" si="362"/>
        <v>#REF!</v>
      </c>
      <c r="P947" s="270" t="e">
        <f t="shared" ca="1" si="377"/>
        <v>#REF!</v>
      </c>
      <c r="Q947" s="270" t="e">
        <f t="shared" ca="1" si="377"/>
        <v>#REF!</v>
      </c>
      <c r="R947" s="271" t="e">
        <f t="shared" ca="1" si="363"/>
        <v>#REF!</v>
      </c>
      <c r="S947" s="271" t="e">
        <f t="shared" ca="1" si="364"/>
        <v>#REF!</v>
      </c>
      <c r="T947" s="244"/>
      <c r="U947" s="272" t="b">
        <f t="shared" si="365"/>
        <v>0</v>
      </c>
      <c r="V947" s="272" t="e">
        <f t="shared" si="366"/>
        <v>#REF!</v>
      </c>
      <c r="W947" s="272" t="e">
        <f t="shared" si="374"/>
        <v>#REF!</v>
      </c>
      <c r="X947" s="272" t="e">
        <f t="shared" si="367"/>
        <v>#REF!</v>
      </c>
      <c r="Y947" s="272" t="e">
        <f t="shared" si="368"/>
        <v>#REF!</v>
      </c>
      <c r="Z947" s="298"/>
      <c r="AA947" s="305" t="e">
        <f t="shared" si="369"/>
        <v>#REF!</v>
      </c>
      <c r="AB947" s="301" t="e" cm="1">
        <f t="array" ref="AB947">IF( $AA947="", "", INDEX(聲母資料表, $AA947, AB$5))</f>
        <v>#REF!</v>
      </c>
      <c r="AC947" s="301" t="e" cm="1">
        <f t="array" ref="AC947">IF( $AA947="", "", INDEX(聲母資料表, $AA947, AC$5))</f>
        <v>#REF!</v>
      </c>
      <c r="AD947" s="305" t="e">
        <f t="shared" si="370"/>
        <v>#REF!</v>
      </c>
      <c r="AE947" s="301" t="e" cm="1">
        <f t="array" ref="AE947">IF( $X947, "", INDEX(韻母資料表, AD947, AE$5))</f>
        <v>#REF!</v>
      </c>
      <c r="AF947" s="301" t="e" cm="1">
        <f t="array" ref="AF947">IF( $X947, "", INDEX(韻母資料表, AE947, AF$5))</f>
        <v>#REF!</v>
      </c>
      <c r="AG947" s="298"/>
      <c r="AH947" s="301" t="e">
        <f t="array" ref="AH947">IF( $X947, "", IF( INDEX(韻母資料表, AD947, $AH$5) = "入聲", TRUE, FALSE) )</f>
        <v>#REF!</v>
      </c>
      <c r="AI947" s="302" t="e">
        <f t="shared" si="371"/>
        <v>#REF!</v>
      </c>
      <c r="AJ947" s="302" t="e">
        <f t="shared" si="376"/>
        <v>#REF!</v>
      </c>
      <c r="AK947" s="362" t="e">
        <f t="array" ref="AK947">IF( $X947, "", INDEX(韻母資料表, $AD947, $AK$5))</f>
        <v>#REF!</v>
      </c>
      <c r="AL947" s="362" t="e">
        <f t="array" ref="AL947">IF($X947, "", INDEX(白話字韻母八聲調資料表, $AE947, $AJ947))</f>
        <v>#REF!</v>
      </c>
      <c r="AM947" s="298"/>
      <c r="AN947" s="362" t="e" cm="1">
        <f t="array" ref="AN947">IF($W947, "", INDEX(聲母資料表, $AA947, AN$5))</f>
        <v>#REF!</v>
      </c>
      <c r="AO947" s="367" t="e" cm="1">
        <f t="array" ref="AO947">IF($X947, "", INDEX(韻母資料表, $AD947, AO$5))</f>
        <v>#REF!</v>
      </c>
      <c r="AP947" s="362" t="e" cm="1">
        <f t="array" ref="AP947">IF($X947, "", INDEX(台羅韻母八聲調資料表, $AE947, $F947))</f>
        <v>#REF!</v>
      </c>
      <c r="AQ947" s="298"/>
      <c r="AR947" s="302" t="e">
        <f t="array" ref="AR947">IF($W947, "", INDEX(聲母資料表, $AA947, $AR$5))</f>
        <v>#REF!</v>
      </c>
      <c r="AS947" s="303" t="e">
        <f t="array" ref="AS947">IF($X947, "", INDEX(韻母資料表, $AD947, $AS$5))</f>
        <v>#REF!</v>
      </c>
      <c r="AT947" s="302" t="e">
        <f t="array" ref="AT947">IF($X947, "", INDEX(閩拼韻母八聲調資料表, $AE947, $AJ947))</f>
        <v>#REF!</v>
      </c>
      <c r="AV947" s="301" t="b">
        <f t="shared" si="373"/>
        <v>0</v>
      </c>
      <c r="AW947" s="301" t="str">
        <f>IF( $AV947, IFERROR( IF(MATCH( $E947, 顎音化聲母!$H$9:$H$37, 0), TRUE, FALSE), FALSE), "")</f>
        <v/>
      </c>
      <c r="AX947" s="301" t="str">
        <f t="array" ref="AX947">IF( AND($AV947, $AW947), INDEX(顎音化聲母資料表, MATCH( $D947 &amp; $E947, 顎音化聲母!$L$5:$L$136, 0), 3), "")</f>
        <v/>
      </c>
      <c r="AY947" s="301" t="e">
        <f t="shared" si="372"/>
        <v>#REF!</v>
      </c>
      <c r="AZ947" s="362" t="e">
        <f t="array" ref="AZ947">IF($AY947="", "", IF( $AX947&lt;&gt;"", $AX947,INDEX(聲母資料表, $AY947, $AZ$5)))</f>
        <v>#REF!</v>
      </c>
      <c r="BA947" s="362" t="e">
        <f t="array" ref="BA947">IF($X947, "", INDEX(方音八音反切資料表, $AE947, $AJ947))</f>
        <v>#REF!</v>
      </c>
    </row>
    <row r="948" spans="2:53">
      <c r="B948" s="307">
        <f t="shared" si="354"/>
        <v>941</v>
      </c>
      <c r="C948" s="404" t="e">
        <f>MID(#REF!, B948, 1)</f>
        <v>#REF!</v>
      </c>
      <c r="D948" s="312"/>
      <c r="E948" s="312"/>
      <c r="F948" s="296"/>
      <c r="G948" s="418" t="e">
        <f t="shared" si="355"/>
        <v>#REF!</v>
      </c>
      <c r="H948" s="269" t="e" cm="1">
        <f t="array" ref="H948">IF( OR($U948, NOT($V948), $X948), "",  $AF948 &amp; INDEX(中文數值資料表, $AJ948, 2) &amp; $AC948)</f>
        <v>#REF!</v>
      </c>
      <c r="I948" s="332" t="e">
        <f t="shared" si="356"/>
        <v>#REF!</v>
      </c>
      <c r="J948" s="333" t="e">
        <f t="shared" si="357"/>
        <v>#REF!</v>
      </c>
      <c r="K948" s="334" t="e">
        <f t="shared" si="358"/>
        <v>#REF!</v>
      </c>
      <c r="L948" s="335" t="e">
        <f t="shared" si="359"/>
        <v>#REF!</v>
      </c>
      <c r="M948" s="270" t="e">
        <f t="shared" ca="1" si="360"/>
        <v>#REF!</v>
      </c>
      <c r="N948" s="270" t="e">
        <f t="shared" ca="1" si="361"/>
        <v>#REF!</v>
      </c>
      <c r="O948" s="270" t="e">
        <f t="shared" ca="1" si="362"/>
        <v>#REF!</v>
      </c>
      <c r="P948" s="270" t="e">
        <f t="shared" ref="P948:Q967" ca="1" si="378">IF( $U948, ($C948 &amp; CHAR(10)), IF($C948=CHAR(10), (CHAR(10) &amp; "&lt;/p&gt;" &amp; CHAR(10) &amp; "&lt;p&gt;" &amp; CHAR(10)), "&lt;ruby&gt;" &amp; $C948 &amp; "&lt;rt&gt;" &amp; INDIRECT( ADDRESS(ROW(), COLUMN() - $P$5) ) &amp; "&lt;/rt&gt;&lt;/ruby&gt;" &amp; CHAR(10)))</f>
        <v>#REF!</v>
      </c>
      <c r="Q948" s="270" t="e">
        <f t="shared" ca="1" si="378"/>
        <v>#REF!</v>
      </c>
      <c r="R948" s="271" t="e">
        <f t="shared" ca="1" si="363"/>
        <v>#REF!</v>
      </c>
      <c r="S948" s="271" t="e">
        <f t="shared" ca="1" si="364"/>
        <v>#REF!</v>
      </c>
      <c r="T948" s="244"/>
      <c r="U948" s="272" t="b">
        <f t="shared" si="365"/>
        <v>0</v>
      </c>
      <c r="V948" s="272" t="e">
        <f t="shared" si="366"/>
        <v>#REF!</v>
      </c>
      <c r="W948" s="272" t="e">
        <f t="shared" si="374"/>
        <v>#REF!</v>
      </c>
      <c r="X948" s="272" t="e">
        <f t="shared" si="367"/>
        <v>#REF!</v>
      </c>
      <c r="Y948" s="272" t="e">
        <f t="shared" si="368"/>
        <v>#REF!</v>
      </c>
      <c r="Z948" s="298"/>
      <c r="AA948" s="305" t="e">
        <f t="shared" si="369"/>
        <v>#REF!</v>
      </c>
      <c r="AB948" s="301" t="e" cm="1">
        <f t="array" ref="AB948">IF( $AA948="", "", INDEX(聲母資料表, $AA948, AB$5))</f>
        <v>#REF!</v>
      </c>
      <c r="AC948" s="301" t="e" cm="1">
        <f t="array" ref="AC948">IF( $AA948="", "", INDEX(聲母資料表, $AA948, AC$5))</f>
        <v>#REF!</v>
      </c>
      <c r="AD948" s="305" t="e">
        <f t="shared" si="370"/>
        <v>#REF!</v>
      </c>
      <c r="AE948" s="301" t="e" cm="1">
        <f t="array" ref="AE948">IF( $X948, "", INDEX(韻母資料表, AD948, AE$5))</f>
        <v>#REF!</v>
      </c>
      <c r="AF948" s="301" t="e" cm="1">
        <f t="array" ref="AF948">IF( $X948, "", INDEX(韻母資料表, AE948, AF$5))</f>
        <v>#REF!</v>
      </c>
      <c r="AG948" s="298"/>
      <c r="AH948" s="301" t="e">
        <f t="array" ref="AH948">IF( $X948, "", IF( INDEX(韻母資料表, AD948, $AH$5) = "入聲", TRUE, FALSE) )</f>
        <v>#REF!</v>
      </c>
      <c r="AI948" s="302" t="e">
        <f t="shared" si="371"/>
        <v>#REF!</v>
      </c>
      <c r="AJ948" s="302" t="e">
        <f t="shared" si="376"/>
        <v>#REF!</v>
      </c>
      <c r="AK948" s="362" t="e">
        <f t="array" ref="AK948">IF( $X948, "", INDEX(韻母資料表, $AD948, $AK$5))</f>
        <v>#REF!</v>
      </c>
      <c r="AL948" s="362" t="e">
        <f t="array" ref="AL948">IF($X948, "", INDEX(白話字韻母八聲調資料表, $AE948, $AJ948))</f>
        <v>#REF!</v>
      </c>
      <c r="AM948" s="298"/>
      <c r="AN948" s="362" t="e" cm="1">
        <f t="array" ref="AN948">IF($W948, "", INDEX(聲母資料表, $AA948, AN$5))</f>
        <v>#REF!</v>
      </c>
      <c r="AO948" s="367" t="e" cm="1">
        <f t="array" ref="AO948">IF($X948, "", INDEX(韻母資料表, $AD948, AO$5))</f>
        <v>#REF!</v>
      </c>
      <c r="AP948" s="362" t="e" cm="1">
        <f t="array" ref="AP948">IF($X948, "", INDEX(台羅韻母八聲調資料表, $AE948, $F948))</f>
        <v>#REF!</v>
      </c>
      <c r="AQ948" s="298"/>
      <c r="AR948" s="302" t="e">
        <f t="array" ref="AR948">IF($W948, "", INDEX(聲母資料表, $AA948, $AR$5))</f>
        <v>#REF!</v>
      </c>
      <c r="AS948" s="303" t="e">
        <f t="array" ref="AS948">IF($X948, "", INDEX(韻母資料表, $AD948, $AS$5))</f>
        <v>#REF!</v>
      </c>
      <c r="AT948" s="302" t="e">
        <f t="array" ref="AT948">IF($X948, "", INDEX(閩拼韻母八聲調資料表, $AE948, $AJ948))</f>
        <v>#REF!</v>
      </c>
      <c r="AV948" s="301" t="b">
        <f t="shared" si="373"/>
        <v>0</v>
      </c>
      <c r="AW948" s="301" t="str">
        <f>IF( $AV948, IFERROR( IF(MATCH( $E948, 顎音化聲母!$H$9:$H$37, 0), TRUE, FALSE), FALSE), "")</f>
        <v/>
      </c>
      <c r="AX948" s="301" t="str">
        <f t="array" ref="AX948">IF( AND($AV948, $AW948), INDEX(顎音化聲母資料表, MATCH( $D948 &amp; $E948, 顎音化聲母!$L$5:$L$136, 0), 3), "")</f>
        <v/>
      </c>
      <c r="AY948" s="301" t="e">
        <f t="shared" si="372"/>
        <v>#REF!</v>
      </c>
      <c r="AZ948" s="362" t="e">
        <f t="array" ref="AZ948">IF($AY948="", "", IF( $AX948&lt;&gt;"", $AX948,INDEX(聲母資料表, $AY948, $AZ$5)))</f>
        <v>#REF!</v>
      </c>
      <c r="BA948" s="362" t="e">
        <f t="array" ref="BA948">IF($X948, "", INDEX(方音八音反切資料表, $AE948, $AJ948))</f>
        <v>#REF!</v>
      </c>
    </row>
    <row r="949" spans="2:53">
      <c r="B949" s="307">
        <f t="shared" si="354"/>
        <v>942</v>
      </c>
      <c r="C949" s="404" t="e">
        <f>MID(#REF!, B949, 1)</f>
        <v>#REF!</v>
      </c>
      <c r="D949" s="312"/>
      <c r="E949" s="312"/>
      <c r="F949" s="296"/>
      <c r="G949" s="418" t="e">
        <f t="shared" si="355"/>
        <v>#REF!</v>
      </c>
      <c r="H949" s="269" t="e" cm="1">
        <f t="array" ref="H949">IF( OR($U949, NOT($V949), $X949), "",  $AF949 &amp; INDEX(中文數值資料表, $AJ949, 2) &amp; $AC949)</f>
        <v>#REF!</v>
      </c>
      <c r="I949" s="332" t="e">
        <f t="shared" si="356"/>
        <v>#REF!</v>
      </c>
      <c r="J949" s="333" t="e">
        <f t="shared" si="357"/>
        <v>#REF!</v>
      </c>
      <c r="K949" s="334" t="e">
        <f t="shared" si="358"/>
        <v>#REF!</v>
      </c>
      <c r="L949" s="335" t="e">
        <f t="shared" si="359"/>
        <v>#REF!</v>
      </c>
      <c r="M949" s="270" t="e">
        <f t="shared" ca="1" si="360"/>
        <v>#REF!</v>
      </c>
      <c r="N949" s="270" t="e">
        <f t="shared" ca="1" si="361"/>
        <v>#REF!</v>
      </c>
      <c r="O949" s="270" t="e">
        <f t="shared" ca="1" si="362"/>
        <v>#REF!</v>
      </c>
      <c r="P949" s="270" t="e">
        <f t="shared" ca="1" si="378"/>
        <v>#REF!</v>
      </c>
      <c r="Q949" s="270" t="e">
        <f t="shared" ca="1" si="378"/>
        <v>#REF!</v>
      </c>
      <c r="R949" s="271" t="e">
        <f t="shared" ca="1" si="363"/>
        <v>#REF!</v>
      </c>
      <c r="S949" s="271" t="e">
        <f t="shared" ca="1" si="364"/>
        <v>#REF!</v>
      </c>
      <c r="T949" s="244"/>
      <c r="U949" s="272" t="b">
        <f t="shared" si="365"/>
        <v>0</v>
      </c>
      <c r="V949" s="272" t="e">
        <f t="shared" si="366"/>
        <v>#REF!</v>
      </c>
      <c r="W949" s="272" t="e">
        <f t="shared" si="374"/>
        <v>#REF!</v>
      </c>
      <c r="X949" s="272" t="e">
        <f t="shared" si="367"/>
        <v>#REF!</v>
      </c>
      <c r="Y949" s="272" t="e">
        <f t="shared" si="368"/>
        <v>#REF!</v>
      </c>
      <c r="Z949" s="298"/>
      <c r="AA949" s="305" t="e">
        <f t="shared" si="369"/>
        <v>#REF!</v>
      </c>
      <c r="AB949" s="301" t="e" cm="1">
        <f t="array" ref="AB949">IF( $AA949="", "", INDEX(聲母資料表, $AA949, AB$5))</f>
        <v>#REF!</v>
      </c>
      <c r="AC949" s="301" t="e" cm="1">
        <f t="array" ref="AC949">IF( $AA949="", "", INDEX(聲母資料表, $AA949, AC$5))</f>
        <v>#REF!</v>
      </c>
      <c r="AD949" s="305" t="e">
        <f t="shared" si="370"/>
        <v>#REF!</v>
      </c>
      <c r="AE949" s="301" t="e" cm="1">
        <f t="array" ref="AE949">IF( $X949, "", INDEX(韻母資料表, AD949, AE$5))</f>
        <v>#REF!</v>
      </c>
      <c r="AF949" s="301" t="e" cm="1">
        <f t="array" ref="AF949">IF( $X949, "", INDEX(韻母資料表, AE949, AF$5))</f>
        <v>#REF!</v>
      </c>
      <c r="AG949" s="298"/>
      <c r="AH949" s="301" t="e">
        <f t="array" ref="AH949">IF( $X949, "", IF( INDEX(韻母資料表, AD949, $AH$5) = "入聲", TRUE, FALSE) )</f>
        <v>#REF!</v>
      </c>
      <c r="AI949" s="302" t="e">
        <f t="shared" si="371"/>
        <v>#REF!</v>
      </c>
      <c r="AJ949" s="302" t="e">
        <f t="shared" si="376"/>
        <v>#REF!</v>
      </c>
      <c r="AK949" s="362" t="e">
        <f t="array" ref="AK949">IF( $X949, "", INDEX(韻母資料表, $AD949, $AK$5))</f>
        <v>#REF!</v>
      </c>
      <c r="AL949" s="362" t="e">
        <f t="array" ref="AL949">IF($X949, "", INDEX(白話字韻母八聲調資料表, $AE949, $AJ949))</f>
        <v>#REF!</v>
      </c>
      <c r="AM949" s="298"/>
      <c r="AN949" s="362" t="e" cm="1">
        <f t="array" ref="AN949">IF($W949, "", INDEX(聲母資料表, $AA949, AN$5))</f>
        <v>#REF!</v>
      </c>
      <c r="AO949" s="367" t="e" cm="1">
        <f t="array" ref="AO949">IF($X949, "", INDEX(韻母資料表, $AD949, AO$5))</f>
        <v>#REF!</v>
      </c>
      <c r="AP949" s="362" t="e" cm="1">
        <f t="array" ref="AP949">IF($X949, "", INDEX(台羅韻母八聲調資料表, $AE949, $F949))</f>
        <v>#REF!</v>
      </c>
      <c r="AQ949" s="298"/>
      <c r="AR949" s="302" t="e">
        <f t="array" ref="AR949">IF($W949, "", INDEX(聲母資料表, $AA949, $AR$5))</f>
        <v>#REF!</v>
      </c>
      <c r="AS949" s="303" t="e">
        <f t="array" ref="AS949">IF($X949, "", INDEX(韻母資料表, $AD949, $AS$5))</f>
        <v>#REF!</v>
      </c>
      <c r="AT949" s="302" t="e">
        <f t="array" ref="AT949">IF($X949, "", INDEX(閩拼韻母八聲調資料表, $AE949, $AJ949))</f>
        <v>#REF!</v>
      </c>
      <c r="AV949" s="301" t="b">
        <f t="shared" si="373"/>
        <v>0</v>
      </c>
      <c r="AW949" s="301" t="str">
        <f>IF( $AV949, IFERROR( IF(MATCH( $E949, 顎音化聲母!$H$9:$H$37, 0), TRUE, FALSE), FALSE), "")</f>
        <v/>
      </c>
      <c r="AX949" s="301" t="str">
        <f t="array" ref="AX949">IF( AND($AV949, $AW949), INDEX(顎音化聲母資料表, MATCH( $D949 &amp; $E949, 顎音化聲母!$L$5:$L$136, 0), 3), "")</f>
        <v/>
      </c>
      <c r="AY949" s="301" t="e">
        <f t="shared" si="372"/>
        <v>#REF!</v>
      </c>
      <c r="AZ949" s="362" t="e">
        <f t="array" ref="AZ949">IF($AY949="", "", IF( $AX949&lt;&gt;"", $AX949,INDEX(聲母資料表, $AY949, $AZ$5)))</f>
        <v>#REF!</v>
      </c>
      <c r="BA949" s="362" t="e">
        <f t="array" ref="BA949">IF($X949, "", INDEX(方音八音反切資料表, $AE949, $AJ949))</f>
        <v>#REF!</v>
      </c>
    </row>
    <row r="950" spans="2:53">
      <c r="B950" s="307">
        <f t="shared" si="354"/>
        <v>943</v>
      </c>
      <c r="C950" s="404" t="e">
        <f>MID(#REF!, B950, 1)</f>
        <v>#REF!</v>
      </c>
      <c r="D950" s="312"/>
      <c r="E950" s="312"/>
      <c r="F950" s="296"/>
      <c r="G950" s="418" t="e">
        <f t="shared" si="355"/>
        <v>#REF!</v>
      </c>
      <c r="H950" s="269" t="e" cm="1">
        <f t="array" ref="H950">IF( OR($U950, NOT($V950), $X950), "",  $AF950 &amp; INDEX(中文數值資料表, $AJ950, 2) &amp; $AC950)</f>
        <v>#REF!</v>
      </c>
      <c r="I950" s="332" t="e">
        <f t="shared" si="356"/>
        <v>#REF!</v>
      </c>
      <c r="J950" s="333" t="e">
        <f t="shared" si="357"/>
        <v>#REF!</v>
      </c>
      <c r="K950" s="334" t="e">
        <f t="shared" si="358"/>
        <v>#REF!</v>
      </c>
      <c r="L950" s="335" t="e">
        <f t="shared" si="359"/>
        <v>#REF!</v>
      </c>
      <c r="M950" s="270" t="e">
        <f t="shared" ca="1" si="360"/>
        <v>#REF!</v>
      </c>
      <c r="N950" s="270" t="e">
        <f t="shared" ca="1" si="361"/>
        <v>#REF!</v>
      </c>
      <c r="O950" s="270" t="e">
        <f t="shared" ca="1" si="362"/>
        <v>#REF!</v>
      </c>
      <c r="P950" s="270" t="e">
        <f t="shared" ca="1" si="378"/>
        <v>#REF!</v>
      </c>
      <c r="Q950" s="270" t="e">
        <f t="shared" ca="1" si="378"/>
        <v>#REF!</v>
      </c>
      <c r="R950" s="271" t="e">
        <f t="shared" ca="1" si="363"/>
        <v>#REF!</v>
      </c>
      <c r="S950" s="271" t="e">
        <f t="shared" ca="1" si="364"/>
        <v>#REF!</v>
      </c>
      <c r="T950" s="244"/>
      <c r="U950" s="272" t="b">
        <f t="shared" si="365"/>
        <v>0</v>
      </c>
      <c r="V950" s="272" t="e">
        <f t="shared" si="366"/>
        <v>#REF!</v>
      </c>
      <c r="W950" s="272" t="e">
        <f t="shared" si="374"/>
        <v>#REF!</v>
      </c>
      <c r="X950" s="272" t="e">
        <f t="shared" si="367"/>
        <v>#REF!</v>
      </c>
      <c r="Y950" s="272" t="e">
        <f t="shared" si="368"/>
        <v>#REF!</v>
      </c>
      <c r="Z950" s="298"/>
      <c r="AA950" s="305" t="e">
        <f t="shared" si="369"/>
        <v>#REF!</v>
      </c>
      <c r="AB950" s="301" t="e" cm="1">
        <f t="array" ref="AB950">IF( $AA950="", "", INDEX(聲母資料表, $AA950, AB$5))</f>
        <v>#REF!</v>
      </c>
      <c r="AC950" s="301" t="e" cm="1">
        <f t="array" ref="AC950">IF( $AA950="", "", INDEX(聲母資料表, $AA950, AC$5))</f>
        <v>#REF!</v>
      </c>
      <c r="AD950" s="305" t="e">
        <f t="shared" si="370"/>
        <v>#REF!</v>
      </c>
      <c r="AE950" s="301" t="e" cm="1">
        <f t="array" ref="AE950">IF( $X950, "", INDEX(韻母資料表, AD950, AE$5))</f>
        <v>#REF!</v>
      </c>
      <c r="AF950" s="301" t="e" cm="1">
        <f t="array" ref="AF950">IF( $X950, "", INDEX(韻母資料表, AE950, AF$5))</f>
        <v>#REF!</v>
      </c>
      <c r="AG950" s="298"/>
      <c r="AH950" s="301" t="e">
        <f t="array" ref="AH950">IF( $X950, "", IF( INDEX(韻母資料表, AD950, $AH$5) = "入聲", TRUE, FALSE) )</f>
        <v>#REF!</v>
      </c>
      <c r="AI950" s="302" t="e">
        <f t="shared" si="371"/>
        <v>#REF!</v>
      </c>
      <c r="AJ950" s="302" t="e">
        <f t="shared" si="376"/>
        <v>#REF!</v>
      </c>
      <c r="AK950" s="362" t="e">
        <f t="array" ref="AK950">IF( $X950, "", INDEX(韻母資料表, $AD950, $AK$5))</f>
        <v>#REF!</v>
      </c>
      <c r="AL950" s="362" t="e">
        <f t="array" ref="AL950">IF($X950, "", INDEX(白話字韻母八聲調資料表, $AE950, $AJ950))</f>
        <v>#REF!</v>
      </c>
      <c r="AM950" s="298"/>
      <c r="AN950" s="362" t="e" cm="1">
        <f t="array" ref="AN950">IF($W950, "", INDEX(聲母資料表, $AA950, AN$5))</f>
        <v>#REF!</v>
      </c>
      <c r="AO950" s="367" t="e" cm="1">
        <f t="array" ref="AO950">IF($X950, "", INDEX(韻母資料表, $AD950, AO$5))</f>
        <v>#REF!</v>
      </c>
      <c r="AP950" s="362" t="e" cm="1">
        <f t="array" ref="AP950">IF($X950, "", INDEX(台羅韻母八聲調資料表, $AE950, $F950))</f>
        <v>#REF!</v>
      </c>
      <c r="AQ950" s="298"/>
      <c r="AR950" s="302" t="e">
        <f t="array" ref="AR950">IF($W950, "", INDEX(聲母資料表, $AA950, $AR$5))</f>
        <v>#REF!</v>
      </c>
      <c r="AS950" s="303" t="e">
        <f t="array" ref="AS950">IF($X950, "", INDEX(韻母資料表, $AD950, $AS$5))</f>
        <v>#REF!</v>
      </c>
      <c r="AT950" s="302" t="e">
        <f t="array" ref="AT950">IF($X950, "", INDEX(閩拼韻母八聲調資料表, $AE950, $AJ950))</f>
        <v>#REF!</v>
      </c>
      <c r="AV950" s="301" t="b">
        <f t="shared" si="373"/>
        <v>0</v>
      </c>
      <c r="AW950" s="301" t="str">
        <f>IF( $AV950, IFERROR( IF(MATCH( $E950, 顎音化聲母!$H$9:$H$37, 0), TRUE, FALSE), FALSE), "")</f>
        <v/>
      </c>
      <c r="AX950" s="301" t="str">
        <f t="array" ref="AX950">IF( AND($AV950, $AW950), INDEX(顎音化聲母資料表, MATCH( $D950 &amp; $E950, 顎音化聲母!$L$5:$L$136, 0), 3), "")</f>
        <v/>
      </c>
      <c r="AY950" s="301" t="e">
        <f t="shared" si="372"/>
        <v>#REF!</v>
      </c>
      <c r="AZ950" s="362" t="e">
        <f t="array" ref="AZ950">IF($AY950="", "", IF( $AX950&lt;&gt;"", $AX950,INDEX(聲母資料表, $AY950, $AZ$5)))</f>
        <v>#REF!</v>
      </c>
      <c r="BA950" s="362" t="e">
        <f t="array" ref="BA950">IF($X950, "", INDEX(方音八音反切資料表, $AE950, $AJ950))</f>
        <v>#REF!</v>
      </c>
    </row>
    <row r="951" spans="2:53">
      <c r="B951" s="307">
        <f t="shared" si="354"/>
        <v>944</v>
      </c>
      <c r="C951" s="404" t="e">
        <f>MID(#REF!, B951, 1)</f>
        <v>#REF!</v>
      </c>
      <c r="D951" s="312"/>
      <c r="E951" s="312"/>
      <c r="F951" s="296"/>
      <c r="G951" s="418" t="e">
        <f t="shared" si="355"/>
        <v>#REF!</v>
      </c>
      <c r="H951" s="269" t="e" cm="1">
        <f t="array" ref="H951">IF( OR($U951, NOT($V951), $X951), "",  $AF951 &amp; INDEX(中文數值資料表, $AJ951, 2) &amp; $AC951)</f>
        <v>#REF!</v>
      </c>
      <c r="I951" s="332" t="e">
        <f t="shared" si="356"/>
        <v>#REF!</v>
      </c>
      <c r="J951" s="333" t="e">
        <f t="shared" si="357"/>
        <v>#REF!</v>
      </c>
      <c r="K951" s="334" t="e">
        <f t="shared" si="358"/>
        <v>#REF!</v>
      </c>
      <c r="L951" s="335" t="e">
        <f t="shared" si="359"/>
        <v>#REF!</v>
      </c>
      <c r="M951" s="270" t="e">
        <f t="shared" ca="1" si="360"/>
        <v>#REF!</v>
      </c>
      <c r="N951" s="270" t="e">
        <f t="shared" ca="1" si="361"/>
        <v>#REF!</v>
      </c>
      <c r="O951" s="270" t="e">
        <f t="shared" ca="1" si="362"/>
        <v>#REF!</v>
      </c>
      <c r="P951" s="270" t="e">
        <f t="shared" ca="1" si="378"/>
        <v>#REF!</v>
      </c>
      <c r="Q951" s="270" t="e">
        <f t="shared" ca="1" si="378"/>
        <v>#REF!</v>
      </c>
      <c r="R951" s="271" t="e">
        <f t="shared" ca="1" si="363"/>
        <v>#REF!</v>
      </c>
      <c r="S951" s="271" t="e">
        <f t="shared" ca="1" si="364"/>
        <v>#REF!</v>
      </c>
      <c r="T951" s="244"/>
      <c r="U951" s="272" t="b">
        <f t="shared" si="365"/>
        <v>0</v>
      </c>
      <c r="V951" s="272" t="e">
        <f t="shared" si="366"/>
        <v>#REF!</v>
      </c>
      <c r="W951" s="272" t="e">
        <f t="shared" si="374"/>
        <v>#REF!</v>
      </c>
      <c r="X951" s="272" t="e">
        <f t="shared" si="367"/>
        <v>#REF!</v>
      </c>
      <c r="Y951" s="272" t="e">
        <f t="shared" si="368"/>
        <v>#REF!</v>
      </c>
      <c r="Z951" s="298"/>
      <c r="AA951" s="305" t="e">
        <f t="shared" si="369"/>
        <v>#REF!</v>
      </c>
      <c r="AB951" s="301" t="e" cm="1">
        <f t="array" ref="AB951">IF( $AA951="", "", INDEX(聲母資料表, $AA951, AB$5))</f>
        <v>#REF!</v>
      </c>
      <c r="AC951" s="301" t="e" cm="1">
        <f t="array" ref="AC951">IF( $AA951="", "", INDEX(聲母資料表, $AA951, AC$5))</f>
        <v>#REF!</v>
      </c>
      <c r="AD951" s="305" t="e">
        <f t="shared" si="370"/>
        <v>#REF!</v>
      </c>
      <c r="AE951" s="301" t="e" cm="1">
        <f t="array" ref="AE951">IF( $X951, "", INDEX(韻母資料表, AD951, AE$5))</f>
        <v>#REF!</v>
      </c>
      <c r="AF951" s="301" t="e" cm="1">
        <f t="array" ref="AF951">IF( $X951, "", INDEX(韻母資料表, AE951, AF$5))</f>
        <v>#REF!</v>
      </c>
      <c r="AG951" s="298"/>
      <c r="AH951" s="301" t="e">
        <f t="array" ref="AH951">IF( $X951, "", IF( INDEX(韻母資料表, AD951, $AH$5) = "入聲", TRUE, FALSE) )</f>
        <v>#REF!</v>
      </c>
      <c r="AI951" s="302" t="e">
        <f t="shared" si="371"/>
        <v>#REF!</v>
      </c>
      <c r="AJ951" s="302" t="e">
        <f t="shared" si="376"/>
        <v>#REF!</v>
      </c>
      <c r="AK951" s="362" t="e">
        <f t="array" ref="AK951">IF( $X951, "", INDEX(韻母資料表, $AD951, $AK$5))</f>
        <v>#REF!</v>
      </c>
      <c r="AL951" s="362" t="e">
        <f t="array" ref="AL951">IF($X951, "", INDEX(白話字韻母八聲調資料表, $AE951, $AJ951))</f>
        <v>#REF!</v>
      </c>
      <c r="AM951" s="298"/>
      <c r="AN951" s="362" t="e" cm="1">
        <f t="array" ref="AN951">IF($W951, "", INDEX(聲母資料表, $AA951, AN$5))</f>
        <v>#REF!</v>
      </c>
      <c r="AO951" s="367" t="e" cm="1">
        <f t="array" ref="AO951">IF($X951, "", INDEX(韻母資料表, $AD951, AO$5))</f>
        <v>#REF!</v>
      </c>
      <c r="AP951" s="362" t="e" cm="1">
        <f t="array" ref="AP951">IF($X951, "", INDEX(台羅韻母八聲調資料表, $AE951, $F951))</f>
        <v>#REF!</v>
      </c>
      <c r="AQ951" s="298"/>
      <c r="AR951" s="302" t="e">
        <f t="array" ref="AR951">IF($W951, "", INDEX(聲母資料表, $AA951, $AR$5))</f>
        <v>#REF!</v>
      </c>
      <c r="AS951" s="303" t="e">
        <f t="array" ref="AS951">IF($X951, "", INDEX(韻母資料表, $AD951, $AS$5))</f>
        <v>#REF!</v>
      </c>
      <c r="AT951" s="302" t="e">
        <f t="array" ref="AT951">IF($X951, "", INDEX(閩拼韻母八聲調資料表, $AE951, $AJ951))</f>
        <v>#REF!</v>
      </c>
      <c r="AV951" s="301" t="b">
        <f t="shared" si="373"/>
        <v>0</v>
      </c>
      <c r="AW951" s="301" t="str">
        <f>IF( $AV951, IFERROR( IF(MATCH( $E951, 顎音化聲母!$H$9:$H$37, 0), TRUE, FALSE), FALSE), "")</f>
        <v/>
      </c>
      <c r="AX951" s="301" t="str">
        <f t="array" ref="AX951">IF( AND($AV951, $AW951), INDEX(顎音化聲母資料表, MATCH( $D951 &amp; $E951, 顎音化聲母!$L$5:$L$136, 0), 3), "")</f>
        <v/>
      </c>
      <c r="AY951" s="301" t="e">
        <f t="shared" si="372"/>
        <v>#REF!</v>
      </c>
      <c r="AZ951" s="362" t="e">
        <f t="array" ref="AZ951">IF($AY951="", "", IF( $AX951&lt;&gt;"", $AX951,INDEX(聲母資料表, $AY951, $AZ$5)))</f>
        <v>#REF!</v>
      </c>
      <c r="BA951" s="362" t="e">
        <f t="array" ref="BA951">IF($X951, "", INDEX(方音八音反切資料表, $AE951, $AJ951))</f>
        <v>#REF!</v>
      </c>
    </row>
    <row r="952" spans="2:53">
      <c r="B952" s="307">
        <f t="shared" si="354"/>
        <v>945</v>
      </c>
      <c r="C952" s="404" t="e">
        <f>MID(#REF!, B952, 1)</f>
        <v>#REF!</v>
      </c>
      <c r="D952" s="312"/>
      <c r="E952" s="312"/>
      <c r="F952" s="296"/>
      <c r="G952" s="418" t="e">
        <f t="shared" si="355"/>
        <v>#REF!</v>
      </c>
      <c r="H952" s="269" t="e" cm="1">
        <f t="array" ref="H952">IF( OR($U952, NOT($V952), $X952), "",  $AF952 &amp; INDEX(中文數值資料表, $AJ952, 2) &amp; $AC952)</f>
        <v>#REF!</v>
      </c>
      <c r="I952" s="332" t="e">
        <f t="shared" si="356"/>
        <v>#REF!</v>
      </c>
      <c r="J952" s="333" t="e">
        <f t="shared" si="357"/>
        <v>#REF!</v>
      </c>
      <c r="K952" s="334" t="e">
        <f t="shared" si="358"/>
        <v>#REF!</v>
      </c>
      <c r="L952" s="335" t="e">
        <f t="shared" si="359"/>
        <v>#REF!</v>
      </c>
      <c r="M952" s="270" t="e">
        <f t="shared" ca="1" si="360"/>
        <v>#REF!</v>
      </c>
      <c r="N952" s="270" t="e">
        <f t="shared" ca="1" si="361"/>
        <v>#REF!</v>
      </c>
      <c r="O952" s="270" t="e">
        <f t="shared" ca="1" si="362"/>
        <v>#REF!</v>
      </c>
      <c r="P952" s="270" t="e">
        <f t="shared" ca="1" si="378"/>
        <v>#REF!</v>
      </c>
      <c r="Q952" s="270" t="e">
        <f t="shared" ca="1" si="378"/>
        <v>#REF!</v>
      </c>
      <c r="R952" s="271" t="e">
        <f t="shared" ca="1" si="363"/>
        <v>#REF!</v>
      </c>
      <c r="S952" s="271" t="e">
        <f t="shared" ca="1" si="364"/>
        <v>#REF!</v>
      </c>
      <c r="T952" s="244"/>
      <c r="U952" s="272" t="b">
        <f t="shared" si="365"/>
        <v>0</v>
      </c>
      <c r="V952" s="272" t="e">
        <f t="shared" si="366"/>
        <v>#REF!</v>
      </c>
      <c r="W952" s="272" t="e">
        <f t="shared" si="374"/>
        <v>#REF!</v>
      </c>
      <c r="X952" s="272" t="e">
        <f t="shared" si="367"/>
        <v>#REF!</v>
      </c>
      <c r="Y952" s="272" t="e">
        <f t="shared" si="368"/>
        <v>#REF!</v>
      </c>
      <c r="Z952" s="298"/>
      <c r="AA952" s="305" t="e">
        <f t="shared" si="369"/>
        <v>#REF!</v>
      </c>
      <c r="AB952" s="301" t="e" cm="1">
        <f t="array" ref="AB952">IF( $AA952="", "", INDEX(聲母資料表, $AA952, AB$5))</f>
        <v>#REF!</v>
      </c>
      <c r="AC952" s="301" t="e" cm="1">
        <f t="array" ref="AC952">IF( $AA952="", "", INDEX(聲母資料表, $AA952, AC$5))</f>
        <v>#REF!</v>
      </c>
      <c r="AD952" s="305" t="e">
        <f t="shared" si="370"/>
        <v>#REF!</v>
      </c>
      <c r="AE952" s="301" t="e" cm="1">
        <f t="array" ref="AE952">IF( $X952, "", INDEX(韻母資料表, AD952, AE$5))</f>
        <v>#REF!</v>
      </c>
      <c r="AF952" s="301" t="e" cm="1">
        <f t="array" ref="AF952">IF( $X952, "", INDEX(韻母資料表, AE952, AF$5))</f>
        <v>#REF!</v>
      </c>
      <c r="AG952" s="298"/>
      <c r="AH952" s="301" t="e">
        <f t="array" ref="AH952">IF( $X952, "", IF( INDEX(韻母資料表, AD952, $AH$5) = "入聲", TRUE, FALSE) )</f>
        <v>#REF!</v>
      </c>
      <c r="AI952" s="302" t="e">
        <f t="shared" si="371"/>
        <v>#REF!</v>
      </c>
      <c r="AJ952" s="302" t="e">
        <f t="shared" si="376"/>
        <v>#REF!</v>
      </c>
      <c r="AK952" s="362" t="e">
        <f t="array" ref="AK952">IF( $X952, "", INDEX(韻母資料表, $AD952, $AK$5))</f>
        <v>#REF!</v>
      </c>
      <c r="AL952" s="362" t="e">
        <f t="array" ref="AL952">IF($X952, "", INDEX(白話字韻母八聲調資料表, $AE952, $AJ952))</f>
        <v>#REF!</v>
      </c>
      <c r="AM952" s="298"/>
      <c r="AN952" s="362" t="e" cm="1">
        <f t="array" ref="AN952">IF($W952, "", INDEX(聲母資料表, $AA952, AN$5))</f>
        <v>#REF!</v>
      </c>
      <c r="AO952" s="367" t="e" cm="1">
        <f t="array" ref="AO952">IF($X952, "", INDEX(韻母資料表, $AD952, AO$5))</f>
        <v>#REF!</v>
      </c>
      <c r="AP952" s="362" t="e" cm="1">
        <f t="array" ref="AP952">IF($X952, "", INDEX(台羅韻母八聲調資料表, $AE952, $F952))</f>
        <v>#REF!</v>
      </c>
      <c r="AQ952" s="298"/>
      <c r="AR952" s="302" t="e">
        <f t="array" ref="AR952">IF($W952, "", INDEX(聲母資料表, $AA952, $AR$5))</f>
        <v>#REF!</v>
      </c>
      <c r="AS952" s="303" t="e">
        <f t="array" ref="AS952">IF($X952, "", INDEX(韻母資料表, $AD952, $AS$5))</f>
        <v>#REF!</v>
      </c>
      <c r="AT952" s="302" t="e">
        <f t="array" ref="AT952">IF($X952, "", INDEX(閩拼韻母八聲調資料表, $AE952, $AJ952))</f>
        <v>#REF!</v>
      </c>
      <c r="AV952" s="301" t="b">
        <f t="shared" si="373"/>
        <v>0</v>
      </c>
      <c r="AW952" s="301" t="str">
        <f>IF( $AV952, IFERROR( IF(MATCH( $E952, 顎音化聲母!$H$9:$H$37, 0), TRUE, FALSE), FALSE), "")</f>
        <v/>
      </c>
      <c r="AX952" s="301" t="str">
        <f t="array" ref="AX952">IF( AND($AV952, $AW952), INDEX(顎音化聲母資料表, MATCH( $D952 &amp; $E952, 顎音化聲母!$L$5:$L$136, 0), 3), "")</f>
        <v/>
      </c>
      <c r="AY952" s="301" t="e">
        <f t="shared" si="372"/>
        <v>#REF!</v>
      </c>
      <c r="AZ952" s="362" t="e">
        <f t="array" ref="AZ952">IF($AY952="", "", IF( $AX952&lt;&gt;"", $AX952,INDEX(聲母資料表, $AY952, $AZ$5)))</f>
        <v>#REF!</v>
      </c>
      <c r="BA952" s="362" t="e">
        <f t="array" ref="BA952">IF($X952, "", INDEX(方音八音反切資料表, $AE952, $AJ952))</f>
        <v>#REF!</v>
      </c>
    </row>
    <row r="953" spans="2:53">
      <c r="B953" s="307">
        <f t="shared" si="354"/>
        <v>946</v>
      </c>
      <c r="C953" s="404" t="e">
        <f>MID(#REF!, B953, 1)</f>
        <v>#REF!</v>
      </c>
      <c r="D953" s="312"/>
      <c r="E953" s="312"/>
      <c r="F953" s="296"/>
      <c r="G953" s="418" t="e">
        <f t="shared" si="355"/>
        <v>#REF!</v>
      </c>
      <c r="H953" s="269" t="e" cm="1">
        <f t="array" ref="H953">IF( OR($U953, NOT($V953), $X953), "",  $AF953 &amp; INDEX(中文數值資料表, $AJ953, 2) &amp; $AC953)</f>
        <v>#REF!</v>
      </c>
      <c r="I953" s="332" t="e">
        <f t="shared" si="356"/>
        <v>#REF!</v>
      </c>
      <c r="J953" s="333" t="e">
        <f t="shared" si="357"/>
        <v>#REF!</v>
      </c>
      <c r="K953" s="334" t="e">
        <f t="shared" si="358"/>
        <v>#REF!</v>
      </c>
      <c r="L953" s="335" t="e">
        <f t="shared" si="359"/>
        <v>#REF!</v>
      </c>
      <c r="M953" s="270" t="e">
        <f t="shared" ca="1" si="360"/>
        <v>#REF!</v>
      </c>
      <c r="N953" s="270" t="e">
        <f t="shared" ca="1" si="361"/>
        <v>#REF!</v>
      </c>
      <c r="O953" s="270" t="e">
        <f t="shared" ca="1" si="362"/>
        <v>#REF!</v>
      </c>
      <c r="P953" s="270" t="e">
        <f t="shared" ca="1" si="378"/>
        <v>#REF!</v>
      </c>
      <c r="Q953" s="270" t="e">
        <f t="shared" ca="1" si="378"/>
        <v>#REF!</v>
      </c>
      <c r="R953" s="271" t="e">
        <f t="shared" ca="1" si="363"/>
        <v>#REF!</v>
      </c>
      <c r="S953" s="271" t="e">
        <f t="shared" ca="1" si="364"/>
        <v>#REF!</v>
      </c>
      <c r="T953" s="244"/>
      <c r="U953" s="272" t="b">
        <f t="shared" si="365"/>
        <v>0</v>
      </c>
      <c r="V953" s="272" t="e">
        <f t="shared" si="366"/>
        <v>#REF!</v>
      </c>
      <c r="W953" s="272" t="e">
        <f t="shared" si="374"/>
        <v>#REF!</v>
      </c>
      <c r="X953" s="272" t="e">
        <f t="shared" si="367"/>
        <v>#REF!</v>
      </c>
      <c r="Y953" s="272" t="e">
        <f t="shared" si="368"/>
        <v>#REF!</v>
      </c>
      <c r="Z953" s="298"/>
      <c r="AA953" s="305" t="e">
        <f t="shared" si="369"/>
        <v>#REF!</v>
      </c>
      <c r="AB953" s="301" t="e" cm="1">
        <f t="array" ref="AB953">IF( $AA953="", "", INDEX(聲母資料表, $AA953, AB$5))</f>
        <v>#REF!</v>
      </c>
      <c r="AC953" s="301" t="e" cm="1">
        <f t="array" ref="AC953">IF( $AA953="", "", INDEX(聲母資料表, $AA953, AC$5))</f>
        <v>#REF!</v>
      </c>
      <c r="AD953" s="305" t="e">
        <f t="shared" si="370"/>
        <v>#REF!</v>
      </c>
      <c r="AE953" s="301" t="e" cm="1">
        <f t="array" ref="AE953">IF( $X953, "", INDEX(韻母資料表, AD953, AE$5))</f>
        <v>#REF!</v>
      </c>
      <c r="AF953" s="301" t="e" cm="1">
        <f t="array" ref="AF953">IF( $X953, "", INDEX(韻母資料表, AE953, AF$5))</f>
        <v>#REF!</v>
      </c>
      <c r="AG953" s="298"/>
      <c r="AH953" s="301" t="e">
        <f t="array" ref="AH953">IF( $X953, "", IF( INDEX(韻母資料表, AD953, $AH$5) = "入聲", TRUE, FALSE) )</f>
        <v>#REF!</v>
      </c>
      <c r="AI953" s="302" t="e">
        <f t="shared" si="371"/>
        <v>#REF!</v>
      </c>
      <c r="AJ953" s="302" t="e">
        <f t="shared" si="376"/>
        <v>#REF!</v>
      </c>
      <c r="AK953" s="362" t="e">
        <f t="array" ref="AK953">IF( $X953, "", INDEX(韻母資料表, $AD953, $AK$5))</f>
        <v>#REF!</v>
      </c>
      <c r="AL953" s="362" t="e">
        <f t="array" ref="AL953">IF($X953, "", INDEX(白話字韻母八聲調資料表, $AE953, $AJ953))</f>
        <v>#REF!</v>
      </c>
      <c r="AM953" s="298"/>
      <c r="AN953" s="362" t="e" cm="1">
        <f t="array" ref="AN953">IF($W953, "", INDEX(聲母資料表, $AA953, AN$5))</f>
        <v>#REF!</v>
      </c>
      <c r="AO953" s="367" t="e" cm="1">
        <f t="array" ref="AO953">IF($X953, "", INDEX(韻母資料表, $AD953, AO$5))</f>
        <v>#REF!</v>
      </c>
      <c r="AP953" s="362" t="e" cm="1">
        <f t="array" ref="AP953">IF($X953, "", INDEX(台羅韻母八聲調資料表, $AE953, $F953))</f>
        <v>#REF!</v>
      </c>
      <c r="AQ953" s="298"/>
      <c r="AR953" s="302" t="e">
        <f t="array" ref="AR953">IF($W953, "", INDEX(聲母資料表, $AA953, $AR$5))</f>
        <v>#REF!</v>
      </c>
      <c r="AS953" s="303" t="e">
        <f t="array" ref="AS953">IF($X953, "", INDEX(韻母資料表, $AD953, $AS$5))</f>
        <v>#REF!</v>
      </c>
      <c r="AT953" s="302" t="e">
        <f t="array" ref="AT953">IF($X953, "", INDEX(閩拼韻母八聲調資料表, $AE953, $AJ953))</f>
        <v>#REF!</v>
      </c>
      <c r="AV953" s="301" t="b">
        <f t="shared" si="373"/>
        <v>0</v>
      </c>
      <c r="AW953" s="301" t="str">
        <f>IF( $AV953, IFERROR( IF(MATCH( $E953, 顎音化聲母!$H$9:$H$37, 0), TRUE, FALSE), FALSE), "")</f>
        <v/>
      </c>
      <c r="AX953" s="301" t="str">
        <f t="array" ref="AX953">IF( AND($AV953, $AW953), INDEX(顎音化聲母資料表, MATCH( $D953 &amp; $E953, 顎音化聲母!$L$5:$L$136, 0), 3), "")</f>
        <v/>
      </c>
      <c r="AY953" s="301" t="e">
        <f t="shared" si="372"/>
        <v>#REF!</v>
      </c>
      <c r="AZ953" s="362" t="e">
        <f t="array" ref="AZ953">IF($AY953="", "", IF( $AX953&lt;&gt;"", $AX953,INDEX(聲母資料表, $AY953, $AZ$5)))</f>
        <v>#REF!</v>
      </c>
      <c r="BA953" s="362" t="e">
        <f t="array" ref="BA953">IF($X953, "", INDEX(方音八音反切資料表, $AE953, $AJ953))</f>
        <v>#REF!</v>
      </c>
    </row>
    <row r="954" spans="2:53">
      <c r="B954" s="307">
        <f t="shared" si="354"/>
        <v>947</v>
      </c>
      <c r="C954" s="404" t="e">
        <f>MID(#REF!, B954, 1)</f>
        <v>#REF!</v>
      </c>
      <c r="D954" s="312"/>
      <c r="E954" s="312"/>
      <c r="F954" s="296"/>
      <c r="G954" s="418" t="e">
        <f t="shared" si="355"/>
        <v>#REF!</v>
      </c>
      <c r="H954" s="269" t="e" cm="1">
        <f t="array" ref="H954">IF( OR($U954, NOT($V954), $X954), "",  $AF954 &amp; INDEX(中文數值資料表, $AJ954, 2) &amp; $AC954)</f>
        <v>#REF!</v>
      </c>
      <c r="I954" s="332" t="e">
        <f t="shared" si="356"/>
        <v>#REF!</v>
      </c>
      <c r="J954" s="333" t="e">
        <f t="shared" si="357"/>
        <v>#REF!</v>
      </c>
      <c r="K954" s="334" t="e">
        <f t="shared" si="358"/>
        <v>#REF!</v>
      </c>
      <c r="L954" s="335" t="e">
        <f t="shared" si="359"/>
        <v>#REF!</v>
      </c>
      <c r="M954" s="270" t="e">
        <f t="shared" ca="1" si="360"/>
        <v>#REF!</v>
      </c>
      <c r="N954" s="270" t="e">
        <f t="shared" ca="1" si="361"/>
        <v>#REF!</v>
      </c>
      <c r="O954" s="270" t="e">
        <f t="shared" ca="1" si="362"/>
        <v>#REF!</v>
      </c>
      <c r="P954" s="270" t="e">
        <f t="shared" ca="1" si="378"/>
        <v>#REF!</v>
      </c>
      <c r="Q954" s="270" t="e">
        <f t="shared" ca="1" si="378"/>
        <v>#REF!</v>
      </c>
      <c r="R954" s="271" t="e">
        <f t="shared" ca="1" si="363"/>
        <v>#REF!</v>
      </c>
      <c r="S954" s="271" t="e">
        <f t="shared" ca="1" si="364"/>
        <v>#REF!</v>
      </c>
      <c r="T954" s="244"/>
      <c r="U954" s="272" t="b">
        <f t="shared" si="365"/>
        <v>0</v>
      </c>
      <c r="V954" s="272" t="e">
        <f t="shared" si="366"/>
        <v>#REF!</v>
      </c>
      <c r="W954" s="272" t="e">
        <f t="shared" si="374"/>
        <v>#REF!</v>
      </c>
      <c r="X954" s="272" t="e">
        <f t="shared" si="367"/>
        <v>#REF!</v>
      </c>
      <c r="Y954" s="272" t="e">
        <f t="shared" si="368"/>
        <v>#REF!</v>
      </c>
      <c r="Z954" s="298"/>
      <c r="AA954" s="305" t="e">
        <f t="shared" si="369"/>
        <v>#REF!</v>
      </c>
      <c r="AB954" s="301" t="e" cm="1">
        <f t="array" ref="AB954">IF( $AA954="", "", INDEX(聲母資料表, $AA954, AB$5))</f>
        <v>#REF!</v>
      </c>
      <c r="AC954" s="301" t="e" cm="1">
        <f t="array" ref="AC954">IF( $AA954="", "", INDEX(聲母資料表, $AA954, AC$5))</f>
        <v>#REF!</v>
      </c>
      <c r="AD954" s="305" t="e">
        <f t="shared" si="370"/>
        <v>#REF!</v>
      </c>
      <c r="AE954" s="301" t="e" cm="1">
        <f t="array" ref="AE954">IF( $X954, "", INDEX(韻母資料表, AD954, AE$5))</f>
        <v>#REF!</v>
      </c>
      <c r="AF954" s="301" t="e" cm="1">
        <f t="array" ref="AF954">IF( $X954, "", INDEX(韻母資料表, AE954, AF$5))</f>
        <v>#REF!</v>
      </c>
      <c r="AG954" s="298"/>
      <c r="AH954" s="301" t="e">
        <f t="array" ref="AH954">IF( $X954, "", IF( INDEX(韻母資料表, AD954, $AH$5) = "入聲", TRUE, FALSE) )</f>
        <v>#REF!</v>
      </c>
      <c r="AI954" s="302" t="e">
        <f t="shared" si="371"/>
        <v>#REF!</v>
      </c>
      <c r="AJ954" s="302" t="e">
        <f t="shared" si="376"/>
        <v>#REF!</v>
      </c>
      <c r="AK954" s="362" t="e">
        <f t="array" ref="AK954">IF( $X954, "", INDEX(韻母資料表, $AD954, $AK$5))</f>
        <v>#REF!</v>
      </c>
      <c r="AL954" s="362" t="e">
        <f t="array" ref="AL954">IF($X954, "", INDEX(白話字韻母八聲調資料表, $AE954, $AJ954))</f>
        <v>#REF!</v>
      </c>
      <c r="AM954" s="298"/>
      <c r="AN954" s="362" t="e" cm="1">
        <f t="array" ref="AN954">IF($W954, "", INDEX(聲母資料表, $AA954, AN$5))</f>
        <v>#REF!</v>
      </c>
      <c r="AO954" s="367" t="e" cm="1">
        <f t="array" ref="AO954">IF($X954, "", INDEX(韻母資料表, $AD954, AO$5))</f>
        <v>#REF!</v>
      </c>
      <c r="AP954" s="362" t="e" cm="1">
        <f t="array" ref="AP954">IF($X954, "", INDEX(台羅韻母八聲調資料表, $AE954, $F954))</f>
        <v>#REF!</v>
      </c>
      <c r="AQ954" s="298"/>
      <c r="AR954" s="302" t="e">
        <f t="array" ref="AR954">IF($W954, "", INDEX(聲母資料表, $AA954, $AR$5))</f>
        <v>#REF!</v>
      </c>
      <c r="AS954" s="303" t="e">
        <f t="array" ref="AS954">IF($X954, "", INDEX(韻母資料表, $AD954, $AS$5))</f>
        <v>#REF!</v>
      </c>
      <c r="AT954" s="302" t="e">
        <f t="array" ref="AT954">IF($X954, "", INDEX(閩拼韻母八聲調資料表, $AE954, $AJ954))</f>
        <v>#REF!</v>
      </c>
      <c r="AV954" s="301" t="b">
        <f t="shared" si="373"/>
        <v>0</v>
      </c>
      <c r="AW954" s="301" t="str">
        <f>IF( $AV954, IFERROR( IF(MATCH( $E954, 顎音化聲母!$H$9:$H$37, 0), TRUE, FALSE), FALSE), "")</f>
        <v/>
      </c>
      <c r="AX954" s="301" t="str">
        <f t="array" ref="AX954">IF( AND($AV954, $AW954), INDEX(顎音化聲母資料表, MATCH( $D954 &amp; $E954, 顎音化聲母!$L$5:$L$136, 0), 3), "")</f>
        <v/>
      </c>
      <c r="AY954" s="301" t="e">
        <f t="shared" si="372"/>
        <v>#REF!</v>
      </c>
      <c r="AZ954" s="362" t="e">
        <f t="array" ref="AZ954">IF($AY954="", "", IF( $AX954&lt;&gt;"", $AX954,INDEX(聲母資料表, $AY954, $AZ$5)))</f>
        <v>#REF!</v>
      </c>
      <c r="BA954" s="362" t="e">
        <f t="array" ref="BA954">IF($X954, "", INDEX(方音八音反切資料表, $AE954, $AJ954))</f>
        <v>#REF!</v>
      </c>
    </row>
    <row r="955" spans="2:53">
      <c r="B955" s="307">
        <f t="shared" si="354"/>
        <v>948</v>
      </c>
      <c r="C955" s="404" t="e">
        <f>MID(#REF!, B955, 1)</f>
        <v>#REF!</v>
      </c>
      <c r="D955" s="312"/>
      <c r="E955" s="312"/>
      <c r="F955" s="296"/>
      <c r="G955" s="418" t="e">
        <f t="shared" si="355"/>
        <v>#REF!</v>
      </c>
      <c r="H955" s="269" t="e" cm="1">
        <f t="array" ref="H955">IF( OR($U955, NOT($V955), $X955), "",  $AF955 &amp; INDEX(中文數值資料表, $AJ955, 2) &amp; $AC955)</f>
        <v>#REF!</v>
      </c>
      <c r="I955" s="332" t="e">
        <f t="shared" si="356"/>
        <v>#REF!</v>
      </c>
      <c r="J955" s="333" t="e">
        <f t="shared" si="357"/>
        <v>#REF!</v>
      </c>
      <c r="K955" s="334" t="e">
        <f t="shared" si="358"/>
        <v>#REF!</v>
      </c>
      <c r="L955" s="335" t="e">
        <f t="shared" si="359"/>
        <v>#REF!</v>
      </c>
      <c r="M955" s="270" t="e">
        <f t="shared" ca="1" si="360"/>
        <v>#REF!</v>
      </c>
      <c r="N955" s="270" t="e">
        <f t="shared" ca="1" si="361"/>
        <v>#REF!</v>
      </c>
      <c r="O955" s="270" t="e">
        <f t="shared" ca="1" si="362"/>
        <v>#REF!</v>
      </c>
      <c r="P955" s="270" t="e">
        <f t="shared" ca="1" si="378"/>
        <v>#REF!</v>
      </c>
      <c r="Q955" s="270" t="e">
        <f t="shared" ca="1" si="378"/>
        <v>#REF!</v>
      </c>
      <c r="R955" s="271" t="e">
        <f t="shared" ca="1" si="363"/>
        <v>#REF!</v>
      </c>
      <c r="S955" s="271" t="e">
        <f t="shared" ca="1" si="364"/>
        <v>#REF!</v>
      </c>
      <c r="T955" s="244"/>
      <c r="U955" s="272" t="b">
        <f t="shared" si="365"/>
        <v>0</v>
      </c>
      <c r="V955" s="272" t="e">
        <f t="shared" si="366"/>
        <v>#REF!</v>
      </c>
      <c r="W955" s="272" t="e">
        <f t="shared" si="374"/>
        <v>#REF!</v>
      </c>
      <c r="X955" s="272" t="e">
        <f t="shared" si="367"/>
        <v>#REF!</v>
      </c>
      <c r="Y955" s="272" t="e">
        <f t="shared" si="368"/>
        <v>#REF!</v>
      </c>
      <c r="Z955" s="298"/>
      <c r="AA955" s="305" t="e">
        <f t="shared" si="369"/>
        <v>#REF!</v>
      </c>
      <c r="AB955" s="301" t="e" cm="1">
        <f t="array" ref="AB955">IF( $AA955="", "", INDEX(聲母資料表, $AA955, AB$5))</f>
        <v>#REF!</v>
      </c>
      <c r="AC955" s="301" t="e" cm="1">
        <f t="array" ref="AC955">IF( $AA955="", "", INDEX(聲母資料表, $AA955, AC$5))</f>
        <v>#REF!</v>
      </c>
      <c r="AD955" s="305" t="e">
        <f t="shared" si="370"/>
        <v>#REF!</v>
      </c>
      <c r="AE955" s="301" t="e" cm="1">
        <f t="array" ref="AE955">IF( $X955, "", INDEX(韻母資料表, AD955, AE$5))</f>
        <v>#REF!</v>
      </c>
      <c r="AF955" s="301" t="e" cm="1">
        <f t="array" ref="AF955">IF( $X955, "", INDEX(韻母資料表, AE955, AF$5))</f>
        <v>#REF!</v>
      </c>
      <c r="AG955" s="298"/>
      <c r="AH955" s="301" t="e">
        <f t="array" ref="AH955">IF( $X955, "", IF( INDEX(韻母資料表, AD955, $AH$5) = "入聲", TRUE, FALSE) )</f>
        <v>#REF!</v>
      </c>
      <c r="AI955" s="302" t="e">
        <f t="shared" si="371"/>
        <v>#REF!</v>
      </c>
      <c r="AJ955" s="302" t="e">
        <f t="shared" si="376"/>
        <v>#REF!</v>
      </c>
      <c r="AK955" s="362" t="e">
        <f t="array" ref="AK955">IF( $X955, "", INDEX(韻母資料表, $AD955, $AK$5))</f>
        <v>#REF!</v>
      </c>
      <c r="AL955" s="362" t="e">
        <f t="array" ref="AL955">IF($X955, "", INDEX(白話字韻母八聲調資料表, $AE955, $AJ955))</f>
        <v>#REF!</v>
      </c>
      <c r="AM955" s="298"/>
      <c r="AN955" s="362" t="e" cm="1">
        <f t="array" ref="AN955">IF($W955, "", INDEX(聲母資料表, $AA955, AN$5))</f>
        <v>#REF!</v>
      </c>
      <c r="AO955" s="367" t="e" cm="1">
        <f t="array" ref="AO955">IF($X955, "", INDEX(韻母資料表, $AD955, AO$5))</f>
        <v>#REF!</v>
      </c>
      <c r="AP955" s="362" t="e" cm="1">
        <f t="array" ref="AP955">IF($X955, "", INDEX(台羅韻母八聲調資料表, $AE955, $F955))</f>
        <v>#REF!</v>
      </c>
      <c r="AQ955" s="298"/>
      <c r="AR955" s="302" t="e">
        <f t="array" ref="AR955">IF($W955, "", INDEX(聲母資料表, $AA955, $AR$5))</f>
        <v>#REF!</v>
      </c>
      <c r="AS955" s="303" t="e">
        <f t="array" ref="AS955">IF($X955, "", INDEX(韻母資料表, $AD955, $AS$5))</f>
        <v>#REF!</v>
      </c>
      <c r="AT955" s="302" t="e">
        <f t="array" ref="AT955">IF($X955, "", INDEX(閩拼韻母八聲調資料表, $AE955, $AJ955))</f>
        <v>#REF!</v>
      </c>
      <c r="AV955" s="301" t="b">
        <f t="shared" si="373"/>
        <v>0</v>
      </c>
      <c r="AW955" s="301" t="str">
        <f>IF( $AV955, IFERROR( IF(MATCH( $E955, 顎音化聲母!$H$9:$H$37, 0), TRUE, FALSE), FALSE), "")</f>
        <v/>
      </c>
      <c r="AX955" s="301" t="str">
        <f t="array" ref="AX955">IF( AND($AV955, $AW955), INDEX(顎音化聲母資料表, MATCH( $D955 &amp; $E955, 顎音化聲母!$L$5:$L$136, 0), 3), "")</f>
        <v/>
      </c>
      <c r="AY955" s="301" t="e">
        <f t="shared" si="372"/>
        <v>#REF!</v>
      </c>
      <c r="AZ955" s="362" t="e">
        <f t="array" ref="AZ955">IF($AY955="", "", IF( $AX955&lt;&gt;"", $AX955,INDEX(聲母資料表, $AY955, $AZ$5)))</f>
        <v>#REF!</v>
      </c>
      <c r="BA955" s="362" t="e">
        <f t="array" ref="BA955">IF($X955, "", INDEX(方音八音反切資料表, $AE955, $AJ955))</f>
        <v>#REF!</v>
      </c>
    </row>
    <row r="956" spans="2:53">
      <c r="B956" s="307">
        <f t="shared" si="354"/>
        <v>949</v>
      </c>
      <c r="C956" s="404" t="e">
        <f>MID(#REF!, B956, 1)</f>
        <v>#REF!</v>
      </c>
      <c r="D956" s="312"/>
      <c r="E956" s="312"/>
      <c r="F956" s="296"/>
      <c r="G956" s="418" t="e">
        <f t="shared" si="355"/>
        <v>#REF!</v>
      </c>
      <c r="H956" s="269" t="e" cm="1">
        <f t="array" ref="H956">IF( OR($U956, NOT($V956), $X956), "",  $AF956 &amp; INDEX(中文數值資料表, $AJ956, 2) &amp; $AC956)</f>
        <v>#REF!</v>
      </c>
      <c r="I956" s="332" t="e">
        <f t="shared" si="356"/>
        <v>#REF!</v>
      </c>
      <c r="J956" s="333" t="e">
        <f t="shared" si="357"/>
        <v>#REF!</v>
      </c>
      <c r="K956" s="334" t="e">
        <f t="shared" si="358"/>
        <v>#REF!</v>
      </c>
      <c r="L956" s="335" t="e">
        <f t="shared" si="359"/>
        <v>#REF!</v>
      </c>
      <c r="M956" s="270" t="e">
        <f t="shared" ca="1" si="360"/>
        <v>#REF!</v>
      </c>
      <c r="N956" s="270" t="e">
        <f t="shared" ca="1" si="361"/>
        <v>#REF!</v>
      </c>
      <c r="O956" s="270" t="e">
        <f t="shared" ca="1" si="362"/>
        <v>#REF!</v>
      </c>
      <c r="P956" s="270" t="e">
        <f t="shared" ca="1" si="378"/>
        <v>#REF!</v>
      </c>
      <c r="Q956" s="270" t="e">
        <f t="shared" ca="1" si="378"/>
        <v>#REF!</v>
      </c>
      <c r="R956" s="271" t="e">
        <f t="shared" ca="1" si="363"/>
        <v>#REF!</v>
      </c>
      <c r="S956" s="271" t="e">
        <f t="shared" ca="1" si="364"/>
        <v>#REF!</v>
      </c>
      <c r="T956" s="244"/>
      <c r="U956" s="272" t="b">
        <f t="shared" si="365"/>
        <v>0</v>
      </c>
      <c r="V956" s="272" t="e">
        <f t="shared" si="366"/>
        <v>#REF!</v>
      </c>
      <c r="W956" s="272" t="e">
        <f t="shared" si="374"/>
        <v>#REF!</v>
      </c>
      <c r="X956" s="272" t="e">
        <f t="shared" si="367"/>
        <v>#REF!</v>
      </c>
      <c r="Y956" s="272" t="e">
        <f t="shared" si="368"/>
        <v>#REF!</v>
      </c>
      <c r="Z956" s="298"/>
      <c r="AA956" s="305" t="e">
        <f t="shared" si="369"/>
        <v>#REF!</v>
      </c>
      <c r="AB956" s="301" t="e" cm="1">
        <f t="array" ref="AB956">IF( $AA956="", "", INDEX(聲母資料表, $AA956, AB$5))</f>
        <v>#REF!</v>
      </c>
      <c r="AC956" s="301" t="e" cm="1">
        <f t="array" ref="AC956">IF( $AA956="", "", INDEX(聲母資料表, $AA956, AC$5))</f>
        <v>#REF!</v>
      </c>
      <c r="AD956" s="305" t="e">
        <f t="shared" si="370"/>
        <v>#REF!</v>
      </c>
      <c r="AE956" s="301" t="e" cm="1">
        <f t="array" ref="AE956">IF( $X956, "", INDEX(韻母資料表, AD956, AE$5))</f>
        <v>#REF!</v>
      </c>
      <c r="AF956" s="301" t="e" cm="1">
        <f t="array" ref="AF956">IF( $X956, "", INDEX(韻母資料表, AE956, AF$5))</f>
        <v>#REF!</v>
      </c>
      <c r="AG956" s="298"/>
      <c r="AH956" s="301" t="e">
        <f t="array" ref="AH956">IF( $X956, "", IF( INDEX(韻母資料表, AD956, $AH$5) = "入聲", TRUE, FALSE) )</f>
        <v>#REF!</v>
      </c>
      <c r="AI956" s="302" t="e">
        <f t="shared" si="371"/>
        <v>#REF!</v>
      </c>
      <c r="AJ956" s="302" t="e">
        <f t="shared" si="376"/>
        <v>#REF!</v>
      </c>
      <c r="AK956" s="362" t="e">
        <f t="array" ref="AK956">IF( $X956, "", INDEX(韻母資料表, $AD956, $AK$5))</f>
        <v>#REF!</v>
      </c>
      <c r="AL956" s="362" t="e">
        <f t="array" ref="AL956">IF($X956, "", INDEX(白話字韻母八聲調資料表, $AE956, $AJ956))</f>
        <v>#REF!</v>
      </c>
      <c r="AM956" s="298"/>
      <c r="AN956" s="362" t="e" cm="1">
        <f t="array" ref="AN956">IF($W956, "", INDEX(聲母資料表, $AA956, AN$5))</f>
        <v>#REF!</v>
      </c>
      <c r="AO956" s="367" t="e" cm="1">
        <f t="array" ref="AO956">IF($X956, "", INDEX(韻母資料表, $AD956, AO$5))</f>
        <v>#REF!</v>
      </c>
      <c r="AP956" s="362" t="e" cm="1">
        <f t="array" ref="AP956">IF($X956, "", INDEX(台羅韻母八聲調資料表, $AE956, $F956))</f>
        <v>#REF!</v>
      </c>
      <c r="AQ956" s="298"/>
      <c r="AR956" s="302" t="e">
        <f t="array" ref="AR956">IF($W956, "", INDEX(聲母資料表, $AA956, $AR$5))</f>
        <v>#REF!</v>
      </c>
      <c r="AS956" s="303" t="e">
        <f t="array" ref="AS956">IF($X956, "", INDEX(韻母資料表, $AD956, $AS$5))</f>
        <v>#REF!</v>
      </c>
      <c r="AT956" s="302" t="e">
        <f t="array" ref="AT956">IF($X956, "", INDEX(閩拼韻母八聲調資料表, $AE956, $AJ956))</f>
        <v>#REF!</v>
      </c>
      <c r="AV956" s="301" t="b">
        <f t="shared" si="373"/>
        <v>0</v>
      </c>
      <c r="AW956" s="301" t="str">
        <f>IF( $AV956, IFERROR( IF(MATCH( $E956, 顎音化聲母!$H$9:$H$37, 0), TRUE, FALSE), FALSE), "")</f>
        <v/>
      </c>
      <c r="AX956" s="301" t="str">
        <f t="array" ref="AX956">IF( AND($AV956, $AW956), INDEX(顎音化聲母資料表, MATCH( $D956 &amp; $E956, 顎音化聲母!$L$5:$L$136, 0), 3), "")</f>
        <v/>
      </c>
      <c r="AY956" s="301" t="e">
        <f t="shared" si="372"/>
        <v>#REF!</v>
      </c>
      <c r="AZ956" s="362" t="e">
        <f t="array" ref="AZ956">IF($AY956="", "", IF( $AX956&lt;&gt;"", $AX956,INDEX(聲母資料表, $AY956, $AZ$5)))</f>
        <v>#REF!</v>
      </c>
      <c r="BA956" s="362" t="e">
        <f t="array" ref="BA956">IF($X956, "", INDEX(方音八音反切資料表, $AE956, $AJ956))</f>
        <v>#REF!</v>
      </c>
    </row>
    <row r="957" spans="2:53">
      <c r="B957" s="307">
        <f t="shared" si="354"/>
        <v>950</v>
      </c>
      <c r="C957" s="404" t="e">
        <f>MID(#REF!, B957, 1)</f>
        <v>#REF!</v>
      </c>
      <c r="D957" s="312"/>
      <c r="E957" s="312"/>
      <c r="F957" s="296"/>
      <c r="G957" s="418" t="e">
        <f t="shared" si="355"/>
        <v>#REF!</v>
      </c>
      <c r="H957" s="269" t="e" cm="1">
        <f t="array" ref="H957">IF( OR($U957, NOT($V957), $X957), "",  $AF957 &amp; INDEX(中文數值資料表, $AJ957, 2) &amp; $AC957)</f>
        <v>#REF!</v>
      </c>
      <c r="I957" s="332" t="e">
        <f t="shared" si="356"/>
        <v>#REF!</v>
      </c>
      <c r="J957" s="333" t="e">
        <f t="shared" si="357"/>
        <v>#REF!</v>
      </c>
      <c r="K957" s="334" t="e">
        <f t="shared" si="358"/>
        <v>#REF!</v>
      </c>
      <c r="L957" s="335" t="e">
        <f t="shared" si="359"/>
        <v>#REF!</v>
      </c>
      <c r="M957" s="270" t="e">
        <f t="shared" ca="1" si="360"/>
        <v>#REF!</v>
      </c>
      <c r="N957" s="270" t="e">
        <f t="shared" ca="1" si="361"/>
        <v>#REF!</v>
      </c>
      <c r="O957" s="270" t="e">
        <f t="shared" ca="1" si="362"/>
        <v>#REF!</v>
      </c>
      <c r="P957" s="270" t="e">
        <f t="shared" ca="1" si="378"/>
        <v>#REF!</v>
      </c>
      <c r="Q957" s="270" t="e">
        <f t="shared" ca="1" si="378"/>
        <v>#REF!</v>
      </c>
      <c r="R957" s="271" t="e">
        <f t="shared" ca="1" si="363"/>
        <v>#REF!</v>
      </c>
      <c r="S957" s="271" t="e">
        <f t="shared" ca="1" si="364"/>
        <v>#REF!</v>
      </c>
      <c r="T957" s="244"/>
      <c r="U957" s="272" t="b">
        <f t="shared" si="365"/>
        <v>0</v>
      </c>
      <c r="V957" s="272" t="e">
        <f t="shared" si="366"/>
        <v>#REF!</v>
      </c>
      <c r="W957" s="272" t="e">
        <f t="shared" si="374"/>
        <v>#REF!</v>
      </c>
      <c r="X957" s="272" t="e">
        <f t="shared" si="367"/>
        <v>#REF!</v>
      </c>
      <c r="Y957" s="272" t="e">
        <f t="shared" si="368"/>
        <v>#REF!</v>
      </c>
      <c r="Z957" s="298"/>
      <c r="AA957" s="305" t="e">
        <f t="shared" si="369"/>
        <v>#REF!</v>
      </c>
      <c r="AB957" s="301" t="e" cm="1">
        <f t="array" ref="AB957">IF( $AA957="", "", INDEX(聲母資料表, $AA957, AB$5))</f>
        <v>#REF!</v>
      </c>
      <c r="AC957" s="301" t="e" cm="1">
        <f t="array" ref="AC957">IF( $AA957="", "", INDEX(聲母資料表, $AA957, AC$5))</f>
        <v>#REF!</v>
      </c>
      <c r="AD957" s="305" t="e">
        <f t="shared" si="370"/>
        <v>#REF!</v>
      </c>
      <c r="AE957" s="301" t="e" cm="1">
        <f t="array" ref="AE957">IF( $X957, "", INDEX(韻母資料表, AD957, AE$5))</f>
        <v>#REF!</v>
      </c>
      <c r="AF957" s="301" t="e" cm="1">
        <f t="array" ref="AF957">IF( $X957, "", INDEX(韻母資料表, AE957, AF$5))</f>
        <v>#REF!</v>
      </c>
      <c r="AG957" s="298"/>
      <c r="AH957" s="301" t="e">
        <f t="array" ref="AH957">IF( $X957, "", IF( INDEX(韻母資料表, AD957, $AH$5) = "入聲", TRUE, FALSE) )</f>
        <v>#REF!</v>
      </c>
      <c r="AI957" s="302" t="e">
        <f t="shared" si="371"/>
        <v>#REF!</v>
      </c>
      <c r="AJ957" s="302" t="e">
        <f t="shared" si="376"/>
        <v>#REF!</v>
      </c>
      <c r="AK957" s="362" t="e">
        <f t="array" ref="AK957">IF( $X957, "", INDEX(韻母資料表, $AD957, $AK$5))</f>
        <v>#REF!</v>
      </c>
      <c r="AL957" s="362" t="e">
        <f t="array" ref="AL957">IF($X957, "", INDEX(白話字韻母八聲調資料表, $AE957, $AJ957))</f>
        <v>#REF!</v>
      </c>
      <c r="AM957" s="298"/>
      <c r="AN957" s="362" t="e" cm="1">
        <f t="array" ref="AN957">IF($W957, "", INDEX(聲母資料表, $AA957, AN$5))</f>
        <v>#REF!</v>
      </c>
      <c r="AO957" s="367" t="e" cm="1">
        <f t="array" ref="AO957">IF($X957, "", INDEX(韻母資料表, $AD957, AO$5))</f>
        <v>#REF!</v>
      </c>
      <c r="AP957" s="362" t="e" cm="1">
        <f t="array" ref="AP957">IF($X957, "", INDEX(台羅韻母八聲調資料表, $AE957, $F957))</f>
        <v>#REF!</v>
      </c>
      <c r="AQ957" s="298"/>
      <c r="AR957" s="302" t="e">
        <f t="array" ref="AR957">IF($W957, "", INDEX(聲母資料表, $AA957, $AR$5))</f>
        <v>#REF!</v>
      </c>
      <c r="AS957" s="303" t="e">
        <f t="array" ref="AS957">IF($X957, "", INDEX(韻母資料表, $AD957, $AS$5))</f>
        <v>#REF!</v>
      </c>
      <c r="AT957" s="302" t="e">
        <f t="array" ref="AT957">IF($X957, "", INDEX(閩拼韻母八聲調資料表, $AE957, $AJ957))</f>
        <v>#REF!</v>
      </c>
      <c r="AV957" s="301" t="b">
        <f t="shared" si="373"/>
        <v>0</v>
      </c>
      <c r="AW957" s="301" t="str">
        <f>IF( $AV957, IFERROR( IF(MATCH( $E957, 顎音化聲母!$H$9:$H$37, 0), TRUE, FALSE), FALSE), "")</f>
        <v/>
      </c>
      <c r="AX957" s="301" t="str">
        <f t="array" ref="AX957">IF( AND($AV957, $AW957), INDEX(顎音化聲母資料表, MATCH( $D957 &amp; $E957, 顎音化聲母!$L$5:$L$136, 0), 3), "")</f>
        <v/>
      </c>
      <c r="AY957" s="301" t="e">
        <f t="shared" si="372"/>
        <v>#REF!</v>
      </c>
      <c r="AZ957" s="362" t="e">
        <f t="array" ref="AZ957">IF($AY957="", "", IF( $AX957&lt;&gt;"", $AX957,INDEX(聲母資料表, $AY957, $AZ$5)))</f>
        <v>#REF!</v>
      </c>
      <c r="BA957" s="362" t="e">
        <f t="array" ref="BA957">IF($X957, "", INDEX(方音八音反切資料表, $AE957, $AJ957))</f>
        <v>#REF!</v>
      </c>
    </row>
    <row r="958" spans="2:53">
      <c r="B958" s="307">
        <f t="shared" si="354"/>
        <v>951</v>
      </c>
      <c r="C958" s="404" t="e">
        <f>MID(#REF!, B958, 1)</f>
        <v>#REF!</v>
      </c>
      <c r="D958" s="312"/>
      <c r="E958" s="312"/>
      <c r="F958" s="296"/>
      <c r="G958" s="418" t="e">
        <f t="shared" si="355"/>
        <v>#REF!</v>
      </c>
      <c r="H958" s="269" t="e" cm="1">
        <f t="array" ref="H958">IF( OR($U958, NOT($V958), $X958), "",  $AF958 &amp; INDEX(中文數值資料表, $AJ958, 2) &amp; $AC958)</f>
        <v>#REF!</v>
      </c>
      <c r="I958" s="332" t="e">
        <f t="shared" si="356"/>
        <v>#REF!</v>
      </c>
      <c r="J958" s="333" t="e">
        <f t="shared" si="357"/>
        <v>#REF!</v>
      </c>
      <c r="K958" s="334" t="e">
        <f t="shared" si="358"/>
        <v>#REF!</v>
      </c>
      <c r="L958" s="335" t="e">
        <f t="shared" si="359"/>
        <v>#REF!</v>
      </c>
      <c r="M958" s="270" t="e">
        <f t="shared" ca="1" si="360"/>
        <v>#REF!</v>
      </c>
      <c r="N958" s="270" t="e">
        <f t="shared" ca="1" si="361"/>
        <v>#REF!</v>
      </c>
      <c r="O958" s="270" t="e">
        <f t="shared" ca="1" si="362"/>
        <v>#REF!</v>
      </c>
      <c r="P958" s="270" t="e">
        <f t="shared" ca="1" si="378"/>
        <v>#REF!</v>
      </c>
      <c r="Q958" s="270" t="e">
        <f t="shared" ca="1" si="378"/>
        <v>#REF!</v>
      </c>
      <c r="R958" s="271" t="e">
        <f t="shared" ca="1" si="363"/>
        <v>#REF!</v>
      </c>
      <c r="S958" s="271" t="e">
        <f t="shared" ca="1" si="364"/>
        <v>#REF!</v>
      </c>
      <c r="T958" s="244"/>
      <c r="U958" s="272" t="b">
        <f t="shared" si="365"/>
        <v>0</v>
      </c>
      <c r="V958" s="272" t="e">
        <f t="shared" si="366"/>
        <v>#REF!</v>
      </c>
      <c r="W958" s="272" t="e">
        <f t="shared" si="374"/>
        <v>#REF!</v>
      </c>
      <c r="X958" s="272" t="e">
        <f t="shared" si="367"/>
        <v>#REF!</v>
      </c>
      <c r="Y958" s="272" t="e">
        <f t="shared" si="368"/>
        <v>#REF!</v>
      </c>
      <c r="Z958" s="298"/>
      <c r="AA958" s="305" t="e">
        <f t="shared" si="369"/>
        <v>#REF!</v>
      </c>
      <c r="AB958" s="301" t="e" cm="1">
        <f t="array" ref="AB958">IF( $AA958="", "", INDEX(聲母資料表, $AA958, AB$5))</f>
        <v>#REF!</v>
      </c>
      <c r="AC958" s="301" t="e" cm="1">
        <f t="array" ref="AC958">IF( $AA958="", "", INDEX(聲母資料表, $AA958, AC$5))</f>
        <v>#REF!</v>
      </c>
      <c r="AD958" s="305" t="e">
        <f t="shared" si="370"/>
        <v>#REF!</v>
      </c>
      <c r="AE958" s="301" t="e" cm="1">
        <f t="array" ref="AE958">IF( $X958, "", INDEX(韻母資料表, AD958, AE$5))</f>
        <v>#REF!</v>
      </c>
      <c r="AF958" s="301" t="e" cm="1">
        <f t="array" ref="AF958">IF( $X958, "", INDEX(韻母資料表, AE958, AF$5))</f>
        <v>#REF!</v>
      </c>
      <c r="AG958" s="298"/>
      <c r="AH958" s="301" t="e">
        <f t="array" ref="AH958">IF( $X958, "", IF( INDEX(韻母資料表, AD958, $AH$5) = "入聲", TRUE, FALSE) )</f>
        <v>#REF!</v>
      </c>
      <c r="AI958" s="302" t="e">
        <f t="shared" si="371"/>
        <v>#REF!</v>
      </c>
      <c r="AJ958" s="302" t="e">
        <f t="shared" si="376"/>
        <v>#REF!</v>
      </c>
      <c r="AK958" s="362" t="e">
        <f t="array" ref="AK958">IF( $X958, "", INDEX(韻母資料表, $AD958, $AK$5))</f>
        <v>#REF!</v>
      </c>
      <c r="AL958" s="362" t="e">
        <f t="array" ref="AL958">IF($X958, "", INDEX(白話字韻母八聲調資料表, $AE958, $AJ958))</f>
        <v>#REF!</v>
      </c>
      <c r="AM958" s="298"/>
      <c r="AN958" s="362" t="e" cm="1">
        <f t="array" ref="AN958">IF($W958, "", INDEX(聲母資料表, $AA958, AN$5))</f>
        <v>#REF!</v>
      </c>
      <c r="AO958" s="367" t="e" cm="1">
        <f t="array" ref="AO958">IF($X958, "", INDEX(韻母資料表, $AD958, AO$5))</f>
        <v>#REF!</v>
      </c>
      <c r="AP958" s="362" t="e" cm="1">
        <f t="array" ref="AP958">IF($X958, "", INDEX(台羅韻母八聲調資料表, $AE958, $F958))</f>
        <v>#REF!</v>
      </c>
      <c r="AQ958" s="298"/>
      <c r="AR958" s="302" t="e">
        <f t="array" ref="AR958">IF($W958, "", INDEX(聲母資料表, $AA958, $AR$5))</f>
        <v>#REF!</v>
      </c>
      <c r="AS958" s="303" t="e">
        <f t="array" ref="AS958">IF($X958, "", INDEX(韻母資料表, $AD958, $AS$5))</f>
        <v>#REF!</v>
      </c>
      <c r="AT958" s="302" t="e">
        <f t="array" ref="AT958">IF($X958, "", INDEX(閩拼韻母八聲調資料表, $AE958, $AJ958))</f>
        <v>#REF!</v>
      </c>
      <c r="AV958" s="301" t="b">
        <f t="shared" si="373"/>
        <v>0</v>
      </c>
      <c r="AW958" s="301" t="str">
        <f>IF( $AV958, IFERROR( IF(MATCH( $E958, 顎音化聲母!$H$9:$H$37, 0), TRUE, FALSE), FALSE), "")</f>
        <v/>
      </c>
      <c r="AX958" s="301" t="str">
        <f t="array" ref="AX958">IF( AND($AV958, $AW958), INDEX(顎音化聲母資料表, MATCH( $D958 &amp; $E958, 顎音化聲母!$L$5:$L$136, 0), 3), "")</f>
        <v/>
      </c>
      <c r="AY958" s="301" t="e">
        <f t="shared" si="372"/>
        <v>#REF!</v>
      </c>
      <c r="AZ958" s="362" t="e">
        <f t="array" ref="AZ958">IF($AY958="", "", IF( $AX958&lt;&gt;"", $AX958,INDEX(聲母資料表, $AY958, $AZ$5)))</f>
        <v>#REF!</v>
      </c>
      <c r="BA958" s="362" t="e">
        <f t="array" ref="BA958">IF($X958, "", INDEX(方音八音反切資料表, $AE958, $AJ958))</f>
        <v>#REF!</v>
      </c>
    </row>
    <row r="959" spans="2:53">
      <c r="B959" s="307">
        <f t="shared" si="354"/>
        <v>952</v>
      </c>
      <c r="C959" s="404" t="e">
        <f>MID(#REF!, B959, 1)</f>
        <v>#REF!</v>
      </c>
      <c r="D959" s="312"/>
      <c r="E959" s="312"/>
      <c r="F959" s="296"/>
      <c r="G959" s="418" t="e">
        <f t="shared" si="355"/>
        <v>#REF!</v>
      </c>
      <c r="H959" s="269" t="e" cm="1">
        <f t="array" ref="H959">IF( OR($U959, NOT($V959), $X959), "",  $AF959 &amp; INDEX(中文數值資料表, $AJ959, 2) &amp; $AC959)</f>
        <v>#REF!</v>
      </c>
      <c r="I959" s="332" t="e">
        <f t="shared" si="356"/>
        <v>#REF!</v>
      </c>
      <c r="J959" s="333" t="e">
        <f t="shared" si="357"/>
        <v>#REF!</v>
      </c>
      <c r="K959" s="334" t="e">
        <f t="shared" si="358"/>
        <v>#REF!</v>
      </c>
      <c r="L959" s="335" t="e">
        <f t="shared" si="359"/>
        <v>#REF!</v>
      </c>
      <c r="M959" s="270" t="e">
        <f t="shared" ca="1" si="360"/>
        <v>#REF!</v>
      </c>
      <c r="N959" s="270" t="e">
        <f t="shared" ca="1" si="361"/>
        <v>#REF!</v>
      </c>
      <c r="O959" s="270" t="e">
        <f t="shared" ca="1" si="362"/>
        <v>#REF!</v>
      </c>
      <c r="P959" s="270" t="e">
        <f t="shared" ca="1" si="378"/>
        <v>#REF!</v>
      </c>
      <c r="Q959" s="270" t="e">
        <f t="shared" ca="1" si="378"/>
        <v>#REF!</v>
      </c>
      <c r="R959" s="271" t="e">
        <f t="shared" ca="1" si="363"/>
        <v>#REF!</v>
      </c>
      <c r="S959" s="271" t="e">
        <f t="shared" ca="1" si="364"/>
        <v>#REF!</v>
      </c>
      <c r="T959" s="244"/>
      <c r="U959" s="272" t="b">
        <f t="shared" si="365"/>
        <v>0</v>
      </c>
      <c r="V959" s="272" t="e">
        <f t="shared" si="366"/>
        <v>#REF!</v>
      </c>
      <c r="W959" s="272" t="e">
        <f t="shared" si="374"/>
        <v>#REF!</v>
      </c>
      <c r="X959" s="272" t="e">
        <f t="shared" si="367"/>
        <v>#REF!</v>
      </c>
      <c r="Y959" s="272" t="e">
        <f t="shared" si="368"/>
        <v>#REF!</v>
      </c>
      <c r="Z959" s="298"/>
      <c r="AA959" s="305" t="e">
        <f t="shared" si="369"/>
        <v>#REF!</v>
      </c>
      <c r="AB959" s="301" t="e" cm="1">
        <f t="array" ref="AB959">IF( $AA959="", "", INDEX(聲母資料表, $AA959, AB$5))</f>
        <v>#REF!</v>
      </c>
      <c r="AC959" s="301" t="e" cm="1">
        <f t="array" ref="AC959">IF( $AA959="", "", INDEX(聲母資料表, $AA959, AC$5))</f>
        <v>#REF!</v>
      </c>
      <c r="AD959" s="305" t="e">
        <f t="shared" si="370"/>
        <v>#REF!</v>
      </c>
      <c r="AE959" s="301" t="e" cm="1">
        <f t="array" ref="AE959">IF( $X959, "", INDEX(韻母資料表, AD959, AE$5))</f>
        <v>#REF!</v>
      </c>
      <c r="AF959" s="301" t="e" cm="1">
        <f t="array" ref="AF959">IF( $X959, "", INDEX(韻母資料表, AE959, AF$5))</f>
        <v>#REF!</v>
      </c>
      <c r="AG959" s="298"/>
      <c r="AH959" s="301" t="e">
        <f t="array" ref="AH959">IF( $X959, "", IF( INDEX(韻母資料表, AD959, $AH$5) = "入聲", TRUE, FALSE) )</f>
        <v>#REF!</v>
      </c>
      <c r="AI959" s="302" t="e">
        <f t="shared" si="371"/>
        <v>#REF!</v>
      </c>
      <c r="AJ959" s="302" t="e">
        <f t="shared" si="376"/>
        <v>#REF!</v>
      </c>
      <c r="AK959" s="362" t="e">
        <f t="array" ref="AK959">IF( $X959, "", INDEX(韻母資料表, $AD959, $AK$5))</f>
        <v>#REF!</v>
      </c>
      <c r="AL959" s="362" t="e">
        <f t="array" ref="AL959">IF($X959, "", INDEX(白話字韻母八聲調資料表, $AE959, $AJ959))</f>
        <v>#REF!</v>
      </c>
      <c r="AM959" s="298"/>
      <c r="AN959" s="362" t="e" cm="1">
        <f t="array" ref="AN959">IF($W959, "", INDEX(聲母資料表, $AA959, AN$5))</f>
        <v>#REF!</v>
      </c>
      <c r="AO959" s="367" t="e" cm="1">
        <f t="array" ref="AO959">IF($X959, "", INDEX(韻母資料表, $AD959, AO$5))</f>
        <v>#REF!</v>
      </c>
      <c r="AP959" s="362" t="e" cm="1">
        <f t="array" ref="AP959">IF($X959, "", INDEX(台羅韻母八聲調資料表, $AE959, $F959))</f>
        <v>#REF!</v>
      </c>
      <c r="AQ959" s="298"/>
      <c r="AR959" s="302" t="e">
        <f t="array" ref="AR959">IF($W959, "", INDEX(聲母資料表, $AA959, $AR$5))</f>
        <v>#REF!</v>
      </c>
      <c r="AS959" s="303" t="e">
        <f t="array" ref="AS959">IF($X959, "", INDEX(韻母資料表, $AD959, $AS$5))</f>
        <v>#REF!</v>
      </c>
      <c r="AT959" s="302" t="e">
        <f t="array" ref="AT959">IF($X959, "", INDEX(閩拼韻母八聲調資料表, $AE959, $AJ959))</f>
        <v>#REF!</v>
      </c>
      <c r="AV959" s="301" t="b">
        <f t="shared" si="373"/>
        <v>0</v>
      </c>
      <c r="AW959" s="301" t="str">
        <f>IF( $AV959, IFERROR( IF(MATCH( $E959, 顎音化聲母!$H$9:$H$37, 0), TRUE, FALSE), FALSE), "")</f>
        <v/>
      </c>
      <c r="AX959" s="301" t="str">
        <f t="array" ref="AX959">IF( AND($AV959, $AW959), INDEX(顎音化聲母資料表, MATCH( $D959 &amp; $E959, 顎音化聲母!$L$5:$L$136, 0), 3), "")</f>
        <v/>
      </c>
      <c r="AY959" s="301" t="e">
        <f t="shared" si="372"/>
        <v>#REF!</v>
      </c>
      <c r="AZ959" s="362" t="e">
        <f t="array" ref="AZ959">IF($AY959="", "", IF( $AX959&lt;&gt;"", $AX959,INDEX(聲母資料表, $AY959, $AZ$5)))</f>
        <v>#REF!</v>
      </c>
      <c r="BA959" s="362" t="e">
        <f t="array" ref="BA959">IF($X959, "", INDEX(方音八音反切資料表, $AE959, $AJ959))</f>
        <v>#REF!</v>
      </c>
    </row>
    <row r="960" spans="2:53">
      <c r="B960" s="307">
        <f t="shared" si="354"/>
        <v>953</v>
      </c>
      <c r="C960" s="404" t="e">
        <f>MID(#REF!, B960, 1)</f>
        <v>#REF!</v>
      </c>
      <c r="D960" s="312"/>
      <c r="E960" s="312"/>
      <c r="F960" s="296"/>
      <c r="G960" s="418" t="e">
        <f t="shared" si="355"/>
        <v>#REF!</v>
      </c>
      <c r="H960" s="269" t="e" cm="1">
        <f t="array" ref="H960">IF( OR($U960, NOT($V960), $X960), "",  $AF960 &amp; INDEX(中文數值資料表, $AJ960, 2) &amp; $AC960)</f>
        <v>#REF!</v>
      </c>
      <c r="I960" s="332" t="e">
        <f t="shared" si="356"/>
        <v>#REF!</v>
      </c>
      <c r="J960" s="333" t="e">
        <f t="shared" si="357"/>
        <v>#REF!</v>
      </c>
      <c r="K960" s="334" t="e">
        <f t="shared" si="358"/>
        <v>#REF!</v>
      </c>
      <c r="L960" s="335" t="e">
        <f t="shared" si="359"/>
        <v>#REF!</v>
      </c>
      <c r="M960" s="270" t="e">
        <f t="shared" ca="1" si="360"/>
        <v>#REF!</v>
      </c>
      <c r="N960" s="270" t="e">
        <f t="shared" ca="1" si="361"/>
        <v>#REF!</v>
      </c>
      <c r="O960" s="270" t="e">
        <f t="shared" ca="1" si="362"/>
        <v>#REF!</v>
      </c>
      <c r="P960" s="270" t="e">
        <f t="shared" ca="1" si="378"/>
        <v>#REF!</v>
      </c>
      <c r="Q960" s="270" t="e">
        <f t="shared" ca="1" si="378"/>
        <v>#REF!</v>
      </c>
      <c r="R960" s="271" t="e">
        <f t="shared" ca="1" si="363"/>
        <v>#REF!</v>
      </c>
      <c r="S960" s="271" t="e">
        <f t="shared" ca="1" si="364"/>
        <v>#REF!</v>
      </c>
      <c r="T960" s="244"/>
      <c r="U960" s="272" t="b">
        <f t="shared" si="365"/>
        <v>0</v>
      </c>
      <c r="V960" s="272" t="e">
        <f t="shared" si="366"/>
        <v>#REF!</v>
      </c>
      <c r="W960" s="272" t="e">
        <f t="shared" si="374"/>
        <v>#REF!</v>
      </c>
      <c r="X960" s="272" t="e">
        <f t="shared" si="367"/>
        <v>#REF!</v>
      </c>
      <c r="Y960" s="272" t="e">
        <f t="shared" si="368"/>
        <v>#REF!</v>
      </c>
      <c r="Z960" s="298"/>
      <c r="AA960" s="305" t="e">
        <f t="shared" si="369"/>
        <v>#REF!</v>
      </c>
      <c r="AB960" s="301" t="e" cm="1">
        <f t="array" ref="AB960">IF( $AA960="", "", INDEX(聲母資料表, $AA960, AB$5))</f>
        <v>#REF!</v>
      </c>
      <c r="AC960" s="301" t="e" cm="1">
        <f t="array" ref="AC960">IF( $AA960="", "", INDEX(聲母資料表, $AA960, AC$5))</f>
        <v>#REF!</v>
      </c>
      <c r="AD960" s="305" t="e">
        <f t="shared" si="370"/>
        <v>#REF!</v>
      </c>
      <c r="AE960" s="301" t="e" cm="1">
        <f t="array" ref="AE960">IF( $X960, "", INDEX(韻母資料表, AD960, AE$5))</f>
        <v>#REF!</v>
      </c>
      <c r="AF960" s="301" t="e" cm="1">
        <f t="array" ref="AF960">IF( $X960, "", INDEX(韻母資料表, AE960, AF$5))</f>
        <v>#REF!</v>
      </c>
      <c r="AG960" s="298"/>
      <c r="AH960" s="301" t="e">
        <f t="array" ref="AH960">IF( $X960, "", IF( INDEX(韻母資料表, AD960, $AH$5) = "入聲", TRUE, FALSE) )</f>
        <v>#REF!</v>
      </c>
      <c r="AI960" s="302" t="e">
        <f t="shared" si="371"/>
        <v>#REF!</v>
      </c>
      <c r="AJ960" s="302" t="e">
        <f t="shared" si="376"/>
        <v>#REF!</v>
      </c>
      <c r="AK960" s="362" t="e">
        <f t="array" ref="AK960">IF( $X960, "", INDEX(韻母資料表, $AD960, $AK$5))</f>
        <v>#REF!</v>
      </c>
      <c r="AL960" s="362" t="e">
        <f t="array" ref="AL960">IF($X960, "", INDEX(白話字韻母八聲調資料表, $AE960, $AJ960))</f>
        <v>#REF!</v>
      </c>
      <c r="AM960" s="298"/>
      <c r="AN960" s="362" t="e" cm="1">
        <f t="array" ref="AN960">IF($W960, "", INDEX(聲母資料表, $AA960, AN$5))</f>
        <v>#REF!</v>
      </c>
      <c r="AO960" s="367" t="e" cm="1">
        <f t="array" ref="AO960">IF($X960, "", INDEX(韻母資料表, $AD960, AO$5))</f>
        <v>#REF!</v>
      </c>
      <c r="AP960" s="362" t="e" cm="1">
        <f t="array" ref="AP960">IF($X960, "", INDEX(台羅韻母八聲調資料表, $AE960, $F960))</f>
        <v>#REF!</v>
      </c>
      <c r="AQ960" s="298"/>
      <c r="AR960" s="302" t="e">
        <f t="array" ref="AR960">IF($W960, "", INDEX(聲母資料表, $AA960, $AR$5))</f>
        <v>#REF!</v>
      </c>
      <c r="AS960" s="303" t="e">
        <f t="array" ref="AS960">IF($X960, "", INDEX(韻母資料表, $AD960, $AS$5))</f>
        <v>#REF!</v>
      </c>
      <c r="AT960" s="302" t="e">
        <f t="array" ref="AT960">IF($X960, "", INDEX(閩拼韻母八聲調資料表, $AE960, $AJ960))</f>
        <v>#REF!</v>
      </c>
      <c r="AV960" s="301" t="b">
        <f t="shared" si="373"/>
        <v>0</v>
      </c>
      <c r="AW960" s="301" t="str">
        <f>IF( $AV960, IFERROR( IF(MATCH( $E960, 顎音化聲母!$H$9:$H$37, 0), TRUE, FALSE), FALSE), "")</f>
        <v/>
      </c>
      <c r="AX960" s="301" t="str">
        <f t="array" ref="AX960">IF( AND($AV960, $AW960), INDEX(顎音化聲母資料表, MATCH( $D960 &amp; $E960, 顎音化聲母!$L$5:$L$136, 0), 3), "")</f>
        <v/>
      </c>
      <c r="AY960" s="301" t="e">
        <f t="shared" si="372"/>
        <v>#REF!</v>
      </c>
      <c r="AZ960" s="362" t="e">
        <f t="array" ref="AZ960">IF($AY960="", "", IF( $AX960&lt;&gt;"", $AX960,INDEX(聲母資料表, $AY960, $AZ$5)))</f>
        <v>#REF!</v>
      </c>
      <c r="BA960" s="362" t="e">
        <f t="array" ref="BA960">IF($X960, "", INDEX(方音八音反切資料表, $AE960, $AJ960))</f>
        <v>#REF!</v>
      </c>
    </row>
    <row r="961" spans="2:53">
      <c r="B961" s="307">
        <f t="shared" si="354"/>
        <v>954</v>
      </c>
      <c r="C961" s="404" t="e">
        <f>MID(#REF!, B961, 1)</f>
        <v>#REF!</v>
      </c>
      <c r="D961" s="312"/>
      <c r="E961" s="312"/>
      <c r="F961" s="296"/>
      <c r="G961" s="418" t="e">
        <f t="shared" si="355"/>
        <v>#REF!</v>
      </c>
      <c r="H961" s="269" t="e" cm="1">
        <f t="array" ref="H961">IF( OR($U961, NOT($V961), $X961), "",  $AF961 &amp; INDEX(中文數值資料表, $AJ961, 2) &amp; $AC961)</f>
        <v>#REF!</v>
      </c>
      <c r="I961" s="332" t="e">
        <f t="shared" si="356"/>
        <v>#REF!</v>
      </c>
      <c r="J961" s="333" t="e">
        <f t="shared" si="357"/>
        <v>#REF!</v>
      </c>
      <c r="K961" s="334" t="e">
        <f t="shared" si="358"/>
        <v>#REF!</v>
      </c>
      <c r="L961" s="335" t="e">
        <f t="shared" si="359"/>
        <v>#REF!</v>
      </c>
      <c r="M961" s="270" t="e">
        <f t="shared" ca="1" si="360"/>
        <v>#REF!</v>
      </c>
      <c r="N961" s="270" t="e">
        <f t="shared" ca="1" si="361"/>
        <v>#REF!</v>
      </c>
      <c r="O961" s="270" t="e">
        <f t="shared" ca="1" si="362"/>
        <v>#REF!</v>
      </c>
      <c r="P961" s="270" t="e">
        <f t="shared" ca="1" si="378"/>
        <v>#REF!</v>
      </c>
      <c r="Q961" s="270" t="e">
        <f t="shared" ca="1" si="378"/>
        <v>#REF!</v>
      </c>
      <c r="R961" s="271" t="e">
        <f t="shared" ca="1" si="363"/>
        <v>#REF!</v>
      </c>
      <c r="S961" s="271" t="e">
        <f t="shared" ca="1" si="364"/>
        <v>#REF!</v>
      </c>
      <c r="T961" s="244"/>
      <c r="U961" s="272" t="b">
        <f t="shared" si="365"/>
        <v>0</v>
      </c>
      <c r="V961" s="272" t="e">
        <f t="shared" si="366"/>
        <v>#REF!</v>
      </c>
      <c r="W961" s="272" t="e">
        <f t="shared" si="374"/>
        <v>#REF!</v>
      </c>
      <c r="X961" s="272" t="e">
        <f t="shared" si="367"/>
        <v>#REF!</v>
      </c>
      <c r="Y961" s="272" t="e">
        <f t="shared" si="368"/>
        <v>#REF!</v>
      </c>
      <c r="Z961" s="298"/>
      <c r="AA961" s="305" t="e">
        <f t="shared" si="369"/>
        <v>#REF!</v>
      </c>
      <c r="AB961" s="301" t="e" cm="1">
        <f t="array" ref="AB961">IF( $AA961="", "", INDEX(聲母資料表, $AA961, AB$5))</f>
        <v>#REF!</v>
      </c>
      <c r="AC961" s="301" t="e" cm="1">
        <f t="array" ref="AC961">IF( $AA961="", "", INDEX(聲母資料表, $AA961, AC$5))</f>
        <v>#REF!</v>
      </c>
      <c r="AD961" s="305" t="e">
        <f t="shared" si="370"/>
        <v>#REF!</v>
      </c>
      <c r="AE961" s="301" t="e" cm="1">
        <f t="array" ref="AE961">IF( $X961, "", INDEX(韻母資料表, AD961, AE$5))</f>
        <v>#REF!</v>
      </c>
      <c r="AF961" s="301" t="e" cm="1">
        <f t="array" ref="AF961">IF( $X961, "", INDEX(韻母資料表, AE961, AF$5))</f>
        <v>#REF!</v>
      </c>
      <c r="AG961" s="298"/>
      <c r="AH961" s="301" t="e">
        <f t="array" ref="AH961">IF( $X961, "", IF( INDEX(韻母資料表, AD961, $AH$5) = "入聲", TRUE, FALSE) )</f>
        <v>#REF!</v>
      </c>
      <c r="AI961" s="302" t="e">
        <f t="shared" si="371"/>
        <v>#REF!</v>
      </c>
      <c r="AJ961" s="302" t="e">
        <f t="shared" si="376"/>
        <v>#REF!</v>
      </c>
      <c r="AK961" s="362" t="e">
        <f t="array" ref="AK961">IF( $X961, "", INDEX(韻母資料表, $AD961, $AK$5))</f>
        <v>#REF!</v>
      </c>
      <c r="AL961" s="362" t="e">
        <f t="array" ref="AL961">IF($X961, "", INDEX(白話字韻母八聲調資料表, $AE961, $AJ961))</f>
        <v>#REF!</v>
      </c>
      <c r="AM961" s="298"/>
      <c r="AN961" s="362" t="e" cm="1">
        <f t="array" ref="AN961">IF($W961, "", INDEX(聲母資料表, $AA961, AN$5))</f>
        <v>#REF!</v>
      </c>
      <c r="AO961" s="367" t="e" cm="1">
        <f t="array" ref="AO961">IF($X961, "", INDEX(韻母資料表, $AD961, AO$5))</f>
        <v>#REF!</v>
      </c>
      <c r="AP961" s="362" t="e" cm="1">
        <f t="array" ref="AP961">IF($X961, "", INDEX(台羅韻母八聲調資料表, $AE961, $F961))</f>
        <v>#REF!</v>
      </c>
      <c r="AQ961" s="298"/>
      <c r="AR961" s="302" t="e">
        <f t="array" ref="AR961">IF($W961, "", INDEX(聲母資料表, $AA961, $AR$5))</f>
        <v>#REF!</v>
      </c>
      <c r="AS961" s="303" t="e">
        <f t="array" ref="AS961">IF($X961, "", INDEX(韻母資料表, $AD961, $AS$5))</f>
        <v>#REF!</v>
      </c>
      <c r="AT961" s="302" t="e">
        <f t="array" ref="AT961">IF($X961, "", INDEX(閩拼韻母八聲調資料表, $AE961, $AJ961))</f>
        <v>#REF!</v>
      </c>
      <c r="AV961" s="301" t="b">
        <f t="shared" si="373"/>
        <v>0</v>
      </c>
      <c r="AW961" s="301" t="str">
        <f>IF( $AV961, IFERROR( IF(MATCH( $E961, 顎音化聲母!$H$9:$H$37, 0), TRUE, FALSE), FALSE), "")</f>
        <v/>
      </c>
      <c r="AX961" s="301" t="str">
        <f t="array" ref="AX961">IF( AND($AV961, $AW961), INDEX(顎音化聲母資料表, MATCH( $D961 &amp; $E961, 顎音化聲母!$L$5:$L$136, 0), 3), "")</f>
        <v/>
      </c>
      <c r="AY961" s="301" t="e">
        <f t="shared" si="372"/>
        <v>#REF!</v>
      </c>
      <c r="AZ961" s="362" t="e">
        <f t="array" ref="AZ961">IF($AY961="", "", IF( $AX961&lt;&gt;"", $AX961,INDEX(聲母資料表, $AY961, $AZ$5)))</f>
        <v>#REF!</v>
      </c>
      <c r="BA961" s="362" t="e">
        <f t="array" ref="BA961">IF($X961, "", INDEX(方音八音反切資料表, $AE961, $AJ961))</f>
        <v>#REF!</v>
      </c>
    </row>
    <row r="962" spans="2:53">
      <c r="B962" s="307">
        <f t="shared" si="354"/>
        <v>955</v>
      </c>
      <c r="C962" s="404" t="e">
        <f>MID(#REF!, B962, 1)</f>
        <v>#REF!</v>
      </c>
      <c r="D962" s="312"/>
      <c r="E962" s="312"/>
      <c r="F962" s="296"/>
      <c r="G962" s="418" t="e">
        <f t="shared" si="355"/>
        <v>#REF!</v>
      </c>
      <c r="H962" s="269" t="e" cm="1">
        <f t="array" ref="H962">IF( OR($U962, NOT($V962), $X962), "",  $AF962 &amp; INDEX(中文數值資料表, $AJ962, 2) &amp; $AC962)</f>
        <v>#REF!</v>
      </c>
      <c r="I962" s="332" t="e">
        <f t="shared" si="356"/>
        <v>#REF!</v>
      </c>
      <c r="J962" s="333" t="e">
        <f t="shared" si="357"/>
        <v>#REF!</v>
      </c>
      <c r="K962" s="334" t="e">
        <f t="shared" si="358"/>
        <v>#REF!</v>
      </c>
      <c r="L962" s="335" t="e">
        <f t="shared" si="359"/>
        <v>#REF!</v>
      </c>
      <c r="M962" s="270" t="e">
        <f t="shared" ca="1" si="360"/>
        <v>#REF!</v>
      </c>
      <c r="N962" s="270" t="e">
        <f t="shared" ca="1" si="361"/>
        <v>#REF!</v>
      </c>
      <c r="O962" s="270" t="e">
        <f t="shared" ca="1" si="362"/>
        <v>#REF!</v>
      </c>
      <c r="P962" s="270" t="e">
        <f t="shared" ca="1" si="378"/>
        <v>#REF!</v>
      </c>
      <c r="Q962" s="270" t="e">
        <f t="shared" ca="1" si="378"/>
        <v>#REF!</v>
      </c>
      <c r="R962" s="271" t="e">
        <f t="shared" ca="1" si="363"/>
        <v>#REF!</v>
      </c>
      <c r="S962" s="271" t="e">
        <f t="shared" ca="1" si="364"/>
        <v>#REF!</v>
      </c>
      <c r="T962" s="244"/>
      <c r="U962" s="272" t="b">
        <f t="shared" si="365"/>
        <v>0</v>
      </c>
      <c r="V962" s="272" t="e">
        <f t="shared" si="366"/>
        <v>#REF!</v>
      </c>
      <c r="W962" s="272" t="e">
        <f t="shared" si="374"/>
        <v>#REF!</v>
      </c>
      <c r="X962" s="272" t="e">
        <f t="shared" si="367"/>
        <v>#REF!</v>
      </c>
      <c r="Y962" s="272" t="e">
        <f t="shared" si="368"/>
        <v>#REF!</v>
      </c>
      <c r="Z962" s="298"/>
      <c r="AA962" s="305" t="e">
        <f t="shared" si="369"/>
        <v>#REF!</v>
      </c>
      <c r="AB962" s="301" t="e" cm="1">
        <f t="array" ref="AB962">IF( $AA962="", "", INDEX(聲母資料表, $AA962, AB$5))</f>
        <v>#REF!</v>
      </c>
      <c r="AC962" s="301" t="e" cm="1">
        <f t="array" ref="AC962">IF( $AA962="", "", INDEX(聲母資料表, $AA962, AC$5))</f>
        <v>#REF!</v>
      </c>
      <c r="AD962" s="305" t="e">
        <f t="shared" si="370"/>
        <v>#REF!</v>
      </c>
      <c r="AE962" s="301" t="e" cm="1">
        <f t="array" ref="AE962">IF( $X962, "", INDEX(韻母資料表, AD962, AE$5))</f>
        <v>#REF!</v>
      </c>
      <c r="AF962" s="301" t="e" cm="1">
        <f t="array" ref="AF962">IF( $X962, "", INDEX(韻母資料表, AE962, AF$5))</f>
        <v>#REF!</v>
      </c>
      <c r="AG962" s="298"/>
      <c r="AH962" s="301" t="e">
        <f t="array" ref="AH962">IF( $X962, "", IF( INDEX(韻母資料表, AD962, $AH$5) = "入聲", TRUE, FALSE) )</f>
        <v>#REF!</v>
      </c>
      <c r="AI962" s="302" t="e">
        <f t="shared" si="371"/>
        <v>#REF!</v>
      </c>
      <c r="AJ962" s="302" t="e">
        <f t="shared" si="376"/>
        <v>#REF!</v>
      </c>
      <c r="AK962" s="362" t="e">
        <f t="array" ref="AK962">IF( $X962, "", INDEX(韻母資料表, $AD962, $AK$5))</f>
        <v>#REF!</v>
      </c>
      <c r="AL962" s="362" t="e">
        <f t="array" ref="AL962">IF($X962, "", INDEX(白話字韻母八聲調資料表, $AE962, $AJ962))</f>
        <v>#REF!</v>
      </c>
      <c r="AM962" s="298"/>
      <c r="AN962" s="362" t="e" cm="1">
        <f t="array" ref="AN962">IF($W962, "", INDEX(聲母資料表, $AA962, AN$5))</f>
        <v>#REF!</v>
      </c>
      <c r="AO962" s="367" t="e" cm="1">
        <f t="array" ref="AO962">IF($X962, "", INDEX(韻母資料表, $AD962, AO$5))</f>
        <v>#REF!</v>
      </c>
      <c r="AP962" s="362" t="e" cm="1">
        <f t="array" ref="AP962">IF($X962, "", INDEX(台羅韻母八聲調資料表, $AE962, $F962))</f>
        <v>#REF!</v>
      </c>
      <c r="AQ962" s="298"/>
      <c r="AR962" s="302" t="e">
        <f t="array" ref="AR962">IF($W962, "", INDEX(聲母資料表, $AA962, $AR$5))</f>
        <v>#REF!</v>
      </c>
      <c r="AS962" s="303" t="e">
        <f t="array" ref="AS962">IF($X962, "", INDEX(韻母資料表, $AD962, $AS$5))</f>
        <v>#REF!</v>
      </c>
      <c r="AT962" s="302" t="e">
        <f t="array" ref="AT962">IF($X962, "", INDEX(閩拼韻母八聲調資料表, $AE962, $AJ962))</f>
        <v>#REF!</v>
      </c>
      <c r="AV962" s="301" t="b">
        <f t="shared" si="373"/>
        <v>0</v>
      </c>
      <c r="AW962" s="301" t="str">
        <f>IF( $AV962, IFERROR( IF(MATCH( $E962, 顎音化聲母!$H$9:$H$37, 0), TRUE, FALSE), FALSE), "")</f>
        <v/>
      </c>
      <c r="AX962" s="301" t="str">
        <f t="array" ref="AX962">IF( AND($AV962, $AW962), INDEX(顎音化聲母資料表, MATCH( $D962 &amp; $E962, 顎音化聲母!$L$5:$L$136, 0), 3), "")</f>
        <v/>
      </c>
      <c r="AY962" s="301" t="e">
        <f t="shared" si="372"/>
        <v>#REF!</v>
      </c>
      <c r="AZ962" s="362" t="e">
        <f t="array" ref="AZ962">IF($AY962="", "", IF( $AX962&lt;&gt;"", $AX962,INDEX(聲母資料表, $AY962, $AZ$5)))</f>
        <v>#REF!</v>
      </c>
      <c r="BA962" s="362" t="e">
        <f t="array" ref="BA962">IF($X962, "", INDEX(方音八音反切資料表, $AE962, $AJ962))</f>
        <v>#REF!</v>
      </c>
    </row>
    <row r="963" spans="2:53">
      <c r="B963" s="307">
        <f t="shared" si="354"/>
        <v>956</v>
      </c>
      <c r="C963" s="404" t="e">
        <f>MID(#REF!, B963, 1)</f>
        <v>#REF!</v>
      </c>
      <c r="D963" s="312"/>
      <c r="E963" s="312"/>
      <c r="F963" s="296"/>
      <c r="G963" s="418" t="e">
        <f t="shared" si="355"/>
        <v>#REF!</v>
      </c>
      <c r="H963" s="269" t="e" cm="1">
        <f t="array" ref="H963">IF( OR($U963, NOT($V963), $X963), "",  $AF963 &amp; INDEX(中文數值資料表, $AJ963, 2) &amp; $AC963)</f>
        <v>#REF!</v>
      </c>
      <c r="I963" s="332" t="e">
        <f t="shared" si="356"/>
        <v>#REF!</v>
      </c>
      <c r="J963" s="333" t="e">
        <f t="shared" si="357"/>
        <v>#REF!</v>
      </c>
      <c r="K963" s="334" t="e">
        <f t="shared" si="358"/>
        <v>#REF!</v>
      </c>
      <c r="L963" s="335" t="e">
        <f t="shared" si="359"/>
        <v>#REF!</v>
      </c>
      <c r="M963" s="270" t="e">
        <f t="shared" ca="1" si="360"/>
        <v>#REF!</v>
      </c>
      <c r="N963" s="270" t="e">
        <f t="shared" ca="1" si="361"/>
        <v>#REF!</v>
      </c>
      <c r="O963" s="270" t="e">
        <f t="shared" ca="1" si="362"/>
        <v>#REF!</v>
      </c>
      <c r="P963" s="270" t="e">
        <f t="shared" ca="1" si="378"/>
        <v>#REF!</v>
      </c>
      <c r="Q963" s="270" t="e">
        <f t="shared" ca="1" si="378"/>
        <v>#REF!</v>
      </c>
      <c r="R963" s="271" t="e">
        <f t="shared" ca="1" si="363"/>
        <v>#REF!</v>
      </c>
      <c r="S963" s="271" t="e">
        <f t="shared" ca="1" si="364"/>
        <v>#REF!</v>
      </c>
      <c r="T963" s="244"/>
      <c r="U963" s="272" t="b">
        <f t="shared" si="365"/>
        <v>0</v>
      </c>
      <c r="V963" s="272" t="e">
        <f t="shared" si="366"/>
        <v>#REF!</v>
      </c>
      <c r="W963" s="272" t="e">
        <f t="shared" si="374"/>
        <v>#REF!</v>
      </c>
      <c r="X963" s="272" t="e">
        <f t="shared" si="367"/>
        <v>#REF!</v>
      </c>
      <c r="Y963" s="272" t="e">
        <f t="shared" si="368"/>
        <v>#REF!</v>
      </c>
      <c r="Z963" s="298"/>
      <c r="AA963" s="305" t="e">
        <f t="shared" si="369"/>
        <v>#REF!</v>
      </c>
      <c r="AB963" s="301" t="e" cm="1">
        <f t="array" ref="AB963">IF( $AA963="", "", INDEX(聲母資料表, $AA963, AB$5))</f>
        <v>#REF!</v>
      </c>
      <c r="AC963" s="301" t="e" cm="1">
        <f t="array" ref="AC963">IF( $AA963="", "", INDEX(聲母資料表, $AA963, AC$5))</f>
        <v>#REF!</v>
      </c>
      <c r="AD963" s="305" t="e">
        <f t="shared" si="370"/>
        <v>#REF!</v>
      </c>
      <c r="AE963" s="301" t="e" cm="1">
        <f t="array" ref="AE963">IF( $X963, "", INDEX(韻母資料表, AD963, AE$5))</f>
        <v>#REF!</v>
      </c>
      <c r="AF963" s="301" t="e" cm="1">
        <f t="array" ref="AF963">IF( $X963, "", INDEX(韻母資料表, AE963, AF$5))</f>
        <v>#REF!</v>
      </c>
      <c r="AG963" s="298"/>
      <c r="AH963" s="301" t="e">
        <f t="array" ref="AH963">IF( $X963, "", IF( INDEX(韻母資料表, AD963, $AH$5) = "入聲", TRUE, FALSE) )</f>
        <v>#REF!</v>
      </c>
      <c r="AI963" s="302" t="e">
        <f t="shared" si="371"/>
        <v>#REF!</v>
      </c>
      <c r="AJ963" s="302" t="e">
        <f t="shared" si="376"/>
        <v>#REF!</v>
      </c>
      <c r="AK963" s="362" t="e">
        <f t="array" ref="AK963">IF( $X963, "", INDEX(韻母資料表, $AD963, $AK$5))</f>
        <v>#REF!</v>
      </c>
      <c r="AL963" s="362" t="e">
        <f t="array" ref="AL963">IF($X963, "", INDEX(白話字韻母八聲調資料表, $AE963, $AJ963))</f>
        <v>#REF!</v>
      </c>
      <c r="AM963" s="298"/>
      <c r="AN963" s="362" t="e" cm="1">
        <f t="array" ref="AN963">IF($W963, "", INDEX(聲母資料表, $AA963, AN$5))</f>
        <v>#REF!</v>
      </c>
      <c r="AO963" s="367" t="e" cm="1">
        <f t="array" ref="AO963">IF($X963, "", INDEX(韻母資料表, $AD963, AO$5))</f>
        <v>#REF!</v>
      </c>
      <c r="AP963" s="362" t="e" cm="1">
        <f t="array" ref="AP963">IF($X963, "", INDEX(台羅韻母八聲調資料表, $AE963, $F963))</f>
        <v>#REF!</v>
      </c>
      <c r="AQ963" s="298"/>
      <c r="AR963" s="302" t="e">
        <f t="array" ref="AR963">IF($W963, "", INDEX(聲母資料表, $AA963, $AR$5))</f>
        <v>#REF!</v>
      </c>
      <c r="AS963" s="303" t="e">
        <f t="array" ref="AS963">IF($X963, "", INDEX(韻母資料表, $AD963, $AS$5))</f>
        <v>#REF!</v>
      </c>
      <c r="AT963" s="302" t="e">
        <f t="array" ref="AT963">IF($X963, "", INDEX(閩拼韻母八聲調資料表, $AE963, $AJ963))</f>
        <v>#REF!</v>
      </c>
      <c r="AV963" s="301" t="b">
        <f t="shared" si="373"/>
        <v>0</v>
      </c>
      <c r="AW963" s="301" t="str">
        <f>IF( $AV963, IFERROR( IF(MATCH( $E963, 顎音化聲母!$H$9:$H$37, 0), TRUE, FALSE), FALSE), "")</f>
        <v/>
      </c>
      <c r="AX963" s="301" t="str">
        <f t="array" ref="AX963">IF( AND($AV963, $AW963), INDEX(顎音化聲母資料表, MATCH( $D963 &amp; $E963, 顎音化聲母!$L$5:$L$136, 0), 3), "")</f>
        <v/>
      </c>
      <c r="AY963" s="301" t="e">
        <f t="shared" si="372"/>
        <v>#REF!</v>
      </c>
      <c r="AZ963" s="362" t="e">
        <f t="array" ref="AZ963">IF($AY963="", "", IF( $AX963&lt;&gt;"", $AX963,INDEX(聲母資料表, $AY963, $AZ$5)))</f>
        <v>#REF!</v>
      </c>
      <c r="BA963" s="362" t="e">
        <f t="array" ref="BA963">IF($X963, "", INDEX(方音八音反切資料表, $AE963, $AJ963))</f>
        <v>#REF!</v>
      </c>
    </row>
    <row r="964" spans="2:53">
      <c r="B964" s="307">
        <f t="shared" si="354"/>
        <v>957</v>
      </c>
      <c r="C964" s="404" t="e">
        <f>MID(#REF!, B964, 1)</f>
        <v>#REF!</v>
      </c>
      <c r="D964" s="312"/>
      <c r="E964" s="312"/>
      <c r="F964" s="296"/>
      <c r="G964" s="418" t="e">
        <f t="shared" si="355"/>
        <v>#REF!</v>
      </c>
      <c r="H964" s="269" t="e" cm="1">
        <f t="array" ref="H964">IF( OR($U964, NOT($V964), $X964), "",  $AF964 &amp; INDEX(中文數值資料表, $AJ964, 2) &amp; $AC964)</f>
        <v>#REF!</v>
      </c>
      <c r="I964" s="332" t="e">
        <f t="shared" si="356"/>
        <v>#REF!</v>
      </c>
      <c r="J964" s="333" t="e">
        <f t="shared" si="357"/>
        <v>#REF!</v>
      </c>
      <c r="K964" s="334" t="e">
        <f t="shared" si="358"/>
        <v>#REF!</v>
      </c>
      <c r="L964" s="335" t="e">
        <f t="shared" si="359"/>
        <v>#REF!</v>
      </c>
      <c r="M964" s="270" t="e">
        <f t="shared" ca="1" si="360"/>
        <v>#REF!</v>
      </c>
      <c r="N964" s="270" t="e">
        <f t="shared" ca="1" si="361"/>
        <v>#REF!</v>
      </c>
      <c r="O964" s="270" t="e">
        <f t="shared" ca="1" si="362"/>
        <v>#REF!</v>
      </c>
      <c r="P964" s="270" t="e">
        <f t="shared" ca="1" si="378"/>
        <v>#REF!</v>
      </c>
      <c r="Q964" s="270" t="e">
        <f t="shared" ca="1" si="378"/>
        <v>#REF!</v>
      </c>
      <c r="R964" s="271" t="e">
        <f t="shared" ca="1" si="363"/>
        <v>#REF!</v>
      </c>
      <c r="S964" s="271" t="e">
        <f t="shared" ca="1" si="364"/>
        <v>#REF!</v>
      </c>
      <c r="T964" s="244"/>
      <c r="U964" s="272" t="b">
        <f t="shared" si="365"/>
        <v>0</v>
      </c>
      <c r="V964" s="272" t="e">
        <f t="shared" si="366"/>
        <v>#REF!</v>
      </c>
      <c r="W964" s="272" t="e">
        <f t="shared" si="374"/>
        <v>#REF!</v>
      </c>
      <c r="X964" s="272" t="e">
        <f t="shared" si="367"/>
        <v>#REF!</v>
      </c>
      <c r="Y964" s="272" t="e">
        <f t="shared" si="368"/>
        <v>#REF!</v>
      </c>
      <c r="Z964" s="298"/>
      <c r="AA964" s="305" t="e">
        <f t="shared" si="369"/>
        <v>#REF!</v>
      </c>
      <c r="AB964" s="301" t="e" cm="1">
        <f t="array" ref="AB964">IF( $AA964="", "", INDEX(聲母資料表, $AA964, AB$5))</f>
        <v>#REF!</v>
      </c>
      <c r="AC964" s="301" t="e" cm="1">
        <f t="array" ref="AC964">IF( $AA964="", "", INDEX(聲母資料表, $AA964, AC$5))</f>
        <v>#REF!</v>
      </c>
      <c r="AD964" s="305" t="e">
        <f t="shared" si="370"/>
        <v>#REF!</v>
      </c>
      <c r="AE964" s="301" t="e" cm="1">
        <f t="array" ref="AE964">IF( $X964, "", INDEX(韻母資料表, AD964, AE$5))</f>
        <v>#REF!</v>
      </c>
      <c r="AF964" s="301" t="e" cm="1">
        <f t="array" ref="AF964">IF( $X964, "", INDEX(韻母資料表, AE964, AF$5))</f>
        <v>#REF!</v>
      </c>
      <c r="AG964" s="298"/>
      <c r="AH964" s="301" t="e">
        <f t="array" ref="AH964">IF( $X964, "", IF( INDEX(韻母資料表, AD964, $AH$5) = "入聲", TRUE, FALSE) )</f>
        <v>#REF!</v>
      </c>
      <c r="AI964" s="302" t="e">
        <f t="shared" si="371"/>
        <v>#REF!</v>
      </c>
      <c r="AJ964" s="302" t="e">
        <f t="shared" si="376"/>
        <v>#REF!</v>
      </c>
      <c r="AK964" s="362" t="e">
        <f t="array" ref="AK964">IF( $X964, "", INDEX(韻母資料表, $AD964, $AK$5))</f>
        <v>#REF!</v>
      </c>
      <c r="AL964" s="362" t="e">
        <f t="array" ref="AL964">IF($X964, "", INDEX(白話字韻母八聲調資料表, $AE964, $AJ964))</f>
        <v>#REF!</v>
      </c>
      <c r="AM964" s="298"/>
      <c r="AN964" s="362" t="e" cm="1">
        <f t="array" ref="AN964">IF($W964, "", INDEX(聲母資料表, $AA964, AN$5))</f>
        <v>#REF!</v>
      </c>
      <c r="AO964" s="367" t="e" cm="1">
        <f t="array" ref="AO964">IF($X964, "", INDEX(韻母資料表, $AD964, AO$5))</f>
        <v>#REF!</v>
      </c>
      <c r="AP964" s="362" t="e" cm="1">
        <f t="array" ref="AP964">IF($X964, "", INDEX(台羅韻母八聲調資料表, $AE964, $F964))</f>
        <v>#REF!</v>
      </c>
      <c r="AQ964" s="298"/>
      <c r="AR964" s="302" t="e">
        <f t="array" ref="AR964">IF($W964, "", INDEX(聲母資料表, $AA964, $AR$5))</f>
        <v>#REF!</v>
      </c>
      <c r="AS964" s="303" t="e">
        <f t="array" ref="AS964">IF($X964, "", INDEX(韻母資料表, $AD964, $AS$5))</f>
        <v>#REF!</v>
      </c>
      <c r="AT964" s="302" t="e">
        <f t="array" ref="AT964">IF($X964, "", INDEX(閩拼韻母八聲調資料表, $AE964, $AJ964))</f>
        <v>#REF!</v>
      </c>
      <c r="AV964" s="301" t="b">
        <f t="shared" si="373"/>
        <v>0</v>
      </c>
      <c r="AW964" s="301" t="str">
        <f>IF( $AV964, IFERROR( IF(MATCH( $E964, 顎音化聲母!$H$9:$H$37, 0), TRUE, FALSE), FALSE), "")</f>
        <v/>
      </c>
      <c r="AX964" s="301" t="str">
        <f t="array" ref="AX964">IF( AND($AV964, $AW964), INDEX(顎音化聲母資料表, MATCH( $D964 &amp; $E964, 顎音化聲母!$L$5:$L$136, 0), 3), "")</f>
        <v/>
      </c>
      <c r="AY964" s="301" t="e">
        <f t="shared" si="372"/>
        <v>#REF!</v>
      </c>
      <c r="AZ964" s="362" t="e">
        <f t="array" ref="AZ964">IF($AY964="", "", IF( $AX964&lt;&gt;"", $AX964,INDEX(聲母資料表, $AY964, $AZ$5)))</f>
        <v>#REF!</v>
      </c>
      <c r="BA964" s="362" t="e">
        <f t="array" ref="BA964">IF($X964, "", INDEX(方音八音反切資料表, $AE964, $AJ964))</f>
        <v>#REF!</v>
      </c>
    </row>
    <row r="965" spans="2:53">
      <c r="B965" s="307">
        <f t="shared" si="354"/>
        <v>958</v>
      </c>
      <c r="C965" s="404" t="e">
        <f>MID(#REF!, B965, 1)</f>
        <v>#REF!</v>
      </c>
      <c r="D965" s="312"/>
      <c r="E965" s="312"/>
      <c r="F965" s="296"/>
      <c r="G965" s="418" t="e">
        <f t="shared" si="355"/>
        <v>#REF!</v>
      </c>
      <c r="H965" s="269" t="e" cm="1">
        <f t="array" ref="H965">IF( OR($U965, NOT($V965), $X965), "",  $AF965 &amp; INDEX(中文數值資料表, $AJ965, 2) &amp; $AC965)</f>
        <v>#REF!</v>
      </c>
      <c r="I965" s="332" t="e">
        <f t="shared" si="356"/>
        <v>#REF!</v>
      </c>
      <c r="J965" s="333" t="e">
        <f t="shared" si="357"/>
        <v>#REF!</v>
      </c>
      <c r="K965" s="334" t="e">
        <f t="shared" si="358"/>
        <v>#REF!</v>
      </c>
      <c r="L965" s="335" t="e">
        <f t="shared" si="359"/>
        <v>#REF!</v>
      </c>
      <c r="M965" s="270" t="e">
        <f t="shared" ca="1" si="360"/>
        <v>#REF!</v>
      </c>
      <c r="N965" s="270" t="e">
        <f t="shared" ca="1" si="361"/>
        <v>#REF!</v>
      </c>
      <c r="O965" s="270" t="e">
        <f t="shared" ca="1" si="362"/>
        <v>#REF!</v>
      </c>
      <c r="P965" s="270" t="e">
        <f t="shared" ca="1" si="378"/>
        <v>#REF!</v>
      </c>
      <c r="Q965" s="270" t="e">
        <f t="shared" ca="1" si="378"/>
        <v>#REF!</v>
      </c>
      <c r="R965" s="271" t="e">
        <f t="shared" ca="1" si="363"/>
        <v>#REF!</v>
      </c>
      <c r="S965" s="271" t="e">
        <f t="shared" ca="1" si="364"/>
        <v>#REF!</v>
      </c>
      <c r="T965" s="244"/>
      <c r="U965" s="272" t="b">
        <f t="shared" si="365"/>
        <v>0</v>
      </c>
      <c r="V965" s="272" t="e">
        <f t="shared" si="366"/>
        <v>#REF!</v>
      </c>
      <c r="W965" s="272" t="e">
        <f t="shared" si="374"/>
        <v>#REF!</v>
      </c>
      <c r="X965" s="272" t="e">
        <f t="shared" si="367"/>
        <v>#REF!</v>
      </c>
      <c r="Y965" s="272" t="e">
        <f t="shared" si="368"/>
        <v>#REF!</v>
      </c>
      <c r="Z965" s="298"/>
      <c r="AA965" s="305" t="e">
        <f t="shared" si="369"/>
        <v>#REF!</v>
      </c>
      <c r="AB965" s="301" t="e" cm="1">
        <f t="array" ref="AB965">IF( $AA965="", "", INDEX(聲母資料表, $AA965, AB$5))</f>
        <v>#REF!</v>
      </c>
      <c r="AC965" s="301" t="e" cm="1">
        <f t="array" ref="AC965">IF( $AA965="", "", INDEX(聲母資料表, $AA965, AC$5))</f>
        <v>#REF!</v>
      </c>
      <c r="AD965" s="305" t="e">
        <f t="shared" si="370"/>
        <v>#REF!</v>
      </c>
      <c r="AE965" s="301" t="e" cm="1">
        <f t="array" ref="AE965">IF( $X965, "", INDEX(韻母資料表, AD965, AE$5))</f>
        <v>#REF!</v>
      </c>
      <c r="AF965" s="301" t="e" cm="1">
        <f t="array" ref="AF965">IF( $X965, "", INDEX(韻母資料表, AE965, AF$5))</f>
        <v>#REF!</v>
      </c>
      <c r="AG965" s="298"/>
      <c r="AH965" s="301" t="e">
        <f t="array" ref="AH965">IF( $X965, "", IF( INDEX(韻母資料表, AD965, $AH$5) = "入聲", TRUE, FALSE) )</f>
        <v>#REF!</v>
      </c>
      <c r="AI965" s="302" t="e">
        <f t="shared" si="371"/>
        <v>#REF!</v>
      </c>
      <c r="AJ965" s="302" t="e">
        <f t="shared" si="376"/>
        <v>#REF!</v>
      </c>
      <c r="AK965" s="362" t="e">
        <f t="array" ref="AK965">IF( $X965, "", INDEX(韻母資料表, $AD965, $AK$5))</f>
        <v>#REF!</v>
      </c>
      <c r="AL965" s="362" t="e">
        <f t="array" ref="AL965">IF($X965, "", INDEX(白話字韻母八聲調資料表, $AE965, $AJ965))</f>
        <v>#REF!</v>
      </c>
      <c r="AM965" s="298"/>
      <c r="AN965" s="362" t="e" cm="1">
        <f t="array" ref="AN965">IF($W965, "", INDEX(聲母資料表, $AA965, AN$5))</f>
        <v>#REF!</v>
      </c>
      <c r="AO965" s="367" t="e" cm="1">
        <f t="array" ref="AO965">IF($X965, "", INDEX(韻母資料表, $AD965, AO$5))</f>
        <v>#REF!</v>
      </c>
      <c r="AP965" s="362" t="e" cm="1">
        <f t="array" ref="AP965">IF($X965, "", INDEX(台羅韻母八聲調資料表, $AE965, $F965))</f>
        <v>#REF!</v>
      </c>
      <c r="AQ965" s="298"/>
      <c r="AR965" s="302" t="e">
        <f t="array" ref="AR965">IF($W965, "", INDEX(聲母資料表, $AA965, $AR$5))</f>
        <v>#REF!</v>
      </c>
      <c r="AS965" s="303" t="e">
        <f t="array" ref="AS965">IF($X965, "", INDEX(韻母資料表, $AD965, $AS$5))</f>
        <v>#REF!</v>
      </c>
      <c r="AT965" s="302" t="e">
        <f t="array" ref="AT965">IF($X965, "", INDEX(閩拼韻母八聲調資料表, $AE965, $AJ965))</f>
        <v>#REF!</v>
      </c>
      <c r="AV965" s="301" t="b">
        <f t="shared" si="373"/>
        <v>0</v>
      </c>
      <c r="AW965" s="301" t="str">
        <f>IF( $AV965, IFERROR( IF(MATCH( $E965, 顎音化聲母!$H$9:$H$37, 0), TRUE, FALSE), FALSE), "")</f>
        <v/>
      </c>
      <c r="AX965" s="301" t="str">
        <f t="array" ref="AX965">IF( AND($AV965, $AW965), INDEX(顎音化聲母資料表, MATCH( $D965 &amp; $E965, 顎音化聲母!$L$5:$L$136, 0), 3), "")</f>
        <v/>
      </c>
      <c r="AY965" s="301" t="e">
        <f t="shared" si="372"/>
        <v>#REF!</v>
      </c>
      <c r="AZ965" s="362" t="e">
        <f t="array" ref="AZ965">IF($AY965="", "", IF( $AX965&lt;&gt;"", $AX965,INDEX(聲母資料表, $AY965, $AZ$5)))</f>
        <v>#REF!</v>
      </c>
      <c r="BA965" s="362" t="e">
        <f t="array" ref="BA965">IF($X965, "", INDEX(方音八音反切資料表, $AE965, $AJ965))</f>
        <v>#REF!</v>
      </c>
    </row>
    <row r="966" spans="2:53">
      <c r="B966" s="307">
        <f t="shared" si="354"/>
        <v>959</v>
      </c>
      <c r="C966" s="404" t="e">
        <f>MID(#REF!, B966, 1)</f>
        <v>#REF!</v>
      </c>
      <c r="D966" s="312"/>
      <c r="E966" s="312"/>
      <c r="F966" s="296"/>
      <c r="G966" s="418" t="e">
        <f t="shared" si="355"/>
        <v>#REF!</v>
      </c>
      <c r="H966" s="269" t="e" cm="1">
        <f t="array" ref="H966">IF( OR($U966, NOT($V966), $X966), "",  $AF966 &amp; INDEX(中文數值資料表, $AJ966, 2) &amp; $AC966)</f>
        <v>#REF!</v>
      </c>
      <c r="I966" s="332" t="e">
        <f t="shared" si="356"/>
        <v>#REF!</v>
      </c>
      <c r="J966" s="333" t="e">
        <f t="shared" si="357"/>
        <v>#REF!</v>
      </c>
      <c r="K966" s="334" t="e">
        <f t="shared" si="358"/>
        <v>#REF!</v>
      </c>
      <c r="L966" s="335" t="e">
        <f t="shared" si="359"/>
        <v>#REF!</v>
      </c>
      <c r="M966" s="270" t="e">
        <f t="shared" ca="1" si="360"/>
        <v>#REF!</v>
      </c>
      <c r="N966" s="270" t="e">
        <f t="shared" ca="1" si="361"/>
        <v>#REF!</v>
      </c>
      <c r="O966" s="270" t="e">
        <f t="shared" ca="1" si="362"/>
        <v>#REF!</v>
      </c>
      <c r="P966" s="270" t="e">
        <f t="shared" ca="1" si="378"/>
        <v>#REF!</v>
      </c>
      <c r="Q966" s="270" t="e">
        <f t="shared" ca="1" si="378"/>
        <v>#REF!</v>
      </c>
      <c r="R966" s="271" t="e">
        <f t="shared" ca="1" si="363"/>
        <v>#REF!</v>
      </c>
      <c r="S966" s="271" t="e">
        <f t="shared" ca="1" si="364"/>
        <v>#REF!</v>
      </c>
      <c r="T966" s="244"/>
      <c r="U966" s="272" t="b">
        <f t="shared" si="365"/>
        <v>0</v>
      </c>
      <c r="V966" s="272" t="e">
        <f t="shared" si="366"/>
        <v>#REF!</v>
      </c>
      <c r="W966" s="272" t="e">
        <f t="shared" si="374"/>
        <v>#REF!</v>
      </c>
      <c r="X966" s="272" t="e">
        <f t="shared" si="367"/>
        <v>#REF!</v>
      </c>
      <c r="Y966" s="272" t="e">
        <f t="shared" si="368"/>
        <v>#REF!</v>
      </c>
      <c r="Z966" s="298"/>
      <c r="AA966" s="305" t="e">
        <f t="shared" si="369"/>
        <v>#REF!</v>
      </c>
      <c r="AB966" s="301" t="e" cm="1">
        <f t="array" ref="AB966">IF( $AA966="", "", INDEX(聲母資料表, $AA966, AB$5))</f>
        <v>#REF!</v>
      </c>
      <c r="AC966" s="301" t="e" cm="1">
        <f t="array" ref="AC966">IF( $AA966="", "", INDEX(聲母資料表, $AA966, AC$5))</f>
        <v>#REF!</v>
      </c>
      <c r="AD966" s="305" t="e">
        <f t="shared" si="370"/>
        <v>#REF!</v>
      </c>
      <c r="AE966" s="301" t="e" cm="1">
        <f t="array" ref="AE966">IF( $X966, "", INDEX(韻母資料表, AD966, AE$5))</f>
        <v>#REF!</v>
      </c>
      <c r="AF966" s="301" t="e" cm="1">
        <f t="array" ref="AF966">IF( $X966, "", INDEX(韻母資料表, AE966, AF$5))</f>
        <v>#REF!</v>
      </c>
      <c r="AG966" s="298"/>
      <c r="AH966" s="301" t="e">
        <f t="array" ref="AH966">IF( $X966, "", IF( INDEX(韻母資料表, AD966, $AH$5) = "入聲", TRUE, FALSE) )</f>
        <v>#REF!</v>
      </c>
      <c r="AI966" s="302" t="e">
        <f t="shared" si="371"/>
        <v>#REF!</v>
      </c>
      <c r="AJ966" s="302" t="e">
        <f t="shared" si="376"/>
        <v>#REF!</v>
      </c>
      <c r="AK966" s="362" t="e">
        <f t="array" ref="AK966">IF( $X966, "", INDEX(韻母資料表, $AD966, $AK$5))</f>
        <v>#REF!</v>
      </c>
      <c r="AL966" s="362" t="e">
        <f t="array" ref="AL966">IF($X966, "", INDEX(白話字韻母八聲調資料表, $AE966, $AJ966))</f>
        <v>#REF!</v>
      </c>
      <c r="AM966" s="298"/>
      <c r="AN966" s="362" t="e" cm="1">
        <f t="array" ref="AN966">IF($W966, "", INDEX(聲母資料表, $AA966, AN$5))</f>
        <v>#REF!</v>
      </c>
      <c r="AO966" s="367" t="e" cm="1">
        <f t="array" ref="AO966">IF($X966, "", INDEX(韻母資料表, $AD966, AO$5))</f>
        <v>#REF!</v>
      </c>
      <c r="AP966" s="362" t="e" cm="1">
        <f t="array" ref="AP966">IF($X966, "", INDEX(台羅韻母八聲調資料表, $AE966, $F966))</f>
        <v>#REF!</v>
      </c>
      <c r="AQ966" s="298"/>
      <c r="AR966" s="302" t="e">
        <f t="array" ref="AR966">IF($W966, "", INDEX(聲母資料表, $AA966, $AR$5))</f>
        <v>#REF!</v>
      </c>
      <c r="AS966" s="303" t="e">
        <f t="array" ref="AS966">IF($X966, "", INDEX(韻母資料表, $AD966, $AS$5))</f>
        <v>#REF!</v>
      </c>
      <c r="AT966" s="302" t="e">
        <f t="array" ref="AT966">IF($X966, "", INDEX(閩拼韻母八聲調資料表, $AE966, $AJ966))</f>
        <v>#REF!</v>
      </c>
      <c r="AV966" s="301" t="b">
        <f t="shared" si="373"/>
        <v>0</v>
      </c>
      <c r="AW966" s="301" t="str">
        <f>IF( $AV966, IFERROR( IF(MATCH( $E966, 顎音化聲母!$H$9:$H$37, 0), TRUE, FALSE), FALSE), "")</f>
        <v/>
      </c>
      <c r="AX966" s="301" t="str">
        <f t="array" ref="AX966">IF( AND($AV966, $AW966), INDEX(顎音化聲母資料表, MATCH( $D966 &amp; $E966, 顎音化聲母!$L$5:$L$136, 0), 3), "")</f>
        <v/>
      </c>
      <c r="AY966" s="301" t="e">
        <f t="shared" si="372"/>
        <v>#REF!</v>
      </c>
      <c r="AZ966" s="362" t="e">
        <f t="array" ref="AZ966">IF($AY966="", "", IF( $AX966&lt;&gt;"", $AX966,INDEX(聲母資料表, $AY966, $AZ$5)))</f>
        <v>#REF!</v>
      </c>
      <c r="BA966" s="362" t="e">
        <f t="array" ref="BA966">IF($X966, "", INDEX(方音八音反切資料表, $AE966, $AJ966))</f>
        <v>#REF!</v>
      </c>
    </row>
    <row r="967" spans="2:53">
      <c r="B967" s="307">
        <f t="shared" si="354"/>
        <v>960</v>
      </c>
      <c r="C967" s="404" t="e">
        <f>MID(#REF!, B967, 1)</f>
        <v>#REF!</v>
      </c>
      <c r="D967" s="312"/>
      <c r="E967" s="312"/>
      <c r="F967" s="296"/>
      <c r="G967" s="418" t="e">
        <f t="shared" si="355"/>
        <v>#REF!</v>
      </c>
      <c r="H967" s="269" t="e" cm="1">
        <f t="array" ref="H967">IF( OR($U967, NOT($V967), $X967), "",  $AF967 &amp; INDEX(中文數值資料表, $AJ967, 2) &amp; $AC967)</f>
        <v>#REF!</v>
      </c>
      <c r="I967" s="332" t="e">
        <f t="shared" si="356"/>
        <v>#REF!</v>
      </c>
      <c r="J967" s="333" t="e">
        <f t="shared" si="357"/>
        <v>#REF!</v>
      </c>
      <c r="K967" s="334" t="e">
        <f t="shared" si="358"/>
        <v>#REF!</v>
      </c>
      <c r="L967" s="335" t="e">
        <f t="shared" si="359"/>
        <v>#REF!</v>
      </c>
      <c r="M967" s="270" t="e">
        <f t="shared" ca="1" si="360"/>
        <v>#REF!</v>
      </c>
      <c r="N967" s="270" t="e">
        <f t="shared" ca="1" si="361"/>
        <v>#REF!</v>
      </c>
      <c r="O967" s="270" t="e">
        <f t="shared" ca="1" si="362"/>
        <v>#REF!</v>
      </c>
      <c r="P967" s="270" t="e">
        <f t="shared" ca="1" si="378"/>
        <v>#REF!</v>
      </c>
      <c r="Q967" s="270" t="e">
        <f t="shared" ca="1" si="378"/>
        <v>#REF!</v>
      </c>
      <c r="R967" s="271" t="e">
        <f t="shared" ca="1" si="363"/>
        <v>#REF!</v>
      </c>
      <c r="S967" s="271" t="e">
        <f t="shared" ca="1" si="364"/>
        <v>#REF!</v>
      </c>
      <c r="T967" s="244"/>
      <c r="U967" s="272" t="b">
        <f t="shared" si="365"/>
        <v>0</v>
      </c>
      <c r="V967" s="272" t="e">
        <f t="shared" si="366"/>
        <v>#REF!</v>
      </c>
      <c r="W967" s="272" t="e">
        <f t="shared" si="374"/>
        <v>#REF!</v>
      </c>
      <c r="X967" s="272" t="e">
        <f t="shared" si="367"/>
        <v>#REF!</v>
      </c>
      <c r="Y967" s="272" t="e">
        <f t="shared" si="368"/>
        <v>#REF!</v>
      </c>
      <c r="Z967" s="298"/>
      <c r="AA967" s="305" t="e">
        <f t="shared" si="369"/>
        <v>#REF!</v>
      </c>
      <c r="AB967" s="301" t="e" cm="1">
        <f t="array" ref="AB967">IF( $AA967="", "", INDEX(聲母資料表, $AA967, AB$5))</f>
        <v>#REF!</v>
      </c>
      <c r="AC967" s="301" t="e" cm="1">
        <f t="array" ref="AC967">IF( $AA967="", "", INDEX(聲母資料表, $AA967, AC$5))</f>
        <v>#REF!</v>
      </c>
      <c r="AD967" s="305" t="e">
        <f t="shared" si="370"/>
        <v>#REF!</v>
      </c>
      <c r="AE967" s="301" t="e" cm="1">
        <f t="array" ref="AE967">IF( $X967, "", INDEX(韻母資料表, AD967, AE$5))</f>
        <v>#REF!</v>
      </c>
      <c r="AF967" s="301" t="e" cm="1">
        <f t="array" ref="AF967">IF( $X967, "", INDEX(韻母資料表, AE967, AF$5))</f>
        <v>#REF!</v>
      </c>
      <c r="AG967" s="298"/>
      <c r="AH967" s="301" t="e">
        <f t="array" ref="AH967">IF( $X967, "", IF( INDEX(韻母資料表, AD967, $AH$5) = "入聲", TRUE, FALSE) )</f>
        <v>#REF!</v>
      </c>
      <c r="AI967" s="302" t="e">
        <f t="shared" si="371"/>
        <v>#REF!</v>
      </c>
      <c r="AJ967" s="302" t="e">
        <f t="shared" si="376"/>
        <v>#REF!</v>
      </c>
      <c r="AK967" s="362" t="e">
        <f t="array" ref="AK967">IF( $X967, "", INDEX(韻母資料表, $AD967, $AK$5))</f>
        <v>#REF!</v>
      </c>
      <c r="AL967" s="362" t="e">
        <f t="array" ref="AL967">IF($X967, "", INDEX(白話字韻母八聲調資料表, $AE967, $AJ967))</f>
        <v>#REF!</v>
      </c>
      <c r="AM967" s="298"/>
      <c r="AN967" s="362" t="e" cm="1">
        <f t="array" ref="AN967">IF($W967, "", INDEX(聲母資料表, $AA967, AN$5))</f>
        <v>#REF!</v>
      </c>
      <c r="AO967" s="367" t="e" cm="1">
        <f t="array" ref="AO967">IF($X967, "", INDEX(韻母資料表, $AD967, AO$5))</f>
        <v>#REF!</v>
      </c>
      <c r="AP967" s="362" t="e" cm="1">
        <f t="array" ref="AP967">IF($X967, "", INDEX(台羅韻母八聲調資料表, $AE967, $F967))</f>
        <v>#REF!</v>
      </c>
      <c r="AQ967" s="298"/>
      <c r="AR967" s="302" t="e">
        <f t="array" ref="AR967">IF($W967, "", INDEX(聲母資料表, $AA967, $AR$5))</f>
        <v>#REF!</v>
      </c>
      <c r="AS967" s="303" t="e">
        <f t="array" ref="AS967">IF($X967, "", INDEX(韻母資料表, $AD967, $AS$5))</f>
        <v>#REF!</v>
      </c>
      <c r="AT967" s="302" t="e">
        <f t="array" ref="AT967">IF($X967, "", INDEX(閩拼韻母八聲調資料表, $AE967, $AJ967))</f>
        <v>#REF!</v>
      </c>
      <c r="AV967" s="301" t="b">
        <f t="shared" si="373"/>
        <v>0</v>
      </c>
      <c r="AW967" s="301" t="str">
        <f>IF( $AV967, IFERROR( IF(MATCH( $E967, 顎音化聲母!$H$9:$H$37, 0), TRUE, FALSE), FALSE), "")</f>
        <v/>
      </c>
      <c r="AX967" s="301" t="str">
        <f t="array" ref="AX967">IF( AND($AV967, $AW967), INDEX(顎音化聲母資料表, MATCH( $D967 &amp; $E967, 顎音化聲母!$L$5:$L$136, 0), 3), "")</f>
        <v/>
      </c>
      <c r="AY967" s="301" t="e">
        <f t="shared" si="372"/>
        <v>#REF!</v>
      </c>
      <c r="AZ967" s="362" t="e">
        <f t="array" ref="AZ967">IF($AY967="", "", IF( $AX967&lt;&gt;"", $AX967,INDEX(聲母資料表, $AY967, $AZ$5)))</f>
        <v>#REF!</v>
      </c>
      <c r="BA967" s="362" t="e">
        <f t="array" ref="BA967">IF($X967, "", INDEX(方音八音反切資料表, $AE967, $AJ967))</f>
        <v>#REF!</v>
      </c>
    </row>
    <row r="968" spans="2:53">
      <c r="B968" s="307">
        <f t="shared" ref="B968:B1031" si="379">ROW() - ROW($7:$7)</f>
        <v>961</v>
      </c>
      <c r="C968" s="404" t="e">
        <f>MID(#REF!, B968, 1)</f>
        <v>#REF!</v>
      </c>
      <c r="D968" s="312"/>
      <c r="E968" s="312"/>
      <c r="F968" s="296"/>
      <c r="G968" s="418" t="e">
        <f t="shared" ref="G968:G1031" si="380" xml:space="preserve"> IF(NOT($V968), "", C968 &amp; " (" &amp; _xlfn.CONCAT(D968:F968) &amp; ") " )</f>
        <v>#REF!</v>
      </c>
      <c r="H968" s="269" t="e" cm="1">
        <f t="array" ref="H968">IF( OR($U968, NOT($V968), $X968), "",  $AF968 &amp; INDEX(中文數值資料表, $AJ968, 2) &amp; $AC968)</f>
        <v>#REF!</v>
      </c>
      <c r="I968" s="332" t="e">
        <f t="shared" ref="I968:I1031" si="381">IF( NOT($U968), TRIM( $D968 &amp; $AL968), "")</f>
        <v>#REF!</v>
      </c>
      <c r="J968" s="333" t="e">
        <f t="shared" ref="J968:J1031" si="382">IF( NOT($U968), TRIM( $AN968 &amp; $AP968 ), "")</f>
        <v>#REF!</v>
      </c>
      <c r="K968" s="334" t="e">
        <f t="shared" ref="K968:K1031" si="383">IF( NOT($U968), TRIM($AR968 &amp; $AT968), "")</f>
        <v>#REF!</v>
      </c>
      <c r="L968" s="335" t="e">
        <f t="shared" ref="L968:L1031" si="384">IF( NOT($U968), TRIM($AZ968 &amp; $BA968), "")</f>
        <v>#REF!</v>
      </c>
      <c r="M968" s="270" t="e">
        <f t="shared" ref="M968:M1031" ca="1" si="385">IF( $U968, "\ltjruby{" &amp; $C968 &amp; "}{}\" &amp; CHAR(10), IF($C968=CHAR(10), "\vskip 0.5 cm" &amp; CHAR(10), "\ltjruby{" &amp; $C968 &amp; "}{" &amp; INDIRECT( ADDRESS(ROW(), COLUMN() - $G$5) ) &amp; "}\" &amp; CHAR(10)))</f>
        <v>#REF!</v>
      </c>
      <c r="N968" s="270" t="e">
        <f t="shared" ref="N968:N1031" ca="1" si="386">IF( $U968, ($C968 &amp; CHAR(10)), IF($C968=CHAR(10), (CHAR(10) &amp; "&lt;/p&gt;" &amp; CHAR(10) &amp; "&lt;p&gt;" &amp; CHAR(10)), "&lt;ruby&gt;" &amp; $C968 &amp; "&lt;rt&gt;" &amp; INDIRECT( ADDRESS(ROW(), COLUMN() - $P$5) ) &amp; "&lt;/rt&gt;&lt;/ruby&gt;" &amp; CHAR(10))
)</f>
        <v>#REF!</v>
      </c>
      <c r="O968" s="270" t="e">
        <f t="shared" ref="O968:O1031" ca="1" si="387">IF( $U968, ($C968 &amp; CHAR(10)), IF($C968=CHAR(10), (CHAR(10) &amp; "&lt;/p&gt;" &amp; CHAR(10) &amp; "&lt;p&gt;" &amp; CHAR(10)), "&lt;ruby&gt;" &amp; $C968 &amp; "&lt;rt&gt;" &amp; INDIRECT( ADDRESS(ROW(), COLUMN() - $O$5) ) &amp; "&lt;/rt&gt;&lt;/ruby&gt;" &amp; CHAR(10)))</f>
        <v>#REF!</v>
      </c>
      <c r="P968" s="270" t="e">
        <f t="shared" ref="P968:Q987" ca="1" si="388">IF( $U968, ($C968 &amp; CHAR(10)), IF($C968=CHAR(10), (CHAR(10) &amp; "&lt;/p&gt;" &amp; CHAR(10) &amp; "&lt;p&gt;" &amp; CHAR(10)), "&lt;ruby&gt;" &amp; $C968 &amp; "&lt;rt&gt;" &amp; INDIRECT( ADDRESS(ROW(), COLUMN() - $P$5) ) &amp; "&lt;/rt&gt;&lt;/ruby&gt;" &amp; CHAR(10)))</f>
        <v>#REF!</v>
      </c>
      <c r="Q968" s="270" t="e">
        <f t="shared" ca="1" si="388"/>
        <v>#REF!</v>
      </c>
      <c r="R968" s="271" t="e">
        <f t="shared" ref="R968:R1031" ca="1" si="389">IF( $U968, ($C968 &amp; CHAR(10)), IF($C968=CHAR(10), (CHAR(10) &amp; "&lt;/p&gt;" &amp; CHAR(10) &amp; "&lt;p&gt;" &amp; CHAR(10)), "&lt;ruby&gt;" &amp; $C968 &amp; "&lt;rtc&gt;" &amp; INDIRECT( ADDRESS(ROW(), COLUMN() - $R$5) ) &amp; "&lt;/rtc&gt;&lt;/ruby&gt;" &amp; CHAR(10)))</f>
        <v>#REF!</v>
      </c>
      <c r="S968" s="271" t="e">
        <f t="shared" ref="S968:S1031" ca="1" si="390">IF( $U968, ($C968 &amp; CHAR(10)), IF($C968=CHAR(10), (CHAR(10) &amp; "&lt;/p&gt;" &amp; CHAR(10) &amp; "&lt;p&gt;" &amp; CHAR(10)), "&lt;ruby&gt;" &amp; $C968  &amp; "&lt;rt&gt;" &amp; INDIRECT( ADDRESS(ROW(), COLUMN() - $S$4) ) &amp; "&lt;/rt&gt;" &amp; "&lt;rtc&gt;" &amp; INDIRECT( ADDRESS(ROW(), COLUMN() - $S$5) ) &amp; "&lt;/rtc&gt;&lt;/ruby&gt;"&amp; CHAR(10)))</f>
        <v>#REF!</v>
      </c>
      <c r="T968" s="244"/>
      <c r="U968" s="272" t="b">
        <f t="shared" ref="U968:U1031" si="391">IFERROR( IF( MATCH($C968, 標題符號清單, 0) &gt; 0, TRUE, FALSE), FALSE)</f>
        <v>0</v>
      </c>
      <c r="V968" s="272" t="e">
        <f t="shared" ref="V968:V1031" si="392">AND( NOT($U968), $C968&lt;&gt;"", $C968&lt;&gt;CHAR(10) )</f>
        <v>#REF!</v>
      </c>
      <c r="W968" s="272" t="e">
        <f t="shared" si="374"/>
        <v>#REF!</v>
      </c>
      <c r="X968" s="272" t="e">
        <f t="shared" ref="X968:X1031" si="393">IF( OR($U968, NOT($V968)), TRUE, IF($E968="", TRUE, FALSE))</f>
        <v>#REF!</v>
      </c>
      <c r="Y968" s="272" t="e">
        <f t="shared" ref="Y968:Y1031" si="394">AND($V968, $F968="")</f>
        <v>#REF!</v>
      </c>
      <c r="Z968" s="298"/>
      <c r="AA968" s="305" t="e">
        <f t="shared" ref="AA968:AA1031" si="395">IF(OR($U968, NOT($V968)), "", IF($D968="", 18, MATCH($D968, 聲母碼, 0)) )</f>
        <v>#REF!</v>
      </c>
      <c r="AB968" s="301" t="e" cm="1">
        <f t="array" ref="AB968">IF( $AA968="", "", INDEX(聲母資料表, $AA968, AB$5))</f>
        <v>#REF!</v>
      </c>
      <c r="AC968" s="301" t="e" cm="1">
        <f t="array" ref="AC968">IF( $AA968="", "", INDEX(聲母資料表, $AA968, AC$5))</f>
        <v>#REF!</v>
      </c>
      <c r="AD968" s="305" t="e">
        <f t="shared" ref="AD968:AD1031" si="396">IF( $X968, "", MATCH(E968, 韻母碼, 0) )</f>
        <v>#REF!</v>
      </c>
      <c r="AE968" s="301" t="e" cm="1">
        <f t="array" ref="AE968">IF( $X968, "", INDEX(韻母資料表, AD968, AE$5))</f>
        <v>#REF!</v>
      </c>
      <c r="AF968" s="301" t="e" cm="1">
        <f t="array" ref="AF968">IF( $X968, "", INDEX(韻母資料表, AE968, AF$5))</f>
        <v>#REF!</v>
      </c>
      <c r="AG968" s="298"/>
      <c r="AH968" s="301" t="e">
        <f t="array" ref="AH968">IF( $X968, "", IF( INDEX(韻母資料表, AD968, $AH$5) = "入聲", TRUE, FALSE) )</f>
        <v>#REF!</v>
      </c>
      <c r="AI968" s="302" t="e">
        <f t="shared" ref="AI968:AI1031" si="397">IF($V968=FALSE, "", IF($AH968=TRUE, 4, 1))</f>
        <v>#REF!</v>
      </c>
      <c r="AJ968" s="302" t="e">
        <f t="shared" si="376"/>
        <v>#REF!</v>
      </c>
      <c r="AK968" s="362" t="e">
        <f t="array" ref="AK968">IF( $X968, "", INDEX(韻母資料表, $AD968, $AK$5))</f>
        <v>#REF!</v>
      </c>
      <c r="AL968" s="362" t="e">
        <f t="array" ref="AL968">IF($X968, "", INDEX(白話字韻母八聲調資料表, $AE968, $AJ968))</f>
        <v>#REF!</v>
      </c>
      <c r="AM968" s="298"/>
      <c r="AN968" s="362" t="e" cm="1">
        <f t="array" ref="AN968">IF($W968, "", INDEX(聲母資料表, $AA968, AN$5))</f>
        <v>#REF!</v>
      </c>
      <c r="AO968" s="367" t="e" cm="1">
        <f t="array" ref="AO968">IF($X968, "", INDEX(韻母資料表, $AD968, AO$5))</f>
        <v>#REF!</v>
      </c>
      <c r="AP968" s="362" t="e" cm="1">
        <f t="array" ref="AP968">IF($X968, "", INDEX(台羅韻母八聲調資料表, $AE968, $F968))</f>
        <v>#REF!</v>
      </c>
      <c r="AQ968" s="298"/>
      <c r="AR968" s="302" t="e">
        <f t="array" ref="AR968">IF($W968, "", INDEX(聲母資料表, $AA968, $AR$5))</f>
        <v>#REF!</v>
      </c>
      <c r="AS968" s="303" t="e">
        <f t="array" ref="AS968">IF($X968, "", INDEX(韻母資料表, $AD968, $AS$5))</f>
        <v>#REF!</v>
      </c>
      <c r="AT968" s="302" t="e">
        <f t="array" ref="AT968">IF($X968, "", INDEX(閩拼韻母八聲調資料表, $AE968, $AJ968))</f>
        <v>#REF!</v>
      </c>
      <c r="AV968" s="301" t="b">
        <f t="shared" si="373"/>
        <v>0</v>
      </c>
      <c r="AW968" s="301" t="str">
        <f>IF( $AV968, IFERROR( IF(MATCH( $E968, 顎音化聲母!$H$9:$H$37, 0), TRUE, FALSE), FALSE), "")</f>
        <v/>
      </c>
      <c r="AX968" s="301" t="str">
        <f t="array" ref="AX968">IF( AND($AV968, $AW968), INDEX(顎音化聲母資料表, MATCH( $D968 &amp; $E968, 顎音化聲母!$L$5:$L$136, 0), 3), "")</f>
        <v/>
      </c>
      <c r="AY968" s="301" t="e">
        <f t="shared" ref="AY968:AY1031" si="398">IF($W968, "", AA968)</f>
        <v>#REF!</v>
      </c>
      <c r="AZ968" s="362" t="e">
        <f t="array" ref="AZ968">IF($AY968="", "", IF( $AX968&lt;&gt;"", $AX968,INDEX(聲母資料表, $AY968, $AZ$5)))</f>
        <v>#REF!</v>
      </c>
      <c r="BA968" s="362" t="e">
        <f t="array" ref="BA968">IF($X968, "", INDEX(方音八音反切資料表, $AE968, $AJ968))</f>
        <v>#REF!</v>
      </c>
    </row>
    <row r="969" spans="2:53">
      <c r="B969" s="307">
        <f t="shared" si="379"/>
        <v>962</v>
      </c>
      <c r="C969" s="404" t="e">
        <f>MID(#REF!, B969, 1)</f>
        <v>#REF!</v>
      </c>
      <c r="D969" s="312"/>
      <c r="E969" s="312"/>
      <c r="F969" s="296"/>
      <c r="G969" s="418" t="e">
        <f t="shared" si="380"/>
        <v>#REF!</v>
      </c>
      <c r="H969" s="269" t="e" cm="1">
        <f t="array" ref="H969">IF( OR($U969, NOT($V969), $X969), "",  $AF969 &amp; INDEX(中文數值資料表, $AJ969, 2) &amp; $AC969)</f>
        <v>#REF!</v>
      </c>
      <c r="I969" s="332" t="e">
        <f t="shared" si="381"/>
        <v>#REF!</v>
      </c>
      <c r="J969" s="333" t="e">
        <f t="shared" si="382"/>
        <v>#REF!</v>
      </c>
      <c r="K969" s="334" t="e">
        <f t="shared" si="383"/>
        <v>#REF!</v>
      </c>
      <c r="L969" s="335" t="e">
        <f t="shared" si="384"/>
        <v>#REF!</v>
      </c>
      <c r="M969" s="270" t="e">
        <f t="shared" ca="1" si="385"/>
        <v>#REF!</v>
      </c>
      <c r="N969" s="270" t="e">
        <f t="shared" ca="1" si="386"/>
        <v>#REF!</v>
      </c>
      <c r="O969" s="270" t="e">
        <f t="shared" ca="1" si="387"/>
        <v>#REF!</v>
      </c>
      <c r="P969" s="270" t="e">
        <f t="shared" ca="1" si="388"/>
        <v>#REF!</v>
      </c>
      <c r="Q969" s="270" t="e">
        <f t="shared" ca="1" si="388"/>
        <v>#REF!</v>
      </c>
      <c r="R969" s="271" t="e">
        <f t="shared" ca="1" si="389"/>
        <v>#REF!</v>
      </c>
      <c r="S969" s="271" t="e">
        <f t="shared" ca="1" si="390"/>
        <v>#REF!</v>
      </c>
      <c r="T969" s="244"/>
      <c r="U969" s="272" t="b">
        <f t="shared" si="391"/>
        <v>0</v>
      </c>
      <c r="V969" s="272" t="e">
        <f t="shared" si="392"/>
        <v>#REF!</v>
      </c>
      <c r="W969" s="272" t="e">
        <f t="shared" si="374"/>
        <v>#REF!</v>
      </c>
      <c r="X969" s="272" t="e">
        <f t="shared" si="393"/>
        <v>#REF!</v>
      </c>
      <c r="Y969" s="272" t="e">
        <f t="shared" si="394"/>
        <v>#REF!</v>
      </c>
      <c r="Z969" s="298"/>
      <c r="AA969" s="305" t="e">
        <f t="shared" si="395"/>
        <v>#REF!</v>
      </c>
      <c r="AB969" s="301" t="e" cm="1">
        <f t="array" ref="AB969">IF( $AA969="", "", INDEX(聲母資料表, $AA969, AB$5))</f>
        <v>#REF!</v>
      </c>
      <c r="AC969" s="301" t="e" cm="1">
        <f t="array" ref="AC969">IF( $AA969="", "", INDEX(聲母資料表, $AA969, AC$5))</f>
        <v>#REF!</v>
      </c>
      <c r="AD969" s="305" t="e">
        <f t="shared" si="396"/>
        <v>#REF!</v>
      </c>
      <c r="AE969" s="301" t="e" cm="1">
        <f t="array" ref="AE969">IF( $X969, "", INDEX(韻母資料表, AD969, AE$5))</f>
        <v>#REF!</v>
      </c>
      <c r="AF969" s="301" t="e" cm="1">
        <f t="array" ref="AF969">IF( $X969, "", INDEX(韻母資料表, AE969, AF$5))</f>
        <v>#REF!</v>
      </c>
      <c r="AG969" s="298"/>
      <c r="AH969" s="301" t="e">
        <f t="array" ref="AH969">IF( $X969, "", IF( INDEX(韻母資料表, AD969, $AH$5) = "入聲", TRUE, FALSE) )</f>
        <v>#REF!</v>
      </c>
      <c r="AI969" s="302" t="e">
        <f t="shared" si="397"/>
        <v>#REF!</v>
      </c>
      <c r="AJ969" s="302" t="e">
        <f t="shared" si="376"/>
        <v>#REF!</v>
      </c>
      <c r="AK969" s="362" t="e">
        <f t="array" ref="AK969">IF( $X969, "", INDEX(韻母資料表, $AD969, $AK$5))</f>
        <v>#REF!</v>
      </c>
      <c r="AL969" s="362" t="e">
        <f t="array" ref="AL969">IF($X969, "", INDEX(白話字韻母八聲調資料表, $AE969, $AJ969))</f>
        <v>#REF!</v>
      </c>
      <c r="AM969" s="298"/>
      <c r="AN969" s="362" t="e" cm="1">
        <f t="array" ref="AN969">IF($W969, "", INDEX(聲母資料表, $AA969, AN$5))</f>
        <v>#REF!</v>
      </c>
      <c r="AO969" s="367" t="e" cm="1">
        <f t="array" ref="AO969">IF($X969, "", INDEX(韻母資料表, $AD969, AO$5))</f>
        <v>#REF!</v>
      </c>
      <c r="AP969" s="362" t="e" cm="1">
        <f t="array" ref="AP969">IF($X969, "", INDEX(台羅韻母八聲調資料表, $AE969, $F969))</f>
        <v>#REF!</v>
      </c>
      <c r="AQ969" s="298"/>
      <c r="AR969" s="302" t="e">
        <f t="array" ref="AR969">IF($W969, "", INDEX(聲母資料表, $AA969, $AR$5))</f>
        <v>#REF!</v>
      </c>
      <c r="AS969" s="303" t="e">
        <f t="array" ref="AS969">IF($X969, "", INDEX(韻母資料表, $AD969, $AS$5))</f>
        <v>#REF!</v>
      </c>
      <c r="AT969" s="302" t="e">
        <f t="array" ref="AT969">IF($X969, "", INDEX(閩拼韻母八聲調資料表, $AE969, $AJ969))</f>
        <v>#REF!</v>
      </c>
      <c r="AV969" s="301" t="b">
        <f t="shared" ref="AV969:AV1032" si="399">IF( OR($D969="ch", $D969="chh", $D969="j", $D969="s"), TRUE, FALSE)</f>
        <v>0</v>
      </c>
      <c r="AW969" s="301" t="str">
        <f>IF( $AV969, IFERROR( IF(MATCH( $E969, 顎音化聲母!$H$9:$H$37, 0), TRUE, FALSE), FALSE), "")</f>
        <v/>
      </c>
      <c r="AX969" s="301" t="str">
        <f t="array" ref="AX969">IF( AND($AV969, $AW969), INDEX(顎音化聲母資料表, MATCH( $D969 &amp; $E969, 顎音化聲母!$L$5:$L$136, 0), 3), "")</f>
        <v/>
      </c>
      <c r="AY969" s="301" t="e">
        <f t="shared" si="398"/>
        <v>#REF!</v>
      </c>
      <c r="AZ969" s="362" t="e">
        <f t="array" ref="AZ969">IF($AY969="", "", IF( $AX969&lt;&gt;"", $AX969,INDEX(聲母資料表, $AY969, $AZ$5)))</f>
        <v>#REF!</v>
      </c>
      <c r="BA969" s="362" t="e">
        <f t="array" ref="BA969">IF($X969, "", INDEX(方音八音反切資料表, $AE969, $AJ969))</f>
        <v>#REF!</v>
      </c>
    </row>
    <row r="970" spans="2:53">
      <c r="B970" s="307">
        <f t="shared" si="379"/>
        <v>963</v>
      </c>
      <c r="C970" s="404" t="e">
        <f>MID(#REF!, B970, 1)</f>
        <v>#REF!</v>
      </c>
      <c r="D970" s="312"/>
      <c r="E970" s="312"/>
      <c r="F970" s="296"/>
      <c r="G970" s="418" t="e">
        <f t="shared" si="380"/>
        <v>#REF!</v>
      </c>
      <c r="H970" s="269" t="e" cm="1">
        <f t="array" ref="H970">IF( OR($U970, NOT($V970), $X970), "",  $AF970 &amp; INDEX(中文數值資料表, $AJ970, 2) &amp; $AC970)</f>
        <v>#REF!</v>
      </c>
      <c r="I970" s="332" t="e">
        <f t="shared" si="381"/>
        <v>#REF!</v>
      </c>
      <c r="J970" s="333" t="e">
        <f t="shared" si="382"/>
        <v>#REF!</v>
      </c>
      <c r="K970" s="334" t="e">
        <f t="shared" si="383"/>
        <v>#REF!</v>
      </c>
      <c r="L970" s="335" t="e">
        <f t="shared" si="384"/>
        <v>#REF!</v>
      </c>
      <c r="M970" s="270" t="e">
        <f t="shared" ca="1" si="385"/>
        <v>#REF!</v>
      </c>
      <c r="N970" s="270" t="e">
        <f t="shared" ca="1" si="386"/>
        <v>#REF!</v>
      </c>
      <c r="O970" s="270" t="e">
        <f t="shared" ca="1" si="387"/>
        <v>#REF!</v>
      </c>
      <c r="P970" s="270" t="e">
        <f t="shared" ca="1" si="388"/>
        <v>#REF!</v>
      </c>
      <c r="Q970" s="270" t="e">
        <f t="shared" ca="1" si="388"/>
        <v>#REF!</v>
      </c>
      <c r="R970" s="271" t="e">
        <f t="shared" ca="1" si="389"/>
        <v>#REF!</v>
      </c>
      <c r="S970" s="271" t="e">
        <f t="shared" ca="1" si="390"/>
        <v>#REF!</v>
      </c>
      <c r="T970" s="244"/>
      <c r="U970" s="272" t="b">
        <f t="shared" si="391"/>
        <v>0</v>
      </c>
      <c r="V970" s="272" t="e">
        <f t="shared" si="392"/>
        <v>#REF!</v>
      </c>
      <c r="W970" s="272" t="e">
        <f t="shared" ref="W970:W1033" si="400">IF( OR($U970, NOT($V970)), TRUE, IF($D970="", TRUE, FALSE) )</f>
        <v>#REF!</v>
      </c>
      <c r="X970" s="272" t="e">
        <f t="shared" si="393"/>
        <v>#REF!</v>
      </c>
      <c r="Y970" s="272" t="e">
        <f t="shared" si="394"/>
        <v>#REF!</v>
      </c>
      <c r="Z970" s="298"/>
      <c r="AA970" s="305" t="e">
        <f t="shared" si="395"/>
        <v>#REF!</v>
      </c>
      <c r="AB970" s="301" t="e" cm="1">
        <f t="array" ref="AB970">IF( $AA970="", "", INDEX(聲母資料表, $AA970, AB$5))</f>
        <v>#REF!</v>
      </c>
      <c r="AC970" s="301" t="e" cm="1">
        <f t="array" ref="AC970">IF( $AA970="", "", INDEX(聲母資料表, $AA970, AC$5))</f>
        <v>#REF!</v>
      </c>
      <c r="AD970" s="305" t="e">
        <f t="shared" si="396"/>
        <v>#REF!</v>
      </c>
      <c r="AE970" s="301" t="e" cm="1">
        <f t="array" ref="AE970">IF( $X970, "", INDEX(韻母資料表, AD970, AE$5))</f>
        <v>#REF!</v>
      </c>
      <c r="AF970" s="301" t="e" cm="1">
        <f t="array" ref="AF970">IF( $X970, "", INDEX(韻母資料表, AE970, AF$5))</f>
        <v>#REF!</v>
      </c>
      <c r="AG970" s="298"/>
      <c r="AH970" s="301" t="e">
        <f t="array" ref="AH970">IF( $X970, "", IF( INDEX(韻母資料表, AD970, $AH$5) = "入聲", TRUE, FALSE) )</f>
        <v>#REF!</v>
      </c>
      <c r="AI970" s="302" t="e">
        <f t="shared" si="397"/>
        <v>#REF!</v>
      </c>
      <c r="AJ970" s="302" t="e">
        <f t="shared" si="376"/>
        <v>#REF!</v>
      </c>
      <c r="AK970" s="362" t="e">
        <f t="array" ref="AK970">IF( $X970, "", INDEX(韻母資料表, $AD970, $AK$5))</f>
        <v>#REF!</v>
      </c>
      <c r="AL970" s="362" t="e">
        <f t="array" ref="AL970">IF($X970, "", INDEX(白話字韻母八聲調資料表, $AE970, $AJ970))</f>
        <v>#REF!</v>
      </c>
      <c r="AM970" s="298"/>
      <c r="AN970" s="362" t="e" cm="1">
        <f t="array" ref="AN970">IF($W970, "", INDEX(聲母資料表, $AA970, AN$5))</f>
        <v>#REF!</v>
      </c>
      <c r="AO970" s="367" t="e" cm="1">
        <f t="array" ref="AO970">IF($X970, "", INDEX(韻母資料表, $AD970, AO$5))</f>
        <v>#REF!</v>
      </c>
      <c r="AP970" s="362" t="e" cm="1">
        <f t="array" ref="AP970">IF($X970, "", INDEX(台羅韻母八聲調資料表, $AE970, $F970))</f>
        <v>#REF!</v>
      </c>
      <c r="AQ970" s="298"/>
      <c r="AR970" s="302" t="e">
        <f t="array" ref="AR970">IF($W970, "", INDEX(聲母資料表, $AA970, $AR$5))</f>
        <v>#REF!</v>
      </c>
      <c r="AS970" s="303" t="e">
        <f t="array" ref="AS970">IF($X970, "", INDEX(韻母資料表, $AD970, $AS$5))</f>
        <v>#REF!</v>
      </c>
      <c r="AT970" s="302" t="e">
        <f t="array" ref="AT970">IF($X970, "", INDEX(閩拼韻母八聲調資料表, $AE970, $AJ970))</f>
        <v>#REF!</v>
      </c>
      <c r="AV970" s="301" t="b">
        <f t="shared" si="399"/>
        <v>0</v>
      </c>
      <c r="AW970" s="301" t="str">
        <f>IF( $AV970, IFERROR( IF(MATCH( $E970, 顎音化聲母!$H$9:$H$37, 0), TRUE, FALSE), FALSE), "")</f>
        <v/>
      </c>
      <c r="AX970" s="301" t="str">
        <f t="array" ref="AX970">IF( AND($AV970, $AW970), INDEX(顎音化聲母資料表, MATCH( $D970 &amp; $E970, 顎音化聲母!$L$5:$L$136, 0), 3), "")</f>
        <v/>
      </c>
      <c r="AY970" s="301" t="e">
        <f t="shared" si="398"/>
        <v>#REF!</v>
      </c>
      <c r="AZ970" s="362" t="e">
        <f t="array" ref="AZ970">IF($AY970="", "", IF( $AX970&lt;&gt;"", $AX970,INDEX(聲母資料表, $AY970, $AZ$5)))</f>
        <v>#REF!</v>
      </c>
      <c r="BA970" s="362" t="e">
        <f t="array" ref="BA970">IF($X970, "", INDEX(方音八音反切資料表, $AE970, $AJ970))</f>
        <v>#REF!</v>
      </c>
    </row>
    <row r="971" spans="2:53">
      <c r="B971" s="307">
        <f t="shared" si="379"/>
        <v>964</v>
      </c>
      <c r="C971" s="404" t="e">
        <f>MID(#REF!, B971, 1)</f>
        <v>#REF!</v>
      </c>
      <c r="D971" s="312"/>
      <c r="E971" s="312"/>
      <c r="F971" s="296"/>
      <c r="G971" s="418" t="e">
        <f t="shared" si="380"/>
        <v>#REF!</v>
      </c>
      <c r="H971" s="269" t="e" cm="1">
        <f t="array" ref="H971">IF( OR($U971, NOT($V971), $X971), "",  $AF971 &amp; INDEX(中文數值資料表, $AJ971, 2) &amp; $AC971)</f>
        <v>#REF!</v>
      </c>
      <c r="I971" s="332" t="e">
        <f t="shared" si="381"/>
        <v>#REF!</v>
      </c>
      <c r="J971" s="333" t="e">
        <f t="shared" si="382"/>
        <v>#REF!</v>
      </c>
      <c r="K971" s="334" t="e">
        <f t="shared" si="383"/>
        <v>#REF!</v>
      </c>
      <c r="L971" s="335" t="e">
        <f t="shared" si="384"/>
        <v>#REF!</v>
      </c>
      <c r="M971" s="270" t="e">
        <f t="shared" ca="1" si="385"/>
        <v>#REF!</v>
      </c>
      <c r="N971" s="270" t="e">
        <f t="shared" ca="1" si="386"/>
        <v>#REF!</v>
      </c>
      <c r="O971" s="270" t="e">
        <f t="shared" ca="1" si="387"/>
        <v>#REF!</v>
      </c>
      <c r="P971" s="270" t="e">
        <f t="shared" ca="1" si="388"/>
        <v>#REF!</v>
      </c>
      <c r="Q971" s="270" t="e">
        <f t="shared" ca="1" si="388"/>
        <v>#REF!</v>
      </c>
      <c r="R971" s="271" t="e">
        <f t="shared" ca="1" si="389"/>
        <v>#REF!</v>
      </c>
      <c r="S971" s="271" t="e">
        <f t="shared" ca="1" si="390"/>
        <v>#REF!</v>
      </c>
      <c r="T971" s="244"/>
      <c r="U971" s="272" t="b">
        <f t="shared" si="391"/>
        <v>0</v>
      </c>
      <c r="V971" s="272" t="e">
        <f t="shared" si="392"/>
        <v>#REF!</v>
      </c>
      <c r="W971" s="272" t="e">
        <f t="shared" si="400"/>
        <v>#REF!</v>
      </c>
      <c r="X971" s="272" t="e">
        <f t="shared" si="393"/>
        <v>#REF!</v>
      </c>
      <c r="Y971" s="272" t="e">
        <f t="shared" si="394"/>
        <v>#REF!</v>
      </c>
      <c r="Z971" s="298"/>
      <c r="AA971" s="305" t="e">
        <f t="shared" si="395"/>
        <v>#REF!</v>
      </c>
      <c r="AB971" s="301" t="e" cm="1">
        <f t="array" ref="AB971">IF( $AA971="", "", INDEX(聲母資料表, $AA971, AB$5))</f>
        <v>#REF!</v>
      </c>
      <c r="AC971" s="301" t="e" cm="1">
        <f t="array" ref="AC971">IF( $AA971="", "", INDEX(聲母資料表, $AA971, AC$5))</f>
        <v>#REF!</v>
      </c>
      <c r="AD971" s="305" t="e">
        <f t="shared" si="396"/>
        <v>#REF!</v>
      </c>
      <c r="AE971" s="301" t="e" cm="1">
        <f t="array" ref="AE971">IF( $X971, "", INDEX(韻母資料表, AD971, AE$5))</f>
        <v>#REF!</v>
      </c>
      <c r="AF971" s="301" t="e" cm="1">
        <f t="array" ref="AF971">IF( $X971, "", INDEX(韻母資料表, AE971, AF$5))</f>
        <v>#REF!</v>
      </c>
      <c r="AG971" s="298"/>
      <c r="AH971" s="301" t="e">
        <f t="array" ref="AH971">IF( $X971, "", IF( INDEX(韻母資料表, AD971, $AH$5) = "入聲", TRUE, FALSE) )</f>
        <v>#REF!</v>
      </c>
      <c r="AI971" s="302" t="e">
        <f t="shared" si="397"/>
        <v>#REF!</v>
      </c>
      <c r="AJ971" s="302" t="e">
        <f t="shared" si="376"/>
        <v>#REF!</v>
      </c>
      <c r="AK971" s="362" t="e">
        <f t="array" ref="AK971">IF( $X971, "", INDEX(韻母資料表, $AD971, $AK$5))</f>
        <v>#REF!</v>
      </c>
      <c r="AL971" s="362" t="e">
        <f t="array" ref="AL971">IF($X971, "", INDEX(白話字韻母八聲調資料表, $AE971, $AJ971))</f>
        <v>#REF!</v>
      </c>
      <c r="AM971" s="298"/>
      <c r="AN971" s="362" t="e" cm="1">
        <f t="array" ref="AN971">IF($W971, "", INDEX(聲母資料表, $AA971, AN$5))</f>
        <v>#REF!</v>
      </c>
      <c r="AO971" s="367" t="e" cm="1">
        <f t="array" ref="AO971">IF($X971, "", INDEX(韻母資料表, $AD971, AO$5))</f>
        <v>#REF!</v>
      </c>
      <c r="AP971" s="362" t="e" cm="1">
        <f t="array" ref="AP971">IF($X971, "", INDEX(台羅韻母八聲調資料表, $AE971, $F971))</f>
        <v>#REF!</v>
      </c>
      <c r="AQ971" s="298"/>
      <c r="AR971" s="302" t="e">
        <f t="array" ref="AR971">IF($W971, "", INDEX(聲母資料表, $AA971, $AR$5))</f>
        <v>#REF!</v>
      </c>
      <c r="AS971" s="303" t="e">
        <f t="array" ref="AS971">IF($X971, "", INDEX(韻母資料表, $AD971, $AS$5))</f>
        <v>#REF!</v>
      </c>
      <c r="AT971" s="302" t="e">
        <f t="array" ref="AT971">IF($X971, "", INDEX(閩拼韻母八聲調資料表, $AE971, $AJ971))</f>
        <v>#REF!</v>
      </c>
      <c r="AV971" s="301" t="b">
        <f t="shared" si="399"/>
        <v>0</v>
      </c>
      <c r="AW971" s="301" t="str">
        <f>IF( $AV971, IFERROR( IF(MATCH( $E971, 顎音化聲母!$H$9:$H$37, 0), TRUE, FALSE), FALSE), "")</f>
        <v/>
      </c>
      <c r="AX971" s="301" t="str">
        <f t="array" ref="AX971">IF( AND($AV971, $AW971), INDEX(顎音化聲母資料表, MATCH( $D971 &amp; $E971, 顎音化聲母!$L$5:$L$136, 0), 3), "")</f>
        <v/>
      </c>
      <c r="AY971" s="301" t="e">
        <f t="shared" si="398"/>
        <v>#REF!</v>
      </c>
      <c r="AZ971" s="362" t="e">
        <f t="array" ref="AZ971">IF($AY971="", "", IF( $AX971&lt;&gt;"", $AX971,INDEX(聲母資料表, $AY971, $AZ$5)))</f>
        <v>#REF!</v>
      </c>
      <c r="BA971" s="362" t="e">
        <f t="array" ref="BA971">IF($X971, "", INDEX(方音八音反切資料表, $AE971, $AJ971))</f>
        <v>#REF!</v>
      </c>
    </row>
    <row r="972" spans="2:53">
      <c r="B972" s="307">
        <f t="shared" si="379"/>
        <v>965</v>
      </c>
      <c r="C972" s="404" t="e">
        <f>MID(#REF!, B972, 1)</f>
        <v>#REF!</v>
      </c>
      <c r="D972" s="312"/>
      <c r="E972" s="312"/>
      <c r="F972" s="296"/>
      <c r="G972" s="418" t="e">
        <f t="shared" si="380"/>
        <v>#REF!</v>
      </c>
      <c r="H972" s="269" t="e" cm="1">
        <f t="array" ref="H972">IF( OR($U972, NOT($V972), $X972), "",  $AF972 &amp; INDEX(中文數值資料表, $AJ972, 2) &amp; $AC972)</f>
        <v>#REF!</v>
      </c>
      <c r="I972" s="332" t="e">
        <f t="shared" si="381"/>
        <v>#REF!</v>
      </c>
      <c r="J972" s="333" t="e">
        <f t="shared" si="382"/>
        <v>#REF!</v>
      </c>
      <c r="K972" s="334" t="e">
        <f t="shared" si="383"/>
        <v>#REF!</v>
      </c>
      <c r="L972" s="335" t="e">
        <f t="shared" si="384"/>
        <v>#REF!</v>
      </c>
      <c r="M972" s="270" t="e">
        <f t="shared" ca="1" si="385"/>
        <v>#REF!</v>
      </c>
      <c r="N972" s="270" t="e">
        <f t="shared" ca="1" si="386"/>
        <v>#REF!</v>
      </c>
      <c r="O972" s="270" t="e">
        <f t="shared" ca="1" si="387"/>
        <v>#REF!</v>
      </c>
      <c r="P972" s="270" t="e">
        <f t="shared" ca="1" si="388"/>
        <v>#REF!</v>
      </c>
      <c r="Q972" s="270" t="e">
        <f t="shared" ca="1" si="388"/>
        <v>#REF!</v>
      </c>
      <c r="R972" s="271" t="e">
        <f t="shared" ca="1" si="389"/>
        <v>#REF!</v>
      </c>
      <c r="S972" s="271" t="e">
        <f t="shared" ca="1" si="390"/>
        <v>#REF!</v>
      </c>
      <c r="T972" s="244"/>
      <c r="U972" s="272" t="b">
        <f t="shared" si="391"/>
        <v>0</v>
      </c>
      <c r="V972" s="272" t="e">
        <f t="shared" si="392"/>
        <v>#REF!</v>
      </c>
      <c r="W972" s="272" t="e">
        <f t="shared" si="400"/>
        <v>#REF!</v>
      </c>
      <c r="X972" s="272" t="e">
        <f t="shared" si="393"/>
        <v>#REF!</v>
      </c>
      <c r="Y972" s="272" t="e">
        <f t="shared" si="394"/>
        <v>#REF!</v>
      </c>
      <c r="Z972" s="298"/>
      <c r="AA972" s="305" t="e">
        <f t="shared" si="395"/>
        <v>#REF!</v>
      </c>
      <c r="AB972" s="301" t="e" cm="1">
        <f t="array" ref="AB972">IF( $AA972="", "", INDEX(聲母資料表, $AA972, AB$5))</f>
        <v>#REF!</v>
      </c>
      <c r="AC972" s="301" t="e" cm="1">
        <f t="array" ref="AC972">IF( $AA972="", "", INDEX(聲母資料表, $AA972, AC$5))</f>
        <v>#REF!</v>
      </c>
      <c r="AD972" s="305" t="e">
        <f t="shared" si="396"/>
        <v>#REF!</v>
      </c>
      <c r="AE972" s="301" t="e" cm="1">
        <f t="array" ref="AE972">IF( $X972, "", INDEX(韻母資料表, AD972, AE$5))</f>
        <v>#REF!</v>
      </c>
      <c r="AF972" s="301" t="e" cm="1">
        <f t="array" ref="AF972">IF( $X972, "", INDEX(韻母資料表, AE972, AF$5))</f>
        <v>#REF!</v>
      </c>
      <c r="AG972" s="298"/>
      <c r="AH972" s="301" t="e">
        <f t="array" ref="AH972">IF( $X972, "", IF( INDEX(韻母資料表, AD972, $AH$5) = "入聲", TRUE, FALSE) )</f>
        <v>#REF!</v>
      </c>
      <c r="AI972" s="302" t="e">
        <f t="shared" si="397"/>
        <v>#REF!</v>
      </c>
      <c r="AJ972" s="302" t="e">
        <f t="shared" si="376"/>
        <v>#REF!</v>
      </c>
      <c r="AK972" s="362" t="e">
        <f t="array" ref="AK972">IF( $X972, "", INDEX(韻母資料表, $AD972, $AK$5))</f>
        <v>#REF!</v>
      </c>
      <c r="AL972" s="362" t="e">
        <f t="array" ref="AL972">IF($X972, "", INDEX(白話字韻母八聲調資料表, $AE972, $AJ972))</f>
        <v>#REF!</v>
      </c>
      <c r="AM972" s="298"/>
      <c r="AN972" s="362" t="e" cm="1">
        <f t="array" ref="AN972">IF($W972, "", INDEX(聲母資料表, $AA972, AN$5))</f>
        <v>#REF!</v>
      </c>
      <c r="AO972" s="367" t="e" cm="1">
        <f t="array" ref="AO972">IF($X972, "", INDEX(韻母資料表, $AD972, AO$5))</f>
        <v>#REF!</v>
      </c>
      <c r="AP972" s="362" t="e" cm="1">
        <f t="array" ref="AP972">IF($X972, "", INDEX(台羅韻母八聲調資料表, $AE972, $F972))</f>
        <v>#REF!</v>
      </c>
      <c r="AQ972" s="298"/>
      <c r="AR972" s="302" t="e">
        <f t="array" ref="AR972">IF($W972, "", INDEX(聲母資料表, $AA972, $AR$5))</f>
        <v>#REF!</v>
      </c>
      <c r="AS972" s="303" t="e">
        <f t="array" ref="AS972">IF($X972, "", INDEX(韻母資料表, $AD972, $AS$5))</f>
        <v>#REF!</v>
      </c>
      <c r="AT972" s="302" t="e">
        <f t="array" ref="AT972">IF($X972, "", INDEX(閩拼韻母八聲調資料表, $AE972, $AJ972))</f>
        <v>#REF!</v>
      </c>
      <c r="AV972" s="301" t="b">
        <f t="shared" si="399"/>
        <v>0</v>
      </c>
      <c r="AW972" s="301" t="str">
        <f>IF( $AV972, IFERROR( IF(MATCH( $E972, 顎音化聲母!$H$9:$H$37, 0), TRUE, FALSE), FALSE), "")</f>
        <v/>
      </c>
      <c r="AX972" s="301" t="str">
        <f t="array" ref="AX972">IF( AND($AV972, $AW972), INDEX(顎音化聲母資料表, MATCH( $D972 &amp; $E972, 顎音化聲母!$L$5:$L$136, 0), 3), "")</f>
        <v/>
      </c>
      <c r="AY972" s="301" t="e">
        <f t="shared" si="398"/>
        <v>#REF!</v>
      </c>
      <c r="AZ972" s="362" t="e">
        <f t="array" ref="AZ972">IF($AY972="", "", IF( $AX972&lt;&gt;"", $AX972,INDEX(聲母資料表, $AY972, $AZ$5)))</f>
        <v>#REF!</v>
      </c>
      <c r="BA972" s="362" t="e">
        <f t="array" ref="BA972">IF($X972, "", INDEX(方音八音反切資料表, $AE972, $AJ972))</f>
        <v>#REF!</v>
      </c>
    </row>
    <row r="973" spans="2:53">
      <c r="B973" s="307">
        <f t="shared" si="379"/>
        <v>966</v>
      </c>
      <c r="C973" s="404" t="e">
        <f>MID(#REF!, B973, 1)</f>
        <v>#REF!</v>
      </c>
      <c r="D973" s="312"/>
      <c r="E973" s="312"/>
      <c r="F973" s="296"/>
      <c r="G973" s="418" t="e">
        <f t="shared" si="380"/>
        <v>#REF!</v>
      </c>
      <c r="H973" s="269" t="e" cm="1">
        <f t="array" ref="H973">IF( OR($U973, NOT($V973), $X973), "",  $AF973 &amp; INDEX(中文數值資料表, $AJ973, 2) &amp; $AC973)</f>
        <v>#REF!</v>
      </c>
      <c r="I973" s="332" t="e">
        <f t="shared" si="381"/>
        <v>#REF!</v>
      </c>
      <c r="J973" s="333" t="e">
        <f t="shared" si="382"/>
        <v>#REF!</v>
      </c>
      <c r="K973" s="334" t="e">
        <f t="shared" si="383"/>
        <v>#REF!</v>
      </c>
      <c r="L973" s="335" t="e">
        <f t="shared" si="384"/>
        <v>#REF!</v>
      </c>
      <c r="M973" s="270" t="e">
        <f t="shared" ca="1" si="385"/>
        <v>#REF!</v>
      </c>
      <c r="N973" s="270" t="e">
        <f t="shared" ca="1" si="386"/>
        <v>#REF!</v>
      </c>
      <c r="O973" s="270" t="e">
        <f t="shared" ca="1" si="387"/>
        <v>#REF!</v>
      </c>
      <c r="P973" s="270" t="e">
        <f t="shared" ca="1" si="388"/>
        <v>#REF!</v>
      </c>
      <c r="Q973" s="270" t="e">
        <f t="shared" ca="1" si="388"/>
        <v>#REF!</v>
      </c>
      <c r="R973" s="271" t="e">
        <f t="shared" ca="1" si="389"/>
        <v>#REF!</v>
      </c>
      <c r="S973" s="271" t="e">
        <f t="shared" ca="1" si="390"/>
        <v>#REF!</v>
      </c>
      <c r="T973" s="244"/>
      <c r="U973" s="272" t="b">
        <f t="shared" si="391"/>
        <v>0</v>
      </c>
      <c r="V973" s="272" t="e">
        <f t="shared" si="392"/>
        <v>#REF!</v>
      </c>
      <c r="W973" s="272" t="e">
        <f t="shared" si="400"/>
        <v>#REF!</v>
      </c>
      <c r="X973" s="272" t="e">
        <f t="shared" si="393"/>
        <v>#REF!</v>
      </c>
      <c r="Y973" s="272" t="e">
        <f t="shared" si="394"/>
        <v>#REF!</v>
      </c>
      <c r="Z973" s="298"/>
      <c r="AA973" s="305" t="e">
        <f t="shared" si="395"/>
        <v>#REF!</v>
      </c>
      <c r="AB973" s="301" t="e" cm="1">
        <f t="array" ref="AB973">IF( $AA973="", "", INDEX(聲母資料表, $AA973, AB$5))</f>
        <v>#REF!</v>
      </c>
      <c r="AC973" s="301" t="e" cm="1">
        <f t="array" ref="AC973">IF( $AA973="", "", INDEX(聲母資料表, $AA973, AC$5))</f>
        <v>#REF!</v>
      </c>
      <c r="AD973" s="305" t="e">
        <f t="shared" si="396"/>
        <v>#REF!</v>
      </c>
      <c r="AE973" s="301" t="e" cm="1">
        <f t="array" ref="AE973">IF( $X973, "", INDEX(韻母資料表, AD973, AE$5))</f>
        <v>#REF!</v>
      </c>
      <c r="AF973" s="301" t="e" cm="1">
        <f t="array" ref="AF973">IF( $X973, "", INDEX(韻母資料表, AE973, AF$5))</f>
        <v>#REF!</v>
      </c>
      <c r="AG973" s="298"/>
      <c r="AH973" s="301" t="e">
        <f t="array" ref="AH973">IF( $X973, "", IF( INDEX(韻母資料表, AD973, $AH$5) = "入聲", TRUE, FALSE) )</f>
        <v>#REF!</v>
      </c>
      <c r="AI973" s="302" t="e">
        <f t="shared" si="397"/>
        <v>#REF!</v>
      </c>
      <c r="AJ973" s="302" t="e">
        <f t="shared" si="376"/>
        <v>#REF!</v>
      </c>
      <c r="AK973" s="362" t="e">
        <f t="array" ref="AK973">IF( $X973, "", INDEX(韻母資料表, $AD973, $AK$5))</f>
        <v>#REF!</v>
      </c>
      <c r="AL973" s="362" t="e">
        <f t="array" ref="AL973">IF($X973, "", INDEX(白話字韻母八聲調資料表, $AE973, $AJ973))</f>
        <v>#REF!</v>
      </c>
      <c r="AM973" s="298"/>
      <c r="AN973" s="362" t="e" cm="1">
        <f t="array" ref="AN973">IF($W973, "", INDEX(聲母資料表, $AA973, AN$5))</f>
        <v>#REF!</v>
      </c>
      <c r="AO973" s="367" t="e" cm="1">
        <f t="array" ref="AO973">IF($X973, "", INDEX(韻母資料表, $AD973, AO$5))</f>
        <v>#REF!</v>
      </c>
      <c r="AP973" s="362" t="e" cm="1">
        <f t="array" ref="AP973">IF($X973, "", INDEX(台羅韻母八聲調資料表, $AE973, $F973))</f>
        <v>#REF!</v>
      </c>
      <c r="AQ973" s="298"/>
      <c r="AR973" s="302" t="e">
        <f t="array" ref="AR973">IF($W973, "", INDEX(聲母資料表, $AA973, $AR$5))</f>
        <v>#REF!</v>
      </c>
      <c r="AS973" s="303" t="e">
        <f t="array" ref="AS973">IF($X973, "", INDEX(韻母資料表, $AD973, $AS$5))</f>
        <v>#REF!</v>
      </c>
      <c r="AT973" s="302" t="e">
        <f t="array" ref="AT973">IF($X973, "", INDEX(閩拼韻母八聲調資料表, $AE973, $AJ973))</f>
        <v>#REF!</v>
      </c>
      <c r="AV973" s="301" t="b">
        <f t="shared" si="399"/>
        <v>0</v>
      </c>
      <c r="AW973" s="301" t="str">
        <f>IF( $AV973, IFERROR( IF(MATCH( $E973, 顎音化聲母!$H$9:$H$37, 0), TRUE, FALSE), FALSE), "")</f>
        <v/>
      </c>
      <c r="AX973" s="301" t="str">
        <f t="array" ref="AX973">IF( AND($AV973, $AW973), INDEX(顎音化聲母資料表, MATCH( $D973 &amp; $E973, 顎音化聲母!$L$5:$L$136, 0), 3), "")</f>
        <v/>
      </c>
      <c r="AY973" s="301" t="e">
        <f t="shared" si="398"/>
        <v>#REF!</v>
      </c>
      <c r="AZ973" s="362" t="e">
        <f t="array" ref="AZ973">IF($AY973="", "", IF( $AX973&lt;&gt;"", $AX973,INDEX(聲母資料表, $AY973, $AZ$5)))</f>
        <v>#REF!</v>
      </c>
      <c r="BA973" s="362" t="e">
        <f t="array" ref="BA973">IF($X973, "", INDEX(方音八音反切資料表, $AE973, $AJ973))</f>
        <v>#REF!</v>
      </c>
    </row>
    <row r="974" spans="2:53">
      <c r="B974" s="307">
        <f t="shared" si="379"/>
        <v>967</v>
      </c>
      <c r="C974" s="404" t="e">
        <f>MID(#REF!, B974, 1)</f>
        <v>#REF!</v>
      </c>
      <c r="D974" s="312"/>
      <c r="E974" s="312"/>
      <c r="F974" s="296"/>
      <c r="G974" s="418" t="e">
        <f t="shared" si="380"/>
        <v>#REF!</v>
      </c>
      <c r="H974" s="269" t="e" cm="1">
        <f t="array" ref="H974">IF( OR($U974, NOT($V974), $X974), "",  $AF974 &amp; INDEX(中文數值資料表, $AJ974, 2) &amp; $AC974)</f>
        <v>#REF!</v>
      </c>
      <c r="I974" s="332" t="e">
        <f t="shared" si="381"/>
        <v>#REF!</v>
      </c>
      <c r="J974" s="333" t="e">
        <f t="shared" si="382"/>
        <v>#REF!</v>
      </c>
      <c r="K974" s="334" t="e">
        <f t="shared" si="383"/>
        <v>#REF!</v>
      </c>
      <c r="L974" s="335" t="e">
        <f t="shared" si="384"/>
        <v>#REF!</v>
      </c>
      <c r="M974" s="270" t="e">
        <f t="shared" ca="1" si="385"/>
        <v>#REF!</v>
      </c>
      <c r="N974" s="270" t="e">
        <f t="shared" ca="1" si="386"/>
        <v>#REF!</v>
      </c>
      <c r="O974" s="270" t="e">
        <f t="shared" ca="1" si="387"/>
        <v>#REF!</v>
      </c>
      <c r="P974" s="270" t="e">
        <f t="shared" ca="1" si="388"/>
        <v>#REF!</v>
      </c>
      <c r="Q974" s="270" t="e">
        <f t="shared" ca="1" si="388"/>
        <v>#REF!</v>
      </c>
      <c r="R974" s="271" t="e">
        <f t="shared" ca="1" si="389"/>
        <v>#REF!</v>
      </c>
      <c r="S974" s="271" t="e">
        <f t="shared" ca="1" si="390"/>
        <v>#REF!</v>
      </c>
      <c r="T974" s="244"/>
      <c r="U974" s="272" t="b">
        <f t="shared" si="391"/>
        <v>0</v>
      </c>
      <c r="V974" s="272" t="e">
        <f t="shared" si="392"/>
        <v>#REF!</v>
      </c>
      <c r="W974" s="272" t="e">
        <f t="shared" si="400"/>
        <v>#REF!</v>
      </c>
      <c r="X974" s="272" t="e">
        <f t="shared" si="393"/>
        <v>#REF!</v>
      </c>
      <c r="Y974" s="272" t="e">
        <f t="shared" si="394"/>
        <v>#REF!</v>
      </c>
      <c r="Z974" s="298"/>
      <c r="AA974" s="305" t="e">
        <f t="shared" si="395"/>
        <v>#REF!</v>
      </c>
      <c r="AB974" s="301" t="e" cm="1">
        <f t="array" ref="AB974">IF( $AA974="", "", INDEX(聲母資料表, $AA974, AB$5))</f>
        <v>#REF!</v>
      </c>
      <c r="AC974" s="301" t="e" cm="1">
        <f t="array" ref="AC974">IF( $AA974="", "", INDEX(聲母資料表, $AA974, AC$5))</f>
        <v>#REF!</v>
      </c>
      <c r="AD974" s="305" t="e">
        <f t="shared" si="396"/>
        <v>#REF!</v>
      </c>
      <c r="AE974" s="301" t="e" cm="1">
        <f t="array" ref="AE974">IF( $X974, "", INDEX(韻母資料表, AD974, AE$5))</f>
        <v>#REF!</v>
      </c>
      <c r="AF974" s="301" t="e" cm="1">
        <f t="array" ref="AF974">IF( $X974, "", INDEX(韻母資料表, AE974, AF$5))</f>
        <v>#REF!</v>
      </c>
      <c r="AG974" s="298"/>
      <c r="AH974" s="301" t="e">
        <f t="array" ref="AH974">IF( $X974, "", IF( INDEX(韻母資料表, AD974, $AH$5) = "入聲", TRUE, FALSE) )</f>
        <v>#REF!</v>
      </c>
      <c r="AI974" s="302" t="e">
        <f t="shared" si="397"/>
        <v>#REF!</v>
      </c>
      <c r="AJ974" s="302" t="e">
        <f t="shared" si="376"/>
        <v>#REF!</v>
      </c>
      <c r="AK974" s="362" t="e">
        <f t="array" ref="AK974">IF( $X974, "", INDEX(韻母資料表, $AD974, $AK$5))</f>
        <v>#REF!</v>
      </c>
      <c r="AL974" s="362" t="e">
        <f t="array" ref="AL974">IF($X974, "", INDEX(白話字韻母八聲調資料表, $AE974, $AJ974))</f>
        <v>#REF!</v>
      </c>
      <c r="AM974" s="298"/>
      <c r="AN974" s="362" t="e" cm="1">
        <f t="array" ref="AN974">IF($W974, "", INDEX(聲母資料表, $AA974, AN$5))</f>
        <v>#REF!</v>
      </c>
      <c r="AO974" s="367" t="e" cm="1">
        <f t="array" ref="AO974">IF($X974, "", INDEX(韻母資料表, $AD974, AO$5))</f>
        <v>#REF!</v>
      </c>
      <c r="AP974" s="362" t="e" cm="1">
        <f t="array" ref="AP974">IF($X974, "", INDEX(台羅韻母八聲調資料表, $AE974, $F974))</f>
        <v>#REF!</v>
      </c>
      <c r="AQ974" s="298"/>
      <c r="AR974" s="302" t="e">
        <f t="array" ref="AR974">IF($W974, "", INDEX(聲母資料表, $AA974, $AR$5))</f>
        <v>#REF!</v>
      </c>
      <c r="AS974" s="303" t="e">
        <f t="array" ref="AS974">IF($X974, "", INDEX(韻母資料表, $AD974, $AS$5))</f>
        <v>#REF!</v>
      </c>
      <c r="AT974" s="302" t="e">
        <f t="array" ref="AT974">IF($X974, "", INDEX(閩拼韻母八聲調資料表, $AE974, $AJ974))</f>
        <v>#REF!</v>
      </c>
      <c r="AV974" s="301" t="b">
        <f t="shared" si="399"/>
        <v>0</v>
      </c>
      <c r="AW974" s="301" t="str">
        <f>IF( $AV974, IFERROR( IF(MATCH( $E974, 顎音化聲母!$H$9:$H$37, 0), TRUE, FALSE), FALSE), "")</f>
        <v/>
      </c>
      <c r="AX974" s="301" t="str">
        <f t="array" ref="AX974">IF( AND($AV974, $AW974), INDEX(顎音化聲母資料表, MATCH( $D974 &amp; $E974, 顎音化聲母!$L$5:$L$136, 0), 3), "")</f>
        <v/>
      </c>
      <c r="AY974" s="301" t="e">
        <f t="shared" si="398"/>
        <v>#REF!</v>
      </c>
      <c r="AZ974" s="362" t="e">
        <f t="array" ref="AZ974">IF($AY974="", "", IF( $AX974&lt;&gt;"", $AX974,INDEX(聲母資料表, $AY974, $AZ$5)))</f>
        <v>#REF!</v>
      </c>
      <c r="BA974" s="362" t="e">
        <f t="array" ref="BA974">IF($X974, "", INDEX(方音八音反切資料表, $AE974, $AJ974))</f>
        <v>#REF!</v>
      </c>
    </row>
    <row r="975" spans="2:53">
      <c r="B975" s="307">
        <f t="shared" si="379"/>
        <v>968</v>
      </c>
      <c r="C975" s="404" t="e">
        <f>MID(#REF!, B975, 1)</f>
        <v>#REF!</v>
      </c>
      <c r="D975" s="312"/>
      <c r="E975" s="312"/>
      <c r="F975" s="296"/>
      <c r="G975" s="418" t="e">
        <f t="shared" si="380"/>
        <v>#REF!</v>
      </c>
      <c r="H975" s="269" t="e" cm="1">
        <f t="array" ref="H975">IF( OR($U975, NOT($V975), $X975), "",  $AF975 &amp; INDEX(中文數值資料表, $AJ975, 2) &amp; $AC975)</f>
        <v>#REF!</v>
      </c>
      <c r="I975" s="332" t="e">
        <f t="shared" si="381"/>
        <v>#REF!</v>
      </c>
      <c r="J975" s="333" t="e">
        <f t="shared" si="382"/>
        <v>#REF!</v>
      </c>
      <c r="K975" s="334" t="e">
        <f t="shared" si="383"/>
        <v>#REF!</v>
      </c>
      <c r="L975" s="335" t="e">
        <f t="shared" si="384"/>
        <v>#REF!</v>
      </c>
      <c r="M975" s="270" t="e">
        <f t="shared" ca="1" si="385"/>
        <v>#REF!</v>
      </c>
      <c r="N975" s="270" t="e">
        <f t="shared" ca="1" si="386"/>
        <v>#REF!</v>
      </c>
      <c r="O975" s="270" t="e">
        <f t="shared" ca="1" si="387"/>
        <v>#REF!</v>
      </c>
      <c r="P975" s="270" t="e">
        <f t="shared" ca="1" si="388"/>
        <v>#REF!</v>
      </c>
      <c r="Q975" s="270" t="e">
        <f t="shared" ca="1" si="388"/>
        <v>#REF!</v>
      </c>
      <c r="R975" s="271" t="e">
        <f t="shared" ca="1" si="389"/>
        <v>#REF!</v>
      </c>
      <c r="S975" s="271" t="e">
        <f t="shared" ca="1" si="390"/>
        <v>#REF!</v>
      </c>
      <c r="T975" s="244"/>
      <c r="U975" s="272" t="b">
        <f t="shared" si="391"/>
        <v>0</v>
      </c>
      <c r="V975" s="272" t="e">
        <f t="shared" si="392"/>
        <v>#REF!</v>
      </c>
      <c r="W975" s="272" t="e">
        <f t="shared" si="400"/>
        <v>#REF!</v>
      </c>
      <c r="X975" s="272" t="e">
        <f t="shared" si="393"/>
        <v>#REF!</v>
      </c>
      <c r="Y975" s="272" t="e">
        <f t="shared" si="394"/>
        <v>#REF!</v>
      </c>
      <c r="Z975" s="298"/>
      <c r="AA975" s="305" t="e">
        <f t="shared" si="395"/>
        <v>#REF!</v>
      </c>
      <c r="AB975" s="301" t="e" cm="1">
        <f t="array" ref="AB975">IF( $AA975="", "", INDEX(聲母資料表, $AA975, AB$5))</f>
        <v>#REF!</v>
      </c>
      <c r="AC975" s="301" t="e" cm="1">
        <f t="array" ref="AC975">IF( $AA975="", "", INDEX(聲母資料表, $AA975, AC$5))</f>
        <v>#REF!</v>
      </c>
      <c r="AD975" s="305" t="e">
        <f t="shared" si="396"/>
        <v>#REF!</v>
      </c>
      <c r="AE975" s="301" t="e" cm="1">
        <f t="array" ref="AE975">IF( $X975, "", INDEX(韻母資料表, AD975, AE$5))</f>
        <v>#REF!</v>
      </c>
      <c r="AF975" s="301" t="e" cm="1">
        <f t="array" ref="AF975">IF( $X975, "", INDEX(韻母資料表, AE975, AF$5))</f>
        <v>#REF!</v>
      </c>
      <c r="AG975" s="298"/>
      <c r="AH975" s="301" t="e">
        <f t="array" ref="AH975">IF( $X975, "", IF( INDEX(韻母資料表, AD975, $AH$5) = "入聲", TRUE, FALSE) )</f>
        <v>#REF!</v>
      </c>
      <c r="AI975" s="302" t="e">
        <f t="shared" si="397"/>
        <v>#REF!</v>
      </c>
      <c r="AJ975" s="302" t="e">
        <f t="shared" si="376"/>
        <v>#REF!</v>
      </c>
      <c r="AK975" s="362" t="e">
        <f t="array" ref="AK975">IF( $X975, "", INDEX(韻母資料表, $AD975, $AK$5))</f>
        <v>#REF!</v>
      </c>
      <c r="AL975" s="362" t="e">
        <f t="array" ref="AL975">IF($X975, "", INDEX(白話字韻母八聲調資料表, $AE975, $AJ975))</f>
        <v>#REF!</v>
      </c>
      <c r="AM975" s="298"/>
      <c r="AN975" s="362" t="e" cm="1">
        <f t="array" ref="AN975">IF($W975, "", INDEX(聲母資料表, $AA975, AN$5))</f>
        <v>#REF!</v>
      </c>
      <c r="AO975" s="367" t="e" cm="1">
        <f t="array" ref="AO975">IF($X975, "", INDEX(韻母資料表, $AD975, AO$5))</f>
        <v>#REF!</v>
      </c>
      <c r="AP975" s="362" t="e" cm="1">
        <f t="array" ref="AP975">IF($X975, "", INDEX(台羅韻母八聲調資料表, $AE975, $F975))</f>
        <v>#REF!</v>
      </c>
      <c r="AQ975" s="298"/>
      <c r="AR975" s="302" t="e">
        <f t="array" ref="AR975">IF($W975, "", INDEX(聲母資料表, $AA975, $AR$5))</f>
        <v>#REF!</v>
      </c>
      <c r="AS975" s="303" t="e">
        <f t="array" ref="AS975">IF($X975, "", INDEX(韻母資料表, $AD975, $AS$5))</f>
        <v>#REF!</v>
      </c>
      <c r="AT975" s="302" t="e">
        <f t="array" ref="AT975">IF($X975, "", INDEX(閩拼韻母八聲調資料表, $AE975, $AJ975))</f>
        <v>#REF!</v>
      </c>
      <c r="AV975" s="301" t="b">
        <f t="shared" si="399"/>
        <v>0</v>
      </c>
      <c r="AW975" s="301" t="str">
        <f>IF( $AV975, IFERROR( IF(MATCH( $E975, 顎音化聲母!$H$9:$H$37, 0), TRUE, FALSE), FALSE), "")</f>
        <v/>
      </c>
      <c r="AX975" s="301" t="str">
        <f t="array" ref="AX975">IF( AND($AV975, $AW975), INDEX(顎音化聲母資料表, MATCH( $D975 &amp; $E975, 顎音化聲母!$L$5:$L$136, 0), 3), "")</f>
        <v/>
      </c>
      <c r="AY975" s="301" t="e">
        <f t="shared" si="398"/>
        <v>#REF!</v>
      </c>
      <c r="AZ975" s="362" t="e">
        <f t="array" ref="AZ975">IF($AY975="", "", IF( $AX975&lt;&gt;"", $AX975,INDEX(聲母資料表, $AY975, $AZ$5)))</f>
        <v>#REF!</v>
      </c>
      <c r="BA975" s="362" t="e">
        <f t="array" ref="BA975">IF($X975, "", INDEX(方音八音反切資料表, $AE975, $AJ975))</f>
        <v>#REF!</v>
      </c>
    </row>
    <row r="976" spans="2:53">
      <c r="B976" s="307">
        <f t="shared" si="379"/>
        <v>969</v>
      </c>
      <c r="C976" s="404" t="e">
        <f>MID(#REF!, B976, 1)</f>
        <v>#REF!</v>
      </c>
      <c r="D976" s="312"/>
      <c r="E976" s="312"/>
      <c r="F976" s="296"/>
      <c r="G976" s="418" t="e">
        <f t="shared" si="380"/>
        <v>#REF!</v>
      </c>
      <c r="H976" s="269" t="e" cm="1">
        <f t="array" ref="H976">IF( OR($U976, NOT($V976), $X976), "",  $AF976 &amp; INDEX(中文數值資料表, $AJ976, 2) &amp; $AC976)</f>
        <v>#REF!</v>
      </c>
      <c r="I976" s="332" t="e">
        <f t="shared" si="381"/>
        <v>#REF!</v>
      </c>
      <c r="J976" s="333" t="e">
        <f t="shared" si="382"/>
        <v>#REF!</v>
      </c>
      <c r="K976" s="334" t="e">
        <f t="shared" si="383"/>
        <v>#REF!</v>
      </c>
      <c r="L976" s="335" t="e">
        <f t="shared" si="384"/>
        <v>#REF!</v>
      </c>
      <c r="M976" s="270" t="e">
        <f t="shared" ca="1" si="385"/>
        <v>#REF!</v>
      </c>
      <c r="N976" s="270" t="e">
        <f t="shared" ca="1" si="386"/>
        <v>#REF!</v>
      </c>
      <c r="O976" s="270" t="e">
        <f t="shared" ca="1" si="387"/>
        <v>#REF!</v>
      </c>
      <c r="P976" s="270" t="e">
        <f t="shared" ca="1" si="388"/>
        <v>#REF!</v>
      </c>
      <c r="Q976" s="270" t="e">
        <f t="shared" ca="1" si="388"/>
        <v>#REF!</v>
      </c>
      <c r="R976" s="271" t="e">
        <f t="shared" ca="1" si="389"/>
        <v>#REF!</v>
      </c>
      <c r="S976" s="271" t="e">
        <f t="shared" ca="1" si="390"/>
        <v>#REF!</v>
      </c>
      <c r="T976" s="244"/>
      <c r="U976" s="272" t="b">
        <f t="shared" si="391"/>
        <v>0</v>
      </c>
      <c r="V976" s="272" t="e">
        <f t="shared" si="392"/>
        <v>#REF!</v>
      </c>
      <c r="W976" s="272" t="e">
        <f t="shared" si="400"/>
        <v>#REF!</v>
      </c>
      <c r="X976" s="272" t="e">
        <f t="shared" si="393"/>
        <v>#REF!</v>
      </c>
      <c r="Y976" s="272" t="e">
        <f t="shared" si="394"/>
        <v>#REF!</v>
      </c>
      <c r="Z976" s="298"/>
      <c r="AA976" s="305" t="e">
        <f t="shared" si="395"/>
        <v>#REF!</v>
      </c>
      <c r="AB976" s="301" t="e" cm="1">
        <f t="array" ref="AB976">IF( $AA976="", "", INDEX(聲母資料表, $AA976, AB$5))</f>
        <v>#REF!</v>
      </c>
      <c r="AC976" s="301" t="e" cm="1">
        <f t="array" ref="AC976">IF( $AA976="", "", INDEX(聲母資料表, $AA976, AC$5))</f>
        <v>#REF!</v>
      </c>
      <c r="AD976" s="305" t="e">
        <f t="shared" si="396"/>
        <v>#REF!</v>
      </c>
      <c r="AE976" s="301" t="e" cm="1">
        <f t="array" ref="AE976">IF( $X976, "", INDEX(韻母資料表, AD976, AE$5))</f>
        <v>#REF!</v>
      </c>
      <c r="AF976" s="301" t="e" cm="1">
        <f t="array" ref="AF976">IF( $X976, "", INDEX(韻母資料表, AE976, AF$5))</f>
        <v>#REF!</v>
      </c>
      <c r="AG976" s="298"/>
      <c r="AH976" s="301" t="e">
        <f t="array" ref="AH976">IF( $X976, "", IF( INDEX(韻母資料表, AD976, $AH$5) = "入聲", TRUE, FALSE) )</f>
        <v>#REF!</v>
      </c>
      <c r="AI976" s="302" t="e">
        <f t="shared" si="397"/>
        <v>#REF!</v>
      </c>
      <c r="AJ976" s="302" t="e">
        <f t="shared" si="376"/>
        <v>#REF!</v>
      </c>
      <c r="AK976" s="362" t="e">
        <f t="array" ref="AK976">IF( $X976, "", INDEX(韻母資料表, $AD976, $AK$5))</f>
        <v>#REF!</v>
      </c>
      <c r="AL976" s="362" t="e">
        <f t="array" ref="AL976">IF($X976, "", INDEX(白話字韻母八聲調資料表, $AE976, $AJ976))</f>
        <v>#REF!</v>
      </c>
      <c r="AM976" s="298"/>
      <c r="AN976" s="362" t="e" cm="1">
        <f t="array" ref="AN976">IF($W976, "", INDEX(聲母資料表, $AA976, AN$5))</f>
        <v>#REF!</v>
      </c>
      <c r="AO976" s="367" t="e" cm="1">
        <f t="array" ref="AO976">IF($X976, "", INDEX(韻母資料表, $AD976, AO$5))</f>
        <v>#REF!</v>
      </c>
      <c r="AP976" s="362" t="e" cm="1">
        <f t="array" ref="AP976">IF($X976, "", INDEX(台羅韻母八聲調資料表, $AE976, $F976))</f>
        <v>#REF!</v>
      </c>
      <c r="AQ976" s="298"/>
      <c r="AR976" s="302" t="e">
        <f t="array" ref="AR976">IF($W976, "", INDEX(聲母資料表, $AA976, $AR$5))</f>
        <v>#REF!</v>
      </c>
      <c r="AS976" s="303" t="e">
        <f t="array" ref="AS976">IF($X976, "", INDEX(韻母資料表, $AD976, $AS$5))</f>
        <v>#REF!</v>
      </c>
      <c r="AT976" s="302" t="e">
        <f t="array" ref="AT976">IF($X976, "", INDEX(閩拼韻母八聲調資料表, $AE976, $AJ976))</f>
        <v>#REF!</v>
      </c>
      <c r="AV976" s="301" t="b">
        <f t="shared" si="399"/>
        <v>0</v>
      </c>
      <c r="AW976" s="301" t="str">
        <f>IF( $AV976, IFERROR( IF(MATCH( $E976, 顎音化聲母!$H$9:$H$37, 0), TRUE, FALSE), FALSE), "")</f>
        <v/>
      </c>
      <c r="AX976" s="301" t="str">
        <f t="array" ref="AX976">IF( AND($AV976, $AW976), INDEX(顎音化聲母資料表, MATCH( $D976 &amp; $E976, 顎音化聲母!$L$5:$L$136, 0), 3), "")</f>
        <v/>
      </c>
      <c r="AY976" s="301" t="e">
        <f t="shared" si="398"/>
        <v>#REF!</v>
      </c>
      <c r="AZ976" s="362" t="e">
        <f t="array" ref="AZ976">IF($AY976="", "", IF( $AX976&lt;&gt;"", $AX976,INDEX(聲母資料表, $AY976, $AZ$5)))</f>
        <v>#REF!</v>
      </c>
      <c r="BA976" s="362" t="e">
        <f t="array" ref="BA976">IF($X976, "", INDEX(方音八音反切資料表, $AE976, $AJ976))</f>
        <v>#REF!</v>
      </c>
    </row>
    <row r="977" spans="2:53">
      <c r="B977" s="307">
        <f t="shared" si="379"/>
        <v>970</v>
      </c>
      <c r="C977" s="404" t="e">
        <f>MID(#REF!, B977, 1)</f>
        <v>#REF!</v>
      </c>
      <c r="D977" s="312"/>
      <c r="E977" s="312"/>
      <c r="F977" s="296"/>
      <c r="G977" s="418" t="e">
        <f t="shared" si="380"/>
        <v>#REF!</v>
      </c>
      <c r="H977" s="269" t="e" cm="1">
        <f t="array" ref="H977">IF( OR($U977, NOT($V977), $X977), "",  $AF977 &amp; INDEX(中文數值資料表, $AJ977, 2) &amp; $AC977)</f>
        <v>#REF!</v>
      </c>
      <c r="I977" s="332" t="e">
        <f t="shared" si="381"/>
        <v>#REF!</v>
      </c>
      <c r="J977" s="333" t="e">
        <f t="shared" si="382"/>
        <v>#REF!</v>
      </c>
      <c r="K977" s="334" t="e">
        <f t="shared" si="383"/>
        <v>#REF!</v>
      </c>
      <c r="L977" s="335" t="e">
        <f t="shared" si="384"/>
        <v>#REF!</v>
      </c>
      <c r="M977" s="270" t="e">
        <f t="shared" ca="1" si="385"/>
        <v>#REF!</v>
      </c>
      <c r="N977" s="270" t="e">
        <f t="shared" ca="1" si="386"/>
        <v>#REF!</v>
      </c>
      <c r="O977" s="270" t="e">
        <f t="shared" ca="1" si="387"/>
        <v>#REF!</v>
      </c>
      <c r="P977" s="270" t="e">
        <f t="shared" ca="1" si="388"/>
        <v>#REF!</v>
      </c>
      <c r="Q977" s="270" t="e">
        <f t="shared" ca="1" si="388"/>
        <v>#REF!</v>
      </c>
      <c r="R977" s="271" t="e">
        <f t="shared" ca="1" si="389"/>
        <v>#REF!</v>
      </c>
      <c r="S977" s="271" t="e">
        <f t="shared" ca="1" si="390"/>
        <v>#REF!</v>
      </c>
      <c r="T977" s="244"/>
      <c r="U977" s="272" t="b">
        <f t="shared" si="391"/>
        <v>0</v>
      </c>
      <c r="V977" s="272" t="e">
        <f t="shared" si="392"/>
        <v>#REF!</v>
      </c>
      <c r="W977" s="272" t="e">
        <f t="shared" si="400"/>
        <v>#REF!</v>
      </c>
      <c r="X977" s="272" t="e">
        <f t="shared" si="393"/>
        <v>#REF!</v>
      </c>
      <c r="Y977" s="272" t="e">
        <f t="shared" si="394"/>
        <v>#REF!</v>
      </c>
      <c r="Z977" s="298"/>
      <c r="AA977" s="305" t="e">
        <f t="shared" si="395"/>
        <v>#REF!</v>
      </c>
      <c r="AB977" s="301" t="e" cm="1">
        <f t="array" ref="AB977">IF( $AA977="", "", INDEX(聲母資料表, $AA977, AB$5))</f>
        <v>#REF!</v>
      </c>
      <c r="AC977" s="301" t="e" cm="1">
        <f t="array" ref="AC977">IF( $AA977="", "", INDEX(聲母資料表, $AA977, AC$5))</f>
        <v>#REF!</v>
      </c>
      <c r="AD977" s="305" t="e">
        <f t="shared" si="396"/>
        <v>#REF!</v>
      </c>
      <c r="AE977" s="301" t="e" cm="1">
        <f t="array" ref="AE977">IF( $X977, "", INDEX(韻母資料表, AD977, AE$5))</f>
        <v>#REF!</v>
      </c>
      <c r="AF977" s="301" t="e" cm="1">
        <f t="array" ref="AF977">IF( $X977, "", INDEX(韻母資料表, AE977, AF$5))</f>
        <v>#REF!</v>
      </c>
      <c r="AG977" s="298"/>
      <c r="AH977" s="301" t="e">
        <f t="array" ref="AH977">IF( $X977, "", IF( INDEX(韻母資料表, AD977, $AH$5) = "入聲", TRUE, FALSE) )</f>
        <v>#REF!</v>
      </c>
      <c r="AI977" s="302" t="e">
        <f t="shared" si="397"/>
        <v>#REF!</v>
      </c>
      <c r="AJ977" s="302" t="e">
        <f t="shared" si="376"/>
        <v>#REF!</v>
      </c>
      <c r="AK977" s="362" t="e">
        <f t="array" ref="AK977">IF( $X977, "", INDEX(韻母資料表, $AD977, $AK$5))</f>
        <v>#REF!</v>
      </c>
      <c r="AL977" s="362" t="e">
        <f t="array" ref="AL977">IF($X977, "", INDEX(白話字韻母八聲調資料表, $AE977, $AJ977))</f>
        <v>#REF!</v>
      </c>
      <c r="AM977" s="298"/>
      <c r="AN977" s="362" t="e" cm="1">
        <f t="array" ref="AN977">IF($W977, "", INDEX(聲母資料表, $AA977, AN$5))</f>
        <v>#REF!</v>
      </c>
      <c r="AO977" s="367" t="e" cm="1">
        <f t="array" ref="AO977">IF($X977, "", INDEX(韻母資料表, $AD977, AO$5))</f>
        <v>#REF!</v>
      </c>
      <c r="AP977" s="362" t="e" cm="1">
        <f t="array" ref="AP977">IF($X977, "", INDEX(台羅韻母八聲調資料表, $AE977, $F977))</f>
        <v>#REF!</v>
      </c>
      <c r="AQ977" s="298"/>
      <c r="AR977" s="302" t="e">
        <f t="array" ref="AR977">IF($W977, "", INDEX(聲母資料表, $AA977, $AR$5))</f>
        <v>#REF!</v>
      </c>
      <c r="AS977" s="303" t="e">
        <f t="array" ref="AS977">IF($X977, "", INDEX(韻母資料表, $AD977, $AS$5))</f>
        <v>#REF!</v>
      </c>
      <c r="AT977" s="302" t="e">
        <f t="array" ref="AT977">IF($X977, "", INDEX(閩拼韻母八聲調資料表, $AE977, $AJ977))</f>
        <v>#REF!</v>
      </c>
      <c r="AV977" s="301" t="b">
        <f t="shared" si="399"/>
        <v>0</v>
      </c>
      <c r="AW977" s="301" t="str">
        <f>IF( $AV977, IFERROR( IF(MATCH( $E977, 顎音化聲母!$H$9:$H$37, 0), TRUE, FALSE), FALSE), "")</f>
        <v/>
      </c>
      <c r="AX977" s="301" t="str">
        <f t="array" ref="AX977">IF( AND($AV977, $AW977), INDEX(顎音化聲母資料表, MATCH( $D977 &amp; $E977, 顎音化聲母!$L$5:$L$136, 0), 3), "")</f>
        <v/>
      </c>
      <c r="AY977" s="301" t="e">
        <f t="shared" si="398"/>
        <v>#REF!</v>
      </c>
      <c r="AZ977" s="362" t="e">
        <f t="array" ref="AZ977">IF($AY977="", "", IF( $AX977&lt;&gt;"", $AX977,INDEX(聲母資料表, $AY977, $AZ$5)))</f>
        <v>#REF!</v>
      </c>
      <c r="BA977" s="362" t="e">
        <f t="array" ref="BA977">IF($X977, "", INDEX(方音八音反切資料表, $AE977, $AJ977))</f>
        <v>#REF!</v>
      </c>
    </row>
    <row r="978" spans="2:53">
      <c r="B978" s="307">
        <f t="shared" si="379"/>
        <v>971</v>
      </c>
      <c r="C978" s="404" t="e">
        <f>MID(#REF!, B978, 1)</f>
        <v>#REF!</v>
      </c>
      <c r="D978" s="312"/>
      <c r="E978" s="312"/>
      <c r="F978" s="296"/>
      <c r="G978" s="418" t="e">
        <f t="shared" si="380"/>
        <v>#REF!</v>
      </c>
      <c r="H978" s="269" t="e" cm="1">
        <f t="array" ref="H978">IF( OR($U978, NOT($V978), $X978), "",  $AF978 &amp; INDEX(中文數值資料表, $AJ978, 2) &amp; $AC978)</f>
        <v>#REF!</v>
      </c>
      <c r="I978" s="332" t="e">
        <f t="shared" si="381"/>
        <v>#REF!</v>
      </c>
      <c r="J978" s="333" t="e">
        <f t="shared" si="382"/>
        <v>#REF!</v>
      </c>
      <c r="K978" s="334" t="e">
        <f t="shared" si="383"/>
        <v>#REF!</v>
      </c>
      <c r="L978" s="335" t="e">
        <f t="shared" si="384"/>
        <v>#REF!</v>
      </c>
      <c r="M978" s="270" t="e">
        <f t="shared" ca="1" si="385"/>
        <v>#REF!</v>
      </c>
      <c r="N978" s="270" t="e">
        <f t="shared" ca="1" si="386"/>
        <v>#REF!</v>
      </c>
      <c r="O978" s="270" t="e">
        <f t="shared" ca="1" si="387"/>
        <v>#REF!</v>
      </c>
      <c r="P978" s="270" t="e">
        <f t="shared" ca="1" si="388"/>
        <v>#REF!</v>
      </c>
      <c r="Q978" s="270" t="e">
        <f t="shared" ca="1" si="388"/>
        <v>#REF!</v>
      </c>
      <c r="R978" s="271" t="e">
        <f t="shared" ca="1" si="389"/>
        <v>#REF!</v>
      </c>
      <c r="S978" s="271" t="e">
        <f t="shared" ca="1" si="390"/>
        <v>#REF!</v>
      </c>
      <c r="T978" s="244"/>
      <c r="U978" s="272" t="b">
        <f t="shared" si="391"/>
        <v>0</v>
      </c>
      <c r="V978" s="272" t="e">
        <f t="shared" si="392"/>
        <v>#REF!</v>
      </c>
      <c r="W978" s="272" t="e">
        <f t="shared" si="400"/>
        <v>#REF!</v>
      </c>
      <c r="X978" s="272" t="e">
        <f t="shared" si="393"/>
        <v>#REF!</v>
      </c>
      <c r="Y978" s="272" t="e">
        <f t="shared" si="394"/>
        <v>#REF!</v>
      </c>
      <c r="Z978" s="298"/>
      <c r="AA978" s="305" t="e">
        <f t="shared" si="395"/>
        <v>#REF!</v>
      </c>
      <c r="AB978" s="301" t="e" cm="1">
        <f t="array" ref="AB978">IF( $AA978="", "", INDEX(聲母資料表, $AA978, AB$5))</f>
        <v>#REF!</v>
      </c>
      <c r="AC978" s="301" t="e" cm="1">
        <f t="array" ref="AC978">IF( $AA978="", "", INDEX(聲母資料表, $AA978, AC$5))</f>
        <v>#REF!</v>
      </c>
      <c r="AD978" s="305" t="e">
        <f t="shared" si="396"/>
        <v>#REF!</v>
      </c>
      <c r="AE978" s="301" t="e" cm="1">
        <f t="array" ref="AE978">IF( $X978, "", INDEX(韻母資料表, AD978, AE$5))</f>
        <v>#REF!</v>
      </c>
      <c r="AF978" s="301" t="e" cm="1">
        <f t="array" ref="AF978">IF( $X978, "", INDEX(韻母資料表, AE978, AF$5))</f>
        <v>#REF!</v>
      </c>
      <c r="AG978" s="298"/>
      <c r="AH978" s="301" t="e">
        <f t="array" ref="AH978">IF( $X978, "", IF( INDEX(韻母資料表, AD978, $AH$5) = "入聲", TRUE, FALSE) )</f>
        <v>#REF!</v>
      </c>
      <c r="AI978" s="302" t="e">
        <f t="shared" si="397"/>
        <v>#REF!</v>
      </c>
      <c r="AJ978" s="302" t="e">
        <f t="shared" ref="AJ978:AJ1041" si="401">IF($U978, "", IF($F978="", $AI978, $F978))</f>
        <v>#REF!</v>
      </c>
      <c r="AK978" s="362" t="e">
        <f t="array" ref="AK978">IF( $X978, "", INDEX(韻母資料表, $AD978, $AK$5))</f>
        <v>#REF!</v>
      </c>
      <c r="AL978" s="362" t="e">
        <f t="array" ref="AL978">IF($X978, "", INDEX(白話字韻母八聲調資料表, $AE978, $AJ978))</f>
        <v>#REF!</v>
      </c>
      <c r="AM978" s="298"/>
      <c r="AN978" s="362" t="e" cm="1">
        <f t="array" ref="AN978">IF($W978, "", INDEX(聲母資料表, $AA978, AN$5))</f>
        <v>#REF!</v>
      </c>
      <c r="AO978" s="367" t="e" cm="1">
        <f t="array" ref="AO978">IF($X978, "", INDEX(韻母資料表, $AD978, AO$5))</f>
        <v>#REF!</v>
      </c>
      <c r="AP978" s="362" t="e" cm="1">
        <f t="array" ref="AP978">IF($X978, "", INDEX(台羅韻母八聲調資料表, $AE978, $F978))</f>
        <v>#REF!</v>
      </c>
      <c r="AQ978" s="298"/>
      <c r="AR978" s="302" t="e">
        <f t="array" ref="AR978">IF($W978, "", INDEX(聲母資料表, $AA978, $AR$5))</f>
        <v>#REF!</v>
      </c>
      <c r="AS978" s="303" t="e">
        <f t="array" ref="AS978">IF($X978, "", INDEX(韻母資料表, $AD978, $AS$5))</f>
        <v>#REF!</v>
      </c>
      <c r="AT978" s="302" t="e">
        <f t="array" ref="AT978">IF($X978, "", INDEX(閩拼韻母八聲調資料表, $AE978, $AJ978))</f>
        <v>#REF!</v>
      </c>
      <c r="AV978" s="301" t="b">
        <f t="shared" si="399"/>
        <v>0</v>
      </c>
      <c r="AW978" s="301" t="str">
        <f>IF( $AV978, IFERROR( IF(MATCH( $E978, 顎音化聲母!$H$9:$H$37, 0), TRUE, FALSE), FALSE), "")</f>
        <v/>
      </c>
      <c r="AX978" s="301" t="str">
        <f t="array" ref="AX978">IF( AND($AV978, $AW978), INDEX(顎音化聲母資料表, MATCH( $D978 &amp; $E978, 顎音化聲母!$L$5:$L$136, 0), 3), "")</f>
        <v/>
      </c>
      <c r="AY978" s="301" t="e">
        <f t="shared" si="398"/>
        <v>#REF!</v>
      </c>
      <c r="AZ978" s="362" t="e">
        <f t="array" ref="AZ978">IF($AY978="", "", IF( $AX978&lt;&gt;"", $AX978,INDEX(聲母資料表, $AY978, $AZ$5)))</f>
        <v>#REF!</v>
      </c>
      <c r="BA978" s="362" t="e">
        <f t="array" ref="BA978">IF($X978, "", INDEX(方音八音反切資料表, $AE978, $AJ978))</f>
        <v>#REF!</v>
      </c>
    </row>
    <row r="979" spans="2:53">
      <c r="B979" s="307">
        <f t="shared" si="379"/>
        <v>972</v>
      </c>
      <c r="C979" s="404" t="e">
        <f>MID(#REF!, B979, 1)</f>
        <v>#REF!</v>
      </c>
      <c r="D979" s="312"/>
      <c r="E979" s="312"/>
      <c r="F979" s="296"/>
      <c r="G979" s="418" t="e">
        <f t="shared" si="380"/>
        <v>#REF!</v>
      </c>
      <c r="H979" s="269" t="e" cm="1">
        <f t="array" ref="H979">IF( OR($U979, NOT($V979), $X979), "",  $AF979 &amp; INDEX(中文數值資料表, $AJ979, 2) &amp; $AC979)</f>
        <v>#REF!</v>
      </c>
      <c r="I979" s="332" t="e">
        <f t="shared" si="381"/>
        <v>#REF!</v>
      </c>
      <c r="J979" s="333" t="e">
        <f t="shared" si="382"/>
        <v>#REF!</v>
      </c>
      <c r="K979" s="334" t="e">
        <f t="shared" si="383"/>
        <v>#REF!</v>
      </c>
      <c r="L979" s="335" t="e">
        <f t="shared" si="384"/>
        <v>#REF!</v>
      </c>
      <c r="M979" s="270" t="e">
        <f t="shared" ca="1" si="385"/>
        <v>#REF!</v>
      </c>
      <c r="N979" s="270" t="e">
        <f t="shared" ca="1" si="386"/>
        <v>#REF!</v>
      </c>
      <c r="O979" s="270" t="e">
        <f t="shared" ca="1" si="387"/>
        <v>#REF!</v>
      </c>
      <c r="P979" s="270" t="e">
        <f t="shared" ca="1" si="388"/>
        <v>#REF!</v>
      </c>
      <c r="Q979" s="270" t="e">
        <f t="shared" ca="1" si="388"/>
        <v>#REF!</v>
      </c>
      <c r="R979" s="271" t="e">
        <f t="shared" ca="1" si="389"/>
        <v>#REF!</v>
      </c>
      <c r="S979" s="271" t="e">
        <f t="shared" ca="1" si="390"/>
        <v>#REF!</v>
      </c>
      <c r="T979" s="244"/>
      <c r="U979" s="272" t="b">
        <f t="shared" si="391"/>
        <v>0</v>
      </c>
      <c r="V979" s="272" t="e">
        <f t="shared" si="392"/>
        <v>#REF!</v>
      </c>
      <c r="W979" s="272" t="e">
        <f t="shared" si="400"/>
        <v>#REF!</v>
      </c>
      <c r="X979" s="272" t="e">
        <f t="shared" si="393"/>
        <v>#REF!</v>
      </c>
      <c r="Y979" s="272" t="e">
        <f t="shared" si="394"/>
        <v>#REF!</v>
      </c>
      <c r="Z979" s="298"/>
      <c r="AA979" s="305" t="e">
        <f t="shared" si="395"/>
        <v>#REF!</v>
      </c>
      <c r="AB979" s="301" t="e" cm="1">
        <f t="array" ref="AB979">IF( $AA979="", "", INDEX(聲母資料表, $AA979, AB$5))</f>
        <v>#REF!</v>
      </c>
      <c r="AC979" s="301" t="e" cm="1">
        <f t="array" ref="AC979">IF( $AA979="", "", INDEX(聲母資料表, $AA979, AC$5))</f>
        <v>#REF!</v>
      </c>
      <c r="AD979" s="305" t="e">
        <f t="shared" si="396"/>
        <v>#REF!</v>
      </c>
      <c r="AE979" s="301" t="e" cm="1">
        <f t="array" ref="AE979">IF( $X979, "", INDEX(韻母資料表, AD979, AE$5))</f>
        <v>#REF!</v>
      </c>
      <c r="AF979" s="301" t="e" cm="1">
        <f t="array" ref="AF979">IF( $X979, "", INDEX(韻母資料表, AE979, AF$5))</f>
        <v>#REF!</v>
      </c>
      <c r="AG979" s="298"/>
      <c r="AH979" s="301" t="e">
        <f t="array" ref="AH979">IF( $X979, "", IF( INDEX(韻母資料表, AD979, $AH$5) = "入聲", TRUE, FALSE) )</f>
        <v>#REF!</v>
      </c>
      <c r="AI979" s="302" t="e">
        <f t="shared" si="397"/>
        <v>#REF!</v>
      </c>
      <c r="AJ979" s="302" t="e">
        <f t="shared" si="401"/>
        <v>#REF!</v>
      </c>
      <c r="AK979" s="362" t="e">
        <f t="array" ref="AK979">IF( $X979, "", INDEX(韻母資料表, $AD979, $AK$5))</f>
        <v>#REF!</v>
      </c>
      <c r="AL979" s="362" t="e">
        <f t="array" ref="AL979">IF($X979, "", INDEX(白話字韻母八聲調資料表, $AE979, $AJ979))</f>
        <v>#REF!</v>
      </c>
      <c r="AM979" s="298"/>
      <c r="AN979" s="362" t="e" cm="1">
        <f t="array" ref="AN979">IF($W979, "", INDEX(聲母資料表, $AA979, AN$5))</f>
        <v>#REF!</v>
      </c>
      <c r="AO979" s="367" t="e" cm="1">
        <f t="array" ref="AO979">IF($X979, "", INDEX(韻母資料表, $AD979, AO$5))</f>
        <v>#REF!</v>
      </c>
      <c r="AP979" s="362" t="e" cm="1">
        <f t="array" ref="AP979">IF($X979, "", INDEX(台羅韻母八聲調資料表, $AE979, $F979))</f>
        <v>#REF!</v>
      </c>
      <c r="AQ979" s="298"/>
      <c r="AR979" s="302" t="e">
        <f t="array" ref="AR979">IF($W979, "", INDEX(聲母資料表, $AA979, $AR$5))</f>
        <v>#REF!</v>
      </c>
      <c r="AS979" s="303" t="e">
        <f t="array" ref="AS979">IF($X979, "", INDEX(韻母資料表, $AD979, $AS$5))</f>
        <v>#REF!</v>
      </c>
      <c r="AT979" s="302" t="e">
        <f t="array" ref="AT979">IF($X979, "", INDEX(閩拼韻母八聲調資料表, $AE979, $AJ979))</f>
        <v>#REF!</v>
      </c>
      <c r="AV979" s="301" t="b">
        <f t="shared" si="399"/>
        <v>0</v>
      </c>
      <c r="AW979" s="301" t="str">
        <f>IF( $AV979, IFERROR( IF(MATCH( $E979, 顎音化聲母!$H$9:$H$37, 0), TRUE, FALSE), FALSE), "")</f>
        <v/>
      </c>
      <c r="AX979" s="301" t="str">
        <f t="array" ref="AX979">IF( AND($AV979, $AW979), INDEX(顎音化聲母資料表, MATCH( $D979 &amp; $E979, 顎音化聲母!$L$5:$L$136, 0), 3), "")</f>
        <v/>
      </c>
      <c r="AY979" s="301" t="e">
        <f t="shared" si="398"/>
        <v>#REF!</v>
      </c>
      <c r="AZ979" s="362" t="e">
        <f t="array" ref="AZ979">IF($AY979="", "", IF( $AX979&lt;&gt;"", $AX979,INDEX(聲母資料表, $AY979, $AZ$5)))</f>
        <v>#REF!</v>
      </c>
      <c r="BA979" s="362" t="e">
        <f t="array" ref="BA979">IF($X979, "", INDEX(方音八音反切資料表, $AE979, $AJ979))</f>
        <v>#REF!</v>
      </c>
    </row>
    <row r="980" spans="2:53">
      <c r="B980" s="307">
        <f t="shared" si="379"/>
        <v>973</v>
      </c>
      <c r="C980" s="404" t="e">
        <f>MID(#REF!, B980, 1)</f>
        <v>#REF!</v>
      </c>
      <c r="D980" s="312"/>
      <c r="E980" s="312"/>
      <c r="F980" s="296"/>
      <c r="G980" s="418" t="e">
        <f t="shared" si="380"/>
        <v>#REF!</v>
      </c>
      <c r="H980" s="269" t="e" cm="1">
        <f t="array" ref="H980">IF( OR($U980, NOT($V980), $X980), "",  $AF980 &amp; INDEX(中文數值資料表, $AJ980, 2) &amp; $AC980)</f>
        <v>#REF!</v>
      </c>
      <c r="I980" s="332" t="e">
        <f t="shared" si="381"/>
        <v>#REF!</v>
      </c>
      <c r="J980" s="333" t="e">
        <f t="shared" si="382"/>
        <v>#REF!</v>
      </c>
      <c r="K980" s="334" t="e">
        <f t="shared" si="383"/>
        <v>#REF!</v>
      </c>
      <c r="L980" s="335" t="e">
        <f t="shared" si="384"/>
        <v>#REF!</v>
      </c>
      <c r="M980" s="270" t="e">
        <f t="shared" ca="1" si="385"/>
        <v>#REF!</v>
      </c>
      <c r="N980" s="270" t="e">
        <f t="shared" ca="1" si="386"/>
        <v>#REF!</v>
      </c>
      <c r="O980" s="270" t="e">
        <f t="shared" ca="1" si="387"/>
        <v>#REF!</v>
      </c>
      <c r="P980" s="270" t="e">
        <f t="shared" ca="1" si="388"/>
        <v>#REF!</v>
      </c>
      <c r="Q980" s="270" t="e">
        <f t="shared" ca="1" si="388"/>
        <v>#REF!</v>
      </c>
      <c r="R980" s="271" t="e">
        <f t="shared" ca="1" si="389"/>
        <v>#REF!</v>
      </c>
      <c r="S980" s="271" t="e">
        <f t="shared" ca="1" si="390"/>
        <v>#REF!</v>
      </c>
      <c r="T980" s="244"/>
      <c r="U980" s="272" t="b">
        <f t="shared" si="391"/>
        <v>0</v>
      </c>
      <c r="V980" s="272" t="e">
        <f t="shared" si="392"/>
        <v>#REF!</v>
      </c>
      <c r="W980" s="272" t="e">
        <f t="shared" si="400"/>
        <v>#REF!</v>
      </c>
      <c r="X980" s="272" t="e">
        <f t="shared" si="393"/>
        <v>#REF!</v>
      </c>
      <c r="Y980" s="272" t="e">
        <f t="shared" si="394"/>
        <v>#REF!</v>
      </c>
      <c r="Z980" s="298"/>
      <c r="AA980" s="305" t="e">
        <f t="shared" si="395"/>
        <v>#REF!</v>
      </c>
      <c r="AB980" s="301" t="e" cm="1">
        <f t="array" ref="AB980">IF( $AA980="", "", INDEX(聲母資料表, $AA980, AB$5))</f>
        <v>#REF!</v>
      </c>
      <c r="AC980" s="301" t="e" cm="1">
        <f t="array" ref="AC980">IF( $AA980="", "", INDEX(聲母資料表, $AA980, AC$5))</f>
        <v>#REF!</v>
      </c>
      <c r="AD980" s="305" t="e">
        <f t="shared" si="396"/>
        <v>#REF!</v>
      </c>
      <c r="AE980" s="301" t="e" cm="1">
        <f t="array" ref="AE980">IF( $X980, "", INDEX(韻母資料表, AD980, AE$5))</f>
        <v>#REF!</v>
      </c>
      <c r="AF980" s="301" t="e" cm="1">
        <f t="array" ref="AF980">IF( $X980, "", INDEX(韻母資料表, AE980, AF$5))</f>
        <v>#REF!</v>
      </c>
      <c r="AG980" s="298"/>
      <c r="AH980" s="301" t="e">
        <f t="array" ref="AH980">IF( $X980, "", IF( INDEX(韻母資料表, AD980, $AH$5) = "入聲", TRUE, FALSE) )</f>
        <v>#REF!</v>
      </c>
      <c r="AI980" s="302" t="e">
        <f t="shared" si="397"/>
        <v>#REF!</v>
      </c>
      <c r="AJ980" s="302" t="e">
        <f t="shared" si="401"/>
        <v>#REF!</v>
      </c>
      <c r="AK980" s="362" t="e">
        <f t="array" ref="AK980">IF( $X980, "", INDEX(韻母資料表, $AD980, $AK$5))</f>
        <v>#REF!</v>
      </c>
      <c r="AL980" s="362" t="e">
        <f t="array" ref="AL980">IF($X980, "", INDEX(白話字韻母八聲調資料表, $AE980, $AJ980))</f>
        <v>#REF!</v>
      </c>
      <c r="AM980" s="298"/>
      <c r="AN980" s="362" t="e" cm="1">
        <f t="array" ref="AN980">IF($W980, "", INDEX(聲母資料表, $AA980, AN$5))</f>
        <v>#REF!</v>
      </c>
      <c r="AO980" s="367" t="e" cm="1">
        <f t="array" ref="AO980">IF($X980, "", INDEX(韻母資料表, $AD980, AO$5))</f>
        <v>#REF!</v>
      </c>
      <c r="AP980" s="362" t="e" cm="1">
        <f t="array" ref="AP980">IF($X980, "", INDEX(台羅韻母八聲調資料表, $AE980, $F980))</f>
        <v>#REF!</v>
      </c>
      <c r="AQ980" s="298"/>
      <c r="AR980" s="302" t="e">
        <f t="array" ref="AR980">IF($W980, "", INDEX(聲母資料表, $AA980, $AR$5))</f>
        <v>#REF!</v>
      </c>
      <c r="AS980" s="303" t="e">
        <f t="array" ref="AS980">IF($X980, "", INDEX(韻母資料表, $AD980, $AS$5))</f>
        <v>#REF!</v>
      </c>
      <c r="AT980" s="302" t="e">
        <f t="array" ref="AT980">IF($X980, "", INDEX(閩拼韻母八聲調資料表, $AE980, $AJ980))</f>
        <v>#REF!</v>
      </c>
      <c r="AV980" s="301" t="b">
        <f t="shared" si="399"/>
        <v>0</v>
      </c>
      <c r="AW980" s="301" t="str">
        <f>IF( $AV980, IFERROR( IF(MATCH( $E980, 顎音化聲母!$H$9:$H$37, 0), TRUE, FALSE), FALSE), "")</f>
        <v/>
      </c>
      <c r="AX980" s="301" t="str">
        <f t="array" ref="AX980">IF( AND($AV980, $AW980), INDEX(顎音化聲母資料表, MATCH( $D980 &amp; $E980, 顎音化聲母!$L$5:$L$136, 0), 3), "")</f>
        <v/>
      </c>
      <c r="AY980" s="301" t="e">
        <f t="shared" si="398"/>
        <v>#REF!</v>
      </c>
      <c r="AZ980" s="362" t="e">
        <f t="array" ref="AZ980">IF($AY980="", "", IF( $AX980&lt;&gt;"", $AX980,INDEX(聲母資料表, $AY980, $AZ$5)))</f>
        <v>#REF!</v>
      </c>
      <c r="BA980" s="362" t="e">
        <f t="array" ref="BA980">IF($X980, "", INDEX(方音八音反切資料表, $AE980, $AJ980))</f>
        <v>#REF!</v>
      </c>
    </row>
    <row r="981" spans="2:53">
      <c r="B981" s="307">
        <f t="shared" si="379"/>
        <v>974</v>
      </c>
      <c r="C981" s="404" t="e">
        <f>MID(#REF!, B981, 1)</f>
        <v>#REF!</v>
      </c>
      <c r="D981" s="312"/>
      <c r="E981" s="312"/>
      <c r="F981" s="296"/>
      <c r="G981" s="418" t="e">
        <f t="shared" si="380"/>
        <v>#REF!</v>
      </c>
      <c r="H981" s="269" t="e" cm="1">
        <f t="array" ref="H981">IF( OR($U981, NOT($V981), $X981), "",  $AF981 &amp; INDEX(中文數值資料表, $AJ981, 2) &amp; $AC981)</f>
        <v>#REF!</v>
      </c>
      <c r="I981" s="332" t="e">
        <f t="shared" si="381"/>
        <v>#REF!</v>
      </c>
      <c r="J981" s="333" t="e">
        <f t="shared" si="382"/>
        <v>#REF!</v>
      </c>
      <c r="K981" s="334" t="e">
        <f t="shared" si="383"/>
        <v>#REF!</v>
      </c>
      <c r="L981" s="335" t="e">
        <f t="shared" si="384"/>
        <v>#REF!</v>
      </c>
      <c r="M981" s="270" t="e">
        <f t="shared" ca="1" si="385"/>
        <v>#REF!</v>
      </c>
      <c r="N981" s="270" t="e">
        <f t="shared" ca="1" si="386"/>
        <v>#REF!</v>
      </c>
      <c r="O981" s="270" t="e">
        <f t="shared" ca="1" si="387"/>
        <v>#REF!</v>
      </c>
      <c r="P981" s="270" t="e">
        <f t="shared" ca="1" si="388"/>
        <v>#REF!</v>
      </c>
      <c r="Q981" s="270" t="e">
        <f t="shared" ca="1" si="388"/>
        <v>#REF!</v>
      </c>
      <c r="R981" s="271" t="e">
        <f t="shared" ca="1" si="389"/>
        <v>#REF!</v>
      </c>
      <c r="S981" s="271" t="e">
        <f t="shared" ca="1" si="390"/>
        <v>#REF!</v>
      </c>
      <c r="T981" s="244"/>
      <c r="U981" s="272" t="b">
        <f t="shared" si="391"/>
        <v>0</v>
      </c>
      <c r="V981" s="272" t="e">
        <f t="shared" si="392"/>
        <v>#REF!</v>
      </c>
      <c r="W981" s="272" t="e">
        <f t="shared" si="400"/>
        <v>#REF!</v>
      </c>
      <c r="X981" s="272" t="e">
        <f t="shared" si="393"/>
        <v>#REF!</v>
      </c>
      <c r="Y981" s="272" t="e">
        <f t="shared" si="394"/>
        <v>#REF!</v>
      </c>
      <c r="Z981" s="298"/>
      <c r="AA981" s="305" t="e">
        <f t="shared" si="395"/>
        <v>#REF!</v>
      </c>
      <c r="AB981" s="301" t="e" cm="1">
        <f t="array" ref="AB981">IF( $AA981="", "", INDEX(聲母資料表, $AA981, AB$5))</f>
        <v>#REF!</v>
      </c>
      <c r="AC981" s="301" t="e" cm="1">
        <f t="array" ref="AC981">IF( $AA981="", "", INDEX(聲母資料表, $AA981, AC$5))</f>
        <v>#REF!</v>
      </c>
      <c r="AD981" s="305" t="e">
        <f t="shared" si="396"/>
        <v>#REF!</v>
      </c>
      <c r="AE981" s="301" t="e" cm="1">
        <f t="array" ref="AE981">IF( $X981, "", INDEX(韻母資料表, AD981, AE$5))</f>
        <v>#REF!</v>
      </c>
      <c r="AF981" s="301" t="e" cm="1">
        <f t="array" ref="AF981">IF( $X981, "", INDEX(韻母資料表, AE981, AF$5))</f>
        <v>#REF!</v>
      </c>
      <c r="AG981" s="298"/>
      <c r="AH981" s="301" t="e">
        <f t="array" ref="AH981">IF( $X981, "", IF( INDEX(韻母資料表, AD981, $AH$5) = "入聲", TRUE, FALSE) )</f>
        <v>#REF!</v>
      </c>
      <c r="AI981" s="302" t="e">
        <f t="shared" si="397"/>
        <v>#REF!</v>
      </c>
      <c r="AJ981" s="302" t="e">
        <f t="shared" si="401"/>
        <v>#REF!</v>
      </c>
      <c r="AK981" s="362" t="e">
        <f t="array" ref="AK981">IF( $X981, "", INDEX(韻母資料表, $AD981, $AK$5))</f>
        <v>#REF!</v>
      </c>
      <c r="AL981" s="362" t="e">
        <f t="array" ref="AL981">IF($X981, "", INDEX(白話字韻母八聲調資料表, $AE981, $AJ981))</f>
        <v>#REF!</v>
      </c>
      <c r="AM981" s="298"/>
      <c r="AN981" s="362" t="e" cm="1">
        <f t="array" ref="AN981">IF($W981, "", INDEX(聲母資料表, $AA981, AN$5))</f>
        <v>#REF!</v>
      </c>
      <c r="AO981" s="367" t="e" cm="1">
        <f t="array" ref="AO981">IF($X981, "", INDEX(韻母資料表, $AD981, AO$5))</f>
        <v>#REF!</v>
      </c>
      <c r="AP981" s="362" t="e" cm="1">
        <f t="array" ref="AP981">IF($X981, "", INDEX(台羅韻母八聲調資料表, $AE981, $F981))</f>
        <v>#REF!</v>
      </c>
      <c r="AQ981" s="298"/>
      <c r="AR981" s="302" t="e">
        <f t="array" ref="AR981">IF($W981, "", INDEX(聲母資料表, $AA981, $AR$5))</f>
        <v>#REF!</v>
      </c>
      <c r="AS981" s="303" t="e">
        <f t="array" ref="AS981">IF($X981, "", INDEX(韻母資料表, $AD981, $AS$5))</f>
        <v>#REF!</v>
      </c>
      <c r="AT981" s="302" t="e">
        <f t="array" ref="AT981">IF($X981, "", INDEX(閩拼韻母八聲調資料表, $AE981, $AJ981))</f>
        <v>#REF!</v>
      </c>
      <c r="AV981" s="301" t="b">
        <f t="shared" si="399"/>
        <v>0</v>
      </c>
      <c r="AW981" s="301" t="str">
        <f>IF( $AV981, IFERROR( IF(MATCH( $E981, 顎音化聲母!$H$9:$H$37, 0), TRUE, FALSE), FALSE), "")</f>
        <v/>
      </c>
      <c r="AX981" s="301" t="str">
        <f t="array" ref="AX981">IF( AND($AV981, $AW981), INDEX(顎音化聲母資料表, MATCH( $D981 &amp; $E981, 顎音化聲母!$L$5:$L$136, 0), 3), "")</f>
        <v/>
      </c>
      <c r="AY981" s="301" t="e">
        <f t="shared" si="398"/>
        <v>#REF!</v>
      </c>
      <c r="AZ981" s="362" t="e">
        <f t="array" ref="AZ981">IF($AY981="", "", IF( $AX981&lt;&gt;"", $AX981,INDEX(聲母資料表, $AY981, $AZ$5)))</f>
        <v>#REF!</v>
      </c>
      <c r="BA981" s="362" t="e">
        <f t="array" ref="BA981">IF($X981, "", INDEX(方音八音反切資料表, $AE981, $AJ981))</f>
        <v>#REF!</v>
      </c>
    </row>
    <row r="982" spans="2:53">
      <c r="B982" s="307">
        <f t="shared" si="379"/>
        <v>975</v>
      </c>
      <c r="C982" s="404" t="e">
        <f>MID(#REF!, B982, 1)</f>
        <v>#REF!</v>
      </c>
      <c r="D982" s="312"/>
      <c r="E982" s="312"/>
      <c r="F982" s="296"/>
      <c r="G982" s="418" t="e">
        <f t="shared" si="380"/>
        <v>#REF!</v>
      </c>
      <c r="H982" s="269" t="e" cm="1">
        <f t="array" ref="H982">IF( OR($U982, NOT($V982), $X982), "",  $AF982 &amp; INDEX(中文數值資料表, $AJ982, 2) &amp; $AC982)</f>
        <v>#REF!</v>
      </c>
      <c r="I982" s="332" t="e">
        <f t="shared" si="381"/>
        <v>#REF!</v>
      </c>
      <c r="J982" s="333" t="e">
        <f t="shared" si="382"/>
        <v>#REF!</v>
      </c>
      <c r="K982" s="334" t="e">
        <f t="shared" si="383"/>
        <v>#REF!</v>
      </c>
      <c r="L982" s="335" t="e">
        <f t="shared" si="384"/>
        <v>#REF!</v>
      </c>
      <c r="M982" s="270" t="e">
        <f t="shared" ca="1" si="385"/>
        <v>#REF!</v>
      </c>
      <c r="N982" s="270" t="e">
        <f t="shared" ca="1" si="386"/>
        <v>#REF!</v>
      </c>
      <c r="O982" s="270" t="e">
        <f t="shared" ca="1" si="387"/>
        <v>#REF!</v>
      </c>
      <c r="P982" s="270" t="e">
        <f t="shared" ca="1" si="388"/>
        <v>#REF!</v>
      </c>
      <c r="Q982" s="270" t="e">
        <f t="shared" ca="1" si="388"/>
        <v>#REF!</v>
      </c>
      <c r="R982" s="271" t="e">
        <f t="shared" ca="1" si="389"/>
        <v>#REF!</v>
      </c>
      <c r="S982" s="271" t="e">
        <f t="shared" ca="1" si="390"/>
        <v>#REF!</v>
      </c>
      <c r="T982" s="244"/>
      <c r="U982" s="272" t="b">
        <f t="shared" si="391"/>
        <v>0</v>
      </c>
      <c r="V982" s="272" t="e">
        <f t="shared" si="392"/>
        <v>#REF!</v>
      </c>
      <c r="W982" s="272" t="e">
        <f t="shared" si="400"/>
        <v>#REF!</v>
      </c>
      <c r="X982" s="272" t="e">
        <f t="shared" si="393"/>
        <v>#REF!</v>
      </c>
      <c r="Y982" s="272" t="e">
        <f t="shared" si="394"/>
        <v>#REF!</v>
      </c>
      <c r="Z982" s="298"/>
      <c r="AA982" s="305" t="e">
        <f t="shared" si="395"/>
        <v>#REF!</v>
      </c>
      <c r="AB982" s="301" t="e" cm="1">
        <f t="array" ref="AB982">IF( $AA982="", "", INDEX(聲母資料表, $AA982, AB$5))</f>
        <v>#REF!</v>
      </c>
      <c r="AC982" s="301" t="e" cm="1">
        <f t="array" ref="AC982">IF( $AA982="", "", INDEX(聲母資料表, $AA982, AC$5))</f>
        <v>#REF!</v>
      </c>
      <c r="AD982" s="305" t="e">
        <f t="shared" si="396"/>
        <v>#REF!</v>
      </c>
      <c r="AE982" s="301" t="e" cm="1">
        <f t="array" ref="AE982">IF( $X982, "", INDEX(韻母資料表, AD982, AE$5))</f>
        <v>#REF!</v>
      </c>
      <c r="AF982" s="301" t="e" cm="1">
        <f t="array" ref="AF982">IF( $X982, "", INDEX(韻母資料表, AE982, AF$5))</f>
        <v>#REF!</v>
      </c>
      <c r="AG982" s="298"/>
      <c r="AH982" s="301" t="e">
        <f t="array" ref="AH982">IF( $X982, "", IF( INDEX(韻母資料表, AD982, $AH$5) = "入聲", TRUE, FALSE) )</f>
        <v>#REF!</v>
      </c>
      <c r="AI982" s="302" t="e">
        <f t="shared" si="397"/>
        <v>#REF!</v>
      </c>
      <c r="AJ982" s="302" t="e">
        <f t="shared" si="401"/>
        <v>#REF!</v>
      </c>
      <c r="AK982" s="362" t="e">
        <f t="array" ref="AK982">IF( $X982, "", INDEX(韻母資料表, $AD982, $AK$5))</f>
        <v>#REF!</v>
      </c>
      <c r="AL982" s="362" t="e">
        <f t="array" ref="AL982">IF($X982, "", INDEX(白話字韻母八聲調資料表, $AE982, $AJ982))</f>
        <v>#REF!</v>
      </c>
      <c r="AM982" s="298"/>
      <c r="AN982" s="362" t="e" cm="1">
        <f t="array" ref="AN982">IF($W982, "", INDEX(聲母資料表, $AA982, AN$5))</f>
        <v>#REF!</v>
      </c>
      <c r="AO982" s="367" t="e" cm="1">
        <f t="array" ref="AO982">IF($X982, "", INDEX(韻母資料表, $AD982, AO$5))</f>
        <v>#REF!</v>
      </c>
      <c r="AP982" s="362" t="e" cm="1">
        <f t="array" ref="AP982">IF($X982, "", INDEX(台羅韻母八聲調資料表, $AE982, $F982))</f>
        <v>#REF!</v>
      </c>
      <c r="AQ982" s="298"/>
      <c r="AR982" s="302" t="e">
        <f t="array" ref="AR982">IF($W982, "", INDEX(聲母資料表, $AA982, $AR$5))</f>
        <v>#REF!</v>
      </c>
      <c r="AS982" s="303" t="e">
        <f t="array" ref="AS982">IF($X982, "", INDEX(韻母資料表, $AD982, $AS$5))</f>
        <v>#REF!</v>
      </c>
      <c r="AT982" s="302" t="e">
        <f t="array" ref="AT982">IF($X982, "", INDEX(閩拼韻母八聲調資料表, $AE982, $AJ982))</f>
        <v>#REF!</v>
      </c>
      <c r="AV982" s="301" t="b">
        <f t="shared" si="399"/>
        <v>0</v>
      </c>
      <c r="AW982" s="301" t="str">
        <f>IF( $AV982, IFERROR( IF(MATCH( $E982, 顎音化聲母!$H$9:$H$37, 0), TRUE, FALSE), FALSE), "")</f>
        <v/>
      </c>
      <c r="AX982" s="301" t="str">
        <f t="array" ref="AX982">IF( AND($AV982, $AW982), INDEX(顎音化聲母資料表, MATCH( $D982 &amp; $E982, 顎音化聲母!$L$5:$L$136, 0), 3), "")</f>
        <v/>
      </c>
      <c r="AY982" s="301" t="e">
        <f t="shared" si="398"/>
        <v>#REF!</v>
      </c>
      <c r="AZ982" s="362" t="e">
        <f t="array" ref="AZ982">IF($AY982="", "", IF( $AX982&lt;&gt;"", $AX982,INDEX(聲母資料表, $AY982, $AZ$5)))</f>
        <v>#REF!</v>
      </c>
      <c r="BA982" s="362" t="e">
        <f t="array" ref="BA982">IF($X982, "", INDEX(方音八音反切資料表, $AE982, $AJ982))</f>
        <v>#REF!</v>
      </c>
    </row>
    <row r="983" spans="2:53">
      <c r="B983" s="307">
        <f t="shared" si="379"/>
        <v>976</v>
      </c>
      <c r="C983" s="404" t="e">
        <f>MID(#REF!, B983, 1)</f>
        <v>#REF!</v>
      </c>
      <c r="D983" s="312"/>
      <c r="E983" s="312"/>
      <c r="F983" s="296"/>
      <c r="G983" s="418" t="e">
        <f t="shared" si="380"/>
        <v>#REF!</v>
      </c>
      <c r="H983" s="269" t="e" cm="1">
        <f t="array" ref="H983">IF( OR($U983, NOT($V983), $X983), "",  $AF983 &amp; INDEX(中文數值資料表, $AJ983, 2) &amp; $AC983)</f>
        <v>#REF!</v>
      </c>
      <c r="I983" s="332" t="e">
        <f t="shared" si="381"/>
        <v>#REF!</v>
      </c>
      <c r="J983" s="333" t="e">
        <f t="shared" si="382"/>
        <v>#REF!</v>
      </c>
      <c r="K983" s="334" t="e">
        <f t="shared" si="383"/>
        <v>#REF!</v>
      </c>
      <c r="L983" s="335" t="e">
        <f t="shared" si="384"/>
        <v>#REF!</v>
      </c>
      <c r="M983" s="270" t="e">
        <f t="shared" ca="1" si="385"/>
        <v>#REF!</v>
      </c>
      <c r="N983" s="270" t="e">
        <f t="shared" ca="1" si="386"/>
        <v>#REF!</v>
      </c>
      <c r="O983" s="270" t="e">
        <f t="shared" ca="1" si="387"/>
        <v>#REF!</v>
      </c>
      <c r="P983" s="270" t="e">
        <f t="shared" ca="1" si="388"/>
        <v>#REF!</v>
      </c>
      <c r="Q983" s="270" t="e">
        <f t="shared" ca="1" si="388"/>
        <v>#REF!</v>
      </c>
      <c r="R983" s="271" t="e">
        <f t="shared" ca="1" si="389"/>
        <v>#REF!</v>
      </c>
      <c r="S983" s="271" t="e">
        <f t="shared" ca="1" si="390"/>
        <v>#REF!</v>
      </c>
      <c r="T983" s="244"/>
      <c r="U983" s="272" t="b">
        <f t="shared" si="391"/>
        <v>0</v>
      </c>
      <c r="V983" s="272" t="e">
        <f t="shared" si="392"/>
        <v>#REF!</v>
      </c>
      <c r="W983" s="272" t="e">
        <f t="shared" si="400"/>
        <v>#REF!</v>
      </c>
      <c r="X983" s="272" t="e">
        <f t="shared" si="393"/>
        <v>#REF!</v>
      </c>
      <c r="Y983" s="272" t="e">
        <f t="shared" si="394"/>
        <v>#REF!</v>
      </c>
      <c r="Z983" s="298"/>
      <c r="AA983" s="305" t="e">
        <f t="shared" si="395"/>
        <v>#REF!</v>
      </c>
      <c r="AB983" s="301" t="e" cm="1">
        <f t="array" ref="AB983">IF( $AA983="", "", INDEX(聲母資料表, $AA983, AB$5))</f>
        <v>#REF!</v>
      </c>
      <c r="AC983" s="301" t="e" cm="1">
        <f t="array" ref="AC983">IF( $AA983="", "", INDEX(聲母資料表, $AA983, AC$5))</f>
        <v>#REF!</v>
      </c>
      <c r="AD983" s="305" t="e">
        <f t="shared" si="396"/>
        <v>#REF!</v>
      </c>
      <c r="AE983" s="301" t="e" cm="1">
        <f t="array" ref="AE983">IF( $X983, "", INDEX(韻母資料表, AD983, AE$5))</f>
        <v>#REF!</v>
      </c>
      <c r="AF983" s="301" t="e" cm="1">
        <f t="array" ref="AF983">IF( $X983, "", INDEX(韻母資料表, AE983, AF$5))</f>
        <v>#REF!</v>
      </c>
      <c r="AG983" s="298"/>
      <c r="AH983" s="301" t="e">
        <f t="array" ref="AH983">IF( $X983, "", IF( INDEX(韻母資料表, AD983, $AH$5) = "入聲", TRUE, FALSE) )</f>
        <v>#REF!</v>
      </c>
      <c r="AI983" s="302" t="e">
        <f t="shared" si="397"/>
        <v>#REF!</v>
      </c>
      <c r="AJ983" s="302" t="e">
        <f t="shared" si="401"/>
        <v>#REF!</v>
      </c>
      <c r="AK983" s="362" t="e">
        <f t="array" ref="AK983">IF( $X983, "", INDEX(韻母資料表, $AD983, $AK$5))</f>
        <v>#REF!</v>
      </c>
      <c r="AL983" s="362" t="e">
        <f t="array" ref="AL983">IF($X983, "", INDEX(白話字韻母八聲調資料表, $AE983, $AJ983))</f>
        <v>#REF!</v>
      </c>
      <c r="AM983" s="298"/>
      <c r="AN983" s="362" t="e" cm="1">
        <f t="array" ref="AN983">IF($W983, "", INDEX(聲母資料表, $AA983, AN$5))</f>
        <v>#REF!</v>
      </c>
      <c r="AO983" s="367" t="e" cm="1">
        <f t="array" ref="AO983">IF($X983, "", INDEX(韻母資料表, $AD983, AO$5))</f>
        <v>#REF!</v>
      </c>
      <c r="AP983" s="362" t="e" cm="1">
        <f t="array" ref="AP983">IF($X983, "", INDEX(台羅韻母八聲調資料表, $AE983, $F983))</f>
        <v>#REF!</v>
      </c>
      <c r="AQ983" s="298"/>
      <c r="AR983" s="302" t="e">
        <f t="array" ref="AR983">IF($W983, "", INDEX(聲母資料表, $AA983, $AR$5))</f>
        <v>#REF!</v>
      </c>
      <c r="AS983" s="303" t="e">
        <f t="array" ref="AS983">IF($X983, "", INDEX(韻母資料表, $AD983, $AS$5))</f>
        <v>#REF!</v>
      </c>
      <c r="AT983" s="302" t="e">
        <f t="array" ref="AT983">IF($X983, "", INDEX(閩拼韻母八聲調資料表, $AE983, $AJ983))</f>
        <v>#REF!</v>
      </c>
      <c r="AV983" s="301" t="b">
        <f t="shared" si="399"/>
        <v>0</v>
      </c>
      <c r="AW983" s="301" t="str">
        <f>IF( $AV983, IFERROR( IF(MATCH( $E983, 顎音化聲母!$H$9:$H$37, 0), TRUE, FALSE), FALSE), "")</f>
        <v/>
      </c>
      <c r="AX983" s="301" t="str">
        <f t="array" ref="AX983">IF( AND($AV983, $AW983), INDEX(顎音化聲母資料表, MATCH( $D983 &amp; $E983, 顎音化聲母!$L$5:$L$136, 0), 3), "")</f>
        <v/>
      </c>
      <c r="AY983" s="301" t="e">
        <f t="shared" si="398"/>
        <v>#REF!</v>
      </c>
      <c r="AZ983" s="362" t="e">
        <f t="array" ref="AZ983">IF($AY983="", "", IF( $AX983&lt;&gt;"", $AX983,INDEX(聲母資料表, $AY983, $AZ$5)))</f>
        <v>#REF!</v>
      </c>
      <c r="BA983" s="362" t="e">
        <f t="array" ref="BA983">IF($X983, "", INDEX(方音八音反切資料表, $AE983, $AJ983))</f>
        <v>#REF!</v>
      </c>
    </row>
    <row r="984" spans="2:53">
      <c r="B984" s="307">
        <f t="shared" si="379"/>
        <v>977</v>
      </c>
      <c r="C984" s="404" t="e">
        <f>MID(#REF!, B984, 1)</f>
        <v>#REF!</v>
      </c>
      <c r="D984" s="312"/>
      <c r="E984" s="312"/>
      <c r="F984" s="296"/>
      <c r="G984" s="418" t="e">
        <f t="shared" si="380"/>
        <v>#REF!</v>
      </c>
      <c r="H984" s="269" t="e" cm="1">
        <f t="array" ref="H984">IF( OR($U984, NOT($V984), $X984), "",  $AF984 &amp; INDEX(中文數值資料表, $AJ984, 2) &amp; $AC984)</f>
        <v>#REF!</v>
      </c>
      <c r="I984" s="332" t="e">
        <f t="shared" si="381"/>
        <v>#REF!</v>
      </c>
      <c r="J984" s="333" t="e">
        <f t="shared" si="382"/>
        <v>#REF!</v>
      </c>
      <c r="K984" s="334" t="e">
        <f t="shared" si="383"/>
        <v>#REF!</v>
      </c>
      <c r="L984" s="335" t="e">
        <f t="shared" si="384"/>
        <v>#REF!</v>
      </c>
      <c r="M984" s="270" t="e">
        <f t="shared" ca="1" si="385"/>
        <v>#REF!</v>
      </c>
      <c r="N984" s="270" t="e">
        <f t="shared" ca="1" si="386"/>
        <v>#REF!</v>
      </c>
      <c r="O984" s="270" t="e">
        <f t="shared" ca="1" si="387"/>
        <v>#REF!</v>
      </c>
      <c r="P984" s="270" t="e">
        <f t="shared" ca="1" si="388"/>
        <v>#REF!</v>
      </c>
      <c r="Q984" s="270" t="e">
        <f t="shared" ca="1" si="388"/>
        <v>#REF!</v>
      </c>
      <c r="R984" s="271" t="e">
        <f t="shared" ca="1" si="389"/>
        <v>#REF!</v>
      </c>
      <c r="S984" s="271" t="e">
        <f t="shared" ca="1" si="390"/>
        <v>#REF!</v>
      </c>
      <c r="T984" s="244"/>
      <c r="U984" s="272" t="b">
        <f t="shared" si="391"/>
        <v>0</v>
      </c>
      <c r="V984" s="272" t="e">
        <f t="shared" si="392"/>
        <v>#REF!</v>
      </c>
      <c r="W984" s="272" t="e">
        <f t="shared" si="400"/>
        <v>#REF!</v>
      </c>
      <c r="X984" s="272" t="e">
        <f t="shared" si="393"/>
        <v>#REF!</v>
      </c>
      <c r="Y984" s="272" t="e">
        <f t="shared" si="394"/>
        <v>#REF!</v>
      </c>
      <c r="Z984" s="298"/>
      <c r="AA984" s="305" t="e">
        <f t="shared" si="395"/>
        <v>#REF!</v>
      </c>
      <c r="AB984" s="301" t="e" cm="1">
        <f t="array" ref="AB984">IF( $AA984="", "", INDEX(聲母資料表, $AA984, AB$5))</f>
        <v>#REF!</v>
      </c>
      <c r="AC984" s="301" t="e" cm="1">
        <f t="array" ref="AC984">IF( $AA984="", "", INDEX(聲母資料表, $AA984, AC$5))</f>
        <v>#REF!</v>
      </c>
      <c r="AD984" s="305" t="e">
        <f t="shared" si="396"/>
        <v>#REF!</v>
      </c>
      <c r="AE984" s="301" t="e" cm="1">
        <f t="array" ref="AE984">IF( $X984, "", INDEX(韻母資料表, AD984, AE$5))</f>
        <v>#REF!</v>
      </c>
      <c r="AF984" s="301" t="e" cm="1">
        <f t="array" ref="AF984">IF( $X984, "", INDEX(韻母資料表, AE984, AF$5))</f>
        <v>#REF!</v>
      </c>
      <c r="AG984" s="298"/>
      <c r="AH984" s="301" t="e">
        <f t="array" ref="AH984">IF( $X984, "", IF( INDEX(韻母資料表, AD984, $AH$5) = "入聲", TRUE, FALSE) )</f>
        <v>#REF!</v>
      </c>
      <c r="AI984" s="302" t="e">
        <f t="shared" si="397"/>
        <v>#REF!</v>
      </c>
      <c r="AJ984" s="302" t="e">
        <f t="shared" si="401"/>
        <v>#REF!</v>
      </c>
      <c r="AK984" s="362" t="e">
        <f t="array" ref="AK984">IF( $X984, "", INDEX(韻母資料表, $AD984, $AK$5))</f>
        <v>#REF!</v>
      </c>
      <c r="AL984" s="362" t="e">
        <f t="array" ref="AL984">IF($X984, "", INDEX(白話字韻母八聲調資料表, $AE984, $AJ984))</f>
        <v>#REF!</v>
      </c>
      <c r="AM984" s="298"/>
      <c r="AN984" s="362" t="e" cm="1">
        <f t="array" ref="AN984">IF($W984, "", INDEX(聲母資料表, $AA984, AN$5))</f>
        <v>#REF!</v>
      </c>
      <c r="AO984" s="367" t="e" cm="1">
        <f t="array" ref="AO984">IF($X984, "", INDEX(韻母資料表, $AD984, AO$5))</f>
        <v>#REF!</v>
      </c>
      <c r="AP984" s="362" t="e" cm="1">
        <f t="array" ref="AP984">IF($X984, "", INDEX(台羅韻母八聲調資料表, $AE984, $F984))</f>
        <v>#REF!</v>
      </c>
      <c r="AQ984" s="298"/>
      <c r="AR984" s="302" t="e">
        <f t="array" ref="AR984">IF($W984, "", INDEX(聲母資料表, $AA984, $AR$5))</f>
        <v>#REF!</v>
      </c>
      <c r="AS984" s="303" t="e">
        <f t="array" ref="AS984">IF($X984, "", INDEX(韻母資料表, $AD984, $AS$5))</f>
        <v>#REF!</v>
      </c>
      <c r="AT984" s="302" t="e">
        <f t="array" ref="AT984">IF($X984, "", INDEX(閩拼韻母八聲調資料表, $AE984, $AJ984))</f>
        <v>#REF!</v>
      </c>
      <c r="AV984" s="301" t="b">
        <f t="shared" si="399"/>
        <v>0</v>
      </c>
      <c r="AW984" s="301" t="str">
        <f>IF( $AV984, IFERROR( IF(MATCH( $E984, 顎音化聲母!$H$9:$H$37, 0), TRUE, FALSE), FALSE), "")</f>
        <v/>
      </c>
      <c r="AX984" s="301" t="str">
        <f t="array" ref="AX984">IF( AND($AV984, $AW984), INDEX(顎音化聲母資料表, MATCH( $D984 &amp; $E984, 顎音化聲母!$L$5:$L$136, 0), 3), "")</f>
        <v/>
      </c>
      <c r="AY984" s="301" t="e">
        <f t="shared" si="398"/>
        <v>#REF!</v>
      </c>
      <c r="AZ984" s="362" t="e">
        <f t="array" ref="AZ984">IF($AY984="", "", IF( $AX984&lt;&gt;"", $AX984,INDEX(聲母資料表, $AY984, $AZ$5)))</f>
        <v>#REF!</v>
      </c>
      <c r="BA984" s="362" t="e">
        <f t="array" ref="BA984">IF($X984, "", INDEX(方音八音反切資料表, $AE984, $AJ984))</f>
        <v>#REF!</v>
      </c>
    </row>
    <row r="985" spans="2:53">
      <c r="B985" s="307">
        <f t="shared" si="379"/>
        <v>978</v>
      </c>
      <c r="C985" s="404" t="e">
        <f>MID(#REF!, B985, 1)</f>
        <v>#REF!</v>
      </c>
      <c r="D985" s="312"/>
      <c r="E985" s="312"/>
      <c r="F985" s="296"/>
      <c r="G985" s="418" t="e">
        <f t="shared" si="380"/>
        <v>#REF!</v>
      </c>
      <c r="H985" s="269" t="e" cm="1">
        <f t="array" ref="H985">IF( OR($U985, NOT($V985), $X985), "",  $AF985 &amp; INDEX(中文數值資料表, $AJ985, 2) &amp; $AC985)</f>
        <v>#REF!</v>
      </c>
      <c r="I985" s="332" t="e">
        <f t="shared" si="381"/>
        <v>#REF!</v>
      </c>
      <c r="J985" s="333" t="e">
        <f t="shared" si="382"/>
        <v>#REF!</v>
      </c>
      <c r="K985" s="334" t="e">
        <f t="shared" si="383"/>
        <v>#REF!</v>
      </c>
      <c r="L985" s="335" t="e">
        <f t="shared" si="384"/>
        <v>#REF!</v>
      </c>
      <c r="M985" s="270" t="e">
        <f t="shared" ca="1" si="385"/>
        <v>#REF!</v>
      </c>
      <c r="N985" s="270" t="e">
        <f t="shared" ca="1" si="386"/>
        <v>#REF!</v>
      </c>
      <c r="O985" s="270" t="e">
        <f t="shared" ca="1" si="387"/>
        <v>#REF!</v>
      </c>
      <c r="P985" s="270" t="e">
        <f t="shared" ca="1" si="388"/>
        <v>#REF!</v>
      </c>
      <c r="Q985" s="270" t="e">
        <f t="shared" ca="1" si="388"/>
        <v>#REF!</v>
      </c>
      <c r="R985" s="271" t="e">
        <f t="shared" ca="1" si="389"/>
        <v>#REF!</v>
      </c>
      <c r="S985" s="271" t="e">
        <f t="shared" ca="1" si="390"/>
        <v>#REF!</v>
      </c>
      <c r="T985" s="244"/>
      <c r="U985" s="272" t="b">
        <f t="shared" si="391"/>
        <v>0</v>
      </c>
      <c r="V985" s="272" t="e">
        <f t="shared" si="392"/>
        <v>#REF!</v>
      </c>
      <c r="W985" s="272" t="e">
        <f t="shared" si="400"/>
        <v>#REF!</v>
      </c>
      <c r="X985" s="272" t="e">
        <f t="shared" si="393"/>
        <v>#REF!</v>
      </c>
      <c r="Y985" s="272" t="e">
        <f t="shared" si="394"/>
        <v>#REF!</v>
      </c>
      <c r="Z985" s="298"/>
      <c r="AA985" s="305" t="e">
        <f t="shared" si="395"/>
        <v>#REF!</v>
      </c>
      <c r="AB985" s="301" t="e" cm="1">
        <f t="array" ref="AB985">IF( $AA985="", "", INDEX(聲母資料表, $AA985, AB$5))</f>
        <v>#REF!</v>
      </c>
      <c r="AC985" s="301" t="e" cm="1">
        <f t="array" ref="AC985">IF( $AA985="", "", INDEX(聲母資料表, $AA985, AC$5))</f>
        <v>#REF!</v>
      </c>
      <c r="AD985" s="305" t="e">
        <f t="shared" si="396"/>
        <v>#REF!</v>
      </c>
      <c r="AE985" s="301" t="e" cm="1">
        <f t="array" ref="AE985">IF( $X985, "", INDEX(韻母資料表, AD985, AE$5))</f>
        <v>#REF!</v>
      </c>
      <c r="AF985" s="301" t="e" cm="1">
        <f t="array" ref="AF985">IF( $X985, "", INDEX(韻母資料表, AE985, AF$5))</f>
        <v>#REF!</v>
      </c>
      <c r="AG985" s="298"/>
      <c r="AH985" s="301" t="e">
        <f t="array" ref="AH985">IF( $X985, "", IF( INDEX(韻母資料表, AD985, $AH$5) = "入聲", TRUE, FALSE) )</f>
        <v>#REF!</v>
      </c>
      <c r="AI985" s="302" t="e">
        <f t="shared" si="397"/>
        <v>#REF!</v>
      </c>
      <c r="AJ985" s="302" t="e">
        <f t="shared" si="401"/>
        <v>#REF!</v>
      </c>
      <c r="AK985" s="362" t="e">
        <f t="array" ref="AK985">IF( $X985, "", INDEX(韻母資料表, $AD985, $AK$5))</f>
        <v>#REF!</v>
      </c>
      <c r="AL985" s="362" t="e">
        <f t="array" ref="AL985">IF($X985, "", INDEX(白話字韻母八聲調資料表, $AE985, $AJ985))</f>
        <v>#REF!</v>
      </c>
      <c r="AM985" s="298"/>
      <c r="AN985" s="362" t="e" cm="1">
        <f t="array" ref="AN985">IF($W985, "", INDEX(聲母資料表, $AA985, AN$5))</f>
        <v>#REF!</v>
      </c>
      <c r="AO985" s="367" t="e" cm="1">
        <f t="array" ref="AO985">IF($X985, "", INDEX(韻母資料表, $AD985, AO$5))</f>
        <v>#REF!</v>
      </c>
      <c r="AP985" s="362" t="e" cm="1">
        <f t="array" ref="AP985">IF($X985, "", INDEX(台羅韻母八聲調資料表, $AE985, $F985))</f>
        <v>#REF!</v>
      </c>
      <c r="AQ985" s="298"/>
      <c r="AR985" s="302" t="e">
        <f t="array" ref="AR985">IF($W985, "", INDEX(聲母資料表, $AA985, $AR$5))</f>
        <v>#REF!</v>
      </c>
      <c r="AS985" s="303" t="e">
        <f t="array" ref="AS985">IF($X985, "", INDEX(韻母資料表, $AD985, $AS$5))</f>
        <v>#REF!</v>
      </c>
      <c r="AT985" s="302" t="e">
        <f t="array" ref="AT985">IF($X985, "", INDEX(閩拼韻母八聲調資料表, $AE985, $AJ985))</f>
        <v>#REF!</v>
      </c>
      <c r="AV985" s="301" t="b">
        <f t="shared" si="399"/>
        <v>0</v>
      </c>
      <c r="AW985" s="301" t="str">
        <f>IF( $AV985, IFERROR( IF(MATCH( $E985, 顎音化聲母!$H$9:$H$37, 0), TRUE, FALSE), FALSE), "")</f>
        <v/>
      </c>
      <c r="AX985" s="301" t="str">
        <f t="array" ref="AX985">IF( AND($AV985, $AW985), INDEX(顎音化聲母資料表, MATCH( $D985 &amp; $E985, 顎音化聲母!$L$5:$L$136, 0), 3), "")</f>
        <v/>
      </c>
      <c r="AY985" s="301" t="e">
        <f t="shared" si="398"/>
        <v>#REF!</v>
      </c>
      <c r="AZ985" s="362" t="e">
        <f t="array" ref="AZ985">IF($AY985="", "", IF( $AX985&lt;&gt;"", $AX985,INDEX(聲母資料表, $AY985, $AZ$5)))</f>
        <v>#REF!</v>
      </c>
      <c r="BA985" s="362" t="e">
        <f t="array" ref="BA985">IF($X985, "", INDEX(方音八音反切資料表, $AE985, $AJ985))</f>
        <v>#REF!</v>
      </c>
    </row>
    <row r="986" spans="2:53">
      <c r="B986" s="307">
        <f t="shared" si="379"/>
        <v>979</v>
      </c>
      <c r="C986" s="404" t="e">
        <f>MID(#REF!, B986, 1)</f>
        <v>#REF!</v>
      </c>
      <c r="D986" s="312"/>
      <c r="E986" s="312"/>
      <c r="F986" s="296"/>
      <c r="G986" s="418" t="e">
        <f t="shared" si="380"/>
        <v>#REF!</v>
      </c>
      <c r="H986" s="269" t="e" cm="1">
        <f t="array" ref="H986">IF( OR($U986, NOT($V986), $X986), "",  $AF986 &amp; INDEX(中文數值資料表, $AJ986, 2) &amp; $AC986)</f>
        <v>#REF!</v>
      </c>
      <c r="I986" s="332" t="e">
        <f t="shared" si="381"/>
        <v>#REF!</v>
      </c>
      <c r="J986" s="333" t="e">
        <f t="shared" si="382"/>
        <v>#REF!</v>
      </c>
      <c r="K986" s="334" t="e">
        <f t="shared" si="383"/>
        <v>#REF!</v>
      </c>
      <c r="L986" s="335" t="e">
        <f t="shared" si="384"/>
        <v>#REF!</v>
      </c>
      <c r="M986" s="270" t="e">
        <f t="shared" ca="1" si="385"/>
        <v>#REF!</v>
      </c>
      <c r="N986" s="270" t="e">
        <f t="shared" ca="1" si="386"/>
        <v>#REF!</v>
      </c>
      <c r="O986" s="270" t="e">
        <f t="shared" ca="1" si="387"/>
        <v>#REF!</v>
      </c>
      <c r="P986" s="270" t="e">
        <f t="shared" ca="1" si="388"/>
        <v>#REF!</v>
      </c>
      <c r="Q986" s="270" t="e">
        <f t="shared" ca="1" si="388"/>
        <v>#REF!</v>
      </c>
      <c r="R986" s="271" t="e">
        <f t="shared" ca="1" si="389"/>
        <v>#REF!</v>
      </c>
      <c r="S986" s="271" t="e">
        <f t="shared" ca="1" si="390"/>
        <v>#REF!</v>
      </c>
      <c r="T986" s="244"/>
      <c r="U986" s="272" t="b">
        <f t="shared" si="391"/>
        <v>0</v>
      </c>
      <c r="V986" s="272" t="e">
        <f t="shared" si="392"/>
        <v>#REF!</v>
      </c>
      <c r="W986" s="272" t="e">
        <f t="shared" si="400"/>
        <v>#REF!</v>
      </c>
      <c r="X986" s="272" t="e">
        <f t="shared" si="393"/>
        <v>#REF!</v>
      </c>
      <c r="Y986" s="272" t="e">
        <f t="shared" si="394"/>
        <v>#REF!</v>
      </c>
      <c r="Z986" s="298"/>
      <c r="AA986" s="305" t="e">
        <f t="shared" si="395"/>
        <v>#REF!</v>
      </c>
      <c r="AB986" s="301" t="e" cm="1">
        <f t="array" ref="AB986">IF( $AA986="", "", INDEX(聲母資料表, $AA986, AB$5))</f>
        <v>#REF!</v>
      </c>
      <c r="AC986" s="301" t="e" cm="1">
        <f t="array" ref="AC986">IF( $AA986="", "", INDEX(聲母資料表, $AA986, AC$5))</f>
        <v>#REF!</v>
      </c>
      <c r="AD986" s="305" t="e">
        <f t="shared" si="396"/>
        <v>#REF!</v>
      </c>
      <c r="AE986" s="301" t="e" cm="1">
        <f t="array" ref="AE986">IF( $X986, "", INDEX(韻母資料表, AD986, AE$5))</f>
        <v>#REF!</v>
      </c>
      <c r="AF986" s="301" t="e" cm="1">
        <f t="array" ref="AF986">IF( $X986, "", INDEX(韻母資料表, AE986, AF$5))</f>
        <v>#REF!</v>
      </c>
      <c r="AG986" s="298"/>
      <c r="AH986" s="301" t="e">
        <f t="array" ref="AH986">IF( $X986, "", IF( INDEX(韻母資料表, AD986, $AH$5) = "入聲", TRUE, FALSE) )</f>
        <v>#REF!</v>
      </c>
      <c r="AI986" s="302" t="e">
        <f t="shared" si="397"/>
        <v>#REF!</v>
      </c>
      <c r="AJ986" s="302" t="e">
        <f t="shared" si="401"/>
        <v>#REF!</v>
      </c>
      <c r="AK986" s="362" t="e">
        <f t="array" ref="AK986">IF( $X986, "", INDEX(韻母資料表, $AD986, $AK$5))</f>
        <v>#REF!</v>
      </c>
      <c r="AL986" s="362" t="e">
        <f t="array" ref="AL986">IF($X986, "", INDEX(白話字韻母八聲調資料表, $AE986, $AJ986))</f>
        <v>#REF!</v>
      </c>
      <c r="AM986" s="298"/>
      <c r="AN986" s="362" t="e" cm="1">
        <f t="array" ref="AN986">IF($W986, "", INDEX(聲母資料表, $AA986, AN$5))</f>
        <v>#REF!</v>
      </c>
      <c r="AO986" s="367" t="e" cm="1">
        <f t="array" ref="AO986">IF($X986, "", INDEX(韻母資料表, $AD986, AO$5))</f>
        <v>#REF!</v>
      </c>
      <c r="AP986" s="362" t="e" cm="1">
        <f t="array" ref="AP986">IF($X986, "", INDEX(台羅韻母八聲調資料表, $AE986, $F986))</f>
        <v>#REF!</v>
      </c>
      <c r="AQ986" s="298"/>
      <c r="AR986" s="302" t="e">
        <f t="array" ref="AR986">IF($W986, "", INDEX(聲母資料表, $AA986, $AR$5))</f>
        <v>#REF!</v>
      </c>
      <c r="AS986" s="303" t="e">
        <f t="array" ref="AS986">IF($X986, "", INDEX(韻母資料表, $AD986, $AS$5))</f>
        <v>#REF!</v>
      </c>
      <c r="AT986" s="302" t="e">
        <f t="array" ref="AT986">IF($X986, "", INDEX(閩拼韻母八聲調資料表, $AE986, $AJ986))</f>
        <v>#REF!</v>
      </c>
      <c r="AV986" s="301" t="b">
        <f t="shared" si="399"/>
        <v>0</v>
      </c>
      <c r="AW986" s="301" t="str">
        <f>IF( $AV986, IFERROR( IF(MATCH( $E986, 顎音化聲母!$H$9:$H$37, 0), TRUE, FALSE), FALSE), "")</f>
        <v/>
      </c>
      <c r="AX986" s="301" t="str">
        <f t="array" ref="AX986">IF( AND($AV986, $AW986), INDEX(顎音化聲母資料表, MATCH( $D986 &amp; $E986, 顎音化聲母!$L$5:$L$136, 0), 3), "")</f>
        <v/>
      </c>
      <c r="AY986" s="301" t="e">
        <f t="shared" si="398"/>
        <v>#REF!</v>
      </c>
      <c r="AZ986" s="362" t="e">
        <f t="array" ref="AZ986">IF($AY986="", "", IF( $AX986&lt;&gt;"", $AX986,INDEX(聲母資料表, $AY986, $AZ$5)))</f>
        <v>#REF!</v>
      </c>
      <c r="BA986" s="362" t="e">
        <f t="array" ref="BA986">IF($X986, "", INDEX(方音八音反切資料表, $AE986, $AJ986))</f>
        <v>#REF!</v>
      </c>
    </row>
    <row r="987" spans="2:53">
      <c r="B987" s="307">
        <f t="shared" si="379"/>
        <v>980</v>
      </c>
      <c r="C987" s="404" t="e">
        <f>MID(#REF!, B987, 1)</f>
        <v>#REF!</v>
      </c>
      <c r="D987" s="312"/>
      <c r="E987" s="312"/>
      <c r="F987" s="296"/>
      <c r="G987" s="418" t="e">
        <f t="shared" si="380"/>
        <v>#REF!</v>
      </c>
      <c r="H987" s="269" t="e" cm="1">
        <f t="array" ref="H987">IF( OR($U987, NOT($V987), $X987), "",  $AF987 &amp; INDEX(中文數值資料表, $AJ987, 2) &amp; $AC987)</f>
        <v>#REF!</v>
      </c>
      <c r="I987" s="332" t="e">
        <f t="shared" si="381"/>
        <v>#REF!</v>
      </c>
      <c r="J987" s="333" t="e">
        <f t="shared" si="382"/>
        <v>#REF!</v>
      </c>
      <c r="K987" s="334" t="e">
        <f t="shared" si="383"/>
        <v>#REF!</v>
      </c>
      <c r="L987" s="335" t="e">
        <f t="shared" si="384"/>
        <v>#REF!</v>
      </c>
      <c r="M987" s="270" t="e">
        <f t="shared" ca="1" si="385"/>
        <v>#REF!</v>
      </c>
      <c r="N987" s="270" t="e">
        <f t="shared" ca="1" si="386"/>
        <v>#REF!</v>
      </c>
      <c r="O987" s="270" t="e">
        <f t="shared" ca="1" si="387"/>
        <v>#REF!</v>
      </c>
      <c r="P987" s="270" t="e">
        <f t="shared" ca="1" si="388"/>
        <v>#REF!</v>
      </c>
      <c r="Q987" s="270" t="e">
        <f t="shared" ca="1" si="388"/>
        <v>#REF!</v>
      </c>
      <c r="R987" s="271" t="e">
        <f t="shared" ca="1" si="389"/>
        <v>#REF!</v>
      </c>
      <c r="S987" s="271" t="e">
        <f t="shared" ca="1" si="390"/>
        <v>#REF!</v>
      </c>
      <c r="T987" s="244"/>
      <c r="U987" s="272" t="b">
        <f t="shared" si="391"/>
        <v>0</v>
      </c>
      <c r="V987" s="272" t="e">
        <f t="shared" si="392"/>
        <v>#REF!</v>
      </c>
      <c r="W987" s="272" t="e">
        <f t="shared" si="400"/>
        <v>#REF!</v>
      </c>
      <c r="X987" s="272" t="e">
        <f t="shared" si="393"/>
        <v>#REF!</v>
      </c>
      <c r="Y987" s="272" t="e">
        <f t="shared" si="394"/>
        <v>#REF!</v>
      </c>
      <c r="Z987" s="298"/>
      <c r="AA987" s="305" t="e">
        <f t="shared" si="395"/>
        <v>#REF!</v>
      </c>
      <c r="AB987" s="301" t="e" cm="1">
        <f t="array" ref="AB987">IF( $AA987="", "", INDEX(聲母資料表, $AA987, AB$5))</f>
        <v>#REF!</v>
      </c>
      <c r="AC987" s="301" t="e" cm="1">
        <f t="array" ref="AC987">IF( $AA987="", "", INDEX(聲母資料表, $AA987, AC$5))</f>
        <v>#REF!</v>
      </c>
      <c r="AD987" s="305" t="e">
        <f t="shared" si="396"/>
        <v>#REF!</v>
      </c>
      <c r="AE987" s="301" t="e" cm="1">
        <f t="array" ref="AE987">IF( $X987, "", INDEX(韻母資料表, AD987, AE$5))</f>
        <v>#REF!</v>
      </c>
      <c r="AF987" s="301" t="e" cm="1">
        <f t="array" ref="AF987">IF( $X987, "", INDEX(韻母資料表, AE987, AF$5))</f>
        <v>#REF!</v>
      </c>
      <c r="AG987" s="298"/>
      <c r="AH987" s="301" t="e">
        <f t="array" ref="AH987">IF( $X987, "", IF( INDEX(韻母資料表, AD987, $AH$5) = "入聲", TRUE, FALSE) )</f>
        <v>#REF!</v>
      </c>
      <c r="AI987" s="302" t="e">
        <f t="shared" si="397"/>
        <v>#REF!</v>
      </c>
      <c r="AJ987" s="302" t="e">
        <f t="shared" si="401"/>
        <v>#REF!</v>
      </c>
      <c r="AK987" s="362" t="e">
        <f t="array" ref="AK987">IF( $X987, "", INDEX(韻母資料表, $AD987, $AK$5))</f>
        <v>#REF!</v>
      </c>
      <c r="AL987" s="362" t="e">
        <f t="array" ref="AL987">IF($X987, "", INDEX(白話字韻母八聲調資料表, $AE987, $AJ987))</f>
        <v>#REF!</v>
      </c>
      <c r="AM987" s="298"/>
      <c r="AN987" s="362" t="e" cm="1">
        <f t="array" ref="AN987">IF($W987, "", INDEX(聲母資料表, $AA987, AN$5))</f>
        <v>#REF!</v>
      </c>
      <c r="AO987" s="367" t="e" cm="1">
        <f t="array" ref="AO987">IF($X987, "", INDEX(韻母資料表, $AD987, AO$5))</f>
        <v>#REF!</v>
      </c>
      <c r="AP987" s="362" t="e" cm="1">
        <f t="array" ref="AP987">IF($X987, "", INDEX(台羅韻母八聲調資料表, $AE987, $F987))</f>
        <v>#REF!</v>
      </c>
      <c r="AQ987" s="298"/>
      <c r="AR987" s="302" t="e">
        <f t="array" ref="AR987">IF($W987, "", INDEX(聲母資料表, $AA987, $AR$5))</f>
        <v>#REF!</v>
      </c>
      <c r="AS987" s="303" t="e">
        <f t="array" ref="AS987">IF($X987, "", INDEX(韻母資料表, $AD987, $AS$5))</f>
        <v>#REF!</v>
      </c>
      <c r="AT987" s="302" t="e">
        <f t="array" ref="AT987">IF($X987, "", INDEX(閩拼韻母八聲調資料表, $AE987, $AJ987))</f>
        <v>#REF!</v>
      </c>
      <c r="AV987" s="301" t="b">
        <f t="shared" si="399"/>
        <v>0</v>
      </c>
      <c r="AW987" s="301" t="str">
        <f>IF( $AV987, IFERROR( IF(MATCH( $E987, 顎音化聲母!$H$9:$H$37, 0), TRUE, FALSE), FALSE), "")</f>
        <v/>
      </c>
      <c r="AX987" s="301" t="str">
        <f t="array" ref="AX987">IF( AND($AV987, $AW987), INDEX(顎音化聲母資料表, MATCH( $D987 &amp; $E987, 顎音化聲母!$L$5:$L$136, 0), 3), "")</f>
        <v/>
      </c>
      <c r="AY987" s="301" t="e">
        <f t="shared" si="398"/>
        <v>#REF!</v>
      </c>
      <c r="AZ987" s="362" t="e">
        <f t="array" ref="AZ987">IF($AY987="", "", IF( $AX987&lt;&gt;"", $AX987,INDEX(聲母資料表, $AY987, $AZ$5)))</f>
        <v>#REF!</v>
      </c>
      <c r="BA987" s="362" t="e">
        <f t="array" ref="BA987">IF($X987, "", INDEX(方音八音反切資料表, $AE987, $AJ987))</f>
        <v>#REF!</v>
      </c>
    </row>
    <row r="988" spans="2:53">
      <c r="B988" s="307">
        <f t="shared" si="379"/>
        <v>981</v>
      </c>
      <c r="C988" s="404" t="e">
        <f>MID(#REF!, B988, 1)</f>
        <v>#REF!</v>
      </c>
      <c r="D988" s="312"/>
      <c r="E988" s="312"/>
      <c r="F988" s="296"/>
      <c r="G988" s="418" t="e">
        <f t="shared" si="380"/>
        <v>#REF!</v>
      </c>
      <c r="H988" s="269" t="e" cm="1">
        <f t="array" ref="H988">IF( OR($U988, NOT($V988), $X988), "",  $AF988 &amp; INDEX(中文數值資料表, $AJ988, 2) &amp; $AC988)</f>
        <v>#REF!</v>
      </c>
      <c r="I988" s="332" t="e">
        <f t="shared" si="381"/>
        <v>#REF!</v>
      </c>
      <c r="J988" s="333" t="e">
        <f t="shared" si="382"/>
        <v>#REF!</v>
      </c>
      <c r="K988" s="334" t="e">
        <f t="shared" si="383"/>
        <v>#REF!</v>
      </c>
      <c r="L988" s="335" t="e">
        <f t="shared" si="384"/>
        <v>#REF!</v>
      </c>
      <c r="M988" s="270" t="e">
        <f t="shared" ca="1" si="385"/>
        <v>#REF!</v>
      </c>
      <c r="N988" s="270" t="e">
        <f t="shared" ca="1" si="386"/>
        <v>#REF!</v>
      </c>
      <c r="O988" s="270" t="e">
        <f t="shared" ca="1" si="387"/>
        <v>#REF!</v>
      </c>
      <c r="P988" s="270" t="e">
        <f t="shared" ref="P988:Q1007" ca="1" si="402">IF( $U988, ($C988 &amp; CHAR(10)), IF($C988=CHAR(10), (CHAR(10) &amp; "&lt;/p&gt;" &amp; CHAR(10) &amp; "&lt;p&gt;" &amp; CHAR(10)), "&lt;ruby&gt;" &amp; $C988 &amp; "&lt;rt&gt;" &amp; INDIRECT( ADDRESS(ROW(), COLUMN() - $P$5) ) &amp; "&lt;/rt&gt;&lt;/ruby&gt;" &amp; CHAR(10)))</f>
        <v>#REF!</v>
      </c>
      <c r="Q988" s="270" t="e">
        <f t="shared" ca="1" si="402"/>
        <v>#REF!</v>
      </c>
      <c r="R988" s="271" t="e">
        <f t="shared" ca="1" si="389"/>
        <v>#REF!</v>
      </c>
      <c r="S988" s="271" t="e">
        <f t="shared" ca="1" si="390"/>
        <v>#REF!</v>
      </c>
      <c r="T988" s="244"/>
      <c r="U988" s="272" t="b">
        <f t="shared" si="391"/>
        <v>0</v>
      </c>
      <c r="V988" s="272" t="e">
        <f t="shared" si="392"/>
        <v>#REF!</v>
      </c>
      <c r="W988" s="272" t="e">
        <f t="shared" si="400"/>
        <v>#REF!</v>
      </c>
      <c r="X988" s="272" t="e">
        <f t="shared" si="393"/>
        <v>#REF!</v>
      </c>
      <c r="Y988" s="272" t="e">
        <f t="shared" si="394"/>
        <v>#REF!</v>
      </c>
      <c r="Z988" s="298"/>
      <c r="AA988" s="305" t="e">
        <f t="shared" si="395"/>
        <v>#REF!</v>
      </c>
      <c r="AB988" s="301" t="e" cm="1">
        <f t="array" ref="AB988">IF( $AA988="", "", INDEX(聲母資料表, $AA988, AB$5))</f>
        <v>#REF!</v>
      </c>
      <c r="AC988" s="301" t="e" cm="1">
        <f t="array" ref="AC988">IF( $AA988="", "", INDEX(聲母資料表, $AA988, AC$5))</f>
        <v>#REF!</v>
      </c>
      <c r="AD988" s="305" t="e">
        <f t="shared" si="396"/>
        <v>#REF!</v>
      </c>
      <c r="AE988" s="301" t="e" cm="1">
        <f t="array" ref="AE988">IF( $X988, "", INDEX(韻母資料表, AD988, AE$5))</f>
        <v>#REF!</v>
      </c>
      <c r="AF988" s="301" t="e" cm="1">
        <f t="array" ref="AF988">IF( $X988, "", INDEX(韻母資料表, AE988, AF$5))</f>
        <v>#REF!</v>
      </c>
      <c r="AG988" s="298"/>
      <c r="AH988" s="301" t="e">
        <f t="array" ref="AH988">IF( $X988, "", IF( INDEX(韻母資料表, AD988, $AH$5) = "入聲", TRUE, FALSE) )</f>
        <v>#REF!</v>
      </c>
      <c r="AI988" s="302" t="e">
        <f t="shared" si="397"/>
        <v>#REF!</v>
      </c>
      <c r="AJ988" s="302" t="e">
        <f t="shared" si="401"/>
        <v>#REF!</v>
      </c>
      <c r="AK988" s="362" t="e">
        <f t="array" ref="AK988">IF( $X988, "", INDEX(韻母資料表, $AD988, $AK$5))</f>
        <v>#REF!</v>
      </c>
      <c r="AL988" s="362" t="e">
        <f t="array" ref="AL988">IF($X988, "", INDEX(白話字韻母八聲調資料表, $AE988, $AJ988))</f>
        <v>#REF!</v>
      </c>
      <c r="AM988" s="298"/>
      <c r="AN988" s="362" t="e" cm="1">
        <f t="array" ref="AN988">IF($W988, "", INDEX(聲母資料表, $AA988, AN$5))</f>
        <v>#REF!</v>
      </c>
      <c r="AO988" s="367" t="e" cm="1">
        <f t="array" ref="AO988">IF($X988, "", INDEX(韻母資料表, $AD988, AO$5))</f>
        <v>#REF!</v>
      </c>
      <c r="AP988" s="362" t="e" cm="1">
        <f t="array" ref="AP988">IF($X988, "", INDEX(台羅韻母八聲調資料表, $AE988, $F988))</f>
        <v>#REF!</v>
      </c>
      <c r="AQ988" s="298"/>
      <c r="AR988" s="302" t="e">
        <f t="array" ref="AR988">IF($W988, "", INDEX(聲母資料表, $AA988, $AR$5))</f>
        <v>#REF!</v>
      </c>
      <c r="AS988" s="303" t="e">
        <f t="array" ref="AS988">IF($X988, "", INDEX(韻母資料表, $AD988, $AS$5))</f>
        <v>#REF!</v>
      </c>
      <c r="AT988" s="302" t="e">
        <f t="array" ref="AT988">IF($X988, "", INDEX(閩拼韻母八聲調資料表, $AE988, $AJ988))</f>
        <v>#REF!</v>
      </c>
      <c r="AV988" s="301" t="b">
        <f t="shared" si="399"/>
        <v>0</v>
      </c>
      <c r="AW988" s="301" t="str">
        <f>IF( $AV988, IFERROR( IF(MATCH( $E988, 顎音化聲母!$H$9:$H$37, 0), TRUE, FALSE), FALSE), "")</f>
        <v/>
      </c>
      <c r="AX988" s="301" t="str">
        <f t="array" ref="AX988">IF( AND($AV988, $AW988), INDEX(顎音化聲母資料表, MATCH( $D988 &amp; $E988, 顎音化聲母!$L$5:$L$136, 0), 3), "")</f>
        <v/>
      </c>
      <c r="AY988" s="301" t="e">
        <f t="shared" si="398"/>
        <v>#REF!</v>
      </c>
      <c r="AZ988" s="362" t="e">
        <f t="array" ref="AZ988">IF($AY988="", "", IF( $AX988&lt;&gt;"", $AX988,INDEX(聲母資料表, $AY988, $AZ$5)))</f>
        <v>#REF!</v>
      </c>
      <c r="BA988" s="362" t="e">
        <f t="array" ref="BA988">IF($X988, "", INDEX(方音八音反切資料表, $AE988, $AJ988))</f>
        <v>#REF!</v>
      </c>
    </row>
    <row r="989" spans="2:53">
      <c r="B989" s="307">
        <f t="shared" si="379"/>
        <v>982</v>
      </c>
      <c r="C989" s="404" t="e">
        <f>MID(#REF!, B989, 1)</f>
        <v>#REF!</v>
      </c>
      <c r="D989" s="312"/>
      <c r="E989" s="312"/>
      <c r="F989" s="296"/>
      <c r="G989" s="418" t="e">
        <f t="shared" si="380"/>
        <v>#REF!</v>
      </c>
      <c r="H989" s="269" t="e" cm="1">
        <f t="array" ref="H989">IF( OR($U989, NOT($V989), $X989), "",  $AF989 &amp; INDEX(中文數值資料表, $AJ989, 2) &amp; $AC989)</f>
        <v>#REF!</v>
      </c>
      <c r="I989" s="332" t="e">
        <f t="shared" si="381"/>
        <v>#REF!</v>
      </c>
      <c r="J989" s="333" t="e">
        <f t="shared" si="382"/>
        <v>#REF!</v>
      </c>
      <c r="K989" s="334" t="e">
        <f t="shared" si="383"/>
        <v>#REF!</v>
      </c>
      <c r="L989" s="335" t="e">
        <f t="shared" si="384"/>
        <v>#REF!</v>
      </c>
      <c r="M989" s="270" t="e">
        <f t="shared" ca="1" si="385"/>
        <v>#REF!</v>
      </c>
      <c r="N989" s="270" t="e">
        <f t="shared" ca="1" si="386"/>
        <v>#REF!</v>
      </c>
      <c r="O989" s="270" t="e">
        <f t="shared" ca="1" si="387"/>
        <v>#REF!</v>
      </c>
      <c r="P989" s="270" t="e">
        <f t="shared" ca="1" si="402"/>
        <v>#REF!</v>
      </c>
      <c r="Q989" s="270" t="e">
        <f t="shared" ca="1" si="402"/>
        <v>#REF!</v>
      </c>
      <c r="R989" s="271" t="e">
        <f t="shared" ca="1" si="389"/>
        <v>#REF!</v>
      </c>
      <c r="S989" s="271" t="e">
        <f t="shared" ca="1" si="390"/>
        <v>#REF!</v>
      </c>
      <c r="T989" s="244"/>
      <c r="U989" s="272" t="b">
        <f t="shared" si="391"/>
        <v>0</v>
      </c>
      <c r="V989" s="272" t="e">
        <f t="shared" si="392"/>
        <v>#REF!</v>
      </c>
      <c r="W989" s="272" t="e">
        <f t="shared" si="400"/>
        <v>#REF!</v>
      </c>
      <c r="X989" s="272" t="e">
        <f t="shared" si="393"/>
        <v>#REF!</v>
      </c>
      <c r="Y989" s="272" t="e">
        <f t="shared" si="394"/>
        <v>#REF!</v>
      </c>
      <c r="Z989" s="298"/>
      <c r="AA989" s="305" t="e">
        <f t="shared" si="395"/>
        <v>#REF!</v>
      </c>
      <c r="AB989" s="301" t="e" cm="1">
        <f t="array" ref="AB989">IF( $AA989="", "", INDEX(聲母資料表, $AA989, AB$5))</f>
        <v>#REF!</v>
      </c>
      <c r="AC989" s="301" t="e" cm="1">
        <f t="array" ref="AC989">IF( $AA989="", "", INDEX(聲母資料表, $AA989, AC$5))</f>
        <v>#REF!</v>
      </c>
      <c r="AD989" s="305" t="e">
        <f t="shared" si="396"/>
        <v>#REF!</v>
      </c>
      <c r="AE989" s="301" t="e" cm="1">
        <f t="array" ref="AE989">IF( $X989, "", INDEX(韻母資料表, AD989, AE$5))</f>
        <v>#REF!</v>
      </c>
      <c r="AF989" s="301" t="e" cm="1">
        <f t="array" ref="AF989">IF( $X989, "", INDEX(韻母資料表, AE989, AF$5))</f>
        <v>#REF!</v>
      </c>
      <c r="AG989" s="298"/>
      <c r="AH989" s="301" t="e">
        <f t="array" ref="AH989">IF( $X989, "", IF( INDEX(韻母資料表, AD989, $AH$5) = "入聲", TRUE, FALSE) )</f>
        <v>#REF!</v>
      </c>
      <c r="AI989" s="302" t="e">
        <f t="shared" si="397"/>
        <v>#REF!</v>
      </c>
      <c r="AJ989" s="302" t="e">
        <f t="shared" si="401"/>
        <v>#REF!</v>
      </c>
      <c r="AK989" s="362" t="e">
        <f t="array" ref="AK989">IF( $X989, "", INDEX(韻母資料表, $AD989, $AK$5))</f>
        <v>#REF!</v>
      </c>
      <c r="AL989" s="362" t="e">
        <f t="array" ref="AL989">IF($X989, "", INDEX(白話字韻母八聲調資料表, $AE989, $AJ989))</f>
        <v>#REF!</v>
      </c>
      <c r="AM989" s="298"/>
      <c r="AN989" s="362" t="e" cm="1">
        <f t="array" ref="AN989">IF($W989, "", INDEX(聲母資料表, $AA989, AN$5))</f>
        <v>#REF!</v>
      </c>
      <c r="AO989" s="367" t="e" cm="1">
        <f t="array" ref="AO989">IF($X989, "", INDEX(韻母資料表, $AD989, AO$5))</f>
        <v>#REF!</v>
      </c>
      <c r="AP989" s="362" t="e" cm="1">
        <f t="array" ref="AP989">IF($X989, "", INDEX(台羅韻母八聲調資料表, $AE989, $F989))</f>
        <v>#REF!</v>
      </c>
      <c r="AQ989" s="298"/>
      <c r="AR989" s="302" t="e">
        <f t="array" ref="AR989">IF($W989, "", INDEX(聲母資料表, $AA989, $AR$5))</f>
        <v>#REF!</v>
      </c>
      <c r="AS989" s="303" t="e">
        <f t="array" ref="AS989">IF($X989, "", INDEX(韻母資料表, $AD989, $AS$5))</f>
        <v>#REF!</v>
      </c>
      <c r="AT989" s="302" t="e">
        <f t="array" ref="AT989">IF($X989, "", INDEX(閩拼韻母八聲調資料表, $AE989, $AJ989))</f>
        <v>#REF!</v>
      </c>
      <c r="AV989" s="301" t="b">
        <f t="shared" si="399"/>
        <v>0</v>
      </c>
      <c r="AW989" s="301" t="str">
        <f>IF( $AV989, IFERROR( IF(MATCH( $E989, 顎音化聲母!$H$9:$H$37, 0), TRUE, FALSE), FALSE), "")</f>
        <v/>
      </c>
      <c r="AX989" s="301" t="str">
        <f t="array" ref="AX989">IF( AND($AV989, $AW989), INDEX(顎音化聲母資料表, MATCH( $D989 &amp; $E989, 顎音化聲母!$L$5:$L$136, 0), 3), "")</f>
        <v/>
      </c>
      <c r="AY989" s="301" t="e">
        <f t="shared" si="398"/>
        <v>#REF!</v>
      </c>
      <c r="AZ989" s="362" t="e">
        <f t="array" ref="AZ989">IF($AY989="", "", IF( $AX989&lt;&gt;"", $AX989,INDEX(聲母資料表, $AY989, $AZ$5)))</f>
        <v>#REF!</v>
      </c>
      <c r="BA989" s="362" t="e">
        <f t="array" ref="BA989">IF($X989, "", INDEX(方音八音反切資料表, $AE989, $AJ989))</f>
        <v>#REF!</v>
      </c>
    </row>
    <row r="990" spans="2:53">
      <c r="B990" s="307">
        <f t="shared" si="379"/>
        <v>983</v>
      </c>
      <c r="C990" s="404" t="e">
        <f>MID(#REF!, B990, 1)</f>
        <v>#REF!</v>
      </c>
      <c r="D990" s="312"/>
      <c r="E990" s="312"/>
      <c r="F990" s="296"/>
      <c r="G990" s="418" t="e">
        <f t="shared" si="380"/>
        <v>#REF!</v>
      </c>
      <c r="H990" s="269" t="e" cm="1">
        <f t="array" ref="H990">IF( OR($U990, NOT($V990), $X990), "",  $AF990 &amp; INDEX(中文數值資料表, $AJ990, 2) &amp; $AC990)</f>
        <v>#REF!</v>
      </c>
      <c r="I990" s="332" t="e">
        <f t="shared" si="381"/>
        <v>#REF!</v>
      </c>
      <c r="J990" s="333" t="e">
        <f t="shared" si="382"/>
        <v>#REF!</v>
      </c>
      <c r="K990" s="334" t="e">
        <f t="shared" si="383"/>
        <v>#REF!</v>
      </c>
      <c r="L990" s="335" t="e">
        <f t="shared" si="384"/>
        <v>#REF!</v>
      </c>
      <c r="M990" s="270" t="e">
        <f t="shared" ca="1" si="385"/>
        <v>#REF!</v>
      </c>
      <c r="N990" s="270" t="e">
        <f t="shared" ca="1" si="386"/>
        <v>#REF!</v>
      </c>
      <c r="O990" s="270" t="e">
        <f t="shared" ca="1" si="387"/>
        <v>#REF!</v>
      </c>
      <c r="P990" s="270" t="e">
        <f t="shared" ca="1" si="402"/>
        <v>#REF!</v>
      </c>
      <c r="Q990" s="270" t="e">
        <f t="shared" ca="1" si="402"/>
        <v>#REF!</v>
      </c>
      <c r="R990" s="271" t="e">
        <f t="shared" ca="1" si="389"/>
        <v>#REF!</v>
      </c>
      <c r="S990" s="271" t="e">
        <f t="shared" ca="1" si="390"/>
        <v>#REF!</v>
      </c>
      <c r="T990" s="244"/>
      <c r="U990" s="272" t="b">
        <f t="shared" si="391"/>
        <v>0</v>
      </c>
      <c r="V990" s="272" t="e">
        <f t="shared" si="392"/>
        <v>#REF!</v>
      </c>
      <c r="W990" s="272" t="e">
        <f t="shared" si="400"/>
        <v>#REF!</v>
      </c>
      <c r="X990" s="272" t="e">
        <f t="shared" si="393"/>
        <v>#REF!</v>
      </c>
      <c r="Y990" s="272" t="e">
        <f t="shared" si="394"/>
        <v>#REF!</v>
      </c>
      <c r="Z990" s="298"/>
      <c r="AA990" s="305" t="e">
        <f t="shared" si="395"/>
        <v>#REF!</v>
      </c>
      <c r="AB990" s="301" t="e" cm="1">
        <f t="array" ref="AB990">IF( $AA990="", "", INDEX(聲母資料表, $AA990, AB$5))</f>
        <v>#REF!</v>
      </c>
      <c r="AC990" s="301" t="e" cm="1">
        <f t="array" ref="AC990">IF( $AA990="", "", INDEX(聲母資料表, $AA990, AC$5))</f>
        <v>#REF!</v>
      </c>
      <c r="AD990" s="305" t="e">
        <f t="shared" si="396"/>
        <v>#REF!</v>
      </c>
      <c r="AE990" s="301" t="e" cm="1">
        <f t="array" ref="AE990">IF( $X990, "", INDEX(韻母資料表, AD990, AE$5))</f>
        <v>#REF!</v>
      </c>
      <c r="AF990" s="301" t="e" cm="1">
        <f t="array" ref="AF990">IF( $X990, "", INDEX(韻母資料表, AE990, AF$5))</f>
        <v>#REF!</v>
      </c>
      <c r="AG990" s="298"/>
      <c r="AH990" s="301" t="e">
        <f t="array" ref="AH990">IF( $X990, "", IF( INDEX(韻母資料表, AD990, $AH$5) = "入聲", TRUE, FALSE) )</f>
        <v>#REF!</v>
      </c>
      <c r="AI990" s="302" t="e">
        <f t="shared" si="397"/>
        <v>#REF!</v>
      </c>
      <c r="AJ990" s="302" t="e">
        <f t="shared" si="401"/>
        <v>#REF!</v>
      </c>
      <c r="AK990" s="362" t="e">
        <f t="array" ref="AK990">IF( $X990, "", INDEX(韻母資料表, $AD990, $AK$5))</f>
        <v>#REF!</v>
      </c>
      <c r="AL990" s="362" t="e">
        <f t="array" ref="AL990">IF($X990, "", INDEX(白話字韻母八聲調資料表, $AE990, $AJ990))</f>
        <v>#REF!</v>
      </c>
      <c r="AM990" s="298"/>
      <c r="AN990" s="362" t="e" cm="1">
        <f t="array" ref="AN990">IF($W990, "", INDEX(聲母資料表, $AA990, AN$5))</f>
        <v>#REF!</v>
      </c>
      <c r="AO990" s="367" t="e" cm="1">
        <f t="array" ref="AO990">IF($X990, "", INDEX(韻母資料表, $AD990, AO$5))</f>
        <v>#REF!</v>
      </c>
      <c r="AP990" s="362" t="e" cm="1">
        <f t="array" ref="AP990">IF($X990, "", INDEX(台羅韻母八聲調資料表, $AE990, $F990))</f>
        <v>#REF!</v>
      </c>
      <c r="AQ990" s="298"/>
      <c r="AR990" s="302" t="e">
        <f t="array" ref="AR990">IF($W990, "", INDEX(聲母資料表, $AA990, $AR$5))</f>
        <v>#REF!</v>
      </c>
      <c r="AS990" s="303" t="e">
        <f t="array" ref="AS990">IF($X990, "", INDEX(韻母資料表, $AD990, $AS$5))</f>
        <v>#REF!</v>
      </c>
      <c r="AT990" s="302" t="e">
        <f t="array" ref="AT990">IF($X990, "", INDEX(閩拼韻母八聲調資料表, $AE990, $AJ990))</f>
        <v>#REF!</v>
      </c>
      <c r="AV990" s="301" t="b">
        <f t="shared" si="399"/>
        <v>0</v>
      </c>
      <c r="AW990" s="301" t="str">
        <f>IF( $AV990, IFERROR( IF(MATCH( $E990, 顎音化聲母!$H$9:$H$37, 0), TRUE, FALSE), FALSE), "")</f>
        <v/>
      </c>
      <c r="AX990" s="301" t="str">
        <f t="array" ref="AX990">IF( AND($AV990, $AW990), INDEX(顎音化聲母資料表, MATCH( $D990 &amp; $E990, 顎音化聲母!$L$5:$L$136, 0), 3), "")</f>
        <v/>
      </c>
      <c r="AY990" s="301" t="e">
        <f t="shared" si="398"/>
        <v>#REF!</v>
      </c>
      <c r="AZ990" s="362" t="e">
        <f t="array" ref="AZ990">IF($AY990="", "", IF( $AX990&lt;&gt;"", $AX990,INDEX(聲母資料表, $AY990, $AZ$5)))</f>
        <v>#REF!</v>
      </c>
      <c r="BA990" s="362" t="e">
        <f t="array" ref="BA990">IF($X990, "", INDEX(方音八音反切資料表, $AE990, $AJ990))</f>
        <v>#REF!</v>
      </c>
    </row>
    <row r="991" spans="2:53">
      <c r="B991" s="307">
        <f t="shared" si="379"/>
        <v>984</v>
      </c>
      <c r="C991" s="404" t="e">
        <f>MID(#REF!, B991, 1)</f>
        <v>#REF!</v>
      </c>
      <c r="D991" s="312"/>
      <c r="E991" s="312"/>
      <c r="F991" s="296"/>
      <c r="G991" s="418" t="e">
        <f t="shared" si="380"/>
        <v>#REF!</v>
      </c>
      <c r="H991" s="269" t="e" cm="1">
        <f t="array" ref="H991">IF( OR($U991, NOT($V991), $X991), "",  $AF991 &amp; INDEX(中文數值資料表, $AJ991, 2) &amp; $AC991)</f>
        <v>#REF!</v>
      </c>
      <c r="I991" s="332" t="e">
        <f t="shared" si="381"/>
        <v>#REF!</v>
      </c>
      <c r="J991" s="333" t="e">
        <f t="shared" si="382"/>
        <v>#REF!</v>
      </c>
      <c r="K991" s="334" t="e">
        <f t="shared" si="383"/>
        <v>#REF!</v>
      </c>
      <c r="L991" s="335" t="e">
        <f t="shared" si="384"/>
        <v>#REF!</v>
      </c>
      <c r="M991" s="270" t="e">
        <f t="shared" ca="1" si="385"/>
        <v>#REF!</v>
      </c>
      <c r="N991" s="270" t="e">
        <f t="shared" ca="1" si="386"/>
        <v>#REF!</v>
      </c>
      <c r="O991" s="270" t="e">
        <f t="shared" ca="1" si="387"/>
        <v>#REF!</v>
      </c>
      <c r="P991" s="270" t="e">
        <f t="shared" ca="1" si="402"/>
        <v>#REF!</v>
      </c>
      <c r="Q991" s="270" t="e">
        <f t="shared" ca="1" si="402"/>
        <v>#REF!</v>
      </c>
      <c r="R991" s="271" t="e">
        <f t="shared" ca="1" si="389"/>
        <v>#REF!</v>
      </c>
      <c r="S991" s="271" t="e">
        <f t="shared" ca="1" si="390"/>
        <v>#REF!</v>
      </c>
      <c r="T991" s="244"/>
      <c r="U991" s="272" t="b">
        <f t="shared" si="391"/>
        <v>0</v>
      </c>
      <c r="V991" s="272" t="e">
        <f t="shared" si="392"/>
        <v>#REF!</v>
      </c>
      <c r="W991" s="272" t="e">
        <f t="shared" si="400"/>
        <v>#REF!</v>
      </c>
      <c r="X991" s="272" t="e">
        <f t="shared" si="393"/>
        <v>#REF!</v>
      </c>
      <c r="Y991" s="272" t="e">
        <f t="shared" si="394"/>
        <v>#REF!</v>
      </c>
      <c r="Z991" s="298"/>
      <c r="AA991" s="305" t="e">
        <f t="shared" si="395"/>
        <v>#REF!</v>
      </c>
      <c r="AB991" s="301" t="e" cm="1">
        <f t="array" ref="AB991">IF( $AA991="", "", INDEX(聲母資料表, $AA991, AB$5))</f>
        <v>#REF!</v>
      </c>
      <c r="AC991" s="301" t="e" cm="1">
        <f t="array" ref="AC991">IF( $AA991="", "", INDEX(聲母資料表, $AA991, AC$5))</f>
        <v>#REF!</v>
      </c>
      <c r="AD991" s="305" t="e">
        <f t="shared" si="396"/>
        <v>#REF!</v>
      </c>
      <c r="AE991" s="301" t="e" cm="1">
        <f t="array" ref="AE991">IF( $X991, "", INDEX(韻母資料表, AD991, AE$5))</f>
        <v>#REF!</v>
      </c>
      <c r="AF991" s="301" t="e" cm="1">
        <f t="array" ref="AF991">IF( $X991, "", INDEX(韻母資料表, AE991, AF$5))</f>
        <v>#REF!</v>
      </c>
      <c r="AG991" s="298"/>
      <c r="AH991" s="301" t="e">
        <f t="array" ref="AH991">IF( $X991, "", IF( INDEX(韻母資料表, AD991, $AH$5) = "入聲", TRUE, FALSE) )</f>
        <v>#REF!</v>
      </c>
      <c r="AI991" s="302" t="e">
        <f t="shared" si="397"/>
        <v>#REF!</v>
      </c>
      <c r="AJ991" s="302" t="e">
        <f t="shared" si="401"/>
        <v>#REF!</v>
      </c>
      <c r="AK991" s="362" t="e">
        <f t="array" ref="AK991">IF( $X991, "", INDEX(韻母資料表, $AD991, $AK$5))</f>
        <v>#REF!</v>
      </c>
      <c r="AL991" s="362" t="e">
        <f t="array" ref="AL991">IF($X991, "", INDEX(白話字韻母八聲調資料表, $AE991, $AJ991))</f>
        <v>#REF!</v>
      </c>
      <c r="AM991" s="298"/>
      <c r="AN991" s="362" t="e" cm="1">
        <f t="array" ref="AN991">IF($W991, "", INDEX(聲母資料表, $AA991, AN$5))</f>
        <v>#REF!</v>
      </c>
      <c r="AO991" s="367" t="e" cm="1">
        <f t="array" ref="AO991">IF($X991, "", INDEX(韻母資料表, $AD991, AO$5))</f>
        <v>#REF!</v>
      </c>
      <c r="AP991" s="362" t="e" cm="1">
        <f t="array" ref="AP991">IF($X991, "", INDEX(台羅韻母八聲調資料表, $AE991, $F991))</f>
        <v>#REF!</v>
      </c>
      <c r="AQ991" s="298"/>
      <c r="AR991" s="302" t="e">
        <f t="array" ref="AR991">IF($W991, "", INDEX(聲母資料表, $AA991, $AR$5))</f>
        <v>#REF!</v>
      </c>
      <c r="AS991" s="303" t="e">
        <f t="array" ref="AS991">IF($X991, "", INDEX(韻母資料表, $AD991, $AS$5))</f>
        <v>#REF!</v>
      </c>
      <c r="AT991" s="302" t="e">
        <f t="array" ref="AT991">IF($X991, "", INDEX(閩拼韻母八聲調資料表, $AE991, $AJ991))</f>
        <v>#REF!</v>
      </c>
      <c r="AV991" s="301" t="b">
        <f t="shared" si="399"/>
        <v>0</v>
      </c>
      <c r="AW991" s="301" t="str">
        <f>IF( $AV991, IFERROR( IF(MATCH( $E991, 顎音化聲母!$H$9:$H$37, 0), TRUE, FALSE), FALSE), "")</f>
        <v/>
      </c>
      <c r="AX991" s="301" t="str">
        <f t="array" ref="AX991">IF( AND($AV991, $AW991), INDEX(顎音化聲母資料表, MATCH( $D991 &amp; $E991, 顎音化聲母!$L$5:$L$136, 0), 3), "")</f>
        <v/>
      </c>
      <c r="AY991" s="301" t="e">
        <f t="shared" si="398"/>
        <v>#REF!</v>
      </c>
      <c r="AZ991" s="362" t="e">
        <f t="array" ref="AZ991">IF($AY991="", "", IF( $AX991&lt;&gt;"", $AX991,INDEX(聲母資料表, $AY991, $AZ$5)))</f>
        <v>#REF!</v>
      </c>
      <c r="BA991" s="362" t="e">
        <f t="array" ref="BA991">IF($X991, "", INDEX(方音八音反切資料表, $AE991, $AJ991))</f>
        <v>#REF!</v>
      </c>
    </row>
    <row r="992" spans="2:53">
      <c r="B992" s="307">
        <f t="shared" si="379"/>
        <v>985</v>
      </c>
      <c r="C992" s="404" t="e">
        <f>MID(#REF!, B992, 1)</f>
        <v>#REF!</v>
      </c>
      <c r="D992" s="312"/>
      <c r="E992" s="312"/>
      <c r="F992" s="296"/>
      <c r="G992" s="418" t="e">
        <f t="shared" si="380"/>
        <v>#REF!</v>
      </c>
      <c r="H992" s="269" t="e" cm="1">
        <f t="array" ref="H992">IF( OR($U992, NOT($V992), $X992), "",  $AF992 &amp; INDEX(中文數值資料表, $AJ992, 2) &amp; $AC992)</f>
        <v>#REF!</v>
      </c>
      <c r="I992" s="332" t="e">
        <f t="shared" si="381"/>
        <v>#REF!</v>
      </c>
      <c r="J992" s="333" t="e">
        <f t="shared" si="382"/>
        <v>#REF!</v>
      </c>
      <c r="K992" s="334" t="e">
        <f t="shared" si="383"/>
        <v>#REF!</v>
      </c>
      <c r="L992" s="335" t="e">
        <f t="shared" si="384"/>
        <v>#REF!</v>
      </c>
      <c r="M992" s="270" t="e">
        <f t="shared" ca="1" si="385"/>
        <v>#REF!</v>
      </c>
      <c r="N992" s="270" t="e">
        <f t="shared" ca="1" si="386"/>
        <v>#REF!</v>
      </c>
      <c r="O992" s="270" t="e">
        <f t="shared" ca="1" si="387"/>
        <v>#REF!</v>
      </c>
      <c r="P992" s="270" t="e">
        <f t="shared" ca="1" si="402"/>
        <v>#REF!</v>
      </c>
      <c r="Q992" s="270" t="e">
        <f t="shared" ca="1" si="402"/>
        <v>#REF!</v>
      </c>
      <c r="R992" s="271" t="e">
        <f t="shared" ca="1" si="389"/>
        <v>#REF!</v>
      </c>
      <c r="S992" s="271" t="e">
        <f t="shared" ca="1" si="390"/>
        <v>#REF!</v>
      </c>
      <c r="T992" s="244"/>
      <c r="U992" s="272" t="b">
        <f t="shared" si="391"/>
        <v>0</v>
      </c>
      <c r="V992" s="272" t="e">
        <f t="shared" si="392"/>
        <v>#REF!</v>
      </c>
      <c r="W992" s="272" t="e">
        <f t="shared" si="400"/>
        <v>#REF!</v>
      </c>
      <c r="X992" s="272" t="e">
        <f t="shared" si="393"/>
        <v>#REF!</v>
      </c>
      <c r="Y992" s="272" t="e">
        <f t="shared" si="394"/>
        <v>#REF!</v>
      </c>
      <c r="Z992" s="298"/>
      <c r="AA992" s="305" t="e">
        <f t="shared" si="395"/>
        <v>#REF!</v>
      </c>
      <c r="AB992" s="301" t="e" cm="1">
        <f t="array" ref="AB992">IF( $AA992="", "", INDEX(聲母資料表, $AA992, AB$5))</f>
        <v>#REF!</v>
      </c>
      <c r="AC992" s="301" t="e" cm="1">
        <f t="array" ref="AC992">IF( $AA992="", "", INDEX(聲母資料表, $AA992, AC$5))</f>
        <v>#REF!</v>
      </c>
      <c r="AD992" s="305" t="e">
        <f t="shared" si="396"/>
        <v>#REF!</v>
      </c>
      <c r="AE992" s="301" t="e" cm="1">
        <f t="array" ref="AE992">IF( $X992, "", INDEX(韻母資料表, AD992, AE$5))</f>
        <v>#REF!</v>
      </c>
      <c r="AF992" s="301" t="e" cm="1">
        <f t="array" ref="AF992">IF( $X992, "", INDEX(韻母資料表, AE992, AF$5))</f>
        <v>#REF!</v>
      </c>
      <c r="AG992" s="298"/>
      <c r="AH992" s="301" t="e">
        <f t="array" ref="AH992">IF( $X992, "", IF( INDEX(韻母資料表, AD992, $AH$5) = "入聲", TRUE, FALSE) )</f>
        <v>#REF!</v>
      </c>
      <c r="AI992" s="302" t="e">
        <f t="shared" si="397"/>
        <v>#REF!</v>
      </c>
      <c r="AJ992" s="302" t="e">
        <f t="shared" si="401"/>
        <v>#REF!</v>
      </c>
      <c r="AK992" s="362" t="e">
        <f t="array" ref="AK992">IF( $X992, "", INDEX(韻母資料表, $AD992, $AK$5))</f>
        <v>#REF!</v>
      </c>
      <c r="AL992" s="362" t="e">
        <f t="array" ref="AL992">IF($X992, "", INDEX(白話字韻母八聲調資料表, $AE992, $AJ992))</f>
        <v>#REF!</v>
      </c>
      <c r="AM992" s="298"/>
      <c r="AN992" s="362" t="e" cm="1">
        <f t="array" ref="AN992">IF($W992, "", INDEX(聲母資料表, $AA992, AN$5))</f>
        <v>#REF!</v>
      </c>
      <c r="AO992" s="367" t="e" cm="1">
        <f t="array" ref="AO992">IF($X992, "", INDEX(韻母資料表, $AD992, AO$5))</f>
        <v>#REF!</v>
      </c>
      <c r="AP992" s="362" t="e" cm="1">
        <f t="array" ref="AP992">IF($X992, "", INDEX(台羅韻母八聲調資料表, $AE992, $F992))</f>
        <v>#REF!</v>
      </c>
      <c r="AQ992" s="298"/>
      <c r="AR992" s="302" t="e">
        <f t="array" ref="AR992">IF($W992, "", INDEX(聲母資料表, $AA992, $AR$5))</f>
        <v>#REF!</v>
      </c>
      <c r="AS992" s="303" t="e">
        <f t="array" ref="AS992">IF($X992, "", INDEX(韻母資料表, $AD992, $AS$5))</f>
        <v>#REF!</v>
      </c>
      <c r="AT992" s="302" t="e">
        <f t="array" ref="AT992">IF($X992, "", INDEX(閩拼韻母八聲調資料表, $AE992, $AJ992))</f>
        <v>#REF!</v>
      </c>
      <c r="AV992" s="301" t="b">
        <f t="shared" si="399"/>
        <v>0</v>
      </c>
      <c r="AW992" s="301" t="str">
        <f>IF( $AV992, IFERROR( IF(MATCH( $E992, 顎音化聲母!$H$9:$H$37, 0), TRUE, FALSE), FALSE), "")</f>
        <v/>
      </c>
      <c r="AX992" s="301" t="str">
        <f t="array" ref="AX992">IF( AND($AV992, $AW992), INDEX(顎音化聲母資料表, MATCH( $D992 &amp; $E992, 顎音化聲母!$L$5:$L$136, 0), 3), "")</f>
        <v/>
      </c>
      <c r="AY992" s="301" t="e">
        <f t="shared" si="398"/>
        <v>#REF!</v>
      </c>
      <c r="AZ992" s="362" t="e">
        <f t="array" ref="AZ992">IF($AY992="", "", IF( $AX992&lt;&gt;"", $AX992,INDEX(聲母資料表, $AY992, $AZ$5)))</f>
        <v>#REF!</v>
      </c>
      <c r="BA992" s="362" t="e">
        <f t="array" ref="BA992">IF($X992, "", INDEX(方音八音反切資料表, $AE992, $AJ992))</f>
        <v>#REF!</v>
      </c>
    </row>
    <row r="993" spans="2:53">
      <c r="B993" s="307">
        <f t="shared" si="379"/>
        <v>986</v>
      </c>
      <c r="C993" s="404" t="e">
        <f>MID(#REF!, B993, 1)</f>
        <v>#REF!</v>
      </c>
      <c r="D993" s="312"/>
      <c r="E993" s="312"/>
      <c r="F993" s="296"/>
      <c r="G993" s="418" t="e">
        <f t="shared" si="380"/>
        <v>#REF!</v>
      </c>
      <c r="H993" s="269" t="e" cm="1">
        <f t="array" ref="H993">IF( OR($U993, NOT($V993), $X993), "",  $AF993 &amp; INDEX(中文數值資料表, $AJ993, 2) &amp; $AC993)</f>
        <v>#REF!</v>
      </c>
      <c r="I993" s="332" t="e">
        <f t="shared" si="381"/>
        <v>#REF!</v>
      </c>
      <c r="J993" s="333" t="e">
        <f t="shared" si="382"/>
        <v>#REF!</v>
      </c>
      <c r="K993" s="334" t="e">
        <f t="shared" si="383"/>
        <v>#REF!</v>
      </c>
      <c r="L993" s="335" t="e">
        <f t="shared" si="384"/>
        <v>#REF!</v>
      </c>
      <c r="M993" s="270" t="e">
        <f t="shared" ca="1" si="385"/>
        <v>#REF!</v>
      </c>
      <c r="N993" s="270" t="e">
        <f t="shared" ca="1" si="386"/>
        <v>#REF!</v>
      </c>
      <c r="O993" s="270" t="e">
        <f t="shared" ca="1" si="387"/>
        <v>#REF!</v>
      </c>
      <c r="P993" s="270" t="e">
        <f t="shared" ca="1" si="402"/>
        <v>#REF!</v>
      </c>
      <c r="Q993" s="270" t="e">
        <f t="shared" ca="1" si="402"/>
        <v>#REF!</v>
      </c>
      <c r="R993" s="271" t="e">
        <f t="shared" ca="1" si="389"/>
        <v>#REF!</v>
      </c>
      <c r="S993" s="271" t="e">
        <f t="shared" ca="1" si="390"/>
        <v>#REF!</v>
      </c>
      <c r="T993" s="244"/>
      <c r="U993" s="272" t="b">
        <f t="shared" si="391"/>
        <v>0</v>
      </c>
      <c r="V993" s="272" t="e">
        <f t="shared" si="392"/>
        <v>#REF!</v>
      </c>
      <c r="W993" s="272" t="e">
        <f t="shared" si="400"/>
        <v>#REF!</v>
      </c>
      <c r="X993" s="272" t="e">
        <f t="shared" si="393"/>
        <v>#REF!</v>
      </c>
      <c r="Y993" s="272" t="e">
        <f t="shared" si="394"/>
        <v>#REF!</v>
      </c>
      <c r="Z993" s="298"/>
      <c r="AA993" s="305" t="e">
        <f t="shared" si="395"/>
        <v>#REF!</v>
      </c>
      <c r="AB993" s="301" t="e" cm="1">
        <f t="array" ref="AB993">IF( $AA993="", "", INDEX(聲母資料表, $AA993, AB$5))</f>
        <v>#REF!</v>
      </c>
      <c r="AC993" s="301" t="e" cm="1">
        <f t="array" ref="AC993">IF( $AA993="", "", INDEX(聲母資料表, $AA993, AC$5))</f>
        <v>#REF!</v>
      </c>
      <c r="AD993" s="305" t="e">
        <f t="shared" si="396"/>
        <v>#REF!</v>
      </c>
      <c r="AE993" s="301" t="e" cm="1">
        <f t="array" ref="AE993">IF( $X993, "", INDEX(韻母資料表, AD993, AE$5))</f>
        <v>#REF!</v>
      </c>
      <c r="AF993" s="301" t="e" cm="1">
        <f t="array" ref="AF993">IF( $X993, "", INDEX(韻母資料表, AE993, AF$5))</f>
        <v>#REF!</v>
      </c>
      <c r="AG993" s="298"/>
      <c r="AH993" s="301" t="e">
        <f t="array" ref="AH993">IF( $X993, "", IF( INDEX(韻母資料表, AD993, $AH$5) = "入聲", TRUE, FALSE) )</f>
        <v>#REF!</v>
      </c>
      <c r="AI993" s="302" t="e">
        <f t="shared" si="397"/>
        <v>#REF!</v>
      </c>
      <c r="AJ993" s="302" t="e">
        <f t="shared" si="401"/>
        <v>#REF!</v>
      </c>
      <c r="AK993" s="362" t="e">
        <f t="array" ref="AK993">IF( $X993, "", INDEX(韻母資料表, $AD993, $AK$5))</f>
        <v>#REF!</v>
      </c>
      <c r="AL993" s="362" t="e">
        <f t="array" ref="AL993">IF($X993, "", INDEX(白話字韻母八聲調資料表, $AE993, $AJ993))</f>
        <v>#REF!</v>
      </c>
      <c r="AM993" s="298"/>
      <c r="AN993" s="362" t="e" cm="1">
        <f t="array" ref="AN993">IF($W993, "", INDEX(聲母資料表, $AA993, AN$5))</f>
        <v>#REF!</v>
      </c>
      <c r="AO993" s="367" t="e" cm="1">
        <f t="array" ref="AO993">IF($X993, "", INDEX(韻母資料表, $AD993, AO$5))</f>
        <v>#REF!</v>
      </c>
      <c r="AP993" s="362" t="e" cm="1">
        <f t="array" ref="AP993">IF($X993, "", INDEX(台羅韻母八聲調資料表, $AE993, $F993))</f>
        <v>#REF!</v>
      </c>
      <c r="AQ993" s="298"/>
      <c r="AR993" s="302" t="e">
        <f t="array" ref="AR993">IF($W993, "", INDEX(聲母資料表, $AA993, $AR$5))</f>
        <v>#REF!</v>
      </c>
      <c r="AS993" s="303" t="e">
        <f t="array" ref="AS993">IF($X993, "", INDEX(韻母資料表, $AD993, $AS$5))</f>
        <v>#REF!</v>
      </c>
      <c r="AT993" s="302" t="e">
        <f t="array" ref="AT993">IF($X993, "", INDEX(閩拼韻母八聲調資料表, $AE993, $AJ993))</f>
        <v>#REF!</v>
      </c>
      <c r="AV993" s="301" t="b">
        <f t="shared" si="399"/>
        <v>0</v>
      </c>
      <c r="AW993" s="301" t="str">
        <f>IF( $AV993, IFERROR( IF(MATCH( $E993, 顎音化聲母!$H$9:$H$37, 0), TRUE, FALSE), FALSE), "")</f>
        <v/>
      </c>
      <c r="AX993" s="301" t="str">
        <f t="array" ref="AX993">IF( AND($AV993, $AW993), INDEX(顎音化聲母資料表, MATCH( $D993 &amp; $E993, 顎音化聲母!$L$5:$L$136, 0), 3), "")</f>
        <v/>
      </c>
      <c r="AY993" s="301" t="e">
        <f t="shared" si="398"/>
        <v>#REF!</v>
      </c>
      <c r="AZ993" s="362" t="e">
        <f t="array" ref="AZ993">IF($AY993="", "", IF( $AX993&lt;&gt;"", $AX993,INDEX(聲母資料表, $AY993, $AZ$5)))</f>
        <v>#REF!</v>
      </c>
      <c r="BA993" s="362" t="e">
        <f t="array" ref="BA993">IF($X993, "", INDEX(方音八音反切資料表, $AE993, $AJ993))</f>
        <v>#REF!</v>
      </c>
    </row>
    <row r="994" spans="2:53">
      <c r="B994" s="307">
        <f t="shared" si="379"/>
        <v>987</v>
      </c>
      <c r="C994" s="404" t="e">
        <f>MID(#REF!, B994, 1)</f>
        <v>#REF!</v>
      </c>
      <c r="D994" s="312"/>
      <c r="E994" s="312"/>
      <c r="F994" s="296"/>
      <c r="G994" s="418" t="e">
        <f t="shared" si="380"/>
        <v>#REF!</v>
      </c>
      <c r="H994" s="269" t="e" cm="1">
        <f t="array" ref="H994">IF( OR($U994, NOT($V994), $X994), "",  $AF994 &amp; INDEX(中文數值資料表, $AJ994, 2) &amp; $AC994)</f>
        <v>#REF!</v>
      </c>
      <c r="I994" s="332" t="e">
        <f t="shared" si="381"/>
        <v>#REF!</v>
      </c>
      <c r="J994" s="333" t="e">
        <f t="shared" si="382"/>
        <v>#REF!</v>
      </c>
      <c r="K994" s="334" t="e">
        <f t="shared" si="383"/>
        <v>#REF!</v>
      </c>
      <c r="L994" s="335" t="e">
        <f t="shared" si="384"/>
        <v>#REF!</v>
      </c>
      <c r="M994" s="270" t="e">
        <f t="shared" ca="1" si="385"/>
        <v>#REF!</v>
      </c>
      <c r="N994" s="270" t="e">
        <f t="shared" ca="1" si="386"/>
        <v>#REF!</v>
      </c>
      <c r="O994" s="270" t="e">
        <f t="shared" ca="1" si="387"/>
        <v>#REF!</v>
      </c>
      <c r="P994" s="270" t="e">
        <f t="shared" ca="1" si="402"/>
        <v>#REF!</v>
      </c>
      <c r="Q994" s="270" t="e">
        <f t="shared" ca="1" si="402"/>
        <v>#REF!</v>
      </c>
      <c r="R994" s="271" t="e">
        <f t="shared" ca="1" si="389"/>
        <v>#REF!</v>
      </c>
      <c r="S994" s="271" t="e">
        <f t="shared" ca="1" si="390"/>
        <v>#REF!</v>
      </c>
      <c r="T994" s="244"/>
      <c r="U994" s="272" t="b">
        <f t="shared" si="391"/>
        <v>0</v>
      </c>
      <c r="V994" s="272" t="e">
        <f t="shared" si="392"/>
        <v>#REF!</v>
      </c>
      <c r="W994" s="272" t="e">
        <f t="shared" si="400"/>
        <v>#REF!</v>
      </c>
      <c r="X994" s="272" t="e">
        <f t="shared" si="393"/>
        <v>#REF!</v>
      </c>
      <c r="Y994" s="272" t="e">
        <f t="shared" si="394"/>
        <v>#REF!</v>
      </c>
      <c r="Z994" s="298"/>
      <c r="AA994" s="305" t="e">
        <f t="shared" si="395"/>
        <v>#REF!</v>
      </c>
      <c r="AB994" s="301" t="e" cm="1">
        <f t="array" ref="AB994">IF( $AA994="", "", INDEX(聲母資料表, $AA994, AB$5))</f>
        <v>#REF!</v>
      </c>
      <c r="AC994" s="301" t="e" cm="1">
        <f t="array" ref="AC994">IF( $AA994="", "", INDEX(聲母資料表, $AA994, AC$5))</f>
        <v>#REF!</v>
      </c>
      <c r="AD994" s="305" t="e">
        <f t="shared" si="396"/>
        <v>#REF!</v>
      </c>
      <c r="AE994" s="301" t="e" cm="1">
        <f t="array" ref="AE994">IF( $X994, "", INDEX(韻母資料表, AD994, AE$5))</f>
        <v>#REF!</v>
      </c>
      <c r="AF994" s="301" t="e" cm="1">
        <f t="array" ref="AF994">IF( $X994, "", INDEX(韻母資料表, AE994, AF$5))</f>
        <v>#REF!</v>
      </c>
      <c r="AG994" s="298"/>
      <c r="AH994" s="301" t="e">
        <f t="array" ref="AH994">IF( $X994, "", IF( INDEX(韻母資料表, AD994, $AH$5) = "入聲", TRUE, FALSE) )</f>
        <v>#REF!</v>
      </c>
      <c r="AI994" s="302" t="e">
        <f t="shared" si="397"/>
        <v>#REF!</v>
      </c>
      <c r="AJ994" s="302" t="e">
        <f t="shared" si="401"/>
        <v>#REF!</v>
      </c>
      <c r="AK994" s="362" t="e">
        <f t="array" ref="AK994">IF( $X994, "", INDEX(韻母資料表, $AD994, $AK$5))</f>
        <v>#REF!</v>
      </c>
      <c r="AL994" s="362" t="e">
        <f t="array" ref="AL994">IF($X994, "", INDEX(白話字韻母八聲調資料表, $AE994, $AJ994))</f>
        <v>#REF!</v>
      </c>
      <c r="AM994" s="298"/>
      <c r="AN994" s="362" t="e" cm="1">
        <f t="array" ref="AN994">IF($W994, "", INDEX(聲母資料表, $AA994, AN$5))</f>
        <v>#REF!</v>
      </c>
      <c r="AO994" s="367" t="e" cm="1">
        <f t="array" ref="AO994">IF($X994, "", INDEX(韻母資料表, $AD994, AO$5))</f>
        <v>#REF!</v>
      </c>
      <c r="AP994" s="362" t="e" cm="1">
        <f t="array" ref="AP994">IF($X994, "", INDEX(台羅韻母八聲調資料表, $AE994, $F994))</f>
        <v>#REF!</v>
      </c>
      <c r="AQ994" s="298"/>
      <c r="AR994" s="302" t="e">
        <f t="array" ref="AR994">IF($W994, "", INDEX(聲母資料表, $AA994, $AR$5))</f>
        <v>#REF!</v>
      </c>
      <c r="AS994" s="303" t="e">
        <f t="array" ref="AS994">IF($X994, "", INDEX(韻母資料表, $AD994, $AS$5))</f>
        <v>#REF!</v>
      </c>
      <c r="AT994" s="302" t="e">
        <f t="array" ref="AT994">IF($X994, "", INDEX(閩拼韻母八聲調資料表, $AE994, $AJ994))</f>
        <v>#REF!</v>
      </c>
      <c r="AV994" s="301" t="b">
        <f t="shared" si="399"/>
        <v>0</v>
      </c>
      <c r="AW994" s="301" t="str">
        <f>IF( $AV994, IFERROR( IF(MATCH( $E994, 顎音化聲母!$H$9:$H$37, 0), TRUE, FALSE), FALSE), "")</f>
        <v/>
      </c>
      <c r="AX994" s="301" t="str">
        <f t="array" ref="AX994">IF( AND($AV994, $AW994), INDEX(顎音化聲母資料表, MATCH( $D994 &amp; $E994, 顎音化聲母!$L$5:$L$136, 0), 3), "")</f>
        <v/>
      </c>
      <c r="AY994" s="301" t="e">
        <f t="shared" si="398"/>
        <v>#REF!</v>
      </c>
      <c r="AZ994" s="362" t="e">
        <f t="array" ref="AZ994">IF($AY994="", "", IF( $AX994&lt;&gt;"", $AX994,INDEX(聲母資料表, $AY994, $AZ$5)))</f>
        <v>#REF!</v>
      </c>
      <c r="BA994" s="362" t="e">
        <f t="array" ref="BA994">IF($X994, "", INDEX(方音八音反切資料表, $AE994, $AJ994))</f>
        <v>#REF!</v>
      </c>
    </row>
    <row r="995" spans="2:53">
      <c r="B995" s="307">
        <f t="shared" si="379"/>
        <v>988</v>
      </c>
      <c r="C995" s="404" t="e">
        <f>MID(#REF!, B995, 1)</f>
        <v>#REF!</v>
      </c>
      <c r="D995" s="312"/>
      <c r="E995" s="312"/>
      <c r="F995" s="296"/>
      <c r="G995" s="418" t="e">
        <f t="shared" si="380"/>
        <v>#REF!</v>
      </c>
      <c r="H995" s="269" t="e" cm="1">
        <f t="array" ref="H995">IF( OR($U995, NOT($V995), $X995), "",  $AF995 &amp; INDEX(中文數值資料表, $AJ995, 2) &amp; $AC995)</f>
        <v>#REF!</v>
      </c>
      <c r="I995" s="332" t="e">
        <f t="shared" si="381"/>
        <v>#REF!</v>
      </c>
      <c r="J995" s="333" t="e">
        <f t="shared" si="382"/>
        <v>#REF!</v>
      </c>
      <c r="K995" s="334" t="e">
        <f t="shared" si="383"/>
        <v>#REF!</v>
      </c>
      <c r="L995" s="335" t="e">
        <f t="shared" si="384"/>
        <v>#REF!</v>
      </c>
      <c r="M995" s="270" t="e">
        <f t="shared" ca="1" si="385"/>
        <v>#REF!</v>
      </c>
      <c r="N995" s="270" t="e">
        <f t="shared" ca="1" si="386"/>
        <v>#REF!</v>
      </c>
      <c r="O995" s="270" t="e">
        <f t="shared" ca="1" si="387"/>
        <v>#REF!</v>
      </c>
      <c r="P995" s="270" t="e">
        <f t="shared" ca="1" si="402"/>
        <v>#REF!</v>
      </c>
      <c r="Q995" s="270" t="e">
        <f t="shared" ca="1" si="402"/>
        <v>#REF!</v>
      </c>
      <c r="R995" s="271" t="e">
        <f t="shared" ca="1" si="389"/>
        <v>#REF!</v>
      </c>
      <c r="S995" s="271" t="e">
        <f t="shared" ca="1" si="390"/>
        <v>#REF!</v>
      </c>
      <c r="T995" s="244"/>
      <c r="U995" s="272" t="b">
        <f t="shared" si="391"/>
        <v>0</v>
      </c>
      <c r="V995" s="272" t="e">
        <f t="shared" si="392"/>
        <v>#REF!</v>
      </c>
      <c r="W995" s="272" t="e">
        <f t="shared" si="400"/>
        <v>#REF!</v>
      </c>
      <c r="X995" s="272" t="e">
        <f t="shared" si="393"/>
        <v>#REF!</v>
      </c>
      <c r="Y995" s="272" t="e">
        <f t="shared" si="394"/>
        <v>#REF!</v>
      </c>
      <c r="Z995" s="298"/>
      <c r="AA995" s="305" t="e">
        <f t="shared" si="395"/>
        <v>#REF!</v>
      </c>
      <c r="AB995" s="301" t="e" cm="1">
        <f t="array" ref="AB995">IF( $AA995="", "", INDEX(聲母資料表, $AA995, AB$5))</f>
        <v>#REF!</v>
      </c>
      <c r="AC995" s="301" t="e" cm="1">
        <f t="array" ref="AC995">IF( $AA995="", "", INDEX(聲母資料表, $AA995, AC$5))</f>
        <v>#REF!</v>
      </c>
      <c r="AD995" s="305" t="e">
        <f t="shared" si="396"/>
        <v>#REF!</v>
      </c>
      <c r="AE995" s="301" t="e" cm="1">
        <f t="array" ref="AE995">IF( $X995, "", INDEX(韻母資料表, AD995, AE$5))</f>
        <v>#REF!</v>
      </c>
      <c r="AF995" s="301" t="e" cm="1">
        <f t="array" ref="AF995">IF( $X995, "", INDEX(韻母資料表, AE995, AF$5))</f>
        <v>#REF!</v>
      </c>
      <c r="AG995" s="298"/>
      <c r="AH995" s="301" t="e">
        <f t="array" ref="AH995">IF( $X995, "", IF( INDEX(韻母資料表, AD995, $AH$5) = "入聲", TRUE, FALSE) )</f>
        <v>#REF!</v>
      </c>
      <c r="AI995" s="302" t="e">
        <f t="shared" si="397"/>
        <v>#REF!</v>
      </c>
      <c r="AJ995" s="302" t="e">
        <f t="shared" si="401"/>
        <v>#REF!</v>
      </c>
      <c r="AK995" s="362" t="e">
        <f t="array" ref="AK995">IF( $X995, "", INDEX(韻母資料表, $AD995, $AK$5))</f>
        <v>#REF!</v>
      </c>
      <c r="AL995" s="362" t="e">
        <f t="array" ref="AL995">IF($X995, "", INDEX(白話字韻母八聲調資料表, $AE995, $AJ995))</f>
        <v>#REF!</v>
      </c>
      <c r="AM995" s="298"/>
      <c r="AN995" s="362" t="e" cm="1">
        <f t="array" ref="AN995">IF($W995, "", INDEX(聲母資料表, $AA995, AN$5))</f>
        <v>#REF!</v>
      </c>
      <c r="AO995" s="367" t="e" cm="1">
        <f t="array" ref="AO995">IF($X995, "", INDEX(韻母資料表, $AD995, AO$5))</f>
        <v>#REF!</v>
      </c>
      <c r="AP995" s="362" t="e" cm="1">
        <f t="array" ref="AP995">IF($X995, "", INDEX(台羅韻母八聲調資料表, $AE995, $F995))</f>
        <v>#REF!</v>
      </c>
      <c r="AQ995" s="298"/>
      <c r="AR995" s="302" t="e">
        <f t="array" ref="AR995">IF($W995, "", INDEX(聲母資料表, $AA995, $AR$5))</f>
        <v>#REF!</v>
      </c>
      <c r="AS995" s="303" t="e">
        <f t="array" ref="AS995">IF($X995, "", INDEX(韻母資料表, $AD995, $AS$5))</f>
        <v>#REF!</v>
      </c>
      <c r="AT995" s="302" t="e">
        <f t="array" ref="AT995">IF($X995, "", INDEX(閩拼韻母八聲調資料表, $AE995, $AJ995))</f>
        <v>#REF!</v>
      </c>
      <c r="AV995" s="301" t="b">
        <f t="shared" si="399"/>
        <v>0</v>
      </c>
      <c r="AW995" s="301" t="str">
        <f>IF( $AV995, IFERROR( IF(MATCH( $E995, 顎音化聲母!$H$9:$H$37, 0), TRUE, FALSE), FALSE), "")</f>
        <v/>
      </c>
      <c r="AX995" s="301" t="str">
        <f t="array" ref="AX995">IF( AND($AV995, $AW995), INDEX(顎音化聲母資料表, MATCH( $D995 &amp; $E995, 顎音化聲母!$L$5:$L$136, 0), 3), "")</f>
        <v/>
      </c>
      <c r="AY995" s="301" t="e">
        <f t="shared" si="398"/>
        <v>#REF!</v>
      </c>
      <c r="AZ995" s="362" t="e">
        <f t="array" ref="AZ995">IF($AY995="", "", IF( $AX995&lt;&gt;"", $AX995,INDEX(聲母資料表, $AY995, $AZ$5)))</f>
        <v>#REF!</v>
      </c>
      <c r="BA995" s="362" t="e">
        <f t="array" ref="BA995">IF($X995, "", INDEX(方音八音反切資料表, $AE995, $AJ995))</f>
        <v>#REF!</v>
      </c>
    </row>
    <row r="996" spans="2:53">
      <c r="B996" s="307">
        <f t="shared" si="379"/>
        <v>989</v>
      </c>
      <c r="C996" s="404" t="e">
        <f>MID(#REF!, B996, 1)</f>
        <v>#REF!</v>
      </c>
      <c r="D996" s="312"/>
      <c r="E996" s="312"/>
      <c r="F996" s="296"/>
      <c r="G996" s="418" t="e">
        <f t="shared" si="380"/>
        <v>#REF!</v>
      </c>
      <c r="H996" s="269" t="e" cm="1">
        <f t="array" ref="H996">IF( OR($U996, NOT($V996), $X996), "",  $AF996 &amp; INDEX(中文數值資料表, $AJ996, 2) &amp; $AC996)</f>
        <v>#REF!</v>
      </c>
      <c r="I996" s="332" t="e">
        <f t="shared" si="381"/>
        <v>#REF!</v>
      </c>
      <c r="J996" s="333" t="e">
        <f t="shared" si="382"/>
        <v>#REF!</v>
      </c>
      <c r="K996" s="334" t="e">
        <f t="shared" si="383"/>
        <v>#REF!</v>
      </c>
      <c r="L996" s="335" t="e">
        <f t="shared" si="384"/>
        <v>#REF!</v>
      </c>
      <c r="M996" s="270" t="e">
        <f t="shared" ca="1" si="385"/>
        <v>#REF!</v>
      </c>
      <c r="N996" s="270" t="e">
        <f t="shared" ca="1" si="386"/>
        <v>#REF!</v>
      </c>
      <c r="O996" s="270" t="e">
        <f t="shared" ca="1" si="387"/>
        <v>#REF!</v>
      </c>
      <c r="P996" s="270" t="e">
        <f t="shared" ca="1" si="402"/>
        <v>#REF!</v>
      </c>
      <c r="Q996" s="270" t="e">
        <f t="shared" ca="1" si="402"/>
        <v>#REF!</v>
      </c>
      <c r="R996" s="271" t="e">
        <f t="shared" ca="1" si="389"/>
        <v>#REF!</v>
      </c>
      <c r="S996" s="271" t="e">
        <f t="shared" ca="1" si="390"/>
        <v>#REF!</v>
      </c>
      <c r="T996" s="244"/>
      <c r="U996" s="272" t="b">
        <f t="shared" si="391"/>
        <v>0</v>
      </c>
      <c r="V996" s="272" t="e">
        <f t="shared" si="392"/>
        <v>#REF!</v>
      </c>
      <c r="W996" s="272" t="e">
        <f t="shared" si="400"/>
        <v>#REF!</v>
      </c>
      <c r="X996" s="272" t="e">
        <f t="shared" si="393"/>
        <v>#REF!</v>
      </c>
      <c r="Y996" s="272" t="e">
        <f t="shared" si="394"/>
        <v>#REF!</v>
      </c>
      <c r="Z996" s="298"/>
      <c r="AA996" s="305" t="e">
        <f t="shared" si="395"/>
        <v>#REF!</v>
      </c>
      <c r="AB996" s="301" t="e" cm="1">
        <f t="array" ref="AB996">IF( $AA996="", "", INDEX(聲母資料表, $AA996, AB$5))</f>
        <v>#REF!</v>
      </c>
      <c r="AC996" s="301" t="e" cm="1">
        <f t="array" ref="AC996">IF( $AA996="", "", INDEX(聲母資料表, $AA996, AC$5))</f>
        <v>#REF!</v>
      </c>
      <c r="AD996" s="305" t="e">
        <f t="shared" si="396"/>
        <v>#REF!</v>
      </c>
      <c r="AE996" s="301" t="e" cm="1">
        <f t="array" ref="AE996">IF( $X996, "", INDEX(韻母資料表, AD996, AE$5))</f>
        <v>#REF!</v>
      </c>
      <c r="AF996" s="301" t="e" cm="1">
        <f t="array" ref="AF996">IF( $X996, "", INDEX(韻母資料表, AE996, AF$5))</f>
        <v>#REF!</v>
      </c>
      <c r="AG996" s="298"/>
      <c r="AH996" s="301" t="e">
        <f t="array" ref="AH996">IF( $X996, "", IF( INDEX(韻母資料表, AD996, $AH$5) = "入聲", TRUE, FALSE) )</f>
        <v>#REF!</v>
      </c>
      <c r="AI996" s="302" t="e">
        <f t="shared" si="397"/>
        <v>#REF!</v>
      </c>
      <c r="AJ996" s="302" t="e">
        <f t="shared" si="401"/>
        <v>#REF!</v>
      </c>
      <c r="AK996" s="362" t="e">
        <f t="array" ref="AK996">IF( $X996, "", INDEX(韻母資料表, $AD996, $AK$5))</f>
        <v>#REF!</v>
      </c>
      <c r="AL996" s="362" t="e">
        <f t="array" ref="AL996">IF($X996, "", INDEX(白話字韻母八聲調資料表, $AE996, $AJ996))</f>
        <v>#REF!</v>
      </c>
      <c r="AM996" s="298"/>
      <c r="AN996" s="362" t="e" cm="1">
        <f t="array" ref="AN996">IF($W996, "", INDEX(聲母資料表, $AA996, AN$5))</f>
        <v>#REF!</v>
      </c>
      <c r="AO996" s="367" t="e" cm="1">
        <f t="array" ref="AO996">IF($X996, "", INDEX(韻母資料表, $AD996, AO$5))</f>
        <v>#REF!</v>
      </c>
      <c r="AP996" s="362" t="e" cm="1">
        <f t="array" ref="AP996">IF($X996, "", INDEX(台羅韻母八聲調資料表, $AE996, $F996))</f>
        <v>#REF!</v>
      </c>
      <c r="AQ996" s="298"/>
      <c r="AR996" s="302" t="e">
        <f t="array" ref="AR996">IF($W996, "", INDEX(聲母資料表, $AA996, $AR$5))</f>
        <v>#REF!</v>
      </c>
      <c r="AS996" s="303" t="e">
        <f t="array" ref="AS996">IF($X996, "", INDEX(韻母資料表, $AD996, $AS$5))</f>
        <v>#REF!</v>
      </c>
      <c r="AT996" s="302" t="e">
        <f t="array" ref="AT996">IF($X996, "", INDEX(閩拼韻母八聲調資料表, $AE996, $AJ996))</f>
        <v>#REF!</v>
      </c>
      <c r="AV996" s="301" t="b">
        <f t="shared" si="399"/>
        <v>0</v>
      </c>
      <c r="AW996" s="301" t="str">
        <f>IF( $AV996, IFERROR( IF(MATCH( $E996, 顎音化聲母!$H$9:$H$37, 0), TRUE, FALSE), FALSE), "")</f>
        <v/>
      </c>
      <c r="AX996" s="301" t="str">
        <f t="array" ref="AX996">IF( AND($AV996, $AW996), INDEX(顎音化聲母資料表, MATCH( $D996 &amp; $E996, 顎音化聲母!$L$5:$L$136, 0), 3), "")</f>
        <v/>
      </c>
      <c r="AY996" s="301" t="e">
        <f t="shared" si="398"/>
        <v>#REF!</v>
      </c>
      <c r="AZ996" s="362" t="e">
        <f t="array" ref="AZ996">IF($AY996="", "", IF( $AX996&lt;&gt;"", $AX996,INDEX(聲母資料表, $AY996, $AZ$5)))</f>
        <v>#REF!</v>
      </c>
      <c r="BA996" s="362" t="e">
        <f t="array" ref="BA996">IF($X996, "", INDEX(方音八音反切資料表, $AE996, $AJ996))</f>
        <v>#REF!</v>
      </c>
    </row>
    <row r="997" spans="2:53">
      <c r="B997" s="307">
        <f t="shared" si="379"/>
        <v>990</v>
      </c>
      <c r="C997" s="404" t="e">
        <f>MID(#REF!, B997, 1)</f>
        <v>#REF!</v>
      </c>
      <c r="D997" s="312"/>
      <c r="E997" s="312"/>
      <c r="F997" s="296"/>
      <c r="G997" s="418" t="e">
        <f t="shared" si="380"/>
        <v>#REF!</v>
      </c>
      <c r="H997" s="269" t="e" cm="1">
        <f t="array" ref="H997">IF( OR($U997, NOT($V997), $X997), "",  $AF997 &amp; INDEX(中文數值資料表, $AJ997, 2) &amp; $AC997)</f>
        <v>#REF!</v>
      </c>
      <c r="I997" s="332" t="e">
        <f t="shared" si="381"/>
        <v>#REF!</v>
      </c>
      <c r="J997" s="333" t="e">
        <f t="shared" si="382"/>
        <v>#REF!</v>
      </c>
      <c r="K997" s="334" t="e">
        <f t="shared" si="383"/>
        <v>#REF!</v>
      </c>
      <c r="L997" s="335" t="e">
        <f t="shared" si="384"/>
        <v>#REF!</v>
      </c>
      <c r="M997" s="270" t="e">
        <f t="shared" ca="1" si="385"/>
        <v>#REF!</v>
      </c>
      <c r="N997" s="270" t="e">
        <f t="shared" ca="1" si="386"/>
        <v>#REF!</v>
      </c>
      <c r="O997" s="270" t="e">
        <f t="shared" ca="1" si="387"/>
        <v>#REF!</v>
      </c>
      <c r="P997" s="270" t="e">
        <f t="shared" ca="1" si="402"/>
        <v>#REF!</v>
      </c>
      <c r="Q997" s="270" t="e">
        <f t="shared" ca="1" si="402"/>
        <v>#REF!</v>
      </c>
      <c r="R997" s="271" t="e">
        <f t="shared" ca="1" si="389"/>
        <v>#REF!</v>
      </c>
      <c r="S997" s="271" t="e">
        <f t="shared" ca="1" si="390"/>
        <v>#REF!</v>
      </c>
      <c r="T997" s="244"/>
      <c r="U997" s="272" t="b">
        <f t="shared" si="391"/>
        <v>0</v>
      </c>
      <c r="V997" s="272" t="e">
        <f t="shared" si="392"/>
        <v>#REF!</v>
      </c>
      <c r="W997" s="272" t="e">
        <f t="shared" si="400"/>
        <v>#REF!</v>
      </c>
      <c r="X997" s="272" t="e">
        <f t="shared" si="393"/>
        <v>#REF!</v>
      </c>
      <c r="Y997" s="272" t="e">
        <f t="shared" si="394"/>
        <v>#REF!</v>
      </c>
      <c r="Z997" s="298"/>
      <c r="AA997" s="305" t="e">
        <f t="shared" si="395"/>
        <v>#REF!</v>
      </c>
      <c r="AB997" s="301" t="e" cm="1">
        <f t="array" ref="AB997">IF( $AA997="", "", INDEX(聲母資料表, $AA997, AB$5))</f>
        <v>#REF!</v>
      </c>
      <c r="AC997" s="301" t="e" cm="1">
        <f t="array" ref="AC997">IF( $AA997="", "", INDEX(聲母資料表, $AA997, AC$5))</f>
        <v>#REF!</v>
      </c>
      <c r="AD997" s="305" t="e">
        <f t="shared" si="396"/>
        <v>#REF!</v>
      </c>
      <c r="AE997" s="301" t="e" cm="1">
        <f t="array" ref="AE997">IF( $X997, "", INDEX(韻母資料表, AD997, AE$5))</f>
        <v>#REF!</v>
      </c>
      <c r="AF997" s="301" t="e" cm="1">
        <f t="array" ref="AF997">IF( $X997, "", INDEX(韻母資料表, AE997, AF$5))</f>
        <v>#REF!</v>
      </c>
      <c r="AG997" s="298"/>
      <c r="AH997" s="301" t="e">
        <f t="array" ref="AH997">IF( $X997, "", IF( INDEX(韻母資料表, AD997, $AH$5) = "入聲", TRUE, FALSE) )</f>
        <v>#REF!</v>
      </c>
      <c r="AI997" s="302" t="e">
        <f t="shared" si="397"/>
        <v>#REF!</v>
      </c>
      <c r="AJ997" s="302" t="e">
        <f t="shared" si="401"/>
        <v>#REF!</v>
      </c>
      <c r="AK997" s="362" t="e">
        <f t="array" ref="AK997">IF( $X997, "", INDEX(韻母資料表, $AD997, $AK$5))</f>
        <v>#REF!</v>
      </c>
      <c r="AL997" s="362" t="e">
        <f t="array" ref="AL997">IF($X997, "", INDEX(白話字韻母八聲調資料表, $AE997, $AJ997))</f>
        <v>#REF!</v>
      </c>
      <c r="AM997" s="298"/>
      <c r="AN997" s="362" t="e" cm="1">
        <f t="array" ref="AN997">IF($W997, "", INDEX(聲母資料表, $AA997, AN$5))</f>
        <v>#REF!</v>
      </c>
      <c r="AO997" s="367" t="e" cm="1">
        <f t="array" ref="AO997">IF($X997, "", INDEX(韻母資料表, $AD997, AO$5))</f>
        <v>#REF!</v>
      </c>
      <c r="AP997" s="362" t="e" cm="1">
        <f t="array" ref="AP997">IF($X997, "", INDEX(台羅韻母八聲調資料表, $AE997, $F997))</f>
        <v>#REF!</v>
      </c>
      <c r="AQ997" s="298"/>
      <c r="AR997" s="302" t="e">
        <f t="array" ref="AR997">IF($W997, "", INDEX(聲母資料表, $AA997, $AR$5))</f>
        <v>#REF!</v>
      </c>
      <c r="AS997" s="303" t="e">
        <f t="array" ref="AS997">IF($X997, "", INDEX(韻母資料表, $AD997, $AS$5))</f>
        <v>#REF!</v>
      </c>
      <c r="AT997" s="302" t="e">
        <f t="array" ref="AT997">IF($X997, "", INDEX(閩拼韻母八聲調資料表, $AE997, $AJ997))</f>
        <v>#REF!</v>
      </c>
      <c r="AV997" s="301" t="b">
        <f t="shared" si="399"/>
        <v>0</v>
      </c>
      <c r="AW997" s="301" t="str">
        <f>IF( $AV997, IFERROR( IF(MATCH( $E997, 顎音化聲母!$H$9:$H$37, 0), TRUE, FALSE), FALSE), "")</f>
        <v/>
      </c>
      <c r="AX997" s="301" t="str">
        <f t="array" ref="AX997">IF( AND($AV997, $AW997), INDEX(顎音化聲母資料表, MATCH( $D997 &amp; $E997, 顎音化聲母!$L$5:$L$136, 0), 3), "")</f>
        <v/>
      </c>
      <c r="AY997" s="301" t="e">
        <f t="shared" si="398"/>
        <v>#REF!</v>
      </c>
      <c r="AZ997" s="362" t="e">
        <f t="array" ref="AZ997">IF($AY997="", "", IF( $AX997&lt;&gt;"", $AX997,INDEX(聲母資料表, $AY997, $AZ$5)))</f>
        <v>#REF!</v>
      </c>
      <c r="BA997" s="362" t="e">
        <f t="array" ref="BA997">IF($X997, "", INDEX(方音八音反切資料表, $AE997, $AJ997))</f>
        <v>#REF!</v>
      </c>
    </row>
    <row r="998" spans="2:53">
      <c r="B998" s="307">
        <f t="shared" si="379"/>
        <v>991</v>
      </c>
      <c r="C998" s="404" t="e">
        <f>MID(#REF!, B998, 1)</f>
        <v>#REF!</v>
      </c>
      <c r="D998" s="312"/>
      <c r="E998" s="312"/>
      <c r="F998" s="296"/>
      <c r="G998" s="418" t="e">
        <f t="shared" si="380"/>
        <v>#REF!</v>
      </c>
      <c r="H998" s="269" t="e" cm="1">
        <f t="array" ref="H998">IF( OR($U998, NOT($V998), $X998), "",  $AF998 &amp; INDEX(中文數值資料表, $AJ998, 2) &amp; $AC998)</f>
        <v>#REF!</v>
      </c>
      <c r="I998" s="332" t="e">
        <f t="shared" si="381"/>
        <v>#REF!</v>
      </c>
      <c r="J998" s="333" t="e">
        <f t="shared" si="382"/>
        <v>#REF!</v>
      </c>
      <c r="K998" s="334" t="e">
        <f t="shared" si="383"/>
        <v>#REF!</v>
      </c>
      <c r="L998" s="335" t="e">
        <f t="shared" si="384"/>
        <v>#REF!</v>
      </c>
      <c r="M998" s="270" t="e">
        <f t="shared" ca="1" si="385"/>
        <v>#REF!</v>
      </c>
      <c r="N998" s="270" t="e">
        <f t="shared" ca="1" si="386"/>
        <v>#REF!</v>
      </c>
      <c r="O998" s="270" t="e">
        <f t="shared" ca="1" si="387"/>
        <v>#REF!</v>
      </c>
      <c r="P998" s="270" t="e">
        <f t="shared" ca="1" si="402"/>
        <v>#REF!</v>
      </c>
      <c r="Q998" s="270" t="e">
        <f t="shared" ca="1" si="402"/>
        <v>#REF!</v>
      </c>
      <c r="R998" s="271" t="e">
        <f t="shared" ca="1" si="389"/>
        <v>#REF!</v>
      </c>
      <c r="S998" s="271" t="e">
        <f t="shared" ca="1" si="390"/>
        <v>#REF!</v>
      </c>
      <c r="T998" s="244"/>
      <c r="U998" s="272" t="b">
        <f t="shared" si="391"/>
        <v>0</v>
      </c>
      <c r="V998" s="272" t="e">
        <f t="shared" si="392"/>
        <v>#REF!</v>
      </c>
      <c r="W998" s="272" t="e">
        <f t="shared" si="400"/>
        <v>#REF!</v>
      </c>
      <c r="X998" s="272" t="e">
        <f t="shared" si="393"/>
        <v>#REF!</v>
      </c>
      <c r="Y998" s="272" t="e">
        <f t="shared" si="394"/>
        <v>#REF!</v>
      </c>
      <c r="Z998" s="298"/>
      <c r="AA998" s="305" t="e">
        <f t="shared" si="395"/>
        <v>#REF!</v>
      </c>
      <c r="AB998" s="301" t="e" cm="1">
        <f t="array" ref="AB998">IF( $AA998="", "", INDEX(聲母資料表, $AA998, AB$5))</f>
        <v>#REF!</v>
      </c>
      <c r="AC998" s="301" t="e" cm="1">
        <f t="array" ref="AC998">IF( $AA998="", "", INDEX(聲母資料表, $AA998, AC$5))</f>
        <v>#REF!</v>
      </c>
      <c r="AD998" s="305" t="e">
        <f t="shared" si="396"/>
        <v>#REF!</v>
      </c>
      <c r="AE998" s="301" t="e" cm="1">
        <f t="array" ref="AE998">IF( $X998, "", INDEX(韻母資料表, AD998, AE$5))</f>
        <v>#REF!</v>
      </c>
      <c r="AF998" s="301" t="e" cm="1">
        <f t="array" ref="AF998">IF( $X998, "", INDEX(韻母資料表, AE998, AF$5))</f>
        <v>#REF!</v>
      </c>
      <c r="AG998" s="298"/>
      <c r="AH998" s="301" t="e">
        <f t="array" ref="AH998">IF( $X998, "", IF( INDEX(韻母資料表, AD998, $AH$5) = "入聲", TRUE, FALSE) )</f>
        <v>#REF!</v>
      </c>
      <c r="AI998" s="302" t="e">
        <f t="shared" si="397"/>
        <v>#REF!</v>
      </c>
      <c r="AJ998" s="302" t="e">
        <f t="shared" si="401"/>
        <v>#REF!</v>
      </c>
      <c r="AK998" s="362" t="e">
        <f t="array" ref="AK998">IF( $X998, "", INDEX(韻母資料表, $AD998, $AK$5))</f>
        <v>#REF!</v>
      </c>
      <c r="AL998" s="362" t="e">
        <f t="array" ref="AL998">IF($X998, "", INDEX(白話字韻母八聲調資料表, $AE998, $AJ998))</f>
        <v>#REF!</v>
      </c>
      <c r="AM998" s="298"/>
      <c r="AN998" s="362" t="e" cm="1">
        <f t="array" ref="AN998">IF($W998, "", INDEX(聲母資料表, $AA998, AN$5))</f>
        <v>#REF!</v>
      </c>
      <c r="AO998" s="367" t="e" cm="1">
        <f t="array" ref="AO998">IF($X998, "", INDEX(韻母資料表, $AD998, AO$5))</f>
        <v>#REF!</v>
      </c>
      <c r="AP998" s="362" t="e" cm="1">
        <f t="array" ref="AP998">IF($X998, "", INDEX(台羅韻母八聲調資料表, $AE998, $F998))</f>
        <v>#REF!</v>
      </c>
      <c r="AQ998" s="298"/>
      <c r="AR998" s="302" t="e">
        <f t="array" ref="AR998">IF($W998, "", INDEX(聲母資料表, $AA998, $AR$5))</f>
        <v>#REF!</v>
      </c>
      <c r="AS998" s="303" t="e">
        <f t="array" ref="AS998">IF($X998, "", INDEX(韻母資料表, $AD998, $AS$5))</f>
        <v>#REF!</v>
      </c>
      <c r="AT998" s="302" t="e">
        <f t="array" ref="AT998">IF($X998, "", INDEX(閩拼韻母八聲調資料表, $AE998, $AJ998))</f>
        <v>#REF!</v>
      </c>
      <c r="AV998" s="301" t="b">
        <f t="shared" si="399"/>
        <v>0</v>
      </c>
      <c r="AW998" s="301" t="str">
        <f>IF( $AV998, IFERROR( IF(MATCH( $E998, 顎音化聲母!$H$9:$H$37, 0), TRUE, FALSE), FALSE), "")</f>
        <v/>
      </c>
      <c r="AX998" s="301" t="str">
        <f t="array" ref="AX998">IF( AND($AV998, $AW998), INDEX(顎音化聲母資料表, MATCH( $D998 &amp; $E998, 顎音化聲母!$L$5:$L$136, 0), 3), "")</f>
        <v/>
      </c>
      <c r="AY998" s="301" t="e">
        <f t="shared" si="398"/>
        <v>#REF!</v>
      </c>
      <c r="AZ998" s="362" t="e">
        <f t="array" ref="AZ998">IF($AY998="", "", IF( $AX998&lt;&gt;"", $AX998,INDEX(聲母資料表, $AY998, $AZ$5)))</f>
        <v>#REF!</v>
      </c>
      <c r="BA998" s="362" t="e">
        <f t="array" ref="BA998">IF($X998, "", INDEX(方音八音反切資料表, $AE998, $AJ998))</f>
        <v>#REF!</v>
      </c>
    </row>
    <row r="999" spans="2:53">
      <c r="B999" s="307">
        <f t="shared" si="379"/>
        <v>992</v>
      </c>
      <c r="C999" s="404" t="e">
        <f>MID(#REF!, B999, 1)</f>
        <v>#REF!</v>
      </c>
      <c r="D999" s="312"/>
      <c r="E999" s="312"/>
      <c r="F999" s="296"/>
      <c r="G999" s="418" t="e">
        <f t="shared" si="380"/>
        <v>#REF!</v>
      </c>
      <c r="H999" s="269" t="e" cm="1">
        <f t="array" ref="H999">IF( OR($U999, NOT($V999), $X999), "",  $AF999 &amp; INDEX(中文數值資料表, $AJ999, 2) &amp; $AC999)</f>
        <v>#REF!</v>
      </c>
      <c r="I999" s="332" t="e">
        <f t="shared" si="381"/>
        <v>#REF!</v>
      </c>
      <c r="J999" s="333" t="e">
        <f t="shared" si="382"/>
        <v>#REF!</v>
      </c>
      <c r="K999" s="334" t="e">
        <f t="shared" si="383"/>
        <v>#REF!</v>
      </c>
      <c r="L999" s="335" t="e">
        <f t="shared" si="384"/>
        <v>#REF!</v>
      </c>
      <c r="M999" s="270" t="e">
        <f t="shared" ca="1" si="385"/>
        <v>#REF!</v>
      </c>
      <c r="N999" s="270" t="e">
        <f t="shared" ca="1" si="386"/>
        <v>#REF!</v>
      </c>
      <c r="O999" s="270" t="e">
        <f t="shared" ca="1" si="387"/>
        <v>#REF!</v>
      </c>
      <c r="P999" s="270" t="e">
        <f t="shared" ca="1" si="402"/>
        <v>#REF!</v>
      </c>
      <c r="Q999" s="270" t="e">
        <f t="shared" ca="1" si="402"/>
        <v>#REF!</v>
      </c>
      <c r="R999" s="271" t="e">
        <f t="shared" ca="1" si="389"/>
        <v>#REF!</v>
      </c>
      <c r="S999" s="271" t="e">
        <f t="shared" ca="1" si="390"/>
        <v>#REF!</v>
      </c>
      <c r="T999" s="244"/>
      <c r="U999" s="272" t="b">
        <f t="shared" si="391"/>
        <v>0</v>
      </c>
      <c r="V999" s="272" t="e">
        <f t="shared" si="392"/>
        <v>#REF!</v>
      </c>
      <c r="W999" s="272" t="e">
        <f t="shared" si="400"/>
        <v>#REF!</v>
      </c>
      <c r="X999" s="272" t="e">
        <f t="shared" si="393"/>
        <v>#REF!</v>
      </c>
      <c r="Y999" s="272" t="e">
        <f t="shared" si="394"/>
        <v>#REF!</v>
      </c>
      <c r="Z999" s="298"/>
      <c r="AA999" s="305" t="e">
        <f t="shared" si="395"/>
        <v>#REF!</v>
      </c>
      <c r="AB999" s="301" t="e" cm="1">
        <f t="array" ref="AB999">IF( $AA999="", "", INDEX(聲母資料表, $AA999, AB$5))</f>
        <v>#REF!</v>
      </c>
      <c r="AC999" s="301" t="e" cm="1">
        <f t="array" ref="AC999">IF( $AA999="", "", INDEX(聲母資料表, $AA999, AC$5))</f>
        <v>#REF!</v>
      </c>
      <c r="AD999" s="305" t="e">
        <f t="shared" si="396"/>
        <v>#REF!</v>
      </c>
      <c r="AE999" s="301" t="e" cm="1">
        <f t="array" ref="AE999">IF( $X999, "", INDEX(韻母資料表, AD999, AE$5))</f>
        <v>#REF!</v>
      </c>
      <c r="AF999" s="301" t="e" cm="1">
        <f t="array" ref="AF999">IF( $X999, "", INDEX(韻母資料表, AE999, AF$5))</f>
        <v>#REF!</v>
      </c>
      <c r="AG999" s="298"/>
      <c r="AH999" s="301" t="e">
        <f t="array" ref="AH999">IF( $X999, "", IF( INDEX(韻母資料表, AD999, $AH$5) = "入聲", TRUE, FALSE) )</f>
        <v>#REF!</v>
      </c>
      <c r="AI999" s="302" t="e">
        <f t="shared" si="397"/>
        <v>#REF!</v>
      </c>
      <c r="AJ999" s="302" t="e">
        <f t="shared" si="401"/>
        <v>#REF!</v>
      </c>
      <c r="AK999" s="362" t="e">
        <f t="array" ref="AK999">IF( $X999, "", INDEX(韻母資料表, $AD999, $AK$5))</f>
        <v>#REF!</v>
      </c>
      <c r="AL999" s="362" t="e">
        <f t="array" ref="AL999">IF($X999, "", INDEX(白話字韻母八聲調資料表, $AE999, $AJ999))</f>
        <v>#REF!</v>
      </c>
      <c r="AM999" s="298"/>
      <c r="AN999" s="362" t="e" cm="1">
        <f t="array" ref="AN999">IF($W999, "", INDEX(聲母資料表, $AA999, AN$5))</f>
        <v>#REF!</v>
      </c>
      <c r="AO999" s="367" t="e" cm="1">
        <f t="array" ref="AO999">IF($X999, "", INDEX(韻母資料表, $AD999, AO$5))</f>
        <v>#REF!</v>
      </c>
      <c r="AP999" s="362" t="e" cm="1">
        <f t="array" ref="AP999">IF($X999, "", INDEX(台羅韻母八聲調資料表, $AE999, $F999))</f>
        <v>#REF!</v>
      </c>
      <c r="AQ999" s="298"/>
      <c r="AR999" s="302" t="e">
        <f t="array" ref="AR999">IF($W999, "", INDEX(聲母資料表, $AA999, $AR$5))</f>
        <v>#REF!</v>
      </c>
      <c r="AS999" s="303" t="e">
        <f t="array" ref="AS999">IF($X999, "", INDEX(韻母資料表, $AD999, $AS$5))</f>
        <v>#REF!</v>
      </c>
      <c r="AT999" s="302" t="e">
        <f t="array" ref="AT999">IF($X999, "", INDEX(閩拼韻母八聲調資料表, $AE999, $AJ999))</f>
        <v>#REF!</v>
      </c>
      <c r="AV999" s="301" t="b">
        <f t="shared" si="399"/>
        <v>0</v>
      </c>
      <c r="AW999" s="301" t="str">
        <f>IF( $AV999, IFERROR( IF(MATCH( $E999, 顎音化聲母!$H$9:$H$37, 0), TRUE, FALSE), FALSE), "")</f>
        <v/>
      </c>
      <c r="AX999" s="301" t="str">
        <f t="array" ref="AX999">IF( AND($AV999, $AW999), INDEX(顎音化聲母資料表, MATCH( $D999 &amp; $E999, 顎音化聲母!$L$5:$L$136, 0), 3), "")</f>
        <v/>
      </c>
      <c r="AY999" s="301" t="e">
        <f t="shared" si="398"/>
        <v>#REF!</v>
      </c>
      <c r="AZ999" s="362" t="e">
        <f t="array" ref="AZ999">IF($AY999="", "", IF( $AX999&lt;&gt;"", $AX999,INDEX(聲母資料表, $AY999, $AZ$5)))</f>
        <v>#REF!</v>
      </c>
      <c r="BA999" s="362" t="e">
        <f t="array" ref="BA999">IF($X999, "", INDEX(方音八音反切資料表, $AE999, $AJ999))</f>
        <v>#REF!</v>
      </c>
    </row>
    <row r="1000" spans="2:53">
      <c r="B1000" s="307">
        <f t="shared" si="379"/>
        <v>993</v>
      </c>
      <c r="C1000" s="404" t="e">
        <f>MID(#REF!, B1000, 1)</f>
        <v>#REF!</v>
      </c>
      <c r="D1000" s="312"/>
      <c r="E1000" s="312"/>
      <c r="F1000" s="296"/>
      <c r="G1000" s="418" t="e">
        <f t="shared" si="380"/>
        <v>#REF!</v>
      </c>
      <c r="H1000" s="269" t="e" cm="1">
        <f t="array" ref="H1000">IF( OR($U1000, NOT($V1000), $X1000), "",  $AF1000 &amp; INDEX(中文數值資料表, $AJ1000, 2) &amp; $AC1000)</f>
        <v>#REF!</v>
      </c>
      <c r="I1000" s="332" t="e">
        <f t="shared" si="381"/>
        <v>#REF!</v>
      </c>
      <c r="J1000" s="333" t="e">
        <f t="shared" si="382"/>
        <v>#REF!</v>
      </c>
      <c r="K1000" s="334" t="e">
        <f t="shared" si="383"/>
        <v>#REF!</v>
      </c>
      <c r="L1000" s="335" t="e">
        <f t="shared" si="384"/>
        <v>#REF!</v>
      </c>
      <c r="M1000" s="270" t="e">
        <f t="shared" ca="1" si="385"/>
        <v>#REF!</v>
      </c>
      <c r="N1000" s="270" t="e">
        <f t="shared" ca="1" si="386"/>
        <v>#REF!</v>
      </c>
      <c r="O1000" s="270" t="e">
        <f t="shared" ca="1" si="387"/>
        <v>#REF!</v>
      </c>
      <c r="P1000" s="270" t="e">
        <f t="shared" ca="1" si="402"/>
        <v>#REF!</v>
      </c>
      <c r="Q1000" s="270" t="e">
        <f t="shared" ca="1" si="402"/>
        <v>#REF!</v>
      </c>
      <c r="R1000" s="271" t="e">
        <f t="shared" ca="1" si="389"/>
        <v>#REF!</v>
      </c>
      <c r="S1000" s="271" t="e">
        <f t="shared" ca="1" si="390"/>
        <v>#REF!</v>
      </c>
      <c r="T1000" s="244"/>
      <c r="U1000" s="272" t="b">
        <f t="shared" si="391"/>
        <v>0</v>
      </c>
      <c r="V1000" s="272" t="e">
        <f t="shared" si="392"/>
        <v>#REF!</v>
      </c>
      <c r="W1000" s="272" t="e">
        <f t="shared" si="400"/>
        <v>#REF!</v>
      </c>
      <c r="X1000" s="272" t="e">
        <f t="shared" si="393"/>
        <v>#REF!</v>
      </c>
      <c r="Y1000" s="272" t="e">
        <f t="shared" si="394"/>
        <v>#REF!</v>
      </c>
      <c r="Z1000" s="298"/>
      <c r="AA1000" s="305" t="e">
        <f t="shared" si="395"/>
        <v>#REF!</v>
      </c>
      <c r="AB1000" s="301" t="e" cm="1">
        <f t="array" ref="AB1000">IF( $AA1000="", "", INDEX(聲母資料表, $AA1000, AB$5))</f>
        <v>#REF!</v>
      </c>
      <c r="AC1000" s="301" t="e" cm="1">
        <f t="array" ref="AC1000">IF( $AA1000="", "", INDEX(聲母資料表, $AA1000, AC$5))</f>
        <v>#REF!</v>
      </c>
      <c r="AD1000" s="305" t="e">
        <f t="shared" si="396"/>
        <v>#REF!</v>
      </c>
      <c r="AE1000" s="301" t="e" cm="1">
        <f t="array" ref="AE1000">IF( $X1000, "", INDEX(韻母資料表, AD1000, AE$5))</f>
        <v>#REF!</v>
      </c>
      <c r="AF1000" s="301" t="e" cm="1">
        <f t="array" ref="AF1000">IF( $X1000, "", INDEX(韻母資料表, AE1000, AF$5))</f>
        <v>#REF!</v>
      </c>
      <c r="AG1000" s="298"/>
      <c r="AH1000" s="301" t="e">
        <f t="array" ref="AH1000">IF( $X1000, "", IF( INDEX(韻母資料表, AD1000, $AH$5) = "入聲", TRUE, FALSE) )</f>
        <v>#REF!</v>
      </c>
      <c r="AI1000" s="302" t="e">
        <f t="shared" si="397"/>
        <v>#REF!</v>
      </c>
      <c r="AJ1000" s="302" t="e">
        <f t="shared" si="401"/>
        <v>#REF!</v>
      </c>
      <c r="AK1000" s="362" t="e">
        <f t="array" ref="AK1000">IF( $X1000, "", INDEX(韻母資料表, $AD1000, $AK$5))</f>
        <v>#REF!</v>
      </c>
      <c r="AL1000" s="362" t="e">
        <f t="array" ref="AL1000">IF($X1000, "", INDEX(白話字韻母八聲調資料表, $AE1000, $AJ1000))</f>
        <v>#REF!</v>
      </c>
      <c r="AM1000" s="298"/>
      <c r="AN1000" s="362" t="e" cm="1">
        <f t="array" ref="AN1000">IF($W1000, "", INDEX(聲母資料表, $AA1000, AN$5))</f>
        <v>#REF!</v>
      </c>
      <c r="AO1000" s="367" t="e" cm="1">
        <f t="array" ref="AO1000">IF($X1000, "", INDEX(韻母資料表, $AD1000, AO$5))</f>
        <v>#REF!</v>
      </c>
      <c r="AP1000" s="362" t="e" cm="1">
        <f t="array" ref="AP1000">IF($X1000, "", INDEX(台羅韻母八聲調資料表, $AE1000, $F1000))</f>
        <v>#REF!</v>
      </c>
      <c r="AQ1000" s="298"/>
      <c r="AR1000" s="302" t="e">
        <f t="array" ref="AR1000">IF($W1000, "", INDEX(聲母資料表, $AA1000, $AR$5))</f>
        <v>#REF!</v>
      </c>
      <c r="AS1000" s="303" t="e">
        <f t="array" ref="AS1000">IF($X1000, "", INDEX(韻母資料表, $AD1000, $AS$5))</f>
        <v>#REF!</v>
      </c>
      <c r="AT1000" s="302" t="e">
        <f t="array" ref="AT1000">IF($X1000, "", INDEX(閩拼韻母八聲調資料表, $AE1000, $AJ1000))</f>
        <v>#REF!</v>
      </c>
      <c r="AV1000" s="301" t="b">
        <f t="shared" si="399"/>
        <v>0</v>
      </c>
      <c r="AW1000" s="301" t="str">
        <f>IF( $AV1000, IFERROR( IF(MATCH( $E1000, 顎音化聲母!$H$9:$H$37, 0), TRUE, FALSE), FALSE), "")</f>
        <v/>
      </c>
      <c r="AX1000" s="301" t="str">
        <f t="array" ref="AX1000">IF( AND($AV1000, $AW1000), INDEX(顎音化聲母資料表, MATCH( $D1000 &amp; $E1000, 顎音化聲母!$L$5:$L$136, 0), 3), "")</f>
        <v/>
      </c>
      <c r="AY1000" s="301" t="e">
        <f t="shared" si="398"/>
        <v>#REF!</v>
      </c>
      <c r="AZ1000" s="362" t="e">
        <f t="array" ref="AZ1000">IF($AY1000="", "", IF( $AX1000&lt;&gt;"", $AX1000,INDEX(聲母資料表, $AY1000, $AZ$5)))</f>
        <v>#REF!</v>
      </c>
      <c r="BA1000" s="362" t="e">
        <f t="array" ref="BA1000">IF($X1000, "", INDEX(方音八音反切資料表, $AE1000, $AJ1000))</f>
        <v>#REF!</v>
      </c>
    </row>
    <row r="1001" spans="2:53">
      <c r="B1001" s="307">
        <f t="shared" si="379"/>
        <v>994</v>
      </c>
      <c r="C1001" s="404" t="e">
        <f>MID(#REF!, B1001, 1)</f>
        <v>#REF!</v>
      </c>
      <c r="D1001" s="312"/>
      <c r="E1001" s="312"/>
      <c r="F1001" s="296"/>
      <c r="G1001" s="418" t="e">
        <f t="shared" si="380"/>
        <v>#REF!</v>
      </c>
      <c r="H1001" s="269" t="e" cm="1">
        <f t="array" ref="H1001">IF( OR($U1001, NOT($V1001), $X1001), "",  $AF1001 &amp; INDEX(中文數值資料表, $AJ1001, 2) &amp; $AC1001)</f>
        <v>#REF!</v>
      </c>
      <c r="I1001" s="332" t="e">
        <f t="shared" si="381"/>
        <v>#REF!</v>
      </c>
      <c r="J1001" s="333" t="e">
        <f t="shared" si="382"/>
        <v>#REF!</v>
      </c>
      <c r="K1001" s="334" t="e">
        <f t="shared" si="383"/>
        <v>#REF!</v>
      </c>
      <c r="L1001" s="335" t="e">
        <f t="shared" si="384"/>
        <v>#REF!</v>
      </c>
      <c r="M1001" s="270" t="e">
        <f t="shared" ca="1" si="385"/>
        <v>#REF!</v>
      </c>
      <c r="N1001" s="270" t="e">
        <f t="shared" ca="1" si="386"/>
        <v>#REF!</v>
      </c>
      <c r="O1001" s="270" t="e">
        <f t="shared" ca="1" si="387"/>
        <v>#REF!</v>
      </c>
      <c r="P1001" s="270" t="e">
        <f t="shared" ca="1" si="402"/>
        <v>#REF!</v>
      </c>
      <c r="Q1001" s="270" t="e">
        <f t="shared" ca="1" si="402"/>
        <v>#REF!</v>
      </c>
      <c r="R1001" s="271" t="e">
        <f t="shared" ca="1" si="389"/>
        <v>#REF!</v>
      </c>
      <c r="S1001" s="271" t="e">
        <f t="shared" ca="1" si="390"/>
        <v>#REF!</v>
      </c>
      <c r="T1001" s="244"/>
      <c r="U1001" s="272" t="b">
        <f t="shared" si="391"/>
        <v>0</v>
      </c>
      <c r="V1001" s="272" t="e">
        <f t="shared" si="392"/>
        <v>#REF!</v>
      </c>
      <c r="W1001" s="272" t="e">
        <f t="shared" si="400"/>
        <v>#REF!</v>
      </c>
      <c r="X1001" s="272" t="e">
        <f t="shared" si="393"/>
        <v>#REF!</v>
      </c>
      <c r="Y1001" s="272" t="e">
        <f t="shared" si="394"/>
        <v>#REF!</v>
      </c>
      <c r="Z1001" s="298"/>
      <c r="AA1001" s="305" t="e">
        <f t="shared" si="395"/>
        <v>#REF!</v>
      </c>
      <c r="AB1001" s="301" t="e" cm="1">
        <f t="array" ref="AB1001">IF( $AA1001="", "", INDEX(聲母資料表, $AA1001, AB$5))</f>
        <v>#REF!</v>
      </c>
      <c r="AC1001" s="301" t="e" cm="1">
        <f t="array" ref="AC1001">IF( $AA1001="", "", INDEX(聲母資料表, $AA1001, AC$5))</f>
        <v>#REF!</v>
      </c>
      <c r="AD1001" s="305" t="e">
        <f t="shared" si="396"/>
        <v>#REF!</v>
      </c>
      <c r="AE1001" s="301" t="e" cm="1">
        <f t="array" ref="AE1001">IF( $X1001, "", INDEX(韻母資料表, AD1001, AE$5))</f>
        <v>#REF!</v>
      </c>
      <c r="AF1001" s="301" t="e" cm="1">
        <f t="array" ref="AF1001">IF( $X1001, "", INDEX(韻母資料表, AE1001, AF$5))</f>
        <v>#REF!</v>
      </c>
      <c r="AG1001" s="298"/>
      <c r="AH1001" s="301" t="e">
        <f t="array" ref="AH1001">IF( $X1001, "", IF( INDEX(韻母資料表, AD1001, $AH$5) = "入聲", TRUE, FALSE) )</f>
        <v>#REF!</v>
      </c>
      <c r="AI1001" s="302" t="e">
        <f t="shared" si="397"/>
        <v>#REF!</v>
      </c>
      <c r="AJ1001" s="302" t="e">
        <f t="shared" si="401"/>
        <v>#REF!</v>
      </c>
      <c r="AK1001" s="362" t="e">
        <f t="array" ref="AK1001">IF( $X1001, "", INDEX(韻母資料表, $AD1001, $AK$5))</f>
        <v>#REF!</v>
      </c>
      <c r="AL1001" s="362" t="e">
        <f t="array" ref="AL1001">IF($X1001, "", INDEX(白話字韻母八聲調資料表, $AE1001, $AJ1001))</f>
        <v>#REF!</v>
      </c>
      <c r="AM1001" s="298"/>
      <c r="AN1001" s="362" t="e" cm="1">
        <f t="array" ref="AN1001">IF($W1001, "", INDEX(聲母資料表, $AA1001, AN$5))</f>
        <v>#REF!</v>
      </c>
      <c r="AO1001" s="367" t="e" cm="1">
        <f t="array" ref="AO1001">IF($X1001, "", INDEX(韻母資料表, $AD1001, AO$5))</f>
        <v>#REF!</v>
      </c>
      <c r="AP1001" s="362" t="e" cm="1">
        <f t="array" ref="AP1001">IF($X1001, "", INDEX(台羅韻母八聲調資料表, $AE1001, $F1001))</f>
        <v>#REF!</v>
      </c>
      <c r="AQ1001" s="298"/>
      <c r="AR1001" s="302" t="e">
        <f t="array" ref="AR1001">IF($W1001, "", INDEX(聲母資料表, $AA1001, $AR$5))</f>
        <v>#REF!</v>
      </c>
      <c r="AS1001" s="303" t="e">
        <f t="array" ref="AS1001">IF($X1001, "", INDEX(韻母資料表, $AD1001, $AS$5))</f>
        <v>#REF!</v>
      </c>
      <c r="AT1001" s="302" t="e">
        <f t="array" ref="AT1001">IF($X1001, "", INDEX(閩拼韻母八聲調資料表, $AE1001, $AJ1001))</f>
        <v>#REF!</v>
      </c>
      <c r="AV1001" s="301" t="b">
        <f t="shared" si="399"/>
        <v>0</v>
      </c>
      <c r="AW1001" s="301" t="str">
        <f>IF( $AV1001, IFERROR( IF(MATCH( $E1001, 顎音化聲母!$H$9:$H$37, 0), TRUE, FALSE), FALSE), "")</f>
        <v/>
      </c>
      <c r="AX1001" s="301" t="str">
        <f t="array" ref="AX1001">IF( AND($AV1001, $AW1001), INDEX(顎音化聲母資料表, MATCH( $D1001 &amp; $E1001, 顎音化聲母!$L$5:$L$136, 0), 3), "")</f>
        <v/>
      </c>
      <c r="AY1001" s="301" t="e">
        <f t="shared" si="398"/>
        <v>#REF!</v>
      </c>
      <c r="AZ1001" s="362" t="e">
        <f t="array" ref="AZ1001">IF($AY1001="", "", IF( $AX1001&lt;&gt;"", $AX1001,INDEX(聲母資料表, $AY1001, $AZ$5)))</f>
        <v>#REF!</v>
      </c>
      <c r="BA1001" s="362" t="e">
        <f t="array" ref="BA1001">IF($X1001, "", INDEX(方音八音反切資料表, $AE1001, $AJ1001))</f>
        <v>#REF!</v>
      </c>
    </row>
    <row r="1002" spans="2:53">
      <c r="B1002" s="307">
        <f t="shared" si="379"/>
        <v>995</v>
      </c>
      <c r="C1002" s="404" t="e">
        <f>MID(#REF!, B1002, 1)</f>
        <v>#REF!</v>
      </c>
      <c r="D1002" s="312"/>
      <c r="E1002" s="312"/>
      <c r="F1002" s="296"/>
      <c r="G1002" s="418" t="e">
        <f t="shared" si="380"/>
        <v>#REF!</v>
      </c>
      <c r="H1002" s="269" t="e" cm="1">
        <f t="array" ref="H1002">IF( OR($U1002, NOT($V1002), $X1002), "",  $AF1002 &amp; INDEX(中文數值資料表, $AJ1002, 2) &amp; $AC1002)</f>
        <v>#REF!</v>
      </c>
      <c r="I1002" s="332" t="e">
        <f t="shared" si="381"/>
        <v>#REF!</v>
      </c>
      <c r="J1002" s="333" t="e">
        <f t="shared" si="382"/>
        <v>#REF!</v>
      </c>
      <c r="K1002" s="334" t="e">
        <f t="shared" si="383"/>
        <v>#REF!</v>
      </c>
      <c r="L1002" s="335" t="e">
        <f t="shared" si="384"/>
        <v>#REF!</v>
      </c>
      <c r="M1002" s="270" t="e">
        <f t="shared" ca="1" si="385"/>
        <v>#REF!</v>
      </c>
      <c r="N1002" s="270" t="e">
        <f t="shared" ca="1" si="386"/>
        <v>#REF!</v>
      </c>
      <c r="O1002" s="270" t="e">
        <f t="shared" ca="1" si="387"/>
        <v>#REF!</v>
      </c>
      <c r="P1002" s="270" t="e">
        <f t="shared" ca="1" si="402"/>
        <v>#REF!</v>
      </c>
      <c r="Q1002" s="270" t="e">
        <f t="shared" ca="1" si="402"/>
        <v>#REF!</v>
      </c>
      <c r="R1002" s="271" t="e">
        <f t="shared" ca="1" si="389"/>
        <v>#REF!</v>
      </c>
      <c r="S1002" s="271" t="e">
        <f t="shared" ca="1" si="390"/>
        <v>#REF!</v>
      </c>
      <c r="T1002" s="244"/>
      <c r="U1002" s="272" t="b">
        <f t="shared" si="391"/>
        <v>0</v>
      </c>
      <c r="V1002" s="272" t="e">
        <f t="shared" si="392"/>
        <v>#REF!</v>
      </c>
      <c r="W1002" s="272" t="e">
        <f t="shared" si="400"/>
        <v>#REF!</v>
      </c>
      <c r="X1002" s="272" t="e">
        <f t="shared" si="393"/>
        <v>#REF!</v>
      </c>
      <c r="Y1002" s="272" t="e">
        <f t="shared" si="394"/>
        <v>#REF!</v>
      </c>
      <c r="Z1002" s="298"/>
      <c r="AA1002" s="305" t="e">
        <f t="shared" si="395"/>
        <v>#REF!</v>
      </c>
      <c r="AB1002" s="301" t="e" cm="1">
        <f t="array" ref="AB1002">IF( $AA1002="", "", INDEX(聲母資料表, $AA1002, AB$5))</f>
        <v>#REF!</v>
      </c>
      <c r="AC1002" s="301" t="e" cm="1">
        <f t="array" ref="AC1002">IF( $AA1002="", "", INDEX(聲母資料表, $AA1002, AC$5))</f>
        <v>#REF!</v>
      </c>
      <c r="AD1002" s="305" t="e">
        <f t="shared" si="396"/>
        <v>#REF!</v>
      </c>
      <c r="AE1002" s="301" t="e" cm="1">
        <f t="array" ref="AE1002">IF( $X1002, "", INDEX(韻母資料表, AD1002, AE$5))</f>
        <v>#REF!</v>
      </c>
      <c r="AF1002" s="301" t="e" cm="1">
        <f t="array" ref="AF1002">IF( $X1002, "", INDEX(韻母資料表, AE1002, AF$5))</f>
        <v>#REF!</v>
      </c>
      <c r="AG1002" s="298"/>
      <c r="AH1002" s="301" t="e">
        <f t="array" ref="AH1002">IF( $X1002, "", IF( INDEX(韻母資料表, AD1002, $AH$5) = "入聲", TRUE, FALSE) )</f>
        <v>#REF!</v>
      </c>
      <c r="AI1002" s="302" t="e">
        <f t="shared" si="397"/>
        <v>#REF!</v>
      </c>
      <c r="AJ1002" s="302" t="e">
        <f t="shared" si="401"/>
        <v>#REF!</v>
      </c>
      <c r="AK1002" s="362" t="e">
        <f t="array" ref="AK1002">IF( $X1002, "", INDEX(韻母資料表, $AD1002, $AK$5))</f>
        <v>#REF!</v>
      </c>
      <c r="AL1002" s="362" t="e">
        <f t="array" ref="AL1002">IF($X1002, "", INDEX(白話字韻母八聲調資料表, $AE1002, $AJ1002))</f>
        <v>#REF!</v>
      </c>
      <c r="AM1002" s="298"/>
      <c r="AN1002" s="362" t="e" cm="1">
        <f t="array" ref="AN1002">IF($W1002, "", INDEX(聲母資料表, $AA1002, AN$5))</f>
        <v>#REF!</v>
      </c>
      <c r="AO1002" s="367" t="e" cm="1">
        <f t="array" ref="AO1002">IF($X1002, "", INDEX(韻母資料表, $AD1002, AO$5))</f>
        <v>#REF!</v>
      </c>
      <c r="AP1002" s="362" t="e" cm="1">
        <f t="array" ref="AP1002">IF($X1002, "", INDEX(台羅韻母八聲調資料表, $AE1002, $F1002))</f>
        <v>#REF!</v>
      </c>
      <c r="AQ1002" s="298"/>
      <c r="AR1002" s="302" t="e">
        <f t="array" ref="AR1002">IF($W1002, "", INDEX(聲母資料表, $AA1002, $AR$5))</f>
        <v>#REF!</v>
      </c>
      <c r="AS1002" s="303" t="e">
        <f t="array" ref="AS1002">IF($X1002, "", INDEX(韻母資料表, $AD1002, $AS$5))</f>
        <v>#REF!</v>
      </c>
      <c r="AT1002" s="302" t="e">
        <f t="array" ref="AT1002">IF($X1002, "", INDEX(閩拼韻母八聲調資料表, $AE1002, $AJ1002))</f>
        <v>#REF!</v>
      </c>
      <c r="AV1002" s="301" t="b">
        <f t="shared" si="399"/>
        <v>0</v>
      </c>
      <c r="AW1002" s="301" t="str">
        <f>IF( $AV1002, IFERROR( IF(MATCH( $E1002, 顎音化聲母!$H$9:$H$37, 0), TRUE, FALSE), FALSE), "")</f>
        <v/>
      </c>
      <c r="AX1002" s="301" t="str">
        <f t="array" ref="AX1002">IF( AND($AV1002, $AW1002), INDEX(顎音化聲母資料表, MATCH( $D1002 &amp; $E1002, 顎音化聲母!$L$5:$L$136, 0), 3), "")</f>
        <v/>
      </c>
      <c r="AY1002" s="301" t="e">
        <f t="shared" si="398"/>
        <v>#REF!</v>
      </c>
      <c r="AZ1002" s="362" t="e">
        <f t="array" ref="AZ1002">IF($AY1002="", "", IF( $AX1002&lt;&gt;"", $AX1002,INDEX(聲母資料表, $AY1002, $AZ$5)))</f>
        <v>#REF!</v>
      </c>
      <c r="BA1002" s="362" t="e">
        <f t="array" ref="BA1002">IF($X1002, "", INDEX(方音八音反切資料表, $AE1002, $AJ1002))</f>
        <v>#REF!</v>
      </c>
    </row>
    <row r="1003" spans="2:53">
      <c r="B1003" s="307">
        <f t="shared" si="379"/>
        <v>996</v>
      </c>
      <c r="C1003" s="404" t="e">
        <f>MID(#REF!, B1003, 1)</f>
        <v>#REF!</v>
      </c>
      <c r="D1003" s="312"/>
      <c r="E1003" s="312"/>
      <c r="F1003" s="296"/>
      <c r="G1003" s="418" t="e">
        <f t="shared" si="380"/>
        <v>#REF!</v>
      </c>
      <c r="H1003" s="269" t="e" cm="1">
        <f t="array" ref="H1003">IF( OR($U1003, NOT($V1003), $X1003), "",  $AF1003 &amp; INDEX(中文數值資料表, $AJ1003, 2) &amp; $AC1003)</f>
        <v>#REF!</v>
      </c>
      <c r="I1003" s="332" t="e">
        <f t="shared" si="381"/>
        <v>#REF!</v>
      </c>
      <c r="J1003" s="333" t="e">
        <f t="shared" si="382"/>
        <v>#REF!</v>
      </c>
      <c r="K1003" s="334" t="e">
        <f t="shared" si="383"/>
        <v>#REF!</v>
      </c>
      <c r="L1003" s="335" t="e">
        <f t="shared" si="384"/>
        <v>#REF!</v>
      </c>
      <c r="M1003" s="270" t="e">
        <f t="shared" ca="1" si="385"/>
        <v>#REF!</v>
      </c>
      <c r="N1003" s="270" t="e">
        <f t="shared" ca="1" si="386"/>
        <v>#REF!</v>
      </c>
      <c r="O1003" s="270" t="e">
        <f t="shared" ca="1" si="387"/>
        <v>#REF!</v>
      </c>
      <c r="P1003" s="270" t="e">
        <f t="shared" ca="1" si="402"/>
        <v>#REF!</v>
      </c>
      <c r="Q1003" s="270" t="e">
        <f t="shared" ca="1" si="402"/>
        <v>#REF!</v>
      </c>
      <c r="R1003" s="271" t="e">
        <f t="shared" ca="1" si="389"/>
        <v>#REF!</v>
      </c>
      <c r="S1003" s="271" t="e">
        <f t="shared" ca="1" si="390"/>
        <v>#REF!</v>
      </c>
      <c r="T1003" s="244"/>
      <c r="U1003" s="272" t="b">
        <f t="shared" si="391"/>
        <v>0</v>
      </c>
      <c r="V1003" s="272" t="e">
        <f t="shared" si="392"/>
        <v>#REF!</v>
      </c>
      <c r="W1003" s="272" t="e">
        <f t="shared" si="400"/>
        <v>#REF!</v>
      </c>
      <c r="X1003" s="272" t="e">
        <f t="shared" si="393"/>
        <v>#REF!</v>
      </c>
      <c r="Y1003" s="272" t="e">
        <f t="shared" si="394"/>
        <v>#REF!</v>
      </c>
      <c r="Z1003" s="298"/>
      <c r="AA1003" s="305" t="e">
        <f t="shared" si="395"/>
        <v>#REF!</v>
      </c>
      <c r="AB1003" s="301" t="e" cm="1">
        <f t="array" ref="AB1003">IF( $AA1003="", "", INDEX(聲母資料表, $AA1003, AB$5))</f>
        <v>#REF!</v>
      </c>
      <c r="AC1003" s="301" t="e" cm="1">
        <f t="array" ref="AC1003">IF( $AA1003="", "", INDEX(聲母資料表, $AA1003, AC$5))</f>
        <v>#REF!</v>
      </c>
      <c r="AD1003" s="305" t="e">
        <f t="shared" si="396"/>
        <v>#REF!</v>
      </c>
      <c r="AE1003" s="301" t="e" cm="1">
        <f t="array" ref="AE1003">IF( $X1003, "", INDEX(韻母資料表, AD1003, AE$5))</f>
        <v>#REF!</v>
      </c>
      <c r="AF1003" s="301" t="e" cm="1">
        <f t="array" ref="AF1003">IF( $X1003, "", INDEX(韻母資料表, AE1003, AF$5))</f>
        <v>#REF!</v>
      </c>
      <c r="AG1003" s="298"/>
      <c r="AH1003" s="301" t="e">
        <f t="array" ref="AH1003">IF( $X1003, "", IF( INDEX(韻母資料表, AD1003, $AH$5) = "入聲", TRUE, FALSE) )</f>
        <v>#REF!</v>
      </c>
      <c r="AI1003" s="302" t="e">
        <f t="shared" si="397"/>
        <v>#REF!</v>
      </c>
      <c r="AJ1003" s="302" t="e">
        <f t="shared" si="401"/>
        <v>#REF!</v>
      </c>
      <c r="AK1003" s="362" t="e">
        <f t="array" ref="AK1003">IF( $X1003, "", INDEX(韻母資料表, $AD1003, $AK$5))</f>
        <v>#REF!</v>
      </c>
      <c r="AL1003" s="362" t="e">
        <f t="array" ref="AL1003">IF($X1003, "", INDEX(白話字韻母八聲調資料表, $AE1003, $AJ1003))</f>
        <v>#REF!</v>
      </c>
      <c r="AM1003" s="298"/>
      <c r="AN1003" s="362" t="e" cm="1">
        <f t="array" ref="AN1003">IF($W1003, "", INDEX(聲母資料表, $AA1003, AN$5))</f>
        <v>#REF!</v>
      </c>
      <c r="AO1003" s="367" t="e" cm="1">
        <f t="array" ref="AO1003">IF($X1003, "", INDEX(韻母資料表, $AD1003, AO$5))</f>
        <v>#REF!</v>
      </c>
      <c r="AP1003" s="362" t="e" cm="1">
        <f t="array" ref="AP1003">IF($X1003, "", INDEX(台羅韻母八聲調資料表, $AE1003, $F1003))</f>
        <v>#REF!</v>
      </c>
      <c r="AQ1003" s="298"/>
      <c r="AR1003" s="302" t="e">
        <f t="array" ref="AR1003">IF($W1003, "", INDEX(聲母資料表, $AA1003, $AR$5))</f>
        <v>#REF!</v>
      </c>
      <c r="AS1003" s="303" t="e">
        <f t="array" ref="AS1003">IF($X1003, "", INDEX(韻母資料表, $AD1003, $AS$5))</f>
        <v>#REF!</v>
      </c>
      <c r="AT1003" s="302" t="e">
        <f t="array" ref="AT1003">IF($X1003, "", INDEX(閩拼韻母八聲調資料表, $AE1003, $AJ1003))</f>
        <v>#REF!</v>
      </c>
      <c r="AV1003" s="301" t="b">
        <f t="shared" si="399"/>
        <v>0</v>
      </c>
      <c r="AW1003" s="301" t="str">
        <f>IF( $AV1003, IFERROR( IF(MATCH( $E1003, 顎音化聲母!$H$9:$H$37, 0), TRUE, FALSE), FALSE), "")</f>
        <v/>
      </c>
      <c r="AX1003" s="301" t="str">
        <f t="array" ref="AX1003">IF( AND($AV1003, $AW1003), INDEX(顎音化聲母資料表, MATCH( $D1003 &amp; $E1003, 顎音化聲母!$L$5:$L$136, 0), 3), "")</f>
        <v/>
      </c>
      <c r="AY1003" s="301" t="e">
        <f t="shared" si="398"/>
        <v>#REF!</v>
      </c>
      <c r="AZ1003" s="362" t="e">
        <f t="array" ref="AZ1003">IF($AY1003="", "", IF( $AX1003&lt;&gt;"", $AX1003,INDEX(聲母資料表, $AY1003, $AZ$5)))</f>
        <v>#REF!</v>
      </c>
      <c r="BA1003" s="362" t="e">
        <f t="array" ref="BA1003">IF($X1003, "", INDEX(方音八音反切資料表, $AE1003, $AJ1003))</f>
        <v>#REF!</v>
      </c>
    </row>
    <row r="1004" spans="2:53">
      <c r="B1004" s="307">
        <f t="shared" si="379"/>
        <v>997</v>
      </c>
      <c r="C1004" s="404" t="e">
        <f>MID(#REF!, B1004, 1)</f>
        <v>#REF!</v>
      </c>
      <c r="D1004" s="312"/>
      <c r="E1004" s="312"/>
      <c r="F1004" s="296"/>
      <c r="G1004" s="418" t="e">
        <f t="shared" si="380"/>
        <v>#REF!</v>
      </c>
      <c r="H1004" s="269" t="e" cm="1">
        <f t="array" ref="H1004">IF( OR($U1004, NOT($V1004), $X1004), "",  $AF1004 &amp; INDEX(中文數值資料表, $AJ1004, 2) &amp; $AC1004)</f>
        <v>#REF!</v>
      </c>
      <c r="I1004" s="332" t="e">
        <f t="shared" si="381"/>
        <v>#REF!</v>
      </c>
      <c r="J1004" s="333" t="e">
        <f t="shared" si="382"/>
        <v>#REF!</v>
      </c>
      <c r="K1004" s="334" t="e">
        <f t="shared" si="383"/>
        <v>#REF!</v>
      </c>
      <c r="L1004" s="335" t="e">
        <f t="shared" si="384"/>
        <v>#REF!</v>
      </c>
      <c r="M1004" s="270" t="e">
        <f t="shared" ca="1" si="385"/>
        <v>#REF!</v>
      </c>
      <c r="N1004" s="270" t="e">
        <f t="shared" ca="1" si="386"/>
        <v>#REF!</v>
      </c>
      <c r="O1004" s="270" t="e">
        <f t="shared" ca="1" si="387"/>
        <v>#REF!</v>
      </c>
      <c r="P1004" s="270" t="e">
        <f t="shared" ca="1" si="402"/>
        <v>#REF!</v>
      </c>
      <c r="Q1004" s="270" t="e">
        <f t="shared" ca="1" si="402"/>
        <v>#REF!</v>
      </c>
      <c r="R1004" s="271" t="e">
        <f t="shared" ca="1" si="389"/>
        <v>#REF!</v>
      </c>
      <c r="S1004" s="271" t="e">
        <f t="shared" ca="1" si="390"/>
        <v>#REF!</v>
      </c>
      <c r="T1004" s="244"/>
      <c r="U1004" s="272" t="b">
        <f t="shared" si="391"/>
        <v>0</v>
      </c>
      <c r="V1004" s="272" t="e">
        <f t="shared" si="392"/>
        <v>#REF!</v>
      </c>
      <c r="W1004" s="272" t="e">
        <f t="shared" si="400"/>
        <v>#REF!</v>
      </c>
      <c r="X1004" s="272" t="e">
        <f t="shared" si="393"/>
        <v>#REF!</v>
      </c>
      <c r="Y1004" s="272" t="e">
        <f t="shared" si="394"/>
        <v>#REF!</v>
      </c>
      <c r="Z1004" s="298"/>
      <c r="AA1004" s="305" t="e">
        <f t="shared" si="395"/>
        <v>#REF!</v>
      </c>
      <c r="AB1004" s="301" t="e" cm="1">
        <f t="array" ref="AB1004">IF( $AA1004="", "", INDEX(聲母資料表, $AA1004, AB$5))</f>
        <v>#REF!</v>
      </c>
      <c r="AC1004" s="301" t="e" cm="1">
        <f t="array" ref="AC1004">IF( $AA1004="", "", INDEX(聲母資料表, $AA1004, AC$5))</f>
        <v>#REF!</v>
      </c>
      <c r="AD1004" s="305" t="e">
        <f t="shared" si="396"/>
        <v>#REF!</v>
      </c>
      <c r="AE1004" s="301" t="e" cm="1">
        <f t="array" ref="AE1004">IF( $X1004, "", INDEX(韻母資料表, AD1004, AE$5))</f>
        <v>#REF!</v>
      </c>
      <c r="AF1004" s="301" t="e" cm="1">
        <f t="array" ref="AF1004">IF( $X1004, "", INDEX(韻母資料表, AE1004, AF$5))</f>
        <v>#REF!</v>
      </c>
      <c r="AG1004" s="298"/>
      <c r="AH1004" s="301" t="e">
        <f t="array" ref="AH1004">IF( $X1004, "", IF( INDEX(韻母資料表, AD1004, $AH$5) = "入聲", TRUE, FALSE) )</f>
        <v>#REF!</v>
      </c>
      <c r="AI1004" s="302" t="e">
        <f t="shared" si="397"/>
        <v>#REF!</v>
      </c>
      <c r="AJ1004" s="302" t="e">
        <f t="shared" si="401"/>
        <v>#REF!</v>
      </c>
      <c r="AK1004" s="362" t="e">
        <f t="array" ref="AK1004">IF( $X1004, "", INDEX(韻母資料表, $AD1004, $AK$5))</f>
        <v>#REF!</v>
      </c>
      <c r="AL1004" s="362" t="e">
        <f t="array" ref="AL1004">IF($X1004, "", INDEX(白話字韻母八聲調資料表, $AE1004, $AJ1004))</f>
        <v>#REF!</v>
      </c>
      <c r="AM1004" s="298"/>
      <c r="AN1004" s="362" t="e" cm="1">
        <f t="array" ref="AN1004">IF($W1004, "", INDEX(聲母資料表, $AA1004, AN$5))</f>
        <v>#REF!</v>
      </c>
      <c r="AO1004" s="367" t="e" cm="1">
        <f t="array" ref="AO1004">IF($X1004, "", INDEX(韻母資料表, $AD1004, AO$5))</f>
        <v>#REF!</v>
      </c>
      <c r="AP1004" s="362" t="e" cm="1">
        <f t="array" ref="AP1004">IF($X1004, "", INDEX(台羅韻母八聲調資料表, $AE1004, $F1004))</f>
        <v>#REF!</v>
      </c>
      <c r="AQ1004" s="298"/>
      <c r="AR1004" s="302" t="e">
        <f t="array" ref="AR1004">IF($W1004, "", INDEX(聲母資料表, $AA1004, $AR$5))</f>
        <v>#REF!</v>
      </c>
      <c r="AS1004" s="303" t="e">
        <f t="array" ref="AS1004">IF($X1004, "", INDEX(韻母資料表, $AD1004, $AS$5))</f>
        <v>#REF!</v>
      </c>
      <c r="AT1004" s="302" t="e">
        <f t="array" ref="AT1004">IF($X1004, "", INDEX(閩拼韻母八聲調資料表, $AE1004, $AJ1004))</f>
        <v>#REF!</v>
      </c>
      <c r="AV1004" s="301" t="b">
        <f t="shared" si="399"/>
        <v>0</v>
      </c>
      <c r="AW1004" s="301" t="str">
        <f>IF( $AV1004, IFERROR( IF(MATCH( $E1004, 顎音化聲母!$H$9:$H$37, 0), TRUE, FALSE), FALSE), "")</f>
        <v/>
      </c>
      <c r="AX1004" s="301" t="str">
        <f t="array" ref="AX1004">IF( AND($AV1004, $AW1004), INDEX(顎音化聲母資料表, MATCH( $D1004 &amp; $E1004, 顎音化聲母!$L$5:$L$136, 0), 3), "")</f>
        <v/>
      </c>
      <c r="AY1004" s="301" t="e">
        <f t="shared" si="398"/>
        <v>#REF!</v>
      </c>
      <c r="AZ1004" s="362" t="e">
        <f t="array" ref="AZ1004">IF($AY1004="", "", IF( $AX1004&lt;&gt;"", $AX1004,INDEX(聲母資料表, $AY1004, $AZ$5)))</f>
        <v>#REF!</v>
      </c>
      <c r="BA1004" s="362" t="e">
        <f t="array" ref="BA1004">IF($X1004, "", INDEX(方音八音反切資料表, $AE1004, $AJ1004))</f>
        <v>#REF!</v>
      </c>
    </row>
    <row r="1005" spans="2:53">
      <c r="B1005" s="307">
        <f t="shared" si="379"/>
        <v>998</v>
      </c>
      <c r="C1005" s="404" t="e">
        <f>MID(#REF!, B1005, 1)</f>
        <v>#REF!</v>
      </c>
      <c r="D1005" s="312"/>
      <c r="E1005" s="312"/>
      <c r="F1005" s="296"/>
      <c r="G1005" s="418" t="e">
        <f t="shared" si="380"/>
        <v>#REF!</v>
      </c>
      <c r="H1005" s="269" t="e" cm="1">
        <f t="array" ref="H1005">IF( OR($U1005, NOT($V1005), $X1005), "",  $AF1005 &amp; INDEX(中文數值資料表, $AJ1005, 2) &amp; $AC1005)</f>
        <v>#REF!</v>
      </c>
      <c r="I1005" s="332" t="e">
        <f t="shared" si="381"/>
        <v>#REF!</v>
      </c>
      <c r="J1005" s="333" t="e">
        <f t="shared" si="382"/>
        <v>#REF!</v>
      </c>
      <c r="K1005" s="334" t="e">
        <f t="shared" si="383"/>
        <v>#REF!</v>
      </c>
      <c r="L1005" s="335" t="e">
        <f t="shared" si="384"/>
        <v>#REF!</v>
      </c>
      <c r="M1005" s="270" t="e">
        <f t="shared" ca="1" si="385"/>
        <v>#REF!</v>
      </c>
      <c r="N1005" s="270" t="e">
        <f t="shared" ca="1" si="386"/>
        <v>#REF!</v>
      </c>
      <c r="O1005" s="270" t="e">
        <f t="shared" ca="1" si="387"/>
        <v>#REF!</v>
      </c>
      <c r="P1005" s="270" t="e">
        <f t="shared" ca="1" si="402"/>
        <v>#REF!</v>
      </c>
      <c r="Q1005" s="270" t="e">
        <f t="shared" ca="1" si="402"/>
        <v>#REF!</v>
      </c>
      <c r="R1005" s="271" t="e">
        <f t="shared" ca="1" si="389"/>
        <v>#REF!</v>
      </c>
      <c r="S1005" s="271" t="e">
        <f t="shared" ca="1" si="390"/>
        <v>#REF!</v>
      </c>
      <c r="T1005" s="244"/>
      <c r="U1005" s="272" t="b">
        <f t="shared" si="391"/>
        <v>0</v>
      </c>
      <c r="V1005" s="272" t="e">
        <f t="shared" si="392"/>
        <v>#REF!</v>
      </c>
      <c r="W1005" s="272" t="e">
        <f t="shared" si="400"/>
        <v>#REF!</v>
      </c>
      <c r="X1005" s="272" t="e">
        <f t="shared" si="393"/>
        <v>#REF!</v>
      </c>
      <c r="Y1005" s="272" t="e">
        <f t="shared" si="394"/>
        <v>#REF!</v>
      </c>
      <c r="Z1005" s="298"/>
      <c r="AA1005" s="305" t="e">
        <f t="shared" si="395"/>
        <v>#REF!</v>
      </c>
      <c r="AB1005" s="301" t="e" cm="1">
        <f t="array" ref="AB1005">IF( $AA1005="", "", INDEX(聲母資料表, $AA1005, AB$5))</f>
        <v>#REF!</v>
      </c>
      <c r="AC1005" s="301" t="e" cm="1">
        <f t="array" ref="AC1005">IF( $AA1005="", "", INDEX(聲母資料表, $AA1005, AC$5))</f>
        <v>#REF!</v>
      </c>
      <c r="AD1005" s="305" t="e">
        <f t="shared" si="396"/>
        <v>#REF!</v>
      </c>
      <c r="AE1005" s="301" t="e" cm="1">
        <f t="array" ref="AE1005">IF( $X1005, "", INDEX(韻母資料表, AD1005, AE$5))</f>
        <v>#REF!</v>
      </c>
      <c r="AF1005" s="301" t="e" cm="1">
        <f t="array" ref="AF1005">IF( $X1005, "", INDEX(韻母資料表, AE1005, AF$5))</f>
        <v>#REF!</v>
      </c>
      <c r="AG1005" s="298"/>
      <c r="AH1005" s="301" t="e">
        <f t="array" ref="AH1005">IF( $X1005, "", IF( INDEX(韻母資料表, AD1005, $AH$5) = "入聲", TRUE, FALSE) )</f>
        <v>#REF!</v>
      </c>
      <c r="AI1005" s="302" t="e">
        <f t="shared" si="397"/>
        <v>#REF!</v>
      </c>
      <c r="AJ1005" s="302" t="e">
        <f t="shared" si="401"/>
        <v>#REF!</v>
      </c>
      <c r="AK1005" s="362" t="e">
        <f t="array" ref="AK1005">IF( $X1005, "", INDEX(韻母資料表, $AD1005, $AK$5))</f>
        <v>#REF!</v>
      </c>
      <c r="AL1005" s="362" t="e">
        <f t="array" ref="AL1005">IF($X1005, "", INDEX(白話字韻母八聲調資料表, $AE1005, $AJ1005))</f>
        <v>#REF!</v>
      </c>
      <c r="AM1005" s="298"/>
      <c r="AN1005" s="362" t="e" cm="1">
        <f t="array" ref="AN1005">IF($W1005, "", INDEX(聲母資料表, $AA1005, AN$5))</f>
        <v>#REF!</v>
      </c>
      <c r="AO1005" s="367" t="e" cm="1">
        <f t="array" ref="AO1005">IF($X1005, "", INDEX(韻母資料表, $AD1005, AO$5))</f>
        <v>#REF!</v>
      </c>
      <c r="AP1005" s="362" t="e" cm="1">
        <f t="array" ref="AP1005">IF($X1005, "", INDEX(台羅韻母八聲調資料表, $AE1005, $F1005))</f>
        <v>#REF!</v>
      </c>
      <c r="AQ1005" s="298"/>
      <c r="AR1005" s="302" t="e">
        <f t="array" ref="AR1005">IF($W1005, "", INDEX(聲母資料表, $AA1005, $AR$5))</f>
        <v>#REF!</v>
      </c>
      <c r="AS1005" s="303" t="e">
        <f t="array" ref="AS1005">IF($X1005, "", INDEX(韻母資料表, $AD1005, $AS$5))</f>
        <v>#REF!</v>
      </c>
      <c r="AT1005" s="302" t="e">
        <f t="array" ref="AT1005">IF($X1005, "", INDEX(閩拼韻母八聲調資料表, $AE1005, $AJ1005))</f>
        <v>#REF!</v>
      </c>
      <c r="AV1005" s="301" t="b">
        <f t="shared" si="399"/>
        <v>0</v>
      </c>
      <c r="AW1005" s="301" t="str">
        <f>IF( $AV1005, IFERROR( IF(MATCH( $E1005, 顎音化聲母!$H$9:$H$37, 0), TRUE, FALSE), FALSE), "")</f>
        <v/>
      </c>
      <c r="AX1005" s="301" t="str">
        <f t="array" ref="AX1005">IF( AND($AV1005, $AW1005), INDEX(顎音化聲母資料表, MATCH( $D1005 &amp; $E1005, 顎音化聲母!$L$5:$L$136, 0), 3), "")</f>
        <v/>
      </c>
      <c r="AY1005" s="301" t="e">
        <f t="shared" si="398"/>
        <v>#REF!</v>
      </c>
      <c r="AZ1005" s="362" t="e">
        <f t="array" ref="AZ1005">IF($AY1005="", "", IF( $AX1005&lt;&gt;"", $AX1005,INDEX(聲母資料表, $AY1005, $AZ$5)))</f>
        <v>#REF!</v>
      </c>
      <c r="BA1005" s="362" t="e">
        <f t="array" ref="BA1005">IF($X1005, "", INDEX(方音八音反切資料表, $AE1005, $AJ1005))</f>
        <v>#REF!</v>
      </c>
    </row>
    <row r="1006" spans="2:53">
      <c r="B1006" s="307">
        <f t="shared" si="379"/>
        <v>999</v>
      </c>
      <c r="C1006" s="404" t="e">
        <f>MID(#REF!, B1006, 1)</f>
        <v>#REF!</v>
      </c>
      <c r="D1006" s="312"/>
      <c r="E1006" s="312"/>
      <c r="F1006" s="296"/>
      <c r="G1006" s="418" t="e">
        <f t="shared" si="380"/>
        <v>#REF!</v>
      </c>
      <c r="H1006" s="269" t="e" cm="1">
        <f t="array" ref="H1006">IF( OR($U1006, NOT($V1006), $X1006), "",  $AF1006 &amp; INDEX(中文數值資料表, $AJ1006, 2) &amp; $AC1006)</f>
        <v>#REF!</v>
      </c>
      <c r="I1006" s="332" t="e">
        <f t="shared" si="381"/>
        <v>#REF!</v>
      </c>
      <c r="J1006" s="333" t="e">
        <f t="shared" si="382"/>
        <v>#REF!</v>
      </c>
      <c r="K1006" s="334" t="e">
        <f t="shared" si="383"/>
        <v>#REF!</v>
      </c>
      <c r="L1006" s="335" t="e">
        <f t="shared" si="384"/>
        <v>#REF!</v>
      </c>
      <c r="M1006" s="270" t="e">
        <f t="shared" ca="1" si="385"/>
        <v>#REF!</v>
      </c>
      <c r="N1006" s="270" t="e">
        <f t="shared" ca="1" si="386"/>
        <v>#REF!</v>
      </c>
      <c r="O1006" s="270" t="e">
        <f t="shared" ca="1" si="387"/>
        <v>#REF!</v>
      </c>
      <c r="P1006" s="270" t="e">
        <f t="shared" ca="1" si="402"/>
        <v>#REF!</v>
      </c>
      <c r="Q1006" s="270" t="e">
        <f t="shared" ca="1" si="402"/>
        <v>#REF!</v>
      </c>
      <c r="R1006" s="271" t="e">
        <f t="shared" ca="1" si="389"/>
        <v>#REF!</v>
      </c>
      <c r="S1006" s="271" t="e">
        <f t="shared" ca="1" si="390"/>
        <v>#REF!</v>
      </c>
      <c r="T1006" s="244"/>
      <c r="U1006" s="272" t="b">
        <f t="shared" si="391"/>
        <v>0</v>
      </c>
      <c r="V1006" s="272" t="e">
        <f t="shared" si="392"/>
        <v>#REF!</v>
      </c>
      <c r="W1006" s="272" t="e">
        <f t="shared" si="400"/>
        <v>#REF!</v>
      </c>
      <c r="X1006" s="272" t="e">
        <f t="shared" si="393"/>
        <v>#REF!</v>
      </c>
      <c r="Y1006" s="272" t="e">
        <f t="shared" si="394"/>
        <v>#REF!</v>
      </c>
      <c r="Z1006" s="298"/>
      <c r="AA1006" s="305" t="e">
        <f t="shared" si="395"/>
        <v>#REF!</v>
      </c>
      <c r="AB1006" s="301" t="e" cm="1">
        <f t="array" ref="AB1006">IF( $AA1006="", "", INDEX(聲母資料表, $AA1006, AB$5))</f>
        <v>#REF!</v>
      </c>
      <c r="AC1006" s="301" t="e" cm="1">
        <f t="array" ref="AC1006">IF( $AA1006="", "", INDEX(聲母資料表, $AA1006, AC$5))</f>
        <v>#REF!</v>
      </c>
      <c r="AD1006" s="305" t="e">
        <f t="shared" si="396"/>
        <v>#REF!</v>
      </c>
      <c r="AE1006" s="301" t="e" cm="1">
        <f t="array" ref="AE1006">IF( $X1006, "", INDEX(韻母資料表, AD1006, AE$5))</f>
        <v>#REF!</v>
      </c>
      <c r="AF1006" s="301" t="e" cm="1">
        <f t="array" ref="AF1006">IF( $X1006, "", INDEX(韻母資料表, AE1006, AF$5))</f>
        <v>#REF!</v>
      </c>
      <c r="AG1006" s="298"/>
      <c r="AH1006" s="301" t="e">
        <f t="array" ref="AH1006">IF( $X1006, "", IF( INDEX(韻母資料表, AD1006, $AH$5) = "入聲", TRUE, FALSE) )</f>
        <v>#REF!</v>
      </c>
      <c r="AI1006" s="302" t="e">
        <f t="shared" si="397"/>
        <v>#REF!</v>
      </c>
      <c r="AJ1006" s="302" t="e">
        <f t="shared" si="401"/>
        <v>#REF!</v>
      </c>
      <c r="AK1006" s="362" t="e">
        <f t="array" ref="AK1006">IF( $X1006, "", INDEX(韻母資料表, $AD1006, $AK$5))</f>
        <v>#REF!</v>
      </c>
      <c r="AL1006" s="362" t="e">
        <f t="array" ref="AL1006">IF($X1006, "", INDEX(白話字韻母八聲調資料表, $AE1006, $AJ1006))</f>
        <v>#REF!</v>
      </c>
      <c r="AM1006" s="298"/>
      <c r="AN1006" s="362" t="e" cm="1">
        <f t="array" ref="AN1006">IF($W1006, "", INDEX(聲母資料表, $AA1006, AN$5))</f>
        <v>#REF!</v>
      </c>
      <c r="AO1006" s="367" t="e" cm="1">
        <f t="array" ref="AO1006">IF($X1006, "", INDEX(韻母資料表, $AD1006, AO$5))</f>
        <v>#REF!</v>
      </c>
      <c r="AP1006" s="362" t="e" cm="1">
        <f t="array" ref="AP1006">IF($X1006, "", INDEX(台羅韻母八聲調資料表, $AE1006, $F1006))</f>
        <v>#REF!</v>
      </c>
      <c r="AQ1006" s="298"/>
      <c r="AR1006" s="302" t="e">
        <f t="array" ref="AR1006">IF($W1006, "", INDEX(聲母資料表, $AA1006, $AR$5))</f>
        <v>#REF!</v>
      </c>
      <c r="AS1006" s="303" t="e">
        <f t="array" ref="AS1006">IF($X1006, "", INDEX(韻母資料表, $AD1006, $AS$5))</f>
        <v>#REF!</v>
      </c>
      <c r="AT1006" s="302" t="e">
        <f t="array" ref="AT1006">IF($X1006, "", INDEX(閩拼韻母八聲調資料表, $AE1006, $AJ1006))</f>
        <v>#REF!</v>
      </c>
      <c r="AV1006" s="301" t="b">
        <f t="shared" si="399"/>
        <v>0</v>
      </c>
      <c r="AW1006" s="301" t="str">
        <f>IF( $AV1006, IFERROR( IF(MATCH( $E1006, 顎音化聲母!$H$9:$H$37, 0), TRUE, FALSE), FALSE), "")</f>
        <v/>
      </c>
      <c r="AX1006" s="301" t="str">
        <f t="array" ref="AX1006">IF( AND($AV1006, $AW1006), INDEX(顎音化聲母資料表, MATCH( $D1006 &amp; $E1006, 顎音化聲母!$L$5:$L$136, 0), 3), "")</f>
        <v/>
      </c>
      <c r="AY1006" s="301" t="e">
        <f t="shared" si="398"/>
        <v>#REF!</v>
      </c>
      <c r="AZ1006" s="362" t="e">
        <f t="array" ref="AZ1006">IF($AY1006="", "", IF( $AX1006&lt;&gt;"", $AX1006,INDEX(聲母資料表, $AY1006, $AZ$5)))</f>
        <v>#REF!</v>
      </c>
      <c r="BA1006" s="362" t="e">
        <f t="array" ref="BA1006">IF($X1006, "", INDEX(方音八音反切資料表, $AE1006, $AJ1006))</f>
        <v>#REF!</v>
      </c>
    </row>
    <row r="1007" spans="2:53">
      <c r="B1007" s="307">
        <f t="shared" si="379"/>
        <v>1000</v>
      </c>
      <c r="C1007" s="404" t="e">
        <f>MID(#REF!, B1007, 1)</f>
        <v>#REF!</v>
      </c>
      <c r="D1007" s="312"/>
      <c r="E1007" s="312"/>
      <c r="F1007" s="296"/>
      <c r="G1007" s="418" t="e">
        <f t="shared" si="380"/>
        <v>#REF!</v>
      </c>
      <c r="H1007" s="269" t="e" cm="1">
        <f t="array" ref="H1007">IF( OR($U1007, NOT($V1007), $X1007), "",  $AF1007 &amp; INDEX(中文數值資料表, $AJ1007, 2) &amp; $AC1007)</f>
        <v>#REF!</v>
      </c>
      <c r="I1007" s="332" t="e">
        <f t="shared" si="381"/>
        <v>#REF!</v>
      </c>
      <c r="J1007" s="333" t="e">
        <f t="shared" si="382"/>
        <v>#REF!</v>
      </c>
      <c r="K1007" s="334" t="e">
        <f t="shared" si="383"/>
        <v>#REF!</v>
      </c>
      <c r="L1007" s="335" t="e">
        <f t="shared" si="384"/>
        <v>#REF!</v>
      </c>
      <c r="M1007" s="270" t="e">
        <f t="shared" ca="1" si="385"/>
        <v>#REF!</v>
      </c>
      <c r="N1007" s="270" t="e">
        <f t="shared" ca="1" si="386"/>
        <v>#REF!</v>
      </c>
      <c r="O1007" s="270" t="e">
        <f t="shared" ca="1" si="387"/>
        <v>#REF!</v>
      </c>
      <c r="P1007" s="270" t="e">
        <f t="shared" ca="1" si="402"/>
        <v>#REF!</v>
      </c>
      <c r="Q1007" s="270" t="e">
        <f t="shared" ca="1" si="402"/>
        <v>#REF!</v>
      </c>
      <c r="R1007" s="271" t="e">
        <f t="shared" ca="1" si="389"/>
        <v>#REF!</v>
      </c>
      <c r="S1007" s="271" t="e">
        <f t="shared" ca="1" si="390"/>
        <v>#REF!</v>
      </c>
      <c r="T1007" s="244"/>
      <c r="U1007" s="272" t="b">
        <f t="shared" si="391"/>
        <v>0</v>
      </c>
      <c r="V1007" s="272" t="e">
        <f t="shared" si="392"/>
        <v>#REF!</v>
      </c>
      <c r="W1007" s="272" t="e">
        <f t="shared" si="400"/>
        <v>#REF!</v>
      </c>
      <c r="X1007" s="272" t="e">
        <f t="shared" si="393"/>
        <v>#REF!</v>
      </c>
      <c r="Y1007" s="272" t="e">
        <f t="shared" si="394"/>
        <v>#REF!</v>
      </c>
      <c r="Z1007" s="298"/>
      <c r="AA1007" s="305" t="e">
        <f t="shared" si="395"/>
        <v>#REF!</v>
      </c>
      <c r="AB1007" s="301" t="e" cm="1">
        <f t="array" ref="AB1007">IF( $AA1007="", "", INDEX(聲母資料表, $AA1007, AB$5))</f>
        <v>#REF!</v>
      </c>
      <c r="AC1007" s="301" t="e" cm="1">
        <f t="array" ref="AC1007">IF( $AA1007="", "", INDEX(聲母資料表, $AA1007, AC$5))</f>
        <v>#REF!</v>
      </c>
      <c r="AD1007" s="305" t="e">
        <f t="shared" si="396"/>
        <v>#REF!</v>
      </c>
      <c r="AE1007" s="301" t="e" cm="1">
        <f t="array" ref="AE1007">IF( $X1007, "", INDEX(韻母資料表, AD1007, AE$5))</f>
        <v>#REF!</v>
      </c>
      <c r="AF1007" s="301" t="e" cm="1">
        <f t="array" ref="AF1007">IF( $X1007, "", INDEX(韻母資料表, AE1007, AF$5))</f>
        <v>#REF!</v>
      </c>
      <c r="AG1007" s="298"/>
      <c r="AH1007" s="301" t="e">
        <f t="array" ref="AH1007">IF( $X1007, "", IF( INDEX(韻母資料表, AD1007, $AH$5) = "入聲", TRUE, FALSE) )</f>
        <v>#REF!</v>
      </c>
      <c r="AI1007" s="302" t="e">
        <f t="shared" si="397"/>
        <v>#REF!</v>
      </c>
      <c r="AJ1007" s="302" t="e">
        <f t="shared" si="401"/>
        <v>#REF!</v>
      </c>
      <c r="AK1007" s="362" t="e">
        <f t="array" ref="AK1007">IF( $X1007, "", INDEX(韻母資料表, $AD1007, $AK$5))</f>
        <v>#REF!</v>
      </c>
      <c r="AL1007" s="362" t="e">
        <f t="array" ref="AL1007">IF($X1007, "", INDEX(白話字韻母八聲調資料表, $AE1007, $AJ1007))</f>
        <v>#REF!</v>
      </c>
      <c r="AM1007" s="298"/>
      <c r="AN1007" s="362" t="e" cm="1">
        <f t="array" ref="AN1007">IF($W1007, "", INDEX(聲母資料表, $AA1007, AN$5))</f>
        <v>#REF!</v>
      </c>
      <c r="AO1007" s="367" t="e" cm="1">
        <f t="array" ref="AO1007">IF($X1007, "", INDEX(韻母資料表, $AD1007, AO$5))</f>
        <v>#REF!</v>
      </c>
      <c r="AP1007" s="362" t="e" cm="1">
        <f t="array" ref="AP1007">IF($X1007, "", INDEX(台羅韻母八聲調資料表, $AE1007, $F1007))</f>
        <v>#REF!</v>
      </c>
      <c r="AQ1007" s="298"/>
      <c r="AR1007" s="302" t="e">
        <f t="array" ref="AR1007">IF($W1007, "", INDEX(聲母資料表, $AA1007, $AR$5))</f>
        <v>#REF!</v>
      </c>
      <c r="AS1007" s="303" t="e">
        <f t="array" ref="AS1007">IF($X1007, "", INDEX(韻母資料表, $AD1007, $AS$5))</f>
        <v>#REF!</v>
      </c>
      <c r="AT1007" s="302" t="e">
        <f t="array" ref="AT1007">IF($X1007, "", INDEX(閩拼韻母八聲調資料表, $AE1007, $AJ1007))</f>
        <v>#REF!</v>
      </c>
      <c r="AV1007" s="301" t="b">
        <f t="shared" si="399"/>
        <v>0</v>
      </c>
      <c r="AW1007" s="301" t="str">
        <f>IF( $AV1007, IFERROR( IF(MATCH( $E1007, 顎音化聲母!$H$9:$H$37, 0), TRUE, FALSE), FALSE), "")</f>
        <v/>
      </c>
      <c r="AX1007" s="301" t="str">
        <f t="array" ref="AX1007">IF( AND($AV1007, $AW1007), INDEX(顎音化聲母資料表, MATCH( $D1007 &amp; $E1007, 顎音化聲母!$L$5:$L$136, 0), 3), "")</f>
        <v/>
      </c>
      <c r="AY1007" s="301" t="e">
        <f t="shared" si="398"/>
        <v>#REF!</v>
      </c>
      <c r="AZ1007" s="362" t="e">
        <f t="array" ref="AZ1007">IF($AY1007="", "", IF( $AX1007&lt;&gt;"", $AX1007,INDEX(聲母資料表, $AY1007, $AZ$5)))</f>
        <v>#REF!</v>
      </c>
      <c r="BA1007" s="362" t="e">
        <f t="array" ref="BA1007">IF($X1007, "", INDEX(方音八音反切資料表, $AE1007, $AJ1007))</f>
        <v>#REF!</v>
      </c>
    </row>
    <row r="1008" spans="2:53">
      <c r="B1008" s="307">
        <f t="shared" si="379"/>
        <v>1001</v>
      </c>
      <c r="C1008" s="404" t="e">
        <f>MID(#REF!, B1008, 1)</f>
        <v>#REF!</v>
      </c>
      <c r="D1008" s="312"/>
      <c r="E1008" s="312"/>
      <c r="F1008" s="296"/>
      <c r="G1008" s="418" t="e">
        <f t="shared" si="380"/>
        <v>#REF!</v>
      </c>
      <c r="H1008" s="269" t="e" cm="1">
        <f t="array" ref="H1008">IF( OR($U1008, NOT($V1008), $X1008), "",  $AF1008 &amp; INDEX(中文數值資料表, $AJ1008, 2) &amp; $AC1008)</f>
        <v>#REF!</v>
      </c>
      <c r="I1008" s="332" t="e">
        <f t="shared" si="381"/>
        <v>#REF!</v>
      </c>
      <c r="J1008" s="333" t="e">
        <f t="shared" si="382"/>
        <v>#REF!</v>
      </c>
      <c r="K1008" s="334" t="e">
        <f t="shared" si="383"/>
        <v>#REF!</v>
      </c>
      <c r="L1008" s="335" t="e">
        <f t="shared" si="384"/>
        <v>#REF!</v>
      </c>
      <c r="M1008" s="270" t="e">
        <f t="shared" ca="1" si="385"/>
        <v>#REF!</v>
      </c>
      <c r="N1008" s="270" t="e">
        <f t="shared" ca="1" si="386"/>
        <v>#REF!</v>
      </c>
      <c r="O1008" s="270" t="e">
        <f t="shared" ca="1" si="387"/>
        <v>#REF!</v>
      </c>
      <c r="P1008" s="270" t="e">
        <f t="shared" ref="P1008:Q1027" ca="1" si="403">IF( $U1008, ($C1008 &amp; CHAR(10)), IF($C1008=CHAR(10), (CHAR(10) &amp; "&lt;/p&gt;" &amp; CHAR(10) &amp; "&lt;p&gt;" &amp; CHAR(10)), "&lt;ruby&gt;" &amp; $C1008 &amp; "&lt;rt&gt;" &amp; INDIRECT( ADDRESS(ROW(), COLUMN() - $P$5) ) &amp; "&lt;/rt&gt;&lt;/ruby&gt;" &amp; CHAR(10)))</f>
        <v>#REF!</v>
      </c>
      <c r="Q1008" s="270" t="e">
        <f t="shared" ca="1" si="403"/>
        <v>#REF!</v>
      </c>
      <c r="R1008" s="271" t="e">
        <f t="shared" ca="1" si="389"/>
        <v>#REF!</v>
      </c>
      <c r="S1008" s="271" t="e">
        <f t="shared" ca="1" si="390"/>
        <v>#REF!</v>
      </c>
      <c r="T1008" s="244"/>
      <c r="U1008" s="272" t="b">
        <f t="shared" si="391"/>
        <v>0</v>
      </c>
      <c r="V1008" s="272" t="e">
        <f t="shared" si="392"/>
        <v>#REF!</v>
      </c>
      <c r="W1008" s="272" t="e">
        <f t="shared" si="400"/>
        <v>#REF!</v>
      </c>
      <c r="X1008" s="272" t="e">
        <f t="shared" si="393"/>
        <v>#REF!</v>
      </c>
      <c r="Y1008" s="272" t="e">
        <f t="shared" si="394"/>
        <v>#REF!</v>
      </c>
      <c r="Z1008" s="298"/>
      <c r="AA1008" s="305" t="e">
        <f t="shared" si="395"/>
        <v>#REF!</v>
      </c>
      <c r="AB1008" s="301" t="e" cm="1">
        <f t="array" ref="AB1008">IF( $AA1008="", "", INDEX(聲母資料表, $AA1008, AB$5))</f>
        <v>#REF!</v>
      </c>
      <c r="AC1008" s="301" t="e" cm="1">
        <f t="array" ref="AC1008">IF( $AA1008="", "", INDEX(聲母資料表, $AA1008, AC$5))</f>
        <v>#REF!</v>
      </c>
      <c r="AD1008" s="305" t="e">
        <f t="shared" si="396"/>
        <v>#REF!</v>
      </c>
      <c r="AE1008" s="301" t="e" cm="1">
        <f t="array" ref="AE1008">IF( $X1008, "", INDEX(韻母資料表, AD1008, AE$5))</f>
        <v>#REF!</v>
      </c>
      <c r="AF1008" s="301" t="e" cm="1">
        <f t="array" ref="AF1008">IF( $X1008, "", INDEX(韻母資料表, AE1008, AF$5))</f>
        <v>#REF!</v>
      </c>
      <c r="AG1008" s="298"/>
      <c r="AH1008" s="301" t="e">
        <f t="array" ref="AH1008">IF( $X1008, "", IF( INDEX(韻母資料表, AD1008, $AH$5) = "入聲", TRUE, FALSE) )</f>
        <v>#REF!</v>
      </c>
      <c r="AI1008" s="302" t="e">
        <f t="shared" si="397"/>
        <v>#REF!</v>
      </c>
      <c r="AJ1008" s="302" t="e">
        <f t="shared" si="401"/>
        <v>#REF!</v>
      </c>
      <c r="AK1008" s="362" t="e">
        <f t="array" ref="AK1008">IF( $X1008, "", INDEX(韻母資料表, $AD1008, $AK$5))</f>
        <v>#REF!</v>
      </c>
      <c r="AL1008" s="362" t="e">
        <f t="array" ref="AL1008">IF($X1008, "", INDEX(白話字韻母八聲調資料表, $AE1008, $AJ1008))</f>
        <v>#REF!</v>
      </c>
      <c r="AM1008" s="298"/>
      <c r="AN1008" s="362" t="e" cm="1">
        <f t="array" ref="AN1008">IF($W1008, "", INDEX(聲母資料表, $AA1008, AN$5))</f>
        <v>#REF!</v>
      </c>
      <c r="AO1008" s="367" t="e" cm="1">
        <f t="array" ref="AO1008">IF($X1008, "", INDEX(韻母資料表, $AD1008, AO$5))</f>
        <v>#REF!</v>
      </c>
      <c r="AP1008" s="362" t="e" cm="1">
        <f t="array" ref="AP1008">IF($X1008, "", INDEX(台羅韻母八聲調資料表, $AE1008, $F1008))</f>
        <v>#REF!</v>
      </c>
      <c r="AQ1008" s="298"/>
      <c r="AR1008" s="302" t="e">
        <f t="array" ref="AR1008">IF($W1008, "", INDEX(聲母資料表, $AA1008, $AR$5))</f>
        <v>#REF!</v>
      </c>
      <c r="AS1008" s="303" t="e">
        <f t="array" ref="AS1008">IF($X1008, "", INDEX(韻母資料表, $AD1008, $AS$5))</f>
        <v>#REF!</v>
      </c>
      <c r="AT1008" s="302" t="e">
        <f t="array" ref="AT1008">IF($X1008, "", INDEX(閩拼韻母八聲調資料表, $AE1008, $AJ1008))</f>
        <v>#REF!</v>
      </c>
      <c r="AV1008" s="301" t="b">
        <f t="shared" si="399"/>
        <v>0</v>
      </c>
      <c r="AW1008" s="301" t="str">
        <f>IF( $AV1008, IFERROR( IF(MATCH( $E1008, 顎音化聲母!$H$9:$H$37, 0), TRUE, FALSE), FALSE), "")</f>
        <v/>
      </c>
      <c r="AX1008" s="301" t="str">
        <f t="array" ref="AX1008">IF( AND($AV1008, $AW1008), INDEX(顎音化聲母資料表, MATCH( $D1008 &amp; $E1008, 顎音化聲母!$L$5:$L$136, 0), 3), "")</f>
        <v/>
      </c>
      <c r="AY1008" s="301" t="e">
        <f t="shared" si="398"/>
        <v>#REF!</v>
      </c>
      <c r="AZ1008" s="362" t="e">
        <f t="array" ref="AZ1008">IF($AY1008="", "", IF( $AX1008&lt;&gt;"", $AX1008,INDEX(聲母資料表, $AY1008, $AZ$5)))</f>
        <v>#REF!</v>
      </c>
      <c r="BA1008" s="362" t="e">
        <f t="array" ref="BA1008">IF($X1008, "", INDEX(方音八音反切資料表, $AE1008, $AJ1008))</f>
        <v>#REF!</v>
      </c>
    </row>
    <row r="1009" spans="2:53">
      <c r="B1009" s="307">
        <f t="shared" si="379"/>
        <v>1002</v>
      </c>
      <c r="C1009" s="404" t="e">
        <f>MID(#REF!, B1009, 1)</f>
        <v>#REF!</v>
      </c>
      <c r="D1009" s="312"/>
      <c r="E1009" s="312"/>
      <c r="F1009" s="296"/>
      <c r="G1009" s="418" t="e">
        <f t="shared" si="380"/>
        <v>#REF!</v>
      </c>
      <c r="H1009" s="269" t="e" cm="1">
        <f t="array" ref="H1009">IF( OR($U1009, NOT($V1009), $X1009), "",  $AF1009 &amp; INDEX(中文數值資料表, $AJ1009, 2) &amp; $AC1009)</f>
        <v>#REF!</v>
      </c>
      <c r="I1009" s="332" t="e">
        <f t="shared" si="381"/>
        <v>#REF!</v>
      </c>
      <c r="J1009" s="333" t="e">
        <f t="shared" si="382"/>
        <v>#REF!</v>
      </c>
      <c r="K1009" s="334" t="e">
        <f t="shared" si="383"/>
        <v>#REF!</v>
      </c>
      <c r="L1009" s="335" t="e">
        <f t="shared" si="384"/>
        <v>#REF!</v>
      </c>
      <c r="M1009" s="270" t="e">
        <f t="shared" ca="1" si="385"/>
        <v>#REF!</v>
      </c>
      <c r="N1009" s="270" t="e">
        <f t="shared" ca="1" si="386"/>
        <v>#REF!</v>
      </c>
      <c r="O1009" s="270" t="e">
        <f t="shared" ca="1" si="387"/>
        <v>#REF!</v>
      </c>
      <c r="P1009" s="270" t="e">
        <f t="shared" ca="1" si="403"/>
        <v>#REF!</v>
      </c>
      <c r="Q1009" s="270" t="e">
        <f t="shared" ca="1" si="403"/>
        <v>#REF!</v>
      </c>
      <c r="R1009" s="271" t="e">
        <f t="shared" ca="1" si="389"/>
        <v>#REF!</v>
      </c>
      <c r="S1009" s="271" t="e">
        <f t="shared" ca="1" si="390"/>
        <v>#REF!</v>
      </c>
      <c r="T1009" s="244"/>
      <c r="U1009" s="272" t="b">
        <f t="shared" si="391"/>
        <v>0</v>
      </c>
      <c r="V1009" s="272" t="e">
        <f t="shared" si="392"/>
        <v>#REF!</v>
      </c>
      <c r="W1009" s="272" t="e">
        <f t="shared" si="400"/>
        <v>#REF!</v>
      </c>
      <c r="X1009" s="272" t="e">
        <f t="shared" si="393"/>
        <v>#REF!</v>
      </c>
      <c r="Y1009" s="272" t="e">
        <f t="shared" si="394"/>
        <v>#REF!</v>
      </c>
      <c r="Z1009" s="298"/>
      <c r="AA1009" s="305" t="e">
        <f t="shared" si="395"/>
        <v>#REF!</v>
      </c>
      <c r="AB1009" s="301" t="e" cm="1">
        <f t="array" ref="AB1009">IF( $AA1009="", "", INDEX(聲母資料表, $AA1009, AB$5))</f>
        <v>#REF!</v>
      </c>
      <c r="AC1009" s="301" t="e" cm="1">
        <f t="array" ref="AC1009">IF( $AA1009="", "", INDEX(聲母資料表, $AA1009, AC$5))</f>
        <v>#REF!</v>
      </c>
      <c r="AD1009" s="305" t="e">
        <f t="shared" si="396"/>
        <v>#REF!</v>
      </c>
      <c r="AE1009" s="301" t="e" cm="1">
        <f t="array" ref="AE1009">IF( $X1009, "", INDEX(韻母資料表, AD1009, AE$5))</f>
        <v>#REF!</v>
      </c>
      <c r="AF1009" s="301" t="e" cm="1">
        <f t="array" ref="AF1009">IF( $X1009, "", INDEX(韻母資料表, AE1009, AF$5))</f>
        <v>#REF!</v>
      </c>
      <c r="AG1009" s="298"/>
      <c r="AH1009" s="301" t="e">
        <f t="array" ref="AH1009">IF( $X1009, "", IF( INDEX(韻母資料表, AD1009, $AH$5) = "入聲", TRUE, FALSE) )</f>
        <v>#REF!</v>
      </c>
      <c r="AI1009" s="302" t="e">
        <f t="shared" si="397"/>
        <v>#REF!</v>
      </c>
      <c r="AJ1009" s="302" t="e">
        <f t="shared" si="401"/>
        <v>#REF!</v>
      </c>
      <c r="AK1009" s="362" t="e">
        <f t="array" ref="AK1009">IF( $X1009, "", INDEX(韻母資料表, $AD1009, $AK$5))</f>
        <v>#REF!</v>
      </c>
      <c r="AL1009" s="362" t="e">
        <f t="array" ref="AL1009">IF($X1009, "", INDEX(白話字韻母八聲調資料表, $AE1009, $AJ1009))</f>
        <v>#REF!</v>
      </c>
      <c r="AM1009" s="298"/>
      <c r="AN1009" s="362" t="e" cm="1">
        <f t="array" ref="AN1009">IF($W1009, "", INDEX(聲母資料表, $AA1009, AN$5))</f>
        <v>#REF!</v>
      </c>
      <c r="AO1009" s="367" t="e" cm="1">
        <f t="array" ref="AO1009">IF($X1009, "", INDEX(韻母資料表, $AD1009, AO$5))</f>
        <v>#REF!</v>
      </c>
      <c r="AP1009" s="362" t="e" cm="1">
        <f t="array" ref="AP1009">IF($X1009, "", INDEX(台羅韻母八聲調資料表, $AE1009, $F1009))</f>
        <v>#REF!</v>
      </c>
      <c r="AQ1009" s="298"/>
      <c r="AR1009" s="302" t="e">
        <f t="array" ref="AR1009">IF($W1009, "", INDEX(聲母資料表, $AA1009, $AR$5))</f>
        <v>#REF!</v>
      </c>
      <c r="AS1009" s="303" t="e">
        <f t="array" ref="AS1009">IF($X1009, "", INDEX(韻母資料表, $AD1009, $AS$5))</f>
        <v>#REF!</v>
      </c>
      <c r="AT1009" s="302" t="e">
        <f t="array" ref="AT1009">IF($X1009, "", INDEX(閩拼韻母八聲調資料表, $AE1009, $AJ1009))</f>
        <v>#REF!</v>
      </c>
      <c r="AV1009" s="301" t="b">
        <f t="shared" si="399"/>
        <v>0</v>
      </c>
      <c r="AW1009" s="301" t="str">
        <f>IF( $AV1009, IFERROR( IF(MATCH( $E1009, 顎音化聲母!$H$9:$H$37, 0), TRUE, FALSE), FALSE), "")</f>
        <v/>
      </c>
      <c r="AX1009" s="301" t="str">
        <f t="array" ref="AX1009">IF( AND($AV1009, $AW1009), INDEX(顎音化聲母資料表, MATCH( $D1009 &amp; $E1009, 顎音化聲母!$L$5:$L$136, 0), 3), "")</f>
        <v/>
      </c>
      <c r="AY1009" s="301" t="e">
        <f t="shared" si="398"/>
        <v>#REF!</v>
      </c>
      <c r="AZ1009" s="362" t="e">
        <f t="array" ref="AZ1009">IF($AY1009="", "", IF( $AX1009&lt;&gt;"", $AX1009,INDEX(聲母資料表, $AY1009, $AZ$5)))</f>
        <v>#REF!</v>
      </c>
      <c r="BA1009" s="362" t="e">
        <f t="array" ref="BA1009">IF($X1009, "", INDEX(方音八音反切資料表, $AE1009, $AJ1009))</f>
        <v>#REF!</v>
      </c>
    </row>
    <row r="1010" spans="2:53">
      <c r="B1010" s="307">
        <f t="shared" si="379"/>
        <v>1003</v>
      </c>
      <c r="C1010" s="404" t="e">
        <f>MID(#REF!, B1010, 1)</f>
        <v>#REF!</v>
      </c>
      <c r="D1010" s="312"/>
      <c r="E1010" s="312"/>
      <c r="F1010" s="296"/>
      <c r="G1010" s="418" t="e">
        <f t="shared" si="380"/>
        <v>#REF!</v>
      </c>
      <c r="H1010" s="269" t="e" cm="1">
        <f t="array" ref="H1010">IF( OR($U1010, NOT($V1010), $X1010), "",  $AF1010 &amp; INDEX(中文數值資料表, $AJ1010, 2) &amp; $AC1010)</f>
        <v>#REF!</v>
      </c>
      <c r="I1010" s="332" t="e">
        <f t="shared" si="381"/>
        <v>#REF!</v>
      </c>
      <c r="J1010" s="333" t="e">
        <f t="shared" si="382"/>
        <v>#REF!</v>
      </c>
      <c r="K1010" s="334" t="e">
        <f t="shared" si="383"/>
        <v>#REF!</v>
      </c>
      <c r="L1010" s="335" t="e">
        <f t="shared" si="384"/>
        <v>#REF!</v>
      </c>
      <c r="M1010" s="270" t="e">
        <f t="shared" ca="1" si="385"/>
        <v>#REF!</v>
      </c>
      <c r="N1010" s="270" t="e">
        <f t="shared" ca="1" si="386"/>
        <v>#REF!</v>
      </c>
      <c r="O1010" s="270" t="e">
        <f t="shared" ca="1" si="387"/>
        <v>#REF!</v>
      </c>
      <c r="P1010" s="270" t="e">
        <f t="shared" ca="1" si="403"/>
        <v>#REF!</v>
      </c>
      <c r="Q1010" s="270" t="e">
        <f t="shared" ca="1" si="403"/>
        <v>#REF!</v>
      </c>
      <c r="R1010" s="271" t="e">
        <f t="shared" ca="1" si="389"/>
        <v>#REF!</v>
      </c>
      <c r="S1010" s="271" t="e">
        <f t="shared" ca="1" si="390"/>
        <v>#REF!</v>
      </c>
      <c r="T1010" s="244"/>
      <c r="U1010" s="272" t="b">
        <f t="shared" si="391"/>
        <v>0</v>
      </c>
      <c r="V1010" s="272" t="e">
        <f t="shared" si="392"/>
        <v>#REF!</v>
      </c>
      <c r="W1010" s="272" t="e">
        <f t="shared" si="400"/>
        <v>#REF!</v>
      </c>
      <c r="X1010" s="272" t="e">
        <f t="shared" si="393"/>
        <v>#REF!</v>
      </c>
      <c r="Y1010" s="272" t="e">
        <f t="shared" si="394"/>
        <v>#REF!</v>
      </c>
      <c r="Z1010" s="298"/>
      <c r="AA1010" s="305" t="e">
        <f t="shared" si="395"/>
        <v>#REF!</v>
      </c>
      <c r="AB1010" s="301" t="e" cm="1">
        <f t="array" ref="AB1010">IF( $AA1010="", "", INDEX(聲母資料表, $AA1010, AB$5))</f>
        <v>#REF!</v>
      </c>
      <c r="AC1010" s="301" t="e" cm="1">
        <f t="array" ref="AC1010">IF( $AA1010="", "", INDEX(聲母資料表, $AA1010, AC$5))</f>
        <v>#REF!</v>
      </c>
      <c r="AD1010" s="305" t="e">
        <f t="shared" si="396"/>
        <v>#REF!</v>
      </c>
      <c r="AE1010" s="301" t="e" cm="1">
        <f t="array" ref="AE1010">IF( $X1010, "", INDEX(韻母資料表, AD1010, AE$5))</f>
        <v>#REF!</v>
      </c>
      <c r="AF1010" s="301" t="e" cm="1">
        <f t="array" ref="AF1010">IF( $X1010, "", INDEX(韻母資料表, AE1010, AF$5))</f>
        <v>#REF!</v>
      </c>
      <c r="AG1010" s="298"/>
      <c r="AH1010" s="301" t="e">
        <f t="array" ref="AH1010">IF( $X1010, "", IF( INDEX(韻母資料表, AD1010, $AH$5) = "入聲", TRUE, FALSE) )</f>
        <v>#REF!</v>
      </c>
      <c r="AI1010" s="302" t="e">
        <f t="shared" si="397"/>
        <v>#REF!</v>
      </c>
      <c r="AJ1010" s="302" t="e">
        <f t="shared" si="401"/>
        <v>#REF!</v>
      </c>
      <c r="AK1010" s="362" t="e">
        <f t="array" ref="AK1010">IF( $X1010, "", INDEX(韻母資料表, $AD1010, $AK$5))</f>
        <v>#REF!</v>
      </c>
      <c r="AL1010" s="362" t="e">
        <f t="array" ref="AL1010">IF($X1010, "", INDEX(白話字韻母八聲調資料表, $AE1010, $AJ1010))</f>
        <v>#REF!</v>
      </c>
      <c r="AM1010" s="298"/>
      <c r="AN1010" s="362" t="e" cm="1">
        <f t="array" ref="AN1010">IF($W1010, "", INDEX(聲母資料表, $AA1010, AN$5))</f>
        <v>#REF!</v>
      </c>
      <c r="AO1010" s="367" t="e" cm="1">
        <f t="array" ref="AO1010">IF($X1010, "", INDEX(韻母資料表, $AD1010, AO$5))</f>
        <v>#REF!</v>
      </c>
      <c r="AP1010" s="362" t="e" cm="1">
        <f t="array" ref="AP1010">IF($X1010, "", INDEX(台羅韻母八聲調資料表, $AE1010, $F1010))</f>
        <v>#REF!</v>
      </c>
      <c r="AQ1010" s="298"/>
      <c r="AR1010" s="302" t="e">
        <f t="array" ref="AR1010">IF($W1010, "", INDEX(聲母資料表, $AA1010, $AR$5))</f>
        <v>#REF!</v>
      </c>
      <c r="AS1010" s="303" t="e">
        <f t="array" ref="AS1010">IF($X1010, "", INDEX(韻母資料表, $AD1010, $AS$5))</f>
        <v>#REF!</v>
      </c>
      <c r="AT1010" s="302" t="e">
        <f t="array" ref="AT1010">IF($X1010, "", INDEX(閩拼韻母八聲調資料表, $AE1010, $AJ1010))</f>
        <v>#REF!</v>
      </c>
      <c r="AV1010" s="301" t="b">
        <f t="shared" si="399"/>
        <v>0</v>
      </c>
      <c r="AW1010" s="301" t="str">
        <f>IF( $AV1010, IFERROR( IF(MATCH( $E1010, 顎音化聲母!$H$9:$H$37, 0), TRUE, FALSE), FALSE), "")</f>
        <v/>
      </c>
      <c r="AX1010" s="301" t="str">
        <f t="array" ref="AX1010">IF( AND($AV1010, $AW1010), INDEX(顎音化聲母資料表, MATCH( $D1010 &amp; $E1010, 顎音化聲母!$L$5:$L$136, 0), 3), "")</f>
        <v/>
      </c>
      <c r="AY1010" s="301" t="e">
        <f t="shared" si="398"/>
        <v>#REF!</v>
      </c>
      <c r="AZ1010" s="362" t="e">
        <f t="array" ref="AZ1010">IF($AY1010="", "", IF( $AX1010&lt;&gt;"", $AX1010,INDEX(聲母資料表, $AY1010, $AZ$5)))</f>
        <v>#REF!</v>
      </c>
      <c r="BA1010" s="362" t="e">
        <f t="array" ref="BA1010">IF($X1010, "", INDEX(方音八音反切資料表, $AE1010, $AJ1010))</f>
        <v>#REF!</v>
      </c>
    </row>
    <row r="1011" spans="2:53">
      <c r="B1011" s="307">
        <f t="shared" si="379"/>
        <v>1004</v>
      </c>
      <c r="C1011" s="404" t="e">
        <f>MID(#REF!, B1011, 1)</f>
        <v>#REF!</v>
      </c>
      <c r="D1011" s="312"/>
      <c r="E1011" s="312"/>
      <c r="F1011" s="296"/>
      <c r="G1011" s="418" t="e">
        <f t="shared" si="380"/>
        <v>#REF!</v>
      </c>
      <c r="H1011" s="269" t="e" cm="1">
        <f t="array" ref="H1011">IF( OR($U1011, NOT($V1011), $X1011), "",  $AF1011 &amp; INDEX(中文數值資料表, $AJ1011, 2) &amp; $AC1011)</f>
        <v>#REF!</v>
      </c>
      <c r="I1011" s="332" t="e">
        <f t="shared" si="381"/>
        <v>#REF!</v>
      </c>
      <c r="J1011" s="333" t="e">
        <f t="shared" si="382"/>
        <v>#REF!</v>
      </c>
      <c r="K1011" s="334" t="e">
        <f t="shared" si="383"/>
        <v>#REF!</v>
      </c>
      <c r="L1011" s="335" t="e">
        <f t="shared" si="384"/>
        <v>#REF!</v>
      </c>
      <c r="M1011" s="270" t="e">
        <f t="shared" ca="1" si="385"/>
        <v>#REF!</v>
      </c>
      <c r="N1011" s="270" t="e">
        <f t="shared" ca="1" si="386"/>
        <v>#REF!</v>
      </c>
      <c r="O1011" s="270" t="e">
        <f t="shared" ca="1" si="387"/>
        <v>#REF!</v>
      </c>
      <c r="P1011" s="270" t="e">
        <f t="shared" ca="1" si="403"/>
        <v>#REF!</v>
      </c>
      <c r="Q1011" s="270" t="e">
        <f t="shared" ca="1" si="403"/>
        <v>#REF!</v>
      </c>
      <c r="R1011" s="271" t="e">
        <f t="shared" ca="1" si="389"/>
        <v>#REF!</v>
      </c>
      <c r="S1011" s="271" t="e">
        <f t="shared" ca="1" si="390"/>
        <v>#REF!</v>
      </c>
      <c r="T1011" s="244"/>
      <c r="U1011" s="272" t="b">
        <f t="shared" si="391"/>
        <v>0</v>
      </c>
      <c r="V1011" s="272" t="e">
        <f t="shared" si="392"/>
        <v>#REF!</v>
      </c>
      <c r="W1011" s="272" t="e">
        <f t="shared" si="400"/>
        <v>#REF!</v>
      </c>
      <c r="X1011" s="272" t="e">
        <f t="shared" si="393"/>
        <v>#REF!</v>
      </c>
      <c r="Y1011" s="272" t="e">
        <f t="shared" si="394"/>
        <v>#REF!</v>
      </c>
      <c r="Z1011" s="298"/>
      <c r="AA1011" s="305" t="e">
        <f t="shared" si="395"/>
        <v>#REF!</v>
      </c>
      <c r="AB1011" s="301" t="e" cm="1">
        <f t="array" ref="AB1011">IF( $AA1011="", "", INDEX(聲母資料表, $AA1011, AB$5))</f>
        <v>#REF!</v>
      </c>
      <c r="AC1011" s="301" t="e" cm="1">
        <f t="array" ref="AC1011">IF( $AA1011="", "", INDEX(聲母資料表, $AA1011, AC$5))</f>
        <v>#REF!</v>
      </c>
      <c r="AD1011" s="305" t="e">
        <f t="shared" si="396"/>
        <v>#REF!</v>
      </c>
      <c r="AE1011" s="301" t="e" cm="1">
        <f t="array" ref="AE1011">IF( $X1011, "", INDEX(韻母資料表, AD1011, AE$5))</f>
        <v>#REF!</v>
      </c>
      <c r="AF1011" s="301" t="e" cm="1">
        <f t="array" ref="AF1011">IF( $X1011, "", INDEX(韻母資料表, AE1011, AF$5))</f>
        <v>#REF!</v>
      </c>
      <c r="AG1011" s="298"/>
      <c r="AH1011" s="301" t="e">
        <f t="array" ref="AH1011">IF( $X1011, "", IF( INDEX(韻母資料表, AD1011, $AH$5) = "入聲", TRUE, FALSE) )</f>
        <v>#REF!</v>
      </c>
      <c r="AI1011" s="302" t="e">
        <f t="shared" si="397"/>
        <v>#REF!</v>
      </c>
      <c r="AJ1011" s="302" t="e">
        <f t="shared" si="401"/>
        <v>#REF!</v>
      </c>
      <c r="AK1011" s="362" t="e">
        <f t="array" ref="AK1011">IF( $X1011, "", INDEX(韻母資料表, $AD1011, $AK$5))</f>
        <v>#REF!</v>
      </c>
      <c r="AL1011" s="362" t="e">
        <f t="array" ref="AL1011">IF($X1011, "", INDEX(白話字韻母八聲調資料表, $AE1011, $AJ1011))</f>
        <v>#REF!</v>
      </c>
      <c r="AM1011" s="298"/>
      <c r="AN1011" s="362" t="e" cm="1">
        <f t="array" ref="AN1011">IF($W1011, "", INDEX(聲母資料表, $AA1011, AN$5))</f>
        <v>#REF!</v>
      </c>
      <c r="AO1011" s="367" t="e" cm="1">
        <f t="array" ref="AO1011">IF($X1011, "", INDEX(韻母資料表, $AD1011, AO$5))</f>
        <v>#REF!</v>
      </c>
      <c r="AP1011" s="362" t="e" cm="1">
        <f t="array" ref="AP1011">IF($X1011, "", INDEX(台羅韻母八聲調資料表, $AE1011, $F1011))</f>
        <v>#REF!</v>
      </c>
      <c r="AQ1011" s="298"/>
      <c r="AR1011" s="302" t="e">
        <f t="array" ref="AR1011">IF($W1011, "", INDEX(聲母資料表, $AA1011, $AR$5))</f>
        <v>#REF!</v>
      </c>
      <c r="AS1011" s="303" t="e">
        <f t="array" ref="AS1011">IF($X1011, "", INDEX(韻母資料表, $AD1011, $AS$5))</f>
        <v>#REF!</v>
      </c>
      <c r="AT1011" s="302" t="e">
        <f t="array" ref="AT1011">IF($X1011, "", INDEX(閩拼韻母八聲調資料表, $AE1011, $AJ1011))</f>
        <v>#REF!</v>
      </c>
      <c r="AV1011" s="301" t="b">
        <f t="shared" si="399"/>
        <v>0</v>
      </c>
      <c r="AW1011" s="301" t="str">
        <f>IF( $AV1011, IFERROR( IF(MATCH( $E1011, 顎音化聲母!$H$9:$H$37, 0), TRUE, FALSE), FALSE), "")</f>
        <v/>
      </c>
      <c r="AX1011" s="301" t="str">
        <f t="array" ref="AX1011">IF( AND($AV1011, $AW1011), INDEX(顎音化聲母資料表, MATCH( $D1011 &amp; $E1011, 顎音化聲母!$L$5:$L$136, 0), 3), "")</f>
        <v/>
      </c>
      <c r="AY1011" s="301" t="e">
        <f t="shared" si="398"/>
        <v>#REF!</v>
      </c>
      <c r="AZ1011" s="362" t="e">
        <f t="array" ref="AZ1011">IF($AY1011="", "", IF( $AX1011&lt;&gt;"", $AX1011,INDEX(聲母資料表, $AY1011, $AZ$5)))</f>
        <v>#REF!</v>
      </c>
      <c r="BA1011" s="362" t="e">
        <f t="array" ref="BA1011">IF($X1011, "", INDEX(方音八音反切資料表, $AE1011, $AJ1011))</f>
        <v>#REF!</v>
      </c>
    </row>
    <row r="1012" spans="2:53">
      <c r="B1012" s="307">
        <f t="shared" si="379"/>
        <v>1005</v>
      </c>
      <c r="C1012" s="404" t="e">
        <f>MID(#REF!, B1012, 1)</f>
        <v>#REF!</v>
      </c>
      <c r="D1012" s="312"/>
      <c r="E1012" s="312"/>
      <c r="F1012" s="296"/>
      <c r="G1012" s="418" t="e">
        <f t="shared" si="380"/>
        <v>#REF!</v>
      </c>
      <c r="H1012" s="269" t="e" cm="1">
        <f t="array" ref="H1012">IF( OR($U1012, NOT($V1012), $X1012), "",  $AF1012 &amp; INDEX(中文數值資料表, $AJ1012, 2) &amp; $AC1012)</f>
        <v>#REF!</v>
      </c>
      <c r="I1012" s="332" t="e">
        <f t="shared" si="381"/>
        <v>#REF!</v>
      </c>
      <c r="J1012" s="333" t="e">
        <f t="shared" si="382"/>
        <v>#REF!</v>
      </c>
      <c r="K1012" s="334" t="e">
        <f t="shared" si="383"/>
        <v>#REF!</v>
      </c>
      <c r="L1012" s="335" t="e">
        <f t="shared" si="384"/>
        <v>#REF!</v>
      </c>
      <c r="M1012" s="270" t="e">
        <f t="shared" ca="1" si="385"/>
        <v>#REF!</v>
      </c>
      <c r="N1012" s="270" t="e">
        <f t="shared" ca="1" si="386"/>
        <v>#REF!</v>
      </c>
      <c r="O1012" s="270" t="e">
        <f t="shared" ca="1" si="387"/>
        <v>#REF!</v>
      </c>
      <c r="P1012" s="270" t="e">
        <f t="shared" ca="1" si="403"/>
        <v>#REF!</v>
      </c>
      <c r="Q1012" s="270" t="e">
        <f t="shared" ca="1" si="403"/>
        <v>#REF!</v>
      </c>
      <c r="R1012" s="271" t="e">
        <f t="shared" ca="1" si="389"/>
        <v>#REF!</v>
      </c>
      <c r="S1012" s="271" t="e">
        <f t="shared" ca="1" si="390"/>
        <v>#REF!</v>
      </c>
      <c r="T1012" s="244"/>
      <c r="U1012" s="272" t="b">
        <f t="shared" si="391"/>
        <v>0</v>
      </c>
      <c r="V1012" s="272" t="e">
        <f t="shared" si="392"/>
        <v>#REF!</v>
      </c>
      <c r="W1012" s="272" t="e">
        <f t="shared" si="400"/>
        <v>#REF!</v>
      </c>
      <c r="X1012" s="272" t="e">
        <f t="shared" si="393"/>
        <v>#REF!</v>
      </c>
      <c r="Y1012" s="272" t="e">
        <f t="shared" si="394"/>
        <v>#REF!</v>
      </c>
      <c r="Z1012" s="298"/>
      <c r="AA1012" s="305" t="e">
        <f t="shared" si="395"/>
        <v>#REF!</v>
      </c>
      <c r="AB1012" s="301" t="e" cm="1">
        <f t="array" ref="AB1012">IF( $AA1012="", "", INDEX(聲母資料表, $AA1012, AB$5))</f>
        <v>#REF!</v>
      </c>
      <c r="AC1012" s="301" t="e" cm="1">
        <f t="array" ref="AC1012">IF( $AA1012="", "", INDEX(聲母資料表, $AA1012, AC$5))</f>
        <v>#REF!</v>
      </c>
      <c r="AD1012" s="305" t="e">
        <f t="shared" si="396"/>
        <v>#REF!</v>
      </c>
      <c r="AE1012" s="301" t="e" cm="1">
        <f t="array" ref="AE1012">IF( $X1012, "", INDEX(韻母資料表, AD1012, AE$5))</f>
        <v>#REF!</v>
      </c>
      <c r="AF1012" s="301" t="e" cm="1">
        <f t="array" ref="AF1012">IF( $X1012, "", INDEX(韻母資料表, AE1012, AF$5))</f>
        <v>#REF!</v>
      </c>
      <c r="AG1012" s="298"/>
      <c r="AH1012" s="301" t="e">
        <f t="array" ref="AH1012">IF( $X1012, "", IF( INDEX(韻母資料表, AD1012, $AH$5) = "入聲", TRUE, FALSE) )</f>
        <v>#REF!</v>
      </c>
      <c r="AI1012" s="302" t="e">
        <f t="shared" si="397"/>
        <v>#REF!</v>
      </c>
      <c r="AJ1012" s="302" t="e">
        <f t="shared" si="401"/>
        <v>#REF!</v>
      </c>
      <c r="AK1012" s="362" t="e">
        <f t="array" ref="AK1012">IF( $X1012, "", INDEX(韻母資料表, $AD1012, $AK$5))</f>
        <v>#REF!</v>
      </c>
      <c r="AL1012" s="362" t="e">
        <f t="array" ref="AL1012">IF($X1012, "", INDEX(白話字韻母八聲調資料表, $AE1012, $AJ1012))</f>
        <v>#REF!</v>
      </c>
      <c r="AM1012" s="298"/>
      <c r="AN1012" s="362" t="e" cm="1">
        <f t="array" ref="AN1012">IF($W1012, "", INDEX(聲母資料表, $AA1012, AN$5))</f>
        <v>#REF!</v>
      </c>
      <c r="AO1012" s="367" t="e" cm="1">
        <f t="array" ref="AO1012">IF($X1012, "", INDEX(韻母資料表, $AD1012, AO$5))</f>
        <v>#REF!</v>
      </c>
      <c r="AP1012" s="362" t="e" cm="1">
        <f t="array" ref="AP1012">IF($X1012, "", INDEX(台羅韻母八聲調資料表, $AE1012, $F1012))</f>
        <v>#REF!</v>
      </c>
      <c r="AQ1012" s="298"/>
      <c r="AR1012" s="302" t="e">
        <f t="array" ref="AR1012">IF($W1012, "", INDEX(聲母資料表, $AA1012, $AR$5))</f>
        <v>#REF!</v>
      </c>
      <c r="AS1012" s="303" t="e">
        <f t="array" ref="AS1012">IF($X1012, "", INDEX(韻母資料表, $AD1012, $AS$5))</f>
        <v>#REF!</v>
      </c>
      <c r="AT1012" s="302" t="e">
        <f t="array" ref="AT1012">IF($X1012, "", INDEX(閩拼韻母八聲調資料表, $AE1012, $AJ1012))</f>
        <v>#REF!</v>
      </c>
      <c r="AV1012" s="301" t="b">
        <f t="shared" si="399"/>
        <v>0</v>
      </c>
      <c r="AW1012" s="301" t="str">
        <f>IF( $AV1012, IFERROR( IF(MATCH( $E1012, 顎音化聲母!$H$9:$H$37, 0), TRUE, FALSE), FALSE), "")</f>
        <v/>
      </c>
      <c r="AX1012" s="301" t="str">
        <f t="array" ref="AX1012">IF( AND($AV1012, $AW1012), INDEX(顎音化聲母資料表, MATCH( $D1012 &amp; $E1012, 顎音化聲母!$L$5:$L$136, 0), 3), "")</f>
        <v/>
      </c>
      <c r="AY1012" s="301" t="e">
        <f t="shared" si="398"/>
        <v>#REF!</v>
      </c>
      <c r="AZ1012" s="362" t="e">
        <f t="array" ref="AZ1012">IF($AY1012="", "", IF( $AX1012&lt;&gt;"", $AX1012,INDEX(聲母資料表, $AY1012, $AZ$5)))</f>
        <v>#REF!</v>
      </c>
      <c r="BA1012" s="362" t="e">
        <f t="array" ref="BA1012">IF($X1012, "", INDEX(方音八音反切資料表, $AE1012, $AJ1012))</f>
        <v>#REF!</v>
      </c>
    </row>
    <row r="1013" spans="2:53">
      <c r="B1013" s="307">
        <f t="shared" si="379"/>
        <v>1006</v>
      </c>
      <c r="C1013" s="404" t="e">
        <f>MID(#REF!, B1013, 1)</f>
        <v>#REF!</v>
      </c>
      <c r="D1013" s="312"/>
      <c r="E1013" s="312"/>
      <c r="F1013" s="296"/>
      <c r="G1013" s="418" t="e">
        <f t="shared" si="380"/>
        <v>#REF!</v>
      </c>
      <c r="H1013" s="269" t="e" cm="1">
        <f t="array" ref="H1013">IF( OR($U1013, NOT($V1013), $X1013), "",  $AF1013 &amp; INDEX(中文數值資料表, $AJ1013, 2) &amp; $AC1013)</f>
        <v>#REF!</v>
      </c>
      <c r="I1013" s="332" t="e">
        <f t="shared" si="381"/>
        <v>#REF!</v>
      </c>
      <c r="J1013" s="333" t="e">
        <f t="shared" si="382"/>
        <v>#REF!</v>
      </c>
      <c r="K1013" s="334" t="e">
        <f t="shared" si="383"/>
        <v>#REF!</v>
      </c>
      <c r="L1013" s="335" t="e">
        <f t="shared" si="384"/>
        <v>#REF!</v>
      </c>
      <c r="M1013" s="270" t="e">
        <f t="shared" ca="1" si="385"/>
        <v>#REF!</v>
      </c>
      <c r="N1013" s="270" t="e">
        <f t="shared" ca="1" si="386"/>
        <v>#REF!</v>
      </c>
      <c r="O1013" s="270" t="e">
        <f t="shared" ca="1" si="387"/>
        <v>#REF!</v>
      </c>
      <c r="P1013" s="270" t="e">
        <f t="shared" ca="1" si="403"/>
        <v>#REF!</v>
      </c>
      <c r="Q1013" s="270" t="e">
        <f t="shared" ca="1" si="403"/>
        <v>#REF!</v>
      </c>
      <c r="R1013" s="271" t="e">
        <f t="shared" ca="1" si="389"/>
        <v>#REF!</v>
      </c>
      <c r="S1013" s="271" t="e">
        <f t="shared" ca="1" si="390"/>
        <v>#REF!</v>
      </c>
      <c r="T1013" s="244"/>
      <c r="U1013" s="272" t="b">
        <f t="shared" si="391"/>
        <v>0</v>
      </c>
      <c r="V1013" s="272" t="e">
        <f t="shared" si="392"/>
        <v>#REF!</v>
      </c>
      <c r="W1013" s="272" t="e">
        <f t="shared" si="400"/>
        <v>#REF!</v>
      </c>
      <c r="X1013" s="272" t="e">
        <f t="shared" si="393"/>
        <v>#REF!</v>
      </c>
      <c r="Y1013" s="272" t="e">
        <f t="shared" si="394"/>
        <v>#REF!</v>
      </c>
      <c r="Z1013" s="298"/>
      <c r="AA1013" s="305" t="e">
        <f t="shared" si="395"/>
        <v>#REF!</v>
      </c>
      <c r="AB1013" s="301" t="e" cm="1">
        <f t="array" ref="AB1013">IF( $AA1013="", "", INDEX(聲母資料表, $AA1013, AB$5))</f>
        <v>#REF!</v>
      </c>
      <c r="AC1013" s="301" t="e" cm="1">
        <f t="array" ref="AC1013">IF( $AA1013="", "", INDEX(聲母資料表, $AA1013, AC$5))</f>
        <v>#REF!</v>
      </c>
      <c r="AD1013" s="305" t="e">
        <f t="shared" si="396"/>
        <v>#REF!</v>
      </c>
      <c r="AE1013" s="301" t="e" cm="1">
        <f t="array" ref="AE1013">IF( $X1013, "", INDEX(韻母資料表, AD1013, AE$5))</f>
        <v>#REF!</v>
      </c>
      <c r="AF1013" s="301" t="e" cm="1">
        <f t="array" ref="AF1013">IF( $X1013, "", INDEX(韻母資料表, AE1013, AF$5))</f>
        <v>#REF!</v>
      </c>
      <c r="AG1013" s="298"/>
      <c r="AH1013" s="301" t="e">
        <f t="array" ref="AH1013">IF( $X1013, "", IF( INDEX(韻母資料表, AD1013, $AH$5) = "入聲", TRUE, FALSE) )</f>
        <v>#REF!</v>
      </c>
      <c r="AI1013" s="302" t="e">
        <f t="shared" si="397"/>
        <v>#REF!</v>
      </c>
      <c r="AJ1013" s="302" t="e">
        <f t="shared" si="401"/>
        <v>#REF!</v>
      </c>
      <c r="AK1013" s="362" t="e">
        <f t="array" ref="AK1013">IF( $X1013, "", INDEX(韻母資料表, $AD1013, $AK$5))</f>
        <v>#REF!</v>
      </c>
      <c r="AL1013" s="362" t="e">
        <f t="array" ref="AL1013">IF($X1013, "", INDEX(白話字韻母八聲調資料表, $AE1013, $AJ1013))</f>
        <v>#REF!</v>
      </c>
      <c r="AM1013" s="298"/>
      <c r="AN1013" s="362" t="e" cm="1">
        <f t="array" ref="AN1013">IF($W1013, "", INDEX(聲母資料表, $AA1013, AN$5))</f>
        <v>#REF!</v>
      </c>
      <c r="AO1013" s="367" t="e" cm="1">
        <f t="array" ref="AO1013">IF($X1013, "", INDEX(韻母資料表, $AD1013, AO$5))</f>
        <v>#REF!</v>
      </c>
      <c r="AP1013" s="362" t="e" cm="1">
        <f t="array" ref="AP1013">IF($X1013, "", INDEX(台羅韻母八聲調資料表, $AE1013, $F1013))</f>
        <v>#REF!</v>
      </c>
      <c r="AQ1013" s="298"/>
      <c r="AR1013" s="302" t="e">
        <f t="array" ref="AR1013">IF($W1013, "", INDEX(聲母資料表, $AA1013, $AR$5))</f>
        <v>#REF!</v>
      </c>
      <c r="AS1013" s="303" t="e">
        <f t="array" ref="AS1013">IF($X1013, "", INDEX(韻母資料表, $AD1013, $AS$5))</f>
        <v>#REF!</v>
      </c>
      <c r="AT1013" s="302" t="e">
        <f t="array" ref="AT1013">IF($X1013, "", INDEX(閩拼韻母八聲調資料表, $AE1013, $AJ1013))</f>
        <v>#REF!</v>
      </c>
      <c r="AV1013" s="301" t="b">
        <f t="shared" si="399"/>
        <v>0</v>
      </c>
      <c r="AW1013" s="301" t="str">
        <f>IF( $AV1013, IFERROR( IF(MATCH( $E1013, 顎音化聲母!$H$9:$H$37, 0), TRUE, FALSE), FALSE), "")</f>
        <v/>
      </c>
      <c r="AX1013" s="301" t="str">
        <f t="array" ref="AX1013">IF( AND($AV1013, $AW1013), INDEX(顎音化聲母資料表, MATCH( $D1013 &amp; $E1013, 顎音化聲母!$L$5:$L$136, 0), 3), "")</f>
        <v/>
      </c>
      <c r="AY1013" s="301" t="e">
        <f t="shared" si="398"/>
        <v>#REF!</v>
      </c>
      <c r="AZ1013" s="362" t="e">
        <f t="array" ref="AZ1013">IF($AY1013="", "", IF( $AX1013&lt;&gt;"", $AX1013,INDEX(聲母資料表, $AY1013, $AZ$5)))</f>
        <v>#REF!</v>
      </c>
      <c r="BA1013" s="362" t="e">
        <f t="array" ref="BA1013">IF($X1013, "", INDEX(方音八音反切資料表, $AE1013, $AJ1013))</f>
        <v>#REF!</v>
      </c>
    </row>
    <row r="1014" spans="2:53">
      <c r="B1014" s="307">
        <f t="shared" si="379"/>
        <v>1007</v>
      </c>
      <c r="C1014" s="404" t="e">
        <f>MID(#REF!, B1014, 1)</f>
        <v>#REF!</v>
      </c>
      <c r="D1014" s="312"/>
      <c r="E1014" s="312"/>
      <c r="F1014" s="296"/>
      <c r="G1014" s="418" t="e">
        <f t="shared" si="380"/>
        <v>#REF!</v>
      </c>
      <c r="H1014" s="269" t="e" cm="1">
        <f t="array" ref="H1014">IF( OR($U1014, NOT($V1014), $X1014), "",  $AF1014 &amp; INDEX(中文數值資料表, $AJ1014, 2) &amp; $AC1014)</f>
        <v>#REF!</v>
      </c>
      <c r="I1014" s="332" t="e">
        <f t="shared" si="381"/>
        <v>#REF!</v>
      </c>
      <c r="J1014" s="333" t="e">
        <f t="shared" si="382"/>
        <v>#REF!</v>
      </c>
      <c r="K1014" s="334" t="e">
        <f t="shared" si="383"/>
        <v>#REF!</v>
      </c>
      <c r="L1014" s="335" t="e">
        <f t="shared" si="384"/>
        <v>#REF!</v>
      </c>
      <c r="M1014" s="270" t="e">
        <f t="shared" ca="1" si="385"/>
        <v>#REF!</v>
      </c>
      <c r="N1014" s="270" t="e">
        <f t="shared" ca="1" si="386"/>
        <v>#REF!</v>
      </c>
      <c r="O1014" s="270" t="e">
        <f t="shared" ca="1" si="387"/>
        <v>#REF!</v>
      </c>
      <c r="P1014" s="270" t="e">
        <f t="shared" ca="1" si="403"/>
        <v>#REF!</v>
      </c>
      <c r="Q1014" s="270" t="e">
        <f t="shared" ca="1" si="403"/>
        <v>#REF!</v>
      </c>
      <c r="R1014" s="271" t="e">
        <f t="shared" ca="1" si="389"/>
        <v>#REF!</v>
      </c>
      <c r="S1014" s="271" t="e">
        <f t="shared" ca="1" si="390"/>
        <v>#REF!</v>
      </c>
      <c r="T1014" s="244"/>
      <c r="U1014" s="272" t="b">
        <f t="shared" si="391"/>
        <v>0</v>
      </c>
      <c r="V1014" s="272" t="e">
        <f t="shared" si="392"/>
        <v>#REF!</v>
      </c>
      <c r="W1014" s="272" t="e">
        <f t="shared" si="400"/>
        <v>#REF!</v>
      </c>
      <c r="X1014" s="272" t="e">
        <f t="shared" si="393"/>
        <v>#REF!</v>
      </c>
      <c r="Y1014" s="272" t="e">
        <f t="shared" si="394"/>
        <v>#REF!</v>
      </c>
      <c r="Z1014" s="298"/>
      <c r="AA1014" s="305" t="e">
        <f t="shared" si="395"/>
        <v>#REF!</v>
      </c>
      <c r="AB1014" s="301" t="e" cm="1">
        <f t="array" ref="AB1014">IF( $AA1014="", "", INDEX(聲母資料表, $AA1014, AB$5))</f>
        <v>#REF!</v>
      </c>
      <c r="AC1014" s="301" t="e" cm="1">
        <f t="array" ref="AC1014">IF( $AA1014="", "", INDEX(聲母資料表, $AA1014, AC$5))</f>
        <v>#REF!</v>
      </c>
      <c r="AD1014" s="305" t="e">
        <f t="shared" si="396"/>
        <v>#REF!</v>
      </c>
      <c r="AE1014" s="301" t="e" cm="1">
        <f t="array" ref="AE1014">IF( $X1014, "", INDEX(韻母資料表, AD1014, AE$5))</f>
        <v>#REF!</v>
      </c>
      <c r="AF1014" s="301" t="e" cm="1">
        <f t="array" ref="AF1014">IF( $X1014, "", INDEX(韻母資料表, AE1014, AF$5))</f>
        <v>#REF!</v>
      </c>
      <c r="AG1014" s="298"/>
      <c r="AH1014" s="301" t="e">
        <f t="array" ref="AH1014">IF( $X1014, "", IF( INDEX(韻母資料表, AD1014, $AH$5) = "入聲", TRUE, FALSE) )</f>
        <v>#REF!</v>
      </c>
      <c r="AI1014" s="302" t="e">
        <f t="shared" si="397"/>
        <v>#REF!</v>
      </c>
      <c r="AJ1014" s="302" t="e">
        <f t="shared" si="401"/>
        <v>#REF!</v>
      </c>
      <c r="AK1014" s="362" t="e">
        <f t="array" ref="AK1014">IF( $X1014, "", INDEX(韻母資料表, $AD1014, $AK$5))</f>
        <v>#REF!</v>
      </c>
      <c r="AL1014" s="362" t="e">
        <f t="array" ref="AL1014">IF($X1014, "", INDEX(白話字韻母八聲調資料表, $AE1014, $AJ1014))</f>
        <v>#REF!</v>
      </c>
      <c r="AM1014" s="298"/>
      <c r="AN1014" s="362" t="e" cm="1">
        <f t="array" ref="AN1014">IF($W1014, "", INDEX(聲母資料表, $AA1014, AN$5))</f>
        <v>#REF!</v>
      </c>
      <c r="AO1014" s="367" t="e" cm="1">
        <f t="array" ref="AO1014">IF($X1014, "", INDEX(韻母資料表, $AD1014, AO$5))</f>
        <v>#REF!</v>
      </c>
      <c r="AP1014" s="362" t="e" cm="1">
        <f t="array" ref="AP1014">IF($X1014, "", INDEX(台羅韻母八聲調資料表, $AE1014, $F1014))</f>
        <v>#REF!</v>
      </c>
      <c r="AQ1014" s="298"/>
      <c r="AR1014" s="302" t="e">
        <f t="array" ref="AR1014">IF($W1014, "", INDEX(聲母資料表, $AA1014, $AR$5))</f>
        <v>#REF!</v>
      </c>
      <c r="AS1014" s="303" t="e">
        <f t="array" ref="AS1014">IF($X1014, "", INDEX(韻母資料表, $AD1014, $AS$5))</f>
        <v>#REF!</v>
      </c>
      <c r="AT1014" s="302" t="e">
        <f t="array" ref="AT1014">IF($X1014, "", INDEX(閩拼韻母八聲調資料表, $AE1014, $AJ1014))</f>
        <v>#REF!</v>
      </c>
      <c r="AV1014" s="301" t="b">
        <f t="shared" si="399"/>
        <v>0</v>
      </c>
      <c r="AW1014" s="301" t="str">
        <f>IF( $AV1014, IFERROR( IF(MATCH( $E1014, 顎音化聲母!$H$9:$H$37, 0), TRUE, FALSE), FALSE), "")</f>
        <v/>
      </c>
      <c r="AX1014" s="301" t="str">
        <f t="array" ref="AX1014">IF( AND($AV1014, $AW1014), INDEX(顎音化聲母資料表, MATCH( $D1014 &amp; $E1014, 顎音化聲母!$L$5:$L$136, 0), 3), "")</f>
        <v/>
      </c>
      <c r="AY1014" s="301" t="e">
        <f t="shared" si="398"/>
        <v>#REF!</v>
      </c>
      <c r="AZ1014" s="362" t="e">
        <f t="array" ref="AZ1014">IF($AY1014="", "", IF( $AX1014&lt;&gt;"", $AX1014,INDEX(聲母資料表, $AY1014, $AZ$5)))</f>
        <v>#REF!</v>
      </c>
      <c r="BA1014" s="362" t="e">
        <f t="array" ref="BA1014">IF($X1014, "", INDEX(方音八音反切資料表, $AE1014, $AJ1014))</f>
        <v>#REF!</v>
      </c>
    </row>
    <row r="1015" spans="2:53">
      <c r="B1015" s="307">
        <f t="shared" si="379"/>
        <v>1008</v>
      </c>
      <c r="C1015" s="404" t="e">
        <f>MID(#REF!, B1015, 1)</f>
        <v>#REF!</v>
      </c>
      <c r="D1015" s="312"/>
      <c r="E1015" s="312"/>
      <c r="F1015" s="296"/>
      <c r="G1015" s="418" t="e">
        <f t="shared" si="380"/>
        <v>#REF!</v>
      </c>
      <c r="H1015" s="269" t="e" cm="1">
        <f t="array" ref="H1015">IF( OR($U1015, NOT($V1015), $X1015), "",  $AF1015 &amp; INDEX(中文數值資料表, $AJ1015, 2) &amp; $AC1015)</f>
        <v>#REF!</v>
      </c>
      <c r="I1015" s="332" t="e">
        <f t="shared" si="381"/>
        <v>#REF!</v>
      </c>
      <c r="J1015" s="333" t="e">
        <f t="shared" si="382"/>
        <v>#REF!</v>
      </c>
      <c r="K1015" s="334" t="e">
        <f t="shared" si="383"/>
        <v>#REF!</v>
      </c>
      <c r="L1015" s="335" t="e">
        <f t="shared" si="384"/>
        <v>#REF!</v>
      </c>
      <c r="M1015" s="270" t="e">
        <f t="shared" ca="1" si="385"/>
        <v>#REF!</v>
      </c>
      <c r="N1015" s="270" t="e">
        <f t="shared" ca="1" si="386"/>
        <v>#REF!</v>
      </c>
      <c r="O1015" s="270" t="e">
        <f t="shared" ca="1" si="387"/>
        <v>#REF!</v>
      </c>
      <c r="P1015" s="270" t="e">
        <f t="shared" ca="1" si="403"/>
        <v>#REF!</v>
      </c>
      <c r="Q1015" s="270" t="e">
        <f t="shared" ca="1" si="403"/>
        <v>#REF!</v>
      </c>
      <c r="R1015" s="271" t="e">
        <f t="shared" ca="1" si="389"/>
        <v>#REF!</v>
      </c>
      <c r="S1015" s="271" t="e">
        <f t="shared" ca="1" si="390"/>
        <v>#REF!</v>
      </c>
      <c r="T1015" s="244"/>
      <c r="U1015" s="272" t="b">
        <f t="shared" si="391"/>
        <v>0</v>
      </c>
      <c r="V1015" s="272" t="e">
        <f t="shared" si="392"/>
        <v>#REF!</v>
      </c>
      <c r="W1015" s="272" t="e">
        <f t="shared" si="400"/>
        <v>#REF!</v>
      </c>
      <c r="X1015" s="272" t="e">
        <f t="shared" si="393"/>
        <v>#REF!</v>
      </c>
      <c r="Y1015" s="272" t="e">
        <f t="shared" si="394"/>
        <v>#REF!</v>
      </c>
      <c r="Z1015" s="298"/>
      <c r="AA1015" s="305" t="e">
        <f t="shared" si="395"/>
        <v>#REF!</v>
      </c>
      <c r="AB1015" s="301" t="e" cm="1">
        <f t="array" ref="AB1015">IF( $AA1015="", "", INDEX(聲母資料表, $AA1015, AB$5))</f>
        <v>#REF!</v>
      </c>
      <c r="AC1015" s="301" t="e" cm="1">
        <f t="array" ref="AC1015">IF( $AA1015="", "", INDEX(聲母資料表, $AA1015, AC$5))</f>
        <v>#REF!</v>
      </c>
      <c r="AD1015" s="305" t="e">
        <f t="shared" si="396"/>
        <v>#REF!</v>
      </c>
      <c r="AE1015" s="301" t="e" cm="1">
        <f t="array" ref="AE1015">IF( $X1015, "", INDEX(韻母資料表, AD1015, AE$5))</f>
        <v>#REF!</v>
      </c>
      <c r="AF1015" s="301" t="e" cm="1">
        <f t="array" ref="AF1015">IF( $X1015, "", INDEX(韻母資料表, AE1015, AF$5))</f>
        <v>#REF!</v>
      </c>
      <c r="AG1015" s="298"/>
      <c r="AH1015" s="301" t="e">
        <f t="array" ref="AH1015">IF( $X1015, "", IF( INDEX(韻母資料表, AD1015, $AH$5) = "入聲", TRUE, FALSE) )</f>
        <v>#REF!</v>
      </c>
      <c r="AI1015" s="302" t="e">
        <f t="shared" si="397"/>
        <v>#REF!</v>
      </c>
      <c r="AJ1015" s="302" t="e">
        <f t="shared" si="401"/>
        <v>#REF!</v>
      </c>
      <c r="AK1015" s="362" t="e">
        <f t="array" ref="AK1015">IF( $X1015, "", INDEX(韻母資料表, $AD1015, $AK$5))</f>
        <v>#REF!</v>
      </c>
      <c r="AL1015" s="362" t="e">
        <f t="array" ref="AL1015">IF($X1015, "", INDEX(白話字韻母八聲調資料表, $AE1015, $AJ1015))</f>
        <v>#REF!</v>
      </c>
      <c r="AM1015" s="298"/>
      <c r="AN1015" s="362" t="e" cm="1">
        <f t="array" ref="AN1015">IF($W1015, "", INDEX(聲母資料表, $AA1015, AN$5))</f>
        <v>#REF!</v>
      </c>
      <c r="AO1015" s="367" t="e" cm="1">
        <f t="array" ref="AO1015">IF($X1015, "", INDEX(韻母資料表, $AD1015, AO$5))</f>
        <v>#REF!</v>
      </c>
      <c r="AP1015" s="362" t="e" cm="1">
        <f t="array" ref="AP1015">IF($X1015, "", INDEX(台羅韻母八聲調資料表, $AE1015, $F1015))</f>
        <v>#REF!</v>
      </c>
      <c r="AQ1015" s="298"/>
      <c r="AR1015" s="302" t="e">
        <f t="array" ref="AR1015">IF($W1015, "", INDEX(聲母資料表, $AA1015, $AR$5))</f>
        <v>#REF!</v>
      </c>
      <c r="AS1015" s="303" t="e">
        <f t="array" ref="AS1015">IF($X1015, "", INDEX(韻母資料表, $AD1015, $AS$5))</f>
        <v>#REF!</v>
      </c>
      <c r="AT1015" s="302" t="e">
        <f t="array" ref="AT1015">IF($X1015, "", INDEX(閩拼韻母八聲調資料表, $AE1015, $AJ1015))</f>
        <v>#REF!</v>
      </c>
      <c r="AV1015" s="301" t="b">
        <f t="shared" si="399"/>
        <v>0</v>
      </c>
      <c r="AW1015" s="301" t="str">
        <f>IF( $AV1015, IFERROR( IF(MATCH( $E1015, 顎音化聲母!$H$9:$H$37, 0), TRUE, FALSE), FALSE), "")</f>
        <v/>
      </c>
      <c r="AX1015" s="301" t="str">
        <f t="array" ref="AX1015">IF( AND($AV1015, $AW1015), INDEX(顎音化聲母資料表, MATCH( $D1015 &amp; $E1015, 顎音化聲母!$L$5:$L$136, 0), 3), "")</f>
        <v/>
      </c>
      <c r="AY1015" s="301" t="e">
        <f t="shared" si="398"/>
        <v>#REF!</v>
      </c>
      <c r="AZ1015" s="362" t="e">
        <f t="array" ref="AZ1015">IF($AY1015="", "", IF( $AX1015&lt;&gt;"", $AX1015,INDEX(聲母資料表, $AY1015, $AZ$5)))</f>
        <v>#REF!</v>
      </c>
      <c r="BA1015" s="362" t="e">
        <f t="array" ref="BA1015">IF($X1015, "", INDEX(方音八音反切資料表, $AE1015, $AJ1015))</f>
        <v>#REF!</v>
      </c>
    </row>
    <row r="1016" spans="2:53">
      <c r="B1016" s="307">
        <f t="shared" si="379"/>
        <v>1009</v>
      </c>
      <c r="C1016" s="404" t="e">
        <f>MID(#REF!, B1016, 1)</f>
        <v>#REF!</v>
      </c>
      <c r="D1016" s="312"/>
      <c r="E1016" s="312"/>
      <c r="F1016" s="296"/>
      <c r="G1016" s="418" t="e">
        <f t="shared" si="380"/>
        <v>#REF!</v>
      </c>
      <c r="H1016" s="269" t="e" cm="1">
        <f t="array" ref="H1016">IF( OR($U1016, NOT($V1016), $X1016), "",  $AF1016 &amp; INDEX(中文數值資料表, $AJ1016, 2) &amp; $AC1016)</f>
        <v>#REF!</v>
      </c>
      <c r="I1016" s="332" t="e">
        <f t="shared" si="381"/>
        <v>#REF!</v>
      </c>
      <c r="J1016" s="333" t="e">
        <f t="shared" si="382"/>
        <v>#REF!</v>
      </c>
      <c r="K1016" s="334" t="e">
        <f t="shared" si="383"/>
        <v>#REF!</v>
      </c>
      <c r="L1016" s="335" t="e">
        <f t="shared" si="384"/>
        <v>#REF!</v>
      </c>
      <c r="M1016" s="270" t="e">
        <f t="shared" ca="1" si="385"/>
        <v>#REF!</v>
      </c>
      <c r="N1016" s="270" t="e">
        <f t="shared" ca="1" si="386"/>
        <v>#REF!</v>
      </c>
      <c r="O1016" s="270" t="e">
        <f t="shared" ca="1" si="387"/>
        <v>#REF!</v>
      </c>
      <c r="P1016" s="270" t="e">
        <f t="shared" ca="1" si="403"/>
        <v>#REF!</v>
      </c>
      <c r="Q1016" s="270" t="e">
        <f t="shared" ca="1" si="403"/>
        <v>#REF!</v>
      </c>
      <c r="R1016" s="271" t="e">
        <f t="shared" ca="1" si="389"/>
        <v>#REF!</v>
      </c>
      <c r="S1016" s="271" t="e">
        <f t="shared" ca="1" si="390"/>
        <v>#REF!</v>
      </c>
      <c r="T1016" s="244"/>
      <c r="U1016" s="272" t="b">
        <f t="shared" si="391"/>
        <v>0</v>
      </c>
      <c r="V1016" s="272" t="e">
        <f t="shared" si="392"/>
        <v>#REF!</v>
      </c>
      <c r="W1016" s="272" t="e">
        <f t="shared" si="400"/>
        <v>#REF!</v>
      </c>
      <c r="X1016" s="272" t="e">
        <f t="shared" si="393"/>
        <v>#REF!</v>
      </c>
      <c r="Y1016" s="272" t="e">
        <f t="shared" si="394"/>
        <v>#REF!</v>
      </c>
      <c r="Z1016" s="298"/>
      <c r="AA1016" s="305" t="e">
        <f t="shared" si="395"/>
        <v>#REF!</v>
      </c>
      <c r="AB1016" s="301" t="e" cm="1">
        <f t="array" ref="AB1016">IF( $AA1016="", "", INDEX(聲母資料表, $AA1016, AB$5))</f>
        <v>#REF!</v>
      </c>
      <c r="AC1016" s="301" t="e" cm="1">
        <f t="array" ref="AC1016">IF( $AA1016="", "", INDEX(聲母資料表, $AA1016, AC$5))</f>
        <v>#REF!</v>
      </c>
      <c r="AD1016" s="305" t="e">
        <f t="shared" si="396"/>
        <v>#REF!</v>
      </c>
      <c r="AE1016" s="301" t="e" cm="1">
        <f t="array" ref="AE1016">IF( $X1016, "", INDEX(韻母資料表, AD1016, AE$5))</f>
        <v>#REF!</v>
      </c>
      <c r="AF1016" s="301" t="e" cm="1">
        <f t="array" ref="AF1016">IF( $X1016, "", INDEX(韻母資料表, AE1016, AF$5))</f>
        <v>#REF!</v>
      </c>
      <c r="AG1016" s="298"/>
      <c r="AH1016" s="301" t="e">
        <f t="array" ref="AH1016">IF( $X1016, "", IF( INDEX(韻母資料表, AD1016, $AH$5) = "入聲", TRUE, FALSE) )</f>
        <v>#REF!</v>
      </c>
      <c r="AI1016" s="302" t="e">
        <f t="shared" si="397"/>
        <v>#REF!</v>
      </c>
      <c r="AJ1016" s="302" t="e">
        <f t="shared" si="401"/>
        <v>#REF!</v>
      </c>
      <c r="AK1016" s="362" t="e">
        <f t="array" ref="AK1016">IF( $X1016, "", INDEX(韻母資料表, $AD1016, $AK$5))</f>
        <v>#REF!</v>
      </c>
      <c r="AL1016" s="362" t="e">
        <f t="array" ref="AL1016">IF($X1016, "", INDEX(白話字韻母八聲調資料表, $AE1016, $AJ1016))</f>
        <v>#REF!</v>
      </c>
      <c r="AM1016" s="298"/>
      <c r="AN1016" s="362" t="e" cm="1">
        <f t="array" ref="AN1016">IF($W1016, "", INDEX(聲母資料表, $AA1016, AN$5))</f>
        <v>#REF!</v>
      </c>
      <c r="AO1016" s="367" t="e" cm="1">
        <f t="array" ref="AO1016">IF($X1016, "", INDEX(韻母資料表, $AD1016, AO$5))</f>
        <v>#REF!</v>
      </c>
      <c r="AP1016" s="362" t="e" cm="1">
        <f t="array" ref="AP1016">IF($X1016, "", INDEX(台羅韻母八聲調資料表, $AE1016, $F1016))</f>
        <v>#REF!</v>
      </c>
      <c r="AQ1016" s="298"/>
      <c r="AR1016" s="302" t="e">
        <f t="array" ref="AR1016">IF($W1016, "", INDEX(聲母資料表, $AA1016, $AR$5))</f>
        <v>#REF!</v>
      </c>
      <c r="AS1016" s="303" t="e">
        <f t="array" ref="AS1016">IF($X1016, "", INDEX(韻母資料表, $AD1016, $AS$5))</f>
        <v>#REF!</v>
      </c>
      <c r="AT1016" s="302" t="e">
        <f t="array" ref="AT1016">IF($X1016, "", INDEX(閩拼韻母八聲調資料表, $AE1016, $AJ1016))</f>
        <v>#REF!</v>
      </c>
      <c r="AV1016" s="301" t="b">
        <f t="shared" si="399"/>
        <v>0</v>
      </c>
      <c r="AW1016" s="301" t="str">
        <f>IF( $AV1016, IFERROR( IF(MATCH( $E1016, 顎音化聲母!$H$9:$H$37, 0), TRUE, FALSE), FALSE), "")</f>
        <v/>
      </c>
      <c r="AX1016" s="301" t="str">
        <f t="array" ref="AX1016">IF( AND($AV1016, $AW1016), INDEX(顎音化聲母資料表, MATCH( $D1016 &amp; $E1016, 顎音化聲母!$L$5:$L$136, 0), 3), "")</f>
        <v/>
      </c>
      <c r="AY1016" s="301" t="e">
        <f t="shared" si="398"/>
        <v>#REF!</v>
      </c>
      <c r="AZ1016" s="362" t="e">
        <f t="array" ref="AZ1016">IF($AY1016="", "", IF( $AX1016&lt;&gt;"", $AX1016,INDEX(聲母資料表, $AY1016, $AZ$5)))</f>
        <v>#REF!</v>
      </c>
      <c r="BA1016" s="362" t="e">
        <f t="array" ref="BA1016">IF($X1016, "", INDEX(方音八音反切資料表, $AE1016, $AJ1016))</f>
        <v>#REF!</v>
      </c>
    </row>
    <row r="1017" spans="2:53">
      <c r="B1017" s="307">
        <f t="shared" si="379"/>
        <v>1010</v>
      </c>
      <c r="C1017" s="404" t="e">
        <f>MID(#REF!, B1017, 1)</f>
        <v>#REF!</v>
      </c>
      <c r="D1017" s="312"/>
      <c r="E1017" s="312"/>
      <c r="F1017" s="296"/>
      <c r="G1017" s="418" t="e">
        <f t="shared" si="380"/>
        <v>#REF!</v>
      </c>
      <c r="H1017" s="269" t="e" cm="1">
        <f t="array" ref="H1017">IF( OR($U1017, NOT($V1017), $X1017), "",  $AF1017 &amp; INDEX(中文數值資料表, $AJ1017, 2) &amp; $AC1017)</f>
        <v>#REF!</v>
      </c>
      <c r="I1017" s="332" t="e">
        <f t="shared" si="381"/>
        <v>#REF!</v>
      </c>
      <c r="J1017" s="333" t="e">
        <f t="shared" si="382"/>
        <v>#REF!</v>
      </c>
      <c r="K1017" s="334" t="e">
        <f t="shared" si="383"/>
        <v>#REF!</v>
      </c>
      <c r="L1017" s="335" t="e">
        <f t="shared" si="384"/>
        <v>#REF!</v>
      </c>
      <c r="M1017" s="270" t="e">
        <f t="shared" ca="1" si="385"/>
        <v>#REF!</v>
      </c>
      <c r="N1017" s="270" t="e">
        <f t="shared" ca="1" si="386"/>
        <v>#REF!</v>
      </c>
      <c r="O1017" s="270" t="e">
        <f t="shared" ca="1" si="387"/>
        <v>#REF!</v>
      </c>
      <c r="P1017" s="270" t="e">
        <f t="shared" ca="1" si="403"/>
        <v>#REF!</v>
      </c>
      <c r="Q1017" s="270" t="e">
        <f t="shared" ca="1" si="403"/>
        <v>#REF!</v>
      </c>
      <c r="R1017" s="271" t="e">
        <f t="shared" ca="1" si="389"/>
        <v>#REF!</v>
      </c>
      <c r="S1017" s="271" t="e">
        <f t="shared" ca="1" si="390"/>
        <v>#REF!</v>
      </c>
      <c r="T1017" s="244"/>
      <c r="U1017" s="272" t="b">
        <f t="shared" si="391"/>
        <v>0</v>
      </c>
      <c r="V1017" s="272" t="e">
        <f t="shared" si="392"/>
        <v>#REF!</v>
      </c>
      <c r="W1017" s="272" t="e">
        <f t="shared" si="400"/>
        <v>#REF!</v>
      </c>
      <c r="X1017" s="272" t="e">
        <f t="shared" si="393"/>
        <v>#REF!</v>
      </c>
      <c r="Y1017" s="272" t="e">
        <f t="shared" si="394"/>
        <v>#REF!</v>
      </c>
      <c r="Z1017" s="298"/>
      <c r="AA1017" s="305" t="e">
        <f t="shared" si="395"/>
        <v>#REF!</v>
      </c>
      <c r="AB1017" s="301" t="e" cm="1">
        <f t="array" ref="AB1017">IF( $AA1017="", "", INDEX(聲母資料表, $AA1017, AB$5))</f>
        <v>#REF!</v>
      </c>
      <c r="AC1017" s="301" t="e" cm="1">
        <f t="array" ref="AC1017">IF( $AA1017="", "", INDEX(聲母資料表, $AA1017, AC$5))</f>
        <v>#REF!</v>
      </c>
      <c r="AD1017" s="305" t="e">
        <f t="shared" si="396"/>
        <v>#REF!</v>
      </c>
      <c r="AE1017" s="301" t="e" cm="1">
        <f t="array" ref="AE1017">IF( $X1017, "", INDEX(韻母資料表, AD1017, AE$5))</f>
        <v>#REF!</v>
      </c>
      <c r="AF1017" s="301" t="e" cm="1">
        <f t="array" ref="AF1017">IF( $X1017, "", INDEX(韻母資料表, AE1017, AF$5))</f>
        <v>#REF!</v>
      </c>
      <c r="AG1017" s="298"/>
      <c r="AH1017" s="301" t="e">
        <f t="array" ref="AH1017">IF( $X1017, "", IF( INDEX(韻母資料表, AD1017, $AH$5) = "入聲", TRUE, FALSE) )</f>
        <v>#REF!</v>
      </c>
      <c r="AI1017" s="302" t="e">
        <f t="shared" si="397"/>
        <v>#REF!</v>
      </c>
      <c r="AJ1017" s="302" t="e">
        <f t="shared" si="401"/>
        <v>#REF!</v>
      </c>
      <c r="AK1017" s="362" t="e">
        <f t="array" ref="AK1017">IF( $X1017, "", INDEX(韻母資料表, $AD1017, $AK$5))</f>
        <v>#REF!</v>
      </c>
      <c r="AL1017" s="362" t="e">
        <f t="array" ref="AL1017">IF($X1017, "", INDEX(白話字韻母八聲調資料表, $AE1017, $AJ1017))</f>
        <v>#REF!</v>
      </c>
      <c r="AM1017" s="298"/>
      <c r="AN1017" s="362" t="e" cm="1">
        <f t="array" ref="AN1017">IF($W1017, "", INDEX(聲母資料表, $AA1017, AN$5))</f>
        <v>#REF!</v>
      </c>
      <c r="AO1017" s="367" t="e" cm="1">
        <f t="array" ref="AO1017">IF($X1017, "", INDEX(韻母資料表, $AD1017, AO$5))</f>
        <v>#REF!</v>
      </c>
      <c r="AP1017" s="362" t="e" cm="1">
        <f t="array" ref="AP1017">IF($X1017, "", INDEX(台羅韻母八聲調資料表, $AE1017, $F1017))</f>
        <v>#REF!</v>
      </c>
      <c r="AQ1017" s="298"/>
      <c r="AR1017" s="302" t="e">
        <f t="array" ref="AR1017">IF($W1017, "", INDEX(聲母資料表, $AA1017, $AR$5))</f>
        <v>#REF!</v>
      </c>
      <c r="AS1017" s="303" t="e">
        <f t="array" ref="AS1017">IF($X1017, "", INDEX(韻母資料表, $AD1017, $AS$5))</f>
        <v>#REF!</v>
      </c>
      <c r="AT1017" s="302" t="e">
        <f t="array" ref="AT1017">IF($X1017, "", INDEX(閩拼韻母八聲調資料表, $AE1017, $AJ1017))</f>
        <v>#REF!</v>
      </c>
      <c r="AV1017" s="301" t="b">
        <f t="shared" si="399"/>
        <v>0</v>
      </c>
      <c r="AW1017" s="301" t="str">
        <f>IF( $AV1017, IFERROR( IF(MATCH( $E1017, 顎音化聲母!$H$9:$H$37, 0), TRUE, FALSE), FALSE), "")</f>
        <v/>
      </c>
      <c r="AX1017" s="301" t="str">
        <f t="array" ref="AX1017">IF( AND($AV1017, $AW1017), INDEX(顎音化聲母資料表, MATCH( $D1017 &amp; $E1017, 顎音化聲母!$L$5:$L$136, 0), 3), "")</f>
        <v/>
      </c>
      <c r="AY1017" s="301" t="e">
        <f t="shared" si="398"/>
        <v>#REF!</v>
      </c>
      <c r="AZ1017" s="362" t="e">
        <f t="array" ref="AZ1017">IF($AY1017="", "", IF( $AX1017&lt;&gt;"", $AX1017,INDEX(聲母資料表, $AY1017, $AZ$5)))</f>
        <v>#REF!</v>
      </c>
      <c r="BA1017" s="362" t="e">
        <f t="array" ref="BA1017">IF($X1017, "", INDEX(方音八音反切資料表, $AE1017, $AJ1017))</f>
        <v>#REF!</v>
      </c>
    </row>
    <row r="1018" spans="2:53">
      <c r="B1018" s="307">
        <f t="shared" si="379"/>
        <v>1011</v>
      </c>
      <c r="C1018" s="404" t="e">
        <f>MID(#REF!, B1018, 1)</f>
        <v>#REF!</v>
      </c>
      <c r="D1018" s="312"/>
      <c r="E1018" s="312"/>
      <c r="F1018" s="296"/>
      <c r="G1018" s="418" t="e">
        <f t="shared" si="380"/>
        <v>#REF!</v>
      </c>
      <c r="H1018" s="269" t="e" cm="1">
        <f t="array" ref="H1018">IF( OR($U1018, NOT($V1018), $X1018), "",  $AF1018 &amp; INDEX(中文數值資料表, $AJ1018, 2) &amp; $AC1018)</f>
        <v>#REF!</v>
      </c>
      <c r="I1018" s="332" t="e">
        <f t="shared" si="381"/>
        <v>#REF!</v>
      </c>
      <c r="J1018" s="333" t="e">
        <f t="shared" si="382"/>
        <v>#REF!</v>
      </c>
      <c r="K1018" s="334" t="e">
        <f t="shared" si="383"/>
        <v>#REF!</v>
      </c>
      <c r="L1018" s="335" t="e">
        <f t="shared" si="384"/>
        <v>#REF!</v>
      </c>
      <c r="M1018" s="270" t="e">
        <f t="shared" ca="1" si="385"/>
        <v>#REF!</v>
      </c>
      <c r="N1018" s="270" t="e">
        <f t="shared" ca="1" si="386"/>
        <v>#REF!</v>
      </c>
      <c r="O1018" s="270" t="e">
        <f t="shared" ca="1" si="387"/>
        <v>#REF!</v>
      </c>
      <c r="P1018" s="270" t="e">
        <f t="shared" ca="1" si="403"/>
        <v>#REF!</v>
      </c>
      <c r="Q1018" s="270" t="e">
        <f t="shared" ca="1" si="403"/>
        <v>#REF!</v>
      </c>
      <c r="R1018" s="271" t="e">
        <f t="shared" ca="1" si="389"/>
        <v>#REF!</v>
      </c>
      <c r="S1018" s="271" t="e">
        <f t="shared" ca="1" si="390"/>
        <v>#REF!</v>
      </c>
      <c r="T1018" s="244"/>
      <c r="U1018" s="272" t="b">
        <f t="shared" si="391"/>
        <v>0</v>
      </c>
      <c r="V1018" s="272" t="e">
        <f t="shared" si="392"/>
        <v>#REF!</v>
      </c>
      <c r="W1018" s="272" t="e">
        <f t="shared" si="400"/>
        <v>#REF!</v>
      </c>
      <c r="X1018" s="272" t="e">
        <f t="shared" si="393"/>
        <v>#REF!</v>
      </c>
      <c r="Y1018" s="272" t="e">
        <f t="shared" si="394"/>
        <v>#REF!</v>
      </c>
      <c r="Z1018" s="298"/>
      <c r="AA1018" s="305" t="e">
        <f t="shared" si="395"/>
        <v>#REF!</v>
      </c>
      <c r="AB1018" s="301" t="e" cm="1">
        <f t="array" ref="AB1018">IF( $AA1018="", "", INDEX(聲母資料表, $AA1018, AB$5))</f>
        <v>#REF!</v>
      </c>
      <c r="AC1018" s="301" t="e" cm="1">
        <f t="array" ref="AC1018">IF( $AA1018="", "", INDEX(聲母資料表, $AA1018, AC$5))</f>
        <v>#REF!</v>
      </c>
      <c r="AD1018" s="305" t="e">
        <f t="shared" si="396"/>
        <v>#REF!</v>
      </c>
      <c r="AE1018" s="301" t="e" cm="1">
        <f t="array" ref="AE1018">IF( $X1018, "", INDEX(韻母資料表, AD1018, AE$5))</f>
        <v>#REF!</v>
      </c>
      <c r="AF1018" s="301" t="e" cm="1">
        <f t="array" ref="AF1018">IF( $X1018, "", INDEX(韻母資料表, AE1018, AF$5))</f>
        <v>#REF!</v>
      </c>
      <c r="AG1018" s="298"/>
      <c r="AH1018" s="301" t="e">
        <f t="array" ref="AH1018">IF( $X1018, "", IF( INDEX(韻母資料表, AD1018, $AH$5) = "入聲", TRUE, FALSE) )</f>
        <v>#REF!</v>
      </c>
      <c r="AI1018" s="302" t="e">
        <f t="shared" si="397"/>
        <v>#REF!</v>
      </c>
      <c r="AJ1018" s="302" t="e">
        <f t="shared" si="401"/>
        <v>#REF!</v>
      </c>
      <c r="AK1018" s="362" t="e">
        <f t="array" ref="AK1018">IF( $X1018, "", INDEX(韻母資料表, $AD1018, $AK$5))</f>
        <v>#REF!</v>
      </c>
      <c r="AL1018" s="362" t="e">
        <f t="array" ref="AL1018">IF($X1018, "", INDEX(白話字韻母八聲調資料表, $AE1018, $AJ1018))</f>
        <v>#REF!</v>
      </c>
      <c r="AM1018" s="298"/>
      <c r="AN1018" s="362" t="e" cm="1">
        <f t="array" ref="AN1018">IF($W1018, "", INDEX(聲母資料表, $AA1018, AN$5))</f>
        <v>#REF!</v>
      </c>
      <c r="AO1018" s="367" t="e" cm="1">
        <f t="array" ref="AO1018">IF($X1018, "", INDEX(韻母資料表, $AD1018, AO$5))</f>
        <v>#REF!</v>
      </c>
      <c r="AP1018" s="362" t="e" cm="1">
        <f t="array" ref="AP1018">IF($X1018, "", INDEX(台羅韻母八聲調資料表, $AE1018, $F1018))</f>
        <v>#REF!</v>
      </c>
      <c r="AQ1018" s="298"/>
      <c r="AR1018" s="302" t="e">
        <f t="array" ref="AR1018">IF($W1018, "", INDEX(聲母資料表, $AA1018, $AR$5))</f>
        <v>#REF!</v>
      </c>
      <c r="AS1018" s="303" t="e">
        <f t="array" ref="AS1018">IF($X1018, "", INDEX(韻母資料表, $AD1018, $AS$5))</f>
        <v>#REF!</v>
      </c>
      <c r="AT1018" s="302" t="e">
        <f t="array" ref="AT1018">IF($X1018, "", INDEX(閩拼韻母八聲調資料表, $AE1018, $AJ1018))</f>
        <v>#REF!</v>
      </c>
      <c r="AV1018" s="301" t="b">
        <f t="shared" si="399"/>
        <v>0</v>
      </c>
      <c r="AW1018" s="301" t="str">
        <f>IF( $AV1018, IFERROR( IF(MATCH( $E1018, 顎音化聲母!$H$9:$H$37, 0), TRUE, FALSE), FALSE), "")</f>
        <v/>
      </c>
      <c r="AX1018" s="301" t="str">
        <f t="array" ref="AX1018">IF( AND($AV1018, $AW1018), INDEX(顎音化聲母資料表, MATCH( $D1018 &amp; $E1018, 顎音化聲母!$L$5:$L$136, 0), 3), "")</f>
        <v/>
      </c>
      <c r="AY1018" s="301" t="e">
        <f t="shared" si="398"/>
        <v>#REF!</v>
      </c>
      <c r="AZ1018" s="362" t="e">
        <f t="array" ref="AZ1018">IF($AY1018="", "", IF( $AX1018&lt;&gt;"", $AX1018,INDEX(聲母資料表, $AY1018, $AZ$5)))</f>
        <v>#REF!</v>
      </c>
      <c r="BA1018" s="362" t="e">
        <f t="array" ref="BA1018">IF($X1018, "", INDEX(方音八音反切資料表, $AE1018, $AJ1018))</f>
        <v>#REF!</v>
      </c>
    </row>
    <row r="1019" spans="2:53">
      <c r="B1019" s="307">
        <f t="shared" si="379"/>
        <v>1012</v>
      </c>
      <c r="C1019" s="404" t="e">
        <f>MID(#REF!, B1019, 1)</f>
        <v>#REF!</v>
      </c>
      <c r="D1019" s="312"/>
      <c r="E1019" s="312"/>
      <c r="F1019" s="296"/>
      <c r="G1019" s="418" t="e">
        <f t="shared" si="380"/>
        <v>#REF!</v>
      </c>
      <c r="H1019" s="269" t="e" cm="1">
        <f t="array" ref="H1019">IF( OR($U1019, NOT($V1019), $X1019), "",  $AF1019 &amp; INDEX(中文數值資料表, $AJ1019, 2) &amp; $AC1019)</f>
        <v>#REF!</v>
      </c>
      <c r="I1019" s="332" t="e">
        <f t="shared" si="381"/>
        <v>#REF!</v>
      </c>
      <c r="J1019" s="333" t="e">
        <f t="shared" si="382"/>
        <v>#REF!</v>
      </c>
      <c r="K1019" s="334" t="e">
        <f t="shared" si="383"/>
        <v>#REF!</v>
      </c>
      <c r="L1019" s="335" t="e">
        <f t="shared" si="384"/>
        <v>#REF!</v>
      </c>
      <c r="M1019" s="270" t="e">
        <f t="shared" ca="1" si="385"/>
        <v>#REF!</v>
      </c>
      <c r="N1019" s="270" t="e">
        <f t="shared" ca="1" si="386"/>
        <v>#REF!</v>
      </c>
      <c r="O1019" s="270" t="e">
        <f t="shared" ca="1" si="387"/>
        <v>#REF!</v>
      </c>
      <c r="P1019" s="270" t="e">
        <f t="shared" ca="1" si="403"/>
        <v>#REF!</v>
      </c>
      <c r="Q1019" s="270" t="e">
        <f t="shared" ca="1" si="403"/>
        <v>#REF!</v>
      </c>
      <c r="R1019" s="271" t="e">
        <f t="shared" ca="1" si="389"/>
        <v>#REF!</v>
      </c>
      <c r="S1019" s="271" t="e">
        <f t="shared" ca="1" si="390"/>
        <v>#REF!</v>
      </c>
      <c r="T1019" s="244"/>
      <c r="U1019" s="272" t="b">
        <f t="shared" si="391"/>
        <v>0</v>
      </c>
      <c r="V1019" s="272" t="e">
        <f t="shared" si="392"/>
        <v>#REF!</v>
      </c>
      <c r="W1019" s="272" t="e">
        <f t="shared" si="400"/>
        <v>#REF!</v>
      </c>
      <c r="X1019" s="272" t="e">
        <f t="shared" si="393"/>
        <v>#REF!</v>
      </c>
      <c r="Y1019" s="272" t="e">
        <f t="shared" si="394"/>
        <v>#REF!</v>
      </c>
      <c r="Z1019" s="298"/>
      <c r="AA1019" s="305" t="e">
        <f t="shared" si="395"/>
        <v>#REF!</v>
      </c>
      <c r="AB1019" s="301" t="e" cm="1">
        <f t="array" ref="AB1019">IF( $AA1019="", "", INDEX(聲母資料表, $AA1019, AB$5))</f>
        <v>#REF!</v>
      </c>
      <c r="AC1019" s="301" t="e" cm="1">
        <f t="array" ref="AC1019">IF( $AA1019="", "", INDEX(聲母資料表, $AA1019, AC$5))</f>
        <v>#REF!</v>
      </c>
      <c r="AD1019" s="305" t="e">
        <f t="shared" si="396"/>
        <v>#REF!</v>
      </c>
      <c r="AE1019" s="301" t="e" cm="1">
        <f t="array" ref="AE1019">IF( $X1019, "", INDEX(韻母資料表, AD1019, AE$5))</f>
        <v>#REF!</v>
      </c>
      <c r="AF1019" s="301" t="e" cm="1">
        <f t="array" ref="AF1019">IF( $X1019, "", INDEX(韻母資料表, AE1019, AF$5))</f>
        <v>#REF!</v>
      </c>
      <c r="AG1019" s="298"/>
      <c r="AH1019" s="301" t="e">
        <f t="array" ref="AH1019">IF( $X1019, "", IF( INDEX(韻母資料表, AD1019, $AH$5) = "入聲", TRUE, FALSE) )</f>
        <v>#REF!</v>
      </c>
      <c r="AI1019" s="302" t="e">
        <f t="shared" si="397"/>
        <v>#REF!</v>
      </c>
      <c r="AJ1019" s="302" t="e">
        <f t="shared" si="401"/>
        <v>#REF!</v>
      </c>
      <c r="AK1019" s="362" t="e">
        <f t="array" ref="AK1019">IF( $X1019, "", INDEX(韻母資料表, $AD1019, $AK$5))</f>
        <v>#REF!</v>
      </c>
      <c r="AL1019" s="362" t="e">
        <f t="array" ref="AL1019">IF($X1019, "", INDEX(白話字韻母八聲調資料表, $AE1019, $AJ1019))</f>
        <v>#REF!</v>
      </c>
      <c r="AM1019" s="298"/>
      <c r="AN1019" s="362" t="e" cm="1">
        <f t="array" ref="AN1019">IF($W1019, "", INDEX(聲母資料表, $AA1019, AN$5))</f>
        <v>#REF!</v>
      </c>
      <c r="AO1019" s="367" t="e" cm="1">
        <f t="array" ref="AO1019">IF($X1019, "", INDEX(韻母資料表, $AD1019, AO$5))</f>
        <v>#REF!</v>
      </c>
      <c r="AP1019" s="362" t="e" cm="1">
        <f t="array" ref="AP1019">IF($X1019, "", INDEX(台羅韻母八聲調資料表, $AE1019, $F1019))</f>
        <v>#REF!</v>
      </c>
      <c r="AQ1019" s="298"/>
      <c r="AR1019" s="302" t="e">
        <f t="array" ref="AR1019">IF($W1019, "", INDEX(聲母資料表, $AA1019, $AR$5))</f>
        <v>#REF!</v>
      </c>
      <c r="AS1019" s="303" t="e">
        <f t="array" ref="AS1019">IF($X1019, "", INDEX(韻母資料表, $AD1019, $AS$5))</f>
        <v>#REF!</v>
      </c>
      <c r="AT1019" s="302" t="e">
        <f t="array" ref="AT1019">IF($X1019, "", INDEX(閩拼韻母八聲調資料表, $AE1019, $AJ1019))</f>
        <v>#REF!</v>
      </c>
      <c r="AV1019" s="301" t="b">
        <f t="shared" si="399"/>
        <v>0</v>
      </c>
      <c r="AW1019" s="301" t="str">
        <f>IF( $AV1019, IFERROR( IF(MATCH( $E1019, 顎音化聲母!$H$9:$H$37, 0), TRUE, FALSE), FALSE), "")</f>
        <v/>
      </c>
      <c r="AX1019" s="301" t="str">
        <f t="array" ref="AX1019">IF( AND($AV1019, $AW1019), INDEX(顎音化聲母資料表, MATCH( $D1019 &amp; $E1019, 顎音化聲母!$L$5:$L$136, 0), 3), "")</f>
        <v/>
      </c>
      <c r="AY1019" s="301" t="e">
        <f t="shared" si="398"/>
        <v>#REF!</v>
      </c>
      <c r="AZ1019" s="362" t="e">
        <f t="array" ref="AZ1019">IF($AY1019="", "", IF( $AX1019&lt;&gt;"", $AX1019,INDEX(聲母資料表, $AY1019, $AZ$5)))</f>
        <v>#REF!</v>
      </c>
      <c r="BA1019" s="362" t="e">
        <f t="array" ref="BA1019">IF($X1019, "", INDEX(方音八音反切資料表, $AE1019, $AJ1019))</f>
        <v>#REF!</v>
      </c>
    </row>
    <row r="1020" spans="2:53">
      <c r="B1020" s="307">
        <f t="shared" si="379"/>
        <v>1013</v>
      </c>
      <c r="C1020" s="404" t="e">
        <f>MID(#REF!, B1020, 1)</f>
        <v>#REF!</v>
      </c>
      <c r="D1020" s="312"/>
      <c r="E1020" s="312"/>
      <c r="F1020" s="296"/>
      <c r="G1020" s="418" t="e">
        <f t="shared" si="380"/>
        <v>#REF!</v>
      </c>
      <c r="H1020" s="269" t="e" cm="1">
        <f t="array" ref="H1020">IF( OR($U1020, NOT($V1020), $X1020), "",  $AF1020 &amp; INDEX(中文數值資料表, $AJ1020, 2) &amp; $AC1020)</f>
        <v>#REF!</v>
      </c>
      <c r="I1020" s="332" t="e">
        <f t="shared" si="381"/>
        <v>#REF!</v>
      </c>
      <c r="J1020" s="333" t="e">
        <f t="shared" si="382"/>
        <v>#REF!</v>
      </c>
      <c r="K1020" s="334" t="e">
        <f t="shared" si="383"/>
        <v>#REF!</v>
      </c>
      <c r="L1020" s="335" t="e">
        <f t="shared" si="384"/>
        <v>#REF!</v>
      </c>
      <c r="M1020" s="270" t="e">
        <f t="shared" ca="1" si="385"/>
        <v>#REF!</v>
      </c>
      <c r="N1020" s="270" t="e">
        <f t="shared" ca="1" si="386"/>
        <v>#REF!</v>
      </c>
      <c r="O1020" s="270" t="e">
        <f t="shared" ca="1" si="387"/>
        <v>#REF!</v>
      </c>
      <c r="P1020" s="270" t="e">
        <f t="shared" ca="1" si="403"/>
        <v>#REF!</v>
      </c>
      <c r="Q1020" s="270" t="e">
        <f t="shared" ca="1" si="403"/>
        <v>#REF!</v>
      </c>
      <c r="R1020" s="271" t="e">
        <f t="shared" ca="1" si="389"/>
        <v>#REF!</v>
      </c>
      <c r="S1020" s="271" t="e">
        <f t="shared" ca="1" si="390"/>
        <v>#REF!</v>
      </c>
      <c r="T1020" s="244"/>
      <c r="U1020" s="272" t="b">
        <f t="shared" si="391"/>
        <v>0</v>
      </c>
      <c r="V1020" s="272" t="e">
        <f t="shared" si="392"/>
        <v>#REF!</v>
      </c>
      <c r="W1020" s="272" t="e">
        <f t="shared" si="400"/>
        <v>#REF!</v>
      </c>
      <c r="X1020" s="272" t="e">
        <f t="shared" si="393"/>
        <v>#REF!</v>
      </c>
      <c r="Y1020" s="272" t="e">
        <f t="shared" si="394"/>
        <v>#REF!</v>
      </c>
      <c r="Z1020" s="298"/>
      <c r="AA1020" s="305" t="e">
        <f t="shared" si="395"/>
        <v>#REF!</v>
      </c>
      <c r="AB1020" s="301" t="e" cm="1">
        <f t="array" ref="AB1020">IF( $AA1020="", "", INDEX(聲母資料表, $AA1020, AB$5))</f>
        <v>#REF!</v>
      </c>
      <c r="AC1020" s="301" t="e" cm="1">
        <f t="array" ref="AC1020">IF( $AA1020="", "", INDEX(聲母資料表, $AA1020, AC$5))</f>
        <v>#REF!</v>
      </c>
      <c r="AD1020" s="305" t="e">
        <f t="shared" si="396"/>
        <v>#REF!</v>
      </c>
      <c r="AE1020" s="301" t="e" cm="1">
        <f t="array" ref="AE1020">IF( $X1020, "", INDEX(韻母資料表, AD1020, AE$5))</f>
        <v>#REF!</v>
      </c>
      <c r="AF1020" s="301" t="e" cm="1">
        <f t="array" ref="AF1020">IF( $X1020, "", INDEX(韻母資料表, AE1020, AF$5))</f>
        <v>#REF!</v>
      </c>
      <c r="AG1020" s="298"/>
      <c r="AH1020" s="301" t="e">
        <f t="array" ref="AH1020">IF( $X1020, "", IF( INDEX(韻母資料表, AD1020, $AH$5) = "入聲", TRUE, FALSE) )</f>
        <v>#REF!</v>
      </c>
      <c r="AI1020" s="302" t="e">
        <f t="shared" si="397"/>
        <v>#REF!</v>
      </c>
      <c r="AJ1020" s="302" t="e">
        <f t="shared" si="401"/>
        <v>#REF!</v>
      </c>
      <c r="AK1020" s="362" t="e">
        <f t="array" ref="AK1020">IF( $X1020, "", INDEX(韻母資料表, $AD1020, $AK$5))</f>
        <v>#REF!</v>
      </c>
      <c r="AL1020" s="362" t="e">
        <f t="array" ref="AL1020">IF($X1020, "", INDEX(白話字韻母八聲調資料表, $AE1020, $AJ1020))</f>
        <v>#REF!</v>
      </c>
      <c r="AM1020" s="298"/>
      <c r="AN1020" s="362" t="e" cm="1">
        <f t="array" ref="AN1020">IF($W1020, "", INDEX(聲母資料表, $AA1020, AN$5))</f>
        <v>#REF!</v>
      </c>
      <c r="AO1020" s="367" t="e" cm="1">
        <f t="array" ref="AO1020">IF($X1020, "", INDEX(韻母資料表, $AD1020, AO$5))</f>
        <v>#REF!</v>
      </c>
      <c r="AP1020" s="362" t="e" cm="1">
        <f t="array" ref="AP1020">IF($X1020, "", INDEX(台羅韻母八聲調資料表, $AE1020, $F1020))</f>
        <v>#REF!</v>
      </c>
      <c r="AQ1020" s="298"/>
      <c r="AR1020" s="302" t="e">
        <f t="array" ref="AR1020">IF($W1020, "", INDEX(聲母資料表, $AA1020, $AR$5))</f>
        <v>#REF!</v>
      </c>
      <c r="AS1020" s="303" t="e">
        <f t="array" ref="AS1020">IF($X1020, "", INDEX(韻母資料表, $AD1020, $AS$5))</f>
        <v>#REF!</v>
      </c>
      <c r="AT1020" s="302" t="e">
        <f t="array" ref="AT1020">IF($X1020, "", INDEX(閩拼韻母八聲調資料表, $AE1020, $AJ1020))</f>
        <v>#REF!</v>
      </c>
      <c r="AV1020" s="301" t="b">
        <f t="shared" si="399"/>
        <v>0</v>
      </c>
      <c r="AW1020" s="301" t="str">
        <f>IF( $AV1020, IFERROR( IF(MATCH( $E1020, 顎音化聲母!$H$9:$H$37, 0), TRUE, FALSE), FALSE), "")</f>
        <v/>
      </c>
      <c r="AX1020" s="301" t="str">
        <f t="array" ref="AX1020">IF( AND($AV1020, $AW1020), INDEX(顎音化聲母資料表, MATCH( $D1020 &amp; $E1020, 顎音化聲母!$L$5:$L$136, 0), 3), "")</f>
        <v/>
      </c>
      <c r="AY1020" s="301" t="e">
        <f t="shared" si="398"/>
        <v>#REF!</v>
      </c>
      <c r="AZ1020" s="362" t="e">
        <f t="array" ref="AZ1020">IF($AY1020="", "", IF( $AX1020&lt;&gt;"", $AX1020,INDEX(聲母資料表, $AY1020, $AZ$5)))</f>
        <v>#REF!</v>
      </c>
      <c r="BA1020" s="362" t="e">
        <f t="array" ref="BA1020">IF($X1020, "", INDEX(方音八音反切資料表, $AE1020, $AJ1020))</f>
        <v>#REF!</v>
      </c>
    </row>
    <row r="1021" spans="2:53">
      <c r="B1021" s="307">
        <f t="shared" si="379"/>
        <v>1014</v>
      </c>
      <c r="C1021" s="404" t="e">
        <f>MID(#REF!, B1021, 1)</f>
        <v>#REF!</v>
      </c>
      <c r="D1021" s="312"/>
      <c r="E1021" s="312"/>
      <c r="F1021" s="296"/>
      <c r="G1021" s="418" t="e">
        <f t="shared" si="380"/>
        <v>#REF!</v>
      </c>
      <c r="H1021" s="269" t="e" cm="1">
        <f t="array" ref="H1021">IF( OR($U1021, NOT($V1021), $X1021), "",  $AF1021 &amp; INDEX(中文數值資料表, $AJ1021, 2) &amp; $AC1021)</f>
        <v>#REF!</v>
      </c>
      <c r="I1021" s="332" t="e">
        <f t="shared" si="381"/>
        <v>#REF!</v>
      </c>
      <c r="J1021" s="333" t="e">
        <f t="shared" si="382"/>
        <v>#REF!</v>
      </c>
      <c r="K1021" s="334" t="e">
        <f t="shared" si="383"/>
        <v>#REF!</v>
      </c>
      <c r="L1021" s="335" t="e">
        <f t="shared" si="384"/>
        <v>#REF!</v>
      </c>
      <c r="M1021" s="270" t="e">
        <f t="shared" ca="1" si="385"/>
        <v>#REF!</v>
      </c>
      <c r="N1021" s="270" t="e">
        <f t="shared" ca="1" si="386"/>
        <v>#REF!</v>
      </c>
      <c r="O1021" s="270" t="e">
        <f t="shared" ca="1" si="387"/>
        <v>#REF!</v>
      </c>
      <c r="P1021" s="270" t="e">
        <f t="shared" ca="1" si="403"/>
        <v>#REF!</v>
      </c>
      <c r="Q1021" s="270" t="e">
        <f t="shared" ca="1" si="403"/>
        <v>#REF!</v>
      </c>
      <c r="R1021" s="271" t="e">
        <f t="shared" ca="1" si="389"/>
        <v>#REF!</v>
      </c>
      <c r="S1021" s="271" t="e">
        <f t="shared" ca="1" si="390"/>
        <v>#REF!</v>
      </c>
      <c r="T1021" s="244"/>
      <c r="U1021" s="272" t="b">
        <f t="shared" si="391"/>
        <v>0</v>
      </c>
      <c r="V1021" s="272" t="e">
        <f t="shared" si="392"/>
        <v>#REF!</v>
      </c>
      <c r="W1021" s="272" t="e">
        <f t="shared" si="400"/>
        <v>#REF!</v>
      </c>
      <c r="X1021" s="272" t="e">
        <f t="shared" si="393"/>
        <v>#REF!</v>
      </c>
      <c r="Y1021" s="272" t="e">
        <f t="shared" si="394"/>
        <v>#REF!</v>
      </c>
      <c r="Z1021" s="298"/>
      <c r="AA1021" s="305" t="e">
        <f t="shared" si="395"/>
        <v>#REF!</v>
      </c>
      <c r="AB1021" s="301" t="e" cm="1">
        <f t="array" ref="AB1021">IF( $AA1021="", "", INDEX(聲母資料表, $AA1021, AB$5))</f>
        <v>#REF!</v>
      </c>
      <c r="AC1021" s="301" t="e" cm="1">
        <f t="array" ref="AC1021">IF( $AA1021="", "", INDEX(聲母資料表, $AA1021, AC$5))</f>
        <v>#REF!</v>
      </c>
      <c r="AD1021" s="305" t="e">
        <f t="shared" si="396"/>
        <v>#REF!</v>
      </c>
      <c r="AE1021" s="301" t="e" cm="1">
        <f t="array" ref="AE1021">IF( $X1021, "", INDEX(韻母資料表, AD1021, AE$5))</f>
        <v>#REF!</v>
      </c>
      <c r="AF1021" s="301" t="e" cm="1">
        <f t="array" ref="AF1021">IF( $X1021, "", INDEX(韻母資料表, AE1021, AF$5))</f>
        <v>#REF!</v>
      </c>
      <c r="AG1021" s="298"/>
      <c r="AH1021" s="301" t="e">
        <f t="array" ref="AH1021">IF( $X1021, "", IF( INDEX(韻母資料表, AD1021, $AH$5) = "入聲", TRUE, FALSE) )</f>
        <v>#REF!</v>
      </c>
      <c r="AI1021" s="302" t="e">
        <f t="shared" si="397"/>
        <v>#REF!</v>
      </c>
      <c r="AJ1021" s="302" t="e">
        <f t="shared" si="401"/>
        <v>#REF!</v>
      </c>
      <c r="AK1021" s="362" t="e">
        <f t="array" ref="AK1021">IF( $X1021, "", INDEX(韻母資料表, $AD1021, $AK$5))</f>
        <v>#REF!</v>
      </c>
      <c r="AL1021" s="362" t="e">
        <f t="array" ref="AL1021">IF($X1021, "", INDEX(白話字韻母八聲調資料表, $AE1021, $AJ1021))</f>
        <v>#REF!</v>
      </c>
      <c r="AM1021" s="298"/>
      <c r="AN1021" s="362" t="e" cm="1">
        <f t="array" ref="AN1021">IF($W1021, "", INDEX(聲母資料表, $AA1021, AN$5))</f>
        <v>#REF!</v>
      </c>
      <c r="AO1021" s="367" t="e" cm="1">
        <f t="array" ref="AO1021">IF($X1021, "", INDEX(韻母資料表, $AD1021, AO$5))</f>
        <v>#REF!</v>
      </c>
      <c r="AP1021" s="362" t="e" cm="1">
        <f t="array" ref="AP1021">IF($X1021, "", INDEX(台羅韻母八聲調資料表, $AE1021, $F1021))</f>
        <v>#REF!</v>
      </c>
      <c r="AQ1021" s="298"/>
      <c r="AR1021" s="302" t="e">
        <f t="array" ref="AR1021">IF($W1021, "", INDEX(聲母資料表, $AA1021, $AR$5))</f>
        <v>#REF!</v>
      </c>
      <c r="AS1021" s="303" t="e">
        <f t="array" ref="AS1021">IF($X1021, "", INDEX(韻母資料表, $AD1021, $AS$5))</f>
        <v>#REF!</v>
      </c>
      <c r="AT1021" s="302" t="e">
        <f t="array" ref="AT1021">IF($X1021, "", INDEX(閩拼韻母八聲調資料表, $AE1021, $AJ1021))</f>
        <v>#REF!</v>
      </c>
      <c r="AV1021" s="301" t="b">
        <f t="shared" si="399"/>
        <v>0</v>
      </c>
      <c r="AW1021" s="301" t="str">
        <f>IF( $AV1021, IFERROR( IF(MATCH( $E1021, 顎音化聲母!$H$9:$H$37, 0), TRUE, FALSE), FALSE), "")</f>
        <v/>
      </c>
      <c r="AX1021" s="301" t="str">
        <f t="array" ref="AX1021">IF( AND($AV1021, $AW1021), INDEX(顎音化聲母資料表, MATCH( $D1021 &amp; $E1021, 顎音化聲母!$L$5:$L$136, 0), 3), "")</f>
        <v/>
      </c>
      <c r="AY1021" s="301" t="e">
        <f t="shared" si="398"/>
        <v>#REF!</v>
      </c>
      <c r="AZ1021" s="362" t="e">
        <f t="array" ref="AZ1021">IF($AY1021="", "", IF( $AX1021&lt;&gt;"", $AX1021,INDEX(聲母資料表, $AY1021, $AZ$5)))</f>
        <v>#REF!</v>
      </c>
      <c r="BA1021" s="362" t="e">
        <f t="array" ref="BA1021">IF($X1021, "", INDEX(方音八音反切資料表, $AE1021, $AJ1021))</f>
        <v>#REF!</v>
      </c>
    </row>
    <row r="1022" spans="2:53">
      <c r="B1022" s="307">
        <f t="shared" si="379"/>
        <v>1015</v>
      </c>
      <c r="C1022" s="404" t="e">
        <f>MID(#REF!, B1022, 1)</f>
        <v>#REF!</v>
      </c>
      <c r="D1022" s="312"/>
      <c r="E1022" s="312"/>
      <c r="F1022" s="296"/>
      <c r="G1022" s="418" t="e">
        <f t="shared" si="380"/>
        <v>#REF!</v>
      </c>
      <c r="H1022" s="269" t="e" cm="1">
        <f t="array" ref="H1022">IF( OR($U1022, NOT($V1022), $X1022), "",  $AF1022 &amp; INDEX(中文數值資料表, $AJ1022, 2) &amp; $AC1022)</f>
        <v>#REF!</v>
      </c>
      <c r="I1022" s="332" t="e">
        <f t="shared" si="381"/>
        <v>#REF!</v>
      </c>
      <c r="J1022" s="333" t="e">
        <f t="shared" si="382"/>
        <v>#REF!</v>
      </c>
      <c r="K1022" s="334" t="e">
        <f t="shared" si="383"/>
        <v>#REF!</v>
      </c>
      <c r="L1022" s="335" t="e">
        <f t="shared" si="384"/>
        <v>#REF!</v>
      </c>
      <c r="M1022" s="270" t="e">
        <f t="shared" ca="1" si="385"/>
        <v>#REF!</v>
      </c>
      <c r="N1022" s="270" t="e">
        <f t="shared" ca="1" si="386"/>
        <v>#REF!</v>
      </c>
      <c r="O1022" s="270" t="e">
        <f t="shared" ca="1" si="387"/>
        <v>#REF!</v>
      </c>
      <c r="P1022" s="270" t="e">
        <f t="shared" ca="1" si="403"/>
        <v>#REF!</v>
      </c>
      <c r="Q1022" s="270" t="e">
        <f t="shared" ca="1" si="403"/>
        <v>#REF!</v>
      </c>
      <c r="R1022" s="271" t="e">
        <f t="shared" ca="1" si="389"/>
        <v>#REF!</v>
      </c>
      <c r="S1022" s="271" t="e">
        <f t="shared" ca="1" si="390"/>
        <v>#REF!</v>
      </c>
      <c r="T1022" s="244"/>
      <c r="U1022" s="272" t="b">
        <f t="shared" si="391"/>
        <v>0</v>
      </c>
      <c r="V1022" s="272" t="e">
        <f t="shared" si="392"/>
        <v>#REF!</v>
      </c>
      <c r="W1022" s="272" t="e">
        <f t="shared" si="400"/>
        <v>#REF!</v>
      </c>
      <c r="X1022" s="272" t="e">
        <f t="shared" si="393"/>
        <v>#REF!</v>
      </c>
      <c r="Y1022" s="272" t="e">
        <f t="shared" si="394"/>
        <v>#REF!</v>
      </c>
      <c r="Z1022" s="298"/>
      <c r="AA1022" s="305" t="e">
        <f t="shared" si="395"/>
        <v>#REF!</v>
      </c>
      <c r="AB1022" s="301" t="e" cm="1">
        <f t="array" ref="AB1022">IF( $AA1022="", "", INDEX(聲母資料表, $AA1022, AB$5))</f>
        <v>#REF!</v>
      </c>
      <c r="AC1022" s="301" t="e" cm="1">
        <f t="array" ref="AC1022">IF( $AA1022="", "", INDEX(聲母資料表, $AA1022, AC$5))</f>
        <v>#REF!</v>
      </c>
      <c r="AD1022" s="305" t="e">
        <f t="shared" si="396"/>
        <v>#REF!</v>
      </c>
      <c r="AE1022" s="301" t="e" cm="1">
        <f t="array" ref="AE1022">IF( $X1022, "", INDEX(韻母資料表, AD1022, AE$5))</f>
        <v>#REF!</v>
      </c>
      <c r="AF1022" s="301" t="e" cm="1">
        <f t="array" ref="AF1022">IF( $X1022, "", INDEX(韻母資料表, AE1022, AF$5))</f>
        <v>#REF!</v>
      </c>
      <c r="AG1022" s="298"/>
      <c r="AH1022" s="301" t="e">
        <f t="array" ref="AH1022">IF( $X1022, "", IF( INDEX(韻母資料表, AD1022, $AH$5) = "入聲", TRUE, FALSE) )</f>
        <v>#REF!</v>
      </c>
      <c r="AI1022" s="302" t="e">
        <f t="shared" si="397"/>
        <v>#REF!</v>
      </c>
      <c r="AJ1022" s="302" t="e">
        <f t="shared" si="401"/>
        <v>#REF!</v>
      </c>
      <c r="AK1022" s="362" t="e">
        <f t="array" ref="AK1022">IF( $X1022, "", INDEX(韻母資料表, $AD1022, $AK$5))</f>
        <v>#REF!</v>
      </c>
      <c r="AL1022" s="362" t="e">
        <f t="array" ref="AL1022">IF($X1022, "", INDEX(白話字韻母八聲調資料表, $AE1022, $AJ1022))</f>
        <v>#REF!</v>
      </c>
      <c r="AM1022" s="298"/>
      <c r="AN1022" s="362" t="e" cm="1">
        <f t="array" ref="AN1022">IF($W1022, "", INDEX(聲母資料表, $AA1022, AN$5))</f>
        <v>#REF!</v>
      </c>
      <c r="AO1022" s="367" t="e" cm="1">
        <f t="array" ref="AO1022">IF($X1022, "", INDEX(韻母資料表, $AD1022, AO$5))</f>
        <v>#REF!</v>
      </c>
      <c r="AP1022" s="362" t="e" cm="1">
        <f t="array" ref="AP1022">IF($X1022, "", INDEX(台羅韻母八聲調資料表, $AE1022, $F1022))</f>
        <v>#REF!</v>
      </c>
      <c r="AQ1022" s="298"/>
      <c r="AR1022" s="302" t="e">
        <f t="array" ref="AR1022">IF($W1022, "", INDEX(聲母資料表, $AA1022, $AR$5))</f>
        <v>#REF!</v>
      </c>
      <c r="AS1022" s="303" t="e">
        <f t="array" ref="AS1022">IF($X1022, "", INDEX(韻母資料表, $AD1022, $AS$5))</f>
        <v>#REF!</v>
      </c>
      <c r="AT1022" s="302" t="e">
        <f t="array" ref="AT1022">IF($X1022, "", INDEX(閩拼韻母八聲調資料表, $AE1022, $AJ1022))</f>
        <v>#REF!</v>
      </c>
      <c r="AV1022" s="301" t="b">
        <f t="shared" si="399"/>
        <v>0</v>
      </c>
      <c r="AW1022" s="301" t="str">
        <f>IF( $AV1022, IFERROR( IF(MATCH( $E1022, 顎音化聲母!$H$9:$H$37, 0), TRUE, FALSE), FALSE), "")</f>
        <v/>
      </c>
      <c r="AX1022" s="301" t="str">
        <f t="array" ref="AX1022">IF( AND($AV1022, $AW1022), INDEX(顎音化聲母資料表, MATCH( $D1022 &amp; $E1022, 顎音化聲母!$L$5:$L$136, 0), 3), "")</f>
        <v/>
      </c>
      <c r="AY1022" s="301" t="e">
        <f t="shared" si="398"/>
        <v>#REF!</v>
      </c>
      <c r="AZ1022" s="362" t="e">
        <f t="array" ref="AZ1022">IF($AY1022="", "", IF( $AX1022&lt;&gt;"", $AX1022,INDEX(聲母資料表, $AY1022, $AZ$5)))</f>
        <v>#REF!</v>
      </c>
      <c r="BA1022" s="362" t="e">
        <f t="array" ref="BA1022">IF($X1022, "", INDEX(方音八音反切資料表, $AE1022, $AJ1022))</f>
        <v>#REF!</v>
      </c>
    </row>
    <row r="1023" spans="2:53">
      <c r="B1023" s="307">
        <f t="shared" si="379"/>
        <v>1016</v>
      </c>
      <c r="C1023" s="404" t="e">
        <f>MID(#REF!, B1023, 1)</f>
        <v>#REF!</v>
      </c>
      <c r="D1023" s="312"/>
      <c r="E1023" s="312"/>
      <c r="F1023" s="296"/>
      <c r="G1023" s="418" t="e">
        <f t="shared" si="380"/>
        <v>#REF!</v>
      </c>
      <c r="H1023" s="269" t="e" cm="1">
        <f t="array" ref="H1023">IF( OR($U1023, NOT($V1023), $X1023), "",  $AF1023 &amp; INDEX(中文數值資料表, $AJ1023, 2) &amp; $AC1023)</f>
        <v>#REF!</v>
      </c>
      <c r="I1023" s="332" t="e">
        <f t="shared" si="381"/>
        <v>#REF!</v>
      </c>
      <c r="J1023" s="333" t="e">
        <f t="shared" si="382"/>
        <v>#REF!</v>
      </c>
      <c r="K1023" s="334" t="e">
        <f t="shared" si="383"/>
        <v>#REF!</v>
      </c>
      <c r="L1023" s="335" t="e">
        <f t="shared" si="384"/>
        <v>#REF!</v>
      </c>
      <c r="M1023" s="270" t="e">
        <f t="shared" ca="1" si="385"/>
        <v>#REF!</v>
      </c>
      <c r="N1023" s="270" t="e">
        <f t="shared" ca="1" si="386"/>
        <v>#REF!</v>
      </c>
      <c r="O1023" s="270" t="e">
        <f t="shared" ca="1" si="387"/>
        <v>#REF!</v>
      </c>
      <c r="P1023" s="270" t="e">
        <f t="shared" ca="1" si="403"/>
        <v>#REF!</v>
      </c>
      <c r="Q1023" s="270" t="e">
        <f t="shared" ca="1" si="403"/>
        <v>#REF!</v>
      </c>
      <c r="R1023" s="271" t="e">
        <f t="shared" ca="1" si="389"/>
        <v>#REF!</v>
      </c>
      <c r="S1023" s="271" t="e">
        <f t="shared" ca="1" si="390"/>
        <v>#REF!</v>
      </c>
      <c r="T1023" s="244"/>
      <c r="U1023" s="272" t="b">
        <f t="shared" si="391"/>
        <v>0</v>
      </c>
      <c r="V1023" s="272" t="e">
        <f t="shared" si="392"/>
        <v>#REF!</v>
      </c>
      <c r="W1023" s="272" t="e">
        <f t="shared" si="400"/>
        <v>#REF!</v>
      </c>
      <c r="X1023" s="272" t="e">
        <f t="shared" si="393"/>
        <v>#REF!</v>
      </c>
      <c r="Y1023" s="272" t="e">
        <f t="shared" si="394"/>
        <v>#REF!</v>
      </c>
      <c r="Z1023" s="298"/>
      <c r="AA1023" s="305" t="e">
        <f t="shared" si="395"/>
        <v>#REF!</v>
      </c>
      <c r="AB1023" s="301" t="e" cm="1">
        <f t="array" ref="AB1023">IF( $AA1023="", "", INDEX(聲母資料表, $AA1023, AB$5))</f>
        <v>#REF!</v>
      </c>
      <c r="AC1023" s="301" t="e" cm="1">
        <f t="array" ref="AC1023">IF( $AA1023="", "", INDEX(聲母資料表, $AA1023, AC$5))</f>
        <v>#REF!</v>
      </c>
      <c r="AD1023" s="305" t="e">
        <f t="shared" si="396"/>
        <v>#REF!</v>
      </c>
      <c r="AE1023" s="301" t="e" cm="1">
        <f t="array" ref="AE1023">IF( $X1023, "", INDEX(韻母資料表, AD1023, AE$5))</f>
        <v>#REF!</v>
      </c>
      <c r="AF1023" s="301" t="e" cm="1">
        <f t="array" ref="AF1023">IF( $X1023, "", INDEX(韻母資料表, AE1023, AF$5))</f>
        <v>#REF!</v>
      </c>
      <c r="AG1023" s="298"/>
      <c r="AH1023" s="301" t="e">
        <f t="array" ref="AH1023">IF( $X1023, "", IF( INDEX(韻母資料表, AD1023, $AH$5) = "入聲", TRUE, FALSE) )</f>
        <v>#REF!</v>
      </c>
      <c r="AI1023" s="302" t="e">
        <f t="shared" si="397"/>
        <v>#REF!</v>
      </c>
      <c r="AJ1023" s="302" t="e">
        <f t="shared" si="401"/>
        <v>#REF!</v>
      </c>
      <c r="AK1023" s="362" t="e">
        <f t="array" ref="AK1023">IF( $X1023, "", INDEX(韻母資料表, $AD1023, $AK$5))</f>
        <v>#REF!</v>
      </c>
      <c r="AL1023" s="362" t="e">
        <f t="array" ref="AL1023">IF($X1023, "", INDEX(白話字韻母八聲調資料表, $AE1023, $AJ1023))</f>
        <v>#REF!</v>
      </c>
      <c r="AM1023" s="298"/>
      <c r="AN1023" s="362" t="e" cm="1">
        <f t="array" ref="AN1023">IF($W1023, "", INDEX(聲母資料表, $AA1023, AN$5))</f>
        <v>#REF!</v>
      </c>
      <c r="AO1023" s="367" t="e" cm="1">
        <f t="array" ref="AO1023">IF($X1023, "", INDEX(韻母資料表, $AD1023, AO$5))</f>
        <v>#REF!</v>
      </c>
      <c r="AP1023" s="362" t="e" cm="1">
        <f t="array" ref="AP1023">IF($X1023, "", INDEX(台羅韻母八聲調資料表, $AE1023, $F1023))</f>
        <v>#REF!</v>
      </c>
      <c r="AQ1023" s="298"/>
      <c r="AR1023" s="302" t="e">
        <f t="array" ref="AR1023">IF($W1023, "", INDEX(聲母資料表, $AA1023, $AR$5))</f>
        <v>#REF!</v>
      </c>
      <c r="AS1023" s="303" t="e">
        <f t="array" ref="AS1023">IF($X1023, "", INDEX(韻母資料表, $AD1023, $AS$5))</f>
        <v>#REF!</v>
      </c>
      <c r="AT1023" s="302" t="e">
        <f t="array" ref="AT1023">IF($X1023, "", INDEX(閩拼韻母八聲調資料表, $AE1023, $AJ1023))</f>
        <v>#REF!</v>
      </c>
      <c r="AV1023" s="301" t="b">
        <f t="shared" si="399"/>
        <v>0</v>
      </c>
      <c r="AW1023" s="301" t="str">
        <f>IF( $AV1023, IFERROR( IF(MATCH( $E1023, 顎音化聲母!$H$9:$H$37, 0), TRUE, FALSE), FALSE), "")</f>
        <v/>
      </c>
      <c r="AX1023" s="301" t="str">
        <f t="array" ref="AX1023">IF( AND($AV1023, $AW1023), INDEX(顎音化聲母資料表, MATCH( $D1023 &amp; $E1023, 顎音化聲母!$L$5:$L$136, 0), 3), "")</f>
        <v/>
      </c>
      <c r="AY1023" s="301" t="e">
        <f t="shared" si="398"/>
        <v>#REF!</v>
      </c>
      <c r="AZ1023" s="362" t="e">
        <f t="array" ref="AZ1023">IF($AY1023="", "", IF( $AX1023&lt;&gt;"", $AX1023,INDEX(聲母資料表, $AY1023, $AZ$5)))</f>
        <v>#REF!</v>
      </c>
      <c r="BA1023" s="362" t="e">
        <f t="array" ref="BA1023">IF($X1023, "", INDEX(方音八音反切資料表, $AE1023, $AJ1023))</f>
        <v>#REF!</v>
      </c>
    </row>
    <row r="1024" spans="2:53">
      <c r="B1024" s="307">
        <f t="shared" si="379"/>
        <v>1017</v>
      </c>
      <c r="C1024" s="404" t="e">
        <f>MID(#REF!, B1024, 1)</f>
        <v>#REF!</v>
      </c>
      <c r="D1024" s="312"/>
      <c r="E1024" s="312"/>
      <c r="F1024" s="296"/>
      <c r="G1024" s="418" t="e">
        <f t="shared" si="380"/>
        <v>#REF!</v>
      </c>
      <c r="H1024" s="269" t="e" cm="1">
        <f t="array" ref="H1024">IF( OR($U1024, NOT($V1024), $X1024), "",  $AF1024 &amp; INDEX(中文數值資料表, $AJ1024, 2) &amp; $AC1024)</f>
        <v>#REF!</v>
      </c>
      <c r="I1024" s="332" t="e">
        <f t="shared" si="381"/>
        <v>#REF!</v>
      </c>
      <c r="J1024" s="333" t="e">
        <f t="shared" si="382"/>
        <v>#REF!</v>
      </c>
      <c r="K1024" s="334" t="e">
        <f t="shared" si="383"/>
        <v>#REF!</v>
      </c>
      <c r="L1024" s="335" t="e">
        <f t="shared" si="384"/>
        <v>#REF!</v>
      </c>
      <c r="M1024" s="270" t="e">
        <f t="shared" ca="1" si="385"/>
        <v>#REF!</v>
      </c>
      <c r="N1024" s="270" t="e">
        <f t="shared" ca="1" si="386"/>
        <v>#REF!</v>
      </c>
      <c r="O1024" s="270" t="e">
        <f t="shared" ca="1" si="387"/>
        <v>#REF!</v>
      </c>
      <c r="P1024" s="270" t="e">
        <f t="shared" ca="1" si="403"/>
        <v>#REF!</v>
      </c>
      <c r="Q1024" s="270" t="e">
        <f t="shared" ca="1" si="403"/>
        <v>#REF!</v>
      </c>
      <c r="R1024" s="271" t="e">
        <f t="shared" ca="1" si="389"/>
        <v>#REF!</v>
      </c>
      <c r="S1024" s="271" t="e">
        <f t="shared" ca="1" si="390"/>
        <v>#REF!</v>
      </c>
      <c r="T1024" s="244"/>
      <c r="U1024" s="272" t="b">
        <f t="shared" si="391"/>
        <v>0</v>
      </c>
      <c r="V1024" s="272" t="e">
        <f t="shared" si="392"/>
        <v>#REF!</v>
      </c>
      <c r="W1024" s="272" t="e">
        <f t="shared" si="400"/>
        <v>#REF!</v>
      </c>
      <c r="X1024" s="272" t="e">
        <f t="shared" si="393"/>
        <v>#REF!</v>
      </c>
      <c r="Y1024" s="272" t="e">
        <f t="shared" si="394"/>
        <v>#REF!</v>
      </c>
      <c r="Z1024" s="298"/>
      <c r="AA1024" s="305" t="e">
        <f t="shared" si="395"/>
        <v>#REF!</v>
      </c>
      <c r="AB1024" s="301" t="e" cm="1">
        <f t="array" ref="AB1024">IF( $AA1024="", "", INDEX(聲母資料表, $AA1024, AB$5))</f>
        <v>#REF!</v>
      </c>
      <c r="AC1024" s="301" t="e" cm="1">
        <f t="array" ref="AC1024">IF( $AA1024="", "", INDEX(聲母資料表, $AA1024, AC$5))</f>
        <v>#REF!</v>
      </c>
      <c r="AD1024" s="305" t="e">
        <f t="shared" si="396"/>
        <v>#REF!</v>
      </c>
      <c r="AE1024" s="301" t="e" cm="1">
        <f t="array" ref="AE1024">IF( $X1024, "", INDEX(韻母資料表, AD1024, AE$5))</f>
        <v>#REF!</v>
      </c>
      <c r="AF1024" s="301" t="e" cm="1">
        <f t="array" ref="AF1024">IF( $X1024, "", INDEX(韻母資料表, AE1024, AF$5))</f>
        <v>#REF!</v>
      </c>
      <c r="AG1024" s="298"/>
      <c r="AH1024" s="301" t="e">
        <f t="array" ref="AH1024">IF( $X1024, "", IF( INDEX(韻母資料表, AD1024, $AH$5) = "入聲", TRUE, FALSE) )</f>
        <v>#REF!</v>
      </c>
      <c r="AI1024" s="302" t="e">
        <f t="shared" si="397"/>
        <v>#REF!</v>
      </c>
      <c r="AJ1024" s="302" t="e">
        <f t="shared" si="401"/>
        <v>#REF!</v>
      </c>
      <c r="AK1024" s="362" t="e">
        <f t="array" ref="AK1024">IF( $X1024, "", INDEX(韻母資料表, $AD1024, $AK$5))</f>
        <v>#REF!</v>
      </c>
      <c r="AL1024" s="362" t="e">
        <f t="array" ref="AL1024">IF($X1024, "", INDEX(白話字韻母八聲調資料表, $AE1024, $AJ1024))</f>
        <v>#REF!</v>
      </c>
      <c r="AM1024" s="298"/>
      <c r="AN1024" s="362" t="e" cm="1">
        <f t="array" ref="AN1024">IF($W1024, "", INDEX(聲母資料表, $AA1024, AN$5))</f>
        <v>#REF!</v>
      </c>
      <c r="AO1024" s="367" t="e" cm="1">
        <f t="array" ref="AO1024">IF($X1024, "", INDEX(韻母資料表, $AD1024, AO$5))</f>
        <v>#REF!</v>
      </c>
      <c r="AP1024" s="362" t="e" cm="1">
        <f t="array" ref="AP1024">IF($X1024, "", INDEX(台羅韻母八聲調資料表, $AE1024, $F1024))</f>
        <v>#REF!</v>
      </c>
      <c r="AQ1024" s="298"/>
      <c r="AR1024" s="302" t="e">
        <f t="array" ref="AR1024">IF($W1024, "", INDEX(聲母資料表, $AA1024, $AR$5))</f>
        <v>#REF!</v>
      </c>
      <c r="AS1024" s="303" t="e">
        <f t="array" ref="AS1024">IF($X1024, "", INDEX(韻母資料表, $AD1024, $AS$5))</f>
        <v>#REF!</v>
      </c>
      <c r="AT1024" s="302" t="e">
        <f t="array" ref="AT1024">IF($X1024, "", INDEX(閩拼韻母八聲調資料表, $AE1024, $AJ1024))</f>
        <v>#REF!</v>
      </c>
      <c r="AV1024" s="301" t="b">
        <f t="shared" si="399"/>
        <v>0</v>
      </c>
      <c r="AW1024" s="301" t="str">
        <f>IF( $AV1024, IFERROR( IF(MATCH( $E1024, 顎音化聲母!$H$9:$H$37, 0), TRUE, FALSE), FALSE), "")</f>
        <v/>
      </c>
      <c r="AX1024" s="301" t="str">
        <f t="array" ref="AX1024">IF( AND($AV1024, $AW1024), INDEX(顎音化聲母資料表, MATCH( $D1024 &amp; $E1024, 顎音化聲母!$L$5:$L$136, 0), 3), "")</f>
        <v/>
      </c>
      <c r="AY1024" s="301" t="e">
        <f t="shared" si="398"/>
        <v>#REF!</v>
      </c>
      <c r="AZ1024" s="362" t="e">
        <f t="array" ref="AZ1024">IF($AY1024="", "", IF( $AX1024&lt;&gt;"", $AX1024,INDEX(聲母資料表, $AY1024, $AZ$5)))</f>
        <v>#REF!</v>
      </c>
      <c r="BA1024" s="362" t="e">
        <f t="array" ref="BA1024">IF($X1024, "", INDEX(方音八音反切資料表, $AE1024, $AJ1024))</f>
        <v>#REF!</v>
      </c>
    </row>
    <row r="1025" spans="2:53">
      <c r="B1025" s="307">
        <f t="shared" si="379"/>
        <v>1018</v>
      </c>
      <c r="C1025" s="404" t="e">
        <f>MID(#REF!, B1025, 1)</f>
        <v>#REF!</v>
      </c>
      <c r="D1025" s="312"/>
      <c r="E1025" s="312"/>
      <c r="F1025" s="296"/>
      <c r="G1025" s="418" t="e">
        <f t="shared" si="380"/>
        <v>#REF!</v>
      </c>
      <c r="H1025" s="269" t="e" cm="1">
        <f t="array" ref="H1025">IF( OR($U1025, NOT($V1025), $X1025), "",  $AF1025 &amp; INDEX(中文數值資料表, $AJ1025, 2) &amp; $AC1025)</f>
        <v>#REF!</v>
      </c>
      <c r="I1025" s="332" t="e">
        <f t="shared" si="381"/>
        <v>#REF!</v>
      </c>
      <c r="J1025" s="333" t="e">
        <f t="shared" si="382"/>
        <v>#REF!</v>
      </c>
      <c r="K1025" s="334" t="e">
        <f t="shared" si="383"/>
        <v>#REF!</v>
      </c>
      <c r="L1025" s="335" t="e">
        <f t="shared" si="384"/>
        <v>#REF!</v>
      </c>
      <c r="M1025" s="270" t="e">
        <f t="shared" ca="1" si="385"/>
        <v>#REF!</v>
      </c>
      <c r="N1025" s="270" t="e">
        <f t="shared" ca="1" si="386"/>
        <v>#REF!</v>
      </c>
      <c r="O1025" s="270" t="e">
        <f t="shared" ca="1" si="387"/>
        <v>#REF!</v>
      </c>
      <c r="P1025" s="270" t="e">
        <f t="shared" ca="1" si="403"/>
        <v>#REF!</v>
      </c>
      <c r="Q1025" s="270" t="e">
        <f t="shared" ca="1" si="403"/>
        <v>#REF!</v>
      </c>
      <c r="R1025" s="271" t="e">
        <f t="shared" ca="1" si="389"/>
        <v>#REF!</v>
      </c>
      <c r="S1025" s="271" t="e">
        <f t="shared" ca="1" si="390"/>
        <v>#REF!</v>
      </c>
      <c r="T1025" s="244"/>
      <c r="U1025" s="272" t="b">
        <f t="shared" si="391"/>
        <v>0</v>
      </c>
      <c r="V1025" s="272" t="e">
        <f t="shared" si="392"/>
        <v>#REF!</v>
      </c>
      <c r="W1025" s="272" t="e">
        <f t="shared" si="400"/>
        <v>#REF!</v>
      </c>
      <c r="X1025" s="272" t="e">
        <f t="shared" si="393"/>
        <v>#REF!</v>
      </c>
      <c r="Y1025" s="272" t="e">
        <f t="shared" si="394"/>
        <v>#REF!</v>
      </c>
      <c r="Z1025" s="298"/>
      <c r="AA1025" s="305" t="e">
        <f t="shared" si="395"/>
        <v>#REF!</v>
      </c>
      <c r="AB1025" s="301" t="e" cm="1">
        <f t="array" ref="AB1025">IF( $AA1025="", "", INDEX(聲母資料表, $AA1025, AB$5))</f>
        <v>#REF!</v>
      </c>
      <c r="AC1025" s="301" t="e" cm="1">
        <f t="array" ref="AC1025">IF( $AA1025="", "", INDEX(聲母資料表, $AA1025, AC$5))</f>
        <v>#REF!</v>
      </c>
      <c r="AD1025" s="305" t="e">
        <f t="shared" si="396"/>
        <v>#REF!</v>
      </c>
      <c r="AE1025" s="301" t="e" cm="1">
        <f t="array" ref="AE1025">IF( $X1025, "", INDEX(韻母資料表, AD1025, AE$5))</f>
        <v>#REF!</v>
      </c>
      <c r="AF1025" s="301" t="e" cm="1">
        <f t="array" ref="AF1025">IF( $X1025, "", INDEX(韻母資料表, AE1025, AF$5))</f>
        <v>#REF!</v>
      </c>
      <c r="AG1025" s="298"/>
      <c r="AH1025" s="301" t="e">
        <f t="array" ref="AH1025">IF( $X1025, "", IF( INDEX(韻母資料表, AD1025, $AH$5) = "入聲", TRUE, FALSE) )</f>
        <v>#REF!</v>
      </c>
      <c r="AI1025" s="302" t="e">
        <f t="shared" si="397"/>
        <v>#REF!</v>
      </c>
      <c r="AJ1025" s="302" t="e">
        <f t="shared" si="401"/>
        <v>#REF!</v>
      </c>
      <c r="AK1025" s="362" t="e">
        <f t="array" ref="AK1025">IF( $X1025, "", INDEX(韻母資料表, $AD1025, $AK$5))</f>
        <v>#REF!</v>
      </c>
      <c r="AL1025" s="362" t="e">
        <f t="array" ref="AL1025">IF($X1025, "", INDEX(白話字韻母八聲調資料表, $AE1025, $AJ1025))</f>
        <v>#REF!</v>
      </c>
      <c r="AM1025" s="298"/>
      <c r="AN1025" s="362" t="e" cm="1">
        <f t="array" ref="AN1025">IF($W1025, "", INDEX(聲母資料表, $AA1025, AN$5))</f>
        <v>#REF!</v>
      </c>
      <c r="AO1025" s="367" t="e" cm="1">
        <f t="array" ref="AO1025">IF($X1025, "", INDEX(韻母資料表, $AD1025, AO$5))</f>
        <v>#REF!</v>
      </c>
      <c r="AP1025" s="362" t="e" cm="1">
        <f t="array" ref="AP1025">IF($X1025, "", INDEX(台羅韻母八聲調資料表, $AE1025, $F1025))</f>
        <v>#REF!</v>
      </c>
      <c r="AQ1025" s="298"/>
      <c r="AR1025" s="302" t="e">
        <f t="array" ref="AR1025">IF($W1025, "", INDEX(聲母資料表, $AA1025, $AR$5))</f>
        <v>#REF!</v>
      </c>
      <c r="AS1025" s="303" t="e">
        <f t="array" ref="AS1025">IF($X1025, "", INDEX(韻母資料表, $AD1025, $AS$5))</f>
        <v>#REF!</v>
      </c>
      <c r="AT1025" s="302" t="e">
        <f t="array" ref="AT1025">IF($X1025, "", INDEX(閩拼韻母八聲調資料表, $AE1025, $AJ1025))</f>
        <v>#REF!</v>
      </c>
      <c r="AV1025" s="301" t="b">
        <f t="shared" si="399"/>
        <v>0</v>
      </c>
      <c r="AW1025" s="301" t="str">
        <f>IF( $AV1025, IFERROR( IF(MATCH( $E1025, 顎音化聲母!$H$9:$H$37, 0), TRUE, FALSE), FALSE), "")</f>
        <v/>
      </c>
      <c r="AX1025" s="301" t="str">
        <f t="array" ref="AX1025">IF( AND($AV1025, $AW1025), INDEX(顎音化聲母資料表, MATCH( $D1025 &amp; $E1025, 顎音化聲母!$L$5:$L$136, 0), 3), "")</f>
        <v/>
      </c>
      <c r="AY1025" s="301" t="e">
        <f t="shared" si="398"/>
        <v>#REF!</v>
      </c>
      <c r="AZ1025" s="362" t="e">
        <f t="array" ref="AZ1025">IF($AY1025="", "", IF( $AX1025&lt;&gt;"", $AX1025,INDEX(聲母資料表, $AY1025, $AZ$5)))</f>
        <v>#REF!</v>
      </c>
      <c r="BA1025" s="362" t="e">
        <f t="array" ref="BA1025">IF($X1025, "", INDEX(方音八音反切資料表, $AE1025, $AJ1025))</f>
        <v>#REF!</v>
      </c>
    </row>
    <row r="1026" spans="2:53">
      <c r="B1026" s="307">
        <f t="shared" si="379"/>
        <v>1019</v>
      </c>
      <c r="C1026" s="404" t="e">
        <f>MID(#REF!, B1026, 1)</f>
        <v>#REF!</v>
      </c>
      <c r="D1026" s="312"/>
      <c r="E1026" s="312"/>
      <c r="F1026" s="296"/>
      <c r="G1026" s="418" t="e">
        <f t="shared" si="380"/>
        <v>#REF!</v>
      </c>
      <c r="H1026" s="269" t="e" cm="1">
        <f t="array" ref="H1026">IF( OR($U1026, NOT($V1026), $X1026), "",  $AF1026 &amp; INDEX(中文數值資料表, $AJ1026, 2) &amp; $AC1026)</f>
        <v>#REF!</v>
      </c>
      <c r="I1026" s="332" t="e">
        <f t="shared" si="381"/>
        <v>#REF!</v>
      </c>
      <c r="J1026" s="333" t="e">
        <f t="shared" si="382"/>
        <v>#REF!</v>
      </c>
      <c r="K1026" s="334" t="e">
        <f t="shared" si="383"/>
        <v>#REF!</v>
      </c>
      <c r="L1026" s="335" t="e">
        <f t="shared" si="384"/>
        <v>#REF!</v>
      </c>
      <c r="M1026" s="270" t="e">
        <f t="shared" ca="1" si="385"/>
        <v>#REF!</v>
      </c>
      <c r="N1026" s="270" t="e">
        <f t="shared" ca="1" si="386"/>
        <v>#REF!</v>
      </c>
      <c r="O1026" s="270" t="e">
        <f t="shared" ca="1" si="387"/>
        <v>#REF!</v>
      </c>
      <c r="P1026" s="270" t="e">
        <f t="shared" ca="1" si="403"/>
        <v>#REF!</v>
      </c>
      <c r="Q1026" s="270" t="e">
        <f t="shared" ca="1" si="403"/>
        <v>#REF!</v>
      </c>
      <c r="R1026" s="271" t="e">
        <f t="shared" ca="1" si="389"/>
        <v>#REF!</v>
      </c>
      <c r="S1026" s="271" t="e">
        <f t="shared" ca="1" si="390"/>
        <v>#REF!</v>
      </c>
      <c r="T1026" s="244"/>
      <c r="U1026" s="272" t="b">
        <f t="shared" si="391"/>
        <v>0</v>
      </c>
      <c r="V1026" s="272" t="e">
        <f t="shared" si="392"/>
        <v>#REF!</v>
      </c>
      <c r="W1026" s="272" t="e">
        <f t="shared" si="400"/>
        <v>#REF!</v>
      </c>
      <c r="X1026" s="272" t="e">
        <f t="shared" si="393"/>
        <v>#REF!</v>
      </c>
      <c r="Y1026" s="272" t="e">
        <f t="shared" si="394"/>
        <v>#REF!</v>
      </c>
      <c r="Z1026" s="298"/>
      <c r="AA1026" s="305" t="e">
        <f t="shared" si="395"/>
        <v>#REF!</v>
      </c>
      <c r="AB1026" s="301" t="e" cm="1">
        <f t="array" ref="AB1026">IF( $AA1026="", "", INDEX(聲母資料表, $AA1026, AB$5))</f>
        <v>#REF!</v>
      </c>
      <c r="AC1026" s="301" t="e" cm="1">
        <f t="array" ref="AC1026">IF( $AA1026="", "", INDEX(聲母資料表, $AA1026, AC$5))</f>
        <v>#REF!</v>
      </c>
      <c r="AD1026" s="305" t="e">
        <f t="shared" si="396"/>
        <v>#REF!</v>
      </c>
      <c r="AE1026" s="301" t="e" cm="1">
        <f t="array" ref="AE1026">IF( $X1026, "", INDEX(韻母資料表, AD1026, AE$5))</f>
        <v>#REF!</v>
      </c>
      <c r="AF1026" s="301" t="e" cm="1">
        <f t="array" ref="AF1026">IF( $X1026, "", INDEX(韻母資料表, AE1026, AF$5))</f>
        <v>#REF!</v>
      </c>
      <c r="AG1026" s="298"/>
      <c r="AH1026" s="301" t="e">
        <f t="array" ref="AH1026">IF( $X1026, "", IF( INDEX(韻母資料表, AD1026, $AH$5) = "入聲", TRUE, FALSE) )</f>
        <v>#REF!</v>
      </c>
      <c r="AI1026" s="302" t="e">
        <f t="shared" si="397"/>
        <v>#REF!</v>
      </c>
      <c r="AJ1026" s="302" t="e">
        <f t="shared" si="401"/>
        <v>#REF!</v>
      </c>
      <c r="AK1026" s="362" t="e">
        <f t="array" ref="AK1026">IF( $X1026, "", INDEX(韻母資料表, $AD1026, $AK$5))</f>
        <v>#REF!</v>
      </c>
      <c r="AL1026" s="362" t="e">
        <f t="array" ref="AL1026">IF($X1026, "", INDEX(白話字韻母八聲調資料表, $AE1026, $AJ1026))</f>
        <v>#REF!</v>
      </c>
      <c r="AM1026" s="298"/>
      <c r="AN1026" s="362" t="e" cm="1">
        <f t="array" ref="AN1026">IF($W1026, "", INDEX(聲母資料表, $AA1026, AN$5))</f>
        <v>#REF!</v>
      </c>
      <c r="AO1026" s="367" t="e" cm="1">
        <f t="array" ref="AO1026">IF($X1026, "", INDEX(韻母資料表, $AD1026, AO$5))</f>
        <v>#REF!</v>
      </c>
      <c r="AP1026" s="362" t="e" cm="1">
        <f t="array" ref="AP1026">IF($X1026, "", INDEX(台羅韻母八聲調資料表, $AE1026, $F1026))</f>
        <v>#REF!</v>
      </c>
      <c r="AQ1026" s="298"/>
      <c r="AR1026" s="302" t="e">
        <f t="array" ref="AR1026">IF($W1026, "", INDEX(聲母資料表, $AA1026, $AR$5))</f>
        <v>#REF!</v>
      </c>
      <c r="AS1026" s="303" t="e">
        <f t="array" ref="AS1026">IF($X1026, "", INDEX(韻母資料表, $AD1026, $AS$5))</f>
        <v>#REF!</v>
      </c>
      <c r="AT1026" s="302" t="e">
        <f t="array" ref="AT1026">IF($X1026, "", INDEX(閩拼韻母八聲調資料表, $AE1026, $AJ1026))</f>
        <v>#REF!</v>
      </c>
      <c r="AV1026" s="301" t="b">
        <f t="shared" si="399"/>
        <v>0</v>
      </c>
      <c r="AW1026" s="301" t="str">
        <f>IF( $AV1026, IFERROR( IF(MATCH( $E1026, 顎音化聲母!$H$9:$H$37, 0), TRUE, FALSE), FALSE), "")</f>
        <v/>
      </c>
      <c r="AX1026" s="301" t="str">
        <f t="array" ref="AX1026">IF( AND($AV1026, $AW1026), INDEX(顎音化聲母資料表, MATCH( $D1026 &amp; $E1026, 顎音化聲母!$L$5:$L$136, 0), 3), "")</f>
        <v/>
      </c>
      <c r="AY1026" s="301" t="e">
        <f t="shared" si="398"/>
        <v>#REF!</v>
      </c>
      <c r="AZ1026" s="362" t="e">
        <f t="array" ref="AZ1026">IF($AY1026="", "", IF( $AX1026&lt;&gt;"", $AX1026,INDEX(聲母資料表, $AY1026, $AZ$5)))</f>
        <v>#REF!</v>
      </c>
      <c r="BA1026" s="362" t="e">
        <f t="array" ref="BA1026">IF($X1026, "", INDEX(方音八音反切資料表, $AE1026, $AJ1026))</f>
        <v>#REF!</v>
      </c>
    </row>
    <row r="1027" spans="2:53">
      <c r="B1027" s="307">
        <f t="shared" si="379"/>
        <v>1020</v>
      </c>
      <c r="C1027" s="404" t="e">
        <f>MID(#REF!, B1027, 1)</f>
        <v>#REF!</v>
      </c>
      <c r="D1027" s="312"/>
      <c r="E1027" s="312"/>
      <c r="F1027" s="296"/>
      <c r="G1027" s="418" t="e">
        <f t="shared" si="380"/>
        <v>#REF!</v>
      </c>
      <c r="H1027" s="269" t="e" cm="1">
        <f t="array" ref="H1027">IF( OR($U1027, NOT($V1027), $X1027), "",  $AF1027 &amp; INDEX(中文數值資料表, $AJ1027, 2) &amp; $AC1027)</f>
        <v>#REF!</v>
      </c>
      <c r="I1027" s="332" t="e">
        <f t="shared" si="381"/>
        <v>#REF!</v>
      </c>
      <c r="J1027" s="333" t="e">
        <f t="shared" si="382"/>
        <v>#REF!</v>
      </c>
      <c r="K1027" s="334" t="e">
        <f t="shared" si="383"/>
        <v>#REF!</v>
      </c>
      <c r="L1027" s="335" t="e">
        <f t="shared" si="384"/>
        <v>#REF!</v>
      </c>
      <c r="M1027" s="270" t="e">
        <f t="shared" ca="1" si="385"/>
        <v>#REF!</v>
      </c>
      <c r="N1027" s="270" t="e">
        <f t="shared" ca="1" si="386"/>
        <v>#REF!</v>
      </c>
      <c r="O1027" s="270" t="e">
        <f t="shared" ca="1" si="387"/>
        <v>#REF!</v>
      </c>
      <c r="P1027" s="270" t="e">
        <f t="shared" ca="1" si="403"/>
        <v>#REF!</v>
      </c>
      <c r="Q1027" s="270" t="e">
        <f t="shared" ca="1" si="403"/>
        <v>#REF!</v>
      </c>
      <c r="R1027" s="271" t="e">
        <f t="shared" ca="1" si="389"/>
        <v>#REF!</v>
      </c>
      <c r="S1027" s="271" t="e">
        <f t="shared" ca="1" si="390"/>
        <v>#REF!</v>
      </c>
      <c r="T1027" s="244"/>
      <c r="U1027" s="272" t="b">
        <f t="shared" si="391"/>
        <v>0</v>
      </c>
      <c r="V1027" s="272" t="e">
        <f t="shared" si="392"/>
        <v>#REF!</v>
      </c>
      <c r="W1027" s="272" t="e">
        <f t="shared" si="400"/>
        <v>#REF!</v>
      </c>
      <c r="X1027" s="272" t="e">
        <f t="shared" si="393"/>
        <v>#REF!</v>
      </c>
      <c r="Y1027" s="272" t="e">
        <f t="shared" si="394"/>
        <v>#REF!</v>
      </c>
      <c r="Z1027" s="298"/>
      <c r="AA1027" s="305" t="e">
        <f t="shared" si="395"/>
        <v>#REF!</v>
      </c>
      <c r="AB1027" s="301" t="e" cm="1">
        <f t="array" ref="AB1027">IF( $AA1027="", "", INDEX(聲母資料表, $AA1027, AB$5))</f>
        <v>#REF!</v>
      </c>
      <c r="AC1027" s="301" t="e" cm="1">
        <f t="array" ref="AC1027">IF( $AA1027="", "", INDEX(聲母資料表, $AA1027, AC$5))</f>
        <v>#REF!</v>
      </c>
      <c r="AD1027" s="305" t="e">
        <f t="shared" si="396"/>
        <v>#REF!</v>
      </c>
      <c r="AE1027" s="301" t="e" cm="1">
        <f t="array" ref="AE1027">IF( $X1027, "", INDEX(韻母資料表, AD1027, AE$5))</f>
        <v>#REF!</v>
      </c>
      <c r="AF1027" s="301" t="e" cm="1">
        <f t="array" ref="AF1027">IF( $X1027, "", INDEX(韻母資料表, AE1027, AF$5))</f>
        <v>#REF!</v>
      </c>
      <c r="AG1027" s="298"/>
      <c r="AH1027" s="301" t="e">
        <f t="array" ref="AH1027">IF( $X1027, "", IF( INDEX(韻母資料表, AD1027, $AH$5) = "入聲", TRUE, FALSE) )</f>
        <v>#REF!</v>
      </c>
      <c r="AI1027" s="302" t="e">
        <f t="shared" si="397"/>
        <v>#REF!</v>
      </c>
      <c r="AJ1027" s="302" t="e">
        <f t="shared" si="401"/>
        <v>#REF!</v>
      </c>
      <c r="AK1027" s="362" t="e">
        <f t="array" ref="AK1027">IF( $X1027, "", INDEX(韻母資料表, $AD1027, $AK$5))</f>
        <v>#REF!</v>
      </c>
      <c r="AL1027" s="362" t="e">
        <f t="array" ref="AL1027">IF($X1027, "", INDEX(白話字韻母八聲調資料表, $AE1027, $AJ1027))</f>
        <v>#REF!</v>
      </c>
      <c r="AM1027" s="298"/>
      <c r="AN1027" s="362" t="e" cm="1">
        <f t="array" ref="AN1027">IF($W1027, "", INDEX(聲母資料表, $AA1027, AN$5))</f>
        <v>#REF!</v>
      </c>
      <c r="AO1027" s="367" t="e" cm="1">
        <f t="array" ref="AO1027">IF($X1027, "", INDEX(韻母資料表, $AD1027, AO$5))</f>
        <v>#REF!</v>
      </c>
      <c r="AP1027" s="362" t="e" cm="1">
        <f t="array" ref="AP1027">IF($X1027, "", INDEX(台羅韻母八聲調資料表, $AE1027, $F1027))</f>
        <v>#REF!</v>
      </c>
      <c r="AQ1027" s="298"/>
      <c r="AR1027" s="302" t="e">
        <f t="array" ref="AR1027">IF($W1027, "", INDEX(聲母資料表, $AA1027, $AR$5))</f>
        <v>#REF!</v>
      </c>
      <c r="AS1027" s="303" t="e">
        <f t="array" ref="AS1027">IF($X1027, "", INDEX(韻母資料表, $AD1027, $AS$5))</f>
        <v>#REF!</v>
      </c>
      <c r="AT1027" s="302" t="e">
        <f t="array" ref="AT1027">IF($X1027, "", INDEX(閩拼韻母八聲調資料表, $AE1027, $AJ1027))</f>
        <v>#REF!</v>
      </c>
      <c r="AV1027" s="301" t="b">
        <f t="shared" si="399"/>
        <v>0</v>
      </c>
      <c r="AW1027" s="301" t="str">
        <f>IF( $AV1027, IFERROR( IF(MATCH( $E1027, 顎音化聲母!$H$9:$H$37, 0), TRUE, FALSE), FALSE), "")</f>
        <v/>
      </c>
      <c r="AX1027" s="301" t="str">
        <f t="array" ref="AX1027">IF( AND($AV1027, $AW1027), INDEX(顎音化聲母資料表, MATCH( $D1027 &amp; $E1027, 顎音化聲母!$L$5:$L$136, 0), 3), "")</f>
        <v/>
      </c>
      <c r="AY1027" s="301" t="e">
        <f t="shared" si="398"/>
        <v>#REF!</v>
      </c>
      <c r="AZ1027" s="362" t="e">
        <f t="array" ref="AZ1027">IF($AY1027="", "", IF( $AX1027&lt;&gt;"", $AX1027,INDEX(聲母資料表, $AY1027, $AZ$5)))</f>
        <v>#REF!</v>
      </c>
      <c r="BA1027" s="362" t="e">
        <f t="array" ref="BA1027">IF($X1027, "", INDEX(方音八音反切資料表, $AE1027, $AJ1027))</f>
        <v>#REF!</v>
      </c>
    </row>
    <row r="1028" spans="2:53">
      <c r="B1028" s="307">
        <f t="shared" si="379"/>
        <v>1021</v>
      </c>
      <c r="C1028" s="404" t="e">
        <f>MID(#REF!, B1028, 1)</f>
        <v>#REF!</v>
      </c>
      <c r="D1028" s="312"/>
      <c r="E1028" s="312"/>
      <c r="F1028" s="296"/>
      <c r="G1028" s="418" t="e">
        <f t="shared" si="380"/>
        <v>#REF!</v>
      </c>
      <c r="H1028" s="269" t="e" cm="1">
        <f t="array" ref="H1028">IF( OR($U1028, NOT($V1028), $X1028), "",  $AF1028 &amp; INDEX(中文數值資料表, $AJ1028, 2) &amp; $AC1028)</f>
        <v>#REF!</v>
      </c>
      <c r="I1028" s="332" t="e">
        <f t="shared" si="381"/>
        <v>#REF!</v>
      </c>
      <c r="J1028" s="333" t="e">
        <f t="shared" si="382"/>
        <v>#REF!</v>
      </c>
      <c r="K1028" s="334" t="e">
        <f t="shared" si="383"/>
        <v>#REF!</v>
      </c>
      <c r="L1028" s="335" t="e">
        <f t="shared" si="384"/>
        <v>#REF!</v>
      </c>
      <c r="M1028" s="270" t="e">
        <f t="shared" ca="1" si="385"/>
        <v>#REF!</v>
      </c>
      <c r="N1028" s="270" t="e">
        <f t="shared" ca="1" si="386"/>
        <v>#REF!</v>
      </c>
      <c r="O1028" s="270" t="e">
        <f t="shared" ca="1" si="387"/>
        <v>#REF!</v>
      </c>
      <c r="P1028" s="270" t="e">
        <f t="shared" ref="P1028:Q1047" ca="1" si="404">IF( $U1028, ($C1028 &amp; CHAR(10)), IF($C1028=CHAR(10), (CHAR(10) &amp; "&lt;/p&gt;" &amp; CHAR(10) &amp; "&lt;p&gt;" &amp; CHAR(10)), "&lt;ruby&gt;" &amp; $C1028 &amp; "&lt;rt&gt;" &amp; INDIRECT( ADDRESS(ROW(), COLUMN() - $P$5) ) &amp; "&lt;/rt&gt;&lt;/ruby&gt;" &amp; CHAR(10)))</f>
        <v>#REF!</v>
      </c>
      <c r="Q1028" s="270" t="e">
        <f t="shared" ca="1" si="404"/>
        <v>#REF!</v>
      </c>
      <c r="R1028" s="271" t="e">
        <f t="shared" ca="1" si="389"/>
        <v>#REF!</v>
      </c>
      <c r="S1028" s="271" t="e">
        <f t="shared" ca="1" si="390"/>
        <v>#REF!</v>
      </c>
      <c r="T1028" s="244"/>
      <c r="U1028" s="272" t="b">
        <f t="shared" si="391"/>
        <v>0</v>
      </c>
      <c r="V1028" s="272" t="e">
        <f t="shared" si="392"/>
        <v>#REF!</v>
      </c>
      <c r="W1028" s="272" t="e">
        <f t="shared" si="400"/>
        <v>#REF!</v>
      </c>
      <c r="X1028" s="272" t="e">
        <f t="shared" si="393"/>
        <v>#REF!</v>
      </c>
      <c r="Y1028" s="272" t="e">
        <f t="shared" si="394"/>
        <v>#REF!</v>
      </c>
      <c r="Z1028" s="298"/>
      <c r="AA1028" s="305" t="e">
        <f t="shared" si="395"/>
        <v>#REF!</v>
      </c>
      <c r="AB1028" s="301" t="e" cm="1">
        <f t="array" ref="AB1028">IF( $AA1028="", "", INDEX(聲母資料表, $AA1028, AB$5))</f>
        <v>#REF!</v>
      </c>
      <c r="AC1028" s="301" t="e" cm="1">
        <f t="array" ref="AC1028">IF( $AA1028="", "", INDEX(聲母資料表, $AA1028, AC$5))</f>
        <v>#REF!</v>
      </c>
      <c r="AD1028" s="305" t="e">
        <f t="shared" si="396"/>
        <v>#REF!</v>
      </c>
      <c r="AE1028" s="301" t="e" cm="1">
        <f t="array" ref="AE1028">IF( $X1028, "", INDEX(韻母資料表, AD1028, AE$5))</f>
        <v>#REF!</v>
      </c>
      <c r="AF1028" s="301" t="e" cm="1">
        <f t="array" ref="AF1028">IF( $X1028, "", INDEX(韻母資料表, AE1028, AF$5))</f>
        <v>#REF!</v>
      </c>
      <c r="AG1028" s="298"/>
      <c r="AH1028" s="301" t="e">
        <f t="array" ref="AH1028">IF( $X1028, "", IF( INDEX(韻母資料表, AD1028, $AH$5) = "入聲", TRUE, FALSE) )</f>
        <v>#REF!</v>
      </c>
      <c r="AI1028" s="302" t="e">
        <f t="shared" si="397"/>
        <v>#REF!</v>
      </c>
      <c r="AJ1028" s="302" t="e">
        <f t="shared" si="401"/>
        <v>#REF!</v>
      </c>
      <c r="AK1028" s="362" t="e">
        <f t="array" ref="AK1028">IF( $X1028, "", INDEX(韻母資料表, $AD1028, $AK$5))</f>
        <v>#REF!</v>
      </c>
      <c r="AL1028" s="362" t="e">
        <f t="array" ref="AL1028">IF($X1028, "", INDEX(白話字韻母八聲調資料表, $AE1028, $AJ1028))</f>
        <v>#REF!</v>
      </c>
      <c r="AM1028" s="298"/>
      <c r="AN1028" s="362" t="e" cm="1">
        <f t="array" ref="AN1028">IF($W1028, "", INDEX(聲母資料表, $AA1028, AN$5))</f>
        <v>#REF!</v>
      </c>
      <c r="AO1028" s="367" t="e" cm="1">
        <f t="array" ref="AO1028">IF($X1028, "", INDEX(韻母資料表, $AD1028, AO$5))</f>
        <v>#REF!</v>
      </c>
      <c r="AP1028" s="362" t="e" cm="1">
        <f t="array" ref="AP1028">IF($X1028, "", INDEX(台羅韻母八聲調資料表, $AE1028, $F1028))</f>
        <v>#REF!</v>
      </c>
      <c r="AQ1028" s="298"/>
      <c r="AR1028" s="302" t="e">
        <f t="array" ref="AR1028">IF($W1028, "", INDEX(聲母資料表, $AA1028, $AR$5))</f>
        <v>#REF!</v>
      </c>
      <c r="AS1028" s="303" t="e">
        <f t="array" ref="AS1028">IF($X1028, "", INDEX(韻母資料表, $AD1028, $AS$5))</f>
        <v>#REF!</v>
      </c>
      <c r="AT1028" s="302" t="e">
        <f t="array" ref="AT1028">IF($X1028, "", INDEX(閩拼韻母八聲調資料表, $AE1028, $AJ1028))</f>
        <v>#REF!</v>
      </c>
      <c r="AV1028" s="301" t="b">
        <f t="shared" si="399"/>
        <v>0</v>
      </c>
      <c r="AW1028" s="301" t="str">
        <f>IF( $AV1028, IFERROR( IF(MATCH( $E1028, 顎音化聲母!$H$9:$H$37, 0), TRUE, FALSE), FALSE), "")</f>
        <v/>
      </c>
      <c r="AX1028" s="301" t="str">
        <f t="array" ref="AX1028">IF( AND($AV1028, $AW1028), INDEX(顎音化聲母資料表, MATCH( $D1028 &amp; $E1028, 顎音化聲母!$L$5:$L$136, 0), 3), "")</f>
        <v/>
      </c>
      <c r="AY1028" s="301" t="e">
        <f t="shared" si="398"/>
        <v>#REF!</v>
      </c>
      <c r="AZ1028" s="362" t="e">
        <f t="array" ref="AZ1028">IF($AY1028="", "", IF( $AX1028&lt;&gt;"", $AX1028,INDEX(聲母資料表, $AY1028, $AZ$5)))</f>
        <v>#REF!</v>
      </c>
      <c r="BA1028" s="362" t="e">
        <f t="array" ref="BA1028">IF($X1028, "", INDEX(方音八音反切資料表, $AE1028, $AJ1028))</f>
        <v>#REF!</v>
      </c>
    </row>
    <row r="1029" spans="2:53">
      <c r="B1029" s="307">
        <f t="shared" si="379"/>
        <v>1022</v>
      </c>
      <c r="C1029" s="404" t="e">
        <f>MID(#REF!, B1029, 1)</f>
        <v>#REF!</v>
      </c>
      <c r="D1029" s="312"/>
      <c r="E1029" s="312"/>
      <c r="F1029" s="296"/>
      <c r="G1029" s="418" t="e">
        <f t="shared" si="380"/>
        <v>#REF!</v>
      </c>
      <c r="H1029" s="269" t="e" cm="1">
        <f t="array" ref="H1029">IF( OR($U1029, NOT($V1029), $X1029), "",  $AF1029 &amp; INDEX(中文數值資料表, $AJ1029, 2) &amp; $AC1029)</f>
        <v>#REF!</v>
      </c>
      <c r="I1029" s="332" t="e">
        <f t="shared" si="381"/>
        <v>#REF!</v>
      </c>
      <c r="J1029" s="333" t="e">
        <f t="shared" si="382"/>
        <v>#REF!</v>
      </c>
      <c r="K1029" s="334" t="e">
        <f t="shared" si="383"/>
        <v>#REF!</v>
      </c>
      <c r="L1029" s="335" t="e">
        <f t="shared" si="384"/>
        <v>#REF!</v>
      </c>
      <c r="M1029" s="270" t="e">
        <f t="shared" ca="1" si="385"/>
        <v>#REF!</v>
      </c>
      <c r="N1029" s="270" t="e">
        <f t="shared" ca="1" si="386"/>
        <v>#REF!</v>
      </c>
      <c r="O1029" s="270" t="e">
        <f t="shared" ca="1" si="387"/>
        <v>#REF!</v>
      </c>
      <c r="P1029" s="270" t="e">
        <f t="shared" ca="1" si="404"/>
        <v>#REF!</v>
      </c>
      <c r="Q1029" s="270" t="e">
        <f t="shared" ca="1" si="404"/>
        <v>#REF!</v>
      </c>
      <c r="R1029" s="271" t="e">
        <f t="shared" ca="1" si="389"/>
        <v>#REF!</v>
      </c>
      <c r="S1029" s="271" t="e">
        <f t="shared" ca="1" si="390"/>
        <v>#REF!</v>
      </c>
      <c r="T1029" s="244"/>
      <c r="U1029" s="272" t="b">
        <f t="shared" si="391"/>
        <v>0</v>
      </c>
      <c r="V1029" s="272" t="e">
        <f t="shared" si="392"/>
        <v>#REF!</v>
      </c>
      <c r="W1029" s="272" t="e">
        <f t="shared" si="400"/>
        <v>#REF!</v>
      </c>
      <c r="X1029" s="272" t="e">
        <f t="shared" si="393"/>
        <v>#REF!</v>
      </c>
      <c r="Y1029" s="272" t="e">
        <f t="shared" si="394"/>
        <v>#REF!</v>
      </c>
      <c r="Z1029" s="298"/>
      <c r="AA1029" s="305" t="e">
        <f t="shared" si="395"/>
        <v>#REF!</v>
      </c>
      <c r="AB1029" s="301" t="e" cm="1">
        <f t="array" ref="AB1029">IF( $AA1029="", "", INDEX(聲母資料表, $AA1029, AB$5))</f>
        <v>#REF!</v>
      </c>
      <c r="AC1029" s="301" t="e" cm="1">
        <f t="array" ref="AC1029">IF( $AA1029="", "", INDEX(聲母資料表, $AA1029, AC$5))</f>
        <v>#REF!</v>
      </c>
      <c r="AD1029" s="305" t="e">
        <f t="shared" si="396"/>
        <v>#REF!</v>
      </c>
      <c r="AE1029" s="301" t="e" cm="1">
        <f t="array" ref="AE1029">IF( $X1029, "", INDEX(韻母資料表, AD1029, AE$5))</f>
        <v>#REF!</v>
      </c>
      <c r="AF1029" s="301" t="e" cm="1">
        <f t="array" ref="AF1029">IF( $X1029, "", INDEX(韻母資料表, AE1029, AF$5))</f>
        <v>#REF!</v>
      </c>
      <c r="AG1029" s="298"/>
      <c r="AH1029" s="301" t="e">
        <f t="array" ref="AH1029">IF( $X1029, "", IF( INDEX(韻母資料表, AD1029, $AH$5) = "入聲", TRUE, FALSE) )</f>
        <v>#REF!</v>
      </c>
      <c r="AI1029" s="302" t="e">
        <f t="shared" si="397"/>
        <v>#REF!</v>
      </c>
      <c r="AJ1029" s="302" t="e">
        <f t="shared" si="401"/>
        <v>#REF!</v>
      </c>
      <c r="AK1029" s="362" t="e">
        <f t="array" ref="AK1029">IF( $X1029, "", INDEX(韻母資料表, $AD1029, $AK$5))</f>
        <v>#REF!</v>
      </c>
      <c r="AL1029" s="362" t="e">
        <f t="array" ref="AL1029">IF($X1029, "", INDEX(白話字韻母八聲調資料表, $AE1029, $AJ1029))</f>
        <v>#REF!</v>
      </c>
      <c r="AM1029" s="298"/>
      <c r="AN1029" s="362" t="e" cm="1">
        <f t="array" ref="AN1029">IF($W1029, "", INDEX(聲母資料表, $AA1029, AN$5))</f>
        <v>#REF!</v>
      </c>
      <c r="AO1029" s="367" t="e" cm="1">
        <f t="array" ref="AO1029">IF($X1029, "", INDEX(韻母資料表, $AD1029, AO$5))</f>
        <v>#REF!</v>
      </c>
      <c r="AP1029" s="362" t="e" cm="1">
        <f t="array" ref="AP1029">IF($X1029, "", INDEX(台羅韻母八聲調資料表, $AE1029, $F1029))</f>
        <v>#REF!</v>
      </c>
      <c r="AQ1029" s="298"/>
      <c r="AR1029" s="302" t="e">
        <f t="array" ref="AR1029">IF($W1029, "", INDEX(聲母資料表, $AA1029, $AR$5))</f>
        <v>#REF!</v>
      </c>
      <c r="AS1029" s="303" t="e">
        <f t="array" ref="AS1029">IF($X1029, "", INDEX(韻母資料表, $AD1029, $AS$5))</f>
        <v>#REF!</v>
      </c>
      <c r="AT1029" s="302" t="e">
        <f t="array" ref="AT1029">IF($X1029, "", INDEX(閩拼韻母八聲調資料表, $AE1029, $AJ1029))</f>
        <v>#REF!</v>
      </c>
      <c r="AV1029" s="301" t="b">
        <f t="shared" si="399"/>
        <v>0</v>
      </c>
      <c r="AW1029" s="301" t="str">
        <f>IF( $AV1029, IFERROR( IF(MATCH( $E1029, 顎音化聲母!$H$9:$H$37, 0), TRUE, FALSE), FALSE), "")</f>
        <v/>
      </c>
      <c r="AX1029" s="301" t="str">
        <f t="array" ref="AX1029">IF( AND($AV1029, $AW1029), INDEX(顎音化聲母資料表, MATCH( $D1029 &amp; $E1029, 顎音化聲母!$L$5:$L$136, 0), 3), "")</f>
        <v/>
      </c>
      <c r="AY1029" s="301" t="e">
        <f t="shared" si="398"/>
        <v>#REF!</v>
      </c>
      <c r="AZ1029" s="362" t="e">
        <f t="array" ref="AZ1029">IF($AY1029="", "", IF( $AX1029&lt;&gt;"", $AX1029,INDEX(聲母資料表, $AY1029, $AZ$5)))</f>
        <v>#REF!</v>
      </c>
      <c r="BA1029" s="362" t="e">
        <f t="array" ref="BA1029">IF($X1029, "", INDEX(方音八音反切資料表, $AE1029, $AJ1029))</f>
        <v>#REF!</v>
      </c>
    </row>
    <row r="1030" spans="2:53">
      <c r="B1030" s="307">
        <f t="shared" si="379"/>
        <v>1023</v>
      </c>
      <c r="C1030" s="404" t="e">
        <f>MID(#REF!, B1030, 1)</f>
        <v>#REF!</v>
      </c>
      <c r="D1030" s="312"/>
      <c r="E1030" s="312"/>
      <c r="F1030" s="296"/>
      <c r="G1030" s="418" t="e">
        <f t="shared" si="380"/>
        <v>#REF!</v>
      </c>
      <c r="H1030" s="269" t="e" cm="1">
        <f t="array" ref="H1030">IF( OR($U1030, NOT($V1030), $X1030), "",  $AF1030 &amp; INDEX(中文數值資料表, $AJ1030, 2) &amp; $AC1030)</f>
        <v>#REF!</v>
      </c>
      <c r="I1030" s="332" t="e">
        <f t="shared" si="381"/>
        <v>#REF!</v>
      </c>
      <c r="J1030" s="333" t="e">
        <f t="shared" si="382"/>
        <v>#REF!</v>
      </c>
      <c r="K1030" s="334" t="e">
        <f t="shared" si="383"/>
        <v>#REF!</v>
      </c>
      <c r="L1030" s="335" t="e">
        <f t="shared" si="384"/>
        <v>#REF!</v>
      </c>
      <c r="M1030" s="270" t="e">
        <f t="shared" ca="1" si="385"/>
        <v>#REF!</v>
      </c>
      <c r="N1030" s="270" t="e">
        <f t="shared" ca="1" si="386"/>
        <v>#REF!</v>
      </c>
      <c r="O1030" s="270" t="e">
        <f t="shared" ca="1" si="387"/>
        <v>#REF!</v>
      </c>
      <c r="P1030" s="270" t="e">
        <f t="shared" ca="1" si="404"/>
        <v>#REF!</v>
      </c>
      <c r="Q1030" s="270" t="e">
        <f t="shared" ca="1" si="404"/>
        <v>#REF!</v>
      </c>
      <c r="R1030" s="271" t="e">
        <f t="shared" ca="1" si="389"/>
        <v>#REF!</v>
      </c>
      <c r="S1030" s="271" t="e">
        <f t="shared" ca="1" si="390"/>
        <v>#REF!</v>
      </c>
      <c r="T1030" s="244"/>
      <c r="U1030" s="272" t="b">
        <f t="shared" si="391"/>
        <v>0</v>
      </c>
      <c r="V1030" s="272" t="e">
        <f t="shared" si="392"/>
        <v>#REF!</v>
      </c>
      <c r="W1030" s="272" t="e">
        <f t="shared" si="400"/>
        <v>#REF!</v>
      </c>
      <c r="X1030" s="272" t="e">
        <f t="shared" si="393"/>
        <v>#REF!</v>
      </c>
      <c r="Y1030" s="272" t="e">
        <f t="shared" si="394"/>
        <v>#REF!</v>
      </c>
      <c r="Z1030" s="298"/>
      <c r="AA1030" s="305" t="e">
        <f t="shared" si="395"/>
        <v>#REF!</v>
      </c>
      <c r="AB1030" s="301" t="e" cm="1">
        <f t="array" ref="AB1030">IF( $AA1030="", "", INDEX(聲母資料表, $AA1030, AB$5))</f>
        <v>#REF!</v>
      </c>
      <c r="AC1030" s="301" t="e" cm="1">
        <f t="array" ref="AC1030">IF( $AA1030="", "", INDEX(聲母資料表, $AA1030, AC$5))</f>
        <v>#REF!</v>
      </c>
      <c r="AD1030" s="305" t="e">
        <f t="shared" si="396"/>
        <v>#REF!</v>
      </c>
      <c r="AE1030" s="301" t="e" cm="1">
        <f t="array" ref="AE1030">IF( $X1030, "", INDEX(韻母資料表, AD1030, AE$5))</f>
        <v>#REF!</v>
      </c>
      <c r="AF1030" s="301" t="e" cm="1">
        <f t="array" ref="AF1030">IF( $X1030, "", INDEX(韻母資料表, AE1030, AF$5))</f>
        <v>#REF!</v>
      </c>
      <c r="AG1030" s="298"/>
      <c r="AH1030" s="301" t="e">
        <f t="array" ref="AH1030">IF( $X1030, "", IF( INDEX(韻母資料表, AD1030, $AH$5) = "入聲", TRUE, FALSE) )</f>
        <v>#REF!</v>
      </c>
      <c r="AI1030" s="302" t="e">
        <f t="shared" si="397"/>
        <v>#REF!</v>
      </c>
      <c r="AJ1030" s="302" t="e">
        <f t="shared" si="401"/>
        <v>#REF!</v>
      </c>
      <c r="AK1030" s="362" t="e">
        <f t="array" ref="AK1030">IF( $X1030, "", INDEX(韻母資料表, $AD1030, $AK$5))</f>
        <v>#REF!</v>
      </c>
      <c r="AL1030" s="362" t="e">
        <f t="array" ref="AL1030">IF($X1030, "", INDEX(白話字韻母八聲調資料表, $AE1030, $AJ1030))</f>
        <v>#REF!</v>
      </c>
      <c r="AM1030" s="298"/>
      <c r="AN1030" s="362" t="e" cm="1">
        <f t="array" ref="AN1030">IF($W1030, "", INDEX(聲母資料表, $AA1030, AN$5))</f>
        <v>#REF!</v>
      </c>
      <c r="AO1030" s="367" t="e" cm="1">
        <f t="array" ref="AO1030">IF($X1030, "", INDEX(韻母資料表, $AD1030, AO$5))</f>
        <v>#REF!</v>
      </c>
      <c r="AP1030" s="362" t="e" cm="1">
        <f t="array" ref="AP1030">IF($X1030, "", INDEX(台羅韻母八聲調資料表, $AE1030, $F1030))</f>
        <v>#REF!</v>
      </c>
      <c r="AQ1030" s="298"/>
      <c r="AR1030" s="302" t="e">
        <f t="array" ref="AR1030">IF($W1030, "", INDEX(聲母資料表, $AA1030, $AR$5))</f>
        <v>#REF!</v>
      </c>
      <c r="AS1030" s="303" t="e">
        <f t="array" ref="AS1030">IF($X1030, "", INDEX(韻母資料表, $AD1030, $AS$5))</f>
        <v>#REF!</v>
      </c>
      <c r="AT1030" s="302" t="e">
        <f t="array" ref="AT1030">IF($X1030, "", INDEX(閩拼韻母八聲調資料表, $AE1030, $AJ1030))</f>
        <v>#REF!</v>
      </c>
      <c r="AV1030" s="301" t="b">
        <f t="shared" si="399"/>
        <v>0</v>
      </c>
      <c r="AW1030" s="301" t="str">
        <f>IF( $AV1030, IFERROR( IF(MATCH( $E1030, 顎音化聲母!$H$9:$H$37, 0), TRUE, FALSE), FALSE), "")</f>
        <v/>
      </c>
      <c r="AX1030" s="301" t="str">
        <f t="array" ref="AX1030">IF( AND($AV1030, $AW1030), INDEX(顎音化聲母資料表, MATCH( $D1030 &amp; $E1030, 顎音化聲母!$L$5:$L$136, 0), 3), "")</f>
        <v/>
      </c>
      <c r="AY1030" s="301" t="e">
        <f t="shared" si="398"/>
        <v>#REF!</v>
      </c>
      <c r="AZ1030" s="362" t="e">
        <f t="array" ref="AZ1030">IF($AY1030="", "", IF( $AX1030&lt;&gt;"", $AX1030,INDEX(聲母資料表, $AY1030, $AZ$5)))</f>
        <v>#REF!</v>
      </c>
      <c r="BA1030" s="362" t="e">
        <f t="array" ref="BA1030">IF($X1030, "", INDEX(方音八音反切資料表, $AE1030, $AJ1030))</f>
        <v>#REF!</v>
      </c>
    </row>
    <row r="1031" spans="2:53">
      <c r="B1031" s="307">
        <f t="shared" si="379"/>
        <v>1024</v>
      </c>
      <c r="C1031" s="404" t="e">
        <f>MID(#REF!, B1031, 1)</f>
        <v>#REF!</v>
      </c>
      <c r="D1031" s="312"/>
      <c r="E1031" s="312"/>
      <c r="F1031" s="296"/>
      <c r="G1031" s="418" t="e">
        <f t="shared" si="380"/>
        <v>#REF!</v>
      </c>
      <c r="H1031" s="269" t="e" cm="1">
        <f t="array" ref="H1031">IF( OR($U1031, NOT($V1031), $X1031), "",  $AF1031 &amp; INDEX(中文數值資料表, $AJ1031, 2) &amp; $AC1031)</f>
        <v>#REF!</v>
      </c>
      <c r="I1031" s="332" t="e">
        <f t="shared" si="381"/>
        <v>#REF!</v>
      </c>
      <c r="J1031" s="333" t="e">
        <f t="shared" si="382"/>
        <v>#REF!</v>
      </c>
      <c r="K1031" s="334" t="e">
        <f t="shared" si="383"/>
        <v>#REF!</v>
      </c>
      <c r="L1031" s="335" t="e">
        <f t="shared" si="384"/>
        <v>#REF!</v>
      </c>
      <c r="M1031" s="270" t="e">
        <f t="shared" ca="1" si="385"/>
        <v>#REF!</v>
      </c>
      <c r="N1031" s="270" t="e">
        <f t="shared" ca="1" si="386"/>
        <v>#REF!</v>
      </c>
      <c r="O1031" s="270" t="e">
        <f t="shared" ca="1" si="387"/>
        <v>#REF!</v>
      </c>
      <c r="P1031" s="270" t="e">
        <f t="shared" ca="1" si="404"/>
        <v>#REF!</v>
      </c>
      <c r="Q1031" s="270" t="e">
        <f t="shared" ca="1" si="404"/>
        <v>#REF!</v>
      </c>
      <c r="R1031" s="271" t="e">
        <f t="shared" ca="1" si="389"/>
        <v>#REF!</v>
      </c>
      <c r="S1031" s="271" t="e">
        <f t="shared" ca="1" si="390"/>
        <v>#REF!</v>
      </c>
      <c r="T1031" s="244"/>
      <c r="U1031" s="272" t="b">
        <f t="shared" si="391"/>
        <v>0</v>
      </c>
      <c r="V1031" s="272" t="e">
        <f t="shared" si="392"/>
        <v>#REF!</v>
      </c>
      <c r="W1031" s="272" t="e">
        <f t="shared" si="400"/>
        <v>#REF!</v>
      </c>
      <c r="X1031" s="272" t="e">
        <f t="shared" si="393"/>
        <v>#REF!</v>
      </c>
      <c r="Y1031" s="272" t="e">
        <f t="shared" si="394"/>
        <v>#REF!</v>
      </c>
      <c r="Z1031" s="298"/>
      <c r="AA1031" s="305" t="e">
        <f t="shared" si="395"/>
        <v>#REF!</v>
      </c>
      <c r="AB1031" s="301" t="e" cm="1">
        <f t="array" ref="AB1031">IF( $AA1031="", "", INDEX(聲母資料表, $AA1031, AB$5))</f>
        <v>#REF!</v>
      </c>
      <c r="AC1031" s="301" t="e" cm="1">
        <f t="array" ref="AC1031">IF( $AA1031="", "", INDEX(聲母資料表, $AA1031, AC$5))</f>
        <v>#REF!</v>
      </c>
      <c r="AD1031" s="305" t="e">
        <f t="shared" si="396"/>
        <v>#REF!</v>
      </c>
      <c r="AE1031" s="301" t="e" cm="1">
        <f t="array" ref="AE1031">IF( $X1031, "", INDEX(韻母資料表, AD1031, AE$5))</f>
        <v>#REF!</v>
      </c>
      <c r="AF1031" s="301" t="e" cm="1">
        <f t="array" ref="AF1031">IF( $X1031, "", INDEX(韻母資料表, AE1031, AF$5))</f>
        <v>#REF!</v>
      </c>
      <c r="AG1031" s="298"/>
      <c r="AH1031" s="301" t="e">
        <f t="array" ref="AH1031">IF( $X1031, "", IF( INDEX(韻母資料表, AD1031, $AH$5) = "入聲", TRUE, FALSE) )</f>
        <v>#REF!</v>
      </c>
      <c r="AI1031" s="302" t="e">
        <f t="shared" si="397"/>
        <v>#REF!</v>
      </c>
      <c r="AJ1031" s="302" t="e">
        <f t="shared" si="401"/>
        <v>#REF!</v>
      </c>
      <c r="AK1031" s="362" t="e">
        <f t="array" ref="AK1031">IF( $X1031, "", INDEX(韻母資料表, $AD1031, $AK$5))</f>
        <v>#REF!</v>
      </c>
      <c r="AL1031" s="362" t="e">
        <f t="array" ref="AL1031">IF($X1031, "", INDEX(白話字韻母八聲調資料表, $AE1031, $AJ1031))</f>
        <v>#REF!</v>
      </c>
      <c r="AM1031" s="298"/>
      <c r="AN1031" s="362" t="e" cm="1">
        <f t="array" ref="AN1031">IF($W1031, "", INDEX(聲母資料表, $AA1031, AN$5))</f>
        <v>#REF!</v>
      </c>
      <c r="AO1031" s="367" t="e" cm="1">
        <f t="array" ref="AO1031">IF($X1031, "", INDEX(韻母資料表, $AD1031, AO$5))</f>
        <v>#REF!</v>
      </c>
      <c r="AP1031" s="362" t="e" cm="1">
        <f t="array" ref="AP1031">IF($X1031, "", INDEX(台羅韻母八聲調資料表, $AE1031, $F1031))</f>
        <v>#REF!</v>
      </c>
      <c r="AQ1031" s="298"/>
      <c r="AR1031" s="302" t="e">
        <f t="array" ref="AR1031">IF($W1031, "", INDEX(聲母資料表, $AA1031, $AR$5))</f>
        <v>#REF!</v>
      </c>
      <c r="AS1031" s="303" t="e">
        <f t="array" ref="AS1031">IF($X1031, "", INDEX(韻母資料表, $AD1031, $AS$5))</f>
        <v>#REF!</v>
      </c>
      <c r="AT1031" s="302" t="e">
        <f t="array" ref="AT1031">IF($X1031, "", INDEX(閩拼韻母八聲調資料表, $AE1031, $AJ1031))</f>
        <v>#REF!</v>
      </c>
      <c r="AV1031" s="301" t="b">
        <f t="shared" si="399"/>
        <v>0</v>
      </c>
      <c r="AW1031" s="301" t="str">
        <f>IF( $AV1031, IFERROR( IF(MATCH( $E1031, 顎音化聲母!$H$9:$H$37, 0), TRUE, FALSE), FALSE), "")</f>
        <v/>
      </c>
      <c r="AX1031" s="301" t="str">
        <f t="array" ref="AX1031">IF( AND($AV1031, $AW1031), INDEX(顎音化聲母資料表, MATCH( $D1031 &amp; $E1031, 顎音化聲母!$L$5:$L$136, 0), 3), "")</f>
        <v/>
      </c>
      <c r="AY1031" s="301" t="e">
        <f t="shared" si="398"/>
        <v>#REF!</v>
      </c>
      <c r="AZ1031" s="362" t="e">
        <f t="array" ref="AZ1031">IF($AY1031="", "", IF( $AX1031&lt;&gt;"", $AX1031,INDEX(聲母資料表, $AY1031, $AZ$5)))</f>
        <v>#REF!</v>
      </c>
      <c r="BA1031" s="362" t="e">
        <f t="array" ref="BA1031">IF($X1031, "", INDEX(方音八音反切資料表, $AE1031, $AJ1031))</f>
        <v>#REF!</v>
      </c>
    </row>
    <row r="1032" spans="2:53">
      <c r="B1032" s="307">
        <f t="shared" ref="B1032:B1095" si="405">ROW() - ROW($7:$7)</f>
        <v>1025</v>
      </c>
      <c r="C1032" s="404" t="e">
        <f>MID(#REF!, B1032, 1)</f>
        <v>#REF!</v>
      </c>
      <c r="D1032" s="312"/>
      <c r="E1032" s="312"/>
      <c r="F1032" s="296"/>
      <c r="G1032" s="418" t="e">
        <f t="shared" ref="G1032:G1095" si="406" xml:space="preserve"> IF(NOT($V1032), "", C1032 &amp; " (" &amp; _xlfn.CONCAT(D1032:F1032) &amp; ") " )</f>
        <v>#REF!</v>
      </c>
      <c r="H1032" s="269" t="e" cm="1">
        <f t="array" ref="H1032">IF( OR($U1032, NOT($V1032), $X1032), "",  $AF1032 &amp; INDEX(中文數值資料表, $AJ1032, 2) &amp; $AC1032)</f>
        <v>#REF!</v>
      </c>
      <c r="I1032" s="332" t="e">
        <f t="shared" ref="I1032:I1095" si="407">IF( NOT($U1032), TRIM( $D1032 &amp; $AL1032), "")</f>
        <v>#REF!</v>
      </c>
      <c r="J1032" s="333" t="e">
        <f t="shared" ref="J1032:J1095" si="408">IF( NOT($U1032), TRIM( $AN1032 &amp; $AP1032 ), "")</f>
        <v>#REF!</v>
      </c>
      <c r="K1032" s="334" t="e">
        <f t="shared" ref="K1032:K1095" si="409">IF( NOT($U1032), TRIM($AR1032 &amp; $AT1032), "")</f>
        <v>#REF!</v>
      </c>
      <c r="L1032" s="335" t="e">
        <f t="shared" ref="L1032:L1095" si="410">IF( NOT($U1032), TRIM($AZ1032 &amp; $BA1032), "")</f>
        <v>#REF!</v>
      </c>
      <c r="M1032" s="270" t="e">
        <f t="shared" ref="M1032:M1095" ca="1" si="411">IF( $U1032, "\ltjruby{" &amp; $C1032 &amp; "}{}\" &amp; CHAR(10), IF($C1032=CHAR(10), "\vskip 0.5 cm" &amp; CHAR(10), "\ltjruby{" &amp; $C1032 &amp; "}{" &amp; INDIRECT( ADDRESS(ROW(), COLUMN() - $G$5) ) &amp; "}\" &amp; CHAR(10)))</f>
        <v>#REF!</v>
      </c>
      <c r="N1032" s="270" t="e">
        <f t="shared" ref="N1032:N1095" ca="1" si="412">IF( $U1032, ($C1032 &amp; CHAR(10)), IF($C1032=CHAR(10), (CHAR(10) &amp; "&lt;/p&gt;" &amp; CHAR(10) &amp; "&lt;p&gt;" &amp; CHAR(10)), "&lt;ruby&gt;" &amp; $C1032 &amp; "&lt;rt&gt;" &amp; INDIRECT( ADDRESS(ROW(), COLUMN() - $P$5) ) &amp; "&lt;/rt&gt;&lt;/ruby&gt;" &amp; CHAR(10))
)</f>
        <v>#REF!</v>
      </c>
      <c r="O1032" s="270" t="e">
        <f t="shared" ref="O1032:O1095" ca="1" si="413">IF( $U1032, ($C1032 &amp; CHAR(10)), IF($C1032=CHAR(10), (CHAR(10) &amp; "&lt;/p&gt;" &amp; CHAR(10) &amp; "&lt;p&gt;" &amp; CHAR(10)), "&lt;ruby&gt;" &amp; $C1032 &amp; "&lt;rt&gt;" &amp; INDIRECT( ADDRESS(ROW(), COLUMN() - $O$5) ) &amp; "&lt;/rt&gt;&lt;/ruby&gt;" &amp; CHAR(10)))</f>
        <v>#REF!</v>
      </c>
      <c r="P1032" s="270" t="e">
        <f t="shared" ca="1" si="404"/>
        <v>#REF!</v>
      </c>
      <c r="Q1032" s="270" t="e">
        <f t="shared" ca="1" si="404"/>
        <v>#REF!</v>
      </c>
      <c r="R1032" s="271" t="e">
        <f t="shared" ref="R1032:R1095" ca="1" si="414">IF( $U1032, ($C1032 &amp; CHAR(10)), IF($C1032=CHAR(10), (CHAR(10) &amp; "&lt;/p&gt;" &amp; CHAR(10) &amp; "&lt;p&gt;" &amp; CHAR(10)), "&lt;ruby&gt;" &amp; $C1032 &amp; "&lt;rtc&gt;" &amp; INDIRECT( ADDRESS(ROW(), COLUMN() - $R$5) ) &amp; "&lt;/rtc&gt;&lt;/ruby&gt;" &amp; CHAR(10)))</f>
        <v>#REF!</v>
      </c>
      <c r="S1032" s="271" t="e">
        <f t="shared" ref="S1032:S1095" ca="1" si="415">IF( $U1032, ($C1032 &amp; CHAR(10)), IF($C1032=CHAR(10), (CHAR(10) &amp; "&lt;/p&gt;" &amp; CHAR(10) &amp; "&lt;p&gt;" &amp; CHAR(10)), "&lt;ruby&gt;" &amp; $C1032  &amp; "&lt;rt&gt;" &amp; INDIRECT( ADDRESS(ROW(), COLUMN() - $S$4) ) &amp; "&lt;/rt&gt;" &amp; "&lt;rtc&gt;" &amp; INDIRECT( ADDRESS(ROW(), COLUMN() - $S$5) ) &amp; "&lt;/rtc&gt;&lt;/ruby&gt;"&amp; CHAR(10)))</f>
        <v>#REF!</v>
      </c>
      <c r="T1032" s="244"/>
      <c r="U1032" s="272" t="b">
        <f t="shared" ref="U1032:U1095" si="416">IFERROR( IF( MATCH($C1032, 標題符號清單, 0) &gt; 0, TRUE, FALSE), FALSE)</f>
        <v>0</v>
      </c>
      <c r="V1032" s="272" t="e">
        <f t="shared" ref="V1032:V1095" si="417">AND( NOT($U1032), $C1032&lt;&gt;"", $C1032&lt;&gt;CHAR(10) )</f>
        <v>#REF!</v>
      </c>
      <c r="W1032" s="272" t="e">
        <f t="shared" si="400"/>
        <v>#REF!</v>
      </c>
      <c r="X1032" s="272" t="e">
        <f t="shared" ref="X1032:X1095" si="418">IF( OR($U1032, NOT($V1032)), TRUE, IF($E1032="", TRUE, FALSE))</f>
        <v>#REF!</v>
      </c>
      <c r="Y1032" s="272" t="e">
        <f t="shared" ref="Y1032:Y1095" si="419">AND($V1032, $F1032="")</f>
        <v>#REF!</v>
      </c>
      <c r="Z1032" s="298"/>
      <c r="AA1032" s="305" t="e">
        <f t="shared" ref="AA1032:AA1095" si="420">IF(OR($U1032, NOT($V1032)), "", IF($D1032="", 18, MATCH($D1032, 聲母碼, 0)) )</f>
        <v>#REF!</v>
      </c>
      <c r="AB1032" s="301" t="e" cm="1">
        <f t="array" ref="AB1032">IF( $AA1032="", "", INDEX(聲母資料表, $AA1032, AB$5))</f>
        <v>#REF!</v>
      </c>
      <c r="AC1032" s="301" t="e" cm="1">
        <f t="array" ref="AC1032">IF( $AA1032="", "", INDEX(聲母資料表, $AA1032, AC$5))</f>
        <v>#REF!</v>
      </c>
      <c r="AD1032" s="305" t="e">
        <f t="shared" ref="AD1032:AD1095" si="421">IF( $X1032, "", MATCH(E1032, 韻母碼, 0) )</f>
        <v>#REF!</v>
      </c>
      <c r="AE1032" s="301" t="e" cm="1">
        <f t="array" ref="AE1032">IF( $X1032, "", INDEX(韻母資料表, AD1032, AE$5))</f>
        <v>#REF!</v>
      </c>
      <c r="AF1032" s="301" t="e" cm="1">
        <f t="array" ref="AF1032">IF( $X1032, "", INDEX(韻母資料表, AE1032, AF$5))</f>
        <v>#REF!</v>
      </c>
      <c r="AG1032" s="298"/>
      <c r="AH1032" s="301" t="e">
        <f t="array" ref="AH1032">IF( $X1032, "", IF( INDEX(韻母資料表, AD1032, $AH$5) = "入聲", TRUE, FALSE) )</f>
        <v>#REF!</v>
      </c>
      <c r="AI1032" s="302" t="e">
        <f t="shared" ref="AI1032:AI1095" si="422">IF($V1032=FALSE, "", IF($AH1032=TRUE, 4, 1))</f>
        <v>#REF!</v>
      </c>
      <c r="AJ1032" s="302" t="e">
        <f t="shared" si="401"/>
        <v>#REF!</v>
      </c>
      <c r="AK1032" s="362" t="e">
        <f t="array" ref="AK1032">IF( $X1032, "", INDEX(韻母資料表, $AD1032, $AK$5))</f>
        <v>#REF!</v>
      </c>
      <c r="AL1032" s="362" t="e">
        <f t="array" ref="AL1032">IF($X1032, "", INDEX(白話字韻母八聲調資料表, $AE1032, $AJ1032))</f>
        <v>#REF!</v>
      </c>
      <c r="AM1032" s="298"/>
      <c r="AN1032" s="362" t="e" cm="1">
        <f t="array" ref="AN1032">IF($W1032, "", INDEX(聲母資料表, $AA1032, AN$5))</f>
        <v>#REF!</v>
      </c>
      <c r="AO1032" s="367" t="e" cm="1">
        <f t="array" ref="AO1032">IF($X1032, "", INDEX(韻母資料表, $AD1032, AO$5))</f>
        <v>#REF!</v>
      </c>
      <c r="AP1032" s="362" t="e" cm="1">
        <f t="array" ref="AP1032">IF($X1032, "", INDEX(台羅韻母八聲調資料表, $AE1032, $F1032))</f>
        <v>#REF!</v>
      </c>
      <c r="AQ1032" s="298"/>
      <c r="AR1032" s="302" t="e">
        <f t="array" ref="AR1032">IF($W1032, "", INDEX(聲母資料表, $AA1032, $AR$5))</f>
        <v>#REF!</v>
      </c>
      <c r="AS1032" s="303" t="e">
        <f t="array" ref="AS1032">IF($X1032, "", INDEX(韻母資料表, $AD1032, $AS$5))</f>
        <v>#REF!</v>
      </c>
      <c r="AT1032" s="302" t="e">
        <f t="array" ref="AT1032">IF($X1032, "", INDEX(閩拼韻母八聲調資料表, $AE1032, $AJ1032))</f>
        <v>#REF!</v>
      </c>
      <c r="AV1032" s="301" t="b">
        <f t="shared" si="399"/>
        <v>0</v>
      </c>
      <c r="AW1032" s="301" t="str">
        <f>IF( $AV1032, IFERROR( IF(MATCH( $E1032, 顎音化聲母!$H$9:$H$37, 0), TRUE, FALSE), FALSE), "")</f>
        <v/>
      </c>
      <c r="AX1032" s="301" t="str">
        <f t="array" ref="AX1032">IF( AND($AV1032, $AW1032), INDEX(顎音化聲母資料表, MATCH( $D1032 &amp; $E1032, 顎音化聲母!$L$5:$L$136, 0), 3), "")</f>
        <v/>
      </c>
      <c r="AY1032" s="301" t="e">
        <f t="shared" ref="AY1032:AY1095" si="423">IF($W1032, "", AA1032)</f>
        <v>#REF!</v>
      </c>
      <c r="AZ1032" s="362" t="e">
        <f t="array" ref="AZ1032">IF($AY1032="", "", IF( $AX1032&lt;&gt;"", $AX1032,INDEX(聲母資料表, $AY1032, $AZ$5)))</f>
        <v>#REF!</v>
      </c>
      <c r="BA1032" s="362" t="e">
        <f t="array" ref="BA1032">IF($X1032, "", INDEX(方音八音反切資料表, $AE1032, $AJ1032))</f>
        <v>#REF!</v>
      </c>
    </row>
    <row r="1033" spans="2:53">
      <c r="B1033" s="307">
        <f t="shared" si="405"/>
        <v>1026</v>
      </c>
      <c r="C1033" s="404" t="e">
        <f>MID(#REF!, B1033, 1)</f>
        <v>#REF!</v>
      </c>
      <c r="D1033" s="312"/>
      <c r="E1033" s="312"/>
      <c r="F1033" s="296"/>
      <c r="G1033" s="418" t="e">
        <f t="shared" si="406"/>
        <v>#REF!</v>
      </c>
      <c r="H1033" s="269" t="e" cm="1">
        <f t="array" ref="H1033">IF( OR($U1033, NOT($V1033), $X1033), "",  $AF1033 &amp; INDEX(中文數值資料表, $AJ1033, 2) &amp; $AC1033)</f>
        <v>#REF!</v>
      </c>
      <c r="I1033" s="332" t="e">
        <f t="shared" si="407"/>
        <v>#REF!</v>
      </c>
      <c r="J1033" s="333" t="e">
        <f t="shared" si="408"/>
        <v>#REF!</v>
      </c>
      <c r="K1033" s="334" t="e">
        <f t="shared" si="409"/>
        <v>#REF!</v>
      </c>
      <c r="L1033" s="335" t="e">
        <f t="shared" si="410"/>
        <v>#REF!</v>
      </c>
      <c r="M1033" s="270" t="e">
        <f t="shared" ca="1" si="411"/>
        <v>#REF!</v>
      </c>
      <c r="N1033" s="270" t="e">
        <f t="shared" ca="1" si="412"/>
        <v>#REF!</v>
      </c>
      <c r="O1033" s="270" t="e">
        <f t="shared" ca="1" si="413"/>
        <v>#REF!</v>
      </c>
      <c r="P1033" s="270" t="e">
        <f t="shared" ca="1" si="404"/>
        <v>#REF!</v>
      </c>
      <c r="Q1033" s="270" t="e">
        <f t="shared" ca="1" si="404"/>
        <v>#REF!</v>
      </c>
      <c r="R1033" s="271" t="e">
        <f t="shared" ca="1" si="414"/>
        <v>#REF!</v>
      </c>
      <c r="S1033" s="271" t="e">
        <f t="shared" ca="1" si="415"/>
        <v>#REF!</v>
      </c>
      <c r="T1033" s="244"/>
      <c r="U1033" s="272" t="b">
        <f t="shared" si="416"/>
        <v>0</v>
      </c>
      <c r="V1033" s="272" t="e">
        <f t="shared" si="417"/>
        <v>#REF!</v>
      </c>
      <c r="W1033" s="272" t="e">
        <f t="shared" si="400"/>
        <v>#REF!</v>
      </c>
      <c r="X1033" s="272" t="e">
        <f t="shared" si="418"/>
        <v>#REF!</v>
      </c>
      <c r="Y1033" s="272" t="e">
        <f t="shared" si="419"/>
        <v>#REF!</v>
      </c>
      <c r="Z1033" s="298"/>
      <c r="AA1033" s="305" t="e">
        <f t="shared" si="420"/>
        <v>#REF!</v>
      </c>
      <c r="AB1033" s="301" t="e" cm="1">
        <f t="array" ref="AB1033">IF( $AA1033="", "", INDEX(聲母資料表, $AA1033, AB$5))</f>
        <v>#REF!</v>
      </c>
      <c r="AC1033" s="301" t="e" cm="1">
        <f t="array" ref="AC1033">IF( $AA1033="", "", INDEX(聲母資料表, $AA1033, AC$5))</f>
        <v>#REF!</v>
      </c>
      <c r="AD1033" s="305" t="e">
        <f t="shared" si="421"/>
        <v>#REF!</v>
      </c>
      <c r="AE1033" s="301" t="e" cm="1">
        <f t="array" ref="AE1033">IF( $X1033, "", INDEX(韻母資料表, AD1033, AE$5))</f>
        <v>#REF!</v>
      </c>
      <c r="AF1033" s="301" t="e" cm="1">
        <f t="array" ref="AF1033">IF( $X1033, "", INDEX(韻母資料表, AE1033, AF$5))</f>
        <v>#REF!</v>
      </c>
      <c r="AG1033" s="298"/>
      <c r="AH1033" s="301" t="e">
        <f t="array" ref="AH1033">IF( $X1033, "", IF( INDEX(韻母資料表, AD1033, $AH$5) = "入聲", TRUE, FALSE) )</f>
        <v>#REF!</v>
      </c>
      <c r="AI1033" s="302" t="e">
        <f t="shared" si="422"/>
        <v>#REF!</v>
      </c>
      <c r="AJ1033" s="302" t="e">
        <f t="shared" si="401"/>
        <v>#REF!</v>
      </c>
      <c r="AK1033" s="362" t="e">
        <f t="array" ref="AK1033">IF( $X1033, "", INDEX(韻母資料表, $AD1033, $AK$5))</f>
        <v>#REF!</v>
      </c>
      <c r="AL1033" s="362" t="e">
        <f t="array" ref="AL1033">IF($X1033, "", INDEX(白話字韻母八聲調資料表, $AE1033, $AJ1033))</f>
        <v>#REF!</v>
      </c>
      <c r="AM1033" s="298"/>
      <c r="AN1033" s="362" t="e" cm="1">
        <f t="array" ref="AN1033">IF($W1033, "", INDEX(聲母資料表, $AA1033, AN$5))</f>
        <v>#REF!</v>
      </c>
      <c r="AO1033" s="367" t="e" cm="1">
        <f t="array" ref="AO1033">IF($X1033, "", INDEX(韻母資料表, $AD1033, AO$5))</f>
        <v>#REF!</v>
      </c>
      <c r="AP1033" s="362" t="e" cm="1">
        <f t="array" ref="AP1033">IF($X1033, "", INDEX(台羅韻母八聲調資料表, $AE1033, $F1033))</f>
        <v>#REF!</v>
      </c>
      <c r="AQ1033" s="298"/>
      <c r="AR1033" s="302" t="e">
        <f t="array" ref="AR1033">IF($W1033, "", INDEX(聲母資料表, $AA1033, $AR$5))</f>
        <v>#REF!</v>
      </c>
      <c r="AS1033" s="303" t="e">
        <f t="array" ref="AS1033">IF($X1033, "", INDEX(韻母資料表, $AD1033, $AS$5))</f>
        <v>#REF!</v>
      </c>
      <c r="AT1033" s="302" t="e">
        <f t="array" ref="AT1033">IF($X1033, "", INDEX(閩拼韻母八聲調資料表, $AE1033, $AJ1033))</f>
        <v>#REF!</v>
      </c>
      <c r="AV1033" s="301" t="b">
        <f t="shared" ref="AV1033:AV1096" si="424">IF( OR($D1033="ch", $D1033="chh", $D1033="j", $D1033="s"), TRUE, FALSE)</f>
        <v>0</v>
      </c>
      <c r="AW1033" s="301" t="str">
        <f>IF( $AV1033, IFERROR( IF(MATCH( $E1033, 顎音化聲母!$H$9:$H$37, 0), TRUE, FALSE), FALSE), "")</f>
        <v/>
      </c>
      <c r="AX1033" s="301" t="str">
        <f t="array" ref="AX1033">IF( AND($AV1033, $AW1033), INDEX(顎音化聲母資料表, MATCH( $D1033 &amp; $E1033, 顎音化聲母!$L$5:$L$136, 0), 3), "")</f>
        <v/>
      </c>
      <c r="AY1033" s="301" t="e">
        <f t="shared" si="423"/>
        <v>#REF!</v>
      </c>
      <c r="AZ1033" s="362" t="e">
        <f t="array" ref="AZ1033">IF($AY1033="", "", IF( $AX1033&lt;&gt;"", $AX1033,INDEX(聲母資料表, $AY1033, $AZ$5)))</f>
        <v>#REF!</v>
      </c>
      <c r="BA1033" s="362" t="e">
        <f t="array" ref="BA1033">IF($X1033, "", INDEX(方音八音反切資料表, $AE1033, $AJ1033))</f>
        <v>#REF!</v>
      </c>
    </row>
    <row r="1034" spans="2:53">
      <c r="B1034" s="307">
        <f t="shared" si="405"/>
        <v>1027</v>
      </c>
      <c r="C1034" s="404" t="e">
        <f>MID(#REF!, B1034, 1)</f>
        <v>#REF!</v>
      </c>
      <c r="D1034" s="312"/>
      <c r="E1034" s="312"/>
      <c r="F1034" s="296"/>
      <c r="G1034" s="418" t="e">
        <f t="shared" si="406"/>
        <v>#REF!</v>
      </c>
      <c r="H1034" s="269" t="e" cm="1">
        <f t="array" ref="H1034">IF( OR($U1034, NOT($V1034), $X1034), "",  $AF1034 &amp; INDEX(中文數值資料表, $AJ1034, 2) &amp; $AC1034)</f>
        <v>#REF!</v>
      </c>
      <c r="I1034" s="332" t="e">
        <f t="shared" si="407"/>
        <v>#REF!</v>
      </c>
      <c r="J1034" s="333" t="e">
        <f t="shared" si="408"/>
        <v>#REF!</v>
      </c>
      <c r="K1034" s="334" t="e">
        <f t="shared" si="409"/>
        <v>#REF!</v>
      </c>
      <c r="L1034" s="335" t="e">
        <f t="shared" si="410"/>
        <v>#REF!</v>
      </c>
      <c r="M1034" s="270" t="e">
        <f t="shared" ca="1" si="411"/>
        <v>#REF!</v>
      </c>
      <c r="N1034" s="270" t="e">
        <f t="shared" ca="1" si="412"/>
        <v>#REF!</v>
      </c>
      <c r="O1034" s="270" t="e">
        <f t="shared" ca="1" si="413"/>
        <v>#REF!</v>
      </c>
      <c r="P1034" s="270" t="e">
        <f t="shared" ca="1" si="404"/>
        <v>#REF!</v>
      </c>
      <c r="Q1034" s="270" t="e">
        <f t="shared" ca="1" si="404"/>
        <v>#REF!</v>
      </c>
      <c r="R1034" s="271" t="e">
        <f t="shared" ca="1" si="414"/>
        <v>#REF!</v>
      </c>
      <c r="S1034" s="271" t="e">
        <f t="shared" ca="1" si="415"/>
        <v>#REF!</v>
      </c>
      <c r="T1034" s="244"/>
      <c r="U1034" s="272" t="b">
        <f t="shared" si="416"/>
        <v>0</v>
      </c>
      <c r="V1034" s="272" t="e">
        <f t="shared" si="417"/>
        <v>#REF!</v>
      </c>
      <c r="W1034" s="272" t="e">
        <f t="shared" ref="W1034:W1097" si="425">IF( OR($U1034, NOT($V1034)), TRUE, IF($D1034="", TRUE, FALSE) )</f>
        <v>#REF!</v>
      </c>
      <c r="X1034" s="272" t="e">
        <f t="shared" si="418"/>
        <v>#REF!</v>
      </c>
      <c r="Y1034" s="272" t="e">
        <f t="shared" si="419"/>
        <v>#REF!</v>
      </c>
      <c r="Z1034" s="298"/>
      <c r="AA1034" s="305" t="e">
        <f t="shared" si="420"/>
        <v>#REF!</v>
      </c>
      <c r="AB1034" s="301" t="e" cm="1">
        <f t="array" ref="AB1034">IF( $AA1034="", "", INDEX(聲母資料表, $AA1034, AB$5))</f>
        <v>#REF!</v>
      </c>
      <c r="AC1034" s="301" t="e" cm="1">
        <f t="array" ref="AC1034">IF( $AA1034="", "", INDEX(聲母資料表, $AA1034, AC$5))</f>
        <v>#REF!</v>
      </c>
      <c r="AD1034" s="305" t="e">
        <f t="shared" si="421"/>
        <v>#REF!</v>
      </c>
      <c r="AE1034" s="301" t="e" cm="1">
        <f t="array" ref="AE1034">IF( $X1034, "", INDEX(韻母資料表, AD1034, AE$5))</f>
        <v>#REF!</v>
      </c>
      <c r="AF1034" s="301" t="e" cm="1">
        <f t="array" ref="AF1034">IF( $X1034, "", INDEX(韻母資料表, AE1034, AF$5))</f>
        <v>#REF!</v>
      </c>
      <c r="AG1034" s="298"/>
      <c r="AH1034" s="301" t="e">
        <f t="array" ref="AH1034">IF( $X1034, "", IF( INDEX(韻母資料表, AD1034, $AH$5) = "入聲", TRUE, FALSE) )</f>
        <v>#REF!</v>
      </c>
      <c r="AI1034" s="302" t="e">
        <f t="shared" si="422"/>
        <v>#REF!</v>
      </c>
      <c r="AJ1034" s="302" t="e">
        <f t="shared" si="401"/>
        <v>#REF!</v>
      </c>
      <c r="AK1034" s="362" t="e">
        <f t="array" ref="AK1034">IF( $X1034, "", INDEX(韻母資料表, $AD1034, $AK$5))</f>
        <v>#REF!</v>
      </c>
      <c r="AL1034" s="362" t="e">
        <f t="array" ref="AL1034">IF($X1034, "", INDEX(白話字韻母八聲調資料表, $AE1034, $AJ1034))</f>
        <v>#REF!</v>
      </c>
      <c r="AM1034" s="298"/>
      <c r="AN1034" s="362" t="e" cm="1">
        <f t="array" ref="AN1034">IF($W1034, "", INDEX(聲母資料表, $AA1034, AN$5))</f>
        <v>#REF!</v>
      </c>
      <c r="AO1034" s="367" t="e" cm="1">
        <f t="array" ref="AO1034">IF($X1034, "", INDEX(韻母資料表, $AD1034, AO$5))</f>
        <v>#REF!</v>
      </c>
      <c r="AP1034" s="362" t="e" cm="1">
        <f t="array" ref="AP1034">IF($X1034, "", INDEX(台羅韻母八聲調資料表, $AE1034, $F1034))</f>
        <v>#REF!</v>
      </c>
      <c r="AQ1034" s="298"/>
      <c r="AR1034" s="302" t="e">
        <f t="array" ref="AR1034">IF($W1034, "", INDEX(聲母資料表, $AA1034, $AR$5))</f>
        <v>#REF!</v>
      </c>
      <c r="AS1034" s="303" t="e">
        <f t="array" ref="AS1034">IF($X1034, "", INDEX(韻母資料表, $AD1034, $AS$5))</f>
        <v>#REF!</v>
      </c>
      <c r="AT1034" s="302" t="e">
        <f t="array" ref="AT1034">IF($X1034, "", INDEX(閩拼韻母八聲調資料表, $AE1034, $AJ1034))</f>
        <v>#REF!</v>
      </c>
      <c r="AV1034" s="301" t="b">
        <f t="shared" si="424"/>
        <v>0</v>
      </c>
      <c r="AW1034" s="301" t="str">
        <f>IF( $AV1034, IFERROR( IF(MATCH( $E1034, 顎音化聲母!$H$9:$H$37, 0), TRUE, FALSE), FALSE), "")</f>
        <v/>
      </c>
      <c r="AX1034" s="301" t="str">
        <f t="array" ref="AX1034">IF( AND($AV1034, $AW1034), INDEX(顎音化聲母資料表, MATCH( $D1034 &amp; $E1034, 顎音化聲母!$L$5:$L$136, 0), 3), "")</f>
        <v/>
      </c>
      <c r="AY1034" s="301" t="e">
        <f t="shared" si="423"/>
        <v>#REF!</v>
      </c>
      <c r="AZ1034" s="362" t="e">
        <f t="array" ref="AZ1034">IF($AY1034="", "", IF( $AX1034&lt;&gt;"", $AX1034,INDEX(聲母資料表, $AY1034, $AZ$5)))</f>
        <v>#REF!</v>
      </c>
      <c r="BA1034" s="362" t="e">
        <f t="array" ref="BA1034">IF($X1034, "", INDEX(方音八音反切資料表, $AE1034, $AJ1034))</f>
        <v>#REF!</v>
      </c>
    </row>
    <row r="1035" spans="2:53">
      <c r="B1035" s="307">
        <f t="shared" si="405"/>
        <v>1028</v>
      </c>
      <c r="C1035" s="404" t="e">
        <f>MID(#REF!, B1035, 1)</f>
        <v>#REF!</v>
      </c>
      <c r="D1035" s="312"/>
      <c r="E1035" s="312"/>
      <c r="F1035" s="296"/>
      <c r="G1035" s="418" t="e">
        <f t="shared" si="406"/>
        <v>#REF!</v>
      </c>
      <c r="H1035" s="269" t="e" cm="1">
        <f t="array" ref="H1035">IF( OR($U1035, NOT($V1035), $X1035), "",  $AF1035 &amp; INDEX(中文數值資料表, $AJ1035, 2) &amp; $AC1035)</f>
        <v>#REF!</v>
      </c>
      <c r="I1035" s="332" t="e">
        <f t="shared" si="407"/>
        <v>#REF!</v>
      </c>
      <c r="J1035" s="333" t="e">
        <f t="shared" si="408"/>
        <v>#REF!</v>
      </c>
      <c r="K1035" s="334" t="e">
        <f t="shared" si="409"/>
        <v>#REF!</v>
      </c>
      <c r="L1035" s="335" t="e">
        <f t="shared" si="410"/>
        <v>#REF!</v>
      </c>
      <c r="M1035" s="270" t="e">
        <f t="shared" ca="1" si="411"/>
        <v>#REF!</v>
      </c>
      <c r="N1035" s="270" t="e">
        <f t="shared" ca="1" si="412"/>
        <v>#REF!</v>
      </c>
      <c r="O1035" s="270" t="e">
        <f t="shared" ca="1" si="413"/>
        <v>#REF!</v>
      </c>
      <c r="P1035" s="270" t="e">
        <f t="shared" ca="1" si="404"/>
        <v>#REF!</v>
      </c>
      <c r="Q1035" s="270" t="e">
        <f t="shared" ca="1" si="404"/>
        <v>#REF!</v>
      </c>
      <c r="R1035" s="271" t="e">
        <f t="shared" ca="1" si="414"/>
        <v>#REF!</v>
      </c>
      <c r="S1035" s="271" t="e">
        <f t="shared" ca="1" si="415"/>
        <v>#REF!</v>
      </c>
      <c r="T1035" s="244"/>
      <c r="U1035" s="272" t="b">
        <f t="shared" si="416"/>
        <v>0</v>
      </c>
      <c r="V1035" s="272" t="e">
        <f t="shared" si="417"/>
        <v>#REF!</v>
      </c>
      <c r="W1035" s="272" t="e">
        <f t="shared" si="425"/>
        <v>#REF!</v>
      </c>
      <c r="X1035" s="272" t="e">
        <f t="shared" si="418"/>
        <v>#REF!</v>
      </c>
      <c r="Y1035" s="272" t="e">
        <f t="shared" si="419"/>
        <v>#REF!</v>
      </c>
      <c r="Z1035" s="298"/>
      <c r="AA1035" s="305" t="e">
        <f t="shared" si="420"/>
        <v>#REF!</v>
      </c>
      <c r="AB1035" s="301" t="e" cm="1">
        <f t="array" ref="AB1035">IF( $AA1035="", "", INDEX(聲母資料表, $AA1035, AB$5))</f>
        <v>#REF!</v>
      </c>
      <c r="AC1035" s="301" t="e" cm="1">
        <f t="array" ref="AC1035">IF( $AA1035="", "", INDEX(聲母資料表, $AA1035, AC$5))</f>
        <v>#REF!</v>
      </c>
      <c r="AD1035" s="305" t="e">
        <f t="shared" si="421"/>
        <v>#REF!</v>
      </c>
      <c r="AE1035" s="301" t="e" cm="1">
        <f t="array" ref="AE1035">IF( $X1035, "", INDEX(韻母資料表, AD1035, AE$5))</f>
        <v>#REF!</v>
      </c>
      <c r="AF1035" s="301" t="e" cm="1">
        <f t="array" ref="AF1035">IF( $X1035, "", INDEX(韻母資料表, AE1035, AF$5))</f>
        <v>#REF!</v>
      </c>
      <c r="AG1035" s="298"/>
      <c r="AH1035" s="301" t="e">
        <f t="array" ref="AH1035">IF( $X1035, "", IF( INDEX(韻母資料表, AD1035, $AH$5) = "入聲", TRUE, FALSE) )</f>
        <v>#REF!</v>
      </c>
      <c r="AI1035" s="302" t="e">
        <f t="shared" si="422"/>
        <v>#REF!</v>
      </c>
      <c r="AJ1035" s="302" t="e">
        <f t="shared" si="401"/>
        <v>#REF!</v>
      </c>
      <c r="AK1035" s="362" t="e">
        <f t="array" ref="AK1035">IF( $X1035, "", INDEX(韻母資料表, $AD1035, $AK$5))</f>
        <v>#REF!</v>
      </c>
      <c r="AL1035" s="362" t="e">
        <f t="array" ref="AL1035">IF($X1035, "", INDEX(白話字韻母八聲調資料表, $AE1035, $AJ1035))</f>
        <v>#REF!</v>
      </c>
      <c r="AM1035" s="298"/>
      <c r="AN1035" s="362" t="e" cm="1">
        <f t="array" ref="AN1035">IF($W1035, "", INDEX(聲母資料表, $AA1035, AN$5))</f>
        <v>#REF!</v>
      </c>
      <c r="AO1035" s="367" t="e" cm="1">
        <f t="array" ref="AO1035">IF($X1035, "", INDEX(韻母資料表, $AD1035, AO$5))</f>
        <v>#REF!</v>
      </c>
      <c r="AP1035" s="362" t="e" cm="1">
        <f t="array" ref="AP1035">IF($X1035, "", INDEX(台羅韻母八聲調資料表, $AE1035, $F1035))</f>
        <v>#REF!</v>
      </c>
      <c r="AQ1035" s="298"/>
      <c r="AR1035" s="302" t="e">
        <f t="array" ref="AR1035">IF($W1035, "", INDEX(聲母資料表, $AA1035, $AR$5))</f>
        <v>#REF!</v>
      </c>
      <c r="AS1035" s="303" t="e">
        <f t="array" ref="AS1035">IF($X1035, "", INDEX(韻母資料表, $AD1035, $AS$5))</f>
        <v>#REF!</v>
      </c>
      <c r="AT1035" s="302" t="e">
        <f t="array" ref="AT1035">IF($X1035, "", INDEX(閩拼韻母八聲調資料表, $AE1035, $AJ1035))</f>
        <v>#REF!</v>
      </c>
      <c r="AV1035" s="301" t="b">
        <f t="shared" si="424"/>
        <v>0</v>
      </c>
      <c r="AW1035" s="301" t="str">
        <f>IF( $AV1035, IFERROR( IF(MATCH( $E1035, 顎音化聲母!$H$9:$H$37, 0), TRUE, FALSE), FALSE), "")</f>
        <v/>
      </c>
      <c r="AX1035" s="301" t="str">
        <f t="array" ref="AX1035">IF( AND($AV1035, $AW1035), INDEX(顎音化聲母資料表, MATCH( $D1035 &amp; $E1035, 顎音化聲母!$L$5:$L$136, 0), 3), "")</f>
        <v/>
      </c>
      <c r="AY1035" s="301" t="e">
        <f t="shared" si="423"/>
        <v>#REF!</v>
      </c>
      <c r="AZ1035" s="362" t="e">
        <f t="array" ref="AZ1035">IF($AY1035="", "", IF( $AX1035&lt;&gt;"", $AX1035,INDEX(聲母資料表, $AY1035, $AZ$5)))</f>
        <v>#REF!</v>
      </c>
      <c r="BA1035" s="362" t="e">
        <f t="array" ref="BA1035">IF($X1035, "", INDEX(方音八音反切資料表, $AE1035, $AJ1035))</f>
        <v>#REF!</v>
      </c>
    </row>
    <row r="1036" spans="2:53">
      <c r="B1036" s="307">
        <f t="shared" si="405"/>
        <v>1029</v>
      </c>
      <c r="C1036" s="404" t="e">
        <f>MID(#REF!, B1036, 1)</f>
        <v>#REF!</v>
      </c>
      <c r="D1036" s="312"/>
      <c r="E1036" s="312"/>
      <c r="F1036" s="296"/>
      <c r="G1036" s="418" t="e">
        <f t="shared" si="406"/>
        <v>#REF!</v>
      </c>
      <c r="H1036" s="269" t="e" cm="1">
        <f t="array" ref="H1036">IF( OR($U1036, NOT($V1036), $X1036), "",  $AF1036 &amp; INDEX(中文數值資料表, $AJ1036, 2) &amp; $AC1036)</f>
        <v>#REF!</v>
      </c>
      <c r="I1036" s="332" t="e">
        <f t="shared" si="407"/>
        <v>#REF!</v>
      </c>
      <c r="J1036" s="333" t="e">
        <f t="shared" si="408"/>
        <v>#REF!</v>
      </c>
      <c r="K1036" s="334" t="e">
        <f t="shared" si="409"/>
        <v>#REF!</v>
      </c>
      <c r="L1036" s="335" t="e">
        <f t="shared" si="410"/>
        <v>#REF!</v>
      </c>
      <c r="M1036" s="270" t="e">
        <f t="shared" ca="1" si="411"/>
        <v>#REF!</v>
      </c>
      <c r="N1036" s="270" t="e">
        <f t="shared" ca="1" si="412"/>
        <v>#REF!</v>
      </c>
      <c r="O1036" s="270" t="e">
        <f t="shared" ca="1" si="413"/>
        <v>#REF!</v>
      </c>
      <c r="P1036" s="270" t="e">
        <f t="shared" ca="1" si="404"/>
        <v>#REF!</v>
      </c>
      <c r="Q1036" s="270" t="e">
        <f t="shared" ca="1" si="404"/>
        <v>#REF!</v>
      </c>
      <c r="R1036" s="271" t="e">
        <f t="shared" ca="1" si="414"/>
        <v>#REF!</v>
      </c>
      <c r="S1036" s="271" t="e">
        <f t="shared" ca="1" si="415"/>
        <v>#REF!</v>
      </c>
      <c r="T1036" s="244"/>
      <c r="U1036" s="272" t="b">
        <f t="shared" si="416"/>
        <v>0</v>
      </c>
      <c r="V1036" s="272" t="e">
        <f t="shared" si="417"/>
        <v>#REF!</v>
      </c>
      <c r="W1036" s="272" t="e">
        <f t="shared" si="425"/>
        <v>#REF!</v>
      </c>
      <c r="X1036" s="272" t="e">
        <f t="shared" si="418"/>
        <v>#REF!</v>
      </c>
      <c r="Y1036" s="272" t="e">
        <f t="shared" si="419"/>
        <v>#REF!</v>
      </c>
      <c r="Z1036" s="298"/>
      <c r="AA1036" s="305" t="e">
        <f t="shared" si="420"/>
        <v>#REF!</v>
      </c>
      <c r="AB1036" s="301" t="e" cm="1">
        <f t="array" ref="AB1036">IF( $AA1036="", "", INDEX(聲母資料表, $AA1036, AB$5))</f>
        <v>#REF!</v>
      </c>
      <c r="AC1036" s="301" t="e" cm="1">
        <f t="array" ref="AC1036">IF( $AA1036="", "", INDEX(聲母資料表, $AA1036, AC$5))</f>
        <v>#REF!</v>
      </c>
      <c r="AD1036" s="305" t="e">
        <f t="shared" si="421"/>
        <v>#REF!</v>
      </c>
      <c r="AE1036" s="301" t="e" cm="1">
        <f t="array" ref="AE1036">IF( $X1036, "", INDEX(韻母資料表, AD1036, AE$5))</f>
        <v>#REF!</v>
      </c>
      <c r="AF1036" s="301" t="e" cm="1">
        <f t="array" ref="AF1036">IF( $X1036, "", INDEX(韻母資料表, AE1036, AF$5))</f>
        <v>#REF!</v>
      </c>
      <c r="AG1036" s="298"/>
      <c r="AH1036" s="301" t="e">
        <f t="array" ref="AH1036">IF( $X1036, "", IF( INDEX(韻母資料表, AD1036, $AH$5) = "入聲", TRUE, FALSE) )</f>
        <v>#REF!</v>
      </c>
      <c r="AI1036" s="302" t="e">
        <f t="shared" si="422"/>
        <v>#REF!</v>
      </c>
      <c r="AJ1036" s="302" t="e">
        <f t="shared" si="401"/>
        <v>#REF!</v>
      </c>
      <c r="AK1036" s="362" t="e">
        <f t="array" ref="AK1036">IF( $X1036, "", INDEX(韻母資料表, $AD1036, $AK$5))</f>
        <v>#REF!</v>
      </c>
      <c r="AL1036" s="362" t="e">
        <f t="array" ref="AL1036">IF($X1036, "", INDEX(白話字韻母八聲調資料表, $AE1036, $AJ1036))</f>
        <v>#REF!</v>
      </c>
      <c r="AM1036" s="298"/>
      <c r="AN1036" s="362" t="e" cm="1">
        <f t="array" ref="AN1036">IF($W1036, "", INDEX(聲母資料表, $AA1036, AN$5))</f>
        <v>#REF!</v>
      </c>
      <c r="AO1036" s="367" t="e" cm="1">
        <f t="array" ref="AO1036">IF($X1036, "", INDEX(韻母資料表, $AD1036, AO$5))</f>
        <v>#REF!</v>
      </c>
      <c r="AP1036" s="362" t="e" cm="1">
        <f t="array" ref="AP1036">IF($X1036, "", INDEX(台羅韻母八聲調資料表, $AE1036, $F1036))</f>
        <v>#REF!</v>
      </c>
      <c r="AQ1036" s="298"/>
      <c r="AR1036" s="302" t="e">
        <f t="array" ref="AR1036">IF($W1036, "", INDEX(聲母資料表, $AA1036, $AR$5))</f>
        <v>#REF!</v>
      </c>
      <c r="AS1036" s="303" t="e">
        <f t="array" ref="AS1036">IF($X1036, "", INDEX(韻母資料表, $AD1036, $AS$5))</f>
        <v>#REF!</v>
      </c>
      <c r="AT1036" s="302" t="e">
        <f t="array" ref="AT1036">IF($X1036, "", INDEX(閩拼韻母八聲調資料表, $AE1036, $AJ1036))</f>
        <v>#REF!</v>
      </c>
      <c r="AV1036" s="301" t="b">
        <f t="shared" si="424"/>
        <v>0</v>
      </c>
      <c r="AW1036" s="301" t="str">
        <f>IF( $AV1036, IFERROR( IF(MATCH( $E1036, 顎音化聲母!$H$9:$H$37, 0), TRUE, FALSE), FALSE), "")</f>
        <v/>
      </c>
      <c r="AX1036" s="301" t="str">
        <f t="array" ref="AX1036">IF( AND($AV1036, $AW1036), INDEX(顎音化聲母資料表, MATCH( $D1036 &amp; $E1036, 顎音化聲母!$L$5:$L$136, 0), 3), "")</f>
        <v/>
      </c>
      <c r="AY1036" s="301" t="e">
        <f t="shared" si="423"/>
        <v>#REF!</v>
      </c>
      <c r="AZ1036" s="362" t="e">
        <f t="array" ref="AZ1036">IF($AY1036="", "", IF( $AX1036&lt;&gt;"", $AX1036,INDEX(聲母資料表, $AY1036, $AZ$5)))</f>
        <v>#REF!</v>
      </c>
      <c r="BA1036" s="362" t="e">
        <f t="array" ref="BA1036">IF($X1036, "", INDEX(方音八音反切資料表, $AE1036, $AJ1036))</f>
        <v>#REF!</v>
      </c>
    </row>
    <row r="1037" spans="2:53">
      <c r="B1037" s="307">
        <f t="shared" si="405"/>
        <v>1030</v>
      </c>
      <c r="C1037" s="404" t="e">
        <f>MID(#REF!, B1037, 1)</f>
        <v>#REF!</v>
      </c>
      <c r="D1037" s="312"/>
      <c r="E1037" s="312"/>
      <c r="F1037" s="296"/>
      <c r="G1037" s="418" t="e">
        <f t="shared" si="406"/>
        <v>#REF!</v>
      </c>
      <c r="H1037" s="269" t="e" cm="1">
        <f t="array" ref="H1037">IF( OR($U1037, NOT($V1037), $X1037), "",  $AF1037 &amp; INDEX(中文數值資料表, $AJ1037, 2) &amp; $AC1037)</f>
        <v>#REF!</v>
      </c>
      <c r="I1037" s="332" t="e">
        <f t="shared" si="407"/>
        <v>#REF!</v>
      </c>
      <c r="J1037" s="333" t="e">
        <f t="shared" si="408"/>
        <v>#REF!</v>
      </c>
      <c r="K1037" s="334" t="e">
        <f t="shared" si="409"/>
        <v>#REF!</v>
      </c>
      <c r="L1037" s="335" t="e">
        <f t="shared" si="410"/>
        <v>#REF!</v>
      </c>
      <c r="M1037" s="270" t="e">
        <f t="shared" ca="1" si="411"/>
        <v>#REF!</v>
      </c>
      <c r="N1037" s="270" t="e">
        <f t="shared" ca="1" si="412"/>
        <v>#REF!</v>
      </c>
      <c r="O1037" s="270" t="e">
        <f t="shared" ca="1" si="413"/>
        <v>#REF!</v>
      </c>
      <c r="P1037" s="270" t="e">
        <f t="shared" ca="1" si="404"/>
        <v>#REF!</v>
      </c>
      <c r="Q1037" s="270" t="e">
        <f t="shared" ca="1" si="404"/>
        <v>#REF!</v>
      </c>
      <c r="R1037" s="271" t="e">
        <f t="shared" ca="1" si="414"/>
        <v>#REF!</v>
      </c>
      <c r="S1037" s="271" t="e">
        <f t="shared" ca="1" si="415"/>
        <v>#REF!</v>
      </c>
      <c r="T1037" s="244"/>
      <c r="U1037" s="272" t="b">
        <f t="shared" si="416"/>
        <v>0</v>
      </c>
      <c r="V1037" s="272" t="e">
        <f t="shared" si="417"/>
        <v>#REF!</v>
      </c>
      <c r="W1037" s="272" t="e">
        <f t="shared" si="425"/>
        <v>#REF!</v>
      </c>
      <c r="X1037" s="272" t="e">
        <f t="shared" si="418"/>
        <v>#REF!</v>
      </c>
      <c r="Y1037" s="272" t="e">
        <f t="shared" si="419"/>
        <v>#REF!</v>
      </c>
      <c r="Z1037" s="298"/>
      <c r="AA1037" s="305" t="e">
        <f t="shared" si="420"/>
        <v>#REF!</v>
      </c>
      <c r="AB1037" s="301" t="e" cm="1">
        <f t="array" ref="AB1037">IF( $AA1037="", "", INDEX(聲母資料表, $AA1037, AB$5))</f>
        <v>#REF!</v>
      </c>
      <c r="AC1037" s="301" t="e" cm="1">
        <f t="array" ref="AC1037">IF( $AA1037="", "", INDEX(聲母資料表, $AA1037, AC$5))</f>
        <v>#REF!</v>
      </c>
      <c r="AD1037" s="305" t="e">
        <f t="shared" si="421"/>
        <v>#REF!</v>
      </c>
      <c r="AE1037" s="301" t="e" cm="1">
        <f t="array" ref="AE1037">IF( $X1037, "", INDEX(韻母資料表, AD1037, AE$5))</f>
        <v>#REF!</v>
      </c>
      <c r="AF1037" s="301" t="e" cm="1">
        <f t="array" ref="AF1037">IF( $X1037, "", INDEX(韻母資料表, AE1037, AF$5))</f>
        <v>#REF!</v>
      </c>
      <c r="AG1037" s="298"/>
      <c r="AH1037" s="301" t="e">
        <f t="array" ref="AH1037">IF( $X1037, "", IF( INDEX(韻母資料表, AD1037, $AH$5) = "入聲", TRUE, FALSE) )</f>
        <v>#REF!</v>
      </c>
      <c r="AI1037" s="302" t="e">
        <f t="shared" si="422"/>
        <v>#REF!</v>
      </c>
      <c r="AJ1037" s="302" t="e">
        <f t="shared" si="401"/>
        <v>#REF!</v>
      </c>
      <c r="AK1037" s="362" t="e">
        <f t="array" ref="AK1037">IF( $X1037, "", INDEX(韻母資料表, $AD1037, $AK$5))</f>
        <v>#REF!</v>
      </c>
      <c r="AL1037" s="362" t="e">
        <f t="array" ref="AL1037">IF($X1037, "", INDEX(白話字韻母八聲調資料表, $AE1037, $AJ1037))</f>
        <v>#REF!</v>
      </c>
      <c r="AM1037" s="298"/>
      <c r="AN1037" s="362" t="e" cm="1">
        <f t="array" ref="AN1037">IF($W1037, "", INDEX(聲母資料表, $AA1037, AN$5))</f>
        <v>#REF!</v>
      </c>
      <c r="AO1037" s="367" t="e" cm="1">
        <f t="array" ref="AO1037">IF($X1037, "", INDEX(韻母資料表, $AD1037, AO$5))</f>
        <v>#REF!</v>
      </c>
      <c r="AP1037" s="362" t="e" cm="1">
        <f t="array" ref="AP1037">IF($X1037, "", INDEX(台羅韻母八聲調資料表, $AE1037, $F1037))</f>
        <v>#REF!</v>
      </c>
      <c r="AQ1037" s="298"/>
      <c r="AR1037" s="302" t="e">
        <f t="array" ref="AR1037">IF($W1037, "", INDEX(聲母資料表, $AA1037, $AR$5))</f>
        <v>#REF!</v>
      </c>
      <c r="AS1037" s="303" t="e">
        <f t="array" ref="AS1037">IF($X1037, "", INDEX(韻母資料表, $AD1037, $AS$5))</f>
        <v>#REF!</v>
      </c>
      <c r="AT1037" s="302" t="e">
        <f t="array" ref="AT1037">IF($X1037, "", INDEX(閩拼韻母八聲調資料表, $AE1037, $AJ1037))</f>
        <v>#REF!</v>
      </c>
      <c r="AV1037" s="301" t="b">
        <f t="shared" si="424"/>
        <v>0</v>
      </c>
      <c r="AW1037" s="301" t="str">
        <f>IF( $AV1037, IFERROR( IF(MATCH( $E1037, 顎音化聲母!$H$9:$H$37, 0), TRUE, FALSE), FALSE), "")</f>
        <v/>
      </c>
      <c r="AX1037" s="301" t="str">
        <f t="array" ref="AX1037">IF( AND($AV1037, $AW1037), INDEX(顎音化聲母資料表, MATCH( $D1037 &amp; $E1037, 顎音化聲母!$L$5:$L$136, 0), 3), "")</f>
        <v/>
      </c>
      <c r="AY1037" s="301" t="e">
        <f t="shared" si="423"/>
        <v>#REF!</v>
      </c>
      <c r="AZ1037" s="362" t="e">
        <f t="array" ref="AZ1037">IF($AY1037="", "", IF( $AX1037&lt;&gt;"", $AX1037,INDEX(聲母資料表, $AY1037, $AZ$5)))</f>
        <v>#REF!</v>
      </c>
      <c r="BA1037" s="362" t="e">
        <f t="array" ref="BA1037">IF($X1037, "", INDEX(方音八音反切資料表, $AE1037, $AJ1037))</f>
        <v>#REF!</v>
      </c>
    </row>
    <row r="1038" spans="2:53">
      <c r="B1038" s="307">
        <f t="shared" si="405"/>
        <v>1031</v>
      </c>
      <c r="C1038" s="404" t="e">
        <f>MID(#REF!, B1038, 1)</f>
        <v>#REF!</v>
      </c>
      <c r="D1038" s="312"/>
      <c r="E1038" s="312"/>
      <c r="F1038" s="296"/>
      <c r="G1038" s="418" t="e">
        <f t="shared" si="406"/>
        <v>#REF!</v>
      </c>
      <c r="H1038" s="269" t="e" cm="1">
        <f t="array" ref="H1038">IF( OR($U1038, NOT($V1038), $X1038), "",  $AF1038 &amp; INDEX(中文數值資料表, $AJ1038, 2) &amp; $AC1038)</f>
        <v>#REF!</v>
      </c>
      <c r="I1038" s="332" t="e">
        <f t="shared" si="407"/>
        <v>#REF!</v>
      </c>
      <c r="J1038" s="333" t="e">
        <f t="shared" si="408"/>
        <v>#REF!</v>
      </c>
      <c r="K1038" s="334" t="e">
        <f t="shared" si="409"/>
        <v>#REF!</v>
      </c>
      <c r="L1038" s="335" t="e">
        <f t="shared" si="410"/>
        <v>#REF!</v>
      </c>
      <c r="M1038" s="270" t="e">
        <f t="shared" ca="1" si="411"/>
        <v>#REF!</v>
      </c>
      <c r="N1038" s="270" t="e">
        <f t="shared" ca="1" si="412"/>
        <v>#REF!</v>
      </c>
      <c r="O1038" s="270" t="e">
        <f t="shared" ca="1" si="413"/>
        <v>#REF!</v>
      </c>
      <c r="P1038" s="270" t="e">
        <f t="shared" ca="1" si="404"/>
        <v>#REF!</v>
      </c>
      <c r="Q1038" s="270" t="e">
        <f t="shared" ca="1" si="404"/>
        <v>#REF!</v>
      </c>
      <c r="R1038" s="271" t="e">
        <f t="shared" ca="1" si="414"/>
        <v>#REF!</v>
      </c>
      <c r="S1038" s="271" t="e">
        <f t="shared" ca="1" si="415"/>
        <v>#REF!</v>
      </c>
      <c r="T1038" s="244"/>
      <c r="U1038" s="272" t="b">
        <f t="shared" si="416"/>
        <v>0</v>
      </c>
      <c r="V1038" s="272" t="e">
        <f t="shared" si="417"/>
        <v>#REF!</v>
      </c>
      <c r="W1038" s="272" t="e">
        <f t="shared" si="425"/>
        <v>#REF!</v>
      </c>
      <c r="X1038" s="272" t="e">
        <f t="shared" si="418"/>
        <v>#REF!</v>
      </c>
      <c r="Y1038" s="272" t="e">
        <f t="shared" si="419"/>
        <v>#REF!</v>
      </c>
      <c r="Z1038" s="298"/>
      <c r="AA1038" s="305" t="e">
        <f t="shared" si="420"/>
        <v>#REF!</v>
      </c>
      <c r="AB1038" s="301" t="e" cm="1">
        <f t="array" ref="AB1038">IF( $AA1038="", "", INDEX(聲母資料表, $AA1038, AB$5))</f>
        <v>#REF!</v>
      </c>
      <c r="AC1038" s="301" t="e" cm="1">
        <f t="array" ref="AC1038">IF( $AA1038="", "", INDEX(聲母資料表, $AA1038, AC$5))</f>
        <v>#REF!</v>
      </c>
      <c r="AD1038" s="305" t="e">
        <f t="shared" si="421"/>
        <v>#REF!</v>
      </c>
      <c r="AE1038" s="301" t="e" cm="1">
        <f t="array" ref="AE1038">IF( $X1038, "", INDEX(韻母資料表, AD1038, AE$5))</f>
        <v>#REF!</v>
      </c>
      <c r="AF1038" s="301" t="e" cm="1">
        <f t="array" ref="AF1038">IF( $X1038, "", INDEX(韻母資料表, AE1038, AF$5))</f>
        <v>#REF!</v>
      </c>
      <c r="AG1038" s="298"/>
      <c r="AH1038" s="301" t="e">
        <f t="array" ref="AH1038">IF( $X1038, "", IF( INDEX(韻母資料表, AD1038, $AH$5) = "入聲", TRUE, FALSE) )</f>
        <v>#REF!</v>
      </c>
      <c r="AI1038" s="302" t="e">
        <f t="shared" si="422"/>
        <v>#REF!</v>
      </c>
      <c r="AJ1038" s="302" t="e">
        <f t="shared" si="401"/>
        <v>#REF!</v>
      </c>
      <c r="AK1038" s="362" t="e">
        <f t="array" ref="AK1038">IF( $X1038, "", INDEX(韻母資料表, $AD1038, $AK$5))</f>
        <v>#REF!</v>
      </c>
      <c r="AL1038" s="362" t="e">
        <f t="array" ref="AL1038">IF($X1038, "", INDEX(白話字韻母八聲調資料表, $AE1038, $AJ1038))</f>
        <v>#REF!</v>
      </c>
      <c r="AM1038" s="298"/>
      <c r="AN1038" s="362" t="e" cm="1">
        <f t="array" ref="AN1038">IF($W1038, "", INDEX(聲母資料表, $AA1038, AN$5))</f>
        <v>#REF!</v>
      </c>
      <c r="AO1038" s="367" t="e" cm="1">
        <f t="array" ref="AO1038">IF($X1038, "", INDEX(韻母資料表, $AD1038, AO$5))</f>
        <v>#REF!</v>
      </c>
      <c r="AP1038" s="362" t="e" cm="1">
        <f t="array" ref="AP1038">IF($X1038, "", INDEX(台羅韻母八聲調資料表, $AE1038, $F1038))</f>
        <v>#REF!</v>
      </c>
      <c r="AQ1038" s="298"/>
      <c r="AR1038" s="302" t="e">
        <f t="array" ref="AR1038">IF($W1038, "", INDEX(聲母資料表, $AA1038, $AR$5))</f>
        <v>#REF!</v>
      </c>
      <c r="AS1038" s="303" t="e">
        <f t="array" ref="AS1038">IF($X1038, "", INDEX(韻母資料表, $AD1038, $AS$5))</f>
        <v>#REF!</v>
      </c>
      <c r="AT1038" s="302" t="e">
        <f t="array" ref="AT1038">IF($X1038, "", INDEX(閩拼韻母八聲調資料表, $AE1038, $AJ1038))</f>
        <v>#REF!</v>
      </c>
      <c r="AV1038" s="301" t="b">
        <f t="shared" si="424"/>
        <v>0</v>
      </c>
      <c r="AW1038" s="301" t="str">
        <f>IF( $AV1038, IFERROR( IF(MATCH( $E1038, 顎音化聲母!$H$9:$H$37, 0), TRUE, FALSE), FALSE), "")</f>
        <v/>
      </c>
      <c r="AX1038" s="301" t="str">
        <f t="array" ref="AX1038">IF( AND($AV1038, $AW1038), INDEX(顎音化聲母資料表, MATCH( $D1038 &amp; $E1038, 顎音化聲母!$L$5:$L$136, 0), 3), "")</f>
        <v/>
      </c>
      <c r="AY1038" s="301" t="e">
        <f t="shared" si="423"/>
        <v>#REF!</v>
      </c>
      <c r="AZ1038" s="362" t="e">
        <f t="array" ref="AZ1038">IF($AY1038="", "", IF( $AX1038&lt;&gt;"", $AX1038,INDEX(聲母資料表, $AY1038, $AZ$5)))</f>
        <v>#REF!</v>
      </c>
      <c r="BA1038" s="362" t="e">
        <f t="array" ref="BA1038">IF($X1038, "", INDEX(方音八音反切資料表, $AE1038, $AJ1038))</f>
        <v>#REF!</v>
      </c>
    </row>
    <row r="1039" spans="2:53">
      <c r="B1039" s="307">
        <f t="shared" si="405"/>
        <v>1032</v>
      </c>
      <c r="C1039" s="404" t="e">
        <f>MID(#REF!, B1039, 1)</f>
        <v>#REF!</v>
      </c>
      <c r="D1039" s="312"/>
      <c r="E1039" s="312"/>
      <c r="F1039" s="296"/>
      <c r="G1039" s="418" t="e">
        <f t="shared" si="406"/>
        <v>#REF!</v>
      </c>
      <c r="H1039" s="269" t="e" cm="1">
        <f t="array" ref="H1039">IF( OR($U1039, NOT($V1039), $X1039), "",  $AF1039 &amp; INDEX(中文數值資料表, $AJ1039, 2) &amp; $AC1039)</f>
        <v>#REF!</v>
      </c>
      <c r="I1039" s="332" t="e">
        <f t="shared" si="407"/>
        <v>#REF!</v>
      </c>
      <c r="J1039" s="333" t="e">
        <f t="shared" si="408"/>
        <v>#REF!</v>
      </c>
      <c r="K1039" s="334" t="e">
        <f t="shared" si="409"/>
        <v>#REF!</v>
      </c>
      <c r="L1039" s="335" t="e">
        <f t="shared" si="410"/>
        <v>#REF!</v>
      </c>
      <c r="M1039" s="270" t="e">
        <f t="shared" ca="1" si="411"/>
        <v>#REF!</v>
      </c>
      <c r="N1039" s="270" t="e">
        <f t="shared" ca="1" si="412"/>
        <v>#REF!</v>
      </c>
      <c r="O1039" s="270" t="e">
        <f t="shared" ca="1" si="413"/>
        <v>#REF!</v>
      </c>
      <c r="P1039" s="270" t="e">
        <f t="shared" ca="1" si="404"/>
        <v>#REF!</v>
      </c>
      <c r="Q1039" s="270" t="e">
        <f t="shared" ca="1" si="404"/>
        <v>#REF!</v>
      </c>
      <c r="R1039" s="271" t="e">
        <f t="shared" ca="1" si="414"/>
        <v>#REF!</v>
      </c>
      <c r="S1039" s="271" t="e">
        <f t="shared" ca="1" si="415"/>
        <v>#REF!</v>
      </c>
      <c r="T1039" s="244"/>
      <c r="U1039" s="272" t="b">
        <f t="shared" si="416"/>
        <v>0</v>
      </c>
      <c r="V1039" s="272" t="e">
        <f t="shared" si="417"/>
        <v>#REF!</v>
      </c>
      <c r="W1039" s="272" t="e">
        <f t="shared" si="425"/>
        <v>#REF!</v>
      </c>
      <c r="X1039" s="272" t="e">
        <f t="shared" si="418"/>
        <v>#REF!</v>
      </c>
      <c r="Y1039" s="272" t="e">
        <f t="shared" si="419"/>
        <v>#REF!</v>
      </c>
      <c r="Z1039" s="298"/>
      <c r="AA1039" s="305" t="e">
        <f t="shared" si="420"/>
        <v>#REF!</v>
      </c>
      <c r="AB1039" s="301" t="e" cm="1">
        <f t="array" ref="AB1039">IF( $AA1039="", "", INDEX(聲母資料表, $AA1039, AB$5))</f>
        <v>#REF!</v>
      </c>
      <c r="AC1039" s="301" t="e" cm="1">
        <f t="array" ref="AC1039">IF( $AA1039="", "", INDEX(聲母資料表, $AA1039, AC$5))</f>
        <v>#REF!</v>
      </c>
      <c r="AD1039" s="305" t="e">
        <f t="shared" si="421"/>
        <v>#REF!</v>
      </c>
      <c r="AE1039" s="301" t="e" cm="1">
        <f t="array" ref="AE1039">IF( $X1039, "", INDEX(韻母資料表, AD1039, AE$5))</f>
        <v>#REF!</v>
      </c>
      <c r="AF1039" s="301" t="e" cm="1">
        <f t="array" ref="AF1039">IF( $X1039, "", INDEX(韻母資料表, AE1039, AF$5))</f>
        <v>#REF!</v>
      </c>
      <c r="AG1039" s="298"/>
      <c r="AH1039" s="301" t="e">
        <f t="array" ref="AH1039">IF( $X1039, "", IF( INDEX(韻母資料表, AD1039, $AH$5) = "入聲", TRUE, FALSE) )</f>
        <v>#REF!</v>
      </c>
      <c r="AI1039" s="302" t="e">
        <f t="shared" si="422"/>
        <v>#REF!</v>
      </c>
      <c r="AJ1039" s="302" t="e">
        <f t="shared" si="401"/>
        <v>#REF!</v>
      </c>
      <c r="AK1039" s="362" t="e">
        <f t="array" ref="AK1039">IF( $X1039, "", INDEX(韻母資料表, $AD1039, $AK$5))</f>
        <v>#REF!</v>
      </c>
      <c r="AL1039" s="362" t="e">
        <f t="array" ref="AL1039">IF($X1039, "", INDEX(白話字韻母八聲調資料表, $AE1039, $AJ1039))</f>
        <v>#REF!</v>
      </c>
      <c r="AM1039" s="298"/>
      <c r="AN1039" s="362" t="e" cm="1">
        <f t="array" ref="AN1039">IF($W1039, "", INDEX(聲母資料表, $AA1039, AN$5))</f>
        <v>#REF!</v>
      </c>
      <c r="AO1039" s="367" t="e" cm="1">
        <f t="array" ref="AO1039">IF($X1039, "", INDEX(韻母資料表, $AD1039, AO$5))</f>
        <v>#REF!</v>
      </c>
      <c r="AP1039" s="362" t="e" cm="1">
        <f t="array" ref="AP1039">IF($X1039, "", INDEX(台羅韻母八聲調資料表, $AE1039, $F1039))</f>
        <v>#REF!</v>
      </c>
      <c r="AQ1039" s="298"/>
      <c r="AR1039" s="302" t="e">
        <f t="array" ref="AR1039">IF($W1039, "", INDEX(聲母資料表, $AA1039, $AR$5))</f>
        <v>#REF!</v>
      </c>
      <c r="AS1039" s="303" t="e">
        <f t="array" ref="AS1039">IF($X1039, "", INDEX(韻母資料表, $AD1039, $AS$5))</f>
        <v>#REF!</v>
      </c>
      <c r="AT1039" s="302" t="e">
        <f t="array" ref="AT1039">IF($X1039, "", INDEX(閩拼韻母八聲調資料表, $AE1039, $AJ1039))</f>
        <v>#REF!</v>
      </c>
      <c r="AV1039" s="301" t="b">
        <f t="shared" si="424"/>
        <v>0</v>
      </c>
      <c r="AW1039" s="301" t="str">
        <f>IF( $AV1039, IFERROR( IF(MATCH( $E1039, 顎音化聲母!$H$9:$H$37, 0), TRUE, FALSE), FALSE), "")</f>
        <v/>
      </c>
      <c r="AX1039" s="301" t="str">
        <f t="array" ref="AX1039">IF( AND($AV1039, $AW1039), INDEX(顎音化聲母資料表, MATCH( $D1039 &amp; $E1039, 顎音化聲母!$L$5:$L$136, 0), 3), "")</f>
        <v/>
      </c>
      <c r="AY1039" s="301" t="e">
        <f t="shared" si="423"/>
        <v>#REF!</v>
      </c>
      <c r="AZ1039" s="362" t="e">
        <f t="array" ref="AZ1039">IF($AY1039="", "", IF( $AX1039&lt;&gt;"", $AX1039,INDEX(聲母資料表, $AY1039, $AZ$5)))</f>
        <v>#REF!</v>
      </c>
      <c r="BA1039" s="362" t="e">
        <f t="array" ref="BA1039">IF($X1039, "", INDEX(方音八音反切資料表, $AE1039, $AJ1039))</f>
        <v>#REF!</v>
      </c>
    </row>
    <row r="1040" spans="2:53">
      <c r="B1040" s="307">
        <f t="shared" si="405"/>
        <v>1033</v>
      </c>
      <c r="C1040" s="404" t="e">
        <f>MID(#REF!, B1040, 1)</f>
        <v>#REF!</v>
      </c>
      <c r="D1040" s="312"/>
      <c r="E1040" s="312"/>
      <c r="F1040" s="296"/>
      <c r="G1040" s="418" t="e">
        <f t="shared" si="406"/>
        <v>#REF!</v>
      </c>
      <c r="H1040" s="269" t="e" cm="1">
        <f t="array" ref="H1040">IF( OR($U1040, NOT($V1040), $X1040), "",  $AF1040 &amp; INDEX(中文數值資料表, $AJ1040, 2) &amp; $AC1040)</f>
        <v>#REF!</v>
      </c>
      <c r="I1040" s="332" t="e">
        <f t="shared" si="407"/>
        <v>#REF!</v>
      </c>
      <c r="J1040" s="333" t="e">
        <f t="shared" si="408"/>
        <v>#REF!</v>
      </c>
      <c r="K1040" s="334" t="e">
        <f t="shared" si="409"/>
        <v>#REF!</v>
      </c>
      <c r="L1040" s="335" t="e">
        <f t="shared" si="410"/>
        <v>#REF!</v>
      </c>
      <c r="M1040" s="270" t="e">
        <f t="shared" ca="1" si="411"/>
        <v>#REF!</v>
      </c>
      <c r="N1040" s="270" t="e">
        <f t="shared" ca="1" si="412"/>
        <v>#REF!</v>
      </c>
      <c r="O1040" s="270" t="e">
        <f t="shared" ca="1" si="413"/>
        <v>#REF!</v>
      </c>
      <c r="P1040" s="270" t="e">
        <f t="shared" ca="1" si="404"/>
        <v>#REF!</v>
      </c>
      <c r="Q1040" s="270" t="e">
        <f t="shared" ca="1" si="404"/>
        <v>#REF!</v>
      </c>
      <c r="R1040" s="271" t="e">
        <f t="shared" ca="1" si="414"/>
        <v>#REF!</v>
      </c>
      <c r="S1040" s="271" t="e">
        <f t="shared" ca="1" si="415"/>
        <v>#REF!</v>
      </c>
      <c r="T1040" s="244"/>
      <c r="U1040" s="272" t="b">
        <f t="shared" si="416"/>
        <v>0</v>
      </c>
      <c r="V1040" s="272" t="e">
        <f t="shared" si="417"/>
        <v>#REF!</v>
      </c>
      <c r="W1040" s="272" t="e">
        <f t="shared" si="425"/>
        <v>#REF!</v>
      </c>
      <c r="X1040" s="272" t="e">
        <f t="shared" si="418"/>
        <v>#REF!</v>
      </c>
      <c r="Y1040" s="272" t="e">
        <f t="shared" si="419"/>
        <v>#REF!</v>
      </c>
      <c r="Z1040" s="298"/>
      <c r="AA1040" s="305" t="e">
        <f t="shared" si="420"/>
        <v>#REF!</v>
      </c>
      <c r="AB1040" s="301" t="e" cm="1">
        <f t="array" ref="AB1040">IF( $AA1040="", "", INDEX(聲母資料表, $AA1040, AB$5))</f>
        <v>#REF!</v>
      </c>
      <c r="AC1040" s="301" t="e" cm="1">
        <f t="array" ref="AC1040">IF( $AA1040="", "", INDEX(聲母資料表, $AA1040, AC$5))</f>
        <v>#REF!</v>
      </c>
      <c r="AD1040" s="305" t="e">
        <f t="shared" si="421"/>
        <v>#REF!</v>
      </c>
      <c r="AE1040" s="301" t="e" cm="1">
        <f t="array" ref="AE1040">IF( $X1040, "", INDEX(韻母資料表, AD1040, AE$5))</f>
        <v>#REF!</v>
      </c>
      <c r="AF1040" s="301" t="e" cm="1">
        <f t="array" ref="AF1040">IF( $X1040, "", INDEX(韻母資料表, AE1040, AF$5))</f>
        <v>#REF!</v>
      </c>
      <c r="AG1040" s="298"/>
      <c r="AH1040" s="301" t="e">
        <f t="array" ref="AH1040">IF( $X1040, "", IF( INDEX(韻母資料表, AD1040, $AH$5) = "入聲", TRUE, FALSE) )</f>
        <v>#REF!</v>
      </c>
      <c r="AI1040" s="302" t="e">
        <f t="shared" si="422"/>
        <v>#REF!</v>
      </c>
      <c r="AJ1040" s="302" t="e">
        <f t="shared" si="401"/>
        <v>#REF!</v>
      </c>
      <c r="AK1040" s="362" t="e">
        <f t="array" ref="AK1040">IF( $X1040, "", INDEX(韻母資料表, $AD1040, $AK$5))</f>
        <v>#REF!</v>
      </c>
      <c r="AL1040" s="362" t="e">
        <f t="array" ref="AL1040">IF($X1040, "", INDEX(白話字韻母八聲調資料表, $AE1040, $AJ1040))</f>
        <v>#REF!</v>
      </c>
      <c r="AM1040" s="298"/>
      <c r="AN1040" s="362" t="e" cm="1">
        <f t="array" ref="AN1040">IF($W1040, "", INDEX(聲母資料表, $AA1040, AN$5))</f>
        <v>#REF!</v>
      </c>
      <c r="AO1040" s="367" t="e" cm="1">
        <f t="array" ref="AO1040">IF($X1040, "", INDEX(韻母資料表, $AD1040, AO$5))</f>
        <v>#REF!</v>
      </c>
      <c r="AP1040" s="362" t="e" cm="1">
        <f t="array" ref="AP1040">IF($X1040, "", INDEX(台羅韻母八聲調資料表, $AE1040, $F1040))</f>
        <v>#REF!</v>
      </c>
      <c r="AQ1040" s="298"/>
      <c r="AR1040" s="302" t="e">
        <f t="array" ref="AR1040">IF($W1040, "", INDEX(聲母資料表, $AA1040, $AR$5))</f>
        <v>#REF!</v>
      </c>
      <c r="AS1040" s="303" t="e">
        <f t="array" ref="AS1040">IF($X1040, "", INDEX(韻母資料表, $AD1040, $AS$5))</f>
        <v>#REF!</v>
      </c>
      <c r="AT1040" s="302" t="e">
        <f t="array" ref="AT1040">IF($X1040, "", INDEX(閩拼韻母八聲調資料表, $AE1040, $AJ1040))</f>
        <v>#REF!</v>
      </c>
      <c r="AV1040" s="301" t="b">
        <f t="shared" si="424"/>
        <v>0</v>
      </c>
      <c r="AW1040" s="301" t="str">
        <f>IF( $AV1040, IFERROR( IF(MATCH( $E1040, 顎音化聲母!$H$9:$H$37, 0), TRUE, FALSE), FALSE), "")</f>
        <v/>
      </c>
      <c r="AX1040" s="301" t="str">
        <f t="array" ref="AX1040">IF( AND($AV1040, $AW1040), INDEX(顎音化聲母資料表, MATCH( $D1040 &amp; $E1040, 顎音化聲母!$L$5:$L$136, 0), 3), "")</f>
        <v/>
      </c>
      <c r="AY1040" s="301" t="e">
        <f t="shared" si="423"/>
        <v>#REF!</v>
      </c>
      <c r="AZ1040" s="362" t="e">
        <f t="array" ref="AZ1040">IF($AY1040="", "", IF( $AX1040&lt;&gt;"", $AX1040,INDEX(聲母資料表, $AY1040, $AZ$5)))</f>
        <v>#REF!</v>
      </c>
      <c r="BA1040" s="362" t="e">
        <f t="array" ref="BA1040">IF($X1040, "", INDEX(方音八音反切資料表, $AE1040, $AJ1040))</f>
        <v>#REF!</v>
      </c>
    </row>
    <row r="1041" spans="2:53">
      <c r="B1041" s="307">
        <f t="shared" si="405"/>
        <v>1034</v>
      </c>
      <c r="C1041" s="404" t="e">
        <f>MID(#REF!, B1041, 1)</f>
        <v>#REF!</v>
      </c>
      <c r="D1041" s="312"/>
      <c r="E1041" s="312"/>
      <c r="F1041" s="296"/>
      <c r="G1041" s="418" t="e">
        <f t="shared" si="406"/>
        <v>#REF!</v>
      </c>
      <c r="H1041" s="269" t="e" cm="1">
        <f t="array" ref="H1041">IF( OR($U1041, NOT($V1041), $X1041), "",  $AF1041 &amp; INDEX(中文數值資料表, $AJ1041, 2) &amp; $AC1041)</f>
        <v>#REF!</v>
      </c>
      <c r="I1041" s="332" t="e">
        <f t="shared" si="407"/>
        <v>#REF!</v>
      </c>
      <c r="J1041" s="333" t="e">
        <f t="shared" si="408"/>
        <v>#REF!</v>
      </c>
      <c r="K1041" s="334" t="e">
        <f t="shared" si="409"/>
        <v>#REF!</v>
      </c>
      <c r="L1041" s="335" t="e">
        <f t="shared" si="410"/>
        <v>#REF!</v>
      </c>
      <c r="M1041" s="270" t="e">
        <f t="shared" ca="1" si="411"/>
        <v>#REF!</v>
      </c>
      <c r="N1041" s="270" t="e">
        <f t="shared" ca="1" si="412"/>
        <v>#REF!</v>
      </c>
      <c r="O1041" s="270" t="e">
        <f t="shared" ca="1" si="413"/>
        <v>#REF!</v>
      </c>
      <c r="P1041" s="270" t="e">
        <f t="shared" ca="1" si="404"/>
        <v>#REF!</v>
      </c>
      <c r="Q1041" s="270" t="e">
        <f t="shared" ca="1" si="404"/>
        <v>#REF!</v>
      </c>
      <c r="R1041" s="271" t="e">
        <f t="shared" ca="1" si="414"/>
        <v>#REF!</v>
      </c>
      <c r="S1041" s="271" t="e">
        <f t="shared" ca="1" si="415"/>
        <v>#REF!</v>
      </c>
      <c r="T1041" s="244"/>
      <c r="U1041" s="272" t="b">
        <f t="shared" si="416"/>
        <v>0</v>
      </c>
      <c r="V1041" s="272" t="e">
        <f t="shared" si="417"/>
        <v>#REF!</v>
      </c>
      <c r="W1041" s="272" t="e">
        <f t="shared" si="425"/>
        <v>#REF!</v>
      </c>
      <c r="X1041" s="272" t="e">
        <f t="shared" si="418"/>
        <v>#REF!</v>
      </c>
      <c r="Y1041" s="272" t="e">
        <f t="shared" si="419"/>
        <v>#REF!</v>
      </c>
      <c r="Z1041" s="298"/>
      <c r="AA1041" s="305" t="e">
        <f t="shared" si="420"/>
        <v>#REF!</v>
      </c>
      <c r="AB1041" s="301" t="e" cm="1">
        <f t="array" ref="AB1041">IF( $AA1041="", "", INDEX(聲母資料表, $AA1041, AB$5))</f>
        <v>#REF!</v>
      </c>
      <c r="AC1041" s="301" t="e" cm="1">
        <f t="array" ref="AC1041">IF( $AA1041="", "", INDEX(聲母資料表, $AA1041, AC$5))</f>
        <v>#REF!</v>
      </c>
      <c r="AD1041" s="305" t="e">
        <f t="shared" si="421"/>
        <v>#REF!</v>
      </c>
      <c r="AE1041" s="301" t="e" cm="1">
        <f t="array" ref="AE1041">IF( $X1041, "", INDEX(韻母資料表, AD1041, AE$5))</f>
        <v>#REF!</v>
      </c>
      <c r="AF1041" s="301" t="e" cm="1">
        <f t="array" ref="AF1041">IF( $X1041, "", INDEX(韻母資料表, AE1041, AF$5))</f>
        <v>#REF!</v>
      </c>
      <c r="AG1041" s="298"/>
      <c r="AH1041" s="301" t="e">
        <f t="array" ref="AH1041">IF( $X1041, "", IF( INDEX(韻母資料表, AD1041, $AH$5) = "入聲", TRUE, FALSE) )</f>
        <v>#REF!</v>
      </c>
      <c r="AI1041" s="302" t="e">
        <f t="shared" si="422"/>
        <v>#REF!</v>
      </c>
      <c r="AJ1041" s="302" t="e">
        <f t="shared" si="401"/>
        <v>#REF!</v>
      </c>
      <c r="AK1041" s="362" t="e">
        <f t="array" ref="AK1041">IF( $X1041, "", INDEX(韻母資料表, $AD1041, $AK$5))</f>
        <v>#REF!</v>
      </c>
      <c r="AL1041" s="362" t="e">
        <f t="array" ref="AL1041">IF($X1041, "", INDEX(白話字韻母八聲調資料表, $AE1041, $AJ1041))</f>
        <v>#REF!</v>
      </c>
      <c r="AM1041" s="298"/>
      <c r="AN1041" s="362" t="e" cm="1">
        <f t="array" ref="AN1041">IF($W1041, "", INDEX(聲母資料表, $AA1041, AN$5))</f>
        <v>#REF!</v>
      </c>
      <c r="AO1041" s="367" t="e" cm="1">
        <f t="array" ref="AO1041">IF($X1041, "", INDEX(韻母資料表, $AD1041, AO$5))</f>
        <v>#REF!</v>
      </c>
      <c r="AP1041" s="362" t="e" cm="1">
        <f t="array" ref="AP1041">IF($X1041, "", INDEX(台羅韻母八聲調資料表, $AE1041, $F1041))</f>
        <v>#REF!</v>
      </c>
      <c r="AQ1041" s="298"/>
      <c r="AR1041" s="302" t="e">
        <f t="array" ref="AR1041">IF($W1041, "", INDEX(聲母資料表, $AA1041, $AR$5))</f>
        <v>#REF!</v>
      </c>
      <c r="AS1041" s="303" t="e">
        <f t="array" ref="AS1041">IF($X1041, "", INDEX(韻母資料表, $AD1041, $AS$5))</f>
        <v>#REF!</v>
      </c>
      <c r="AT1041" s="302" t="e">
        <f t="array" ref="AT1041">IF($X1041, "", INDEX(閩拼韻母八聲調資料表, $AE1041, $AJ1041))</f>
        <v>#REF!</v>
      </c>
      <c r="AV1041" s="301" t="b">
        <f t="shared" si="424"/>
        <v>0</v>
      </c>
      <c r="AW1041" s="301" t="str">
        <f>IF( $AV1041, IFERROR( IF(MATCH( $E1041, 顎音化聲母!$H$9:$H$37, 0), TRUE, FALSE), FALSE), "")</f>
        <v/>
      </c>
      <c r="AX1041" s="301" t="str">
        <f t="array" ref="AX1041">IF( AND($AV1041, $AW1041), INDEX(顎音化聲母資料表, MATCH( $D1041 &amp; $E1041, 顎音化聲母!$L$5:$L$136, 0), 3), "")</f>
        <v/>
      </c>
      <c r="AY1041" s="301" t="e">
        <f t="shared" si="423"/>
        <v>#REF!</v>
      </c>
      <c r="AZ1041" s="362" t="e">
        <f t="array" ref="AZ1041">IF($AY1041="", "", IF( $AX1041&lt;&gt;"", $AX1041,INDEX(聲母資料表, $AY1041, $AZ$5)))</f>
        <v>#REF!</v>
      </c>
      <c r="BA1041" s="362" t="e">
        <f t="array" ref="BA1041">IF($X1041, "", INDEX(方音八音反切資料表, $AE1041, $AJ1041))</f>
        <v>#REF!</v>
      </c>
    </row>
    <row r="1042" spans="2:53">
      <c r="B1042" s="307">
        <f t="shared" si="405"/>
        <v>1035</v>
      </c>
      <c r="C1042" s="404" t="e">
        <f>MID(#REF!, B1042, 1)</f>
        <v>#REF!</v>
      </c>
      <c r="D1042" s="312"/>
      <c r="E1042" s="312"/>
      <c r="F1042" s="296"/>
      <c r="G1042" s="418" t="e">
        <f t="shared" si="406"/>
        <v>#REF!</v>
      </c>
      <c r="H1042" s="269" t="e" cm="1">
        <f t="array" ref="H1042">IF( OR($U1042, NOT($V1042), $X1042), "",  $AF1042 &amp; INDEX(中文數值資料表, $AJ1042, 2) &amp; $AC1042)</f>
        <v>#REF!</v>
      </c>
      <c r="I1042" s="332" t="e">
        <f t="shared" si="407"/>
        <v>#REF!</v>
      </c>
      <c r="J1042" s="333" t="e">
        <f t="shared" si="408"/>
        <v>#REF!</v>
      </c>
      <c r="K1042" s="334" t="e">
        <f t="shared" si="409"/>
        <v>#REF!</v>
      </c>
      <c r="L1042" s="335" t="e">
        <f t="shared" si="410"/>
        <v>#REF!</v>
      </c>
      <c r="M1042" s="270" t="e">
        <f t="shared" ca="1" si="411"/>
        <v>#REF!</v>
      </c>
      <c r="N1042" s="270" t="e">
        <f t="shared" ca="1" si="412"/>
        <v>#REF!</v>
      </c>
      <c r="O1042" s="270" t="e">
        <f t="shared" ca="1" si="413"/>
        <v>#REF!</v>
      </c>
      <c r="P1042" s="270" t="e">
        <f t="shared" ca="1" si="404"/>
        <v>#REF!</v>
      </c>
      <c r="Q1042" s="270" t="e">
        <f t="shared" ca="1" si="404"/>
        <v>#REF!</v>
      </c>
      <c r="R1042" s="271" t="e">
        <f t="shared" ca="1" si="414"/>
        <v>#REF!</v>
      </c>
      <c r="S1042" s="271" t="e">
        <f t="shared" ca="1" si="415"/>
        <v>#REF!</v>
      </c>
      <c r="T1042" s="244"/>
      <c r="U1042" s="272" t="b">
        <f t="shared" si="416"/>
        <v>0</v>
      </c>
      <c r="V1042" s="272" t="e">
        <f t="shared" si="417"/>
        <v>#REF!</v>
      </c>
      <c r="W1042" s="272" t="e">
        <f t="shared" si="425"/>
        <v>#REF!</v>
      </c>
      <c r="X1042" s="272" t="e">
        <f t="shared" si="418"/>
        <v>#REF!</v>
      </c>
      <c r="Y1042" s="272" t="e">
        <f t="shared" si="419"/>
        <v>#REF!</v>
      </c>
      <c r="Z1042" s="298"/>
      <c r="AA1042" s="305" t="e">
        <f t="shared" si="420"/>
        <v>#REF!</v>
      </c>
      <c r="AB1042" s="301" t="e" cm="1">
        <f t="array" ref="AB1042">IF( $AA1042="", "", INDEX(聲母資料表, $AA1042, AB$5))</f>
        <v>#REF!</v>
      </c>
      <c r="AC1042" s="301" t="e" cm="1">
        <f t="array" ref="AC1042">IF( $AA1042="", "", INDEX(聲母資料表, $AA1042, AC$5))</f>
        <v>#REF!</v>
      </c>
      <c r="AD1042" s="305" t="e">
        <f t="shared" si="421"/>
        <v>#REF!</v>
      </c>
      <c r="AE1042" s="301" t="e" cm="1">
        <f t="array" ref="AE1042">IF( $X1042, "", INDEX(韻母資料表, AD1042, AE$5))</f>
        <v>#REF!</v>
      </c>
      <c r="AF1042" s="301" t="e" cm="1">
        <f t="array" ref="AF1042">IF( $X1042, "", INDEX(韻母資料表, AE1042, AF$5))</f>
        <v>#REF!</v>
      </c>
      <c r="AG1042" s="298"/>
      <c r="AH1042" s="301" t="e">
        <f t="array" ref="AH1042">IF( $X1042, "", IF( INDEX(韻母資料表, AD1042, $AH$5) = "入聲", TRUE, FALSE) )</f>
        <v>#REF!</v>
      </c>
      <c r="AI1042" s="302" t="e">
        <f t="shared" si="422"/>
        <v>#REF!</v>
      </c>
      <c r="AJ1042" s="302" t="e">
        <f t="shared" ref="AJ1042:AJ1105" si="426">IF($U1042, "", IF($F1042="", $AI1042, $F1042))</f>
        <v>#REF!</v>
      </c>
      <c r="AK1042" s="362" t="e">
        <f t="array" ref="AK1042">IF( $X1042, "", INDEX(韻母資料表, $AD1042, $AK$5))</f>
        <v>#REF!</v>
      </c>
      <c r="AL1042" s="362" t="e">
        <f t="array" ref="AL1042">IF($X1042, "", INDEX(白話字韻母八聲調資料表, $AE1042, $AJ1042))</f>
        <v>#REF!</v>
      </c>
      <c r="AM1042" s="298"/>
      <c r="AN1042" s="362" t="e" cm="1">
        <f t="array" ref="AN1042">IF($W1042, "", INDEX(聲母資料表, $AA1042, AN$5))</f>
        <v>#REF!</v>
      </c>
      <c r="AO1042" s="367" t="e" cm="1">
        <f t="array" ref="AO1042">IF($X1042, "", INDEX(韻母資料表, $AD1042, AO$5))</f>
        <v>#REF!</v>
      </c>
      <c r="AP1042" s="362" t="e" cm="1">
        <f t="array" ref="AP1042">IF($X1042, "", INDEX(台羅韻母八聲調資料表, $AE1042, $F1042))</f>
        <v>#REF!</v>
      </c>
      <c r="AQ1042" s="298"/>
      <c r="AR1042" s="302" t="e">
        <f t="array" ref="AR1042">IF($W1042, "", INDEX(聲母資料表, $AA1042, $AR$5))</f>
        <v>#REF!</v>
      </c>
      <c r="AS1042" s="303" t="e">
        <f t="array" ref="AS1042">IF($X1042, "", INDEX(韻母資料表, $AD1042, $AS$5))</f>
        <v>#REF!</v>
      </c>
      <c r="AT1042" s="302" t="e">
        <f t="array" ref="AT1042">IF($X1042, "", INDEX(閩拼韻母八聲調資料表, $AE1042, $AJ1042))</f>
        <v>#REF!</v>
      </c>
      <c r="AV1042" s="301" t="b">
        <f t="shared" si="424"/>
        <v>0</v>
      </c>
      <c r="AW1042" s="301" t="str">
        <f>IF( $AV1042, IFERROR( IF(MATCH( $E1042, 顎音化聲母!$H$9:$H$37, 0), TRUE, FALSE), FALSE), "")</f>
        <v/>
      </c>
      <c r="AX1042" s="301" t="str">
        <f t="array" ref="AX1042">IF( AND($AV1042, $AW1042), INDEX(顎音化聲母資料表, MATCH( $D1042 &amp; $E1042, 顎音化聲母!$L$5:$L$136, 0), 3), "")</f>
        <v/>
      </c>
      <c r="AY1042" s="301" t="e">
        <f t="shared" si="423"/>
        <v>#REF!</v>
      </c>
      <c r="AZ1042" s="362" t="e">
        <f t="array" ref="AZ1042">IF($AY1042="", "", IF( $AX1042&lt;&gt;"", $AX1042,INDEX(聲母資料表, $AY1042, $AZ$5)))</f>
        <v>#REF!</v>
      </c>
      <c r="BA1042" s="362" t="e">
        <f t="array" ref="BA1042">IF($X1042, "", INDEX(方音八音反切資料表, $AE1042, $AJ1042))</f>
        <v>#REF!</v>
      </c>
    </row>
    <row r="1043" spans="2:53">
      <c r="B1043" s="307">
        <f t="shared" si="405"/>
        <v>1036</v>
      </c>
      <c r="C1043" s="404" t="e">
        <f>MID(#REF!, B1043, 1)</f>
        <v>#REF!</v>
      </c>
      <c r="D1043" s="312"/>
      <c r="E1043" s="312"/>
      <c r="F1043" s="296"/>
      <c r="G1043" s="418" t="e">
        <f t="shared" si="406"/>
        <v>#REF!</v>
      </c>
      <c r="H1043" s="269" t="e" cm="1">
        <f t="array" ref="H1043">IF( OR($U1043, NOT($V1043), $X1043), "",  $AF1043 &amp; INDEX(中文數值資料表, $AJ1043, 2) &amp; $AC1043)</f>
        <v>#REF!</v>
      </c>
      <c r="I1043" s="332" t="e">
        <f t="shared" si="407"/>
        <v>#REF!</v>
      </c>
      <c r="J1043" s="333" t="e">
        <f t="shared" si="408"/>
        <v>#REF!</v>
      </c>
      <c r="K1043" s="334" t="e">
        <f t="shared" si="409"/>
        <v>#REF!</v>
      </c>
      <c r="L1043" s="335" t="e">
        <f t="shared" si="410"/>
        <v>#REF!</v>
      </c>
      <c r="M1043" s="270" t="e">
        <f t="shared" ca="1" si="411"/>
        <v>#REF!</v>
      </c>
      <c r="N1043" s="270" t="e">
        <f t="shared" ca="1" si="412"/>
        <v>#REF!</v>
      </c>
      <c r="O1043" s="270" t="e">
        <f t="shared" ca="1" si="413"/>
        <v>#REF!</v>
      </c>
      <c r="P1043" s="270" t="e">
        <f t="shared" ca="1" si="404"/>
        <v>#REF!</v>
      </c>
      <c r="Q1043" s="270" t="e">
        <f t="shared" ca="1" si="404"/>
        <v>#REF!</v>
      </c>
      <c r="R1043" s="271" t="e">
        <f t="shared" ca="1" si="414"/>
        <v>#REF!</v>
      </c>
      <c r="S1043" s="271" t="e">
        <f t="shared" ca="1" si="415"/>
        <v>#REF!</v>
      </c>
      <c r="T1043" s="244"/>
      <c r="U1043" s="272" t="b">
        <f t="shared" si="416"/>
        <v>0</v>
      </c>
      <c r="V1043" s="272" t="e">
        <f t="shared" si="417"/>
        <v>#REF!</v>
      </c>
      <c r="W1043" s="272" t="e">
        <f t="shared" si="425"/>
        <v>#REF!</v>
      </c>
      <c r="X1043" s="272" t="e">
        <f t="shared" si="418"/>
        <v>#REF!</v>
      </c>
      <c r="Y1043" s="272" t="e">
        <f t="shared" si="419"/>
        <v>#REF!</v>
      </c>
      <c r="Z1043" s="298"/>
      <c r="AA1043" s="305" t="e">
        <f t="shared" si="420"/>
        <v>#REF!</v>
      </c>
      <c r="AB1043" s="301" t="e" cm="1">
        <f t="array" ref="AB1043">IF( $AA1043="", "", INDEX(聲母資料表, $AA1043, AB$5))</f>
        <v>#REF!</v>
      </c>
      <c r="AC1043" s="301" t="e" cm="1">
        <f t="array" ref="AC1043">IF( $AA1043="", "", INDEX(聲母資料表, $AA1043, AC$5))</f>
        <v>#REF!</v>
      </c>
      <c r="AD1043" s="305" t="e">
        <f t="shared" si="421"/>
        <v>#REF!</v>
      </c>
      <c r="AE1043" s="301" t="e" cm="1">
        <f t="array" ref="AE1043">IF( $X1043, "", INDEX(韻母資料表, AD1043, AE$5))</f>
        <v>#REF!</v>
      </c>
      <c r="AF1043" s="301" t="e" cm="1">
        <f t="array" ref="AF1043">IF( $X1043, "", INDEX(韻母資料表, AE1043, AF$5))</f>
        <v>#REF!</v>
      </c>
      <c r="AG1043" s="298"/>
      <c r="AH1043" s="301" t="e">
        <f t="array" ref="AH1043">IF( $X1043, "", IF( INDEX(韻母資料表, AD1043, $AH$5) = "入聲", TRUE, FALSE) )</f>
        <v>#REF!</v>
      </c>
      <c r="AI1043" s="302" t="e">
        <f t="shared" si="422"/>
        <v>#REF!</v>
      </c>
      <c r="AJ1043" s="302" t="e">
        <f t="shared" si="426"/>
        <v>#REF!</v>
      </c>
      <c r="AK1043" s="362" t="e">
        <f t="array" ref="AK1043">IF( $X1043, "", INDEX(韻母資料表, $AD1043, $AK$5))</f>
        <v>#REF!</v>
      </c>
      <c r="AL1043" s="362" t="e">
        <f t="array" ref="AL1043">IF($X1043, "", INDEX(白話字韻母八聲調資料表, $AE1043, $AJ1043))</f>
        <v>#REF!</v>
      </c>
      <c r="AM1043" s="298"/>
      <c r="AN1043" s="362" t="e" cm="1">
        <f t="array" ref="AN1043">IF($W1043, "", INDEX(聲母資料表, $AA1043, AN$5))</f>
        <v>#REF!</v>
      </c>
      <c r="AO1043" s="367" t="e" cm="1">
        <f t="array" ref="AO1043">IF($X1043, "", INDEX(韻母資料表, $AD1043, AO$5))</f>
        <v>#REF!</v>
      </c>
      <c r="AP1043" s="362" t="e" cm="1">
        <f t="array" ref="AP1043">IF($X1043, "", INDEX(台羅韻母八聲調資料表, $AE1043, $F1043))</f>
        <v>#REF!</v>
      </c>
      <c r="AQ1043" s="298"/>
      <c r="AR1043" s="302" t="e">
        <f t="array" ref="AR1043">IF($W1043, "", INDEX(聲母資料表, $AA1043, $AR$5))</f>
        <v>#REF!</v>
      </c>
      <c r="AS1043" s="303" t="e">
        <f t="array" ref="AS1043">IF($X1043, "", INDEX(韻母資料表, $AD1043, $AS$5))</f>
        <v>#REF!</v>
      </c>
      <c r="AT1043" s="302" t="e">
        <f t="array" ref="AT1043">IF($X1043, "", INDEX(閩拼韻母八聲調資料表, $AE1043, $AJ1043))</f>
        <v>#REF!</v>
      </c>
      <c r="AV1043" s="301" t="b">
        <f t="shared" si="424"/>
        <v>0</v>
      </c>
      <c r="AW1043" s="301" t="str">
        <f>IF( $AV1043, IFERROR( IF(MATCH( $E1043, 顎音化聲母!$H$9:$H$37, 0), TRUE, FALSE), FALSE), "")</f>
        <v/>
      </c>
      <c r="AX1043" s="301" t="str">
        <f t="array" ref="AX1043">IF( AND($AV1043, $AW1043), INDEX(顎音化聲母資料表, MATCH( $D1043 &amp; $E1043, 顎音化聲母!$L$5:$L$136, 0), 3), "")</f>
        <v/>
      </c>
      <c r="AY1043" s="301" t="e">
        <f t="shared" si="423"/>
        <v>#REF!</v>
      </c>
      <c r="AZ1043" s="362" t="e">
        <f t="array" ref="AZ1043">IF($AY1043="", "", IF( $AX1043&lt;&gt;"", $AX1043,INDEX(聲母資料表, $AY1043, $AZ$5)))</f>
        <v>#REF!</v>
      </c>
      <c r="BA1043" s="362" t="e">
        <f t="array" ref="BA1043">IF($X1043, "", INDEX(方音八音反切資料表, $AE1043, $AJ1043))</f>
        <v>#REF!</v>
      </c>
    </row>
    <row r="1044" spans="2:53">
      <c r="B1044" s="307">
        <f t="shared" si="405"/>
        <v>1037</v>
      </c>
      <c r="C1044" s="404" t="e">
        <f>MID(#REF!, B1044, 1)</f>
        <v>#REF!</v>
      </c>
      <c r="D1044" s="312"/>
      <c r="E1044" s="312"/>
      <c r="F1044" s="296"/>
      <c r="G1044" s="418" t="e">
        <f t="shared" si="406"/>
        <v>#REF!</v>
      </c>
      <c r="H1044" s="269" t="e" cm="1">
        <f t="array" ref="H1044">IF( OR($U1044, NOT($V1044), $X1044), "",  $AF1044 &amp; INDEX(中文數值資料表, $AJ1044, 2) &amp; $AC1044)</f>
        <v>#REF!</v>
      </c>
      <c r="I1044" s="332" t="e">
        <f t="shared" si="407"/>
        <v>#REF!</v>
      </c>
      <c r="J1044" s="333" t="e">
        <f t="shared" si="408"/>
        <v>#REF!</v>
      </c>
      <c r="K1044" s="334" t="e">
        <f t="shared" si="409"/>
        <v>#REF!</v>
      </c>
      <c r="L1044" s="335" t="e">
        <f t="shared" si="410"/>
        <v>#REF!</v>
      </c>
      <c r="M1044" s="270" t="e">
        <f t="shared" ca="1" si="411"/>
        <v>#REF!</v>
      </c>
      <c r="N1044" s="270" t="e">
        <f t="shared" ca="1" si="412"/>
        <v>#REF!</v>
      </c>
      <c r="O1044" s="270" t="e">
        <f t="shared" ca="1" si="413"/>
        <v>#REF!</v>
      </c>
      <c r="P1044" s="270" t="e">
        <f t="shared" ca="1" si="404"/>
        <v>#REF!</v>
      </c>
      <c r="Q1044" s="270" t="e">
        <f t="shared" ca="1" si="404"/>
        <v>#REF!</v>
      </c>
      <c r="R1044" s="271" t="e">
        <f t="shared" ca="1" si="414"/>
        <v>#REF!</v>
      </c>
      <c r="S1044" s="271" t="e">
        <f t="shared" ca="1" si="415"/>
        <v>#REF!</v>
      </c>
      <c r="T1044" s="244"/>
      <c r="U1044" s="272" t="b">
        <f t="shared" si="416"/>
        <v>0</v>
      </c>
      <c r="V1044" s="272" t="e">
        <f t="shared" si="417"/>
        <v>#REF!</v>
      </c>
      <c r="W1044" s="272" t="e">
        <f t="shared" si="425"/>
        <v>#REF!</v>
      </c>
      <c r="X1044" s="272" t="e">
        <f t="shared" si="418"/>
        <v>#REF!</v>
      </c>
      <c r="Y1044" s="272" t="e">
        <f t="shared" si="419"/>
        <v>#REF!</v>
      </c>
      <c r="Z1044" s="298"/>
      <c r="AA1044" s="305" t="e">
        <f t="shared" si="420"/>
        <v>#REF!</v>
      </c>
      <c r="AB1044" s="301" t="e" cm="1">
        <f t="array" ref="AB1044">IF( $AA1044="", "", INDEX(聲母資料表, $AA1044, AB$5))</f>
        <v>#REF!</v>
      </c>
      <c r="AC1044" s="301" t="e" cm="1">
        <f t="array" ref="AC1044">IF( $AA1044="", "", INDEX(聲母資料表, $AA1044, AC$5))</f>
        <v>#REF!</v>
      </c>
      <c r="AD1044" s="305" t="e">
        <f t="shared" si="421"/>
        <v>#REF!</v>
      </c>
      <c r="AE1044" s="301" t="e" cm="1">
        <f t="array" ref="AE1044">IF( $X1044, "", INDEX(韻母資料表, AD1044, AE$5))</f>
        <v>#REF!</v>
      </c>
      <c r="AF1044" s="301" t="e" cm="1">
        <f t="array" ref="AF1044">IF( $X1044, "", INDEX(韻母資料表, AE1044, AF$5))</f>
        <v>#REF!</v>
      </c>
      <c r="AG1044" s="298"/>
      <c r="AH1044" s="301" t="e">
        <f t="array" ref="AH1044">IF( $X1044, "", IF( INDEX(韻母資料表, AD1044, $AH$5) = "入聲", TRUE, FALSE) )</f>
        <v>#REF!</v>
      </c>
      <c r="AI1044" s="302" t="e">
        <f t="shared" si="422"/>
        <v>#REF!</v>
      </c>
      <c r="AJ1044" s="302" t="e">
        <f t="shared" si="426"/>
        <v>#REF!</v>
      </c>
      <c r="AK1044" s="362" t="e">
        <f t="array" ref="AK1044">IF( $X1044, "", INDEX(韻母資料表, $AD1044, $AK$5))</f>
        <v>#REF!</v>
      </c>
      <c r="AL1044" s="362" t="e">
        <f t="array" ref="AL1044">IF($X1044, "", INDEX(白話字韻母八聲調資料表, $AE1044, $AJ1044))</f>
        <v>#REF!</v>
      </c>
      <c r="AM1044" s="298"/>
      <c r="AN1044" s="362" t="e" cm="1">
        <f t="array" ref="AN1044">IF($W1044, "", INDEX(聲母資料表, $AA1044, AN$5))</f>
        <v>#REF!</v>
      </c>
      <c r="AO1044" s="367" t="e" cm="1">
        <f t="array" ref="AO1044">IF($X1044, "", INDEX(韻母資料表, $AD1044, AO$5))</f>
        <v>#REF!</v>
      </c>
      <c r="AP1044" s="362" t="e" cm="1">
        <f t="array" ref="AP1044">IF($X1044, "", INDEX(台羅韻母八聲調資料表, $AE1044, $F1044))</f>
        <v>#REF!</v>
      </c>
      <c r="AQ1044" s="298"/>
      <c r="AR1044" s="302" t="e">
        <f t="array" ref="AR1044">IF($W1044, "", INDEX(聲母資料表, $AA1044, $AR$5))</f>
        <v>#REF!</v>
      </c>
      <c r="AS1044" s="303" t="e">
        <f t="array" ref="AS1044">IF($X1044, "", INDEX(韻母資料表, $AD1044, $AS$5))</f>
        <v>#REF!</v>
      </c>
      <c r="AT1044" s="302" t="e">
        <f t="array" ref="AT1044">IF($X1044, "", INDEX(閩拼韻母八聲調資料表, $AE1044, $AJ1044))</f>
        <v>#REF!</v>
      </c>
      <c r="AV1044" s="301" t="b">
        <f t="shared" si="424"/>
        <v>0</v>
      </c>
      <c r="AW1044" s="301" t="str">
        <f>IF( $AV1044, IFERROR( IF(MATCH( $E1044, 顎音化聲母!$H$9:$H$37, 0), TRUE, FALSE), FALSE), "")</f>
        <v/>
      </c>
      <c r="AX1044" s="301" t="str">
        <f t="array" ref="AX1044">IF( AND($AV1044, $AW1044), INDEX(顎音化聲母資料表, MATCH( $D1044 &amp; $E1044, 顎音化聲母!$L$5:$L$136, 0), 3), "")</f>
        <v/>
      </c>
      <c r="AY1044" s="301" t="e">
        <f t="shared" si="423"/>
        <v>#REF!</v>
      </c>
      <c r="AZ1044" s="362" t="e">
        <f t="array" ref="AZ1044">IF($AY1044="", "", IF( $AX1044&lt;&gt;"", $AX1044,INDEX(聲母資料表, $AY1044, $AZ$5)))</f>
        <v>#REF!</v>
      </c>
      <c r="BA1044" s="362" t="e">
        <f t="array" ref="BA1044">IF($X1044, "", INDEX(方音八音反切資料表, $AE1044, $AJ1044))</f>
        <v>#REF!</v>
      </c>
    </row>
    <row r="1045" spans="2:53">
      <c r="B1045" s="307">
        <f t="shared" si="405"/>
        <v>1038</v>
      </c>
      <c r="C1045" s="404" t="e">
        <f>MID(#REF!, B1045, 1)</f>
        <v>#REF!</v>
      </c>
      <c r="D1045" s="312"/>
      <c r="E1045" s="312"/>
      <c r="F1045" s="296"/>
      <c r="G1045" s="418" t="e">
        <f t="shared" si="406"/>
        <v>#REF!</v>
      </c>
      <c r="H1045" s="269" t="e" cm="1">
        <f t="array" ref="H1045">IF( OR($U1045, NOT($V1045), $X1045), "",  $AF1045 &amp; INDEX(中文數值資料表, $AJ1045, 2) &amp; $AC1045)</f>
        <v>#REF!</v>
      </c>
      <c r="I1045" s="332" t="e">
        <f t="shared" si="407"/>
        <v>#REF!</v>
      </c>
      <c r="J1045" s="333" t="e">
        <f t="shared" si="408"/>
        <v>#REF!</v>
      </c>
      <c r="K1045" s="334" t="e">
        <f t="shared" si="409"/>
        <v>#REF!</v>
      </c>
      <c r="L1045" s="335" t="e">
        <f t="shared" si="410"/>
        <v>#REF!</v>
      </c>
      <c r="M1045" s="270" t="e">
        <f t="shared" ca="1" si="411"/>
        <v>#REF!</v>
      </c>
      <c r="N1045" s="270" t="e">
        <f t="shared" ca="1" si="412"/>
        <v>#REF!</v>
      </c>
      <c r="O1045" s="270" t="e">
        <f t="shared" ca="1" si="413"/>
        <v>#REF!</v>
      </c>
      <c r="P1045" s="270" t="e">
        <f t="shared" ca="1" si="404"/>
        <v>#REF!</v>
      </c>
      <c r="Q1045" s="270" t="e">
        <f t="shared" ca="1" si="404"/>
        <v>#REF!</v>
      </c>
      <c r="R1045" s="271" t="e">
        <f t="shared" ca="1" si="414"/>
        <v>#REF!</v>
      </c>
      <c r="S1045" s="271" t="e">
        <f t="shared" ca="1" si="415"/>
        <v>#REF!</v>
      </c>
      <c r="T1045" s="244"/>
      <c r="U1045" s="272" t="b">
        <f t="shared" si="416"/>
        <v>0</v>
      </c>
      <c r="V1045" s="272" t="e">
        <f t="shared" si="417"/>
        <v>#REF!</v>
      </c>
      <c r="W1045" s="272" t="e">
        <f t="shared" si="425"/>
        <v>#REF!</v>
      </c>
      <c r="X1045" s="272" t="e">
        <f t="shared" si="418"/>
        <v>#REF!</v>
      </c>
      <c r="Y1045" s="272" t="e">
        <f t="shared" si="419"/>
        <v>#REF!</v>
      </c>
      <c r="Z1045" s="298"/>
      <c r="AA1045" s="305" t="e">
        <f t="shared" si="420"/>
        <v>#REF!</v>
      </c>
      <c r="AB1045" s="301" t="e" cm="1">
        <f t="array" ref="AB1045">IF( $AA1045="", "", INDEX(聲母資料表, $AA1045, AB$5))</f>
        <v>#REF!</v>
      </c>
      <c r="AC1045" s="301" t="e" cm="1">
        <f t="array" ref="AC1045">IF( $AA1045="", "", INDEX(聲母資料表, $AA1045, AC$5))</f>
        <v>#REF!</v>
      </c>
      <c r="AD1045" s="305" t="e">
        <f t="shared" si="421"/>
        <v>#REF!</v>
      </c>
      <c r="AE1045" s="301" t="e" cm="1">
        <f t="array" ref="AE1045">IF( $X1045, "", INDEX(韻母資料表, AD1045, AE$5))</f>
        <v>#REF!</v>
      </c>
      <c r="AF1045" s="301" t="e" cm="1">
        <f t="array" ref="AF1045">IF( $X1045, "", INDEX(韻母資料表, AE1045, AF$5))</f>
        <v>#REF!</v>
      </c>
      <c r="AG1045" s="298"/>
      <c r="AH1045" s="301" t="e">
        <f t="array" ref="AH1045">IF( $X1045, "", IF( INDEX(韻母資料表, AD1045, $AH$5) = "入聲", TRUE, FALSE) )</f>
        <v>#REF!</v>
      </c>
      <c r="AI1045" s="302" t="e">
        <f t="shared" si="422"/>
        <v>#REF!</v>
      </c>
      <c r="AJ1045" s="302" t="e">
        <f t="shared" si="426"/>
        <v>#REF!</v>
      </c>
      <c r="AK1045" s="362" t="e">
        <f t="array" ref="AK1045">IF( $X1045, "", INDEX(韻母資料表, $AD1045, $AK$5))</f>
        <v>#REF!</v>
      </c>
      <c r="AL1045" s="362" t="e">
        <f t="array" ref="AL1045">IF($X1045, "", INDEX(白話字韻母八聲調資料表, $AE1045, $AJ1045))</f>
        <v>#REF!</v>
      </c>
      <c r="AM1045" s="298"/>
      <c r="AN1045" s="362" t="e" cm="1">
        <f t="array" ref="AN1045">IF($W1045, "", INDEX(聲母資料表, $AA1045, AN$5))</f>
        <v>#REF!</v>
      </c>
      <c r="AO1045" s="367" t="e" cm="1">
        <f t="array" ref="AO1045">IF($X1045, "", INDEX(韻母資料表, $AD1045, AO$5))</f>
        <v>#REF!</v>
      </c>
      <c r="AP1045" s="362" t="e" cm="1">
        <f t="array" ref="AP1045">IF($X1045, "", INDEX(台羅韻母八聲調資料表, $AE1045, $F1045))</f>
        <v>#REF!</v>
      </c>
      <c r="AQ1045" s="298"/>
      <c r="AR1045" s="302" t="e">
        <f t="array" ref="AR1045">IF($W1045, "", INDEX(聲母資料表, $AA1045, $AR$5))</f>
        <v>#REF!</v>
      </c>
      <c r="AS1045" s="303" t="e">
        <f t="array" ref="AS1045">IF($X1045, "", INDEX(韻母資料表, $AD1045, $AS$5))</f>
        <v>#REF!</v>
      </c>
      <c r="AT1045" s="302" t="e">
        <f t="array" ref="AT1045">IF($X1045, "", INDEX(閩拼韻母八聲調資料表, $AE1045, $AJ1045))</f>
        <v>#REF!</v>
      </c>
      <c r="AV1045" s="301" t="b">
        <f t="shared" si="424"/>
        <v>0</v>
      </c>
      <c r="AW1045" s="301" t="str">
        <f>IF( $AV1045, IFERROR( IF(MATCH( $E1045, 顎音化聲母!$H$9:$H$37, 0), TRUE, FALSE), FALSE), "")</f>
        <v/>
      </c>
      <c r="AX1045" s="301" t="str">
        <f t="array" ref="AX1045">IF( AND($AV1045, $AW1045), INDEX(顎音化聲母資料表, MATCH( $D1045 &amp; $E1045, 顎音化聲母!$L$5:$L$136, 0), 3), "")</f>
        <v/>
      </c>
      <c r="AY1045" s="301" t="e">
        <f t="shared" si="423"/>
        <v>#REF!</v>
      </c>
      <c r="AZ1045" s="362" t="e">
        <f t="array" ref="AZ1045">IF($AY1045="", "", IF( $AX1045&lt;&gt;"", $AX1045,INDEX(聲母資料表, $AY1045, $AZ$5)))</f>
        <v>#REF!</v>
      </c>
      <c r="BA1045" s="362" t="e">
        <f t="array" ref="BA1045">IF($X1045, "", INDEX(方音八音反切資料表, $AE1045, $AJ1045))</f>
        <v>#REF!</v>
      </c>
    </row>
    <row r="1046" spans="2:53">
      <c r="B1046" s="307">
        <f t="shared" si="405"/>
        <v>1039</v>
      </c>
      <c r="C1046" s="404" t="e">
        <f>MID(#REF!, B1046, 1)</f>
        <v>#REF!</v>
      </c>
      <c r="D1046" s="312"/>
      <c r="E1046" s="312"/>
      <c r="F1046" s="296"/>
      <c r="G1046" s="418" t="e">
        <f t="shared" si="406"/>
        <v>#REF!</v>
      </c>
      <c r="H1046" s="269" t="e" cm="1">
        <f t="array" ref="H1046">IF( OR($U1046, NOT($V1046), $X1046), "",  $AF1046 &amp; INDEX(中文數值資料表, $AJ1046, 2) &amp; $AC1046)</f>
        <v>#REF!</v>
      </c>
      <c r="I1046" s="332" t="e">
        <f t="shared" si="407"/>
        <v>#REF!</v>
      </c>
      <c r="J1046" s="333" t="e">
        <f t="shared" si="408"/>
        <v>#REF!</v>
      </c>
      <c r="K1046" s="334" t="e">
        <f t="shared" si="409"/>
        <v>#REF!</v>
      </c>
      <c r="L1046" s="335" t="e">
        <f t="shared" si="410"/>
        <v>#REF!</v>
      </c>
      <c r="M1046" s="270" t="e">
        <f t="shared" ca="1" si="411"/>
        <v>#REF!</v>
      </c>
      <c r="N1046" s="270" t="e">
        <f t="shared" ca="1" si="412"/>
        <v>#REF!</v>
      </c>
      <c r="O1046" s="270" t="e">
        <f t="shared" ca="1" si="413"/>
        <v>#REF!</v>
      </c>
      <c r="P1046" s="270" t="e">
        <f t="shared" ca="1" si="404"/>
        <v>#REF!</v>
      </c>
      <c r="Q1046" s="270" t="e">
        <f t="shared" ca="1" si="404"/>
        <v>#REF!</v>
      </c>
      <c r="R1046" s="271" t="e">
        <f t="shared" ca="1" si="414"/>
        <v>#REF!</v>
      </c>
      <c r="S1046" s="271" t="e">
        <f t="shared" ca="1" si="415"/>
        <v>#REF!</v>
      </c>
      <c r="T1046" s="244"/>
      <c r="U1046" s="272" t="b">
        <f t="shared" si="416"/>
        <v>0</v>
      </c>
      <c r="V1046" s="272" t="e">
        <f t="shared" si="417"/>
        <v>#REF!</v>
      </c>
      <c r="W1046" s="272" t="e">
        <f t="shared" si="425"/>
        <v>#REF!</v>
      </c>
      <c r="X1046" s="272" t="e">
        <f t="shared" si="418"/>
        <v>#REF!</v>
      </c>
      <c r="Y1046" s="272" t="e">
        <f t="shared" si="419"/>
        <v>#REF!</v>
      </c>
      <c r="Z1046" s="298"/>
      <c r="AA1046" s="305" t="e">
        <f t="shared" si="420"/>
        <v>#REF!</v>
      </c>
      <c r="AB1046" s="301" t="e" cm="1">
        <f t="array" ref="AB1046">IF( $AA1046="", "", INDEX(聲母資料表, $AA1046, AB$5))</f>
        <v>#REF!</v>
      </c>
      <c r="AC1046" s="301" t="e" cm="1">
        <f t="array" ref="AC1046">IF( $AA1046="", "", INDEX(聲母資料表, $AA1046, AC$5))</f>
        <v>#REF!</v>
      </c>
      <c r="AD1046" s="305" t="e">
        <f t="shared" si="421"/>
        <v>#REF!</v>
      </c>
      <c r="AE1046" s="301" t="e" cm="1">
        <f t="array" ref="AE1046">IF( $X1046, "", INDEX(韻母資料表, AD1046, AE$5))</f>
        <v>#REF!</v>
      </c>
      <c r="AF1046" s="301" t="e" cm="1">
        <f t="array" ref="AF1046">IF( $X1046, "", INDEX(韻母資料表, AE1046, AF$5))</f>
        <v>#REF!</v>
      </c>
      <c r="AG1046" s="298"/>
      <c r="AH1046" s="301" t="e">
        <f t="array" ref="AH1046">IF( $X1046, "", IF( INDEX(韻母資料表, AD1046, $AH$5) = "入聲", TRUE, FALSE) )</f>
        <v>#REF!</v>
      </c>
      <c r="AI1046" s="302" t="e">
        <f t="shared" si="422"/>
        <v>#REF!</v>
      </c>
      <c r="AJ1046" s="302" t="e">
        <f t="shared" si="426"/>
        <v>#REF!</v>
      </c>
      <c r="AK1046" s="362" t="e">
        <f t="array" ref="AK1046">IF( $X1046, "", INDEX(韻母資料表, $AD1046, $AK$5))</f>
        <v>#REF!</v>
      </c>
      <c r="AL1046" s="362" t="e">
        <f t="array" ref="AL1046">IF($X1046, "", INDEX(白話字韻母八聲調資料表, $AE1046, $AJ1046))</f>
        <v>#REF!</v>
      </c>
      <c r="AM1046" s="298"/>
      <c r="AN1046" s="362" t="e" cm="1">
        <f t="array" ref="AN1046">IF($W1046, "", INDEX(聲母資料表, $AA1046, AN$5))</f>
        <v>#REF!</v>
      </c>
      <c r="AO1046" s="367" t="e" cm="1">
        <f t="array" ref="AO1046">IF($X1046, "", INDEX(韻母資料表, $AD1046, AO$5))</f>
        <v>#REF!</v>
      </c>
      <c r="AP1046" s="362" t="e" cm="1">
        <f t="array" ref="AP1046">IF($X1046, "", INDEX(台羅韻母八聲調資料表, $AE1046, $F1046))</f>
        <v>#REF!</v>
      </c>
      <c r="AQ1046" s="298"/>
      <c r="AR1046" s="302" t="e">
        <f t="array" ref="AR1046">IF($W1046, "", INDEX(聲母資料表, $AA1046, $AR$5))</f>
        <v>#REF!</v>
      </c>
      <c r="AS1046" s="303" t="e">
        <f t="array" ref="AS1046">IF($X1046, "", INDEX(韻母資料表, $AD1046, $AS$5))</f>
        <v>#REF!</v>
      </c>
      <c r="AT1046" s="302" t="e">
        <f t="array" ref="AT1046">IF($X1046, "", INDEX(閩拼韻母八聲調資料表, $AE1046, $AJ1046))</f>
        <v>#REF!</v>
      </c>
      <c r="AV1046" s="301" t="b">
        <f t="shared" si="424"/>
        <v>0</v>
      </c>
      <c r="AW1046" s="301" t="str">
        <f>IF( $AV1046, IFERROR( IF(MATCH( $E1046, 顎音化聲母!$H$9:$H$37, 0), TRUE, FALSE), FALSE), "")</f>
        <v/>
      </c>
      <c r="AX1046" s="301" t="str">
        <f t="array" ref="AX1046">IF( AND($AV1046, $AW1046), INDEX(顎音化聲母資料表, MATCH( $D1046 &amp; $E1046, 顎音化聲母!$L$5:$L$136, 0), 3), "")</f>
        <v/>
      </c>
      <c r="AY1046" s="301" t="e">
        <f t="shared" si="423"/>
        <v>#REF!</v>
      </c>
      <c r="AZ1046" s="362" t="e">
        <f t="array" ref="AZ1046">IF($AY1046="", "", IF( $AX1046&lt;&gt;"", $AX1046,INDEX(聲母資料表, $AY1046, $AZ$5)))</f>
        <v>#REF!</v>
      </c>
      <c r="BA1046" s="362" t="e">
        <f t="array" ref="BA1046">IF($X1046, "", INDEX(方音八音反切資料表, $AE1046, $AJ1046))</f>
        <v>#REF!</v>
      </c>
    </row>
    <row r="1047" spans="2:53">
      <c r="B1047" s="307">
        <f t="shared" si="405"/>
        <v>1040</v>
      </c>
      <c r="C1047" s="404" t="e">
        <f>MID(#REF!, B1047, 1)</f>
        <v>#REF!</v>
      </c>
      <c r="D1047" s="312"/>
      <c r="E1047" s="312"/>
      <c r="F1047" s="296"/>
      <c r="G1047" s="418" t="e">
        <f t="shared" si="406"/>
        <v>#REF!</v>
      </c>
      <c r="H1047" s="269" t="e" cm="1">
        <f t="array" ref="H1047">IF( OR($U1047, NOT($V1047), $X1047), "",  $AF1047 &amp; INDEX(中文數值資料表, $AJ1047, 2) &amp; $AC1047)</f>
        <v>#REF!</v>
      </c>
      <c r="I1047" s="332" t="e">
        <f t="shared" si="407"/>
        <v>#REF!</v>
      </c>
      <c r="J1047" s="333" t="e">
        <f t="shared" si="408"/>
        <v>#REF!</v>
      </c>
      <c r="K1047" s="334" t="e">
        <f t="shared" si="409"/>
        <v>#REF!</v>
      </c>
      <c r="L1047" s="335" t="e">
        <f t="shared" si="410"/>
        <v>#REF!</v>
      </c>
      <c r="M1047" s="270" t="e">
        <f t="shared" ca="1" si="411"/>
        <v>#REF!</v>
      </c>
      <c r="N1047" s="270" t="e">
        <f t="shared" ca="1" si="412"/>
        <v>#REF!</v>
      </c>
      <c r="O1047" s="270" t="e">
        <f t="shared" ca="1" si="413"/>
        <v>#REF!</v>
      </c>
      <c r="P1047" s="270" t="e">
        <f t="shared" ca="1" si="404"/>
        <v>#REF!</v>
      </c>
      <c r="Q1047" s="270" t="e">
        <f t="shared" ca="1" si="404"/>
        <v>#REF!</v>
      </c>
      <c r="R1047" s="271" t="e">
        <f t="shared" ca="1" si="414"/>
        <v>#REF!</v>
      </c>
      <c r="S1047" s="271" t="e">
        <f t="shared" ca="1" si="415"/>
        <v>#REF!</v>
      </c>
      <c r="T1047" s="244"/>
      <c r="U1047" s="272" t="b">
        <f t="shared" si="416"/>
        <v>0</v>
      </c>
      <c r="V1047" s="272" t="e">
        <f t="shared" si="417"/>
        <v>#REF!</v>
      </c>
      <c r="W1047" s="272" t="e">
        <f t="shared" si="425"/>
        <v>#REF!</v>
      </c>
      <c r="X1047" s="272" t="e">
        <f t="shared" si="418"/>
        <v>#REF!</v>
      </c>
      <c r="Y1047" s="272" t="e">
        <f t="shared" si="419"/>
        <v>#REF!</v>
      </c>
      <c r="Z1047" s="298"/>
      <c r="AA1047" s="305" t="e">
        <f t="shared" si="420"/>
        <v>#REF!</v>
      </c>
      <c r="AB1047" s="301" t="e" cm="1">
        <f t="array" ref="AB1047">IF( $AA1047="", "", INDEX(聲母資料表, $AA1047, AB$5))</f>
        <v>#REF!</v>
      </c>
      <c r="AC1047" s="301" t="e" cm="1">
        <f t="array" ref="AC1047">IF( $AA1047="", "", INDEX(聲母資料表, $AA1047, AC$5))</f>
        <v>#REF!</v>
      </c>
      <c r="AD1047" s="305" t="e">
        <f t="shared" si="421"/>
        <v>#REF!</v>
      </c>
      <c r="AE1047" s="301" t="e" cm="1">
        <f t="array" ref="AE1047">IF( $X1047, "", INDEX(韻母資料表, AD1047, AE$5))</f>
        <v>#REF!</v>
      </c>
      <c r="AF1047" s="301" t="e" cm="1">
        <f t="array" ref="AF1047">IF( $X1047, "", INDEX(韻母資料表, AE1047, AF$5))</f>
        <v>#REF!</v>
      </c>
      <c r="AG1047" s="298"/>
      <c r="AH1047" s="301" t="e">
        <f t="array" ref="AH1047">IF( $X1047, "", IF( INDEX(韻母資料表, AD1047, $AH$5) = "入聲", TRUE, FALSE) )</f>
        <v>#REF!</v>
      </c>
      <c r="AI1047" s="302" t="e">
        <f t="shared" si="422"/>
        <v>#REF!</v>
      </c>
      <c r="AJ1047" s="302" t="e">
        <f t="shared" si="426"/>
        <v>#REF!</v>
      </c>
      <c r="AK1047" s="362" t="e">
        <f t="array" ref="AK1047">IF( $X1047, "", INDEX(韻母資料表, $AD1047, $AK$5))</f>
        <v>#REF!</v>
      </c>
      <c r="AL1047" s="362" t="e">
        <f t="array" ref="AL1047">IF($X1047, "", INDEX(白話字韻母八聲調資料表, $AE1047, $AJ1047))</f>
        <v>#REF!</v>
      </c>
      <c r="AM1047" s="298"/>
      <c r="AN1047" s="362" t="e" cm="1">
        <f t="array" ref="AN1047">IF($W1047, "", INDEX(聲母資料表, $AA1047, AN$5))</f>
        <v>#REF!</v>
      </c>
      <c r="AO1047" s="367" t="e" cm="1">
        <f t="array" ref="AO1047">IF($X1047, "", INDEX(韻母資料表, $AD1047, AO$5))</f>
        <v>#REF!</v>
      </c>
      <c r="AP1047" s="362" t="e" cm="1">
        <f t="array" ref="AP1047">IF($X1047, "", INDEX(台羅韻母八聲調資料表, $AE1047, $F1047))</f>
        <v>#REF!</v>
      </c>
      <c r="AQ1047" s="298"/>
      <c r="AR1047" s="302" t="e">
        <f t="array" ref="AR1047">IF($W1047, "", INDEX(聲母資料表, $AA1047, $AR$5))</f>
        <v>#REF!</v>
      </c>
      <c r="AS1047" s="303" t="e">
        <f t="array" ref="AS1047">IF($X1047, "", INDEX(韻母資料表, $AD1047, $AS$5))</f>
        <v>#REF!</v>
      </c>
      <c r="AT1047" s="302" t="e">
        <f t="array" ref="AT1047">IF($X1047, "", INDEX(閩拼韻母八聲調資料表, $AE1047, $AJ1047))</f>
        <v>#REF!</v>
      </c>
      <c r="AV1047" s="301" t="b">
        <f t="shared" si="424"/>
        <v>0</v>
      </c>
      <c r="AW1047" s="301" t="str">
        <f>IF( $AV1047, IFERROR( IF(MATCH( $E1047, 顎音化聲母!$H$9:$H$37, 0), TRUE, FALSE), FALSE), "")</f>
        <v/>
      </c>
      <c r="AX1047" s="301" t="str">
        <f t="array" ref="AX1047">IF( AND($AV1047, $AW1047), INDEX(顎音化聲母資料表, MATCH( $D1047 &amp; $E1047, 顎音化聲母!$L$5:$L$136, 0), 3), "")</f>
        <v/>
      </c>
      <c r="AY1047" s="301" t="e">
        <f t="shared" si="423"/>
        <v>#REF!</v>
      </c>
      <c r="AZ1047" s="362" t="e">
        <f t="array" ref="AZ1047">IF($AY1047="", "", IF( $AX1047&lt;&gt;"", $AX1047,INDEX(聲母資料表, $AY1047, $AZ$5)))</f>
        <v>#REF!</v>
      </c>
      <c r="BA1047" s="362" t="e">
        <f t="array" ref="BA1047">IF($X1047, "", INDEX(方音八音反切資料表, $AE1047, $AJ1047))</f>
        <v>#REF!</v>
      </c>
    </row>
    <row r="1048" spans="2:53">
      <c r="B1048" s="307">
        <f t="shared" si="405"/>
        <v>1041</v>
      </c>
      <c r="C1048" s="404" t="e">
        <f>MID(#REF!, B1048, 1)</f>
        <v>#REF!</v>
      </c>
      <c r="D1048" s="312"/>
      <c r="E1048" s="312"/>
      <c r="F1048" s="296"/>
      <c r="G1048" s="418" t="e">
        <f t="shared" si="406"/>
        <v>#REF!</v>
      </c>
      <c r="H1048" s="269" t="e" cm="1">
        <f t="array" ref="H1048">IF( OR($U1048, NOT($V1048), $X1048), "",  $AF1048 &amp; INDEX(中文數值資料表, $AJ1048, 2) &amp; $AC1048)</f>
        <v>#REF!</v>
      </c>
      <c r="I1048" s="332" t="e">
        <f t="shared" si="407"/>
        <v>#REF!</v>
      </c>
      <c r="J1048" s="333" t="e">
        <f t="shared" si="408"/>
        <v>#REF!</v>
      </c>
      <c r="K1048" s="334" t="e">
        <f t="shared" si="409"/>
        <v>#REF!</v>
      </c>
      <c r="L1048" s="335" t="e">
        <f t="shared" si="410"/>
        <v>#REF!</v>
      </c>
      <c r="M1048" s="270" t="e">
        <f t="shared" ca="1" si="411"/>
        <v>#REF!</v>
      </c>
      <c r="N1048" s="270" t="e">
        <f t="shared" ca="1" si="412"/>
        <v>#REF!</v>
      </c>
      <c r="O1048" s="270" t="e">
        <f t="shared" ca="1" si="413"/>
        <v>#REF!</v>
      </c>
      <c r="P1048" s="270" t="e">
        <f t="shared" ref="P1048:Q1067" ca="1" si="427">IF( $U1048, ($C1048 &amp; CHAR(10)), IF($C1048=CHAR(10), (CHAR(10) &amp; "&lt;/p&gt;" &amp; CHAR(10) &amp; "&lt;p&gt;" &amp; CHAR(10)), "&lt;ruby&gt;" &amp; $C1048 &amp; "&lt;rt&gt;" &amp; INDIRECT( ADDRESS(ROW(), COLUMN() - $P$5) ) &amp; "&lt;/rt&gt;&lt;/ruby&gt;" &amp; CHAR(10)))</f>
        <v>#REF!</v>
      </c>
      <c r="Q1048" s="270" t="e">
        <f t="shared" ca="1" si="427"/>
        <v>#REF!</v>
      </c>
      <c r="R1048" s="271" t="e">
        <f t="shared" ca="1" si="414"/>
        <v>#REF!</v>
      </c>
      <c r="S1048" s="271" t="e">
        <f t="shared" ca="1" si="415"/>
        <v>#REF!</v>
      </c>
      <c r="T1048" s="244"/>
      <c r="U1048" s="272" t="b">
        <f t="shared" si="416"/>
        <v>0</v>
      </c>
      <c r="V1048" s="272" t="e">
        <f t="shared" si="417"/>
        <v>#REF!</v>
      </c>
      <c r="W1048" s="272" t="e">
        <f t="shared" si="425"/>
        <v>#REF!</v>
      </c>
      <c r="X1048" s="272" t="e">
        <f t="shared" si="418"/>
        <v>#REF!</v>
      </c>
      <c r="Y1048" s="272" t="e">
        <f t="shared" si="419"/>
        <v>#REF!</v>
      </c>
      <c r="Z1048" s="298"/>
      <c r="AA1048" s="305" t="e">
        <f t="shared" si="420"/>
        <v>#REF!</v>
      </c>
      <c r="AB1048" s="301" t="e" cm="1">
        <f t="array" ref="AB1048">IF( $AA1048="", "", INDEX(聲母資料表, $AA1048, AB$5))</f>
        <v>#REF!</v>
      </c>
      <c r="AC1048" s="301" t="e" cm="1">
        <f t="array" ref="AC1048">IF( $AA1048="", "", INDEX(聲母資料表, $AA1048, AC$5))</f>
        <v>#REF!</v>
      </c>
      <c r="AD1048" s="305" t="e">
        <f t="shared" si="421"/>
        <v>#REF!</v>
      </c>
      <c r="AE1048" s="301" t="e" cm="1">
        <f t="array" ref="AE1048">IF( $X1048, "", INDEX(韻母資料表, AD1048, AE$5))</f>
        <v>#REF!</v>
      </c>
      <c r="AF1048" s="301" t="e" cm="1">
        <f t="array" ref="AF1048">IF( $X1048, "", INDEX(韻母資料表, AE1048, AF$5))</f>
        <v>#REF!</v>
      </c>
      <c r="AG1048" s="298"/>
      <c r="AH1048" s="301" t="e">
        <f t="array" ref="AH1048">IF( $X1048, "", IF( INDEX(韻母資料表, AD1048, $AH$5) = "入聲", TRUE, FALSE) )</f>
        <v>#REF!</v>
      </c>
      <c r="AI1048" s="302" t="e">
        <f t="shared" si="422"/>
        <v>#REF!</v>
      </c>
      <c r="AJ1048" s="302" t="e">
        <f t="shared" si="426"/>
        <v>#REF!</v>
      </c>
      <c r="AK1048" s="362" t="e">
        <f t="array" ref="AK1048">IF( $X1048, "", INDEX(韻母資料表, $AD1048, $AK$5))</f>
        <v>#REF!</v>
      </c>
      <c r="AL1048" s="362" t="e">
        <f t="array" ref="AL1048">IF($X1048, "", INDEX(白話字韻母八聲調資料表, $AE1048, $AJ1048))</f>
        <v>#REF!</v>
      </c>
      <c r="AM1048" s="298"/>
      <c r="AN1048" s="362" t="e" cm="1">
        <f t="array" ref="AN1048">IF($W1048, "", INDEX(聲母資料表, $AA1048, AN$5))</f>
        <v>#REF!</v>
      </c>
      <c r="AO1048" s="367" t="e" cm="1">
        <f t="array" ref="AO1048">IF($X1048, "", INDEX(韻母資料表, $AD1048, AO$5))</f>
        <v>#REF!</v>
      </c>
      <c r="AP1048" s="362" t="e" cm="1">
        <f t="array" ref="AP1048">IF($X1048, "", INDEX(台羅韻母八聲調資料表, $AE1048, $F1048))</f>
        <v>#REF!</v>
      </c>
      <c r="AQ1048" s="298"/>
      <c r="AR1048" s="302" t="e">
        <f t="array" ref="AR1048">IF($W1048, "", INDEX(聲母資料表, $AA1048, $AR$5))</f>
        <v>#REF!</v>
      </c>
      <c r="AS1048" s="303" t="e">
        <f t="array" ref="AS1048">IF($X1048, "", INDEX(韻母資料表, $AD1048, $AS$5))</f>
        <v>#REF!</v>
      </c>
      <c r="AT1048" s="302" t="e">
        <f t="array" ref="AT1048">IF($X1048, "", INDEX(閩拼韻母八聲調資料表, $AE1048, $AJ1048))</f>
        <v>#REF!</v>
      </c>
      <c r="AV1048" s="301" t="b">
        <f t="shared" si="424"/>
        <v>0</v>
      </c>
      <c r="AW1048" s="301" t="str">
        <f>IF( $AV1048, IFERROR( IF(MATCH( $E1048, 顎音化聲母!$H$9:$H$37, 0), TRUE, FALSE), FALSE), "")</f>
        <v/>
      </c>
      <c r="AX1048" s="301" t="str">
        <f t="array" ref="AX1048">IF( AND($AV1048, $AW1048), INDEX(顎音化聲母資料表, MATCH( $D1048 &amp; $E1048, 顎音化聲母!$L$5:$L$136, 0), 3), "")</f>
        <v/>
      </c>
      <c r="AY1048" s="301" t="e">
        <f t="shared" si="423"/>
        <v>#REF!</v>
      </c>
      <c r="AZ1048" s="362" t="e">
        <f t="array" ref="AZ1048">IF($AY1048="", "", IF( $AX1048&lt;&gt;"", $AX1048,INDEX(聲母資料表, $AY1048, $AZ$5)))</f>
        <v>#REF!</v>
      </c>
      <c r="BA1048" s="362" t="e">
        <f t="array" ref="BA1048">IF($X1048, "", INDEX(方音八音反切資料表, $AE1048, $AJ1048))</f>
        <v>#REF!</v>
      </c>
    </row>
    <row r="1049" spans="2:53">
      <c r="B1049" s="307">
        <f t="shared" si="405"/>
        <v>1042</v>
      </c>
      <c r="C1049" s="404" t="e">
        <f>MID(#REF!, B1049, 1)</f>
        <v>#REF!</v>
      </c>
      <c r="D1049" s="312"/>
      <c r="E1049" s="312"/>
      <c r="F1049" s="296"/>
      <c r="G1049" s="418" t="e">
        <f t="shared" si="406"/>
        <v>#REF!</v>
      </c>
      <c r="H1049" s="269" t="e" cm="1">
        <f t="array" ref="H1049">IF( OR($U1049, NOT($V1049), $X1049), "",  $AF1049 &amp; INDEX(中文數值資料表, $AJ1049, 2) &amp; $AC1049)</f>
        <v>#REF!</v>
      </c>
      <c r="I1049" s="332" t="e">
        <f t="shared" si="407"/>
        <v>#REF!</v>
      </c>
      <c r="J1049" s="333" t="e">
        <f t="shared" si="408"/>
        <v>#REF!</v>
      </c>
      <c r="K1049" s="334" t="e">
        <f t="shared" si="409"/>
        <v>#REF!</v>
      </c>
      <c r="L1049" s="335" t="e">
        <f t="shared" si="410"/>
        <v>#REF!</v>
      </c>
      <c r="M1049" s="270" t="e">
        <f t="shared" ca="1" si="411"/>
        <v>#REF!</v>
      </c>
      <c r="N1049" s="270" t="e">
        <f t="shared" ca="1" si="412"/>
        <v>#REF!</v>
      </c>
      <c r="O1049" s="270" t="e">
        <f t="shared" ca="1" si="413"/>
        <v>#REF!</v>
      </c>
      <c r="P1049" s="270" t="e">
        <f t="shared" ca="1" si="427"/>
        <v>#REF!</v>
      </c>
      <c r="Q1049" s="270" t="e">
        <f t="shared" ca="1" si="427"/>
        <v>#REF!</v>
      </c>
      <c r="R1049" s="271" t="e">
        <f t="shared" ca="1" si="414"/>
        <v>#REF!</v>
      </c>
      <c r="S1049" s="271" t="e">
        <f t="shared" ca="1" si="415"/>
        <v>#REF!</v>
      </c>
      <c r="T1049" s="244"/>
      <c r="U1049" s="272" t="b">
        <f t="shared" si="416"/>
        <v>0</v>
      </c>
      <c r="V1049" s="272" t="e">
        <f t="shared" si="417"/>
        <v>#REF!</v>
      </c>
      <c r="W1049" s="272" t="e">
        <f t="shared" si="425"/>
        <v>#REF!</v>
      </c>
      <c r="X1049" s="272" t="e">
        <f t="shared" si="418"/>
        <v>#REF!</v>
      </c>
      <c r="Y1049" s="272" t="e">
        <f t="shared" si="419"/>
        <v>#REF!</v>
      </c>
      <c r="Z1049" s="298"/>
      <c r="AA1049" s="305" t="e">
        <f t="shared" si="420"/>
        <v>#REF!</v>
      </c>
      <c r="AB1049" s="301" t="e" cm="1">
        <f t="array" ref="AB1049">IF( $AA1049="", "", INDEX(聲母資料表, $AA1049, AB$5))</f>
        <v>#REF!</v>
      </c>
      <c r="AC1049" s="301" t="e" cm="1">
        <f t="array" ref="AC1049">IF( $AA1049="", "", INDEX(聲母資料表, $AA1049, AC$5))</f>
        <v>#REF!</v>
      </c>
      <c r="AD1049" s="305" t="e">
        <f t="shared" si="421"/>
        <v>#REF!</v>
      </c>
      <c r="AE1049" s="301" t="e" cm="1">
        <f t="array" ref="AE1049">IF( $X1049, "", INDEX(韻母資料表, AD1049, AE$5))</f>
        <v>#REF!</v>
      </c>
      <c r="AF1049" s="301" t="e" cm="1">
        <f t="array" ref="AF1049">IF( $X1049, "", INDEX(韻母資料表, AE1049, AF$5))</f>
        <v>#REF!</v>
      </c>
      <c r="AG1049" s="298"/>
      <c r="AH1049" s="301" t="e">
        <f t="array" ref="AH1049">IF( $X1049, "", IF( INDEX(韻母資料表, AD1049, $AH$5) = "入聲", TRUE, FALSE) )</f>
        <v>#REF!</v>
      </c>
      <c r="AI1049" s="302" t="e">
        <f t="shared" si="422"/>
        <v>#REF!</v>
      </c>
      <c r="AJ1049" s="302" t="e">
        <f t="shared" si="426"/>
        <v>#REF!</v>
      </c>
      <c r="AK1049" s="362" t="e">
        <f t="array" ref="AK1049">IF( $X1049, "", INDEX(韻母資料表, $AD1049, $AK$5))</f>
        <v>#REF!</v>
      </c>
      <c r="AL1049" s="362" t="e">
        <f t="array" ref="AL1049">IF($X1049, "", INDEX(白話字韻母八聲調資料表, $AE1049, $AJ1049))</f>
        <v>#REF!</v>
      </c>
      <c r="AM1049" s="298"/>
      <c r="AN1049" s="362" t="e" cm="1">
        <f t="array" ref="AN1049">IF($W1049, "", INDEX(聲母資料表, $AA1049, AN$5))</f>
        <v>#REF!</v>
      </c>
      <c r="AO1049" s="367" t="e" cm="1">
        <f t="array" ref="AO1049">IF($X1049, "", INDEX(韻母資料表, $AD1049, AO$5))</f>
        <v>#REF!</v>
      </c>
      <c r="AP1049" s="362" t="e" cm="1">
        <f t="array" ref="AP1049">IF($X1049, "", INDEX(台羅韻母八聲調資料表, $AE1049, $F1049))</f>
        <v>#REF!</v>
      </c>
      <c r="AQ1049" s="298"/>
      <c r="AR1049" s="302" t="e">
        <f t="array" ref="AR1049">IF($W1049, "", INDEX(聲母資料表, $AA1049, $AR$5))</f>
        <v>#REF!</v>
      </c>
      <c r="AS1049" s="303" t="e">
        <f t="array" ref="AS1049">IF($X1049, "", INDEX(韻母資料表, $AD1049, $AS$5))</f>
        <v>#REF!</v>
      </c>
      <c r="AT1049" s="302" t="e">
        <f t="array" ref="AT1049">IF($X1049, "", INDEX(閩拼韻母八聲調資料表, $AE1049, $AJ1049))</f>
        <v>#REF!</v>
      </c>
      <c r="AV1049" s="301" t="b">
        <f t="shared" si="424"/>
        <v>0</v>
      </c>
      <c r="AW1049" s="301" t="str">
        <f>IF( $AV1049, IFERROR( IF(MATCH( $E1049, 顎音化聲母!$H$9:$H$37, 0), TRUE, FALSE), FALSE), "")</f>
        <v/>
      </c>
      <c r="AX1049" s="301" t="str">
        <f t="array" ref="AX1049">IF( AND($AV1049, $AW1049), INDEX(顎音化聲母資料表, MATCH( $D1049 &amp; $E1049, 顎音化聲母!$L$5:$L$136, 0), 3), "")</f>
        <v/>
      </c>
      <c r="AY1049" s="301" t="e">
        <f t="shared" si="423"/>
        <v>#REF!</v>
      </c>
      <c r="AZ1049" s="362" t="e">
        <f t="array" ref="AZ1049">IF($AY1049="", "", IF( $AX1049&lt;&gt;"", $AX1049,INDEX(聲母資料表, $AY1049, $AZ$5)))</f>
        <v>#REF!</v>
      </c>
      <c r="BA1049" s="362" t="e">
        <f t="array" ref="BA1049">IF($X1049, "", INDEX(方音八音反切資料表, $AE1049, $AJ1049))</f>
        <v>#REF!</v>
      </c>
    </row>
    <row r="1050" spans="2:53">
      <c r="B1050" s="307">
        <f t="shared" si="405"/>
        <v>1043</v>
      </c>
      <c r="C1050" s="404" t="e">
        <f>MID(#REF!, B1050, 1)</f>
        <v>#REF!</v>
      </c>
      <c r="D1050" s="312"/>
      <c r="E1050" s="312"/>
      <c r="F1050" s="296"/>
      <c r="G1050" s="418" t="e">
        <f t="shared" si="406"/>
        <v>#REF!</v>
      </c>
      <c r="H1050" s="269" t="e" cm="1">
        <f t="array" ref="H1050">IF( OR($U1050, NOT($V1050), $X1050), "",  $AF1050 &amp; INDEX(中文數值資料表, $AJ1050, 2) &amp; $AC1050)</f>
        <v>#REF!</v>
      </c>
      <c r="I1050" s="332" t="e">
        <f t="shared" si="407"/>
        <v>#REF!</v>
      </c>
      <c r="J1050" s="333" t="e">
        <f t="shared" si="408"/>
        <v>#REF!</v>
      </c>
      <c r="K1050" s="334" t="e">
        <f t="shared" si="409"/>
        <v>#REF!</v>
      </c>
      <c r="L1050" s="335" t="e">
        <f t="shared" si="410"/>
        <v>#REF!</v>
      </c>
      <c r="M1050" s="270" t="e">
        <f t="shared" ca="1" si="411"/>
        <v>#REF!</v>
      </c>
      <c r="N1050" s="270" t="e">
        <f t="shared" ca="1" si="412"/>
        <v>#REF!</v>
      </c>
      <c r="O1050" s="270" t="e">
        <f t="shared" ca="1" si="413"/>
        <v>#REF!</v>
      </c>
      <c r="P1050" s="270" t="e">
        <f t="shared" ca="1" si="427"/>
        <v>#REF!</v>
      </c>
      <c r="Q1050" s="270" t="e">
        <f t="shared" ca="1" si="427"/>
        <v>#REF!</v>
      </c>
      <c r="R1050" s="271" t="e">
        <f t="shared" ca="1" si="414"/>
        <v>#REF!</v>
      </c>
      <c r="S1050" s="271" t="e">
        <f t="shared" ca="1" si="415"/>
        <v>#REF!</v>
      </c>
      <c r="T1050" s="244"/>
      <c r="U1050" s="272" t="b">
        <f t="shared" si="416"/>
        <v>0</v>
      </c>
      <c r="V1050" s="272" t="e">
        <f t="shared" si="417"/>
        <v>#REF!</v>
      </c>
      <c r="W1050" s="272" t="e">
        <f t="shared" si="425"/>
        <v>#REF!</v>
      </c>
      <c r="X1050" s="272" t="e">
        <f t="shared" si="418"/>
        <v>#REF!</v>
      </c>
      <c r="Y1050" s="272" t="e">
        <f t="shared" si="419"/>
        <v>#REF!</v>
      </c>
      <c r="Z1050" s="298"/>
      <c r="AA1050" s="305" t="e">
        <f t="shared" si="420"/>
        <v>#REF!</v>
      </c>
      <c r="AB1050" s="301" t="e" cm="1">
        <f t="array" ref="AB1050">IF( $AA1050="", "", INDEX(聲母資料表, $AA1050, AB$5))</f>
        <v>#REF!</v>
      </c>
      <c r="AC1050" s="301" t="e" cm="1">
        <f t="array" ref="AC1050">IF( $AA1050="", "", INDEX(聲母資料表, $AA1050, AC$5))</f>
        <v>#REF!</v>
      </c>
      <c r="AD1050" s="305" t="e">
        <f t="shared" si="421"/>
        <v>#REF!</v>
      </c>
      <c r="AE1050" s="301" t="e" cm="1">
        <f t="array" ref="AE1050">IF( $X1050, "", INDEX(韻母資料表, AD1050, AE$5))</f>
        <v>#REF!</v>
      </c>
      <c r="AF1050" s="301" t="e" cm="1">
        <f t="array" ref="AF1050">IF( $X1050, "", INDEX(韻母資料表, AE1050, AF$5))</f>
        <v>#REF!</v>
      </c>
      <c r="AG1050" s="298"/>
      <c r="AH1050" s="301" t="e">
        <f t="array" ref="AH1050">IF( $X1050, "", IF( INDEX(韻母資料表, AD1050, $AH$5) = "入聲", TRUE, FALSE) )</f>
        <v>#REF!</v>
      </c>
      <c r="AI1050" s="302" t="e">
        <f t="shared" si="422"/>
        <v>#REF!</v>
      </c>
      <c r="AJ1050" s="302" t="e">
        <f t="shared" si="426"/>
        <v>#REF!</v>
      </c>
      <c r="AK1050" s="362" t="e">
        <f t="array" ref="AK1050">IF( $X1050, "", INDEX(韻母資料表, $AD1050, $AK$5))</f>
        <v>#REF!</v>
      </c>
      <c r="AL1050" s="362" t="e">
        <f t="array" ref="AL1050">IF($X1050, "", INDEX(白話字韻母八聲調資料表, $AE1050, $AJ1050))</f>
        <v>#REF!</v>
      </c>
      <c r="AM1050" s="298"/>
      <c r="AN1050" s="362" t="e" cm="1">
        <f t="array" ref="AN1050">IF($W1050, "", INDEX(聲母資料表, $AA1050, AN$5))</f>
        <v>#REF!</v>
      </c>
      <c r="AO1050" s="367" t="e" cm="1">
        <f t="array" ref="AO1050">IF($X1050, "", INDEX(韻母資料表, $AD1050, AO$5))</f>
        <v>#REF!</v>
      </c>
      <c r="AP1050" s="362" t="e" cm="1">
        <f t="array" ref="AP1050">IF($X1050, "", INDEX(台羅韻母八聲調資料表, $AE1050, $F1050))</f>
        <v>#REF!</v>
      </c>
      <c r="AQ1050" s="298"/>
      <c r="AR1050" s="302" t="e">
        <f t="array" ref="AR1050">IF($W1050, "", INDEX(聲母資料表, $AA1050, $AR$5))</f>
        <v>#REF!</v>
      </c>
      <c r="AS1050" s="303" t="e">
        <f t="array" ref="AS1050">IF($X1050, "", INDEX(韻母資料表, $AD1050, $AS$5))</f>
        <v>#REF!</v>
      </c>
      <c r="AT1050" s="302" t="e">
        <f t="array" ref="AT1050">IF($X1050, "", INDEX(閩拼韻母八聲調資料表, $AE1050, $AJ1050))</f>
        <v>#REF!</v>
      </c>
      <c r="AV1050" s="301" t="b">
        <f t="shared" si="424"/>
        <v>0</v>
      </c>
      <c r="AW1050" s="301" t="str">
        <f>IF( $AV1050, IFERROR( IF(MATCH( $E1050, 顎音化聲母!$H$9:$H$37, 0), TRUE, FALSE), FALSE), "")</f>
        <v/>
      </c>
      <c r="AX1050" s="301" t="str">
        <f t="array" ref="AX1050">IF( AND($AV1050, $AW1050), INDEX(顎音化聲母資料表, MATCH( $D1050 &amp; $E1050, 顎音化聲母!$L$5:$L$136, 0), 3), "")</f>
        <v/>
      </c>
      <c r="AY1050" s="301" t="e">
        <f t="shared" si="423"/>
        <v>#REF!</v>
      </c>
      <c r="AZ1050" s="362" t="e">
        <f t="array" ref="AZ1050">IF($AY1050="", "", IF( $AX1050&lt;&gt;"", $AX1050,INDEX(聲母資料表, $AY1050, $AZ$5)))</f>
        <v>#REF!</v>
      </c>
      <c r="BA1050" s="362" t="e">
        <f t="array" ref="BA1050">IF($X1050, "", INDEX(方音八音反切資料表, $AE1050, $AJ1050))</f>
        <v>#REF!</v>
      </c>
    </row>
    <row r="1051" spans="2:53">
      <c r="B1051" s="307">
        <f t="shared" si="405"/>
        <v>1044</v>
      </c>
      <c r="C1051" s="404" t="e">
        <f>MID(#REF!, B1051, 1)</f>
        <v>#REF!</v>
      </c>
      <c r="D1051" s="312"/>
      <c r="E1051" s="312"/>
      <c r="F1051" s="296"/>
      <c r="G1051" s="418" t="e">
        <f t="shared" si="406"/>
        <v>#REF!</v>
      </c>
      <c r="H1051" s="269" t="e" cm="1">
        <f t="array" ref="H1051">IF( OR($U1051, NOT($V1051), $X1051), "",  $AF1051 &amp; INDEX(中文數值資料表, $AJ1051, 2) &amp; $AC1051)</f>
        <v>#REF!</v>
      </c>
      <c r="I1051" s="332" t="e">
        <f t="shared" si="407"/>
        <v>#REF!</v>
      </c>
      <c r="J1051" s="333" t="e">
        <f t="shared" si="408"/>
        <v>#REF!</v>
      </c>
      <c r="K1051" s="334" t="e">
        <f t="shared" si="409"/>
        <v>#REF!</v>
      </c>
      <c r="L1051" s="335" t="e">
        <f t="shared" si="410"/>
        <v>#REF!</v>
      </c>
      <c r="M1051" s="270" t="e">
        <f t="shared" ca="1" si="411"/>
        <v>#REF!</v>
      </c>
      <c r="N1051" s="270" t="e">
        <f t="shared" ca="1" si="412"/>
        <v>#REF!</v>
      </c>
      <c r="O1051" s="270" t="e">
        <f t="shared" ca="1" si="413"/>
        <v>#REF!</v>
      </c>
      <c r="P1051" s="270" t="e">
        <f t="shared" ca="1" si="427"/>
        <v>#REF!</v>
      </c>
      <c r="Q1051" s="270" t="e">
        <f t="shared" ca="1" si="427"/>
        <v>#REF!</v>
      </c>
      <c r="R1051" s="271" t="e">
        <f t="shared" ca="1" si="414"/>
        <v>#REF!</v>
      </c>
      <c r="S1051" s="271" t="e">
        <f t="shared" ca="1" si="415"/>
        <v>#REF!</v>
      </c>
      <c r="T1051" s="244"/>
      <c r="U1051" s="272" t="b">
        <f t="shared" si="416"/>
        <v>0</v>
      </c>
      <c r="V1051" s="272" t="e">
        <f t="shared" si="417"/>
        <v>#REF!</v>
      </c>
      <c r="W1051" s="272" t="e">
        <f t="shared" si="425"/>
        <v>#REF!</v>
      </c>
      <c r="X1051" s="272" t="e">
        <f t="shared" si="418"/>
        <v>#REF!</v>
      </c>
      <c r="Y1051" s="272" t="e">
        <f t="shared" si="419"/>
        <v>#REF!</v>
      </c>
      <c r="Z1051" s="298"/>
      <c r="AA1051" s="305" t="e">
        <f t="shared" si="420"/>
        <v>#REF!</v>
      </c>
      <c r="AB1051" s="301" t="e" cm="1">
        <f t="array" ref="AB1051">IF( $AA1051="", "", INDEX(聲母資料表, $AA1051, AB$5))</f>
        <v>#REF!</v>
      </c>
      <c r="AC1051" s="301" t="e" cm="1">
        <f t="array" ref="AC1051">IF( $AA1051="", "", INDEX(聲母資料表, $AA1051, AC$5))</f>
        <v>#REF!</v>
      </c>
      <c r="AD1051" s="305" t="e">
        <f t="shared" si="421"/>
        <v>#REF!</v>
      </c>
      <c r="AE1051" s="301" t="e" cm="1">
        <f t="array" ref="AE1051">IF( $X1051, "", INDEX(韻母資料表, AD1051, AE$5))</f>
        <v>#REF!</v>
      </c>
      <c r="AF1051" s="301" t="e" cm="1">
        <f t="array" ref="AF1051">IF( $X1051, "", INDEX(韻母資料表, AE1051, AF$5))</f>
        <v>#REF!</v>
      </c>
      <c r="AG1051" s="298"/>
      <c r="AH1051" s="301" t="e">
        <f t="array" ref="AH1051">IF( $X1051, "", IF( INDEX(韻母資料表, AD1051, $AH$5) = "入聲", TRUE, FALSE) )</f>
        <v>#REF!</v>
      </c>
      <c r="AI1051" s="302" t="e">
        <f t="shared" si="422"/>
        <v>#REF!</v>
      </c>
      <c r="AJ1051" s="302" t="e">
        <f t="shared" si="426"/>
        <v>#REF!</v>
      </c>
      <c r="AK1051" s="362" t="e">
        <f t="array" ref="AK1051">IF( $X1051, "", INDEX(韻母資料表, $AD1051, $AK$5))</f>
        <v>#REF!</v>
      </c>
      <c r="AL1051" s="362" t="e">
        <f t="array" ref="AL1051">IF($X1051, "", INDEX(白話字韻母八聲調資料表, $AE1051, $AJ1051))</f>
        <v>#REF!</v>
      </c>
      <c r="AM1051" s="298"/>
      <c r="AN1051" s="362" t="e" cm="1">
        <f t="array" ref="AN1051">IF($W1051, "", INDEX(聲母資料表, $AA1051, AN$5))</f>
        <v>#REF!</v>
      </c>
      <c r="AO1051" s="367" t="e" cm="1">
        <f t="array" ref="AO1051">IF($X1051, "", INDEX(韻母資料表, $AD1051, AO$5))</f>
        <v>#REF!</v>
      </c>
      <c r="AP1051" s="362" t="e" cm="1">
        <f t="array" ref="AP1051">IF($X1051, "", INDEX(台羅韻母八聲調資料表, $AE1051, $F1051))</f>
        <v>#REF!</v>
      </c>
      <c r="AQ1051" s="298"/>
      <c r="AR1051" s="302" t="e">
        <f t="array" ref="AR1051">IF($W1051, "", INDEX(聲母資料表, $AA1051, $AR$5))</f>
        <v>#REF!</v>
      </c>
      <c r="AS1051" s="303" t="e">
        <f t="array" ref="AS1051">IF($X1051, "", INDEX(韻母資料表, $AD1051, $AS$5))</f>
        <v>#REF!</v>
      </c>
      <c r="AT1051" s="302" t="e">
        <f t="array" ref="AT1051">IF($X1051, "", INDEX(閩拼韻母八聲調資料表, $AE1051, $AJ1051))</f>
        <v>#REF!</v>
      </c>
      <c r="AV1051" s="301" t="b">
        <f t="shared" si="424"/>
        <v>0</v>
      </c>
      <c r="AW1051" s="301" t="str">
        <f>IF( $AV1051, IFERROR( IF(MATCH( $E1051, 顎音化聲母!$H$9:$H$37, 0), TRUE, FALSE), FALSE), "")</f>
        <v/>
      </c>
      <c r="AX1051" s="301" t="str">
        <f t="array" ref="AX1051">IF( AND($AV1051, $AW1051), INDEX(顎音化聲母資料表, MATCH( $D1051 &amp; $E1051, 顎音化聲母!$L$5:$L$136, 0), 3), "")</f>
        <v/>
      </c>
      <c r="AY1051" s="301" t="e">
        <f t="shared" si="423"/>
        <v>#REF!</v>
      </c>
      <c r="AZ1051" s="362" t="e">
        <f t="array" ref="AZ1051">IF($AY1051="", "", IF( $AX1051&lt;&gt;"", $AX1051,INDEX(聲母資料表, $AY1051, $AZ$5)))</f>
        <v>#REF!</v>
      </c>
      <c r="BA1051" s="362" t="e">
        <f t="array" ref="BA1051">IF($X1051, "", INDEX(方音八音反切資料表, $AE1051, $AJ1051))</f>
        <v>#REF!</v>
      </c>
    </row>
    <row r="1052" spans="2:53">
      <c r="B1052" s="307">
        <f t="shared" si="405"/>
        <v>1045</v>
      </c>
      <c r="C1052" s="404" t="e">
        <f>MID(#REF!, B1052, 1)</f>
        <v>#REF!</v>
      </c>
      <c r="D1052" s="312"/>
      <c r="E1052" s="312"/>
      <c r="F1052" s="296"/>
      <c r="G1052" s="418" t="e">
        <f t="shared" si="406"/>
        <v>#REF!</v>
      </c>
      <c r="H1052" s="269" t="e" cm="1">
        <f t="array" ref="H1052">IF( OR($U1052, NOT($V1052), $X1052), "",  $AF1052 &amp; INDEX(中文數值資料表, $AJ1052, 2) &amp; $AC1052)</f>
        <v>#REF!</v>
      </c>
      <c r="I1052" s="332" t="e">
        <f t="shared" si="407"/>
        <v>#REF!</v>
      </c>
      <c r="J1052" s="333" t="e">
        <f t="shared" si="408"/>
        <v>#REF!</v>
      </c>
      <c r="K1052" s="334" t="e">
        <f t="shared" si="409"/>
        <v>#REF!</v>
      </c>
      <c r="L1052" s="335" t="e">
        <f t="shared" si="410"/>
        <v>#REF!</v>
      </c>
      <c r="M1052" s="270" t="e">
        <f t="shared" ca="1" si="411"/>
        <v>#REF!</v>
      </c>
      <c r="N1052" s="270" t="e">
        <f t="shared" ca="1" si="412"/>
        <v>#REF!</v>
      </c>
      <c r="O1052" s="270" t="e">
        <f t="shared" ca="1" si="413"/>
        <v>#REF!</v>
      </c>
      <c r="P1052" s="270" t="e">
        <f t="shared" ca="1" si="427"/>
        <v>#REF!</v>
      </c>
      <c r="Q1052" s="270" t="e">
        <f t="shared" ca="1" si="427"/>
        <v>#REF!</v>
      </c>
      <c r="R1052" s="271" t="e">
        <f t="shared" ca="1" si="414"/>
        <v>#REF!</v>
      </c>
      <c r="S1052" s="271" t="e">
        <f t="shared" ca="1" si="415"/>
        <v>#REF!</v>
      </c>
      <c r="T1052" s="244"/>
      <c r="U1052" s="272" t="b">
        <f t="shared" si="416"/>
        <v>0</v>
      </c>
      <c r="V1052" s="272" t="e">
        <f t="shared" si="417"/>
        <v>#REF!</v>
      </c>
      <c r="W1052" s="272" t="e">
        <f t="shared" si="425"/>
        <v>#REF!</v>
      </c>
      <c r="X1052" s="272" t="e">
        <f t="shared" si="418"/>
        <v>#REF!</v>
      </c>
      <c r="Y1052" s="272" t="e">
        <f t="shared" si="419"/>
        <v>#REF!</v>
      </c>
      <c r="Z1052" s="298"/>
      <c r="AA1052" s="305" t="e">
        <f t="shared" si="420"/>
        <v>#REF!</v>
      </c>
      <c r="AB1052" s="301" t="e" cm="1">
        <f t="array" ref="AB1052">IF( $AA1052="", "", INDEX(聲母資料表, $AA1052, AB$5))</f>
        <v>#REF!</v>
      </c>
      <c r="AC1052" s="301" t="e" cm="1">
        <f t="array" ref="AC1052">IF( $AA1052="", "", INDEX(聲母資料表, $AA1052, AC$5))</f>
        <v>#REF!</v>
      </c>
      <c r="AD1052" s="305" t="e">
        <f t="shared" si="421"/>
        <v>#REF!</v>
      </c>
      <c r="AE1052" s="301" t="e" cm="1">
        <f t="array" ref="AE1052">IF( $X1052, "", INDEX(韻母資料表, AD1052, AE$5))</f>
        <v>#REF!</v>
      </c>
      <c r="AF1052" s="301" t="e" cm="1">
        <f t="array" ref="AF1052">IF( $X1052, "", INDEX(韻母資料表, AE1052, AF$5))</f>
        <v>#REF!</v>
      </c>
      <c r="AG1052" s="298"/>
      <c r="AH1052" s="301" t="e">
        <f t="array" ref="AH1052">IF( $X1052, "", IF( INDEX(韻母資料表, AD1052, $AH$5) = "入聲", TRUE, FALSE) )</f>
        <v>#REF!</v>
      </c>
      <c r="AI1052" s="302" t="e">
        <f t="shared" si="422"/>
        <v>#REF!</v>
      </c>
      <c r="AJ1052" s="302" t="e">
        <f t="shared" si="426"/>
        <v>#REF!</v>
      </c>
      <c r="AK1052" s="362" t="e">
        <f t="array" ref="AK1052">IF( $X1052, "", INDEX(韻母資料表, $AD1052, $AK$5))</f>
        <v>#REF!</v>
      </c>
      <c r="AL1052" s="362" t="e">
        <f t="array" ref="AL1052">IF($X1052, "", INDEX(白話字韻母八聲調資料表, $AE1052, $AJ1052))</f>
        <v>#REF!</v>
      </c>
      <c r="AM1052" s="298"/>
      <c r="AN1052" s="362" t="e" cm="1">
        <f t="array" ref="AN1052">IF($W1052, "", INDEX(聲母資料表, $AA1052, AN$5))</f>
        <v>#REF!</v>
      </c>
      <c r="AO1052" s="367" t="e" cm="1">
        <f t="array" ref="AO1052">IF($X1052, "", INDEX(韻母資料表, $AD1052, AO$5))</f>
        <v>#REF!</v>
      </c>
      <c r="AP1052" s="362" t="e" cm="1">
        <f t="array" ref="AP1052">IF($X1052, "", INDEX(台羅韻母八聲調資料表, $AE1052, $F1052))</f>
        <v>#REF!</v>
      </c>
      <c r="AQ1052" s="298"/>
      <c r="AR1052" s="302" t="e">
        <f t="array" ref="AR1052">IF($W1052, "", INDEX(聲母資料表, $AA1052, $AR$5))</f>
        <v>#REF!</v>
      </c>
      <c r="AS1052" s="303" t="e">
        <f t="array" ref="AS1052">IF($X1052, "", INDEX(韻母資料表, $AD1052, $AS$5))</f>
        <v>#REF!</v>
      </c>
      <c r="AT1052" s="302" t="e">
        <f t="array" ref="AT1052">IF($X1052, "", INDEX(閩拼韻母八聲調資料表, $AE1052, $AJ1052))</f>
        <v>#REF!</v>
      </c>
      <c r="AV1052" s="301" t="b">
        <f t="shared" si="424"/>
        <v>0</v>
      </c>
      <c r="AW1052" s="301" t="str">
        <f>IF( $AV1052, IFERROR( IF(MATCH( $E1052, 顎音化聲母!$H$9:$H$37, 0), TRUE, FALSE), FALSE), "")</f>
        <v/>
      </c>
      <c r="AX1052" s="301" t="str">
        <f t="array" ref="AX1052">IF( AND($AV1052, $AW1052), INDEX(顎音化聲母資料表, MATCH( $D1052 &amp; $E1052, 顎音化聲母!$L$5:$L$136, 0), 3), "")</f>
        <v/>
      </c>
      <c r="AY1052" s="301" t="e">
        <f t="shared" si="423"/>
        <v>#REF!</v>
      </c>
      <c r="AZ1052" s="362" t="e">
        <f t="array" ref="AZ1052">IF($AY1052="", "", IF( $AX1052&lt;&gt;"", $AX1052,INDEX(聲母資料表, $AY1052, $AZ$5)))</f>
        <v>#REF!</v>
      </c>
      <c r="BA1052" s="362" t="e">
        <f t="array" ref="BA1052">IF($X1052, "", INDEX(方音八音反切資料表, $AE1052, $AJ1052))</f>
        <v>#REF!</v>
      </c>
    </row>
    <row r="1053" spans="2:53">
      <c r="B1053" s="307">
        <f t="shared" si="405"/>
        <v>1046</v>
      </c>
      <c r="C1053" s="404" t="e">
        <f>MID(#REF!, B1053, 1)</f>
        <v>#REF!</v>
      </c>
      <c r="D1053" s="312"/>
      <c r="E1053" s="312"/>
      <c r="F1053" s="296"/>
      <c r="G1053" s="418" t="e">
        <f t="shared" si="406"/>
        <v>#REF!</v>
      </c>
      <c r="H1053" s="269" t="e" cm="1">
        <f t="array" ref="H1053">IF( OR($U1053, NOT($V1053), $X1053), "",  $AF1053 &amp; INDEX(中文數值資料表, $AJ1053, 2) &amp; $AC1053)</f>
        <v>#REF!</v>
      </c>
      <c r="I1053" s="332" t="e">
        <f t="shared" si="407"/>
        <v>#REF!</v>
      </c>
      <c r="J1053" s="333" t="e">
        <f t="shared" si="408"/>
        <v>#REF!</v>
      </c>
      <c r="K1053" s="334" t="e">
        <f t="shared" si="409"/>
        <v>#REF!</v>
      </c>
      <c r="L1053" s="335" t="e">
        <f t="shared" si="410"/>
        <v>#REF!</v>
      </c>
      <c r="M1053" s="270" t="e">
        <f t="shared" ca="1" si="411"/>
        <v>#REF!</v>
      </c>
      <c r="N1053" s="270" t="e">
        <f t="shared" ca="1" si="412"/>
        <v>#REF!</v>
      </c>
      <c r="O1053" s="270" t="e">
        <f t="shared" ca="1" si="413"/>
        <v>#REF!</v>
      </c>
      <c r="P1053" s="270" t="e">
        <f t="shared" ca="1" si="427"/>
        <v>#REF!</v>
      </c>
      <c r="Q1053" s="270" t="e">
        <f t="shared" ca="1" si="427"/>
        <v>#REF!</v>
      </c>
      <c r="R1053" s="271" t="e">
        <f t="shared" ca="1" si="414"/>
        <v>#REF!</v>
      </c>
      <c r="S1053" s="271" t="e">
        <f t="shared" ca="1" si="415"/>
        <v>#REF!</v>
      </c>
      <c r="T1053" s="244"/>
      <c r="U1053" s="272" t="b">
        <f t="shared" si="416"/>
        <v>0</v>
      </c>
      <c r="V1053" s="272" t="e">
        <f t="shared" si="417"/>
        <v>#REF!</v>
      </c>
      <c r="W1053" s="272" t="e">
        <f t="shared" si="425"/>
        <v>#REF!</v>
      </c>
      <c r="X1053" s="272" t="e">
        <f t="shared" si="418"/>
        <v>#REF!</v>
      </c>
      <c r="Y1053" s="272" t="e">
        <f t="shared" si="419"/>
        <v>#REF!</v>
      </c>
      <c r="Z1053" s="298"/>
      <c r="AA1053" s="305" t="e">
        <f t="shared" si="420"/>
        <v>#REF!</v>
      </c>
      <c r="AB1053" s="301" t="e" cm="1">
        <f t="array" ref="AB1053">IF( $AA1053="", "", INDEX(聲母資料表, $AA1053, AB$5))</f>
        <v>#REF!</v>
      </c>
      <c r="AC1053" s="301" t="e" cm="1">
        <f t="array" ref="AC1053">IF( $AA1053="", "", INDEX(聲母資料表, $AA1053, AC$5))</f>
        <v>#REF!</v>
      </c>
      <c r="AD1053" s="305" t="e">
        <f t="shared" si="421"/>
        <v>#REF!</v>
      </c>
      <c r="AE1053" s="301" t="e" cm="1">
        <f t="array" ref="AE1053">IF( $X1053, "", INDEX(韻母資料表, AD1053, AE$5))</f>
        <v>#REF!</v>
      </c>
      <c r="AF1053" s="301" t="e" cm="1">
        <f t="array" ref="AF1053">IF( $X1053, "", INDEX(韻母資料表, AE1053, AF$5))</f>
        <v>#REF!</v>
      </c>
      <c r="AG1053" s="298"/>
      <c r="AH1053" s="301" t="e">
        <f t="array" ref="AH1053">IF( $X1053, "", IF( INDEX(韻母資料表, AD1053, $AH$5) = "入聲", TRUE, FALSE) )</f>
        <v>#REF!</v>
      </c>
      <c r="AI1053" s="302" t="e">
        <f t="shared" si="422"/>
        <v>#REF!</v>
      </c>
      <c r="AJ1053" s="302" t="e">
        <f t="shared" si="426"/>
        <v>#REF!</v>
      </c>
      <c r="AK1053" s="362" t="e">
        <f t="array" ref="AK1053">IF( $X1053, "", INDEX(韻母資料表, $AD1053, $AK$5))</f>
        <v>#REF!</v>
      </c>
      <c r="AL1053" s="362" t="e">
        <f t="array" ref="AL1053">IF($X1053, "", INDEX(白話字韻母八聲調資料表, $AE1053, $AJ1053))</f>
        <v>#REF!</v>
      </c>
      <c r="AM1053" s="298"/>
      <c r="AN1053" s="362" t="e" cm="1">
        <f t="array" ref="AN1053">IF($W1053, "", INDEX(聲母資料表, $AA1053, AN$5))</f>
        <v>#REF!</v>
      </c>
      <c r="AO1053" s="367" t="e" cm="1">
        <f t="array" ref="AO1053">IF($X1053, "", INDEX(韻母資料表, $AD1053, AO$5))</f>
        <v>#REF!</v>
      </c>
      <c r="AP1053" s="362" t="e" cm="1">
        <f t="array" ref="AP1053">IF($X1053, "", INDEX(台羅韻母八聲調資料表, $AE1053, $F1053))</f>
        <v>#REF!</v>
      </c>
      <c r="AQ1053" s="298"/>
      <c r="AR1053" s="302" t="e">
        <f t="array" ref="AR1053">IF($W1053, "", INDEX(聲母資料表, $AA1053, $AR$5))</f>
        <v>#REF!</v>
      </c>
      <c r="AS1053" s="303" t="e">
        <f t="array" ref="AS1053">IF($X1053, "", INDEX(韻母資料表, $AD1053, $AS$5))</f>
        <v>#REF!</v>
      </c>
      <c r="AT1053" s="302" t="e">
        <f t="array" ref="AT1053">IF($X1053, "", INDEX(閩拼韻母八聲調資料表, $AE1053, $AJ1053))</f>
        <v>#REF!</v>
      </c>
      <c r="AV1053" s="301" t="b">
        <f t="shared" si="424"/>
        <v>0</v>
      </c>
      <c r="AW1053" s="301" t="str">
        <f>IF( $AV1053, IFERROR( IF(MATCH( $E1053, 顎音化聲母!$H$9:$H$37, 0), TRUE, FALSE), FALSE), "")</f>
        <v/>
      </c>
      <c r="AX1053" s="301" t="str">
        <f t="array" ref="AX1053">IF( AND($AV1053, $AW1053), INDEX(顎音化聲母資料表, MATCH( $D1053 &amp; $E1053, 顎音化聲母!$L$5:$L$136, 0), 3), "")</f>
        <v/>
      </c>
      <c r="AY1053" s="301" t="e">
        <f t="shared" si="423"/>
        <v>#REF!</v>
      </c>
      <c r="AZ1053" s="362" t="e">
        <f t="array" ref="AZ1053">IF($AY1053="", "", IF( $AX1053&lt;&gt;"", $AX1053,INDEX(聲母資料表, $AY1053, $AZ$5)))</f>
        <v>#REF!</v>
      </c>
      <c r="BA1053" s="362" t="e">
        <f t="array" ref="BA1053">IF($X1053, "", INDEX(方音八音反切資料表, $AE1053, $AJ1053))</f>
        <v>#REF!</v>
      </c>
    </row>
    <row r="1054" spans="2:53">
      <c r="B1054" s="307">
        <f t="shared" si="405"/>
        <v>1047</v>
      </c>
      <c r="C1054" s="404" t="e">
        <f>MID(#REF!, B1054, 1)</f>
        <v>#REF!</v>
      </c>
      <c r="D1054" s="312"/>
      <c r="E1054" s="312"/>
      <c r="F1054" s="296"/>
      <c r="G1054" s="418" t="e">
        <f t="shared" si="406"/>
        <v>#REF!</v>
      </c>
      <c r="H1054" s="269" t="e" cm="1">
        <f t="array" ref="H1054">IF( OR($U1054, NOT($V1054), $X1054), "",  $AF1054 &amp; INDEX(中文數值資料表, $AJ1054, 2) &amp; $AC1054)</f>
        <v>#REF!</v>
      </c>
      <c r="I1054" s="332" t="e">
        <f t="shared" si="407"/>
        <v>#REF!</v>
      </c>
      <c r="J1054" s="333" t="e">
        <f t="shared" si="408"/>
        <v>#REF!</v>
      </c>
      <c r="K1054" s="334" t="e">
        <f t="shared" si="409"/>
        <v>#REF!</v>
      </c>
      <c r="L1054" s="335" t="e">
        <f t="shared" si="410"/>
        <v>#REF!</v>
      </c>
      <c r="M1054" s="270" t="e">
        <f t="shared" ca="1" si="411"/>
        <v>#REF!</v>
      </c>
      <c r="N1054" s="270" t="e">
        <f t="shared" ca="1" si="412"/>
        <v>#REF!</v>
      </c>
      <c r="O1054" s="270" t="e">
        <f t="shared" ca="1" si="413"/>
        <v>#REF!</v>
      </c>
      <c r="P1054" s="270" t="e">
        <f t="shared" ca="1" si="427"/>
        <v>#REF!</v>
      </c>
      <c r="Q1054" s="270" t="e">
        <f t="shared" ca="1" si="427"/>
        <v>#REF!</v>
      </c>
      <c r="R1054" s="271" t="e">
        <f t="shared" ca="1" si="414"/>
        <v>#REF!</v>
      </c>
      <c r="S1054" s="271" t="e">
        <f t="shared" ca="1" si="415"/>
        <v>#REF!</v>
      </c>
      <c r="T1054" s="244"/>
      <c r="U1054" s="272" t="b">
        <f t="shared" si="416"/>
        <v>0</v>
      </c>
      <c r="V1054" s="272" t="e">
        <f t="shared" si="417"/>
        <v>#REF!</v>
      </c>
      <c r="W1054" s="272" t="e">
        <f t="shared" si="425"/>
        <v>#REF!</v>
      </c>
      <c r="X1054" s="272" t="e">
        <f t="shared" si="418"/>
        <v>#REF!</v>
      </c>
      <c r="Y1054" s="272" t="e">
        <f t="shared" si="419"/>
        <v>#REF!</v>
      </c>
      <c r="Z1054" s="298"/>
      <c r="AA1054" s="305" t="e">
        <f t="shared" si="420"/>
        <v>#REF!</v>
      </c>
      <c r="AB1054" s="301" t="e" cm="1">
        <f t="array" ref="AB1054">IF( $AA1054="", "", INDEX(聲母資料表, $AA1054, AB$5))</f>
        <v>#REF!</v>
      </c>
      <c r="AC1054" s="301" t="e" cm="1">
        <f t="array" ref="AC1054">IF( $AA1054="", "", INDEX(聲母資料表, $AA1054, AC$5))</f>
        <v>#REF!</v>
      </c>
      <c r="AD1054" s="305" t="e">
        <f t="shared" si="421"/>
        <v>#REF!</v>
      </c>
      <c r="AE1054" s="301" t="e" cm="1">
        <f t="array" ref="AE1054">IF( $X1054, "", INDEX(韻母資料表, AD1054, AE$5))</f>
        <v>#REF!</v>
      </c>
      <c r="AF1054" s="301" t="e" cm="1">
        <f t="array" ref="AF1054">IF( $X1054, "", INDEX(韻母資料表, AE1054, AF$5))</f>
        <v>#REF!</v>
      </c>
      <c r="AG1054" s="298"/>
      <c r="AH1054" s="301" t="e">
        <f t="array" ref="AH1054">IF( $X1054, "", IF( INDEX(韻母資料表, AD1054, $AH$5) = "入聲", TRUE, FALSE) )</f>
        <v>#REF!</v>
      </c>
      <c r="AI1054" s="302" t="e">
        <f t="shared" si="422"/>
        <v>#REF!</v>
      </c>
      <c r="AJ1054" s="302" t="e">
        <f t="shared" si="426"/>
        <v>#REF!</v>
      </c>
      <c r="AK1054" s="362" t="e">
        <f t="array" ref="AK1054">IF( $X1054, "", INDEX(韻母資料表, $AD1054, $AK$5))</f>
        <v>#REF!</v>
      </c>
      <c r="AL1054" s="362" t="e">
        <f t="array" ref="AL1054">IF($X1054, "", INDEX(白話字韻母八聲調資料表, $AE1054, $AJ1054))</f>
        <v>#REF!</v>
      </c>
      <c r="AM1054" s="298"/>
      <c r="AN1054" s="362" t="e" cm="1">
        <f t="array" ref="AN1054">IF($W1054, "", INDEX(聲母資料表, $AA1054, AN$5))</f>
        <v>#REF!</v>
      </c>
      <c r="AO1054" s="367" t="e" cm="1">
        <f t="array" ref="AO1054">IF($X1054, "", INDEX(韻母資料表, $AD1054, AO$5))</f>
        <v>#REF!</v>
      </c>
      <c r="AP1054" s="362" t="e" cm="1">
        <f t="array" ref="AP1054">IF($X1054, "", INDEX(台羅韻母八聲調資料表, $AE1054, $F1054))</f>
        <v>#REF!</v>
      </c>
      <c r="AQ1054" s="298"/>
      <c r="AR1054" s="302" t="e">
        <f t="array" ref="AR1054">IF($W1054, "", INDEX(聲母資料表, $AA1054, $AR$5))</f>
        <v>#REF!</v>
      </c>
      <c r="AS1054" s="303" t="e">
        <f t="array" ref="AS1054">IF($X1054, "", INDEX(韻母資料表, $AD1054, $AS$5))</f>
        <v>#REF!</v>
      </c>
      <c r="AT1054" s="302" t="e">
        <f t="array" ref="AT1054">IF($X1054, "", INDEX(閩拼韻母八聲調資料表, $AE1054, $AJ1054))</f>
        <v>#REF!</v>
      </c>
      <c r="AV1054" s="301" t="b">
        <f t="shared" si="424"/>
        <v>0</v>
      </c>
      <c r="AW1054" s="301" t="str">
        <f>IF( $AV1054, IFERROR( IF(MATCH( $E1054, 顎音化聲母!$H$9:$H$37, 0), TRUE, FALSE), FALSE), "")</f>
        <v/>
      </c>
      <c r="AX1054" s="301" t="str">
        <f t="array" ref="AX1054">IF( AND($AV1054, $AW1054), INDEX(顎音化聲母資料表, MATCH( $D1054 &amp; $E1054, 顎音化聲母!$L$5:$L$136, 0), 3), "")</f>
        <v/>
      </c>
      <c r="AY1054" s="301" t="e">
        <f t="shared" si="423"/>
        <v>#REF!</v>
      </c>
      <c r="AZ1054" s="362" t="e">
        <f t="array" ref="AZ1054">IF($AY1054="", "", IF( $AX1054&lt;&gt;"", $AX1054,INDEX(聲母資料表, $AY1054, $AZ$5)))</f>
        <v>#REF!</v>
      </c>
      <c r="BA1054" s="362" t="e">
        <f t="array" ref="BA1054">IF($X1054, "", INDEX(方音八音反切資料表, $AE1054, $AJ1054))</f>
        <v>#REF!</v>
      </c>
    </row>
    <row r="1055" spans="2:53">
      <c r="B1055" s="307">
        <f t="shared" si="405"/>
        <v>1048</v>
      </c>
      <c r="C1055" s="404" t="e">
        <f>MID(#REF!, B1055, 1)</f>
        <v>#REF!</v>
      </c>
      <c r="D1055" s="312"/>
      <c r="E1055" s="312"/>
      <c r="F1055" s="296"/>
      <c r="G1055" s="418" t="e">
        <f t="shared" si="406"/>
        <v>#REF!</v>
      </c>
      <c r="H1055" s="269" t="e" cm="1">
        <f t="array" ref="H1055">IF( OR($U1055, NOT($V1055), $X1055), "",  $AF1055 &amp; INDEX(中文數值資料表, $AJ1055, 2) &amp; $AC1055)</f>
        <v>#REF!</v>
      </c>
      <c r="I1055" s="332" t="e">
        <f t="shared" si="407"/>
        <v>#REF!</v>
      </c>
      <c r="J1055" s="333" t="e">
        <f t="shared" si="408"/>
        <v>#REF!</v>
      </c>
      <c r="K1055" s="334" t="e">
        <f t="shared" si="409"/>
        <v>#REF!</v>
      </c>
      <c r="L1055" s="335" t="e">
        <f t="shared" si="410"/>
        <v>#REF!</v>
      </c>
      <c r="M1055" s="270" t="e">
        <f t="shared" ca="1" si="411"/>
        <v>#REF!</v>
      </c>
      <c r="N1055" s="270" t="e">
        <f t="shared" ca="1" si="412"/>
        <v>#REF!</v>
      </c>
      <c r="O1055" s="270" t="e">
        <f t="shared" ca="1" si="413"/>
        <v>#REF!</v>
      </c>
      <c r="P1055" s="270" t="e">
        <f t="shared" ca="1" si="427"/>
        <v>#REF!</v>
      </c>
      <c r="Q1055" s="270" t="e">
        <f t="shared" ca="1" si="427"/>
        <v>#REF!</v>
      </c>
      <c r="R1055" s="271" t="e">
        <f t="shared" ca="1" si="414"/>
        <v>#REF!</v>
      </c>
      <c r="S1055" s="271" t="e">
        <f t="shared" ca="1" si="415"/>
        <v>#REF!</v>
      </c>
      <c r="T1055" s="244"/>
      <c r="U1055" s="272" t="b">
        <f t="shared" si="416"/>
        <v>0</v>
      </c>
      <c r="V1055" s="272" t="e">
        <f t="shared" si="417"/>
        <v>#REF!</v>
      </c>
      <c r="W1055" s="272" t="e">
        <f t="shared" si="425"/>
        <v>#REF!</v>
      </c>
      <c r="X1055" s="272" t="e">
        <f t="shared" si="418"/>
        <v>#REF!</v>
      </c>
      <c r="Y1055" s="272" t="e">
        <f t="shared" si="419"/>
        <v>#REF!</v>
      </c>
      <c r="Z1055" s="298"/>
      <c r="AA1055" s="305" t="e">
        <f t="shared" si="420"/>
        <v>#REF!</v>
      </c>
      <c r="AB1055" s="301" t="e" cm="1">
        <f t="array" ref="AB1055">IF( $AA1055="", "", INDEX(聲母資料表, $AA1055, AB$5))</f>
        <v>#REF!</v>
      </c>
      <c r="AC1055" s="301" t="e" cm="1">
        <f t="array" ref="AC1055">IF( $AA1055="", "", INDEX(聲母資料表, $AA1055, AC$5))</f>
        <v>#REF!</v>
      </c>
      <c r="AD1055" s="305" t="e">
        <f t="shared" si="421"/>
        <v>#REF!</v>
      </c>
      <c r="AE1055" s="301" t="e" cm="1">
        <f t="array" ref="AE1055">IF( $X1055, "", INDEX(韻母資料表, AD1055, AE$5))</f>
        <v>#REF!</v>
      </c>
      <c r="AF1055" s="301" t="e" cm="1">
        <f t="array" ref="AF1055">IF( $X1055, "", INDEX(韻母資料表, AE1055, AF$5))</f>
        <v>#REF!</v>
      </c>
      <c r="AG1055" s="298"/>
      <c r="AH1055" s="301" t="e">
        <f t="array" ref="AH1055">IF( $X1055, "", IF( INDEX(韻母資料表, AD1055, $AH$5) = "入聲", TRUE, FALSE) )</f>
        <v>#REF!</v>
      </c>
      <c r="AI1055" s="302" t="e">
        <f t="shared" si="422"/>
        <v>#REF!</v>
      </c>
      <c r="AJ1055" s="302" t="e">
        <f t="shared" si="426"/>
        <v>#REF!</v>
      </c>
      <c r="AK1055" s="362" t="e">
        <f t="array" ref="AK1055">IF( $X1055, "", INDEX(韻母資料表, $AD1055, $AK$5))</f>
        <v>#REF!</v>
      </c>
      <c r="AL1055" s="362" t="e">
        <f t="array" ref="AL1055">IF($X1055, "", INDEX(白話字韻母八聲調資料表, $AE1055, $AJ1055))</f>
        <v>#REF!</v>
      </c>
      <c r="AM1055" s="298"/>
      <c r="AN1055" s="362" t="e" cm="1">
        <f t="array" ref="AN1055">IF($W1055, "", INDEX(聲母資料表, $AA1055, AN$5))</f>
        <v>#REF!</v>
      </c>
      <c r="AO1055" s="367" t="e" cm="1">
        <f t="array" ref="AO1055">IF($X1055, "", INDEX(韻母資料表, $AD1055, AO$5))</f>
        <v>#REF!</v>
      </c>
      <c r="AP1055" s="362" t="e" cm="1">
        <f t="array" ref="AP1055">IF($X1055, "", INDEX(台羅韻母八聲調資料表, $AE1055, $F1055))</f>
        <v>#REF!</v>
      </c>
      <c r="AQ1055" s="298"/>
      <c r="AR1055" s="302" t="e">
        <f t="array" ref="AR1055">IF($W1055, "", INDEX(聲母資料表, $AA1055, $AR$5))</f>
        <v>#REF!</v>
      </c>
      <c r="AS1055" s="303" t="e">
        <f t="array" ref="AS1055">IF($X1055, "", INDEX(韻母資料表, $AD1055, $AS$5))</f>
        <v>#REF!</v>
      </c>
      <c r="AT1055" s="302" t="e">
        <f t="array" ref="AT1055">IF($X1055, "", INDEX(閩拼韻母八聲調資料表, $AE1055, $AJ1055))</f>
        <v>#REF!</v>
      </c>
      <c r="AV1055" s="301" t="b">
        <f t="shared" si="424"/>
        <v>0</v>
      </c>
      <c r="AW1055" s="301" t="str">
        <f>IF( $AV1055, IFERROR( IF(MATCH( $E1055, 顎音化聲母!$H$9:$H$37, 0), TRUE, FALSE), FALSE), "")</f>
        <v/>
      </c>
      <c r="AX1055" s="301" t="str">
        <f t="array" ref="AX1055">IF( AND($AV1055, $AW1055), INDEX(顎音化聲母資料表, MATCH( $D1055 &amp; $E1055, 顎音化聲母!$L$5:$L$136, 0), 3), "")</f>
        <v/>
      </c>
      <c r="AY1055" s="301" t="e">
        <f t="shared" si="423"/>
        <v>#REF!</v>
      </c>
      <c r="AZ1055" s="362" t="e">
        <f t="array" ref="AZ1055">IF($AY1055="", "", IF( $AX1055&lt;&gt;"", $AX1055,INDEX(聲母資料表, $AY1055, $AZ$5)))</f>
        <v>#REF!</v>
      </c>
      <c r="BA1055" s="362" t="e">
        <f t="array" ref="BA1055">IF($X1055, "", INDEX(方音八音反切資料表, $AE1055, $AJ1055))</f>
        <v>#REF!</v>
      </c>
    </row>
    <row r="1056" spans="2:53">
      <c r="B1056" s="307">
        <f t="shared" si="405"/>
        <v>1049</v>
      </c>
      <c r="C1056" s="404" t="e">
        <f>MID(#REF!, B1056, 1)</f>
        <v>#REF!</v>
      </c>
      <c r="D1056" s="312"/>
      <c r="E1056" s="312"/>
      <c r="F1056" s="296"/>
      <c r="G1056" s="418" t="e">
        <f t="shared" si="406"/>
        <v>#REF!</v>
      </c>
      <c r="H1056" s="269" t="e" cm="1">
        <f t="array" ref="H1056">IF( OR($U1056, NOT($V1056), $X1056), "",  $AF1056 &amp; INDEX(中文數值資料表, $AJ1056, 2) &amp; $AC1056)</f>
        <v>#REF!</v>
      </c>
      <c r="I1056" s="332" t="e">
        <f t="shared" si="407"/>
        <v>#REF!</v>
      </c>
      <c r="J1056" s="333" t="e">
        <f t="shared" si="408"/>
        <v>#REF!</v>
      </c>
      <c r="K1056" s="334" t="e">
        <f t="shared" si="409"/>
        <v>#REF!</v>
      </c>
      <c r="L1056" s="335" t="e">
        <f t="shared" si="410"/>
        <v>#REF!</v>
      </c>
      <c r="M1056" s="270" t="e">
        <f t="shared" ca="1" si="411"/>
        <v>#REF!</v>
      </c>
      <c r="N1056" s="270" t="e">
        <f t="shared" ca="1" si="412"/>
        <v>#REF!</v>
      </c>
      <c r="O1056" s="270" t="e">
        <f t="shared" ca="1" si="413"/>
        <v>#REF!</v>
      </c>
      <c r="P1056" s="270" t="e">
        <f t="shared" ca="1" si="427"/>
        <v>#REF!</v>
      </c>
      <c r="Q1056" s="270" t="e">
        <f t="shared" ca="1" si="427"/>
        <v>#REF!</v>
      </c>
      <c r="R1056" s="271" t="e">
        <f t="shared" ca="1" si="414"/>
        <v>#REF!</v>
      </c>
      <c r="S1056" s="271" t="e">
        <f t="shared" ca="1" si="415"/>
        <v>#REF!</v>
      </c>
      <c r="T1056" s="244"/>
      <c r="U1056" s="272" t="b">
        <f t="shared" si="416"/>
        <v>0</v>
      </c>
      <c r="V1056" s="272" t="e">
        <f t="shared" si="417"/>
        <v>#REF!</v>
      </c>
      <c r="W1056" s="272" t="e">
        <f t="shared" si="425"/>
        <v>#REF!</v>
      </c>
      <c r="X1056" s="272" t="e">
        <f t="shared" si="418"/>
        <v>#REF!</v>
      </c>
      <c r="Y1056" s="272" t="e">
        <f t="shared" si="419"/>
        <v>#REF!</v>
      </c>
      <c r="Z1056" s="298"/>
      <c r="AA1056" s="305" t="e">
        <f t="shared" si="420"/>
        <v>#REF!</v>
      </c>
      <c r="AB1056" s="301" t="e" cm="1">
        <f t="array" ref="AB1056">IF( $AA1056="", "", INDEX(聲母資料表, $AA1056, AB$5))</f>
        <v>#REF!</v>
      </c>
      <c r="AC1056" s="301" t="e" cm="1">
        <f t="array" ref="AC1056">IF( $AA1056="", "", INDEX(聲母資料表, $AA1056, AC$5))</f>
        <v>#REF!</v>
      </c>
      <c r="AD1056" s="305" t="e">
        <f t="shared" si="421"/>
        <v>#REF!</v>
      </c>
      <c r="AE1056" s="301" t="e" cm="1">
        <f t="array" ref="AE1056">IF( $X1056, "", INDEX(韻母資料表, AD1056, AE$5))</f>
        <v>#REF!</v>
      </c>
      <c r="AF1056" s="301" t="e" cm="1">
        <f t="array" ref="AF1056">IF( $X1056, "", INDEX(韻母資料表, AE1056, AF$5))</f>
        <v>#REF!</v>
      </c>
      <c r="AG1056" s="298"/>
      <c r="AH1056" s="301" t="e">
        <f t="array" ref="AH1056">IF( $X1056, "", IF( INDEX(韻母資料表, AD1056, $AH$5) = "入聲", TRUE, FALSE) )</f>
        <v>#REF!</v>
      </c>
      <c r="AI1056" s="302" t="e">
        <f t="shared" si="422"/>
        <v>#REF!</v>
      </c>
      <c r="AJ1056" s="302" t="e">
        <f t="shared" si="426"/>
        <v>#REF!</v>
      </c>
      <c r="AK1056" s="362" t="e">
        <f t="array" ref="AK1056">IF( $X1056, "", INDEX(韻母資料表, $AD1056, $AK$5))</f>
        <v>#REF!</v>
      </c>
      <c r="AL1056" s="362" t="e">
        <f t="array" ref="AL1056">IF($X1056, "", INDEX(白話字韻母八聲調資料表, $AE1056, $AJ1056))</f>
        <v>#REF!</v>
      </c>
      <c r="AM1056" s="298"/>
      <c r="AN1056" s="362" t="e" cm="1">
        <f t="array" ref="AN1056">IF($W1056, "", INDEX(聲母資料表, $AA1056, AN$5))</f>
        <v>#REF!</v>
      </c>
      <c r="AO1056" s="367" t="e" cm="1">
        <f t="array" ref="AO1056">IF($X1056, "", INDEX(韻母資料表, $AD1056, AO$5))</f>
        <v>#REF!</v>
      </c>
      <c r="AP1056" s="362" t="e" cm="1">
        <f t="array" ref="AP1056">IF($X1056, "", INDEX(台羅韻母八聲調資料表, $AE1056, $F1056))</f>
        <v>#REF!</v>
      </c>
      <c r="AQ1056" s="298"/>
      <c r="AR1056" s="302" t="e">
        <f t="array" ref="AR1056">IF($W1056, "", INDEX(聲母資料表, $AA1056, $AR$5))</f>
        <v>#REF!</v>
      </c>
      <c r="AS1056" s="303" t="e">
        <f t="array" ref="AS1056">IF($X1056, "", INDEX(韻母資料表, $AD1056, $AS$5))</f>
        <v>#REF!</v>
      </c>
      <c r="AT1056" s="302" t="e">
        <f t="array" ref="AT1056">IF($X1056, "", INDEX(閩拼韻母八聲調資料表, $AE1056, $AJ1056))</f>
        <v>#REF!</v>
      </c>
      <c r="AV1056" s="301" t="b">
        <f t="shared" si="424"/>
        <v>0</v>
      </c>
      <c r="AW1056" s="301" t="str">
        <f>IF( $AV1056, IFERROR( IF(MATCH( $E1056, 顎音化聲母!$H$9:$H$37, 0), TRUE, FALSE), FALSE), "")</f>
        <v/>
      </c>
      <c r="AX1056" s="301" t="str">
        <f t="array" ref="AX1056">IF( AND($AV1056, $AW1056), INDEX(顎音化聲母資料表, MATCH( $D1056 &amp; $E1056, 顎音化聲母!$L$5:$L$136, 0), 3), "")</f>
        <v/>
      </c>
      <c r="AY1056" s="301" t="e">
        <f t="shared" si="423"/>
        <v>#REF!</v>
      </c>
      <c r="AZ1056" s="362" t="e">
        <f t="array" ref="AZ1056">IF($AY1056="", "", IF( $AX1056&lt;&gt;"", $AX1056,INDEX(聲母資料表, $AY1056, $AZ$5)))</f>
        <v>#REF!</v>
      </c>
      <c r="BA1056" s="362" t="e">
        <f t="array" ref="BA1056">IF($X1056, "", INDEX(方音八音反切資料表, $AE1056, $AJ1056))</f>
        <v>#REF!</v>
      </c>
    </row>
    <row r="1057" spans="2:53">
      <c r="B1057" s="307">
        <f t="shared" si="405"/>
        <v>1050</v>
      </c>
      <c r="C1057" s="404" t="e">
        <f>MID(#REF!, B1057, 1)</f>
        <v>#REF!</v>
      </c>
      <c r="D1057" s="312"/>
      <c r="E1057" s="312"/>
      <c r="F1057" s="296"/>
      <c r="G1057" s="418" t="e">
        <f t="shared" si="406"/>
        <v>#REF!</v>
      </c>
      <c r="H1057" s="269" t="e" cm="1">
        <f t="array" ref="H1057">IF( OR($U1057, NOT($V1057), $X1057), "",  $AF1057 &amp; INDEX(中文數值資料表, $AJ1057, 2) &amp; $AC1057)</f>
        <v>#REF!</v>
      </c>
      <c r="I1057" s="332" t="e">
        <f t="shared" si="407"/>
        <v>#REF!</v>
      </c>
      <c r="J1057" s="333" t="e">
        <f t="shared" si="408"/>
        <v>#REF!</v>
      </c>
      <c r="K1057" s="334" t="e">
        <f t="shared" si="409"/>
        <v>#REF!</v>
      </c>
      <c r="L1057" s="335" t="e">
        <f t="shared" si="410"/>
        <v>#REF!</v>
      </c>
      <c r="M1057" s="270" t="e">
        <f t="shared" ca="1" si="411"/>
        <v>#REF!</v>
      </c>
      <c r="N1057" s="270" t="e">
        <f t="shared" ca="1" si="412"/>
        <v>#REF!</v>
      </c>
      <c r="O1057" s="270" t="e">
        <f t="shared" ca="1" si="413"/>
        <v>#REF!</v>
      </c>
      <c r="P1057" s="270" t="e">
        <f t="shared" ca="1" si="427"/>
        <v>#REF!</v>
      </c>
      <c r="Q1057" s="270" t="e">
        <f t="shared" ca="1" si="427"/>
        <v>#REF!</v>
      </c>
      <c r="R1057" s="271" t="e">
        <f t="shared" ca="1" si="414"/>
        <v>#REF!</v>
      </c>
      <c r="S1057" s="271" t="e">
        <f t="shared" ca="1" si="415"/>
        <v>#REF!</v>
      </c>
      <c r="T1057" s="244"/>
      <c r="U1057" s="272" t="b">
        <f t="shared" si="416"/>
        <v>0</v>
      </c>
      <c r="V1057" s="272" t="e">
        <f t="shared" si="417"/>
        <v>#REF!</v>
      </c>
      <c r="W1057" s="272" t="e">
        <f t="shared" si="425"/>
        <v>#REF!</v>
      </c>
      <c r="X1057" s="272" t="e">
        <f t="shared" si="418"/>
        <v>#REF!</v>
      </c>
      <c r="Y1057" s="272" t="e">
        <f t="shared" si="419"/>
        <v>#REF!</v>
      </c>
      <c r="Z1057" s="298"/>
      <c r="AA1057" s="305" t="e">
        <f t="shared" si="420"/>
        <v>#REF!</v>
      </c>
      <c r="AB1057" s="301" t="e" cm="1">
        <f t="array" ref="AB1057">IF( $AA1057="", "", INDEX(聲母資料表, $AA1057, AB$5))</f>
        <v>#REF!</v>
      </c>
      <c r="AC1057" s="301" t="e" cm="1">
        <f t="array" ref="AC1057">IF( $AA1057="", "", INDEX(聲母資料表, $AA1057, AC$5))</f>
        <v>#REF!</v>
      </c>
      <c r="AD1057" s="305" t="e">
        <f t="shared" si="421"/>
        <v>#REF!</v>
      </c>
      <c r="AE1057" s="301" t="e" cm="1">
        <f t="array" ref="AE1057">IF( $X1057, "", INDEX(韻母資料表, AD1057, AE$5))</f>
        <v>#REF!</v>
      </c>
      <c r="AF1057" s="301" t="e" cm="1">
        <f t="array" ref="AF1057">IF( $X1057, "", INDEX(韻母資料表, AE1057, AF$5))</f>
        <v>#REF!</v>
      </c>
      <c r="AG1057" s="298"/>
      <c r="AH1057" s="301" t="e">
        <f t="array" ref="AH1057">IF( $X1057, "", IF( INDEX(韻母資料表, AD1057, $AH$5) = "入聲", TRUE, FALSE) )</f>
        <v>#REF!</v>
      </c>
      <c r="AI1057" s="302" t="e">
        <f t="shared" si="422"/>
        <v>#REF!</v>
      </c>
      <c r="AJ1057" s="302" t="e">
        <f t="shared" si="426"/>
        <v>#REF!</v>
      </c>
      <c r="AK1057" s="362" t="e">
        <f t="array" ref="AK1057">IF( $X1057, "", INDEX(韻母資料表, $AD1057, $AK$5))</f>
        <v>#REF!</v>
      </c>
      <c r="AL1057" s="362" t="e">
        <f t="array" ref="AL1057">IF($X1057, "", INDEX(白話字韻母八聲調資料表, $AE1057, $AJ1057))</f>
        <v>#REF!</v>
      </c>
      <c r="AM1057" s="298"/>
      <c r="AN1057" s="362" t="e" cm="1">
        <f t="array" ref="AN1057">IF($W1057, "", INDEX(聲母資料表, $AA1057, AN$5))</f>
        <v>#REF!</v>
      </c>
      <c r="AO1057" s="367" t="e" cm="1">
        <f t="array" ref="AO1057">IF($X1057, "", INDEX(韻母資料表, $AD1057, AO$5))</f>
        <v>#REF!</v>
      </c>
      <c r="AP1057" s="362" t="e" cm="1">
        <f t="array" ref="AP1057">IF($X1057, "", INDEX(台羅韻母八聲調資料表, $AE1057, $F1057))</f>
        <v>#REF!</v>
      </c>
      <c r="AQ1057" s="298"/>
      <c r="AR1057" s="302" t="e">
        <f t="array" ref="AR1057">IF($W1057, "", INDEX(聲母資料表, $AA1057, $AR$5))</f>
        <v>#REF!</v>
      </c>
      <c r="AS1057" s="303" t="e">
        <f t="array" ref="AS1057">IF($X1057, "", INDEX(韻母資料表, $AD1057, $AS$5))</f>
        <v>#REF!</v>
      </c>
      <c r="AT1057" s="302" t="e">
        <f t="array" ref="AT1057">IF($X1057, "", INDEX(閩拼韻母八聲調資料表, $AE1057, $AJ1057))</f>
        <v>#REF!</v>
      </c>
      <c r="AV1057" s="301" t="b">
        <f t="shared" si="424"/>
        <v>0</v>
      </c>
      <c r="AW1057" s="301" t="str">
        <f>IF( $AV1057, IFERROR( IF(MATCH( $E1057, 顎音化聲母!$H$9:$H$37, 0), TRUE, FALSE), FALSE), "")</f>
        <v/>
      </c>
      <c r="AX1057" s="301" t="str">
        <f t="array" ref="AX1057">IF( AND($AV1057, $AW1057), INDEX(顎音化聲母資料表, MATCH( $D1057 &amp; $E1057, 顎音化聲母!$L$5:$L$136, 0), 3), "")</f>
        <v/>
      </c>
      <c r="AY1057" s="301" t="e">
        <f t="shared" si="423"/>
        <v>#REF!</v>
      </c>
      <c r="AZ1057" s="362" t="e">
        <f t="array" ref="AZ1057">IF($AY1057="", "", IF( $AX1057&lt;&gt;"", $AX1057,INDEX(聲母資料表, $AY1057, $AZ$5)))</f>
        <v>#REF!</v>
      </c>
      <c r="BA1057" s="362" t="e">
        <f t="array" ref="BA1057">IF($X1057, "", INDEX(方音八音反切資料表, $AE1057, $AJ1057))</f>
        <v>#REF!</v>
      </c>
    </row>
    <row r="1058" spans="2:53">
      <c r="B1058" s="307">
        <f t="shared" si="405"/>
        <v>1051</v>
      </c>
      <c r="C1058" s="404" t="e">
        <f>MID(#REF!, B1058, 1)</f>
        <v>#REF!</v>
      </c>
      <c r="D1058" s="312"/>
      <c r="E1058" s="312"/>
      <c r="F1058" s="296"/>
      <c r="G1058" s="418" t="e">
        <f t="shared" si="406"/>
        <v>#REF!</v>
      </c>
      <c r="H1058" s="269" t="e" cm="1">
        <f t="array" ref="H1058">IF( OR($U1058, NOT($V1058), $X1058), "",  $AF1058 &amp; INDEX(中文數值資料表, $AJ1058, 2) &amp; $AC1058)</f>
        <v>#REF!</v>
      </c>
      <c r="I1058" s="332" t="e">
        <f t="shared" si="407"/>
        <v>#REF!</v>
      </c>
      <c r="J1058" s="333" t="e">
        <f t="shared" si="408"/>
        <v>#REF!</v>
      </c>
      <c r="K1058" s="334" t="e">
        <f t="shared" si="409"/>
        <v>#REF!</v>
      </c>
      <c r="L1058" s="335" t="e">
        <f t="shared" si="410"/>
        <v>#REF!</v>
      </c>
      <c r="M1058" s="270" t="e">
        <f t="shared" ca="1" si="411"/>
        <v>#REF!</v>
      </c>
      <c r="N1058" s="270" t="e">
        <f t="shared" ca="1" si="412"/>
        <v>#REF!</v>
      </c>
      <c r="O1058" s="270" t="e">
        <f t="shared" ca="1" si="413"/>
        <v>#REF!</v>
      </c>
      <c r="P1058" s="270" t="e">
        <f t="shared" ca="1" si="427"/>
        <v>#REF!</v>
      </c>
      <c r="Q1058" s="270" t="e">
        <f t="shared" ca="1" si="427"/>
        <v>#REF!</v>
      </c>
      <c r="R1058" s="271" t="e">
        <f t="shared" ca="1" si="414"/>
        <v>#REF!</v>
      </c>
      <c r="S1058" s="271" t="e">
        <f t="shared" ca="1" si="415"/>
        <v>#REF!</v>
      </c>
      <c r="T1058" s="244"/>
      <c r="U1058" s="272" t="b">
        <f t="shared" si="416"/>
        <v>0</v>
      </c>
      <c r="V1058" s="272" t="e">
        <f t="shared" si="417"/>
        <v>#REF!</v>
      </c>
      <c r="W1058" s="272" t="e">
        <f t="shared" si="425"/>
        <v>#REF!</v>
      </c>
      <c r="X1058" s="272" t="e">
        <f t="shared" si="418"/>
        <v>#REF!</v>
      </c>
      <c r="Y1058" s="272" t="e">
        <f t="shared" si="419"/>
        <v>#REF!</v>
      </c>
      <c r="Z1058" s="298"/>
      <c r="AA1058" s="305" t="e">
        <f t="shared" si="420"/>
        <v>#REF!</v>
      </c>
      <c r="AB1058" s="301" t="e" cm="1">
        <f t="array" ref="AB1058">IF( $AA1058="", "", INDEX(聲母資料表, $AA1058, AB$5))</f>
        <v>#REF!</v>
      </c>
      <c r="AC1058" s="301" t="e" cm="1">
        <f t="array" ref="AC1058">IF( $AA1058="", "", INDEX(聲母資料表, $AA1058, AC$5))</f>
        <v>#REF!</v>
      </c>
      <c r="AD1058" s="305" t="e">
        <f t="shared" si="421"/>
        <v>#REF!</v>
      </c>
      <c r="AE1058" s="301" t="e" cm="1">
        <f t="array" ref="AE1058">IF( $X1058, "", INDEX(韻母資料表, AD1058, AE$5))</f>
        <v>#REF!</v>
      </c>
      <c r="AF1058" s="301" t="e" cm="1">
        <f t="array" ref="AF1058">IF( $X1058, "", INDEX(韻母資料表, AE1058, AF$5))</f>
        <v>#REF!</v>
      </c>
      <c r="AG1058" s="298"/>
      <c r="AH1058" s="301" t="e">
        <f t="array" ref="AH1058">IF( $X1058, "", IF( INDEX(韻母資料表, AD1058, $AH$5) = "入聲", TRUE, FALSE) )</f>
        <v>#REF!</v>
      </c>
      <c r="AI1058" s="302" t="e">
        <f t="shared" si="422"/>
        <v>#REF!</v>
      </c>
      <c r="AJ1058" s="302" t="e">
        <f t="shared" si="426"/>
        <v>#REF!</v>
      </c>
      <c r="AK1058" s="362" t="e">
        <f t="array" ref="AK1058">IF( $X1058, "", INDEX(韻母資料表, $AD1058, $AK$5))</f>
        <v>#REF!</v>
      </c>
      <c r="AL1058" s="362" t="e">
        <f t="array" ref="AL1058">IF($X1058, "", INDEX(白話字韻母八聲調資料表, $AE1058, $AJ1058))</f>
        <v>#REF!</v>
      </c>
      <c r="AM1058" s="298"/>
      <c r="AN1058" s="362" t="e" cm="1">
        <f t="array" ref="AN1058">IF($W1058, "", INDEX(聲母資料表, $AA1058, AN$5))</f>
        <v>#REF!</v>
      </c>
      <c r="AO1058" s="367" t="e" cm="1">
        <f t="array" ref="AO1058">IF($X1058, "", INDEX(韻母資料表, $AD1058, AO$5))</f>
        <v>#REF!</v>
      </c>
      <c r="AP1058" s="362" t="e" cm="1">
        <f t="array" ref="AP1058">IF($X1058, "", INDEX(台羅韻母八聲調資料表, $AE1058, $F1058))</f>
        <v>#REF!</v>
      </c>
      <c r="AQ1058" s="298"/>
      <c r="AR1058" s="302" t="e">
        <f t="array" ref="AR1058">IF($W1058, "", INDEX(聲母資料表, $AA1058, $AR$5))</f>
        <v>#REF!</v>
      </c>
      <c r="AS1058" s="303" t="e">
        <f t="array" ref="AS1058">IF($X1058, "", INDEX(韻母資料表, $AD1058, $AS$5))</f>
        <v>#REF!</v>
      </c>
      <c r="AT1058" s="302" t="e">
        <f t="array" ref="AT1058">IF($X1058, "", INDEX(閩拼韻母八聲調資料表, $AE1058, $AJ1058))</f>
        <v>#REF!</v>
      </c>
      <c r="AV1058" s="301" t="b">
        <f t="shared" si="424"/>
        <v>0</v>
      </c>
      <c r="AW1058" s="301" t="str">
        <f>IF( $AV1058, IFERROR( IF(MATCH( $E1058, 顎音化聲母!$H$9:$H$37, 0), TRUE, FALSE), FALSE), "")</f>
        <v/>
      </c>
      <c r="AX1058" s="301" t="str">
        <f t="array" ref="AX1058">IF( AND($AV1058, $AW1058), INDEX(顎音化聲母資料表, MATCH( $D1058 &amp; $E1058, 顎音化聲母!$L$5:$L$136, 0), 3), "")</f>
        <v/>
      </c>
      <c r="AY1058" s="301" t="e">
        <f t="shared" si="423"/>
        <v>#REF!</v>
      </c>
      <c r="AZ1058" s="362" t="e">
        <f t="array" ref="AZ1058">IF($AY1058="", "", IF( $AX1058&lt;&gt;"", $AX1058,INDEX(聲母資料表, $AY1058, $AZ$5)))</f>
        <v>#REF!</v>
      </c>
      <c r="BA1058" s="362" t="e">
        <f t="array" ref="BA1058">IF($X1058, "", INDEX(方音八音反切資料表, $AE1058, $AJ1058))</f>
        <v>#REF!</v>
      </c>
    </row>
    <row r="1059" spans="2:53">
      <c r="B1059" s="307">
        <f t="shared" si="405"/>
        <v>1052</v>
      </c>
      <c r="C1059" s="404" t="e">
        <f>MID(#REF!, B1059, 1)</f>
        <v>#REF!</v>
      </c>
      <c r="D1059" s="312"/>
      <c r="E1059" s="312"/>
      <c r="F1059" s="296"/>
      <c r="G1059" s="418" t="e">
        <f t="shared" si="406"/>
        <v>#REF!</v>
      </c>
      <c r="H1059" s="269" t="e" cm="1">
        <f t="array" ref="H1059">IF( OR($U1059, NOT($V1059), $X1059), "",  $AF1059 &amp; INDEX(中文數值資料表, $AJ1059, 2) &amp; $AC1059)</f>
        <v>#REF!</v>
      </c>
      <c r="I1059" s="332" t="e">
        <f t="shared" si="407"/>
        <v>#REF!</v>
      </c>
      <c r="J1059" s="333" t="e">
        <f t="shared" si="408"/>
        <v>#REF!</v>
      </c>
      <c r="K1059" s="334" t="e">
        <f t="shared" si="409"/>
        <v>#REF!</v>
      </c>
      <c r="L1059" s="335" t="e">
        <f t="shared" si="410"/>
        <v>#REF!</v>
      </c>
      <c r="M1059" s="270" t="e">
        <f t="shared" ca="1" si="411"/>
        <v>#REF!</v>
      </c>
      <c r="N1059" s="270" t="e">
        <f t="shared" ca="1" si="412"/>
        <v>#REF!</v>
      </c>
      <c r="O1059" s="270" t="e">
        <f t="shared" ca="1" si="413"/>
        <v>#REF!</v>
      </c>
      <c r="P1059" s="270" t="e">
        <f t="shared" ca="1" si="427"/>
        <v>#REF!</v>
      </c>
      <c r="Q1059" s="270" t="e">
        <f t="shared" ca="1" si="427"/>
        <v>#REF!</v>
      </c>
      <c r="R1059" s="271" t="e">
        <f t="shared" ca="1" si="414"/>
        <v>#REF!</v>
      </c>
      <c r="S1059" s="271" t="e">
        <f t="shared" ca="1" si="415"/>
        <v>#REF!</v>
      </c>
      <c r="T1059" s="244"/>
      <c r="U1059" s="272" t="b">
        <f t="shared" si="416"/>
        <v>0</v>
      </c>
      <c r="V1059" s="272" t="e">
        <f t="shared" si="417"/>
        <v>#REF!</v>
      </c>
      <c r="W1059" s="272" t="e">
        <f t="shared" si="425"/>
        <v>#REF!</v>
      </c>
      <c r="X1059" s="272" t="e">
        <f t="shared" si="418"/>
        <v>#REF!</v>
      </c>
      <c r="Y1059" s="272" t="e">
        <f t="shared" si="419"/>
        <v>#REF!</v>
      </c>
      <c r="Z1059" s="298"/>
      <c r="AA1059" s="305" t="e">
        <f t="shared" si="420"/>
        <v>#REF!</v>
      </c>
      <c r="AB1059" s="301" t="e" cm="1">
        <f t="array" ref="AB1059">IF( $AA1059="", "", INDEX(聲母資料表, $AA1059, AB$5))</f>
        <v>#REF!</v>
      </c>
      <c r="AC1059" s="301" t="e" cm="1">
        <f t="array" ref="AC1059">IF( $AA1059="", "", INDEX(聲母資料表, $AA1059, AC$5))</f>
        <v>#REF!</v>
      </c>
      <c r="AD1059" s="305" t="e">
        <f t="shared" si="421"/>
        <v>#REF!</v>
      </c>
      <c r="AE1059" s="301" t="e" cm="1">
        <f t="array" ref="AE1059">IF( $X1059, "", INDEX(韻母資料表, AD1059, AE$5))</f>
        <v>#REF!</v>
      </c>
      <c r="AF1059" s="301" t="e" cm="1">
        <f t="array" ref="AF1059">IF( $X1059, "", INDEX(韻母資料表, AE1059, AF$5))</f>
        <v>#REF!</v>
      </c>
      <c r="AG1059" s="298"/>
      <c r="AH1059" s="301" t="e">
        <f t="array" ref="AH1059">IF( $X1059, "", IF( INDEX(韻母資料表, AD1059, $AH$5) = "入聲", TRUE, FALSE) )</f>
        <v>#REF!</v>
      </c>
      <c r="AI1059" s="302" t="e">
        <f t="shared" si="422"/>
        <v>#REF!</v>
      </c>
      <c r="AJ1059" s="302" t="e">
        <f t="shared" si="426"/>
        <v>#REF!</v>
      </c>
      <c r="AK1059" s="362" t="e">
        <f t="array" ref="AK1059">IF( $X1059, "", INDEX(韻母資料表, $AD1059, $AK$5))</f>
        <v>#REF!</v>
      </c>
      <c r="AL1059" s="362" t="e">
        <f t="array" ref="AL1059">IF($X1059, "", INDEX(白話字韻母八聲調資料表, $AE1059, $AJ1059))</f>
        <v>#REF!</v>
      </c>
      <c r="AM1059" s="298"/>
      <c r="AN1059" s="362" t="e" cm="1">
        <f t="array" ref="AN1059">IF($W1059, "", INDEX(聲母資料表, $AA1059, AN$5))</f>
        <v>#REF!</v>
      </c>
      <c r="AO1059" s="367" t="e" cm="1">
        <f t="array" ref="AO1059">IF($X1059, "", INDEX(韻母資料表, $AD1059, AO$5))</f>
        <v>#REF!</v>
      </c>
      <c r="AP1059" s="362" t="e" cm="1">
        <f t="array" ref="AP1059">IF($X1059, "", INDEX(台羅韻母八聲調資料表, $AE1059, $F1059))</f>
        <v>#REF!</v>
      </c>
      <c r="AQ1059" s="298"/>
      <c r="AR1059" s="302" t="e">
        <f t="array" ref="AR1059">IF($W1059, "", INDEX(聲母資料表, $AA1059, $AR$5))</f>
        <v>#REF!</v>
      </c>
      <c r="AS1059" s="303" t="e">
        <f t="array" ref="AS1059">IF($X1059, "", INDEX(韻母資料表, $AD1059, $AS$5))</f>
        <v>#REF!</v>
      </c>
      <c r="AT1059" s="302" t="e">
        <f t="array" ref="AT1059">IF($X1059, "", INDEX(閩拼韻母八聲調資料表, $AE1059, $AJ1059))</f>
        <v>#REF!</v>
      </c>
      <c r="AV1059" s="301" t="b">
        <f t="shared" si="424"/>
        <v>0</v>
      </c>
      <c r="AW1059" s="301" t="str">
        <f>IF( $AV1059, IFERROR( IF(MATCH( $E1059, 顎音化聲母!$H$9:$H$37, 0), TRUE, FALSE), FALSE), "")</f>
        <v/>
      </c>
      <c r="AX1059" s="301" t="str">
        <f t="array" ref="AX1059">IF( AND($AV1059, $AW1059), INDEX(顎音化聲母資料表, MATCH( $D1059 &amp; $E1059, 顎音化聲母!$L$5:$L$136, 0), 3), "")</f>
        <v/>
      </c>
      <c r="AY1059" s="301" t="e">
        <f t="shared" si="423"/>
        <v>#REF!</v>
      </c>
      <c r="AZ1059" s="362" t="e">
        <f t="array" ref="AZ1059">IF($AY1059="", "", IF( $AX1059&lt;&gt;"", $AX1059,INDEX(聲母資料表, $AY1059, $AZ$5)))</f>
        <v>#REF!</v>
      </c>
      <c r="BA1059" s="362" t="e">
        <f t="array" ref="BA1059">IF($X1059, "", INDEX(方音八音反切資料表, $AE1059, $AJ1059))</f>
        <v>#REF!</v>
      </c>
    </row>
    <row r="1060" spans="2:53">
      <c r="B1060" s="307">
        <f t="shared" si="405"/>
        <v>1053</v>
      </c>
      <c r="C1060" s="404" t="e">
        <f>MID(#REF!, B1060, 1)</f>
        <v>#REF!</v>
      </c>
      <c r="D1060" s="312"/>
      <c r="E1060" s="312"/>
      <c r="F1060" s="296"/>
      <c r="G1060" s="418" t="e">
        <f t="shared" si="406"/>
        <v>#REF!</v>
      </c>
      <c r="H1060" s="269" t="e" cm="1">
        <f t="array" ref="H1060">IF( OR($U1060, NOT($V1060), $X1060), "",  $AF1060 &amp; INDEX(中文數值資料表, $AJ1060, 2) &amp; $AC1060)</f>
        <v>#REF!</v>
      </c>
      <c r="I1060" s="332" t="e">
        <f t="shared" si="407"/>
        <v>#REF!</v>
      </c>
      <c r="J1060" s="333" t="e">
        <f t="shared" si="408"/>
        <v>#REF!</v>
      </c>
      <c r="K1060" s="334" t="e">
        <f t="shared" si="409"/>
        <v>#REF!</v>
      </c>
      <c r="L1060" s="335" t="e">
        <f t="shared" si="410"/>
        <v>#REF!</v>
      </c>
      <c r="M1060" s="270" t="e">
        <f t="shared" ca="1" si="411"/>
        <v>#REF!</v>
      </c>
      <c r="N1060" s="270" t="e">
        <f t="shared" ca="1" si="412"/>
        <v>#REF!</v>
      </c>
      <c r="O1060" s="270" t="e">
        <f t="shared" ca="1" si="413"/>
        <v>#REF!</v>
      </c>
      <c r="P1060" s="270" t="e">
        <f t="shared" ca="1" si="427"/>
        <v>#REF!</v>
      </c>
      <c r="Q1060" s="270" t="e">
        <f t="shared" ca="1" si="427"/>
        <v>#REF!</v>
      </c>
      <c r="R1060" s="271" t="e">
        <f t="shared" ca="1" si="414"/>
        <v>#REF!</v>
      </c>
      <c r="S1060" s="271" t="e">
        <f t="shared" ca="1" si="415"/>
        <v>#REF!</v>
      </c>
      <c r="T1060" s="244"/>
      <c r="U1060" s="272" t="b">
        <f t="shared" si="416"/>
        <v>0</v>
      </c>
      <c r="V1060" s="272" t="e">
        <f t="shared" si="417"/>
        <v>#REF!</v>
      </c>
      <c r="W1060" s="272" t="e">
        <f t="shared" si="425"/>
        <v>#REF!</v>
      </c>
      <c r="X1060" s="272" t="e">
        <f t="shared" si="418"/>
        <v>#REF!</v>
      </c>
      <c r="Y1060" s="272" t="e">
        <f t="shared" si="419"/>
        <v>#REF!</v>
      </c>
      <c r="Z1060" s="298"/>
      <c r="AA1060" s="305" t="e">
        <f t="shared" si="420"/>
        <v>#REF!</v>
      </c>
      <c r="AB1060" s="301" t="e" cm="1">
        <f t="array" ref="AB1060">IF( $AA1060="", "", INDEX(聲母資料表, $AA1060, AB$5))</f>
        <v>#REF!</v>
      </c>
      <c r="AC1060" s="301" t="e" cm="1">
        <f t="array" ref="AC1060">IF( $AA1060="", "", INDEX(聲母資料表, $AA1060, AC$5))</f>
        <v>#REF!</v>
      </c>
      <c r="AD1060" s="305" t="e">
        <f t="shared" si="421"/>
        <v>#REF!</v>
      </c>
      <c r="AE1060" s="301" t="e" cm="1">
        <f t="array" ref="AE1060">IF( $X1060, "", INDEX(韻母資料表, AD1060, AE$5))</f>
        <v>#REF!</v>
      </c>
      <c r="AF1060" s="301" t="e" cm="1">
        <f t="array" ref="AF1060">IF( $X1060, "", INDEX(韻母資料表, AE1060, AF$5))</f>
        <v>#REF!</v>
      </c>
      <c r="AG1060" s="298"/>
      <c r="AH1060" s="301" t="e">
        <f t="array" ref="AH1060">IF( $X1060, "", IF( INDEX(韻母資料表, AD1060, $AH$5) = "入聲", TRUE, FALSE) )</f>
        <v>#REF!</v>
      </c>
      <c r="AI1060" s="302" t="e">
        <f t="shared" si="422"/>
        <v>#REF!</v>
      </c>
      <c r="AJ1060" s="302" t="e">
        <f t="shared" si="426"/>
        <v>#REF!</v>
      </c>
      <c r="AK1060" s="362" t="e">
        <f t="array" ref="AK1060">IF( $X1060, "", INDEX(韻母資料表, $AD1060, $AK$5))</f>
        <v>#REF!</v>
      </c>
      <c r="AL1060" s="362" t="e">
        <f t="array" ref="AL1060">IF($X1060, "", INDEX(白話字韻母八聲調資料表, $AE1060, $AJ1060))</f>
        <v>#REF!</v>
      </c>
      <c r="AM1060" s="298"/>
      <c r="AN1060" s="362" t="e" cm="1">
        <f t="array" ref="AN1060">IF($W1060, "", INDEX(聲母資料表, $AA1060, AN$5))</f>
        <v>#REF!</v>
      </c>
      <c r="AO1060" s="367" t="e" cm="1">
        <f t="array" ref="AO1060">IF($X1060, "", INDEX(韻母資料表, $AD1060, AO$5))</f>
        <v>#REF!</v>
      </c>
      <c r="AP1060" s="362" t="e" cm="1">
        <f t="array" ref="AP1060">IF($X1060, "", INDEX(台羅韻母八聲調資料表, $AE1060, $F1060))</f>
        <v>#REF!</v>
      </c>
      <c r="AQ1060" s="298"/>
      <c r="AR1060" s="302" t="e">
        <f t="array" ref="AR1060">IF($W1060, "", INDEX(聲母資料表, $AA1060, $AR$5))</f>
        <v>#REF!</v>
      </c>
      <c r="AS1060" s="303" t="e">
        <f t="array" ref="AS1060">IF($X1060, "", INDEX(韻母資料表, $AD1060, $AS$5))</f>
        <v>#REF!</v>
      </c>
      <c r="AT1060" s="302" t="e">
        <f t="array" ref="AT1060">IF($X1060, "", INDEX(閩拼韻母八聲調資料表, $AE1060, $AJ1060))</f>
        <v>#REF!</v>
      </c>
      <c r="AV1060" s="301" t="b">
        <f t="shared" si="424"/>
        <v>0</v>
      </c>
      <c r="AW1060" s="301" t="str">
        <f>IF( $AV1060, IFERROR( IF(MATCH( $E1060, 顎音化聲母!$H$9:$H$37, 0), TRUE, FALSE), FALSE), "")</f>
        <v/>
      </c>
      <c r="AX1060" s="301" t="str">
        <f t="array" ref="AX1060">IF( AND($AV1060, $AW1060), INDEX(顎音化聲母資料表, MATCH( $D1060 &amp; $E1060, 顎音化聲母!$L$5:$L$136, 0), 3), "")</f>
        <v/>
      </c>
      <c r="AY1060" s="301" t="e">
        <f t="shared" si="423"/>
        <v>#REF!</v>
      </c>
      <c r="AZ1060" s="362" t="e">
        <f t="array" ref="AZ1060">IF($AY1060="", "", IF( $AX1060&lt;&gt;"", $AX1060,INDEX(聲母資料表, $AY1060, $AZ$5)))</f>
        <v>#REF!</v>
      </c>
      <c r="BA1060" s="362" t="e">
        <f t="array" ref="BA1060">IF($X1060, "", INDEX(方音八音反切資料表, $AE1060, $AJ1060))</f>
        <v>#REF!</v>
      </c>
    </row>
    <row r="1061" spans="2:53">
      <c r="B1061" s="307">
        <f t="shared" si="405"/>
        <v>1054</v>
      </c>
      <c r="C1061" s="404" t="e">
        <f>MID(#REF!, B1061, 1)</f>
        <v>#REF!</v>
      </c>
      <c r="D1061" s="312"/>
      <c r="E1061" s="312"/>
      <c r="F1061" s="296"/>
      <c r="G1061" s="418" t="e">
        <f t="shared" si="406"/>
        <v>#REF!</v>
      </c>
      <c r="H1061" s="269" t="e" cm="1">
        <f t="array" ref="H1061">IF( OR($U1061, NOT($V1061), $X1061), "",  $AF1061 &amp; INDEX(中文數值資料表, $AJ1061, 2) &amp; $AC1061)</f>
        <v>#REF!</v>
      </c>
      <c r="I1061" s="332" t="e">
        <f t="shared" si="407"/>
        <v>#REF!</v>
      </c>
      <c r="J1061" s="333" t="e">
        <f t="shared" si="408"/>
        <v>#REF!</v>
      </c>
      <c r="K1061" s="334" t="e">
        <f t="shared" si="409"/>
        <v>#REF!</v>
      </c>
      <c r="L1061" s="335" t="e">
        <f t="shared" si="410"/>
        <v>#REF!</v>
      </c>
      <c r="M1061" s="270" t="e">
        <f t="shared" ca="1" si="411"/>
        <v>#REF!</v>
      </c>
      <c r="N1061" s="270" t="e">
        <f t="shared" ca="1" si="412"/>
        <v>#REF!</v>
      </c>
      <c r="O1061" s="270" t="e">
        <f t="shared" ca="1" si="413"/>
        <v>#REF!</v>
      </c>
      <c r="P1061" s="270" t="e">
        <f t="shared" ca="1" si="427"/>
        <v>#REF!</v>
      </c>
      <c r="Q1061" s="270" t="e">
        <f t="shared" ca="1" si="427"/>
        <v>#REF!</v>
      </c>
      <c r="R1061" s="271" t="e">
        <f t="shared" ca="1" si="414"/>
        <v>#REF!</v>
      </c>
      <c r="S1061" s="271" t="e">
        <f t="shared" ca="1" si="415"/>
        <v>#REF!</v>
      </c>
      <c r="T1061" s="244"/>
      <c r="U1061" s="272" t="b">
        <f t="shared" si="416"/>
        <v>0</v>
      </c>
      <c r="V1061" s="272" t="e">
        <f t="shared" si="417"/>
        <v>#REF!</v>
      </c>
      <c r="W1061" s="272" t="e">
        <f t="shared" si="425"/>
        <v>#REF!</v>
      </c>
      <c r="X1061" s="272" t="e">
        <f t="shared" si="418"/>
        <v>#REF!</v>
      </c>
      <c r="Y1061" s="272" t="e">
        <f t="shared" si="419"/>
        <v>#REF!</v>
      </c>
      <c r="Z1061" s="298"/>
      <c r="AA1061" s="305" t="e">
        <f t="shared" si="420"/>
        <v>#REF!</v>
      </c>
      <c r="AB1061" s="301" t="e" cm="1">
        <f t="array" ref="AB1061">IF( $AA1061="", "", INDEX(聲母資料表, $AA1061, AB$5))</f>
        <v>#REF!</v>
      </c>
      <c r="AC1061" s="301" t="e" cm="1">
        <f t="array" ref="AC1061">IF( $AA1061="", "", INDEX(聲母資料表, $AA1061, AC$5))</f>
        <v>#REF!</v>
      </c>
      <c r="AD1061" s="305" t="e">
        <f t="shared" si="421"/>
        <v>#REF!</v>
      </c>
      <c r="AE1061" s="301" t="e" cm="1">
        <f t="array" ref="AE1061">IF( $X1061, "", INDEX(韻母資料表, AD1061, AE$5))</f>
        <v>#REF!</v>
      </c>
      <c r="AF1061" s="301" t="e" cm="1">
        <f t="array" ref="AF1061">IF( $X1061, "", INDEX(韻母資料表, AE1061, AF$5))</f>
        <v>#REF!</v>
      </c>
      <c r="AG1061" s="298"/>
      <c r="AH1061" s="301" t="e">
        <f t="array" ref="AH1061">IF( $X1061, "", IF( INDEX(韻母資料表, AD1061, $AH$5) = "入聲", TRUE, FALSE) )</f>
        <v>#REF!</v>
      </c>
      <c r="AI1061" s="302" t="e">
        <f t="shared" si="422"/>
        <v>#REF!</v>
      </c>
      <c r="AJ1061" s="302" t="e">
        <f t="shared" si="426"/>
        <v>#REF!</v>
      </c>
      <c r="AK1061" s="362" t="e">
        <f t="array" ref="AK1061">IF( $X1061, "", INDEX(韻母資料表, $AD1061, $AK$5))</f>
        <v>#REF!</v>
      </c>
      <c r="AL1061" s="362" t="e">
        <f t="array" ref="AL1061">IF($X1061, "", INDEX(白話字韻母八聲調資料表, $AE1061, $AJ1061))</f>
        <v>#REF!</v>
      </c>
      <c r="AM1061" s="298"/>
      <c r="AN1061" s="362" t="e" cm="1">
        <f t="array" ref="AN1061">IF($W1061, "", INDEX(聲母資料表, $AA1061, AN$5))</f>
        <v>#REF!</v>
      </c>
      <c r="AO1061" s="367" t="e" cm="1">
        <f t="array" ref="AO1061">IF($X1061, "", INDEX(韻母資料表, $AD1061, AO$5))</f>
        <v>#REF!</v>
      </c>
      <c r="AP1061" s="362" t="e" cm="1">
        <f t="array" ref="AP1061">IF($X1061, "", INDEX(台羅韻母八聲調資料表, $AE1061, $F1061))</f>
        <v>#REF!</v>
      </c>
      <c r="AQ1061" s="298"/>
      <c r="AR1061" s="302" t="e">
        <f t="array" ref="AR1061">IF($W1061, "", INDEX(聲母資料表, $AA1061, $AR$5))</f>
        <v>#REF!</v>
      </c>
      <c r="AS1061" s="303" t="e">
        <f t="array" ref="AS1061">IF($X1061, "", INDEX(韻母資料表, $AD1061, $AS$5))</f>
        <v>#REF!</v>
      </c>
      <c r="AT1061" s="302" t="e">
        <f t="array" ref="AT1061">IF($X1061, "", INDEX(閩拼韻母八聲調資料表, $AE1061, $AJ1061))</f>
        <v>#REF!</v>
      </c>
      <c r="AV1061" s="301" t="b">
        <f t="shared" si="424"/>
        <v>0</v>
      </c>
      <c r="AW1061" s="301" t="str">
        <f>IF( $AV1061, IFERROR( IF(MATCH( $E1061, 顎音化聲母!$H$9:$H$37, 0), TRUE, FALSE), FALSE), "")</f>
        <v/>
      </c>
      <c r="AX1061" s="301" t="str">
        <f t="array" ref="AX1061">IF( AND($AV1061, $AW1061), INDEX(顎音化聲母資料表, MATCH( $D1061 &amp; $E1061, 顎音化聲母!$L$5:$L$136, 0), 3), "")</f>
        <v/>
      </c>
      <c r="AY1061" s="301" t="e">
        <f t="shared" si="423"/>
        <v>#REF!</v>
      </c>
      <c r="AZ1061" s="362" t="e">
        <f t="array" ref="AZ1061">IF($AY1061="", "", IF( $AX1061&lt;&gt;"", $AX1061,INDEX(聲母資料表, $AY1061, $AZ$5)))</f>
        <v>#REF!</v>
      </c>
      <c r="BA1061" s="362" t="e">
        <f t="array" ref="BA1061">IF($X1061, "", INDEX(方音八音反切資料表, $AE1061, $AJ1061))</f>
        <v>#REF!</v>
      </c>
    </row>
    <row r="1062" spans="2:53">
      <c r="B1062" s="307">
        <f t="shared" si="405"/>
        <v>1055</v>
      </c>
      <c r="C1062" s="404" t="e">
        <f>MID(#REF!, B1062, 1)</f>
        <v>#REF!</v>
      </c>
      <c r="D1062" s="312"/>
      <c r="E1062" s="312"/>
      <c r="F1062" s="296"/>
      <c r="G1062" s="418" t="e">
        <f t="shared" si="406"/>
        <v>#REF!</v>
      </c>
      <c r="H1062" s="269" t="e" cm="1">
        <f t="array" ref="H1062">IF( OR($U1062, NOT($V1062), $X1062), "",  $AF1062 &amp; INDEX(中文數值資料表, $AJ1062, 2) &amp; $AC1062)</f>
        <v>#REF!</v>
      </c>
      <c r="I1062" s="332" t="e">
        <f t="shared" si="407"/>
        <v>#REF!</v>
      </c>
      <c r="J1062" s="333" t="e">
        <f t="shared" si="408"/>
        <v>#REF!</v>
      </c>
      <c r="K1062" s="334" t="e">
        <f t="shared" si="409"/>
        <v>#REF!</v>
      </c>
      <c r="L1062" s="335" t="e">
        <f t="shared" si="410"/>
        <v>#REF!</v>
      </c>
      <c r="M1062" s="270" t="e">
        <f t="shared" ca="1" si="411"/>
        <v>#REF!</v>
      </c>
      <c r="N1062" s="270" t="e">
        <f t="shared" ca="1" si="412"/>
        <v>#REF!</v>
      </c>
      <c r="O1062" s="270" t="e">
        <f t="shared" ca="1" si="413"/>
        <v>#REF!</v>
      </c>
      <c r="P1062" s="270" t="e">
        <f t="shared" ca="1" si="427"/>
        <v>#REF!</v>
      </c>
      <c r="Q1062" s="270" t="e">
        <f t="shared" ca="1" si="427"/>
        <v>#REF!</v>
      </c>
      <c r="R1062" s="271" t="e">
        <f t="shared" ca="1" si="414"/>
        <v>#REF!</v>
      </c>
      <c r="S1062" s="271" t="e">
        <f t="shared" ca="1" si="415"/>
        <v>#REF!</v>
      </c>
      <c r="T1062" s="244"/>
      <c r="U1062" s="272" t="b">
        <f t="shared" si="416"/>
        <v>0</v>
      </c>
      <c r="V1062" s="272" t="e">
        <f t="shared" si="417"/>
        <v>#REF!</v>
      </c>
      <c r="W1062" s="272" t="e">
        <f t="shared" si="425"/>
        <v>#REF!</v>
      </c>
      <c r="X1062" s="272" t="e">
        <f t="shared" si="418"/>
        <v>#REF!</v>
      </c>
      <c r="Y1062" s="272" t="e">
        <f t="shared" si="419"/>
        <v>#REF!</v>
      </c>
      <c r="Z1062" s="298"/>
      <c r="AA1062" s="305" t="e">
        <f t="shared" si="420"/>
        <v>#REF!</v>
      </c>
      <c r="AB1062" s="301" t="e" cm="1">
        <f t="array" ref="AB1062">IF( $AA1062="", "", INDEX(聲母資料表, $AA1062, AB$5))</f>
        <v>#REF!</v>
      </c>
      <c r="AC1062" s="301" t="e" cm="1">
        <f t="array" ref="AC1062">IF( $AA1062="", "", INDEX(聲母資料表, $AA1062, AC$5))</f>
        <v>#REF!</v>
      </c>
      <c r="AD1062" s="305" t="e">
        <f t="shared" si="421"/>
        <v>#REF!</v>
      </c>
      <c r="AE1062" s="301" t="e" cm="1">
        <f t="array" ref="AE1062">IF( $X1062, "", INDEX(韻母資料表, AD1062, AE$5))</f>
        <v>#REF!</v>
      </c>
      <c r="AF1062" s="301" t="e" cm="1">
        <f t="array" ref="AF1062">IF( $X1062, "", INDEX(韻母資料表, AE1062, AF$5))</f>
        <v>#REF!</v>
      </c>
      <c r="AG1062" s="298"/>
      <c r="AH1062" s="301" t="e">
        <f t="array" ref="AH1062">IF( $X1062, "", IF( INDEX(韻母資料表, AD1062, $AH$5) = "入聲", TRUE, FALSE) )</f>
        <v>#REF!</v>
      </c>
      <c r="AI1062" s="302" t="e">
        <f t="shared" si="422"/>
        <v>#REF!</v>
      </c>
      <c r="AJ1062" s="302" t="e">
        <f t="shared" si="426"/>
        <v>#REF!</v>
      </c>
      <c r="AK1062" s="362" t="e">
        <f t="array" ref="AK1062">IF( $X1062, "", INDEX(韻母資料表, $AD1062, $AK$5))</f>
        <v>#REF!</v>
      </c>
      <c r="AL1062" s="362" t="e">
        <f t="array" ref="AL1062">IF($X1062, "", INDEX(白話字韻母八聲調資料表, $AE1062, $AJ1062))</f>
        <v>#REF!</v>
      </c>
      <c r="AM1062" s="298"/>
      <c r="AN1062" s="362" t="e" cm="1">
        <f t="array" ref="AN1062">IF($W1062, "", INDEX(聲母資料表, $AA1062, AN$5))</f>
        <v>#REF!</v>
      </c>
      <c r="AO1062" s="367" t="e" cm="1">
        <f t="array" ref="AO1062">IF($X1062, "", INDEX(韻母資料表, $AD1062, AO$5))</f>
        <v>#REF!</v>
      </c>
      <c r="AP1062" s="362" t="e" cm="1">
        <f t="array" ref="AP1062">IF($X1062, "", INDEX(台羅韻母八聲調資料表, $AE1062, $F1062))</f>
        <v>#REF!</v>
      </c>
      <c r="AQ1062" s="298"/>
      <c r="AR1062" s="302" t="e">
        <f t="array" ref="AR1062">IF($W1062, "", INDEX(聲母資料表, $AA1062, $AR$5))</f>
        <v>#REF!</v>
      </c>
      <c r="AS1062" s="303" t="e">
        <f t="array" ref="AS1062">IF($X1062, "", INDEX(韻母資料表, $AD1062, $AS$5))</f>
        <v>#REF!</v>
      </c>
      <c r="AT1062" s="302" t="e">
        <f t="array" ref="AT1062">IF($X1062, "", INDEX(閩拼韻母八聲調資料表, $AE1062, $AJ1062))</f>
        <v>#REF!</v>
      </c>
      <c r="AV1062" s="301" t="b">
        <f t="shared" si="424"/>
        <v>0</v>
      </c>
      <c r="AW1062" s="301" t="str">
        <f>IF( $AV1062, IFERROR( IF(MATCH( $E1062, 顎音化聲母!$H$9:$H$37, 0), TRUE, FALSE), FALSE), "")</f>
        <v/>
      </c>
      <c r="AX1062" s="301" t="str">
        <f t="array" ref="AX1062">IF( AND($AV1062, $AW1062), INDEX(顎音化聲母資料表, MATCH( $D1062 &amp; $E1062, 顎音化聲母!$L$5:$L$136, 0), 3), "")</f>
        <v/>
      </c>
      <c r="AY1062" s="301" t="e">
        <f t="shared" si="423"/>
        <v>#REF!</v>
      </c>
      <c r="AZ1062" s="362" t="e">
        <f t="array" ref="AZ1062">IF($AY1062="", "", IF( $AX1062&lt;&gt;"", $AX1062,INDEX(聲母資料表, $AY1062, $AZ$5)))</f>
        <v>#REF!</v>
      </c>
      <c r="BA1062" s="362" t="e">
        <f t="array" ref="BA1062">IF($X1062, "", INDEX(方音八音反切資料表, $AE1062, $AJ1062))</f>
        <v>#REF!</v>
      </c>
    </row>
    <row r="1063" spans="2:53">
      <c r="B1063" s="307">
        <f t="shared" si="405"/>
        <v>1056</v>
      </c>
      <c r="C1063" s="404" t="e">
        <f>MID(#REF!, B1063, 1)</f>
        <v>#REF!</v>
      </c>
      <c r="D1063" s="312"/>
      <c r="E1063" s="312"/>
      <c r="F1063" s="296"/>
      <c r="G1063" s="418" t="e">
        <f t="shared" si="406"/>
        <v>#REF!</v>
      </c>
      <c r="H1063" s="269" t="e" cm="1">
        <f t="array" ref="H1063">IF( OR($U1063, NOT($V1063), $X1063), "",  $AF1063 &amp; INDEX(中文數值資料表, $AJ1063, 2) &amp; $AC1063)</f>
        <v>#REF!</v>
      </c>
      <c r="I1063" s="332" t="e">
        <f t="shared" si="407"/>
        <v>#REF!</v>
      </c>
      <c r="J1063" s="333" t="e">
        <f t="shared" si="408"/>
        <v>#REF!</v>
      </c>
      <c r="K1063" s="334" t="e">
        <f t="shared" si="409"/>
        <v>#REF!</v>
      </c>
      <c r="L1063" s="335" t="e">
        <f t="shared" si="410"/>
        <v>#REF!</v>
      </c>
      <c r="M1063" s="270" t="e">
        <f t="shared" ca="1" si="411"/>
        <v>#REF!</v>
      </c>
      <c r="N1063" s="270" t="e">
        <f t="shared" ca="1" si="412"/>
        <v>#REF!</v>
      </c>
      <c r="O1063" s="270" t="e">
        <f t="shared" ca="1" si="413"/>
        <v>#REF!</v>
      </c>
      <c r="P1063" s="270" t="e">
        <f t="shared" ca="1" si="427"/>
        <v>#REF!</v>
      </c>
      <c r="Q1063" s="270" t="e">
        <f t="shared" ca="1" si="427"/>
        <v>#REF!</v>
      </c>
      <c r="R1063" s="271" t="e">
        <f t="shared" ca="1" si="414"/>
        <v>#REF!</v>
      </c>
      <c r="S1063" s="271" t="e">
        <f t="shared" ca="1" si="415"/>
        <v>#REF!</v>
      </c>
      <c r="T1063" s="244"/>
      <c r="U1063" s="272" t="b">
        <f t="shared" si="416"/>
        <v>0</v>
      </c>
      <c r="V1063" s="272" t="e">
        <f t="shared" si="417"/>
        <v>#REF!</v>
      </c>
      <c r="W1063" s="272" t="e">
        <f t="shared" si="425"/>
        <v>#REF!</v>
      </c>
      <c r="X1063" s="272" t="e">
        <f t="shared" si="418"/>
        <v>#REF!</v>
      </c>
      <c r="Y1063" s="272" t="e">
        <f t="shared" si="419"/>
        <v>#REF!</v>
      </c>
      <c r="Z1063" s="298"/>
      <c r="AA1063" s="305" t="e">
        <f t="shared" si="420"/>
        <v>#REF!</v>
      </c>
      <c r="AB1063" s="301" t="e" cm="1">
        <f t="array" ref="AB1063">IF( $AA1063="", "", INDEX(聲母資料表, $AA1063, AB$5))</f>
        <v>#REF!</v>
      </c>
      <c r="AC1063" s="301" t="e" cm="1">
        <f t="array" ref="AC1063">IF( $AA1063="", "", INDEX(聲母資料表, $AA1063, AC$5))</f>
        <v>#REF!</v>
      </c>
      <c r="AD1063" s="305" t="e">
        <f t="shared" si="421"/>
        <v>#REF!</v>
      </c>
      <c r="AE1063" s="301" t="e" cm="1">
        <f t="array" ref="AE1063">IF( $X1063, "", INDEX(韻母資料表, AD1063, AE$5))</f>
        <v>#REF!</v>
      </c>
      <c r="AF1063" s="301" t="e" cm="1">
        <f t="array" ref="AF1063">IF( $X1063, "", INDEX(韻母資料表, AE1063, AF$5))</f>
        <v>#REF!</v>
      </c>
      <c r="AG1063" s="298"/>
      <c r="AH1063" s="301" t="e">
        <f t="array" ref="AH1063">IF( $X1063, "", IF( INDEX(韻母資料表, AD1063, $AH$5) = "入聲", TRUE, FALSE) )</f>
        <v>#REF!</v>
      </c>
      <c r="AI1063" s="302" t="e">
        <f t="shared" si="422"/>
        <v>#REF!</v>
      </c>
      <c r="AJ1063" s="302" t="e">
        <f t="shared" si="426"/>
        <v>#REF!</v>
      </c>
      <c r="AK1063" s="362" t="e">
        <f t="array" ref="AK1063">IF( $X1063, "", INDEX(韻母資料表, $AD1063, $AK$5))</f>
        <v>#REF!</v>
      </c>
      <c r="AL1063" s="362" t="e">
        <f t="array" ref="AL1063">IF($X1063, "", INDEX(白話字韻母八聲調資料表, $AE1063, $AJ1063))</f>
        <v>#REF!</v>
      </c>
      <c r="AM1063" s="298"/>
      <c r="AN1063" s="362" t="e" cm="1">
        <f t="array" ref="AN1063">IF($W1063, "", INDEX(聲母資料表, $AA1063, AN$5))</f>
        <v>#REF!</v>
      </c>
      <c r="AO1063" s="367" t="e" cm="1">
        <f t="array" ref="AO1063">IF($X1063, "", INDEX(韻母資料表, $AD1063, AO$5))</f>
        <v>#REF!</v>
      </c>
      <c r="AP1063" s="362" t="e" cm="1">
        <f t="array" ref="AP1063">IF($X1063, "", INDEX(台羅韻母八聲調資料表, $AE1063, $F1063))</f>
        <v>#REF!</v>
      </c>
      <c r="AQ1063" s="298"/>
      <c r="AR1063" s="302" t="e">
        <f t="array" ref="AR1063">IF($W1063, "", INDEX(聲母資料表, $AA1063, $AR$5))</f>
        <v>#REF!</v>
      </c>
      <c r="AS1063" s="303" t="e">
        <f t="array" ref="AS1063">IF($X1063, "", INDEX(韻母資料表, $AD1063, $AS$5))</f>
        <v>#REF!</v>
      </c>
      <c r="AT1063" s="302" t="e">
        <f t="array" ref="AT1063">IF($X1063, "", INDEX(閩拼韻母八聲調資料表, $AE1063, $AJ1063))</f>
        <v>#REF!</v>
      </c>
      <c r="AV1063" s="301" t="b">
        <f t="shared" si="424"/>
        <v>0</v>
      </c>
      <c r="AW1063" s="301" t="str">
        <f>IF( $AV1063, IFERROR( IF(MATCH( $E1063, 顎音化聲母!$H$9:$H$37, 0), TRUE, FALSE), FALSE), "")</f>
        <v/>
      </c>
      <c r="AX1063" s="301" t="str">
        <f t="array" ref="AX1063">IF( AND($AV1063, $AW1063), INDEX(顎音化聲母資料表, MATCH( $D1063 &amp; $E1063, 顎音化聲母!$L$5:$L$136, 0), 3), "")</f>
        <v/>
      </c>
      <c r="AY1063" s="301" t="e">
        <f t="shared" si="423"/>
        <v>#REF!</v>
      </c>
      <c r="AZ1063" s="362" t="e">
        <f t="array" ref="AZ1063">IF($AY1063="", "", IF( $AX1063&lt;&gt;"", $AX1063,INDEX(聲母資料表, $AY1063, $AZ$5)))</f>
        <v>#REF!</v>
      </c>
      <c r="BA1063" s="362" t="e">
        <f t="array" ref="BA1063">IF($X1063, "", INDEX(方音八音反切資料表, $AE1063, $AJ1063))</f>
        <v>#REF!</v>
      </c>
    </row>
    <row r="1064" spans="2:53">
      <c r="B1064" s="307">
        <f t="shared" si="405"/>
        <v>1057</v>
      </c>
      <c r="C1064" s="404" t="e">
        <f>MID(#REF!, B1064, 1)</f>
        <v>#REF!</v>
      </c>
      <c r="D1064" s="312"/>
      <c r="E1064" s="312"/>
      <c r="F1064" s="296"/>
      <c r="G1064" s="418" t="e">
        <f t="shared" si="406"/>
        <v>#REF!</v>
      </c>
      <c r="H1064" s="269" t="e" cm="1">
        <f t="array" ref="H1064">IF( OR($U1064, NOT($V1064), $X1064), "",  $AF1064 &amp; INDEX(中文數值資料表, $AJ1064, 2) &amp; $AC1064)</f>
        <v>#REF!</v>
      </c>
      <c r="I1064" s="332" t="e">
        <f t="shared" si="407"/>
        <v>#REF!</v>
      </c>
      <c r="J1064" s="333" t="e">
        <f t="shared" si="408"/>
        <v>#REF!</v>
      </c>
      <c r="K1064" s="334" t="e">
        <f t="shared" si="409"/>
        <v>#REF!</v>
      </c>
      <c r="L1064" s="335" t="e">
        <f t="shared" si="410"/>
        <v>#REF!</v>
      </c>
      <c r="M1064" s="270" t="e">
        <f t="shared" ca="1" si="411"/>
        <v>#REF!</v>
      </c>
      <c r="N1064" s="270" t="e">
        <f t="shared" ca="1" si="412"/>
        <v>#REF!</v>
      </c>
      <c r="O1064" s="270" t="e">
        <f t="shared" ca="1" si="413"/>
        <v>#REF!</v>
      </c>
      <c r="P1064" s="270" t="e">
        <f t="shared" ca="1" si="427"/>
        <v>#REF!</v>
      </c>
      <c r="Q1064" s="270" t="e">
        <f t="shared" ca="1" si="427"/>
        <v>#REF!</v>
      </c>
      <c r="R1064" s="271" t="e">
        <f t="shared" ca="1" si="414"/>
        <v>#REF!</v>
      </c>
      <c r="S1064" s="271" t="e">
        <f t="shared" ca="1" si="415"/>
        <v>#REF!</v>
      </c>
      <c r="T1064" s="244"/>
      <c r="U1064" s="272" t="b">
        <f t="shared" si="416"/>
        <v>0</v>
      </c>
      <c r="V1064" s="272" t="e">
        <f t="shared" si="417"/>
        <v>#REF!</v>
      </c>
      <c r="W1064" s="272" t="e">
        <f t="shared" si="425"/>
        <v>#REF!</v>
      </c>
      <c r="X1064" s="272" t="e">
        <f t="shared" si="418"/>
        <v>#REF!</v>
      </c>
      <c r="Y1064" s="272" t="e">
        <f t="shared" si="419"/>
        <v>#REF!</v>
      </c>
      <c r="Z1064" s="298"/>
      <c r="AA1064" s="305" t="e">
        <f t="shared" si="420"/>
        <v>#REF!</v>
      </c>
      <c r="AB1064" s="301" t="e" cm="1">
        <f t="array" ref="AB1064">IF( $AA1064="", "", INDEX(聲母資料表, $AA1064, AB$5))</f>
        <v>#REF!</v>
      </c>
      <c r="AC1064" s="301" t="e" cm="1">
        <f t="array" ref="AC1064">IF( $AA1064="", "", INDEX(聲母資料表, $AA1064, AC$5))</f>
        <v>#REF!</v>
      </c>
      <c r="AD1064" s="305" t="e">
        <f t="shared" si="421"/>
        <v>#REF!</v>
      </c>
      <c r="AE1064" s="301" t="e" cm="1">
        <f t="array" ref="AE1064">IF( $X1064, "", INDEX(韻母資料表, AD1064, AE$5))</f>
        <v>#REF!</v>
      </c>
      <c r="AF1064" s="301" t="e" cm="1">
        <f t="array" ref="AF1064">IF( $X1064, "", INDEX(韻母資料表, AE1064, AF$5))</f>
        <v>#REF!</v>
      </c>
      <c r="AG1064" s="298"/>
      <c r="AH1064" s="301" t="e">
        <f t="array" ref="AH1064">IF( $X1064, "", IF( INDEX(韻母資料表, AD1064, $AH$5) = "入聲", TRUE, FALSE) )</f>
        <v>#REF!</v>
      </c>
      <c r="AI1064" s="302" t="e">
        <f t="shared" si="422"/>
        <v>#REF!</v>
      </c>
      <c r="AJ1064" s="302" t="e">
        <f t="shared" si="426"/>
        <v>#REF!</v>
      </c>
      <c r="AK1064" s="362" t="e">
        <f t="array" ref="AK1064">IF( $X1064, "", INDEX(韻母資料表, $AD1064, $AK$5))</f>
        <v>#REF!</v>
      </c>
      <c r="AL1064" s="362" t="e">
        <f t="array" ref="AL1064">IF($X1064, "", INDEX(白話字韻母八聲調資料表, $AE1064, $AJ1064))</f>
        <v>#REF!</v>
      </c>
      <c r="AM1064" s="298"/>
      <c r="AN1064" s="362" t="e" cm="1">
        <f t="array" ref="AN1064">IF($W1064, "", INDEX(聲母資料表, $AA1064, AN$5))</f>
        <v>#REF!</v>
      </c>
      <c r="AO1064" s="367" t="e" cm="1">
        <f t="array" ref="AO1064">IF($X1064, "", INDEX(韻母資料表, $AD1064, AO$5))</f>
        <v>#REF!</v>
      </c>
      <c r="AP1064" s="362" t="e" cm="1">
        <f t="array" ref="AP1064">IF($X1064, "", INDEX(台羅韻母八聲調資料表, $AE1064, $F1064))</f>
        <v>#REF!</v>
      </c>
      <c r="AQ1064" s="298"/>
      <c r="AR1064" s="302" t="e">
        <f t="array" ref="AR1064">IF($W1064, "", INDEX(聲母資料表, $AA1064, $AR$5))</f>
        <v>#REF!</v>
      </c>
      <c r="AS1064" s="303" t="e">
        <f t="array" ref="AS1064">IF($X1064, "", INDEX(韻母資料表, $AD1064, $AS$5))</f>
        <v>#REF!</v>
      </c>
      <c r="AT1064" s="302" t="e">
        <f t="array" ref="AT1064">IF($X1064, "", INDEX(閩拼韻母八聲調資料表, $AE1064, $AJ1064))</f>
        <v>#REF!</v>
      </c>
      <c r="AV1064" s="301" t="b">
        <f t="shared" si="424"/>
        <v>0</v>
      </c>
      <c r="AW1064" s="301" t="str">
        <f>IF( $AV1064, IFERROR( IF(MATCH( $E1064, 顎音化聲母!$H$9:$H$37, 0), TRUE, FALSE), FALSE), "")</f>
        <v/>
      </c>
      <c r="AX1064" s="301" t="str">
        <f t="array" ref="AX1064">IF( AND($AV1064, $AW1064), INDEX(顎音化聲母資料表, MATCH( $D1064 &amp; $E1064, 顎音化聲母!$L$5:$L$136, 0), 3), "")</f>
        <v/>
      </c>
      <c r="AY1064" s="301" t="e">
        <f t="shared" si="423"/>
        <v>#REF!</v>
      </c>
      <c r="AZ1064" s="362" t="e">
        <f t="array" ref="AZ1064">IF($AY1064="", "", IF( $AX1064&lt;&gt;"", $AX1064,INDEX(聲母資料表, $AY1064, $AZ$5)))</f>
        <v>#REF!</v>
      </c>
      <c r="BA1064" s="362" t="e">
        <f t="array" ref="BA1064">IF($X1064, "", INDEX(方音八音反切資料表, $AE1064, $AJ1064))</f>
        <v>#REF!</v>
      </c>
    </row>
    <row r="1065" spans="2:53">
      <c r="B1065" s="307">
        <f t="shared" si="405"/>
        <v>1058</v>
      </c>
      <c r="C1065" s="404" t="e">
        <f>MID(#REF!, B1065, 1)</f>
        <v>#REF!</v>
      </c>
      <c r="D1065" s="312"/>
      <c r="E1065" s="312"/>
      <c r="F1065" s="296"/>
      <c r="G1065" s="418" t="e">
        <f t="shared" si="406"/>
        <v>#REF!</v>
      </c>
      <c r="H1065" s="269" t="e" cm="1">
        <f t="array" ref="H1065">IF( OR($U1065, NOT($V1065), $X1065), "",  $AF1065 &amp; INDEX(中文數值資料表, $AJ1065, 2) &amp; $AC1065)</f>
        <v>#REF!</v>
      </c>
      <c r="I1065" s="332" t="e">
        <f t="shared" si="407"/>
        <v>#REF!</v>
      </c>
      <c r="J1065" s="333" t="e">
        <f t="shared" si="408"/>
        <v>#REF!</v>
      </c>
      <c r="K1065" s="334" t="e">
        <f t="shared" si="409"/>
        <v>#REF!</v>
      </c>
      <c r="L1065" s="335" t="e">
        <f t="shared" si="410"/>
        <v>#REF!</v>
      </c>
      <c r="M1065" s="270" t="e">
        <f t="shared" ca="1" si="411"/>
        <v>#REF!</v>
      </c>
      <c r="N1065" s="270" t="e">
        <f t="shared" ca="1" si="412"/>
        <v>#REF!</v>
      </c>
      <c r="O1065" s="270" t="e">
        <f t="shared" ca="1" si="413"/>
        <v>#REF!</v>
      </c>
      <c r="P1065" s="270" t="e">
        <f t="shared" ca="1" si="427"/>
        <v>#REF!</v>
      </c>
      <c r="Q1065" s="270" t="e">
        <f t="shared" ca="1" si="427"/>
        <v>#REF!</v>
      </c>
      <c r="R1065" s="271" t="e">
        <f t="shared" ca="1" si="414"/>
        <v>#REF!</v>
      </c>
      <c r="S1065" s="271" t="e">
        <f t="shared" ca="1" si="415"/>
        <v>#REF!</v>
      </c>
      <c r="T1065" s="244"/>
      <c r="U1065" s="272" t="b">
        <f t="shared" si="416"/>
        <v>0</v>
      </c>
      <c r="V1065" s="272" t="e">
        <f t="shared" si="417"/>
        <v>#REF!</v>
      </c>
      <c r="W1065" s="272" t="e">
        <f t="shared" si="425"/>
        <v>#REF!</v>
      </c>
      <c r="X1065" s="272" t="e">
        <f t="shared" si="418"/>
        <v>#REF!</v>
      </c>
      <c r="Y1065" s="272" t="e">
        <f t="shared" si="419"/>
        <v>#REF!</v>
      </c>
      <c r="Z1065" s="298"/>
      <c r="AA1065" s="305" t="e">
        <f t="shared" si="420"/>
        <v>#REF!</v>
      </c>
      <c r="AB1065" s="301" t="e" cm="1">
        <f t="array" ref="AB1065">IF( $AA1065="", "", INDEX(聲母資料表, $AA1065, AB$5))</f>
        <v>#REF!</v>
      </c>
      <c r="AC1065" s="301" t="e" cm="1">
        <f t="array" ref="AC1065">IF( $AA1065="", "", INDEX(聲母資料表, $AA1065, AC$5))</f>
        <v>#REF!</v>
      </c>
      <c r="AD1065" s="305" t="e">
        <f t="shared" si="421"/>
        <v>#REF!</v>
      </c>
      <c r="AE1065" s="301" t="e" cm="1">
        <f t="array" ref="AE1065">IF( $X1065, "", INDEX(韻母資料表, AD1065, AE$5))</f>
        <v>#REF!</v>
      </c>
      <c r="AF1065" s="301" t="e" cm="1">
        <f t="array" ref="AF1065">IF( $X1065, "", INDEX(韻母資料表, AE1065, AF$5))</f>
        <v>#REF!</v>
      </c>
      <c r="AG1065" s="298"/>
      <c r="AH1065" s="301" t="e">
        <f t="array" ref="AH1065">IF( $X1065, "", IF( INDEX(韻母資料表, AD1065, $AH$5) = "入聲", TRUE, FALSE) )</f>
        <v>#REF!</v>
      </c>
      <c r="AI1065" s="302" t="e">
        <f t="shared" si="422"/>
        <v>#REF!</v>
      </c>
      <c r="AJ1065" s="302" t="e">
        <f t="shared" si="426"/>
        <v>#REF!</v>
      </c>
      <c r="AK1065" s="362" t="e">
        <f t="array" ref="AK1065">IF( $X1065, "", INDEX(韻母資料表, $AD1065, $AK$5))</f>
        <v>#REF!</v>
      </c>
      <c r="AL1065" s="362" t="e">
        <f t="array" ref="AL1065">IF($X1065, "", INDEX(白話字韻母八聲調資料表, $AE1065, $AJ1065))</f>
        <v>#REF!</v>
      </c>
      <c r="AM1065" s="298"/>
      <c r="AN1065" s="362" t="e" cm="1">
        <f t="array" ref="AN1065">IF($W1065, "", INDEX(聲母資料表, $AA1065, AN$5))</f>
        <v>#REF!</v>
      </c>
      <c r="AO1065" s="367" t="e" cm="1">
        <f t="array" ref="AO1065">IF($X1065, "", INDEX(韻母資料表, $AD1065, AO$5))</f>
        <v>#REF!</v>
      </c>
      <c r="AP1065" s="362" t="e" cm="1">
        <f t="array" ref="AP1065">IF($X1065, "", INDEX(台羅韻母八聲調資料表, $AE1065, $F1065))</f>
        <v>#REF!</v>
      </c>
      <c r="AQ1065" s="298"/>
      <c r="AR1065" s="302" t="e">
        <f t="array" ref="AR1065">IF($W1065, "", INDEX(聲母資料表, $AA1065, $AR$5))</f>
        <v>#REF!</v>
      </c>
      <c r="AS1065" s="303" t="e">
        <f t="array" ref="AS1065">IF($X1065, "", INDEX(韻母資料表, $AD1065, $AS$5))</f>
        <v>#REF!</v>
      </c>
      <c r="AT1065" s="302" t="e">
        <f t="array" ref="AT1065">IF($X1065, "", INDEX(閩拼韻母八聲調資料表, $AE1065, $AJ1065))</f>
        <v>#REF!</v>
      </c>
      <c r="AV1065" s="301" t="b">
        <f t="shared" si="424"/>
        <v>0</v>
      </c>
      <c r="AW1065" s="301" t="str">
        <f>IF( $AV1065, IFERROR( IF(MATCH( $E1065, 顎音化聲母!$H$9:$H$37, 0), TRUE, FALSE), FALSE), "")</f>
        <v/>
      </c>
      <c r="AX1065" s="301" t="str">
        <f t="array" ref="AX1065">IF( AND($AV1065, $AW1065), INDEX(顎音化聲母資料表, MATCH( $D1065 &amp; $E1065, 顎音化聲母!$L$5:$L$136, 0), 3), "")</f>
        <v/>
      </c>
      <c r="AY1065" s="301" t="e">
        <f t="shared" si="423"/>
        <v>#REF!</v>
      </c>
      <c r="AZ1065" s="362" t="e">
        <f t="array" ref="AZ1065">IF($AY1065="", "", IF( $AX1065&lt;&gt;"", $AX1065,INDEX(聲母資料表, $AY1065, $AZ$5)))</f>
        <v>#REF!</v>
      </c>
      <c r="BA1065" s="362" t="e">
        <f t="array" ref="BA1065">IF($X1065, "", INDEX(方音八音反切資料表, $AE1065, $AJ1065))</f>
        <v>#REF!</v>
      </c>
    </row>
    <row r="1066" spans="2:53">
      <c r="B1066" s="307">
        <f t="shared" si="405"/>
        <v>1059</v>
      </c>
      <c r="C1066" s="404" t="e">
        <f>MID(#REF!, B1066, 1)</f>
        <v>#REF!</v>
      </c>
      <c r="D1066" s="312"/>
      <c r="E1066" s="312"/>
      <c r="F1066" s="296"/>
      <c r="G1066" s="418" t="e">
        <f t="shared" si="406"/>
        <v>#REF!</v>
      </c>
      <c r="H1066" s="269" t="e" cm="1">
        <f t="array" ref="H1066">IF( OR($U1066, NOT($V1066), $X1066), "",  $AF1066 &amp; INDEX(中文數值資料表, $AJ1066, 2) &amp; $AC1066)</f>
        <v>#REF!</v>
      </c>
      <c r="I1066" s="332" t="e">
        <f t="shared" si="407"/>
        <v>#REF!</v>
      </c>
      <c r="J1066" s="333" t="e">
        <f t="shared" si="408"/>
        <v>#REF!</v>
      </c>
      <c r="K1066" s="334" t="e">
        <f t="shared" si="409"/>
        <v>#REF!</v>
      </c>
      <c r="L1066" s="335" t="e">
        <f t="shared" si="410"/>
        <v>#REF!</v>
      </c>
      <c r="M1066" s="270" t="e">
        <f t="shared" ca="1" si="411"/>
        <v>#REF!</v>
      </c>
      <c r="N1066" s="270" t="e">
        <f t="shared" ca="1" si="412"/>
        <v>#REF!</v>
      </c>
      <c r="O1066" s="270" t="e">
        <f t="shared" ca="1" si="413"/>
        <v>#REF!</v>
      </c>
      <c r="P1066" s="270" t="e">
        <f t="shared" ca="1" si="427"/>
        <v>#REF!</v>
      </c>
      <c r="Q1066" s="270" t="e">
        <f t="shared" ca="1" si="427"/>
        <v>#REF!</v>
      </c>
      <c r="R1066" s="271" t="e">
        <f t="shared" ca="1" si="414"/>
        <v>#REF!</v>
      </c>
      <c r="S1066" s="271" t="e">
        <f t="shared" ca="1" si="415"/>
        <v>#REF!</v>
      </c>
      <c r="T1066" s="244"/>
      <c r="U1066" s="272" t="b">
        <f t="shared" si="416"/>
        <v>0</v>
      </c>
      <c r="V1066" s="272" t="e">
        <f t="shared" si="417"/>
        <v>#REF!</v>
      </c>
      <c r="W1066" s="272" t="e">
        <f t="shared" si="425"/>
        <v>#REF!</v>
      </c>
      <c r="X1066" s="272" t="e">
        <f t="shared" si="418"/>
        <v>#REF!</v>
      </c>
      <c r="Y1066" s="272" t="e">
        <f t="shared" si="419"/>
        <v>#REF!</v>
      </c>
      <c r="Z1066" s="298"/>
      <c r="AA1066" s="305" t="e">
        <f t="shared" si="420"/>
        <v>#REF!</v>
      </c>
      <c r="AB1066" s="301" t="e" cm="1">
        <f t="array" ref="AB1066">IF( $AA1066="", "", INDEX(聲母資料表, $AA1066, AB$5))</f>
        <v>#REF!</v>
      </c>
      <c r="AC1066" s="301" t="e" cm="1">
        <f t="array" ref="AC1066">IF( $AA1066="", "", INDEX(聲母資料表, $AA1066, AC$5))</f>
        <v>#REF!</v>
      </c>
      <c r="AD1066" s="305" t="e">
        <f t="shared" si="421"/>
        <v>#REF!</v>
      </c>
      <c r="AE1066" s="301" t="e" cm="1">
        <f t="array" ref="AE1066">IF( $X1066, "", INDEX(韻母資料表, AD1066, AE$5))</f>
        <v>#REF!</v>
      </c>
      <c r="AF1066" s="301" t="e" cm="1">
        <f t="array" ref="AF1066">IF( $X1066, "", INDEX(韻母資料表, AE1066, AF$5))</f>
        <v>#REF!</v>
      </c>
      <c r="AG1066" s="298"/>
      <c r="AH1066" s="301" t="e">
        <f t="array" ref="AH1066">IF( $X1066, "", IF( INDEX(韻母資料表, AD1066, $AH$5) = "入聲", TRUE, FALSE) )</f>
        <v>#REF!</v>
      </c>
      <c r="AI1066" s="302" t="e">
        <f t="shared" si="422"/>
        <v>#REF!</v>
      </c>
      <c r="AJ1066" s="302" t="e">
        <f t="shared" si="426"/>
        <v>#REF!</v>
      </c>
      <c r="AK1066" s="362" t="e">
        <f t="array" ref="AK1066">IF( $X1066, "", INDEX(韻母資料表, $AD1066, $AK$5))</f>
        <v>#REF!</v>
      </c>
      <c r="AL1066" s="362" t="e">
        <f t="array" ref="AL1066">IF($X1066, "", INDEX(白話字韻母八聲調資料表, $AE1066, $AJ1066))</f>
        <v>#REF!</v>
      </c>
      <c r="AM1066" s="298"/>
      <c r="AN1066" s="362" t="e" cm="1">
        <f t="array" ref="AN1066">IF($W1066, "", INDEX(聲母資料表, $AA1066, AN$5))</f>
        <v>#REF!</v>
      </c>
      <c r="AO1066" s="367" t="e" cm="1">
        <f t="array" ref="AO1066">IF($X1066, "", INDEX(韻母資料表, $AD1066, AO$5))</f>
        <v>#REF!</v>
      </c>
      <c r="AP1066" s="362" t="e" cm="1">
        <f t="array" ref="AP1066">IF($X1066, "", INDEX(台羅韻母八聲調資料表, $AE1066, $F1066))</f>
        <v>#REF!</v>
      </c>
      <c r="AQ1066" s="298"/>
      <c r="AR1066" s="302" t="e">
        <f t="array" ref="AR1066">IF($W1066, "", INDEX(聲母資料表, $AA1066, $AR$5))</f>
        <v>#REF!</v>
      </c>
      <c r="AS1066" s="303" t="e">
        <f t="array" ref="AS1066">IF($X1066, "", INDEX(韻母資料表, $AD1066, $AS$5))</f>
        <v>#REF!</v>
      </c>
      <c r="AT1066" s="302" t="e">
        <f t="array" ref="AT1066">IF($X1066, "", INDEX(閩拼韻母八聲調資料表, $AE1066, $AJ1066))</f>
        <v>#REF!</v>
      </c>
      <c r="AV1066" s="301" t="b">
        <f t="shared" si="424"/>
        <v>0</v>
      </c>
      <c r="AW1066" s="301" t="str">
        <f>IF( $AV1066, IFERROR( IF(MATCH( $E1066, 顎音化聲母!$H$9:$H$37, 0), TRUE, FALSE), FALSE), "")</f>
        <v/>
      </c>
      <c r="AX1066" s="301" t="str">
        <f t="array" ref="AX1066">IF( AND($AV1066, $AW1066), INDEX(顎音化聲母資料表, MATCH( $D1066 &amp; $E1066, 顎音化聲母!$L$5:$L$136, 0), 3), "")</f>
        <v/>
      </c>
      <c r="AY1066" s="301" t="e">
        <f t="shared" si="423"/>
        <v>#REF!</v>
      </c>
      <c r="AZ1066" s="362" t="e">
        <f t="array" ref="AZ1066">IF($AY1066="", "", IF( $AX1066&lt;&gt;"", $AX1066,INDEX(聲母資料表, $AY1066, $AZ$5)))</f>
        <v>#REF!</v>
      </c>
      <c r="BA1066" s="362" t="e">
        <f t="array" ref="BA1066">IF($X1066, "", INDEX(方音八音反切資料表, $AE1066, $AJ1066))</f>
        <v>#REF!</v>
      </c>
    </row>
    <row r="1067" spans="2:53">
      <c r="B1067" s="307">
        <f t="shared" si="405"/>
        <v>1060</v>
      </c>
      <c r="C1067" s="404" t="e">
        <f>MID(#REF!, B1067, 1)</f>
        <v>#REF!</v>
      </c>
      <c r="D1067" s="312"/>
      <c r="E1067" s="312"/>
      <c r="F1067" s="296"/>
      <c r="G1067" s="418" t="e">
        <f t="shared" si="406"/>
        <v>#REF!</v>
      </c>
      <c r="H1067" s="269" t="e" cm="1">
        <f t="array" ref="H1067">IF( OR($U1067, NOT($V1067), $X1067), "",  $AF1067 &amp; INDEX(中文數值資料表, $AJ1067, 2) &amp; $AC1067)</f>
        <v>#REF!</v>
      </c>
      <c r="I1067" s="332" t="e">
        <f t="shared" si="407"/>
        <v>#REF!</v>
      </c>
      <c r="J1067" s="333" t="e">
        <f t="shared" si="408"/>
        <v>#REF!</v>
      </c>
      <c r="K1067" s="334" t="e">
        <f t="shared" si="409"/>
        <v>#REF!</v>
      </c>
      <c r="L1067" s="335" t="e">
        <f t="shared" si="410"/>
        <v>#REF!</v>
      </c>
      <c r="M1067" s="270" t="e">
        <f t="shared" ca="1" si="411"/>
        <v>#REF!</v>
      </c>
      <c r="N1067" s="270" t="e">
        <f t="shared" ca="1" si="412"/>
        <v>#REF!</v>
      </c>
      <c r="O1067" s="270" t="e">
        <f t="shared" ca="1" si="413"/>
        <v>#REF!</v>
      </c>
      <c r="P1067" s="270" t="e">
        <f t="shared" ca="1" si="427"/>
        <v>#REF!</v>
      </c>
      <c r="Q1067" s="270" t="e">
        <f t="shared" ca="1" si="427"/>
        <v>#REF!</v>
      </c>
      <c r="R1067" s="271" t="e">
        <f t="shared" ca="1" si="414"/>
        <v>#REF!</v>
      </c>
      <c r="S1067" s="271" t="e">
        <f t="shared" ca="1" si="415"/>
        <v>#REF!</v>
      </c>
      <c r="T1067" s="244"/>
      <c r="U1067" s="272" t="b">
        <f t="shared" si="416"/>
        <v>0</v>
      </c>
      <c r="V1067" s="272" t="e">
        <f t="shared" si="417"/>
        <v>#REF!</v>
      </c>
      <c r="W1067" s="272" t="e">
        <f t="shared" si="425"/>
        <v>#REF!</v>
      </c>
      <c r="X1067" s="272" t="e">
        <f t="shared" si="418"/>
        <v>#REF!</v>
      </c>
      <c r="Y1067" s="272" t="e">
        <f t="shared" si="419"/>
        <v>#REF!</v>
      </c>
      <c r="Z1067" s="298"/>
      <c r="AA1067" s="305" t="e">
        <f t="shared" si="420"/>
        <v>#REF!</v>
      </c>
      <c r="AB1067" s="301" t="e" cm="1">
        <f t="array" ref="AB1067">IF( $AA1067="", "", INDEX(聲母資料表, $AA1067, AB$5))</f>
        <v>#REF!</v>
      </c>
      <c r="AC1067" s="301" t="e" cm="1">
        <f t="array" ref="AC1067">IF( $AA1067="", "", INDEX(聲母資料表, $AA1067, AC$5))</f>
        <v>#REF!</v>
      </c>
      <c r="AD1067" s="305" t="e">
        <f t="shared" si="421"/>
        <v>#REF!</v>
      </c>
      <c r="AE1067" s="301" t="e" cm="1">
        <f t="array" ref="AE1067">IF( $X1067, "", INDEX(韻母資料表, AD1067, AE$5))</f>
        <v>#REF!</v>
      </c>
      <c r="AF1067" s="301" t="e" cm="1">
        <f t="array" ref="AF1067">IF( $X1067, "", INDEX(韻母資料表, AE1067, AF$5))</f>
        <v>#REF!</v>
      </c>
      <c r="AG1067" s="298"/>
      <c r="AH1067" s="301" t="e">
        <f t="array" ref="AH1067">IF( $X1067, "", IF( INDEX(韻母資料表, AD1067, $AH$5) = "入聲", TRUE, FALSE) )</f>
        <v>#REF!</v>
      </c>
      <c r="AI1067" s="302" t="e">
        <f t="shared" si="422"/>
        <v>#REF!</v>
      </c>
      <c r="AJ1067" s="302" t="e">
        <f t="shared" si="426"/>
        <v>#REF!</v>
      </c>
      <c r="AK1067" s="362" t="e">
        <f t="array" ref="AK1067">IF( $X1067, "", INDEX(韻母資料表, $AD1067, $AK$5))</f>
        <v>#REF!</v>
      </c>
      <c r="AL1067" s="362" t="e">
        <f t="array" ref="AL1067">IF($X1067, "", INDEX(白話字韻母八聲調資料表, $AE1067, $AJ1067))</f>
        <v>#REF!</v>
      </c>
      <c r="AM1067" s="298"/>
      <c r="AN1067" s="362" t="e" cm="1">
        <f t="array" ref="AN1067">IF($W1067, "", INDEX(聲母資料表, $AA1067, AN$5))</f>
        <v>#REF!</v>
      </c>
      <c r="AO1067" s="367" t="e" cm="1">
        <f t="array" ref="AO1067">IF($X1067, "", INDEX(韻母資料表, $AD1067, AO$5))</f>
        <v>#REF!</v>
      </c>
      <c r="AP1067" s="362" t="e" cm="1">
        <f t="array" ref="AP1067">IF($X1067, "", INDEX(台羅韻母八聲調資料表, $AE1067, $F1067))</f>
        <v>#REF!</v>
      </c>
      <c r="AQ1067" s="298"/>
      <c r="AR1067" s="302" t="e">
        <f t="array" ref="AR1067">IF($W1067, "", INDEX(聲母資料表, $AA1067, $AR$5))</f>
        <v>#REF!</v>
      </c>
      <c r="AS1067" s="303" t="e">
        <f t="array" ref="AS1067">IF($X1067, "", INDEX(韻母資料表, $AD1067, $AS$5))</f>
        <v>#REF!</v>
      </c>
      <c r="AT1067" s="302" t="e">
        <f t="array" ref="AT1067">IF($X1067, "", INDEX(閩拼韻母八聲調資料表, $AE1067, $AJ1067))</f>
        <v>#REF!</v>
      </c>
      <c r="AV1067" s="301" t="b">
        <f t="shared" si="424"/>
        <v>0</v>
      </c>
      <c r="AW1067" s="301" t="str">
        <f>IF( $AV1067, IFERROR( IF(MATCH( $E1067, 顎音化聲母!$H$9:$H$37, 0), TRUE, FALSE), FALSE), "")</f>
        <v/>
      </c>
      <c r="AX1067" s="301" t="str">
        <f t="array" ref="AX1067">IF( AND($AV1067, $AW1067), INDEX(顎音化聲母資料表, MATCH( $D1067 &amp; $E1067, 顎音化聲母!$L$5:$L$136, 0), 3), "")</f>
        <v/>
      </c>
      <c r="AY1067" s="301" t="e">
        <f t="shared" si="423"/>
        <v>#REF!</v>
      </c>
      <c r="AZ1067" s="362" t="e">
        <f t="array" ref="AZ1067">IF($AY1067="", "", IF( $AX1067&lt;&gt;"", $AX1067,INDEX(聲母資料表, $AY1067, $AZ$5)))</f>
        <v>#REF!</v>
      </c>
      <c r="BA1067" s="362" t="e">
        <f t="array" ref="BA1067">IF($X1067, "", INDEX(方音八音反切資料表, $AE1067, $AJ1067))</f>
        <v>#REF!</v>
      </c>
    </row>
    <row r="1068" spans="2:53">
      <c r="B1068" s="307">
        <f t="shared" si="405"/>
        <v>1061</v>
      </c>
      <c r="C1068" s="404" t="e">
        <f>MID(#REF!, B1068, 1)</f>
        <v>#REF!</v>
      </c>
      <c r="D1068" s="312"/>
      <c r="E1068" s="312"/>
      <c r="F1068" s="296"/>
      <c r="G1068" s="418" t="e">
        <f t="shared" si="406"/>
        <v>#REF!</v>
      </c>
      <c r="H1068" s="269" t="e" cm="1">
        <f t="array" ref="H1068">IF( OR($U1068, NOT($V1068), $X1068), "",  $AF1068 &amp; INDEX(中文數值資料表, $AJ1068, 2) &amp; $AC1068)</f>
        <v>#REF!</v>
      </c>
      <c r="I1068" s="332" t="e">
        <f t="shared" si="407"/>
        <v>#REF!</v>
      </c>
      <c r="J1068" s="333" t="e">
        <f t="shared" si="408"/>
        <v>#REF!</v>
      </c>
      <c r="K1068" s="334" t="e">
        <f t="shared" si="409"/>
        <v>#REF!</v>
      </c>
      <c r="L1068" s="335" t="e">
        <f t="shared" si="410"/>
        <v>#REF!</v>
      </c>
      <c r="M1068" s="270" t="e">
        <f t="shared" ca="1" si="411"/>
        <v>#REF!</v>
      </c>
      <c r="N1068" s="270" t="e">
        <f t="shared" ca="1" si="412"/>
        <v>#REF!</v>
      </c>
      <c r="O1068" s="270" t="e">
        <f t="shared" ca="1" si="413"/>
        <v>#REF!</v>
      </c>
      <c r="P1068" s="270" t="e">
        <f t="shared" ref="P1068:Q1087" ca="1" si="428">IF( $U1068, ($C1068 &amp; CHAR(10)), IF($C1068=CHAR(10), (CHAR(10) &amp; "&lt;/p&gt;" &amp; CHAR(10) &amp; "&lt;p&gt;" &amp; CHAR(10)), "&lt;ruby&gt;" &amp; $C1068 &amp; "&lt;rt&gt;" &amp; INDIRECT( ADDRESS(ROW(), COLUMN() - $P$5) ) &amp; "&lt;/rt&gt;&lt;/ruby&gt;" &amp; CHAR(10)))</f>
        <v>#REF!</v>
      </c>
      <c r="Q1068" s="270" t="e">
        <f t="shared" ca="1" si="428"/>
        <v>#REF!</v>
      </c>
      <c r="R1068" s="271" t="e">
        <f t="shared" ca="1" si="414"/>
        <v>#REF!</v>
      </c>
      <c r="S1068" s="271" t="e">
        <f t="shared" ca="1" si="415"/>
        <v>#REF!</v>
      </c>
      <c r="T1068" s="244"/>
      <c r="U1068" s="272" t="b">
        <f t="shared" si="416"/>
        <v>0</v>
      </c>
      <c r="V1068" s="272" t="e">
        <f t="shared" si="417"/>
        <v>#REF!</v>
      </c>
      <c r="W1068" s="272" t="e">
        <f t="shared" si="425"/>
        <v>#REF!</v>
      </c>
      <c r="X1068" s="272" t="e">
        <f t="shared" si="418"/>
        <v>#REF!</v>
      </c>
      <c r="Y1068" s="272" t="e">
        <f t="shared" si="419"/>
        <v>#REF!</v>
      </c>
      <c r="Z1068" s="298"/>
      <c r="AA1068" s="305" t="e">
        <f t="shared" si="420"/>
        <v>#REF!</v>
      </c>
      <c r="AB1068" s="301" t="e" cm="1">
        <f t="array" ref="AB1068">IF( $AA1068="", "", INDEX(聲母資料表, $AA1068, AB$5))</f>
        <v>#REF!</v>
      </c>
      <c r="AC1068" s="301" t="e" cm="1">
        <f t="array" ref="AC1068">IF( $AA1068="", "", INDEX(聲母資料表, $AA1068, AC$5))</f>
        <v>#REF!</v>
      </c>
      <c r="AD1068" s="305" t="e">
        <f t="shared" si="421"/>
        <v>#REF!</v>
      </c>
      <c r="AE1068" s="301" t="e" cm="1">
        <f t="array" ref="AE1068">IF( $X1068, "", INDEX(韻母資料表, AD1068, AE$5))</f>
        <v>#REF!</v>
      </c>
      <c r="AF1068" s="301" t="e" cm="1">
        <f t="array" ref="AF1068">IF( $X1068, "", INDEX(韻母資料表, AE1068, AF$5))</f>
        <v>#REF!</v>
      </c>
      <c r="AG1068" s="298"/>
      <c r="AH1068" s="301" t="e">
        <f t="array" ref="AH1068">IF( $X1068, "", IF( INDEX(韻母資料表, AD1068, $AH$5) = "入聲", TRUE, FALSE) )</f>
        <v>#REF!</v>
      </c>
      <c r="AI1068" s="302" t="e">
        <f t="shared" si="422"/>
        <v>#REF!</v>
      </c>
      <c r="AJ1068" s="302" t="e">
        <f t="shared" si="426"/>
        <v>#REF!</v>
      </c>
      <c r="AK1068" s="362" t="e">
        <f t="array" ref="AK1068">IF( $X1068, "", INDEX(韻母資料表, $AD1068, $AK$5))</f>
        <v>#REF!</v>
      </c>
      <c r="AL1068" s="362" t="e">
        <f t="array" ref="AL1068">IF($X1068, "", INDEX(白話字韻母八聲調資料表, $AE1068, $AJ1068))</f>
        <v>#REF!</v>
      </c>
      <c r="AM1068" s="298"/>
      <c r="AN1068" s="362" t="e" cm="1">
        <f t="array" ref="AN1068">IF($W1068, "", INDEX(聲母資料表, $AA1068, AN$5))</f>
        <v>#REF!</v>
      </c>
      <c r="AO1068" s="367" t="e" cm="1">
        <f t="array" ref="AO1068">IF($X1068, "", INDEX(韻母資料表, $AD1068, AO$5))</f>
        <v>#REF!</v>
      </c>
      <c r="AP1068" s="362" t="e" cm="1">
        <f t="array" ref="AP1068">IF($X1068, "", INDEX(台羅韻母八聲調資料表, $AE1068, $F1068))</f>
        <v>#REF!</v>
      </c>
      <c r="AQ1068" s="298"/>
      <c r="AR1068" s="302" t="e">
        <f t="array" ref="AR1068">IF($W1068, "", INDEX(聲母資料表, $AA1068, $AR$5))</f>
        <v>#REF!</v>
      </c>
      <c r="AS1068" s="303" t="e">
        <f t="array" ref="AS1068">IF($X1068, "", INDEX(韻母資料表, $AD1068, $AS$5))</f>
        <v>#REF!</v>
      </c>
      <c r="AT1068" s="302" t="e">
        <f t="array" ref="AT1068">IF($X1068, "", INDEX(閩拼韻母八聲調資料表, $AE1068, $AJ1068))</f>
        <v>#REF!</v>
      </c>
      <c r="AV1068" s="301" t="b">
        <f t="shared" si="424"/>
        <v>0</v>
      </c>
      <c r="AW1068" s="301" t="str">
        <f>IF( $AV1068, IFERROR( IF(MATCH( $E1068, 顎音化聲母!$H$9:$H$37, 0), TRUE, FALSE), FALSE), "")</f>
        <v/>
      </c>
      <c r="AX1068" s="301" t="str">
        <f t="array" ref="AX1068">IF( AND($AV1068, $AW1068), INDEX(顎音化聲母資料表, MATCH( $D1068 &amp; $E1068, 顎音化聲母!$L$5:$L$136, 0), 3), "")</f>
        <v/>
      </c>
      <c r="AY1068" s="301" t="e">
        <f t="shared" si="423"/>
        <v>#REF!</v>
      </c>
      <c r="AZ1068" s="362" t="e">
        <f t="array" ref="AZ1068">IF($AY1068="", "", IF( $AX1068&lt;&gt;"", $AX1068,INDEX(聲母資料表, $AY1068, $AZ$5)))</f>
        <v>#REF!</v>
      </c>
      <c r="BA1068" s="362" t="e">
        <f t="array" ref="BA1068">IF($X1068, "", INDEX(方音八音反切資料表, $AE1068, $AJ1068))</f>
        <v>#REF!</v>
      </c>
    </row>
    <row r="1069" spans="2:53">
      <c r="B1069" s="307">
        <f t="shared" si="405"/>
        <v>1062</v>
      </c>
      <c r="C1069" s="404" t="e">
        <f>MID(#REF!, B1069, 1)</f>
        <v>#REF!</v>
      </c>
      <c r="D1069" s="312"/>
      <c r="E1069" s="312"/>
      <c r="F1069" s="296"/>
      <c r="G1069" s="418" t="e">
        <f t="shared" si="406"/>
        <v>#REF!</v>
      </c>
      <c r="H1069" s="269" t="e" cm="1">
        <f t="array" ref="H1069">IF( OR($U1069, NOT($V1069), $X1069), "",  $AF1069 &amp; INDEX(中文數值資料表, $AJ1069, 2) &amp; $AC1069)</f>
        <v>#REF!</v>
      </c>
      <c r="I1069" s="332" t="e">
        <f t="shared" si="407"/>
        <v>#REF!</v>
      </c>
      <c r="J1069" s="333" t="e">
        <f t="shared" si="408"/>
        <v>#REF!</v>
      </c>
      <c r="K1069" s="334" t="e">
        <f t="shared" si="409"/>
        <v>#REF!</v>
      </c>
      <c r="L1069" s="335" t="e">
        <f t="shared" si="410"/>
        <v>#REF!</v>
      </c>
      <c r="M1069" s="270" t="e">
        <f t="shared" ca="1" si="411"/>
        <v>#REF!</v>
      </c>
      <c r="N1069" s="270" t="e">
        <f t="shared" ca="1" si="412"/>
        <v>#REF!</v>
      </c>
      <c r="O1069" s="270" t="e">
        <f t="shared" ca="1" si="413"/>
        <v>#REF!</v>
      </c>
      <c r="P1069" s="270" t="e">
        <f t="shared" ca="1" si="428"/>
        <v>#REF!</v>
      </c>
      <c r="Q1069" s="270" t="e">
        <f t="shared" ca="1" si="428"/>
        <v>#REF!</v>
      </c>
      <c r="R1069" s="271" t="e">
        <f t="shared" ca="1" si="414"/>
        <v>#REF!</v>
      </c>
      <c r="S1069" s="271" t="e">
        <f t="shared" ca="1" si="415"/>
        <v>#REF!</v>
      </c>
      <c r="T1069" s="244"/>
      <c r="U1069" s="272" t="b">
        <f t="shared" si="416"/>
        <v>0</v>
      </c>
      <c r="V1069" s="272" t="e">
        <f t="shared" si="417"/>
        <v>#REF!</v>
      </c>
      <c r="W1069" s="272" t="e">
        <f t="shared" si="425"/>
        <v>#REF!</v>
      </c>
      <c r="X1069" s="272" t="e">
        <f t="shared" si="418"/>
        <v>#REF!</v>
      </c>
      <c r="Y1069" s="272" t="e">
        <f t="shared" si="419"/>
        <v>#REF!</v>
      </c>
      <c r="Z1069" s="298"/>
      <c r="AA1069" s="305" t="e">
        <f t="shared" si="420"/>
        <v>#REF!</v>
      </c>
      <c r="AB1069" s="301" t="e" cm="1">
        <f t="array" ref="AB1069">IF( $AA1069="", "", INDEX(聲母資料表, $AA1069, AB$5))</f>
        <v>#REF!</v>
      </c>
      <c r="AC1069" s="301" t="e" cm="1">
        <f t="array" ref="AC1069">IF( $AA1069="", "", INDEX(聲母資料表, $AA1069, AC$5))</f>
        <v>#REF!</v>
      </c>
      <c r="AD1069" s="305" t="e">
        <f t="shared" si="421"/>
        <v>#REF!</v>
      </c>
      <c r="AE1069" s="301" t="e" cm="1">
        <f t="array" ref="AE1069">IF( $X1069, "", INDEX(韻母資料表, AD1069, AE$5))</f>
        <v>#REF!</v>
      </c>
      <c r="AF1069" s="301" t="e" cm="1">
        <f t="array" ref="AF1069">IF( $X1069, "", INDEX(韻母資料表, AE1069, AF$5))</f>
        <v>#REF!</v>
      </c>
      <c r="AG1069" s="298"/>
      <c r="AH1069" s="301" t="e">
        <f t="array" ref="AH1069">IF( $X1069, "", IF( INDEX(韻母資料表, AD1069, $AH$5) = "入聲", TRUE, FALSE) )</f>
        <v>#REF!</v>
      </c>
      <c r="AI1069" s="302" t="e">
        <f t="shared" si="422"/>
        <v>#REF!</v>
      </c>
      <c r="AJ1069" s="302" t="e">
        <f t="shared" si="426"/>
        <v>#REF!</v>
      </c>
      <c r="AK1069" s="362" t="e">
        <f t="array" ref="AK1069">IF( $X1069, "", INDEX(韻母資料表, $AD1069, $AK$5))</f>
        <v>#REF!</v>
      </c>
      <c r="AL1069" s="362" t="e">
        <f t="array" ref="AL1069">IF($X1069, "", INDEX(白話字韻母八聲調資料表, $AE1069, $AJ1069))</f>
        <v>#REF!</v>
      </c>
      <c r="AM1069" s="298"/>
      <c r="AN1069" s="362" t="e" cm="1">
        <f t="array" ref="AN1069">IF($W1069, "", INDEX(聲母資料表, $AA1069, AN$5))</f>
        <v>#REF!</v>
      </c>
      <c r="AO1069" s="367" t="e" cm="1">
        <f t="array" ref="AO1069">IF($X1069, "", INDEX(韻母資料表, $AD1069, AO$5))</f>
        <v>#REF!</v>
      </c>
      <c r="AP1069" s="362" t="e" cm="1">
        <f t="array" ref="AP1069">IF($X1069, "", INDEX(台羅韻母八聲調資料表, $AE1069, $F1069))</f>
        <v>#REF!</v>
      </c>
      <c r="AQ1069" s="298"/>
      <c r="AR1069" s="302" t="e">
        <f t="array" ref="AR1069">IF($W1069, "", INDEX(聲母資料表, $AA1069, $AR$5))</f>
        <v>#REF!</v>
      </c>
      <c r="AS1069" s="303" t="e">
        <f t="array" ref="AS1069">IF($X1069, "", INDEX(韻母資料表, $AD1069, $AS$5))</f>
        <v>#REF!</v>
      </c>
      <c r="AT1069" s="302" t="e">
        <f t="array" ref="AT1069">IF($X1069, "", INDEX(閩拼韻母八聲調資料表, $AE1069, $AJ1069))</f>
        <v>#REF!</v>
      </c>
      <c r="AV1069" s="301" t="b">
        <f t="shared" si="424"/>
        <v>0</v>
      </c>
      <c r="AW1069" s="301" t="str">
        <f>IF( $AV1069, IFERROR( IF(MATCH( $E1069, 顎音化聲母!$H$9:$H$37, 0), TRUE, FALSE), FALSE), "")</f>
        <v/>
      </c>
      <c r="AX1069" s="301" t="str">
        <f t="array" ref="AX1069">IF( AND($AV1069, $AW1069), INDEX(顎音化聲母資料表, MATCH( $D1069 &amp; $E1069, 顎音化聲母!$L$5:$L$136, 0), 3), "")</f>
        <v/>
      </c>
      <c r="AY1069" s="301" t="e">
        <f t="shared" si="423"/>
        <v>#REF!</v>
      </c>
      <c r="AZ1069" s="362" t="e">
        <f t="array" ref="AZ1069">IF($AY1069="", "", IF( $AX1069&lt;&gt;"", $AX1069,INDEX(聲母資料表, $AY1069, $AZ$5)))</f>
        <v>#REF!</v>
      </c>
      <c r="BA1069" s="362" t="e">
        <f t="array" ref="BA1069">IF($X1069, "", INDEX(方音八音反切資料表, $AE1069, $AJ1069))</f>
        <v>#REF!</v>
      </c>
    </row>
    <row r="1070" spans="2:53">
      <c r="B1070" s="307">
        <f t="shared" si="405"/>
        <v>1063</v>
      </c>
      <c r="C1070" s="404" t="e">
        <f>MID(#REF!, B1070, 1)</f>
        <v>#REF!</v>
      </c>
      <c r="D1070" s="312"/>
      <c r="E1070" s="312"/>
      <c r="F1070" s="296"/>
      <c r="G1070" s="418" t="e">
        <f t="shared" si="406"/>
        <v>#REF!</v>
      </c>
      <c r="H1070" s="269" t="e" cm="1">
        <f t="array" ref="H1070">IF( OR($U1070, NOT($V1070), $X1070), "",  $AF1070 &amp; INDEX(中文數值資料表, $AJ1070, 2) &amp; $AC1070)</f>
        <v>#REF!</v>
      </c>
      <c r="I1070" s="332" t="e">
        <f t="shared" si="407"/>
        <v>#REF!</v>
      </c>
      <c r="J1070" s="333" t="e">
        <f t="shared" si="408"/>
        <v>#REF!</v>
      </c>
      <c r="K1070" s="334" t="e">
        <f t="shared" si="409"/>
        <v>#REF!</v>
      </c>
      <c r="L1070" s="335" t="e">
        <f t="shared" si="410"/>
        <v>#REF!</v>
      </c>
      <c r="M1070" s="270" t="e">
        <f t="shared" ca="1" si="411"/>
        <v>#REF!</v>
      </c>
      <c r="N1070" s="270" t="e">
        <f t="shared" ca="1" si="412"/>
        <v>#REF!</v>
      </c>
      <c r="O1070" s="270" t="e">
        <f t="shared" ca="1" si="413"/>
        <v>#REF!</v>
      </c>
      <c r="P1070" s="270" t="e">
        <f t="shared" ca="1" si="428"/>
        <v>#REF!</v>
      </c>
      <c r="Q1070" s="270" t="e">
        <f t="shared" ca="1" si="428"/>
        <v>#REF!</v>
      </c>
      <c r="R1070" s="271" t="e">
        <f t="shared" ca="1" si="414"/>
        <v>#REF!</v>
      </c>
      <c r="S1070" s="271" t="e">
        <f t="shared" ca="1" si="415"/>
        <v>#REF!</v>
      </c>
      <c r="T1070" s="244"/>
      <c r="U1070" s="272" t="b">
        <f t="shared" si="416"/>
        <v>0</v>
      </c>
      <c r="V1070" s="272" t="e">
        <f t="shared" si="417"/>
        <v>#REF!</v>
      </c>
      <c r="W1070" s="272" t="e">
        <f t="shared" si="425"/>
        <v>#REF!</v>
      </c>
      <c r="X1070" s="272" t="e">
        <f t="shared" si="418"/>
        <v>#REF!</v>
      </c>
      <c r="Y1070" s="272" t="e">
        <f t="shared" si="419"/>
        <v>#REF!</v>
      </c>
      <c r="Z1070" s="298"/>
      <c r="AA1070" s="305" t="e">
        <f t="shared" si="420"/>
        <v>#REF!</v>
      </c>
      <c r="AB1070" s="301" t="e" cm="1">
        <f t="array" ref="AB1070">IF( $AA1070="", "", INDEX(聲母資料表, $AA1070, AB$5))</f>
        <v>#REF!</v>
      </c>
      <c r="AC1070" s="301" t="e" cm="1">
        <f t="array" ref="AC1070">IF( $AA1070="", "", INDEX(聲母資料表, $AA1070, AC$5))</f>
        <v>#REF!</v>
      </c>
      <c r="AD1070" s="305" t="e">
        <f t="shared" si="421"/>
        <v>#REF!</v>
      </c>
      <c r="AE1070" s="301" t="e" cm="1">
        <f t="array" ref="AE1070">IF( $X1070, "", INDEX(韻母資料表, AD1070, AE$5))</f>
        <v>#REF!</v>
      </c>
      <c r="AF1070" s="301" t="e" cm="1">
        <f t="array" ref="AF1070">IF( $X1070, "", INDEX(韻母資料表, AE1070, AF$5))</f>
        <v>#REF!</v>
      </c>
      <c r="AG1070" s="298"/>
      <c r="AH1070" s="301" t="e">
        <f t="array" ref="AH1070">IF( $X1070, "", IF( INDEX(韻母資料表, AD1070, $AH$5) = "入聲", TRUE, FALSE) )</f>
        <v>#REF!</v>
      </c>
      <c r="AI1070" s="302" t="e">
        <f t="shared" si="422"/>
        <v>#REF!</v>
      </c>
      <c r="AJ1070" s="302" t="e">
        <f t="shared" si="426"/>
        <v>#REF!</v>
      </c>
      <c r="AK1070" s="362" t="e">
        <f t="array" ref="AK1070">IF( $X1070, "", INDEX(韻母資料表, $AD1070, $AK$5))</f>
        <v>#REF!</v>
      </c>
      <c r="AL1070" s="362" t="e">
        <f t="array" ref="AL1070">IF($X1070, "", INDEX(白話字韻母八聲調資料表, $AE1070, $AJ1070))</f>
        <v>#REF!</v>
      </c>
      <c r="AM1070" s="298"/>
      <c r="AN1070" s="362" t="e" cm="1">
        <f t="array" ref="AN1070">IF($W1070, "", INDEX(聲母資料表, $AA1070, AN$5))</f>
        <v>#REF!</v>
      </c>
      <c r="AO1070" s="367" t="e" cm="1">
        <f t="array" ref="AO1070">IF($X1070, "", INDEX(韻母資料表, $AD1070, AO$5))</f>
        <v>#REF!</v>
      </c>
      <c r="AP1070" s="362" t="e" cm="1">
        <f t="array" ref="AP1070">IF($X1070, "", INDEX(台羅韻母八聲調資料表, $AE1070, $F1070))</f>
        <v>#REF!</v>
      </c>
      <c r="AQ1070" s="298"/>
      <c r="AR1070" s="302" t="e">
        <f t="array" ref="AR1070">IF($W1070, "", INDEX(聲母資料表, $AA1070, $AR$5))</f>
        <v>#REF!</v>
      </c>
      <c r="AS1070" s="303" t="e">
        <f t="array" ref="AS1070">IF($X1070, "", INDEX(韻母資料表, $AD1070, $AS$5))</f>
        <v>#REF!</v>
      </c>
      <c r="AT1070" s="302" t="e">
        <f t="array" ref="AT1070">IF($X1070, "", INDEX(閩拼韻母八聲調資料表, $AE1070, $AJ1070))</f>
        <v>#REF!</v>
      </c>
      <c r="AV1070" s="301" t="b">
        <f t="shared" si="424"/>
        <v>0</v>
      </c>
      <c r="AW1070" s="301" t="str">
        <f>IF( $AV1070, IFERROR( IF(MATCH( $E1070, 顎音化聲母!$H$9:$H$37, 0), TRUE, FALSE), FALSE), "")</f>
        <v/>
      </c>
      <c r="AX1070" s="301" t="str">
        <f t="array" ref="AX1070">IF( AND($AV1070, $AW1070), INDEX(顎音化聲母資料表, MATCH( $D1070 &amp; $E1070, 顎音化聲母!$L$5:$L$136, 0), 3), "")</f>
        <v/>
      </c>
      <c r="AY1070" s="301" t="e">
        <f t="shared" si="423"/>
        <v>#REF!</v>
      </c>
      <c r="AZ1070" s="362" t="e">
        <f t="array" ref="AZ1070">IF($AY1070="", "", IF( $AX1070&lt;&gt;"", $AX1070,INDEX(聲母資料表, $AY1070, $AZ$5)))</f>
        <v>#REF!</v>
      </c>
      <c r="BA1070" s="362" t="e">
        <f t="array" ref="BA1070">IF($X1070, "", INDEX(方音八音反切資料表, $AE1070, $AJ1070))</f>
        <v>#REF!</v>
      </c>
    </row>
    <row r="1071" spans="2:53">
      <c r="B1071" s="307">
        <f t="shared" si="405"/>
        <v>1064</v>
      </c>
      <c r="C1071" s="404" t="e">
        <f>MID(#REF!, B1071, 1)</f>
        <v>#REF!</v>
      </c>
      <c r="D1071" s="312"/>
      <c r="E1071" s="312"/>
      <c r="F1071" s="296"/>
      <c r="G1071" s="418" t="e">
        <f t="shared" si="406"/>
        <v>#REF!</v>
      </c>
      <c r="H1071" s="269" t="e" cm="1">
        <f t="array" ref="H1071">IF( OR($U1071, NOT($V1071), $X1071), "",  $AF1071 &amp; INDEX(中文數值資料表, $AJ1071, 2) &amp; $AC1071)</f>
        <v>#REF!</v>
      </c>
      <c r="I1071" s="332" t="e">
        <f t="shared" si="407"/>
        <v>#REF!</v>
      </c>
      <c r="J1071" s="333" t="e">
        <f t="shared" si="408"/>
        <v>#REF!</v>
      </c>
      <c r="K1071" s="334" t="e">
        <f t="shared" si="409"/>
        <v>#REF!</v>
      </c>
      <c r="L1071" s="335" t="e">
        <f t="shared" si="410"/>
        <v>#REF!</v>
      </c>
      <c r="M1071" s="270" t="e">
        <f t="shared" ca="1" si="411"/>
        <v>#REF!</v>
      </c>
      <c r="N1071" s="270" t="e">
        <f t="shared" ca="1" si="412"/>
        <v>#REF!</v>
      </c>
      <c r="O1071" s="270" t="e">
        <f t="shared" ca="1" si="413"/>
        <v>#REF!</v>
      </c>
      <c r="P1071" s="270" t="e">
        <f t="shared" ca="1" si="428"/>
        <v>#REF!</v>
      </c>
      <c r="Q1071" s="270" t="e">
        <f t="shared" ca="1" si="428"/>
        <v>#REF!</v>
      </c>
      <c r="R1071" s="271" t="e">
        <f t="shared" ca="1" si="414"/>
        <v>#REF!</v>
      </c>
      <c r="S1071" s="271" t="e">
        <f t="shared" ca="1" si="415"/>
        <v>#REF!</v>
      </c>
      <c r="T1071" s="244"/>
      <c r="U1071" s="272" t="b">
        <f t="shared" si="416"/>
        <v>0</v>
      </c>
      <c r="V1071" s="272" t="e">
        <f t="shared" si="417"/>
        <v>#REF!</v>
      </c>
      <c r="W1071" s="272" t="e">
        <f t="shared" si="425"/>
        <v>#REF!</v>
      </c>
      <c r="X1071" s="272" t="e">
        <f t="shared" si="418"/>
        <v>#REF!</v>
      </c>
      <c r="Y1071" s="272" t="e">
        <f t="shared" si="419"/>
        <v>#REF!</v>
      </c>
      <c r="Z1071" s="298"/>
      <c r="AA1071" s="305" t="e">
        <f t="shared" si="420"/>
        <v>#REF!</v>
      </c>
      <c r="AB1071" s="301" t="e" cm="1">
        <f t="array" ref="AB1071">IF( $AA1071="", "", INDEX(聲母資料表, $AA1071, AB$5))</f>
        <v>#REF!</v>
      </c>
      <c r="AC1071" s="301" t="e" cm="1">
        <f t="array" ref="AC1071">IF( $AA1071="", "", INDEX(聲母資料表, $AA1071, AC$5))</f>
        <v>#REF!</v>
      </c>
      <c r="AD1071" s="305" t="e">
        <f t="shared" si="421"/>
        <v>#REF!</v>
      </c>
      <c r="AE1071" s="301" t="e" cm="1">
        <f t="array" ref="AE1071">IF( $X1071, "", INDEX(韻母資料表, AD1071, AE$5))</f>
        <v>#REF!</v>
      </c>
      <c r="AF1071" s="301" t="e" cm="1">
        <f t="array" ref="AF1071">IF( $X1071, "", INDEX(韻母資料表, AE1071, AF$5))</f>
        <v>#REF!</v>
      </c>
      <c r="AG1071" s="298"/>
      <c r="AH1071" s="301" t="e">
        <f t="array" ref="AH1071">IF( $X1071, "", IF( INDEX(韻母資料表, AD1071, $AH$5) = "入聲", TRUE, FALSE) )</f>
        <v>#REF!</v>
      </c>
      <c r="AI1071" s="302" t="e">
        <f t="shared" si="422"/>
        <v>#REF!</v>
      </c>
      <c r="AJ1071" s="302" t="e">
        <f t="shared" si="426"/>
        <v>#REF!</v>
      </c>
      <c r="AK1071" s="362" t="e">
        <f t="array" ref="AK1071">IF( $X1071, "", INDEX(韻母資料表, $AD1071, $AK$5))</f>
        <v>#REF!</v>
      </c>
      <c r="AL1071" s="362" t="e">
        <f t="array" ref="AL1071">IF($X1071, "", INDEX(白話字韻母八聲調資料表, $AE1071, $AJ1071))</f>
        <v>#REF!</v>
      </c>
      <c r="AM1071" s="298"/>
      <c r="AN1071" s="362" t="e" cm="1">
        <f t="array" ref="AN1071">IF($W1071, "", INDEX(聲母資料表, $AA1071, AN$5))</f>
        <v>#REF!</v>
      </c>
      <c r="AO1071" s="367" t="e" cm="1">
        <f t="array" ref="AO1071">IF($X1071, "", INDEX(韻母資料表, $AD1071, AO$5))</f>
        <v>#REF!</v>
      </c>
      <c r="AP1071" s="362" t="e" cm="1">
        <f t="array" ref="AP1071">IF($X1071, "", INDEX(台羅韻母八聲調資料表, $AE1071, $F1071))</f>
        <v>#REF!</v>
      </c>
      <c r="AQ1071" s="298"/>
      <c r="AR1071" s="302" t="e">
        <f t="array" ref="AR1071">IF($W1071, "", INDEX(聲母資料表, $AA1071, $AR$5))</f>
        <v>#REF!</v>
      </c>
      <c r="AS1071" s="303" t="e">
        <f t="array" ref="AS1071">IF($X1071, "", INDEX(韻母資料表, $AD1071, $AS$5))</f>
        <v>#REF!</v>
      </c>
      <c r="AT1071" s="302" t="e">
        <f t="array" ref="AT1071">IF($X1071, "", INDEX(閩拼韻母八聲調資料表, $AE1071, $AJ1071))</f>
        <v>#REF!</v>
      </c>
      <c r="AV1071" s="301" t="b">
        <f t="shared" si="424"/>
        <v>0</v>
      </c>
      <c r="AW1071" s="301" t="str">
        <f>IF( $AV1071, IFERROR( IF(MATCH( $E1071, 顎音化聲母!$H$9:$H$37, 0), TRUE, FALSE), FALSE), "")</f>
        <v/>
      </c>
      <c r="AX1071" s="301" t="str">
        <f t="array" ref="AX1071">IF( AND($AV1071, $AW1071), INDEX(顎音化聲母資料表, MATCH( $D1071 &amp; $E1071, 顎音化聲母!$L$5:$L$136, 0), 3), "")</f>
        <v/>
      </c>
      <c r="AY1071" s="301" t="e">
        <f t="shared" si="423"/>
        <v>#REF!</v>
      </c>
      <c r="AZ1071" s="362" t="e">
        <f t="array" ref="AZ1071">IF($AY1071="", "", IF( $AX1071&lt;&gt;"", $AX1071,INDEX(聲母資料表, $AY1071, $AZ$5)))</f>
        <v>#REF!</v>
      </c>
      <c r="BA1071" s="362" t="e">
        <f t="array" ref="BA1071">IF($X1071, "", INDEX(方音八音反切資料表, $AE1071, $AJ1071))</f>
        <v>#REF!</v>
      </c>
    </row>
    <row r="1072" spans="2:53">
      <c r="B1072" s="307">
        <f t="shared" si="405"/>
        <v>1065</v>
      </c>
      <c r="C1072" s="404" t="e">
        <f>MID(#REF!, B1072, 1)</f>
        <v>#REF!</v>
      </c>
      <c r="D1072" s="312"/>
      <c r="E1072" s="312"/>
      <c r="F1072" s="296"/>
      <c r="G1072" s="418" t="e">
        <f t="shared" si="406"/>
        <v>#REF!</v>
      </c>
      <c r="H1072" s="269" t="e" cm="1">
        <f t="array" ref="H1072">IF( OR($U1072, NOT($V1072), $X1072), "",  $AF1072 &amp; INDEX(中文數值資料表, $AJ1072, 2) &amp; $AC1072)</f>
        <v>#REF!</v>
      </c>
      <c r="I1072" s="332" t="e">
        <f t="shared" si="407"/>
        <v>#REF!</v>
      </c>
      <c r="J1072" s="333" t="e">
        <f t="shared" si="408"/>
        <v>#REF!</v>
      </c>
      <c r="K1072" s="334" t="e">
        <f t="shared" si="409"/>
        <v>#REF!</v>
      </c>
      <c r="L1072" s="335" t="e">
        <f t="shared" si="410"/>
        <v>#REF!</v>
      </c>
      <c r="M1072" s="270" t="e">
        <f t="shared" ca="1" si="411"/>
        <v>#REF!</v>
      </c>
      <c r="N1072" s="270" t="e">
        <f t="shared" ca="1" si="412"/>
        <v>#REF!</v>
      </c>
      <c r="O1072" s="270" t="e">
        <f t="shared" ca="1" si="413"/>
        <v>#REF!</v>
      </c>
      <c r="P1072" s="270" t="e">
        <f t="shared" ca="1" si="428"/>
        <v>#REF!</v>
      </c>
      <c r="Q1072" s="270" t="e">
        <f t="shared" ca="1" si="428"/>
        <v>#REF!</v>
      </c>
      <c r="R1072" s="271" t="e">
        <f t="shared" ca="1" si="414"/>
        <v>#REF!</v>
      </c>
      <c r="S1072" s="271" t="e">
        <f t="shared" ca="1" si="415"/>
        <v>#REF!</v>
      </c>
      <c r="T1072" s="244"/>
      <c r="U1072" s="272" t="b">
        <f t="shared" si="416"/>
        <v>0</v>
      </c>
      <c r="V1072" s="272" t="e">
        <f t="shared" si="417"/>
        <v>#REF!</v>
      </c>
      <c r="W1072" s="272" t="e">
        <f t="shared" si="425"/>
        <v>#REF!</v>
      </c>
      <c r="X1072" s="272" t="e">
        <f t="shared" si="418"/>
        <v>#REF!</v>
      </c>
      <c r="Y1072" s="272" t="e">
        <f t="shared" si="419"/>
        <v>#REF!</v>
      </c>
      <c r="Z1072" s="298"/>
      <c r="AA1072" s="305" t="e">
        <f t="shared" si="420"/>
        <v>#REF!</v>
      </c>
      <c r="AB1072" s="301" t="e" cm="1">
        <f t="array" ref="AB1072">IF( $AA1072="", "", INDEX(聲母資料表, $AA1072, AB$5))</f>
        <v>#REF!</v>
      </c>
      <c r="AC1072" s="301" t="e" cm="1">
        <f t="array" ref="AC1072">IF( $AA1072="", "", INDEX(聲母資料表, $AA1072, AC$5))</f>
        <v>#REF!</v>
      </c>
      <c r="AD1072" s="305" t="e">
        <f t="shared" si="421"/>
        <v>#REF!</v>
      </c>
      <c r="AE1072" s="301" t="e" cm="1">
        <f t="array" ref="AE1072">IF( $X1072, "", INDEX(韻母資料表, AD1072, AE$5))</f>
        <v>#REF!</v>
      </c>
      <c r="AF1072" s="301" t="e" cm="1">
        <f t="array" ref="AF1072">IF( $X1072, "", INDEX(韻母資料表, AE1072, AF$5))</f>
        <v>#REF!</v>
      </c>
      <c r="AG1072" s="298"/>
      <c r="AH1072" s="301" t="e">
        <f t="array" ref="AH1072">IF( $X1072, "", IF( INDEX(韻母資料表, AD1072, $AH$5) = "入聲", TRUE, FALSE) )</f>
        <v>#REF!</v>
      </c>
      <c r="AI1072" s="302" t="e">
        <f t="shared" si="422"/>
        <v>#REF!</v>
      </c>
      <c r="AJ1072" s="302" t="e">
        <f t="shared" si="426"/>
        <v>#REF!</v>
      </c>
      <c r="AK1072" s="362" t="e">
        <f t="array" ref="AK1072">IF( $X1072, "", INDEX(韻母資料表, $AD1072, $AK$5))</f>
        <v>#REF!</v>
      </c>
      <c r="AL1072" s="362" t="e">
        <f t="array" ref="AL1072">IF($X1072, "", INDEX(白話字韻母八聲調資料表, $AE1072, $AJ1072))</f>
        <v>#REF!</v>
      </c>
      <c r="AM1072" s="298"/>
      <c r="AN1072" s="362" t="e" cm="1">
        <f t="array" ref="AN1072">IF($W1072, "", INDEX(聲母資料表, $AA1072, AN$5))</f>
        <v>#REF!</v>
      </c>
      <c r="AO1072" s="367" t="e" cm="1">
        <f t="array" ref="AO1072">IF($X1072, "", INDEX(韻母資料表, $AD1072, AO$5))</f>
        <v>#REF!</v>
      </c>
      <c r="AP1072" s="362" t="e" cm="1">
        <f t="array" ref="AP1072">IF($X1072, "", INDEX(台羅韻母八聲調資料表, $AE1072, $F1072))</f>
        <v>#REF!</v>
      </c>
      <c r="AQ1072" s="298"/>
      <c r="AR1072" s="302" t="e">
        <f t="array" ref="AR1072">IF($W1072, "", INDEX(聲母資料表, $AA1072, $AR$5))</f>
        <v>#REF!</v>
      </c>
      <c r="AS1072" s="303" t="e">
        <f t="array" ref="AS1072">IF($X1072, "", INDEX(韻母資料表, $AD1072, $AS$5))</f>
        <v>#REF!</v>
      </c>
      <c r="AT1072" s="302" t="e">
        <f t="array" ref="AT1072">IF($X1072, "", INDEX(閩拼韻母八聲調資料表, $AE1072, $AJ1072))</f>
        <v>#REF!</v>
      </c>
      <c r="AV1072" s="301" t="b">
        <f t="shared" si="424"/>
        <v>0</v>
      </c>
      <c r="AW1072" s="301" t="str">
        <f>IF( $AV1072, IFERROR( IF(MATCH( $E1072, 顎音化聲母!$H$9:$H$37, 0), TRUE, FALSE), FALSE), "")</f>
        <v/>
      </c>
      <c r="AX1072" s="301" t="str">
        <f t="array" ref="AX1072">IF( AND($AV1072, $AW1072), INDEX(顎音化聲母資料表, MATCH( $D1072 &amp; $E1072, 顎音化聲母!$L$5:$L$136, 0), 3), "")</f>
        <v/>
      </c>
      <c r="AY1072" s="301" t="e">
        <f t="shared" si="423"/>
        <v>#REF!</v>
      </c>
      <c r="AZ1072" s="362" t="e">
        <f t="array" ref="AZ1072">IF($AY1072="", "", IF( $AX1072&lt;&gt;"", $AX1072,INDEX(聲母資料表, $AY1072, $AZ$5)))</f>
        <v>#REF!</v>
      </c>
      <c r="BA1072" s="362" t="e">
        <f t="array" ref="BA1072">IF($X1072, "", INDEX(方音八音反切資料表, $AE1072, $AJ1072))</f>
        <v>#REF!</v>
      </c>
    </row>
    <row r="1073" spans="2:53">
      <c r="B1073" s="307">
        <f t="shared" si="405"/>
        <v>1066</v>
      </c>
      <c r="C1073" s="404" t="e">
        <f>MID(#REF!, B1073, 1)</f>
        <v>#REF!</v>
      </c>
      <c r="D1073" s="312"/>
      <c r="E1073" s="312"/>
      <c r="F1073" s="296"/>
      <c r="G1073" s="418" t="e">
        <f t="shared" si="406"/>
        <v>#REF!</v>
      </c>
      <c r="H1073" s="269" t="e" cm="1">
        <f t="array" ref="H1073">IF( OR($U1073, NOT($V1073), $X1073), "",  $AF1073 &amp; INDEX(中文數值資料表, $AJ1073, 2) &amp; $AC1073)</f>
        <v>#REF!</v>
      </c>
      <c r="I1073" s="332" t="e">
        <f t="shared" si="407"/>
        <v>#REF!</v>
      </c>
      <c r="J1073" s="333" t="e">
        <f t="shared" si="408"/>
        <v>#REF!</v>
      </c>
      <c r="K1073" s="334" t="e">
        <f t="shared" si="409"/>
        <v>#REF!</v>
      </c>
      <c r="L1073" s="335" t="e">
        <f t="shared" si="410"/>
        <v>#REF!</v>
      </c>
      <c r="M1073" s="270" t="e">
        <f t="shared" ca="1" si="411"/>
        <v>#REF!</v>
      </c>
      <c r="N1073" s="270" t="e">
        <f t="shared" ca="1" si="412"/>
        <v>#REF!</v>
      </c>
      <c r="O1073" s="270" t="e">
        <f t="shared" ca="1" si="413"/>
        <v>#REF!</v>
      </c>
      <c r="P1073" s="270" t="e">
        <f t="shared" ca="1" si="428"/>
        <v>#REF!</v>
      </c>
      <c r="Q1073" s="270" t="e">
        <f t="shared" ca="1" si="428"/>
        <v>#REF!</v>
      </c>
      <c r="R1073" s="271" t="e">
        <f t="shared" ca="1" si="414"/>
        <v>#REF!</v>
      </c>
      <c r="S1073" s="271" t="e">
        <f t="shared" ca="1" si="415"/>
        <v>#REF!</v>
      </c>
      <c r="T1073" s="244"/>
      <c r="U1073" s="272" t="b">
        <f t="shared" si="416"/>
        <v>0</v>
      </c>
      <c r="V1073" s="272" t="e">
        <f t="shared" si="417"/>
        <v>#REF!</v>
      </c>
      <c r="W1073" s="272" t="e">
        <f t="shared" si="425"/>
        <v>#REF!</v>
      </c>
      <c r="X1073" s="272" t="e">
        <f t="shared" si="418"/>
        <v>#REF!</v>
      </c>
      <c r="Y1073" s="272" t="e">
        <f t="shared" si="419"/>
        <v>#REF!</v>
      </c>
      <c r="Z1073" s="298"/>
      <c r="AA1073" s="305" t="e">
        <f t="shared" si="420"/>
        <v>#REF!</v>
      </c>
      <c r="AB1073" s="301" t="e" cm="1">
        <f t="array" ref="AB1073">IF( $AA1073="", "", INDEX(聲母資料表, $AA1073, AB$5))</f>
        <v>#REF!</v>
      </c>
      <c r="AC1073" s="301" t="e" cm="1">
        <f t="array" ref="AC1073">IF( $AA1073="", "", INDEX(聲母資料表, $AA1073, AC$5))</f>
        <v>#REF!</v>
      </c>
      <c r="AD1073" s="305" t="e">
        <f t="shared" si="421"/>
        <v>#REF!</v>
      </c>
      <c r="AE1073" s="301" t="e" cm="1">
        <f t="array" ref="AE1073">IF( $X1073, "", INDEX(韻母資料表, AD1073, AE$5))</f>
        <v>#REF!</v>
      </c>
      <c r="AF1073" s="301" t="e" cm="1">
        <f t="array" ref="AF1073">IF( $X1073, "", INDEX(韻母資料表, AE1073, AF$5))</f>
        <v>#REF!</v>
      </c>
      <c r="AG1073" s="298"/>
      <c r="AH1073" s="301" t="e">
        <f t="array" ref="AH1073">IF( $X1073, "", IF( INDEX(韻母資料表, AD1073, $AH$5) = "入聲", TRUE, FALSE) )</f>
        <v>#REF!</v>
      </c>
      <c r="AI1073" s="302" t="e">
        <f t="shared" si="422"/>
        <v>#REF!</v>
      </c>
      <c r="AJ1073" s="302" t="e">
        <f t="shared" si="426"/>
        <v>#REF!</v>
      </c>
      <c r="AK1073" s="362" t="e">
        <f t="array" ref="AK1073">IF( $X1073, "", INDEX(韻母資料表, $AD1073, $AK$5))</f>
        <v>#REF!</v>
      </c>
      <c r="AL1073" s="362" t="e">
        <f t="array" ref="AL1073">IF($X1073, "", INDEX(白話字韻母八聲調資料表, $AE1073, $AJ1073))</f>
        <v>#REF!</v>
      </c>
      <c r="AM1073" s="298"/>
      <c r="AN1073" s="362" t="e" cm="1">
        <f t="array" ref="AN1073">IF($W1073, "", INDEX(聲母資料表, $AA1073, AN$5))</f>
        <v>#REF!</v>
      </c>
      <c r="AO1073" s="367" t="e" cm="1">
        <f t="array" ref="AO1073">IF($X1073, "", INDEX(韻母資料表, $AD1073, AO$5))</f>
        <v>#REF!</v>
      </c>
      <c r="AP1073" s="362" t="e" cm="1">
        <f t="array" ref="AP1073">IF($X1073, "", INDEX(台羅韻母八聲調資料表, $AE1073, $F1073))</f>
        <v>#REF!</v>
      </c>
      <c r="AQ1073" s="298"/>
      <c r="AR1073" s="302" t="e">
        <f t="array" ref="AR1073">IF($W1073, "", INDEX(聲母資料表, $AA1073, $AR$5))</f>
        <v>#REF!</v>
      </c>
      <c r="AS1073" s="303" t="e">
        <f t="array" ref="AS1073">IF($X1073, "", INDEX(韻母資料表, $AD1073, $AS$5))</f>
        <v>#REF!</v>
      </c>
      <c r="AT1073" s="302" t="e">
        <f t="array" ref="AT1073">IF($X1073, "", INDEX(閩拼韻母八聲調資料表, $AE1073, $AJ1073))</f>
        <v>#REF!</v>
      </c>
      <c r="AV1073" s="301" t="b">
        <f t="shared" si="424"/>
        <v>0</v>
      </c>
      <c r="AW1073" s="301" t="str">
        <f>IF( $AV1073, IFERROR( IF(MATCH( $E1073, 顎音化聲母!$H$9:$H$37, 0), TRUE, FALSE), FALSE), "")</f>
        <v/>
      </c>
      <c r="AX1073" s="301" t="str">
        <f t="array" ref="AX1073">IF( AND($AV1073, $AW1073), INDEX(顎音化聲母資料表, MATCH( $D1073 &amp; $E1073, 顎音化聲母!$L$5:$L$136, 0), 3), "")</f>
        <v/>
      </c>
      <c r="AY1073" s="301" t="e">
        <f t="shared" si="423"/>
        <v>#REF!</v>
      </c>
      <c r="AZ1073" s="362" t="e">
        <f t="array" ref="AZ1073">IF($AY1073="", "", IF( $AX1073&lt;&gt;"", $AX1073,INDEX(聲母資料表, $AY1073, $AZ$5)))</f>
        <v>#REF!</v>
      </c>
      <c r="BA1073" s="362" t="e">
        <f t="array" ref="BA1073">IF($X1073, "", INDEX(方音八音反切資料表, $AE1073, $AJ1073))</f>
        <v>#REF!</v>
      </c>
    </row>
    <row r="1074" spans="2:53">
      <c r="B1074" s="307">
        <f t="shared" si="405"/>
        <v>1067</v>
      </c>
      <c r="C1074" s="404" t="e">
        <f>MID(#REF!, B1074, 1)</f>
        <v>#REF!</v>
      </c>
      <c r="D1074" s="312"/>
      <c r="E1074" s="312"/>
      <c r="F1074" s="296"/>
      <c r="G1074" s="418" t="e">
        <f t="shared" si="406"/>
        <v>#REF!</v>
      </c>
      <c r="H1074" s="269" t="e" cm="1">
        <f t="array" ref="H1074">IF( OR($U1074, NOT($V1074), $X1074), "",  $AF1074 &amp; INDEX(中文數值資料表, $AJ1074, 2) &amp; $AC1074)</f>
        <v>#REF!</v>
      </c>
      <c r="I1074" s="332" t="e">
        <f t="shared" si="407"/>
        <v>#REF!</v>
      </c>
      <c r="J1074" s="333" t="e">
        <f t="shared" si="408"/>
        <v>#REF!</v>
      </c>
      <c r="K1074" s="334" t="e">
        <f t="shared" si="409"/>
        <v>#REF!</v>
      </c>
      <c r="L1074" s="335" t="e">
        <f t="shared" si="410"/>
        <v>#REF!</v>
      </c>
      <c r="M1074" s="270" t="e">
        <f t="shared" ca="1" si="411"/>
        <v>#REF!</v>
      </c>
      <c r="N1074" s="270" t="e">
        <f t="shared" ca="1" si="412"/>
        <v>#REF!</v>
      </c>
      <c r="O1074" s="270" t="e">
        <f t="shared" ca="1" si="413"/>
        <v>#REF!</v>
      </c>
      <c r="P1074" s="270" t="e">
        <f t="shared" ca="1" si="428"/>
        <v>#REF!</v>
      </c>
      <c r="Q1074" s="270" t="e">
        <f t="shared" ca="1" si="428"/>
        <v>#REF!</v>
      </c>
      <c r="R1074" s="271" t="e">
        <f t="shared" ca="1" si="414"/>
        <v>#REF!</v>
      </c>
      <c r="S1074" s="271" t="e">
        <f t="shared" ca="1" si="415"/>
        <v>#REF!</v>
      </c>
      <c r="T1074" s="244"/>
      <c r="U1074" s="272" t="b">
        <f t="shared" si="416"/>
        <v>0</v>
      </c>
      <c r="V1074" s="272" t="e">
        <f t="shared" si="417"/>
        <v>#REF!</v>
      </c>
      <c r="W1074" s="272" t="e">
        <f t="shared" si="425"/>
        <v>#REF!</v>
      </c>
      <c r="X1074" s="272" t="e">
        <f t="shared" si="418"/>
        <v>#REF!</v>
      </c>
      <c r="Y1074" s="272" t="e">
        <f t="shared" si="419"/>
        <v>#REF!</v>
      </c>
      <c r="Z1074" s="298"/>
      <c r="AA1074" s="305" t="e">
        <f t="shared" si="420"/>
        <v>#REF!</v>
      </c>
      <c r="AB1074" s="301" t="e" cm="1">
        <f t="array" ref="AB1074">IF( $AA1074="", "", INDEX(聲母資料表, $AA1074, AB$5))</f>
        <v>#REF!</v>
      </c>
      <c r="AC1074" s="301" t="e" cm="1">
        <f t="array" ref="AC1074">IF( $AA1074="", "", INDEX(聲母資料表, $AA1074, AC$5))</f>
        <v>#REF!</v>
      </c>
      <c r="AD1074" s="305" t="e">
        <f t="shared" si="421"/>
        <v>#REF!</v>
      </c>
      <c r="AE1074" s="301" t="e" cm="1">
        <f t="array" ref="AE1074">IF( $X1074, "", INDEX(韻母資料表, AD1074, AE$5))</f>
        <v>#REF!</v>
      </c>
      <c r="AF1074" s="301" t="e" cm="1">
        <f t="array" ref="AF1074">IF( $X1074, "", INDEX(韻母資料表, AE1074, AF$5))</f>
        <v>#REF!</v>
      </c>
      <c r="AG1074" s="298"/>
      <c r="AH1074" s="301" t="e">
        <f t="array" ref="AH1074">IF( $X1074, "", IF( INDEX(韻母資料表, AD1074, $AH$5) = "入聲", TRUE, FALSE) )</f>
        <v>#REF!</v>
      </c>
      <c r="AI1074" s="302" t="e">
        <f t="shared" si="422"/>
        <v>#REF!</v>
      </c>
      <c r="AJ1074" s="302" t="e">
        <f t="shared" si="426"/>
        <v>#REF!</v>
      </c>
      <c r="AK1074" s="362" t="e">
        <f t="array" ref="AK1074">IF( $X1074, "", INDEX(韻母資料表, $AD1074, $AK$5))</f>
        <v>#REF!</v>
      </c>
      <c r="AL1074" s="362" t="e">
        <f t="array" ref="AL1074">IF($X1074, "", INDEX(白話字韻母八聲調資料表, $AE1074, $AJ1074))</f>
        <v>#REF!</v>
      </c>
      <c r="AM1074" s="298"/>
      <c r="AN1074" s="362" t="e" cm="1">
        <f t="array" ref="AN1074">IF($W1074, "", INDEX(聲母資料表, $AA1074, AN$5))</f>
        <v>#REF!</v>
      </c>
      <c r="AO1074" s="367" t="e" cm="1">
        <f t="array" ref="AO1074">IF($X1074, "", INDEX(韻母資料表, $AD1074, AO$5))</f>
        <v>#REF!</v>
      </c>
      <c r="AP1074" s="362" t="e" cm="1">
        <f t="array" ref="AP1074">IF($X1074, "", INDEX(台羅韻母八聲調資料表, $AE1074, $F1074))</f>
        <v>#REF!</v>
      </c>
      <c r="AQ1074" s="298"/>
      <c r="AR1074" s="302" t="e">
        <f t="array" ref="AR1074">IF($W1074, "", INDEX(聲母資料表, $AA1074, $AR$5))</f>
        <v>#REF!</v>
      </c>
      <c r="AS1074" s="303" t="e">
        <f t="array" ref="AS1074">IF($X1074, "", INDEX(韻母資料表, $AD1074, $AS$5))</f>
        <v>#REF!</v>
      </c>
      <c r="AT1074" s="302" t="e">
        <f t="array" ref="AT1074">IF($X1074, "", INDEX(閩拼韻母八聲調資料表, $AE1074, $AJ1074))</f>
        <v>#REF!</v>
      </c>
      <c r="AV1074" s="301" t="b">
        <f t="shared" si="424"/>
        <v>0</v>
      </c>
      <c r="AW1074" s="301" t="str">
        <f>IF( $AV1074, IFERROR( IF(MATCH( $E1074, 顎音化聲母!$H$9:$H$37, 0), TRUE, FALSE), FALSE), "")</f>
        <v/>
      </c>
      <c r="AX1074" s="301" t="str">
        <f t="array" ref="AX1074">IF( AND($AV1074, $AW1074), INDEX(顎音化聲母資料表, MATCH( $D1074 &amp; $E1074, 顎音化聲母!$L$5:$L$136, 0), 3), "")</f>
        <v/>
      </c>
      <c r="AY1074" s="301" t="e">
        <f t="shared" si="423"/>
        <v>#REF!</v>
      </c>
      <c r="AZ1074" s="362" t="e">
        <f t="array" ref="AZ1074">IF($AY1074="", "", IF( $AX1074&lt;&gt;"", $AX1074,INDEX(聲母資料表, $AY1074, $AZ$5)))</f>
        <v>#REF!</v>
      </c>
      <c r="BA1074" s="362" t="e">
        <f t="array" ref="BA1074">IF($X1074, "", INDEX(方音八音反切資料表, $AE1074, $AJ1074))</f>
        <v>#REF!</v>
      </c>
    </row>
    <row r="1075" spans="2:53">
      <c r="B1075" s="307">
        <f t="shared" si="405"/>
        <v>1068</v>
      </c>
      <c r="C1075" s="404" t="e">
        <f>MID(#REF!, B1075, 1)</f>
        <v>#REF!</v>
      </c>
      <c r="D1075" s="312"/>
      <c r="E1075" s="312"/>
      <c r="F1075" s="296"/>
      <c r="G1075" s="418" t="e">
        <f t="shared" si="406"/>
        <v>#REF!</v>
      </c>
      <c r="H1075" s="269" t="e" cm="1">
        <f t="array" ref="H1075">IF( OR($U1075, NOT($V1075), $X1075), "",  $AF1075 &amp; INDEX(中文數值資料表, $AJ1075, 2) &amp; $AC1075)</f>
        <v>#REF!</v>
      </c>
      <c r="I1075" s="332" t="e">
        <f t="shared" si="407"/>
        <v>#REF!</v>
      </c>
      <c r="J1075" s="333" t="e">
        <f t="shared" si="408"/>
        <v>#REF!</v>
      </c>
      <c r="K1075" s="334" t="e">
        <f t="shared" si="409"/>
        <v>#REF!</v>
      </c>
      <c r="L1075" s="335" t="e">
        <f t="shared" si="410"/>
        <v>#REF!</v>
      </c>
      <c r="M1075" s="270" t="e">
        <f t="shared" ca="1" si="411"/>
        <v>#REF!</v>
      </c>
      <c r="N1075" s="270" t="e">
        <f t="shared" ca="1" si="412"/>
        <v>#REF!</v>
      </c>
      <c r="O1075" s="270" t="e">
        <f t="shared" ca="1" si="413"/>
        <v>#REF!</v>
      </c>
      <c r="P1075" s="270" t="e">
        <f t="shared" ca="1" si="428"/>
        <v>#REF!</v>
      </c>
      <c r="Q1075" s="270" t="e">
        <f t="shared" ca="1" si="428"/>
        <v>#REF!</v>
      </c>
      <c r="R1075" s="271" t="e">
        <f t="shared" ca="1" si="414"/>
        <v>#REF!</v>
      </c>
      <c r="S1075" s="271" t="e">
        <f t="shared" ca="1" si="415"/>
        <v>#REF!</v>
      </c>
      <c r="T1075" s="244"/>
      <c r="U1075" s="272" t="b">
        <f t="shared" si="416"/>
        <v>0</v>
      </c>
      <c r="V1075" s="272" t="e">
        <f t="shared" si="417"/>
        <v>#REF!</v>
      </c>
      <c r="W1075" s="272" t="e">
        <f t="shared" si="425"/>
        <v>#REF!</v>
      </c>
      <c r="X1075" s="272" t="e">
        <f t="shared" si="418"/>
        <v>#REF!</v>
      </c>
      <c r="Y1075" s="272" t="e">
        <f t="shared" si="419"/>
        <v>#REF!</v>
      </c>
      <c r="Z1075" s="298"/>
      <c r="AA1075" s="305" t="e">
        <f t="shared" si="420"/>
        <v>#REF!</v>
      </c>
      <c r="AB1075" s="301" t="e" cm="1">
        <f t="array" ref="AB1075">IF( $AA1075="", "", INDEX(聲母資料表, $AA1075, AB$5))</f>
        <v>#REF!</v>
      </c>
      <c r="AC1075" s="301" t="e" cm="1">
        <f t="array" ref="AC1075">IF( $AA1075="", "", INDEX(聲母資料表, $AA1075, AC$5))</f>
        <v>#REF!</v>
      </c>
      <c r="AD1075" s="305" t="e">
        <f t="shared" si="421"/>
        <v>#REF!</v>
      </c>
      <c r="AE1075" s="301" t="e" cm="1">
        <f t="array" ref="AE1075">IF( $X1075, "", INDEX(韻母資料表, AD1075, AE$5))</f>
        <v>#REF!</v>
      </c>
      <c r="AF1075" s="301" t="e" cm="1">
        <f t="array" ref="AF1075">IF( $X1075, "", INDEX(韻母資料表, AE1075, AF$5))</f>
        <v>#REF!</v>
      </c>
      <c r="AG1075" s="298"/>
      <c r="AH1075" s="301" t="e">
        <f t="array" ref="AH1075">IF( $X1075, "", IF( INDEX(韻母資料表, AD1075, $AH$5) = "入聲", TRUE, FALSE) )</f>
        <v>#REF!</v>
      </c>
      <c r="AI1075" s="302" t="e">
        <f t="shared" si="422"/>
        <v>#REF!</v>
      </c>
      <c r="AJ1075" s="302" t="e">
        <f t="shared" si="426"/>
        <v>#REF!</v>
      </c>
      <c r="AK1075" s="362" t="e">
        <f t="array" ref="AK1075">IF( $X1075, "", INDEX(韻母資料表, $AD1075, $AK$5))</f>
        <v>#REF!</v>
      </c>
      <c r="AL1075" s="362" t="e">
        <f t="array" ref="AL1075">IF($X1075, "", INDEX(白話字韻母八聲調資料表, $AE1075, $AJ1075))</f>
        <v>#REF!</v>
      </c>
      <c r="AM1075" s="298"/>
      <c r="AN1075" s="362" t="e" cm="1">
        <f t="array" ref="AN1075">IF($W1075, "", INDEX(聲母資料表, $AA1075, AN$5))</f>
        <v>#REF!</v>
      </c>
      <c r="AO1075" s="367" t="e" cm="1">
        <f t="array" ref="AO1075">IF($X1075, "", INDEX(韻母資料表, $AD1075, AO$5))</f>
        <v>#REF!</v>
      </c>
      <c r="AP1075" s="362" t="e" cm="1">
        <f t="array" ref="AP1075">IF($X1075, "", INDEX(台羅韻母八聲調資料表, $AE1075, $F1075))</f>
        <v>#REF!</v>
      </c>
      <c r="AQ1075" s="298"/>
      <c r="AR1075" s="302" t="e">
        <f t="array" ref="AR1075">IF($W1075, "", INDEX(聲母資料表, $AA1075, $AR$5))</f>
        <v>#REF!</v>
      </c>
      <c r="AS1075" s="303" t="e">
        <f t="array" ref="AS1075">IF($X1075, "", INDEX(韻母資料表, $AD1075, $AS$5))</f>
        <v>#REF!</v>
      </c>
      <c r="AT1075" s="302" t="e">
        <f t="array" ref="AT1075">IF($X1075, "", INDEX(閩拼韻母八聲調資料表, $AE1075, $AJ1075))</f>
        <v>#REF!</v>
      </c>
      <c r="AV1075" s="301" t="b">
        <f t="shared" si="424"/>
        <v>0</v>
      </c>
      <c r="AW1075" s="301" t="str">
        <f>IF( $AV1075, IFERROR( IF(MATCH( $E1075, 顎音化聲母!$H$9:$H$37, 0), TRUE, FALSE), FALSE), "")</f>
        <v/>
      </c>
      <c r="AX1075" s="301" t="str">
        <f t="array" ref="AX1075">IF( AND($AV1075, $AW1075), INDEX(顎音化聲母資料表, MATCH( $D1075 &amp; $E1075, 顎音化聲母!$L$5:$L$136, 0), 3), "")</f>
        <v/>
      </c>
      <c r="AY1075" s="301" t="e">
        <f t="shared" si="423"/>
        <v>#REF!</v>
      </c>
      <c r="AZ1075" s="362" t="e">
        <f t="array" ref="AZ1075">IF($AY1075="", "", IF( $AX1075&lt;&gt;"", $AX1075,INDEX(聲母資料表, $AY1075, $AZ$5)))</f>
        <v>#REF!</v>
      </c>
      <c r="BA1075" s="362" t="e">
        <f t="array" ref="BA1075">IF($X1075, "", INDEX(方音八音反切資料表, $AE1075, $AJ1075))</f>
        <v>#REF!</v>
      </c>
    </row>
    <row r="1076" spans="2:53">
      <c r="B1076" s="307">
        <f t="shared" si="405"/>
        <v>1069</v>
      </c>
      <c r="C1076" s="404" t="e">
        <f>MID(#REF!, B1076, 1)</f>
        <v>#REF!</v>
      </c>
      <c r="D1076" s="312"/>
      <c r="E1076" s="312"/>
      <c r="F1076" s="296"/>
      <c r="G1076" s="418" t="e">
        <f t="shared" si="406"/>
        <v>#REF!</v>
      </c>
      <c r="H1076" s="269" t="e" cm="1">
        <f t="array" ref="H1076">IF( OR($U1076, NOT($V1076), $X1076), "",  $AF1076 &amp; INDEX(中文數值資料表, $AJ1076, 2) &amp; $AC1076)</f>
        <v>#REF!</v>
      </c>
      <c r="I1076" s="332" t="e">
        <f t="shared" si="407"/>
        <v>#REF!</v>
      </c>
      <c r="J1076" s="333" t="e">
        <f t="shared" si="408"/>
        <v>#REF!</v>
      </c>
      <c r="K1076" s="334" t="e">
        <f t="shared" si="409"/>
        <v>#REF!</v>
      </c>
      <c r="L1076" s="335" t="e">
        <f t="shared" si="410"/>
        <v>#REF!</v>
      </c>
      <c r="M1076" s="270" t="e">
        <f t="shared" ca="1" si="411"/>
        <v>#REF!</v>
      </c>
      <c r="N1076" s="270" t="e">
        <f t="shared" ca="1" si="412"/>
        <v>#REF!</v>
      </c>
      <c r="O1076" s="270" t="e">
        <f t="shared" ca="1" si="413"/>
        <v>#REF!</v>
      </c>
      <c r="P1076" s="270" t="e">
        <f t="shared" ca="1" si="428"/>
        <v>#REF!</v>
      </c>
      <c r="Q1076" s="270" t="e">
        <f t="shared" ca="1" si="428"/>
        <v>#REF!</v>
      </c>
      <c r="R1076" s="271" t="e">
        <f t="shared" ca="1" si="414"/>
        <v>#REF!</v>
      </c>
      <c r="S1076" s="271" t="e">
        <f t="shared" ca="1" si="415"/>
        <v>#REF!</v>
      </c>
      <c r="T1076" s="244"/>
      <c r="U1076" s="272" t="b">
        <f t="shared" si="416"/>
        <v>0</v>
      </c>
      <c r="V1076" s="272" t="e">
        <f t="shared" si="417"/>
        <v>#REF!</v>
      </c>
      <c r="W1076" s="272" t="e">
        <f t="shared" si="425"/>
        <v>#REF!</v>
      </c>
      <c r="X1076" s="272" t="e">
        <f t="shared" si="418"/>
        <v>#REF!</v>
      </c>
      <c r="Y1076" s="272" t="e">
        <f t="shared" si="419"/>
        <v>#REF!</v>
      </c>
      <c r="Z1076" s="298"/>
      <c r="AA1076" s="305" t="e">
        <f t="shared" si="420"/>
        <v>#REF!</v>
      </c>
      <c r="AB1076" s="301" t="e" cm="1">
        <f t="array" ref="AB1076">IF( $AA1076="", "", INDEX(聲母資料表, $AA1076, AB$5))</f>
        <v>#REF!</v>
      </c>
      <c r="AC1076" s="301" t="e" cm="1">
        <f t="array" ref="AC1076">IF( $AA1076="", "", INDEX(聲母資料表, $AA1076, AC$5))</f>
        <v>#REF!</v>
      </c>
      <c r="AD1076" s="305" t="e">
        <f t="shared" si="421"/>
        <v>#REF!</v>
      </c>
      <c r="AE1076" s="301" t="e" cm="1">
        <f t="array" ref="AE1076">IF( $X1076, "", INDEX(韻母資料表, AD1076, AE$5))</f>
        <v>#REF!</v>
      </c>
      <c r="AF1076" s="301" t="e" cm="1">
        <f t="array" ref="AF1076">IF( $X1076, "", INDEX(韻母資料表, AE1076, AF$5))</f>
        <v>#REF!</v>
      </c>
      <c r="AG1076" s="298"/>
      <c r="AH1076" s="301" t="e">
        <f t="array" ref="AH1076">IF( $X1076, "", IF( INDEX(韻母資料表, AD1076, $AH$5) = "入聲", TRUE, FALSE) )</f>
        <v>#REF!</v>
      </c>
      <c r="AI1076" s="302" t="e">
        <f t="shared" si="422"/>
        <v>#REF!</v>
      </c>
      <c r="AJ1076" s="302" t="e">
        <f t="shared" si="426"/>
        <v>#REF!</v>
      </c>
      <c r="AK1076" s="362" t="e">
        <f t="array" ref="AK1076">IF( $X1076, "", INDEX(韻母資料表, $AD1076, $AK$5))</f>
        <v>#REF!</v>
      </c>
      <c r="AL1076" s="362" t="e">
        <f t="array" ref="AL1076">IF($X1076, "", INDEX(白話字韻母八聲調資料表, $AE1076, $AJ1076))</f>
        <v>#REF!</v>
      </c>
      <c r="AM1076" s="298"/>
      <c r="AN1076" s="362" t="e" cm="1">
        <f t="array" ref="AN1076">IF($W1076, "", INDEX(聲母資料表, $AA1076, AN$5))</f>
        <v>#REF!</v>
      </c>
      <c r="AO1076" s="367" t="e" cm="1">
        <f t="array" ref="AO1076">IF($X1076, "", INDEX(韻母資料表, $AD1076, AO$5))</f>
        <v>#REF!</v>
      </c>
      <c r="AP1076" s="362" t="e" cm="1">
        <f t="array" ref="AP1076">IF($X1076, "", INDEX(台羅韻母八聲調資料表, $AE1076, $F1076))</f>
        <v>#REF!</v>
      </c>
      <c r="AQ1076" s="298"/>
      <c r="AR1076" s="302" t="e">
        <f t="array" ref="AR1076">IF($W1076, "", INDEX(聲母資料表, $AA1076, $AR$5))</f>
        <v>#REF!</v>
      </c>
      <c r="AS1076" s="303" t="e">
        <f t="array" ref="AS1076">IF($X1076, "", INDEX(韻母資料表, $AD1076, $AS$5))</f>
        <v>#REF!</v>
      </c>
      <c r="AT1076" s="302" t="e">
        <f t="array" ref="AT1076">IF($X1076, "", INDEX(閩拼韻母八聲調資料表, $AE1076, $AJ1076))</f>
        <v>#REF!</v>
      </c>
      <c r="AV1076" s="301" t="b">
        <f t="shared" si="424"/>
        <v>0</v>
      </c>
      <c r="AW1076" s="301" t="str">
        <f>IF( $AV1076, IFERROR( IF(MATCH( $E1076, 顎音化聲母!$H$9:$H$37, 0), TRUE, FALSE), FALSE), "")</f>
        <v/>
      </c>
      <c r="AX1076" s="301" t="str">
        <f t="array" ref="AX1076">IF( AND($AV1076, $AW1076), INDEX(顎音化聲母資料表, MATCH( $D1076 &amp; $E1076, 顎音化聲母!$L$5:$L$136, 0), 3), "")</f>
        <v/>
      </c>
      <c r="AY1076" s="301" t="e">
        <f t="shared" si="423"/>
        <v>#REF!</v>
      </c>
      <c r="AZ1076" s="362" t="e">
        <f t="array" ref="AZ1076">IF($AY1076="", "", IF( $AX1076&lt;&gt;"", $AX1076,INDEX(聲母資料表, $AY1076, $AZ$5)))</f>
        <v>#REF!</v>
      </c>
      <c r="BA1076" s="362" t="e">
        <f t="array" ref="BA1076">IF($X1076, "", INDEX(方音八音反切資料表, $AE1076, $AJ1076))</f>
        <v>#REF!</v>
      </c>
    </row>
    <row r="1077" spans="2:53">
      <c r="B1077" s="307">
        <f t="shared" si="405"/>
        <v>1070</v>
      </c>
      <c r="C1077" s="404" t="e">
        <f>MID(#REF!, B1077, 1)</f>
        <v>#REF!</v>
      </c>
      <c r="D1077" s="312"/>
      <c r="E1077" s="312"/>
      <c r="F1077" s="296"/>
      <c r="G1077" s="418" t="e">
        <f t="shared" si="406"/>
        <v>#REF!</v>
      </c>
      <c r="H1077" s="269" t="e" cm="1">
        <f t="array" ref="H1077">IF( OR($U1077, NOT($V1077), $X1077), "",  $AF1077 &amp; INDEX(中文數值資料表, $AJ1077, 2) &amp; $AC1077)</f>
        <v>#REF!</v>
      </c>
      <c r="I1077" s="332" t="e">
        <f t="shared" si="407"/>
        <v>#REF!</v>
      </c>
      <c r="J1077" s="333" t="e">
        <f t="shared" si="408"/>
        <v>#REF!</v>
      </c>
      <c r="K1077" s="334" t="e">
        <f t="shared" si="409"/>
        <v>#REF!</v>
      </c>
      <c r="L1077" s="335" t="e">
        <f t="shared" si="410"/>
        <v>#REF!</v>
      </c>
      <c r="M1077" s="270" t="e">
        <f t="shared" ca="1" si="411"/>
        <v>#REF!</v>
      </c>
      <c r="N1077" s="270" t="e">
        <f t="shared" ca="1" si="412"/>
        <v>#REF!</v>
      </c>
      <c r="O1077" s="270" t="e">
        <f t="shared" ca="1" si="413"/>
        <v>#REF!</v>
      </c>
      <c r="P1077" s="270" t="e">
        <f t="shared" ca="1" si="428"/>
        <v>#REF!</v>
      </c>
      <c r="Q1077" s="270" t="e">
        <f t="shared" ca="1" si="428"/>
        <v>#REF!</v>
      </c>
      <c r="R1077" s="271" t="e">
        <f t="shared" ca="1" si="414"/>
        <v>#REF!</v>
      </c>
      <c r="S1077" s="271" t="e">
        <f t="shared" ca="1" si="415"/>
        <v>#REF!</v>
      </c>
      <c r="T1077" s="244"/>
      <c r="U1077" s="272" t="b">
        <f t="shared" si="416"/>
        <v>0</v>
      </c>
      <c r="V1077" s="272" t="e">
        <f t="shared" si="417"/>
        <v>#REF!</v>
      </c>
      <c r="W1077" s="272" t="e">
        <f t="shared" si="425"/>
        <v>#REF!</v>
      </c>
      <c r="X1077" s="272" t="e">
        <f t="shared" si="418"/>
        <v>#REF!</v>
      </c>
      <c r="Y1077" s="272" t="e">
        <f t="shared" si="419"/>
        <v>#REF!</v>
      </c>
      <c r="Z1077" s="298"/>
      <c r="AA1077" s="305" t="e">
        <f t="shared" si="420"/>
        <v>#REF!</v>
      </c>
      <c r="AB1077" s="301" t="e" cm="1">
        <f t="array" ref="AB1077">IF( $AA1077="", "", INDEX(聲母資料表, $AA1077, AB$5))</f>
        <v>#REF!</v>
      </c>
      <c r="AC1077" s="301" t="e" cm="1">
        <f t="array" ref="AC1077">IF( $AA1077="", "", INDEX(聲母資料表, $AA1077, AC$5))</f>
        <v>#REF!</v>
      </c>
      <c r="AD1077" s="305" t="e">
        <f t="shared" si="421"/>
        <v>#REF!</v>
      </c>
      <c r="AE1077" s="301" t="e" cm="1">
        <f t="array" ref="AE1077">IF( $X1077, "", INDEX(韻母資料表, AD1077, AE$5))</f>
        <v>#REF!</v>
      </c>
      <c r="AF1077" s="301" t="e" cm="1">
        <f t="array" ref="AF1077">IF( $X1077, "", INDEX(韻母資料表, AE1077, AF$5))</f>
        <v>#REF!</v>
      </c>
      <c r="AG1077" s="298"/>
      <c r="AH1077" s="301" t="e">
        <f t="array" ref="AH1077">IF( $X1077, "", IF( INDEX(韻母資料表, AD1077, $AH$5) = "入聲", TRUE, FALSE) )</f>
        <v>#REF!</v>
      </c>
      <c r="AI1077" s="302" t="e">
        <f t="shared" si="422"/>
        <v>#REF!</v>
      </c>
      <c r="AJ1077" s="302" t="e">
        <f t="shared" si="426"/>
        <v>#REF!</v>
      </c>
      <c r="AK1077" s="362" t="e">
        <f t="array" ref="AK1077">IF( $X1077, "", INDEX(韻母資料表, $AD1077, $AK$5))</f>
        <v>#REF!</v>
      </c>
      <c r="AL1077" s="362" t="e">
        <f t="array" ref="AL1077">IF($X1077, "", INDEX(白話字韻母八聲調資料表, $AE1077, $AJ1077))</f>
        <v>#REF!</v>
      </c>
      <c r="AM1077" s="298"/>
      <c r="AN1077" s="362" t="e" cm="1">
        <f t="array" ref="AN1077">IF($W1077, "", INDEX(聲母資料表, $AA1077, AN$5))</f>
        <v>#REF!</v>
      </c>
      <c r="AO1077" s="367" t="e" cm="1">
        <f t="array" ref="AO1077">IF($X1077, "", INDEX(韻母資料表, $AD1077, AO$5))</f>
        <v>#REF!</v>
      </c>
      <c r="AP1077" s="362" t="e" cm="1">
        <f t="array" ref="AP1077">IF($X1077, "", INDEX(台羅韻母八聲調資料表, $AE1077, $F1077))</f>
        <v>#REF!</v>
      </c>
      <c r="AQ1077" s="298"/>
      <c r="AR1077" s="302" t="e">
        <f t="array" ref="AR1077">IF($W1077, "", INDEX(聲母資料表, $AA1077, $AR$5))</f>
        <v>#REF!</v>
      </c>
      <c r="AS1077" s="303" t="e">
        <f t="array" ref="AS1077">IF($X1077, "", INDEX(韻母資料表, $AD1077, $AS$5))</f>
        <v>#REF!</v>
      </c>
      <c r="AT1077" s="302" t="e">
        <f t="array" ref="AT1077">IF($X1077, "", INDEX(閩拼韻母八聲調資料表, $AE1077, $AJ1077))</f>
        <v>#REF!</v>
      </c>
      <c r="AV1077" s="301" t="b">
        <f t="shared" si="424"/>
        <v>0</v>
      </c>
      <c r="AW1077" s="301" t="str">
        <f>IF( $AV1077, IFERROR( IF(MATCH( $E1077, 顎音化聲母!$H$9:$H$37, 0), TRUE, FALSE), FALSE), "")</f>
        <v/>
      </c>
      <c r="AX1077" s="301" t="str">
        <f t="array" ref="AX1077">IF( AND($AV1077, $AW1077), INDEX(顎音化聲母資料表, MATCH( $D1077 &amp; $E1077, 顎音化聲母!$L$5:$L$136, 0), 3), "")</f>
        <v/>
      </c>
      <c r="AY1077" s="301" t="e">
        <f t="shared" si="423"/>
        <v>#REF!</v>
      </c>
      <c r="AZ1077" s="362" t="e">
        <f t="array" ref="AZ1077">IF($AY1077="", "", IF( $AX1077&lt;&gt;"", $AX1077,INDEX(聲母資料表, $AY1077, $AZ$5)))</f>
        <v>#REF!</v>
      </c>
      <c r="BA1077" s="362" t="e">
        <f t="array" ref="BA1077">IF($X1077, "", INDEX(方音八音反切資料表, $AE1077, $AJ1077))</f>
        <v>#REF!</v>
      </c>
    </row>
    <row r="1078" spans="2:53">
      <c r="B1078" s="307">
        <f t="shared" si="405"/>
        <v>1071</v>
      </c>
      <c r="C1078" s="404" t="e">
        <f>MID(#REF!, B1078, 1)</f>
        <v>#REF!</v>
      </c>
      <c r="D1078" s="312"/>
      <c r="E1078" s="312"/>
      <c r="F1078" s="296"/>
      <c r="G1078" s="418" t="e">
        <f t="shared" si="406"/>
        <v>#REF!</v>
      </c>
      <c r="H1078" s="269" t="e" cm="1">
        <f t="array" ref="H1078">IF( OR($U1078, NOT($V1078), $X1078), "",  $AF1078 &amp; INDEX(中文數值資料表, $AJ1078, 2) &amp; $AC1078)</f>
        <v>#REF!</v>
      </c>
      <c r="I1078" s="332" t="e">
        <f t="shared" si="407"/>
        <v>#REF!</v>
      </c>
      <c r="J1078" s="333" t="e">
        <f t="shared" si="408"/>
        <v>#REF!</v>
      </c>
      <c r="K1078" s="334" t="e">
        <f t="shared" si="409"/>
        <v>#REF!</v>
      </c>
      <c r="L1078" s="335" t="e">
        <f t="shared" si="410"/>
        <v>#REF!</v>
      </c>
      <c r="M1078" s="270" t="e">
        <f t="shared" ca="1" si="411"/>
        <v>#REF!</v>
      </c>
      <c r="N1078" s="270" t="e">
        <f t="shared" ca="1" si="412"/>
        <v>#REF!</v>
      </c>
      <c r="O1078" s="270" t="e">
        <f t="shared" ca="1" si="413"/>
        <v>#REF!</v>
      </c>
      <c r="P1078" s="270" t="e">
        <f t="shared" ca="1" si="428"/>
        <v>#REF!</v>
      </c>
      <c r="Q1078" s="270" t="e">
        <f t="shared" ca="1" si="428"/>
        <v>#REF!</v>
      </c>
      <c r="R1078" s="271" t="e">
        <f t="shared" ca="1" si="414"/>
        <v>#REF!</v>
      </c>
      <c r="S1078" s="271" t="e">
        <f t="shared" ca="1" si="415"/>
        <v>#REF!</v>
      </c>
      <c r="T1078" s="244"/>
      <c r="U1078" s="272" t="b">
        <f t="shared" si="416"/>
        <v>0</v>
      </c>
      <c r="V1078" s="272" t="e">
        <f t="shared" si="417"/>
        <v>#REF!</v>
      </c>
      <c r="W1078" s="272" t="e">
        <f t="shared" si="425"/>
        <v>#REF!</v>
      </c>
      <c r="X1078" s="272" t="e">
        <f t="shared" si="418"/>
        <v>#REF!</v>
      </c>
      <c r="Y1078" s="272" t="e">
        <f t="shared" si="419"/>
        <v>#REF!</v>
      </c>
      <c r="Z1078" s="298"/>
      <c r="AA1078" s="305" t="e">
        <f t="shared" si="420"/>
        <v>#REF!</v>
      </c>
      <c r="AB1078" s="301" t="e" cm="1">
        <f t="array" ref="AB1078">IF( $AA1078="", "", INDEX(聲母資料表, $AA1078, AB$5))</f>
        <v>#REF!</v>
      </c>
      <c r="AC1078" s="301" t="e" cm="1">
        <f t="array" ref="AC1078">IF( $AA1078="", "", INDEX(聲母資料表, $AA1078, AC$5))</f>
        <v>#REF!</v>
      </c>
      <c r="AD1078" s="305" t="e">
        <f t="shared" si="421"/>
        <v>#REF!</v>
      </c>
      <c r="AE1078" s="301" t="e" cm="1">
        <f t="array" ref="AE1078">IF( $X1078, "", INDEX(韻母資料表, AD1078, AE$5))</f>
        <v>#REF!</v>
      </c>
      <c r="AF1078" s="301" t="e" cm="1">
        <f t="array" ref="AF1078">IF( $X1078, "", INDEX(韻母資料表, AE1078, AF$5))</f>
        <v>#REF!</v>
      </c>
      <c r="AG1078" s="298"/>
      <c r="AH1078" s="301" t="e">
        <f t="array" ref="AH1078">IF( $X1078, "", IF( INDEX(韻母資料表, AD1078, $AH$5) = "入聲", TRUE, FALSE) )</f>
        <v>#REF!</v>
      </c>
      <c r="AI1078" s="302" t="e">
        <f t="shared" si="422"/>
        <v>#REF!</v>
      </c>
      <c r="AJ1078" s="302" t="e">
        <f t="shared" si="426"/>
        <v>#REF!</v>
      </c>
      <c r="AK1078" s="362" t="e">
        <f t="array" ref="AK1078">IF( $X1078, "", INDEX(韻母資料表, $AD1078, $AK$5))</f>
        <v>#REF!</v>
      </c>
      <c r="AL1078" s="362" t="e">
        <f t="array" ref="AL1078">IF($X1078, "", INDEX(白話字韻母八聲調資料表, $AE1078, $AJ1078))</f>
        <v>#REF!</v>
      </c>
      <c r="AM1078" s="298"/>
      <c r="AN1078" s="362" t="e" cm="1">
        <f t="array" ref="AN1078">IF($W1078, "", INDEX(聲母資料表, $AA1078, AN$5))</f>
        <v>#REF!</v>
      </c>
      <c r="AO1078" s="367" t="e" cm="1">
        <f t="array" ref="AO1078">IF($X1078, "", INDEX(韻母資料表, $AD1078, AO$5))</f>
        <v>#REF!</v>
      </c>
      <c r="AP1078" s="362" t="e" cm="1">
        <f t="array" ref="AP1078">IF($X1078, "", INDEX(台羅韻母八聲調資料表, $AE1078, $F1078))</f>
        <v>#REF!</v>
      </c>
      <c r="AQ1078" s="298"/>
      <c r="AR1078" s="302" t="e">
        <f t="array" ref="AR1078">IF($W1078, "", INDEX(聲母資料表, $AA1078, $AR$5))</f>
        <v>#REF!</v>
      </c>
      <c r="AS1078" s="303" t="e">
        <f t="array" ref="AS1078">IF($X1078, "", INDEX(韻母資料表, $AD1078, $AS$5))</f>
        <v>#REF!</v>
      </c>
      <c r="AT1078" s="302" t="e">
        <f t="array" ref="AT1078">IF($X1078, "", INDEX(閩拼韻母八聲調資料表, $AE1078, $AJ1078))</f>
        <v>#REF!</v>
      </c>
      <c r="AV1078" s="301" t="b">
        <f t="shared" si="424"/>
        <v>0</v>
      </c>
      <c r="AW1078" s="301" t="str">
        <f>IF( $AV1078, IFERROR( IF(MATCH( $E1078, 顎音化聲母!$H$9:$H$37, 0), TRUE, FALSE), FALSE), "")</f>
        <v/>
      </c>
      <c r="AX1078" s="301" t="str">
        <f t="array" ref="AX1078">IF( AND($AV1078, $AW1078), INDEX(顎音化聲母資料表, MATCH( $D1078 &amp; $E1078, 顎音化聲母!$L$5:$L$136, 0), 3), "")</f>
        <v/>
      </c>
      <c r="AY1078" s="301" t="e">
        <f t="shared" si="423"/>
        <v>#REF!</v>
      </c>
      <c r="AZ1078" s="362" t="e">
        <f t="array" ref="AZ1078">IF($AY1078="", "", IF( $AX1078&lt;&gt;"", $AX1078,INDEX(聲母資料表, $AY1078, $AZ$5)))</f>
        <v>#REF!</v>
      </c>
      <c r="BA1078" s="362" t="e">
        <f t="array" ref="BA1078">IF($X1078, "", INDEX(方音八音反切資料表, $AE1078, $AJ1078))</f>
        <v>#REF!</v>
      </c>
    </row>
    <row r="1079" spans="2:53">
      <c r="B1079" s="307">
        <f t="shared" si="405"/>
        <v>1072</v>
      </c>
      <c r="C1079" s="404" t="e">
        <f>MID(#REF!, B1079, 1)</f>
        <v>#REF!</v>
      </c>
      <c r="D1079" s="312"/>
      <c r="E1079" s="312"/>
      <c r="F1079" s="296"/>
      <c r="G1079" s="418" t="e">
        <f t="shared" si="406"/>
        <v>#REF!</v>
      </c>
      <c r="H1079" s="269" t="e" cm="1">
        <f t="array" ref="H1079">IF( OR($U1079, NOT($V1079), $X1079), "",  $AF1079 &amp; INDEX(中文數值資料表, $AJ1079, 2) &amp; $AC1079)</f>
        <v>#REF!</v>
      </c>
      <c r="I1079" s="332" t="e">
        <f t="shared" si="407"/>
        <v>#REF!</v>
      </c>
      <c r="J1079" s="333" t="e">
        <f t="shared" si="408"/>
        <v>#REF!</v>
      </c>
      <c r="K1079" s="334" t="e">
        <f t="shared" si="409"/>
        <v>#REF!</v>
      </c>
      <c r="L1079" s="335" t="e">
        <f t="shared" si="410"/>
        <v>#REF!</v>
      </c>
      <c r="M1079" s="270" t="e">
        <f t="shared" ca="1" si="411"/>
        <v>#REF!</v>
      </c>
      <c r="N1079" s="270" t="e">
        <f t="shared" ca="1" si="412"/>
        <v>#REF!</v>
      </c>
      <c r="O1079" s="270" t="e">
        <f t="shared" ca="1" si="413"/>
        <v>#REF!</v>
      </c>
      <c r="P1079" s="270" t="e">
        <f t="shared" ca="1" si="428"/>
        <v>#REF!</v>
      </c>
      <c r="Q1079" s="270" t="e">
        <f t="shared" ca="1" si="428"/>
        <v>#REF!</v>
      </c>
      <c r="R1079" s="271" t="e">
        <f t="shared" ca="1" si="414"/>
        <v>#REF!</v>
      </c>
      <c r="S1079" s="271" t="e">
        <f t="shared" ca="1" si="415"/>
        <v>#REF!</v>
      </c>
      <c r="T1079" s="244"/>
      <c r="U1079" s="272" t="b">
        <f t="shared" si="416"/>
        <v>0</v>
      </c>
      <c r="V1079" s="272" t="e">
        <f t="shared" si="417"/>
        <v>#REF!</v>
      </c>
      <c r="W1079" s="272" t="e">
        <f t="shared" si="425"/>
        <v>#REF!</v>
      </c>
      <c r="X1079" s="272" t="e">
        <f t="shared" si="418"/>
        <v>#REF!</v>
      </c>
      <c r="Y1079" s="272" t="e">
        <f t="shared" si="419"/>
        <v>#REF!</v>
      </c>
      <c r="Z1079" s="298"/>
      <c r="AA1079" s="305" t="e">
        <f t="shared" si="420"/>
        <v>#REF!</v>
      </c>
      <c r="AB1079" s="301" t="e" cm="1">
        <f t="array" ref="AB1079">IF( $AA1079="", "", INDEX(聲母資料表, $AA1079, AB$5))</f>
        <v>#REF!</v>
      </c>
      <c r="AC1079" s="301" t="e" cm="1">
        <f t="array" ref="AC1079">IF( $AA1079="", "", INDEX(聲母資料表, $AA1079, AC$5))</f>
        <v>#REF!</v>
      </c>
      <c r="AD1079" s="305" t="e">
        <f t="shared" si="421"/>
        <v>#REF!</v>
      </c>
      <c r="AE1079" s="301" t="e" cm="1">
        <f t="array" ref="AE1079">IF( $X1079, "", INDEX(韻母資料表, AD1079, AE$5))</f>
        <v>#REF!</v>
      </c>
      <c r="AF1079" s="301" t="e" cm="1">
        <f t="array" ref="AF1079">IF( $X1079, "", INDEX(韻母資料表, AE1079, AF$5))</f>
        <v>#REF!</v>
      </c>
      <c r="AG1079" s="298"/>
      <c r="AH1079" s="301" t="e">
        <f t="array" ref="AH1079">IF( $X1079, "", IF( INDEX(韻母資料表, AD1079, $AH$5) = "入聲", TRUE, FALSE) )</f>
        <v>#REF!</v>
      </c>
      <c r="AI1079" s="302" t="e">
        <f t="shared" si="422"/>
        <v>#REF!</v>
      </c>
      <c r="AJ1079" s="302" t="e">
        <f t="shared" si="426"/>
        <v>#REF!</v>
      </c>
      <c r="AK1079" s="362" t="e">
        <f t="array" ref="AK1079">IF( $X1079, "", INDEX(韻母資料表, $AD1079, $AK$5))</f>
        <v>#REF!</v>
      </c>
      <c r="AL1079" s="362" t="e">
        <f t="array" ref="AL1079">IF($X1079, "", INDEX(白話字韻母八聲調資料表, $AE1079, $AJ1079))</f>
        <v>#REF!</v>
      </c>
      <c r="AM1079" s="298"/>
      <c r="AN1079" s="362" t="e" cm="1">
        <f t="array" ref="AN1079">IF($W1079, "", INDEX(聲母資料表, $AA1079, AN$5))</f>
        <v>#REF!</v>
      </c>
      <c r="AO1079" s="367" t="e" cm="1">
        <f t="array" ref="AO1079">IF($X1079, "", INDEX(韻母資料表, $AD1079, AO$5))</f>
        <v>#REF!</v>
      </c>
      <c r="AP1079" s="362" t="e" cm="1">
        <f t="array" ref="AP1079">IF($X1079, "", INDEX(台羅韻母八聲調資料表, $AE1079, $F1079))</f>
        <v>#REF!</v>
      </c>
      <c r="AQ1079" s="298"/>
      <c r="AR1079" s="302" t="e">
        <f t="array" ref="AR1079">IF($W1079, "", INDEX(聲母資料表, $AA1079, $AR$5))</f>
        <v>#REF!</v>
      </c>
      <c r="AS1079" s="303" t="e">
        <f t="array" ref="AS1079">IF($X1079, "", INDEX(韻母資料表, $AD1079, $AS$5))</f>
        <v>#REF!</v>
      </c>
      <c r="AT1079" s="302" t="e">
        <f t="array" ref="AT1079">IF($X1079, "", INDEX(閩拼韻母八聲調資料表, $AE1079, $AJ1079))</f>
        <v>#REF!</v>
      </c>
      <c r="AV1079" s="301" t="b">
        <f t="shared" si="424"/>
        <v>0</v>
      </c>
      <c r="AW1079" s="301" t="str">
        <f>IF( $AV1079, IFERROR( IF(MATCH( $E1079, 顎音化聲母!$H$9:$H$37, 0), TRUE, FALSE), FALSE), "")</f>
        <v/>
      </c>
      <c r="AX1079" s="301" t="str">
        <f t="array" ref="AX1079">IF( AND($AV1079, $AW1079), INDEX(顎音化聲母資料表, MATCH( $D1079 &amp; $E1079, 顎音化聲母!$L$5:$L$136, 0), 3), "")</f>
        <v/>
      </c>
      <c r="AY1079" s="301" t="e">
        <f t="shared" si="423"/>
        <v>#REF!</v>
      </c>
      <c r="AZ1079" s="362" t="e">
        <f t="array" ref="AZ1079">IF($AY1079="", "", IF( $AX1079&lt;&gt;"", $AX1079,INDEX(聲母資料表, $AY1079, $AZ$5)))</f>
        <v>#REF!</v>
      </c>
      <c r="BA1079" s="362" t="e">
        <f t="array" ref="BA1079">IF($X1079, "", INDEX(方音八音反切資料表, $AE1079, $AJ1079))</f>
        <v>#REF!</v>
      </c>
    </row>
    <row r="1080" spans="2:53">
      <c r="B1080" s="307">
        <f t="shared" si="405"/>
        <v>1073</v>
      </c>
      <c r="C1080" s="404" t="e">
        <f>MID(#REF!, B1080, 1)</f>
        <v>#REF!</v>
      </c>
      <c r="D1080" s="312"/>
      <c r="E1080" s="312"/>
      <c r="F1080" s="296"/>
      <c r="G1080" s="418" t="e">
        <f t="shared" si="406"/>
        <v>#REF!</v>
      </c>
      <c r="H1080" s="269" t="e" cm="1">
        <f t="array" ref="H1080">IF( OR($U1080, NOT($V1080), $X1080), "",  $AF1080 &amp; INDEX(中文數值資料表, $AJ1080, 2) &amp; $AC1080)</f>
        <v>#REF!</v>
      </c>
      <c r="I1080" s="332" t="e">
        <f t="shared" si="407"/>
        <v>#REF!</v>
      </c>
      <c r="J1080" s="333" t="e">
        <f t="shared" si="408"/>
        <v>#REF!</v>
      </c>
      <c r="K1080" s="334" t="e">
        <f t="shared" si="409"/>
        <v>#REF!</v>
      </c>
      <c r="L1080" s="335" t="e">
        <f t="shared" si="410"/>
        <v>#REF!</v>
      </c>
      <c r="M1080" s="270" t="e">
        <f t="shared" ca="1" si="411"/>
        <v>#REF!</v>
      </c>
      <c r="N1080" s="270" t="e">
        <f t="shared" ca="1" si="412"/>
        <v>#REF!</v>
      </c>
      <c r="O1080" s="270" t="e">
        <f t="shared" ca="1" si="413"/>
        <v>#REF!</v>
      </c>
      <c r="P1080" s="270" t="e">
        <f t="shared" ca="1" si="428"/>
        <v>#REF!</v>
      </c>
      <c r="Q1080" s="270" t="e">
        <f t="shared" ca="1" si="428"/>
        <v>#REF!</v>
      </c>
      <c r="R1080" s="271" t="e">
        <f t="shared" ca="1" si="414"/>
        <v>#REF!</v>
      </c>
      <c r="S1080" s="271" t="e">
        <f t="shared" ca="1" si="415"/>
        <v>#REF!</v>
      </c>
      <c r="T1080" s="244"/>
      <c r="U1080" s="272" t="b">
        <f t="shared" si="416"/>
        <v>0</v>
      </c>
      <c r="V1080" s="272" t="e">
        <f t="shared" si="417"/>
        <v>#REF!</v>
      </c>
      <c r="W1080" s="272" t="e">
        <f t="shared" si="425"/>
        <v>#REF!</v>
      </c>
      <c r="X1080" s="272" t="e">
        <f t="shared" si="418"/>
        <v>#REF!</v>
      </c>
      <c r="Y1080" s="272" t="e">
        <f t="shared" si="419"/>
        <v>#REF!</v>
      </c>
      <c r="Z1080" s="298"/>
      <c r="AA1080" s="305" t="e">
        <f t="shared" si="420"/>
        <v>#REF!</v>
      </c>
      <c r="AB1080" s="301" t="e" cm="1">
        <f t="array" ref="AB1080">IF( $AA1080="", "", INDEX(聲母資料表, $AA1080, AB$5))</f>
        <v>#REF!</v>
      </c>
      <c r="AC1080" s="301" t="e" cm="1">
        <f t="array" ref="AC1080">IF( $AA1080="", "", INDEX(聲母資料表, $AA1080, AC$5))</f>
        <v>#REF!</v>
      </c>
      <c r="AD1080" s="305" t="e">
        <f t="shared" si="421"/>
        <v>#REF!</v>
      </c>
      <c r="AE1080" s="301" t="e" cm="1">
        <f t="array" ref="AE1080">IF( $X1080, "", INDEX(韻母資料表, AD1080, AE$5))</f>
        <v>#REF!</v>
      </c>
      <c r="AF1080" s="301" t="e" cm="1">
        <f t="array" ref="AF1080">IF( $X1080, "", INDEX(韻母資料表, AE1080, AF$5))</f>
        <v>#REF!</v>
      </c>
      <c r="AG1080" s="298"/>
      <c r="AH1080" s="301" t="e">
        <f t="array" ref="AH1080">IF( $X1080, "", IF( INDEX(韻母資料表, AD1080, $AH$5) = "入聲", TRUE, FALSE) )</f>
        <v>#REF!</v>
      </c>
      <c r="AI1080" s="302" t="e">
        <f t="shared" si="422"/>
        <v>#REF!</v>
      </c>
      <c r="AJ1080" s="302" t="e">
        <f t="shared" si="426"/>
        <v>#REF!</v>
      </c>
      <c r="AK1080" s="362" t="e">
        <f t="array" ref="AK1080">IF( $X1080, "", INDEX(韻母資料表, $AD1080, $AK$5))</f>
        <v>#REF!</v>
      </c>
      <c r="AL1080" s="362" t="e">
        <f t="array" ref="AL1080">IF($X1080, "", INDEX(白話字韻母八聲調資料表, $AE1080, $AJ1080))</f>
        <v>#REF!</v>
      </c>
      <c r="AM1080" s="298"/>
      <c r="AN1080" s="362" t="e" cm="1">
        <f t="array" ref="AN1080">IF($W1080, "", INDEX(聲母資料表, $AA1080, AN$5))</f>
        <v>#REF!</v>
      </c>
      <c r="AO1080" s="367" t="e" cm="1">
        <f t="array" ref="AO1080">IF($X1080, "", INDEX(韻母資料表, $AD1080, AO$5))</f>
        <v>#REF!</v>
      </c>
      <c r="AP1080" s="362" t="e" cm="1">
        <f t="array" ref="AP1080">IF($X1080, "", INDEX(台羅韻母八聲調資料表, $AE1080, $F1080))</f>
        <v>#REF!</v>
      </c>
      <c r="AQ1080" s="298"/>
      <c r="AR1080" s="302" t="e">
        <f t="array" ref="AR1080">IF($W1080, "", INDEX(聲母資料表, $AA1080, $AR$5))</f>
        <v>#REF!</v>
      </c>
      <c r="AS1080" s="303" t="e">
        <f t="array" ref="AS1080">IF($X1080, "", INDEX(韻母資料表, $AD1080, $AS$5))</f>
        <v>#REF!</v>
      </c>
      <c r="AT1080" s="302" t="e">
        <f t="array" ref="AT1080">IF($X1080, "", INDEX(閩拼韻母八聲調資料表, $AE1080, $AJ1080))</f>
        <v>#REF!</v>
      </c>
      <c r="AV1080" s="301" t="b">
        <f t="shared" si="424"/>
        <v>0</v>
      </c>
      <c r="AW1080" s="301" t="str">
        <f>IF( $AV1080, IFERROR( IF(MATCH( $E1080, 顎音化聲母!$H$9:$H$37, 0), TRUE, FALSE), FALSE), "")</f>
        <v/>
      </c>
      <c r="AX1080" s="301" t="str">
        <f t="array" ref="AX1080">IF( AND($AV1080, $AW1080), INDEX(顎音化聲母資料表, MATCH( $D1080 &amp; $E1080, 顎音化聲母!$L$5:$L$136, 0), 3), "")</f>
        <v/>
      </c>
      <c r="AY1080" s="301" t="e">
        <f t="shared" si="423"/>
        <v>#REF!</v>
      </c>
      <c r="AZ1080" s="362" t="e">
        <f t="array" ref="AZ1080">IF($AY1080="", "", IF( $AX1080&lt;&gt;"", $AX1080,INDEX(聲母資料表, $AY1080, $AZ$5)))</f>
        <v>#REF!</v>
      </c>
      <c r="BA1080" s="362" t="e">
        <f t="array" ref="BA1080">IF($X1080, "", INDEX(方音八音反切資料表, $AE1080, $AJ1080))</f>
        <v>#REF!</v>
      </c>
    </row>
    <row r="1081" spans="2:53">
      <c r="B1081" s="307">
        <f t="shared" si="405"/>
        <v>1074</v>
      </c>
      <c r="C1081" s="404" t="e">
        <f>MID(#REF!, B1081, 1)</f>
        <v>#REF!</v>
      </c>
      <c r="D1081" s="312"/>
      <c r="E1081" s="312"/>
      <c r="F1081" s="296"/>
      <c r="G1081" s="418" t="e">
        <f t="shared" si="406"/>
        <v>#REF!</v>
      </c>
      <c r="H1081" s="269" t="e" cm="1">
        <f t="array" ref="H1081">IF( OR($U1081, NOT($V1081), $X1081), "",  $AF1081 &amp; INDEX(中文數值資料表, $AJ1081, 2) &amp; $AC1081)</f>
        <v>#REF!</v>
      </c>
      <c r="I1081" s="332" t="e">
        <f t="shared" si="407"/>
        <v>#REF!</v>
      </c>
      <c r="J1081" s="333" t="e">
        <f t="shared" si="408"/>
        <v>#REF!</v>
      </c>
      <c r="K1081" s="334" t="e">
        <f t="shared" si="409"/>
        <v>#REF!</v>
      </c>
      <c r="L1081" s="335" t="e">
        <f t="shared" si="410"/>
        <v>#REF!</v>
      </c>
      <c r="M1081" s="270" t="e">
        <f t="shared" ca="1" si="411"/>
        <v>#REF!</v>
      </c>
      <c r="N1081" s="270" t="e">
        <f t="shared" ca="1" si="412"/>
        <v>#REF!</v>
      </c>
      <c r="O1081" s="270" t="e">
        <f t="shared" ca="1" si="413"/>
        <v>#REF!</v>
      </c>
      <c r="P1081" s="270" t="e">
        <f t="shared" ca="1" si="428"/>
        <v>#REF!</v>
      </c>
      <c r="Q1081" s="270" t="e">
        <f t="shared" ca="1" si="428"/>
        <v>#REF!</v>
      </c>
      <c r="R1081" s="271" t="e">
        <f t="shared" ca="1" si="414"/>
        <v>#REF!</v>
      </c>
      <c r="S1081" s="271" t="e">
        <f t="shared" ca="1" si="415"/>
        <v>#REF!</v>
      </c>
      <c r="T1081" s="244"/>
      <c r="U1081" s="272" t="b">
        <f t="shared" si="416"/>
        <v>0</v>
      </c>
      <c r="V1081" s="272" t="e">
        <f t="shared" si="417"/>
        <v>#REF!</v>
      </c>
      <c r="W1081" s="272" t="e">
        <f t="shared" si="425"/>
        <v>#REF!</v>
      </c>
      <c r="X1081" s="272" t="e">
        <f t="shared" si="418"/>
        <v>#REF!</v>
      </c>
      <c r="Y1081" s="272" t="e">
        <f t="shared" si="419"/>
        <v>#REF!</v>
      </c>
      <c r="Z1081" s="298"/>
      <c r="AA1081" s="305" t="e">
        <f t="shared" si="420"/>
        <v>#REF!</v>
      </c>
      <c r="AB1081" s="301" t="e" cm="1">
        <f t="array" ref="AB1081">IF( $AA1081="", "", INDEX(聲母資料表, $AA1081, AB$5))</f>
        <v>#REF!</v>
      </c>
      <c r="AC1081" s="301" t="e" cm="1">
        <f t="array" ref="AC1081">IF( $AA1081="", "", INDEX(聲母資料表, $AA1081, AC$5))</f>
        <v>#REF!</v>
      </c>
      <c r="AD1081" s="305" t="e">
        <f t="shared" si="421"/>
        <v>#REF!</v>
      </c>
      <c r="AE1081" s="301" t="e" cm="1">
        <f t="array" ref="AE1081">IF( $X1081, "", INDEX(韻母資料表, AD1081, AE$5))</f>
        <v>#REF!</v>
      </c>
      <c r="AF1081" s="301" t="e" cm="1">
        <f t="array" ref="AF1081">IF( $X1081, "", INDEX(韻母資料表, AE1081, AF$5))</f>
        <v>#REF!</v>
      </c>
      <c r="AG1081" s="298"/>
      <c r="AH1081" s="301" t="e">
        <f t="array" ref="AH1081">IF( $X1081, "", IF( INDEX(韻母資料表, AD1081, $AH$5) = "入聲", TRUE, FALSE) )</f>
        <v>#REF!</v>
      </c>
      <c r="AI1081" s="302" t="e">
        <f t="shared" si="422"/>
        <v>#REF!</v>
      </c>
      <c r="AJ1081" s="302" t="e">
        <f t="shared" si="426"/>
        <v>#REF!</v>
      </c>
      <c r="AK1081" s="362" t="e">
        <f t="array" ref="AK1081">IF( $X1081, "", INDEX(韻母資料表, $AD1081, $AK$5))</f>
        <v>#REF!</v>
      </c>
      <c r="AL1081" s="362" t="e">
        <f t="array" ref="AL1081">IF($X1081, "", INDEX(白話字韻母八聲調資料表, $AE1081, $AJ1081))</f>
        <v>#REF!</v>
      </c>
      <c r="AM1081" s="298"/>
      <c r="AN1081" s="362" t="e" cm="1">
        <f t="array" ref="AN1081">IF($W1081, "", INDEX(聲母資料表, $AA1081, AN$5))</f>
        <v>#REF!</v>
      </c>
      <c r="AO1081" s="367" t="e" cm="1">
        <f t="array" ref="AO1081">IF($X1081, "", INDEX(韻母資料表, $AD1081, AO$5))</f>
        <v>#REF!</v>
      </c>
      <c r="AP1081" s="362" t="e" cm="1">
        <f t="array" ref="AP1081">IF($X1081, "", INDEX(台羅韻母八聲調資料表, $AE1081, $F1081))</f>
        <v>#REF!</v>
      </c>
      <c r="AQ1081" s="298"/>
      <c r="AR1081" s="302" t="e">
        <f t="array" ref="AR1081">IF($W1081, "", INDEX(聲母資料表, $AA1081, $AR$5))</f>
        <v>#REF!</v>
      </c>
      <c r="AS1081" s="303" t="e">
        <f t="array" ref="AS1081">IF($X1081, "", INDEX(韻母資料表, $AD1081, $AS$5))</f>
        <v>#REF!</v>
      </c>
      <c r="AT1081" s="302" t="e">
        <f t="array" ref="AT1081">IF($X1081, "", INDEX(閩拼韻母八聲調資料表, $AE1081, $AJ1081))</f>
        <v>#REF!</v>
      </c>
      <c r="AV1081" s="301" t="b">
        <f t="shared" si="424"/>
        <v>0</v>
      </c>
      <c r="AW1081" s="301" t="str">
        <f>IF( $AV1081, IFERROR( IF(MATCH( $E1081, 顎音化聲母!$H$9:$H$37, 0), TRUE, FALSE), FALSE), "")</f>
        <v/>
      </c>
      <c r="AX1081" s="301" t="str">
        <f t="array" ref="AX1081">IF( AND($AV1081, $AW1081), INDEX(顎音化聲母資料表, MATCH( $D1081 &amp; $E1081, 顎音化聲母!$L$5:$L$136, 0), 3), "")</f>
        <v/>
      </c>
      <c r="AY1081" s="301" t="e">
        <f t="shared" si="423"/>
        <v>#REF!</v>
      </c>
      <c r="AZ1081" s="362" t="e">
        <f t="array" ref="AZ1081">IF($AY1081="", "", IF( $AX1081&lt;&gt;"", $AX1081,INDEX(聲母資料表, $AY1081, $AZ$5)))</f>
        <v>#REF!</v>
      </c>
      <c r="BA1081" s="362" t="e">
        <f t="array" ref="BA1081">IF($X1081, "", INDEX(方音八音反切資料表, $AE1081, $AJ1081))</f>
        <v>#REF!</v>
      </c>
    </row>
    <row r="1082" spans="2:53">
      <c r="B1082" s="307">
        <f t="shared" si="405"/>
        <v>1075</v>
      </c>
      <c r="C1082" s="404" t="e">
        <f>MID(#REF!, B1082, 1)</f>
        <v>#REF!</v>
      </c>
      <c r="D1082" s="312"/>
      <c r="E1082" s="312"/>
      <c r="F1082" s="296"/>
      <c r="G1082" s="418" t="e">
        <f t="shared" si="406"/>
        <v>#REF!</v>
      </c>
      <c r="H1082" s="269" t="e" cm="1">
        <f t="array" ref="H1082">IF( OR($U1082, NOT($V1082), $X1082), "",  $AF1082 &amp; INDEX(中文數值資料表, $AJ1082, 2) &amp; $AC1082)</f>
        <v>#REF!</v>
      </c>
      <c r="I1082" s="332" t="e">
        <f t="shared" si="407"/>
        <v>#REF!</v>
      </c>
      <c r="J1082" s="333" t="e">
        <f t="shared" si="408"/>
        <v>#REF!</v>
      </c>
      <c r="K1082" s="334" t="e">
        <f t="shared" si="409"/>
        <v>#REF!</v>
      </c>
      <c r="L1082" s="335" t="e">
        <f t="shared" si="410"/>
        <v>#REF!</v>
      </c>
      <c r="M1082" s="270" t="e">
        <f t="shared" ca="1" si="411"/>
        <v>#REF!</v>
      </c>
      <c r="N1082" s="270" t="e">
        <f t="shared" ca="1" si="412"/>
        <v>#REF!</v>
      </c>
      <c r="O1082" s="270" t="e">
        <f t="shared" ca="1" si="413"/>
        <v>#REF!</v>
      </c>
      <c r="P1082" s="270" t="e">
        <f t="shared" ca="1" si="428"/>
        <v>#REF!</v>
      </c>
      <c r="Q1082" s="270" t="e">
        <f t="shared" ca="1" si="428"/>
        <v>#REF!</v>
      </c>
      <c r="R1082" s="271" t="e">
        <f t="shared" ca="1" si="414"/>
        <v>#REF!</v>
      </c>
      <c r="S1082" s="271" t="e">
        <f t="shared" ca="1" si="415"/>
        <v>#REF!</v>
      </c>
      <c r="T1082" s="244"/>
      <c r="U1082" s="272" t="b">
        <f t="shared" si="416"/>
        <v>0</v>
      </c>
      <c r="V1082" s="272" t="e">
        <f t="shared" si="417"/>
        <v>#REF!</v>
      </c>
      <c r="W1082" s="272" t="e">
        <f t="shared" si="425"/>
        <v>#REF!</v>
      </c>
      <c r="X1082" s="272" t="e">
        <f t="shared" si="418"/>
        <v>#REF!</v>
      </c>
      <c r="Y1082" s="272" t="e">
        <f t="shared" si="419"/>
        <v>#REF!</v>
      </c>
      <c r="Z1082" s="298"/>
      <c r="AA1082" s="305" t="e">
        <f t="shared" si="420"/>
        <v>#REF!</v>
      </c>
      <c r="AB1082" s="301" t="e" cm="1">
        <f t="array" ref="AB1082">IF( $AA1082="", "", INDEX(聲母資料表, $AA1082, AB$5))</f>
        <v>#REF!</v>
      </c>
      <c r="AC1082" s="301" t="e" cm="1">
        <f t="array" ref="AC1082">IF( $AA1082="", "", INDEX(聲母資料表, $AA1082, AC$5))</f>
        <v>#REF!</v>
      </c>
      <c r="AD1082" s="305" t="e">
        <f t="shared" si="421"/>
        <v>#REF!</v>
      </c>
      <c r="AE1082" s="301" t="e" cm="1">
        <f t="array" ref="AE1082">IF( $X1082, "", INDEX(韻母資料表, AD1082, AE$5))</f>
        <v>#REF!</v>
      </c>
      <c r="AF1082" s="301" t="e" cm="1">
        <f t="array" ref="AF1082">IF( $X1082, "", INDEX(韻母資料表, AE1082, AF$5))</f>
        <v>#REF!</v>
      </c>
      <c r="AG1082" s="298"/>
      <c r="AH1082" s="301" t="e">
        <f t="array" ref="AH1082">IF( $X1082, "", IF( INDEX(韻母資料表, AD1082, $AH$5) = "入聲", TRUE, FALSE) )</f>
        <v>#REF!</v>
      </c>
      <c r="AI1082" s="302" t="e">
        <f t="shared" si="422"/>
        <v>#REF!</v>
      </c>
      <c r="AJ1082" s="302" t="e">
        <f t="shared" si="426"/>
        <v>#REF!</v>
      </c>
      <c r="AK1082" s="362" t="e">
        <f t="array" ref="AK1082">IF( $X1082, "", INDEX(韻母資料表, $AD1082, $AK$5))</f>
        <v>#REF!</v>
      </c>
      <c r="AL1082" s="362" t="e">
        <f t="array" ref="AL1082">IF($X1082, "", INDEX(白話字韻母八聲調資料表, $AE1082, $AJ1082))</f>
        <v>#REF!</v>
      </c>
      <c r="AM1082" s="298"/>
      <c r="AN1082" s="362" t="e" cm="1">
        <f t="array" ref="AN1082">IF($W1082, "", INDEX(聲母資料表, $AA1082, AN$5))</f>
        <v>#REF!</v>
      </c>
      <c r="AO1082" s="367" t="e" cm="1">
        <f t="array" ref="AO1082">IF($X1082, "", INDEX(韻母資料表, $AD1082, AO$5))</f>
        <v>#REF!</v>
      </c>
      <c r="AP1082" s="362" t="e" cm="1">
        <f t="array" ref="AP1082">IF($X1082, "", INDEX(台羅韻母八聲調資料表, $AE1082, $F1082))</f>
        <v>#REF!</v>
      </c>
      <c r="AQ1082" s="298"/>
      <c r="AR1082" s="302" t="e">
        <f t="array" ref="AR1082">IF($W1082, "", INDEX(聲母資料表, $AA1082, $AR$5))</f>
        <v>#REF!</v>
      </c>
      <c r="AS1082" s="303" t="e">
        <f t="array" ref="AS1082">IF($X1082, "", INDEX(韻母資料表, $AD1082, $AS$5))</f>
        <v>#REF!</v>
      </c>
      <c r="AT1082" s="302" t="e">
        <f t="array" ref="AT1082">IF($X1082, "", INDEX(閩拼韻母八聲調資料表, $AE1082, $AJ1082))</f>
        <v>#REF!</v>
      </c>
      <c r="AV1082" s="301" t="b">
        <f t="shared" si="424"/>
        <v>0</v>
      </c>
      <c r="AW1082" s="301" t="str">
        <f>IF( $AV1082, IFERROR( IF(MATCH( $E1082, 顎音化聲母!$H$9:$H$37, 0), TRUE, FALSE), FALSE), "")</f>
        <v/>
      </c>
      <c r="AX1082" s="301" t="str">
        <f t="array" ref="AX1082">IF( AND($AV1082, $AW1082), INDEX(顎音化聲母資料表, MATCH( $D1082 &amp; $E1082, 顎音化聲母!$L$5:$L$136, 0), 3), "")</f>
        <v/>
      </c>
      <c r="AY1082" s="301" t="e">
        <f t="shared" si="423"/>
        <v>#REF!</v>
      </c>
      <c r="AZ1082" s="362" t="e">
        <f t="array" ref="AZ1082">IF($AY1082="", "", IF( $AX1082&lt;&gt;"", $AX1082,INDEX(聲母資料表, $AY1082, $AZ$5)))</f>
        <v>#REF!</v>
      </c>
      <c r="BA1082" s="362" t="e">
        <f t="array" ref="BA1082">IF($X1082, "", INDEX(方音八音反切資料表, $AE1082, $AJ1082))</f>
        <v>#REF!</v>
      </c>
    </row>
    <row r="1083" spans="2:53">
      <c r="B1083" s="307">
        <f t="shared" si="405"/>
        <v>1076</v>
      </c>
      <c r="C1083" s="404" t="e">
        <f>MID(#REF!, B1083, 1)</f>
        <v>#REF!</v>
      </c>
      <c r="D1083" s="312"/>
      <c r="E1083" s="312"/>
      <c r="F1083" s="296"/>
      <c r="G1083" s="418" t="e">
        <f t="shared" si="406"/>
        <v>#REF!</v>
      </c>
      <c r="H1083" s="269" t="e" cm="1">
        <f t="array" ref="H1083">IF( OR($U1083, NOT($V1083), $X1083), "",  $AF1083 &amp; INDEX(中文數值資料表, $AJ1083, 2) &amp; $AC1083)</f>
        <v>#REF!</v>
      </c>
      <c r="I1083" s="332" t="e">
        <f t="shared" si="407"/>
        <v>#REF!</v>
      </c>
      <c r="J1083" s="333" t="e">
        <f t="shared" si="408"/>
        <v>#REF!</v>
      </c>
      <c r="K1083" s="334" t="e">
        <f t="shared" si="409"/>
        <v>#REF!</v>
      </c>
      <c r="L1083" s="335" t="e">
        <f t="shared" si="410"/>
        <v>#REF!</v>
      </c>
      <c r="M1083" s="270" t="e">
        <f t="shared" ca="1" si="411"/>
        <v>#REF!</v>
      </c>
      <c r="N1083" s="270" t="e">
        <f t="shared" ca="1" si="412"/>
        <v>#REF!</v>
      </c>
      <c r="O1083" s="270" t="e">
        <f t="shared" ca="1" si="413"/>
        <v>#REF!</v>
      </c>
      <c r="P1083" s="270" t="e">
        <f t="shared" ca="1" si="428"/>
        <v>#REF!</v>
      </c>
      <c r="Q1083" s="270" t="e">
        <f t="shared" ca="1" si="428"/>
        <v>#REF!</v>
      </c>
      <c r="R1083" s="271" t="e">
        <f t="shared" ca="1" si="414"/>
        <v>#REF!</v>
      </c>
      <c r="S1083" s="271" t="e">
        <f t="shared" ca="1" si="415"/>
        <v>#REF!</v>
      </c>
      <c r="T1083" s="244"/>
      <c r="U1083" s="272" t="b">
        <f t="shared" si="416"/>
        <v>0</v>
      </c>
      <c r="V1083" s="272" t="e">
        <f t="shared" si="417"/>
        <v>#REF!</v>
      </c>
      <c r="W1083" s="272" t="e">
        <f t="shared" si="425"/>
        <v>#REF!</v>
      </c>
      <c r="X1083" s="272" t="e">
        <f t="shared" si="418"/>
        <v>#REF!</v>
      </c>
      <c r="Y1083" s="272" t="e">
        <f t="shared" si="419"/>
        <v>#REF!</v>
      </c>
      <c r="Z1083" s="298"/>
      <c r="AA1083" s="305" t="e">
        <f t="shared" si="420"/>
        <v>#REF!</v>
      </c>
      <c r="AB1083" s="301" t="e" cm="1">
        <f t="array" ref="AB1083">IF( $AA1083="", "", INDEX(聲母資料表, $AA1083, AB$5))</f>
        <v>#REF!</v>
      </c>
      <c r="AC1083" s="301" t="e" cm="1">
        <f t="array" ref="AC1083">IF( $AA1083="", "", INDEX(聲母資料表, $AA1083, AC$5))</f>
        <v>#REF!</v>
      </c>
      <c r="AD1083" s="305" t="e">
        <f t="shared" si="421"/>
        <v>#REF!</v>
      </c>
      <c r="AE1083" s="301" t="e" cm="1">
        <f t="array" ref="AE1083">IF( $X1083, "", INDEX(韻母資料表, AD1083, AE$5))</f>
        <v>#REF!</v>
      </c>
      <c r="AF1083" s="301" t="e" cm="1">
        <f t="array" ref="AF1083">IF( $X1083, "", INDEX(韻母資料表, AE1083, AF$5))</f>
        <v>#REF!</v>
      </c>
      <c r="AG1083" s="298"/>
      <c r="AH1083" s="301" t="e">
        <f t="array" ref="AH1083">IF( $X1083, "", IF( INDEX(韻母資料表, AD1083, $AH$5) = "入聲", TRUE, FALSE) )</f>
        <v>#REF!</v>
      </c>
      <c r="AI1083" s="302" t="e">
        <f t="shared" si="422"/>
        <v>#REF!</v>
      </c>
      <c r="AJ1083" s="302" t="e">
        <f t="shared" si="426"/>
        <v>#REF!</v>
      </c>
      <c r="AK1083" s="362" t="e">
        <f t="array" ref="AK1083">IF( $X1083, "", INDEX(韻母資料表, $AD1083, $AK$5))</f>
        <v>#REF!</v>
      </c>
      <c r="AL1083" s="362" t="e">
        <f t="array" ref="AL1083">IF($X1083, "", INDEX(白話字韻母八聲調資料表, $AE1083, $AJ1083))</f>
        <v>#REF!</v>
      </c>
      <c r="AM1083" s="298"/>
      <c r="AN1083" s="362" t="e" cm="1">
        <f t="array" ref="AN1083">IF($W1083, "", INDEX(聲母資料表, $AA1083, AN$5))</f>
        <v>#REF!</v>
      </c>
      <c r="AO1083" s="367" t="e" cm="1">
        <f t="array" ref="AO1083">IF($X1083, "", INDEX(韻母資料表, $AD1083, AO$5))</f>
        <v>#REF!</v>
      </c>
      <c r="AP1083" s="362" t="e" cm="1">
        <f t="array" ref="AP1083">IF($X1083, "", INDEX(台羅韻母八聲調資料表, $AE1083, $F1083))</f>
        <v>#REF!</v>
      </c>
      <c r="AQ1083" s="298"/>
      <c r="AR1083" s="302" t="e">
        <f t="array" ref="AR1083">IF($W1083, "", INDEX(聲母資料表, $AA1083, $AR$5))</f>
        <v>#REF!</v>
      </c>
      <c r="AS1083" s="303" t="e">
        <f t="array" ref="AS1083">IF($X1083, "", INDEX(韻母資料表, $AD1083, $AS$5))</f>
        <v>#REF!</v>
      </c>
      <c r="AT1083" s="302" t="e">
        <f t="array" ref="AT1083">IF($X1083, "", INDEX(閩拼韻母八聲調資料表, $AE1083, $AJ1083))</f>
        <v>#REF!</v>
      </c>
      <c r="AV1083" s="301" t="b">
        <f t="shared" si="424"/>
        <v>0</v>
      </c>
      <c r="AW1083" s="301" t="str">
        <f>IF( $AV1083, IFERROR( IF(MATCH( $E1083, 顎音化聲母!$H$9:$H$37, 0), TRUE, FALSE), FALSE), "")</f>
        <v/>
      </c>
      <c r="AX1083" s="301" t="str">
        <f t="array" ref="AX1083">IF( AND($AV1083, $AW1083), INDEX(顎音化聲母資料表, MATCH( $D1083 &amp; $E1083, 顎音化聲母!$L$5:$L$136, 0), 3), "")</f>
        <v/>
      </c>
      <c r="AY1083" s="301" t="e">
        <f t="shared" si="423"/>
        <v>#REF!</v>
      </c>
      <c r="AZ1083" s="362" t="e">
        <f t="array" ref="AZ1083">IF($AY1083="", "", IF( $AX1083&lt;&gt;"", $AX1083,INDEX(聲母資料表, $AY1083, $AZ$5)))</f>
        <v>#REF!</v>
      </c>
      <c r="BA1083" s="362" t="e">
        <f t="array" ref="BA1083">IF($X1083, "", INDEX(方音八音反切資料表, $AE1083, $AJ1083))</f>
        <v>#REF!</v>
      </c>
    </row>
    <row r="1084" spans="2:53">
      <c r="B1084" s="307">
        <f t="shared" si="405"/>
        <v>1077</v>
      </c>
      <c r="C1084" s="404" t="e">
        <f>MID(#REF!, B1084, 1)</f>
        <v>#REF!</v>
      </c>
      <c r="D1084" s="312"/>
      <c r="E1084" s="312"/>
      <c r="F1084" s="296"/>
      <c r="G1084" s="418" t="e">
        <f t="shared" si="406"/>
        <v>#REF!</v>
      </c>
      <c r="H1084" s="269" t="e" cm="1">
        <f t="array" ref="H1084">IF( OR($U1084, NOT($V1084), $X1084), "",  $AF1084 &amp; INDEX(中文數值資料表, $AJ1084, 2) &amp; $AC1084)</f>
        <v>#REF!</v>
      </c>
      <c r="I1084" s="332" t="e">
        <f t="shared" si="407"/>
        <v>#REF!</v>
      </c>
      <c r="J1084" s="333" t="e">
        <f t="shared" si="408"/>
        <v>#REF!</v>
      </c>
      <c r="K1084" s="334" t="e">
        <f t="shared" si="409"/>
        <v>#REF!</v>
      </c>
      <c r="L1084" s="335" t="e">
        <f t="shared" si="410"/>
        <v>#REF!</v>
      </c>
      <c r="M1084" s="270" t="e">
        <f t="shared" ca="1" si="411"/>
        <v>#REF!</v>
      </c>
      <c r="N1084" s="270" t="e">
        <f t="shared" ca="1" si="412"/>
        <v>#REF!</v>
      </c>
      <c r="O1084" s="270" t="e">
        <f t="shared" ca="1" si="413"/>
        <v>#REF!</v>
      </c>
      <c r="P1084" s="270" t="e">
        <f t="shared" ca="1" si="428"/>
        <v>#REF!</v>
      </c>
      <c r="Q1084" s="270" t="e">
        <f t="shared" ca="1" si="428"/>
        <v>#REF!</v>
      </c>
      <c r="R1084" s="271" t="e">
        <f t="shared" ca="1" si="414"/>
        <v>#REF!</v>
      </c>
      <c r="S1084" s="271" t="e">
        <f t="shared" ca="1" si="415"/>
        <v>#REF!</v>
      </c>
      <c r="T1084" s="244"/>
      <c r="U1084" s="272" t="b">
        <f t="shared" si="416"/>
        <v>0</v>
      </c>
      <c r="V1084" s="272" t="e">
        <f t="shared" si="417"/>
        <v>#REF!</v>
      </c>
      <c r="W1084" s="272" t="e">
        <f t="shared" si="425"/>
        <v>#REF!</v>
      </c>
      <c r="X1084" s="272" t="e">
        <f t="shared" si="418"/>
        <v>#REF!</v>
      </c>
      <c r="Y1084" s="272" t="e">
        <f t="shared" si="419"/>
        <v>#REF!</v>
      </c>
      <c r="Z1084" s="298"/>
      <c r="AA1084" s="305" t="e">
        <f t="shared" si="420"/>
        <v>#REF!</v>
      </c>
      <c r="AB1084" s="301" t="e" cm="1">
        <f t="array" ref="AB1084">IF( $AA1084="", "", INDEX(聲母資料表, $AA1084, AB$5))</f>
        <v>#REF!</v>
      </c>
      <c r="AC1084" s="301" t="e" cm="1">
        <f t="array" ref="AC1084">IF( $AA1084="", "", INDEX(聲母資料表, $AA1084, AC$5))</f>
        <v>#REF!</v>
      </c>
      <c r="AD1084" s="305" t="e">
        <f t="shared" si="421"/>
        <v>#REF!</v>
      </c>
      <c r="AE1084" s="301" t="e" cm="1">
        <f t="array" ref="AE1084">IF( $X1084, "", INDEX(韻母資料表, AD1084, AE$5))</f>
        <v>#REF!</v>
      </c>
      <c r="AF1084" s="301" t="e" cm="1">
        <f t="array" ref="AF1084">IF( $X1084, "", INDEX(韻母資料表, AE1084, AF$5))</f>
        <v>#REF!</v>
      </c>
      <c r="AG1084" s="298"/>
      <c r="AH1084" s="301" t="e">
        <f t="array" ref="AH1084">IF( $X1084, "", IF( INDEX(韻母資料表, AD1084, $AH$5) = "入聲", TRUE, FALSE) )</f>
        <v>#REF!</v>
      </c>
      <c r="AI1084" s="302" t="e">
        <f t="shared" si="422"/>
        <v>#REF!</v>
      </c>
      <c r="AJ1084" s="302" t="e">
        <f t="shared" si="426"/>
        <v>#REF!</v>
      </c>
      <c r="AK1084" s="362" t="e">
        <f t="array" ref="AK1084">IF( $X1084, "", INDEX(韻母資料表, $AD1084, $AK$5))</f>
        <v>#REF!</v>
      </c>
      <c r="AL1084" s="362" t="e">
        <f t="array" ref="AL1084">IF($X1084, "", INDEX(白話字韻母八聲調資料表, $AE1084, $AJ1084))</f>
        <v>#REF!</v>
      </c>
      <c r="AM1084" s="298"/>
      <c r="AN1084" s="362" t="e" cm="1">
        <f t="array" ref="AN1084">IF($W1084, "", INDEX(聲母資料表, $AA1084, AN$5))</f>
        <v>#REF!</v>
      </c>
      <c r="AO1084" s="367" t="e" cm="1">
        <f t="array" ref="AO1084">IF($X1084, "", INDEX(韻母資料表, $AD1084, AO$5))</f>
        <v>#REF!</v>
      </c>
      <c r="AP1084" s="362" t="e" cm="1">
        <f t="array" ref="AP1084">IF($X1084, "", INDEX(台羅韻母八聲調資料表, $AE1084, $F1084))</f>
        <v>#REF!</v>
      </c>
      <c r="AQ1084" s="298"/>
      <c r="AR1084" s="302" t="e">
        <f t="array" ref="AR1084">IF($W1084, "", INDEX(聲母資料表, $AA1084, $AR$5))</f>
        <v>#REF!</v>
      </c>
      <c r="AS1084" s="303" t="e">
        <f t="array" ref="AS1084">IF($X1084, "", INDEX(韻母資料表, $AD1084, $AS$5))</f>
        <v>#REF!</v>
      </c>
      <c r="AT1084" s="302" t="e">
        <f t="array" ref="AT1084">IF($X1084, "", INDEX(閩拼韻母八聲調資料表, $AE1084, $AJ1084))</f>
        <v>#REF!</v>
      </c>
      <c r="AV1084" s="301" t="b">
        <f t="shared" si="424"/>
        <v>0</v>
      </c>
      <c r="AW1084" s="301" t="str">
        <f>IF( $AV1084, IFERROR( IF(MATCH( $E1084, 顎音化聲母!$H$9:$H$37, 0), TRUE, FALSE), FALSE), "")</f>
        <v/>
      </c>
      <c r="AX1084" s="301" t="str">
        <f t="array" ref="AX1084">IF( AND($AV1084, $AW1084), INDEX(顎音化聲母資料表, MATCH( $D1084 &amp; $E1084, 顎音化聲母!$L$5:$L$136, 0), 3), "")</f>
        <v/>
      </c>
      <c r="AY1084" s="301" t="e">
        <f t="shared" si="423"/>
        <v>#REF!</v>
      </c>
      <c r="AZ1084" s="362" t="e">
        <f t="array" ref="AZ1084">IF($AY1084="", "", IF( $AX1084&lt;&gt;"", $AX1084,INDEX(聲母資料表, $AY1084, $AZ$5)))</f>
        <v>#REF!</v>
      </c>
      <c r="BA1084" s="362" t="e">
        <f t="array" ref="BA1084">IF($X1084, "", INDEX(方音八音反切資料表, $AE1084, $AJ1084))</f>
        <v>#REF!</v>
      </c>
    </row>
    <row r="1085" spans="2:53">
      <c r="B1085" s="307">
        <f t="shared" si="405"/>
        <v>1078</v>
      </c>
      <c r="C1085" s="404" t="e">
        <f>MID(#REF!, B1085, 1)</f>
        <v>#REF!</v>
      </c>
      <c r="D1085" s="312"/>
      <c r="E1085" s="312"/>
      <c r="F1085" s="296"/>
      <c r="G1085" s="418" t="e">
        <f t="shared" si="406"/>
        <v>#REF!</v>
      </c>
      <c r="H1085" s="269" t="e" cm="1">
        <f t="array" ref="H1085">IF( OR($U1085, NOT($V1085), $X1085), "",  $AF1085 &amp; INDEX(中文數值資料表, $AJ1085, 2) &amp; $AC1085)</f>
        <v>#REF!</v>
      </c>
      <c r="I1085" s="332" t="e">
        <f t="shared" si="407"/>
        <v>#REF!</v>
      </c>
      <c r="J1085" s="333" t="e">
        <f t="shared" si="408"/>
        <v>#REF!</v>
      </c>
      <c r="K1085" s="334" t="e">
        <f t="shared" si="409"/>
        <v>#REF!</v>
      </c>
      <c r="L1085" s="335" t="e">
        <f t="shared" si="410"/>
        <v>#REF!</v>
      </c>
      <c r="M1085" s="270" t="e">
        <f t="shared" ca="1" si="411"/>
        <v>#REF!</v>
      </c>
      <c r="N1085" s="270" t="e">
        <f t="shared" ca="1" si="412"/>
        <v>#REF!</v>
      </c>
      <c r="O1085" s="270" t="e">
        <f t="shared" ca="1" si="413"/>
        <v>#REF!</v>
      </c>
      <c r="P1085" s="270" t="e">
        <f t="shared" ca="1" si="428"/>
        <v>#REF!</v>
      </c>
      <c r="Q1085" s="270" t="e">
        <f t="shared" ca="1" si="428"/>
        <v>#REF!</v>
      </c>
      <c r="R1085" s="271" t="e">
        <f t="shared" ca="1" si="414"/>
        <v>#REF!</v>
      </c>
      <c r="S1085" s="271" t="e">
        <f t="shared" ca="1" si="415"/>
        <v>#REF!</v>
      </c>
      <c r="T1085" s="244"/>
      <c r="U1085" s="272" t="b">
        <f t="shared" si="416"/>
        <v>0</v>
      </c>
      <c r="V1085" s="272" t="e">
        <f t="shared" si="417"/>
        <v>#REF!</v>
      </c>
      <c r="W1085" s="272" t="e">
        <f t="shared" si="425"/>
        <v>#REF!</v>
      </c>
      <c r="X1085" s="272" t="e">
        <f t="shared" si="418"/>
        <v>#REF!</v>
      </c>
      <c r="Y1085" s="272" t="e">
        <f t="shared" si="419"/>
        <v>#REF!</v>
      </c>
      <c r="Z1085" s="298"/>
      <c r="AA1085" s="305" t="e">
        <f t="shared" si="420"/>
        <v>#REF!</v>
      </c>
      <c r="AB1085" s="301" t="e" cm="1">
        <f t="array" ref="AB1085">IF( $AA1085="", "", INDEX(聲母資料表, $AA1085, AB$5))</f>
        <v>#REF!</v>
      </c>
      <c r="AC1085" s="301" t="e" cm="1">
        <f t="array" ref="AC1085">IF( $AA1085="", "", INDEX(聲母資料表, $AA1085, AC$5))</f>
        <v>#REF!</v>
      </c>
      <c r="AD1085" s="305" t="e">
        <f t="shared" si="421"/>
        <v>#REF!</v>
      </c>
      <c r="AE1085" s="301" t="e" cm="1">
        <f t="array" ref="AE1085">IF( $X1085, "", INDEX(韻母資料表, AD1085, AE$5))</f>
        <v>#REF!</v>
      </c>
      <c r="AF1085" s="301" t="e" cm="1">
        <f t="array" ref="AF1085">IF( $X1085, "", INDEX(韻母資料表, AE1085, AF$5))</f>
        <v>#REF!</v>
      </c>
      <c r="AG1085" s="298"/>
      <c r="AH1085" s="301" t="e">
        <f t="array" ref="AH1085">IF( $X1085, "", IF( INDEX(韻母資料表, AD1085, $AH$5) = "入聲", TRUE, FALSE) )</f>
        <v>#REF!</v>
      </c>
      <c r="AI1085" s="302" t="e">
        <f t="shared" si="422"/>
        <v>#REF!</v>
      </c>
      <c r="AJ1085" s="302" t="e">
        <f t="shared" si="426"/>
        <v>#REF!</v>
      </c>
      <c r="AK1085" s="362" t="e">
        <f t="array" ref="AK1085">IF( $X1085, "", INDEX(韻母資料表, $AD1085, $AK$5))</f>
        <v>#REF!</v>
      </c>
      <c r="AL1085" s="362" t="e">
        <f t="array" ref="AL1085">IF($X1085, "", INDEX(白話字韻母八聲調資料表, $AE1085, $AJ1085))</f>
        <v>#REF!</v>
      </c>
      <c r="AM1085" s="298"/>
      <c r="AN1085" s="362" t="e" cm="1">
        <f t="array" ref="AN1085">IF($W1085, "", INDEX(聲母資料表, $AA1085, AN$5))</f>
        <v>#REF!</v>
      </c>
      <c r="AO1085" s="367" t="e" cm="1">
        <f t="array" ref="AO1085">IF($X1085, "", INDEX(韻母資料表, $AD1085, AO$5))</f>
        <v>#REF!</v>
      </c>
      <c r="AP1085" s="362" t="e" cm="1">
        <f t="array" ref="AP1085">IF($X1085, "", INDEX(台羅韻母八聲調資料表, $AE1085, $F1085))</f>
        <v>#REF!</v>
      </c>
      <c r="AQ1085" s="298"/>
      <c r="AR1085" s="302" t="e">
        <f t="array" ref="AR1085">IF($W1085, "", INDEX(聲母資料表, $AA1085, $AR$5))</f>
        <v>#REF!</v>
      </c>
      <c r="AS1085" s="303" t="e">
        <f t="array" ref="AS1085">IF($X1085, "", INDEX(韻母資料表, $AD1085, $AS$5))</f>
        <v>#REF!</v>
      </c>
      <c r="AT1085" s="302" t="e">
        <f t="array" ref="AT1085">IF($X1085, "", INDEX(閩拼韻母八聲調資料表, $AE1085, $AJ1085))</f>
        <v>#REF!</v>
      </c>
      <c r="AV1085" s="301" t="b">
        <f t="shared" si="424"/>
        <v>0</v>
      </c>
      <c r="AW1085" s="301" t="str">
        <f>IF( $AV1085, IFERROR( IF(MATCH( $E1085, 顎音化聲母!$H$9:$H$37, 0), TRUE, FALSE), FALSE), "")</f>
        <v/>
      </c>
      <c r="AX1085" s="301" t="str">
        <f t="array" ref="AX1085">IF( AND($AV1085, $AW1085), INDEX(顎音化聲母資料表, MATCH( $D1085 &amp; $E1085, 顎音化聲母!$L$5:$L$136, 0), 3), "")</f>
        <v/>
      </c>
      <c r="AY1085" s="301" t="e">
        <f t="shared" si="423"/>
        <v>#REF!</v>
      </c>
      <c r="AZ1085" s="362" t="e">
        <f t="array" ref="AZ1085">IF($AY1085="", "", IF( $AX1085&lt;&gt;"", $AX1085,INDEX(聲母資料表, $AY1085, $AZ$5)))</f>
        <v>#REF!</v>
      </c>
      <c r="BA1085" s="362" t="e">
        <f t="array" ref="BA1085">IF($X1085, "", INDEX(方音八音反切資料表, $AE1085, $AJ1085))</f>
        <v>#REF!</v>
      </c>
    </row>
    <row r="1086" spans="2:53">
      <c r="B1086" s="307">
        <f t="shared" si="405"/>
        <v>1079</v>
      </c>
      <c r="C1086" s="404" t="e">
        <f>MID(#REF!, B1086, 1)</f>
        <v>#REF!</v>
      </c>
      <c r="D1086" s="312"/>
      <c r="E1086" s="312"/>
      <c r="F1086" s="296"/>
      <c r="G1086" s="418" t="e">
        <f t="shared" si="406"/>
        <v>#REF!</v>
      </c>
      <c r="H1086" s="269" t="e" cm="1">
        <f t="array" ref="H1086">IF( OR($U1086, NOT($V1086), $X1086), "",  $AF1086 &amp; INDEX(中文數值資料表, $AJ1086, 2) &amp; $AC1086)</f>
        <v>#REF!</v>
      </c>
      <c r="I1086" s="332" t="e">
        <f t="shared" si="407"/>
        <v>#REF!</v>
      </c>
      <c r="J1086" s="333" t="e">
        <f t="shared" si="408"/>
        <v>#REF!</v>
      </c>
      <c r="K1086" s="334" t="e">
        <f t="shared" si="409"/>
        <v>#REF!</v>
      </c>
      <c r="L1086" s="335" t="e">
        <f t="shared" si="410"/>
        <v>#REF!</v>
      </c>
      <c r="M1086" s="270" t="e">
        <f t="shared" ca="1" si="411"/>
        <v>#REF!</v>
      </c>
      <c r="N1086" s="270" t="e">
        <f t="shared" ca="1" si="412"/>
        <v>#REF!</v>
      </c>
      <c r="O1086" s="270" t="e">
        <f t="shared" ca="1" si="413"/>
        <v>#REF!</v>
      </c>
      <c r="P1086" s="270" t="e">
        <f t="shared" ca="1" si="428"/>
        <v>#REF!</v>
      </c>
      <c r="Q1086" s="270" t="e">
        <f t="shared" ca="1" si="428"/>
        <v>#REF!</v>
      </c>
      <c r="R1086" s="271" t="e">
        <f t="shared" ca="1" si="414"/>
        <v>#REF!</v>
      </c>
      <c r="S1086" s="271" t="e">
        <f t="shared" ca="1" si="415"/>
        <v>#REF!</v>
      </c>
      <c r="T1086" s="244"/>
      <c r="U1086" s="272" t="b">
        <f t="shared" si="416"/>
        <v>0</v>
      </c>
      <c r="V1086" s="272" t="e">
        <f t="shared" si="417"/>
        <v>#REF!</v>
      </c>
      <c r="W1086" s="272" t="e">
        <f t="shared" si="425"/>
        <v>#REF!</v>
      </c>
      <c r="X1086" s="272" t="e">
        <f t="shared" si="418"/>
        <v>#REF!</v>
      </c>
      <c r="Y1086" s="272" t="e">
        <f t="shared" si="419"/>
        <v>#REF!</v>
      </c>
      <c r="Z1086" s="298"/>
      <c r="AA1086" s="305" t="e">
        <f t="shared" si="420"/>
        <v>#REF!</v>
      </c>
      <c r="AB1086" s="301" t="e" cm="1">
        <f t="array" ref="AB1086">IF( $AA1086="", "", INDEX(聲母資料表, $AA1086, AB$5))</f>
        <v>#REF!</v>
      </c>
      <c r="AC1086" s="301" t="e" cm="1">
        <f t="array" ref="AC1086">IF( $AA1086="", "", INDEX(聲母資料表, $AA1086, AC$5))</f>
        <v>#REF!</v>
      </c>
      <c r="AD1086" s="305" t="e">
        <f t="shared" si="421"/>
        <v>#REF!</v>
      </c>
      <c r="AE1086" s="301" t="e" cm="1">
        <f t="array" ref="AE1086">IF( $X1086, "", INDEX(韻母資料表, AD1086, AE$5))</f>
        <v>#REF!</v>
      </c>
      <c r="AF1086" s="301" t="e" cm="1">
        <f t="array" ref="AF1086">IF( $X1086, "", INDEX(韻母資料表, AE1086, AF$5))</f>
        <v>#REF!</v>
      </c>
      <c r="AG1086" s="298"/>
      <c r="AH1086" s="301" t="e">
        <f t="array" ref="AH1086">IF( $X1086, "", IF( INDEX(韻母資料表, AD1086, $AH$5) = "入聲", TRUE, FALSE) )</f>
        <v>#REF!</v>
      </c>
      <c r="AI1086" s="302" t="e">
        <f t="shared" si="422"/>
        <v>#REF!</v>
      </c>
      <c r="AJ1086" s="302" t="e">
        <f t="shared" si="426"/>
        <v>#REF!</v>
      </c>
      <c r="AK1086" s="362" t="e">
        <f t="array" ref="AK1086">IF( $X1086, "", INDEX(韻母資料表, $AD1086, $AK$5))</f>
        <v>#REF!</v>
      </c>
      <c r="AL1086" s="362" t="e">
        <f t="array" ref="AL1086">IF($X1086, "", INDEX(白話字韻母八聲調資料表, $AE1086, $AJ1086))</f>
        <v>#REF!</v>
      </c>
      <c r="AM1086" s="298"/>
      <c r="AN1086" s="362" t="e" cm="1">
        <f t="array" ref="AN1086">IF($W1086, "", INDEX(聲母資料表, $AA1086, AN$5))</f>
        <v>#REF!</v>
      </c>
      <c r="AO1086" s="367" t="e" cm="1">
        <f t="array" ref="AO1086">IF($X1086, "", INDEX(韻母資料表, $AD1086, AO$5))</f>
        <v>#REF!</v>
      </c>
      <c r="AP1086" s="362" t="e" cm="1">
        <f t="array" ref="AP1086">IF($X1086, "", INDEX(台羅韻母八聲調資料表, $AE1086, $F1086))</f>
        <v>#REF!</v>
      </c>
      <c r="AQ1086" s="298"/>
      <c r="AR1086" s="302" t="e">
        <f t="array" ref="AR1086">IF($W1086, "", INDEX(聲母資料表, $AA1086, $AR$5))</f>
        <v>#REF!</v>
      </c>
      <c r="AS1086" s="303" t="e">
        <f t="array" ref="AS1086">IF($X1086, "", INDEX(韻母資料表, $AD1086, $AS$5))</f>
        <v>#REF!</v>
      </c>
      <c r="AT1086" s="302" t="e">
        <f t="array" ref="AT1086">IF($X1086, "", INDEX(閩拼韻母八聲調資料表, $AE1086, $AJ1086))</f>
        <v>#REF!</v>
      </c>
      <c r="AV1086" s="301" t="b">
        <f t="shared" si="424"/>
        <v>0</v>
      </c>
      <c r="AW1086" s="301" t="str">
        <f>IF( $AV1086, IFERROR( IF(MATCH( $E1086, 顎音化聲母!$H$9:$H$37, 0), TRUE, FALSE), FALSE), "")</f>
        <v/>
      </c>
      <c r="AX1086" s="301" t="str">
        <f t="array" ref="AX1086">IF( AND($AV1086, $AW1086), INDEX(顎音化聲母資料表, MATCH( $D1086 &amp; $E1086, 顎音化聲母!$L$5:$L$136, 0), 3), "")</f>
        <v/>
      </c>
      <c r="AY1086" s="301" t="e">
        <f t="shared" si="423"/>
        <v>#REF!</v>
      </c>
      <c r="AZ1086" s="362" t="e">
        <f t="array" ref="AZ1086">IF($AY1086="", "", IF( $AX1086&lt;&gt;"", $AX1086,INDEX(聲母資料表, $AY1086, $AZ$5)))</f>
        <v>#REF!</v>
      </c>
      <c r="BA1086" s="362" t="e">
        <f t="array" ref="BA1086">IF($X1086, "", INDEX(方音八音反切資料表, $AE1086, $AJ1086))</f>
        <v>#REF!</v>
      </c>
    </row>
    <row r="1087" spans="2:53">
      <c r="B1087" s="307">
        <f t="shared" si="405"/>
        <v>1080</v>
      </c>
      <c r="C1087" s="404" t="e">
        <f>MID(#REF!, B1087, 1)</f>
        <v>#REF!</v>
      </c>
      <c r="D1087" s="312"/>
      <c r="E1087" s="312"/>
      <c r="F1087" s="296"/>
      <c r="G1087" s="418" t="e">
        <f t="shared" si="406"/>
        <v>#REF!</v>
      </c>
      <c r="H1087" s="269" t="e" cm="1">
        <f t="array" ref="H1087">IF( OR($U1087, NOT($V1087), $X1087), "",  $AF1087 &amp; INDEX(中文數值資料表, $AJ1087, 2) &amp; $AC1087)</f>
        <v>#REF!</v>
      </c>
      <c r="I1087" s="332" t="e">
        <f t="shared" si="407"/>
        <v>#REF!</v>
      </c>
      <c r="J1087" s="333" t="e">
        <f t="shared" si="408"/>
        <v>#REF!</v>
      </c>
      <c r="K1087" s="334" t="e">
        <f t="shared" si="409"/>
        <v>#REF!</v>
      </c>
      <c r="L1087" s="335" t="e">
        <f t="shared" si="410"/>
        <v>#REF!</v>
      </c>
      <c r="M1087" s="270" t="e">
        <f t="shared" ca="1" si="411"/>
        <v>#REF!</v>
      </c>
      <c r="N1087" s="270" t="e">
        <f t="shared" ca="1" si="412"/>
        <v>#REF!</v>
      </c>
      <c r="O1087" s="270" t="e">
        <f t="shared" ca="1" si="413"/>
        <v>#REF!</v>
      </c>
      <c r="P1087" s="270" t="e">
        <f t="shared" ca="1" si="428"/>
        <v>#REF!</v>
      </c>
      <c r="Q1087" s="270" t="e">
        <f t="shared" ca="1" si="428"/>
        <v>#REF!</v>
      </c>
      <c r="R1087" s="271" t="e">
        <f t="shared" ca="1" si="414"/>
        <v>#REF!</v>
      </c>
      <c r="S1087" s="271" t="e">
        <f t="shared" ca="1" si="415"/>
        <v>#REF!</v>
      </c>
      <c r="T1087" s="244"/>
      <c r="U1087" s="272" t="b">
        <f t="shared" si="416"/>
        <v>0</v>
      </c>
      <c r="V1087" s="272" t="e">
        <f t="shared" si="417"/>
        <v>#REF!</v>
      </c>
      <c r="W1087" s="272" t="e">
        <f t="shared" si="425"/>
        <v>#REF!</v>
      </c>
      <c r="X1087" s="272" t="e">
        <f t="shared" si="418"/>
        <v>#REF!</v>
      </c>
      <c r="Y1087" s="272" t="e">
        <f t="shared" si="419"/>
        <v>#REF!</v>
      </c>
      <c r="Z1087" s="298"/>
      <c r="AA1087" s="305" t="e">
        <f t="shared" si="420"/>
        <v>#REF!</v>
      </c>
      <c r="AB1087" s="301" t="e" cm="1">
        <f t="array" ref="AB1087">IF( $AA1087="", "", INDEX(聲母資料表, $AA1087, AB$5))</f>
        <v>#REF!</v>
      </c>
      <c r="AC1087" s="301" t="e" cm="1">
        <f t="array" ref="AC1087">IF( $AA1087="", "", INDEX(聲母資料表, $AA1087, AC$5))</f>
        <v>#REF!</v>
      </c>
      <c r="AD1087" s="305" t="e">
        <f t="shared" si="421"/>
        <v>#REF!</v>
      </c>
      <c r="AE1087" s="301" t="e" cm="1">
        <f t="array" ref="AE1087">IF( $X1087, "", INDEX(韻母資料表, AD1087, AE$5))</f>
        <v>#REF!</v>
      </c>
      <c r="AF1087" s="301" t="e" cm="1">
        <f t="array" ref="AF1087">IF( $X1087, "", INDEX(韻母資料表, AE1087, AF$5))</f>
        <v>#REF!</v>
      </c>
      <c r="AG1087" s="298"/>
      <c r="AH1087" s="301" t="e">
        <f t="array" ref="AH1087">IF( $X1087, "", IF( INDEX(韻母資料表, AD1087, $AH$5) = "入聲", TRUE, FALSE) )</f>
        <v>#REF!</v>
      </c>
      <c r="AI1087" s="302" t="e">
        <f t="shared" si="422"/>
        <v>#REF!</v>
      </c>
      <c r="AJ1087" s="302" t="e">
        <f t="shared" si="426"/>
        <v>#REF!</v>
      </c>
      <c r="AK1087" s="362" t="e">
        <f t="array" ref="AK1087">IF( $X1087, "", INDEX(韻母資料表, $AD1087, $AK$5))</f>
        <v>#REF!</v>
      </c>
      <c r="AL1087" s="362" t="e">
        <f t="array" ref="AL1087">IF($X1087, "", INDEX(白話字韻母八聲調資料表, $AE1087, $AJ1087))</f>
        <v>#REF!</v>
      </c>
      <c r="AM1087" s="298"/>
      <c r="AN1087" s="362" t="e" cm="1">
        <f t="array" ref="AN1087">IF($W1087, "", INDEX(聲母資料表, $AA1087, AN$5))</f>
        <v>#REF!</v>
      </c>
      <c r="AO1087" s="367" t="e" cm="1">
        <f t="array" ref="AO1087">IF($X1087, "", INDEX(韻母資料表, $AD1087, AO$5))</f>
        <v>#REF!</v>
      </c>
      <c r="AP1087" s="362" t="e" cm="1">
        <f t="array" ref="AP1087">IF($X1087, "", INDEX(台羅韻母八聲調資料表, $AE1087, $F1087))</f>
        <v>#REF!</v>
      </c>
      <c r="AQ1087" s="298"/>
      <c r="AR1087" s="302" t="e">
        <f t="array" ref="AR1087">IF($W1087, "", INDEX(聲母資料表, $AA1087, $AR$5))</f>
        <v>#REF!</v>
      </c>
      <c r="AS1087" s="303" t="e">
        <f t="array" ref="AS1087">IF($X1087, "", INDEX(韻母資料表, $AD1087, $AS$5))</f>
        <v>#REF!</v>
      </c>
      <c r="AT1087" s="302" t="e">
        <f t="array" ref="AT1087">IF($X1087, "", INDEX(閩拼韻母八聲調資料表, $AE1087, $AJ1087))</f>
        <v>#REF!</v>
      </c>
      <c r="AV1087" s="301" t="b">
        <f t="shared" si="424"/>
        <v>0</v>
      </c>
      <c r="AW1087" s="301" t="str">
        <f>IF( $AV1087, IFERROR( IF(MATCH( $E1087, 顎音化聲母!$H$9:$H$37, 0), TRUE, FALSE), FALSE), "")</f>
        <v/>
      </c>
      <c r="AX1087" s="301" t="str">
        <f t="array" ref="AX1087">IF( AND($AV1087, $AW1087), INDEX(顎音化聲母資料表, MATCH( $D1087 &amp; $E1087, 顎音化聲母!$L$5:$L$136, 0), 3), "")</f>
        <v/>
      </c>
      <c r="AY1087" s="301" t="e">
        <f t="shared" si="423"/>
        <v>#REF!</v>
      </c>
      <c r="AZ1087" s="362" t="e">
        <f t="array" ref="AZ1087">IF($AY1087="", "", IF( $AX1087&lt;&gt;"", $AX1087,INDEX(聲母資料表, $AY1087, $AZ$5)))</f>
        <v>#REF!</v>
      </c>
      <c r="BA1087" s="362" t="e">
        <f t="array" ref="BA1087">IF($X1087, "", INDEX(方音八音反切資料表, $AE1087, $AJ1087))</f>
        <v>#REF!</v>
      </c>
    </row>
    <row r="1088" spans="2:53">
      <c r="B1088" s="307">
        <f t="shared" si="405"/>
        <v>1081</v>
      </c>
      <c r="C1088" s="404" t="e">
        <f>MID(#REF!, B1088, 1)</f>
        <v>#REF!</v>
      </c>
      <c r="D1088" s="312"/>
      <c r="E1088" s="312"/>
      <c r="F1088" s="296"/>
      <c r="G1088" s="418" t="e">
        <f t="shared" si="406"/>
        <v>#REF!</v>
      </c>
      <c r="H1088" s="269" t="e" cm="1">
        <f t="array" ref="H1088">IF( OR($U1088, NOT($V1088), $X1088), "",  $AF1088 &amp; INDEX(中文數值資料表, $AJ1088, 2) &amp; $AC1088)</f>
        <v>#REF!</v>
      </c>
      <c r="I1088" s="332" t="e">
        <f t="shared" si="407"/>
        <v>#REF!</v>
      </c>
      <c r="J1088" s="333" t="e">
        <f t="shared" si="408"/>
        <v>#REF!</v>
      </c>
      <c r="K1088" s="334" t="e">
        <f t="shared" si="409"/>
        <v>#REF!</v>
      </c>
      <c r="L1088" s="335" t="e">
        <f t="shared" si="410"/>
        <v>#REF!</v>
      </c>
      <c r="M1088" s="270" t="e">
        <f t="shared" ca="1" si="411"/>
        <v>#REF!</v>
      </c>
      <c r="N1088" s="270" t="e">
        <f t="shared" ca="1" si="412"/>
        <v>#REF!</v>
      </c>
      <c r="O1088" s="270" t="e">
        <f t="shared" ca="1" si="413"/>
        <v>#REF!</v>
      </c>
      <c r="P1088" s="270" t="e">
        <f t="shared" ref="P1088:Q1107" ca="1" si="429">IF( $U1088, ($C1088 &amp; CHAR(10)), IF($C1088=CHAR(10), (CHAR(10) &amp; "&lt;/p&gt;" &amp; CHAR(10) &amp; "&lt;p&gt;" &amp; CHAR(10)), "&lt;ruby&gt;" &amp; $C1088 &amp; "&lt;rt&gt;" &amp; INDIRECT( ADDRESS(ROW(), COLUMN() - $P$5) ) &amp; "&lt;/rt&gt;&lt;/ruby&gt;" &amp; CHAR(10)))</f>
        <v>#REF!</v>
      </c>
      <c r="Q1088" s="270" t="e">
        <f t="shared" ca="1" si="429"/>
        <v>#REF!</v>
      </c>
      <c r="R1088" s="271" t="e">
        <f t="shared" ca="1" si="414"/>
        <v>#REF!</v>
      </c>
      <c r="S1088" s="271" t="e">
        <f t="shared" ca="1" si="415"/>
        <v>#REF!</v>
      </c>
      <c r="T1088" s="244"/>
      <c r="U1088" s="272" t="b">
        <f t="shared" si="416"/>
        <v>0</v>
      </c>
      <c r="V1088" s="272" t="e">
        <f t="shared" si="417"/>
        <v>#REF!</v>
      </c>
      <c r="W1088" s="272" t="e">
        <f t="shared" si="425"/>
        <v>#REF!</v>
      </c>
      <c r="X1088" s="272" t="e">
        <f t="shared" si="418"/>
        <v>#REF!</v>
      </c>
      <c r="Y1088" s="272" t="e">
        <f t="shared" si="419"/>
        <v>#REF!</v>
      </c>
      <c r="Z1088" s="298"/>
      <c r="AA1088" s="305" t="e">
        <f t="shared" si="420"/>
        <v>#REF!</v>
      </c>
      <c r="AB1088" s="301" t="e" cm="1">
        <f t="array" ref="AB1088">IF( $AA1088="", "", INDEX(聲母資料表, $AA1088, AB$5))</f>
        <v>#REF!</v>
      </c>
      <c r="AC1088" s="301" t="e" cm="1">
        <f t="array" ref="AC1088">IF( $AA1088="", "", INDEX(聲母資料表, $AA1088, AC$5))</f>
        <v>#REF!</v>
      </c>
      <c r="AD1088" s="305" t="e">
        <f t="shared" si="421"/>
        <v>#REF!</v>
      </c>
      <c r="AE1088" s="301" t="e" cm="1">
        <f t="array" ref="AE1088">IF( $X1088, "", INDEX(韻母資料表, AD1088, AE$5))</f>
        <v>#REF!</v>
      </c>
      <c r="AF1088" s="301" t="e" cm="1">
        <f t="array" ref="AF1088">IF( $X1088, "", INDEX(韻母資料表, AE1088, AF$5))</f>
        <v>#REF!</v>
      </c>
      <c r="AG1088" s="298"/>
      <c r="AH1088" s="301" t="e">
        <f t="array" ref="AH1088">IF( $X1088, "", IF( INDEX(韻母資料表, AD1088, $AH$5) = "入聲", TRUE, FALSE) )</f>
        <v>#REF!</v>
      </c>
      <c r="AI1088" s="302" t="e">
        <f t="shared" si="422"/>
        <v>#REF!</v>
      </c>
      <c r="AJ1088" s="302" t="e">
        <f t="shared" si="426"/>
        <v>#REF!</v>
      </c>
      <c r="AK1088" s="362" t="e">
        <f t="array" ref="AK1088">IF( $X1088, "", INDEX(韻母資料表, $AD1088, $AK$5))</f>
        <v>#REF!</v>
      </c>
      <c r="AL1088" s="362" t="e">
        <f t="array" ref="AL1088">IF($X1088, "", INDEX(白話字韻母八聲調資料表, $AE1088, $AJ1088))</f>
        <v>#REF!</v>
      </c>
      <c r="AM1088" s="298"/>
      <c r="AN1088" s="362" t="e" cm="1">
        <f t="array" ref="AN1088">IF($W1088, "", INDEX(聲母資料表, $AA1088, AN$5))</f>
        <v>#REF!</v>
      </c>
      <c r="AO1088" s="367" t="e" cm="1">
        <f t="array" ref="AO1088">IF($X1088, "", INDEX(韻母資料表, $AD1088, AO$5))</f>
        <v>#REF!</v>
      </c>
      <c r="AP1088" s="362" t="e" cm="1">
        <f t="array" ref="AP1088">IF($X1088, "", INDEX(台羅韻母八聲調資料表, $AE1088, $F1088))</f>
        <v>#REF!</v>
      </c>
      <c r="AQ1088" s="298"/>
      <c r="AR1088" s="302" t="e">
        <f t="array" ref="AR1088">IF($W1088, "", INDEX(聲母資料表, $AA1088, $AR$5))</f>
        <v>#REF!</v>
      </c>
      <c r="AS1088" s="303" t="e">
        <f t="array" ref="AS1088">IF($X1088, "", INDEX(韻母資料表, $AD1088, $AS$5))</f>
        <v>#REF!</v>
      </c>
      <c r="AT1088" s="302" t="e">
        <f t="array" ref="AT1088">IF($X1088, "", INDEX(閩拼韻母八聲調資料表, $AE1088, $AJ1088))</f>
        <v>#REF!</v>
      </c>
      <c r="AV1088" s="301" t="b">
        <f t="shared" si="424"/>
        <v>0</v>
      </c>
      <c r="AW1088" s="301" t="str">
        <f>IF( $AV1088, IFERROR( IF(MATCH( $E1088, 顎音化聲母!$H$9:$H$37, 0), TRUE, FALSE), FALSE), "")</f>
        <v/>
      </c>
      <c r="AX1088" s="301" t="str">
        <f t="array" ref="AX1088">IF( AND($AV1088, $AW1088), INDEX(顎音化聲母資料表, MATCH( $D1088 &amp; $E1088, 顎音化聲母!$L$5:$L$136, 0), 3), "")</f>
        <v/>
      </c>
      <c r="AY1088" s="301" t="e">
        <f t="shared" si="423"/>
        <v>#REF!</v>
      </c>
      <c r="AZ1088" s="362" t="e">
        <f t="array" ref="AZ1088">IF($AY1088="", "", IF( $AX1088&lt;&gt;"", $AX1088,INDEX(聲母資料表, $AY1088, $AZ$5)))</f>
        <v>#REF!</v>
      </c>
      <c r="BA1088" s="362" t="e">
        <f t="array" ref="BA1088">IF($X1088, "", INDEX(方音八音反切資料表, $AE1088, $AJ1088))</f>
        <v>#REF!</v>
      </c>
    </row>
    <row r="1089" spans="2:53">
      <c r="B1089" s="307">
        <f t="shared" si="405"/>
        <v>1082</v>
      </c>
      <c r="C1089" s="404" t="e">
        <f>MID(#REF!, B1089, 1)</f>
        <v>#REF!</v>
      </c>
      <c r="D1089" s="312"/>
      <c r="E1089" s="312"/>
      <c r="F1089" s="296"/>
      <c r="G1089" s="418" t="e">
        <f t="shared" si="406"/>
        <v>#REF!</v>
      </c>
      <c r="H1089" s="269" t="e" cm="1">
        <f t="array" ref="H1089">IF( OR($U1089, NOT($V1089), $X1089), "",  $AF1089 &amp; INDEX(中文數值資料表, $AJ1089, 2) &amp; $AC1089)</f>
        <v>#REF!</v>
      </c>
      <c r="I1089" s="332" t="e">
        <f t="shared" si="407"/>
        <v>#REF!</v>
      </c>
      <c r="J1089" s="333" t="e">
        <f t="shared" si="408"/>
        <v>#REF!</v>
      </c>
      <c r="K1089" s="334" t="e">
        <f t="shared" si="409"/>
        <v>#REF!</v>
      </c>
      <c r="L1089" s="335" t="e">
        <f t="shared" si="410"/>
        <v>#REF!</v>
      </c>
      <c r="M1089" s="270" t="e">
        <f t="shared" ca="1" si="411"/>
        <v>#REF!</v>
      </c>
      <c r="N1089" s="270" t="e">
        <f t="shared" ca="1" si="412"/>
        <v>#REF!</v>
      </c>
      <c r="O1089" s="270" t="e">
        <f t="shared" ca="1" si="413"/>
        <v>#REF!</v>
      </c>
      <c r="P1089" s="270" t="e">
        <f t="shared" ca="1" si="429"/>
        <v>#REF!</v>
      </c>
      <c r="Q1089" s="270" t="e">
        <f t="shared" ca="1" si="429"/>
        <v>#REF!</v>
      </c>
      <c r="R1089" s="271" t="e">
        <f t="shared" ca="1" si="414"/>
        <v>#REF!</v>
      </c>
      <c r="S1089" s="271" t="e">
        <f t="shared" ca="1" si="415"/>
        <v>#REF!</v>
      </c>
      <c r="T1089" s="244"/>
      <c r="U1089" s="272" t="b">
        <f t="shared" si="416"/>
        <v>0</v>
      </c>
      <c r="V1089" s="272" t="e">
        <f t="shared" si="417"/>
        <v>#REF!</v>
      </c>
      <c r="W1089" s="272" t="e">
        <f t="shared" si="425"/>
        <v>#REF!</v>
      </c>
      <c r="X1089" s="272" t="e">
        <f t="shared" si="418"/>
        <v>#REF!</v>
      </c>
      <c r="Y1089" s="272" t="e">
        <f t="shared" si="419"/>
        <v>#REF!</v>
      </c>
      <c r="Z1089" s="298"/>
      <c r="AA1089" s="305" t="e">
        <f t="shared" si="420"/>
        <v>#REF!</v>
      </c>
      <c r="AB1089" s="301" t="e" cm="1">
        <f t="array" ref="AB1089">IF( $AA1089="", "", INDEX(聲母資料表, $AA1089, AB$5))</f>
        <v>#REF!</v>
      </c>
      <c r="AC1089" s="301" t="e" cm="1">
        <f t="array" ref="AC1089">IF( $AA1089="", "", INDEX(聲母資料表, $AA1089, AC$5))</f>
        <v>#REF!</v>
      </c>
      <c r="AD1089" s="305" t="e">
        <f t="shared" si="421"/>
        <v>#REF!</v>
      </c>
      <c r="AE1089" s="301" t="e" cm="1">
        <f t="array" ref="AE1089">IF( $X1089, "", INDEX(韻母資料表, AD1089, AE$5))</f>
        <v>#REF!</v>
      </c>
      <c r="AF1089" s="301" t="e" cm="1">
        <f t="array" ref="AF1089">IF( $X1089, "", INDEX(韻母資料表, AE1089, AF$5))</f>
        <v>#REF!</v>
      </c>
      <c r="AG1089" s="298"/>
      <c r="AH1089" s="301" t="e">
        <f t="array" ref="AH1089">IF( $X1089, "", IF( INDEX(韻母資料表, AD1089, $AH$5) = "入聲", TRUE, FALSE) )</f>
        <v>#REF!</v>
      </c>
      <c r="AI1089" s="302" t="e">
        <f t="shared" si="422"/>
        <v>#REF!</v>
      </c>
      <c r="AJ1089" s="302" t="e">
        <f t="shared" si="426"/>
        <v>#REF!</v>
      </c>
      <c r="AK1089" s="362" t="e">
        <f t="array" ref="AK1089">IF( $X1089, "", INDEX(韻母資料表, $AD1089, $AK$5))</f>
        <v>#REF!</v>
      </c>
      <c r="AL1089" s="362" t="e">
        <f t="array" ref="AL1089">IF($X1089, "", INDEX(白話字韻母八聲調資料表, $AE1089, $AJ1089))</f>
        <v>#REF!</v>
      </c>
      <c r="AM1089" s="298"/>
      <c r="AN1089" s="362" t="e" cm="1">
        <f t="array" ref="AN1089">IF($W1089, "", INDEX(聲母資料表, $AA1089, AN$5))</f>
        <v>#REF!</v>
      </c>
      <c r="AO1089" s="367" t="e" cm="1">
        <f t="array" ref="AO1089">IF($X1089, "", INDEX(韻母資料表, $AD1089, AO$5))</f>
        <v>#REF!</v>
      </c>
      <c r="AP1089" s="362" t="e" cm="1">
        <f t="array" ref="AP1089">IF($X1089, "", INDEX(台羅韻母八聲調資料表, $AE1089, $F1089))</f>
        <v>#REF!</v>
      </c>
      <c r="AQ1089" s="298"/>
      <c r="AR1089" s="302" t="e">
        <f t="array" ref="AR1089">IF($W1089, "", INDEX(聲母資料表, $AA1089, $AR$5))</f>
        <v>#REF!</v>
      </c>
      <c r="AS1089" s="303" t="e">
        <f t="array" ref="AS1089">IF($X1089, "", INDEX(韻母資料表, $AD1089, $AS$5))</f>
        <v>#REF!</v>
      </c>
      <c r="AT1089" s="302" t="e">
        <f t="array" ref="AT1089">IF($X1089, "", INDEX(閩拼韻母八聲調資料表, $AE1089, $AJ1089))</f>
        <v>#REF!</v>
      </c>
      <c r="AV1089" s="301" t="b">
        <f t="shared" si="424"/>
        <v>0</v>
      </c>
      <c r="AW1089" s="301" t="str">
        <f>IF( $AV1089, IFERROR( IF(MATCH( $E1089, 顎音化聲母!$H$9:$H$37, 0), TRUE, FALSE), FALSE), "")</f>
        <v/>
      </c>
      <c r="AX1089" s="301" t="str">
        <f t="array" ref="AX1089">IF( AND($AV1089, $AW1089), INDEX(顎音化聲母資料表, MATCH( $D1089 &amp; $E1089, 顎音化聲母!$L$5:$L$136, 0), 3), "")</f>
        <v/>
      </c>
      <c r="AY1089" s="301" t="e">
        <f t="shared" si="423"/>
        <v>#REF!</v>
      </c>
      <c r="AZ1089" s="362" t="e">
        <f t="array" ref="AZ1089">IF($AY1089="", "", IF( $AX1089&lt;&gt;"", $AX1089,INDEX(聲母資料表, $AY1089, $AZ$5)))</f>
        <v>#REF!</v>
      </c>
      <c r="BA1089" s="362" t="e">
        <f t="array" ref="BA1089">IF($X1089, "", INDEX(方音八音反切資料表, $AE1089, $AJ1089))</f>
        <v>#REF!</v>
      </c>
    </row>
    <row r="1090" spans="2:53">
      <c r="B1090" s="307">
        <f t="shared" si="405"/>
        <v>1083</v>
      </c>
      <c r="C1090" s="404" t="e">
        <f>MID(#REF!, B1090, 1)</f>
        <v>#REF!</v>
      </c>
      <c r="D1090" s="312"/>
      <c r="E1090" s="312"/>
      <c r="F1090" s="296"/>
      <c r="G1090" s="418" t="e">
        <f t="shared" si="406"/>
        <v>#REF!</v>
      </c>
      <c r="H1090" s="269" t="e" cm="1">
        <f t="array" ref="H1090">IF( OR($U1090, NOT($V1090), $X1090), "",  $AF1090 &amp; INDEX(中文數值資料表, $AJ1090, 2) &amp; $AC1090)</f>
        <v>#REF!</v>
      </c>
      <c r="I1090" s="332" t="e">
        <f t="shared" si="407"/>
        <v>#REF!</v>
      </c>
      <c r="J1090" s="333" t="e">
        <f t="shared" si="408"/>
        <v>#REF!</v>
      </c>
      <c r="K1090" s="334" t="e">
        <f t="shared" si="409"/>
        <v>#REF!</v>
      </c>
      <c r="L1090" s="335" t="e">
        <f t="shared" si="410"/>
        <v>#REF!</v>
      </c>
      <c r="M1090" s="270" t="e">
        <f t="shared" ca="1" si="411"/>
        <v>#REF!</v>
      </c>
      <c r="N1090" s="270" t="e">
        <f t="shared" ca="1" si="412"/>
        <v>#REF!</v>
      </c>
      <c r="O1090" s="270" t="e">
        <f t="shared" ca="1" si="413"/>
        <v>#REF!</v>
      </c>
      <c r="P1090" s="270" t="e">
        <f t="shared" ca="1" si="429"/>
        <v>#REF!</v>
      </c>
      <c r="Q1090" s="270" t="e">
        <f t="shared" ca="1" si="429"/>
        <v>#REF!</v>
      </c>
      <c r="R1090" s="271" t="e">
        <f t="shared" ca="1" si="414"/>
        <v>#REF!</v>
      </c>
      <c r="S1090" s="271" t="e">
        <f t="shared" ca="1" si="415"/>
        <v>#REF!</v>
      </c>
      <c r="T1090" s="244"/>
      <c r="U1090" s="272" t="b">
        <f t="shared" si="416"/>
        <v>0</v>
      </c>
      <c r="V1090" s="272" t="e">
        <f t="shared" si="417"/>
        <v>#REF!</v>
      </c>
      <c r="W1090" s="272" t="e">
        <f t="shared" si="425"/>
        <v>#REF!</v>
      </c>
      <c r="X1090" s="272" t="e">
        <f t="shared" si="418"/>
        <v>#REF!</v>
      </c>
      <c r="Y1090" s="272" t="e">
        <f t="shared" si="419"/>
        <v>#REF!</v>
      </c>
      <c r="Z1090" s="298"/>
      <c r="AA1090" s="305" t="e">
        <f t="shared" si="420"/>
        <v>#REF!</v>
      </c>
      <c r="AB1090" s="301" t="e" cm="1">
        <f t="array" ref="AB1090">IF( $AA1090="", "", INDEX(聲母資料表, $AA1090, AB$5))</f>
        <v>#REF!</v>
      </c>
      <c r="AC1090" s="301" t="e" cm="1">
        <f t="array" ref="AC1090">IF( $AA1090="", "", INDEX(聲母資料表, $AA1090, AC$5))</f>
        <v>#REF!</v>
      </c>
      <c r="AD1090" s="305" t="e">
        <f t="shared" si="421"/>
        <v>#REF!</v>
      </c>
      <c r="AE1090" s="301" t="e" cm="1">
        <f t="array" ref="AE1090">IF( $X1090, "", INDEX(韻母資料表, AD1090, AE$5))</f>
        <v>#REF!</v>
      </c>
      <c r="AF1090" s="301" t="e" cm="1">
        <f t="array" ref="AF1090">IF( $X1090, "", INDEX(韻母資料表, AE1090, AF$5))</f>
        <v>#REF!</v>
      </c>
      <c r="AG1090" s="298"/>
      <c r="AH1090" s="301" t="e">
        <f t="array" ref="AH1090">IF( $X1090, "", IF( INDEX(韻母資料表, AD1090, $AH$5) = "入聲", TRUE, FALSE) )</f>
        <v>#REF!</v>
      </c>
      <c r="AI1090" s="302" t="e">
        <f t="shared" si="422"/>
        <v>#REF!</v>
      </c>
      <c r="AJ1090" s="302" t="e">
        <f t="shared" si="426"/>
        <v>#REF!</v>
      </c>
      <c r="AK1090" s="362" t="e">
        <f t="array" ref="AK1090">IF( $X1090, "", INDEX(韻母資料表, $AD1090, $AK$5))</f>
        <v>#REF!</v>
      </c>
      <c r="AL1090" s="362" t="e">
        <f t="array" ref="AL1090">IF($X1090, "", INDEX(白話字韻母八聲調資料表, $AE1090, $AJ1090))</f>
        <v>#REF!</v>
      </c>
      <c r="AM1090" s="298"/>
      <c r="AN1090" s="362" t="e" cm="1">
        <f t="array" ref="AN1090">IF($W1090, "", INDEX(聲母資料表, $AA1090, AN$5))</f>
        <v>#REF!</v>
      </c>
      <c r="AO1090" s="367" t="e" cm="1">
        <f t="array" ref="AO1090">IF($X1090, "", INDEX(韻母資料表, $AD1090, AO$5))</f>
        <v>#REF!</v>
      </c>
      <c r="AP1090" s="362" t="e" cm="1">
        <f t="array" ref="AP1090">IF($X1090, "", INDEX(台羅韻母八聲調資料表, $AE1090, $F1090))</f>
        <v>#REF!</v>
      </c>
      <c r="AQ1090" s="298"/>
      <c r="AR1090" s="302" t="e">
        <f t="array" ref="AR1090">IF($W1090, "", INDEX(聲母資料表, $AA1090, $AR$5))</f>
        <v>#REF!</v>
      </c>
      <c r="AS1090" s="303" t="e">
        <f t="array" ref="AS1090">IF($X1090, "", INDEX(韻母資料表, $AD1090, $AS$5))</f>
        <v>#REF!</v>
      </c>
      <c r="AT1090" s="302" t="e">
        <f t="array" ref="AT1090">IF($X1090, "", INDEX(閩拼韻母八聲調資料表, $AE1090, $AJ1090))</f>
        <v>#REF!</v>
      </c>
      <c r="AV1090" s="301" t="b">
        <f t="shared" si="424"/>
        <v>0</v>
      </c>
      <c r="AW1090" s="301" t="str">
        <f>IF( $AV1090, IFERROR( IF(MATCH( $E1090, 顎音化聲母!$H$9:$H$37, 0), TRUE, FALSE), FALSE), "")</f>
        <v/>
      </c>
      <c r="AX1090" s="301" t="str">
        <f t="array" ref="AX1090">IF( AND($AV1090, $AW1090), INDEX(顎音化聲母資料表, MATCH( $D1090 &amp; $E1090, 顎音化聲母!$L$5:$L$136, 0), 3), "")</f>
        <v/>
      </c>
      <c r="AY1090" s="301" t="e">
        <f t="shared" si="423"/>
        <v>#REF!</v>
      </c>
      <c r="AZ1090" s="362" t="e">
        <f t="array" ref="AZ1090">IF($AY1090="", "", IF( $AX1090&lt;&gt;"", $AX1090,INDEX(聲母資料表, $AY1090, $AZ$5)))</f>
        <v>#REF!</v>
      </c>
      <c r="BA1090" s="362" t="e">
        <f t="array" ref="BA1090">IF($X1090, "", INDEX(方音八音反切資料表, $AE1090, $AJ1090))</f>
        <v>#REF!</v>
      </c>
    </row>
    <row r="1091" spans="2:53">
      <c r="B1091" s="307">
        <f t="shared" si="405"/>
        <v>1084</v>
      </c>
      <c r="C1091" s="404" t="e">
        <f>MID(#REF!, B1091, 1)</f>
        <v>#REF!</v>
      </c>
      <c r="D1091" s="312"/>
      <c r="E1091" s="312"/>
      <c r="F1091" s="296"/>
      <c r="G1091" s="418" t="e">
        <f t="shared" si="406"/>
        <v>#REF!</v>
      </c>
      <c r="H1091" s="269" t="e" cm="1">
        <f t="array" ref="H1091">IF( OR($U1091, NOT($V1091), $X1091), "",  $AF1091 &amp; INDEX(中文數值資料表, $AJ1091, 2) &amp; $AC1091)</f>
        <v>#REF!</v>
      </c>
      <c r="I1091" s="332" t="e">
        <f t="shared" si="407"/>
        <v>#REF!</v>
      </c>
      <c r="J1091" s="333" t="e">
        <f t="shared" si="408"/>
        <v>#REF!</v>
      </c>
      <c r="K1091" s="334" t="e">
        <f t="shared" si="409"/>
        <v>#REF!</v>
      </c>
      <c r="L1091" s="335" t="e">
        <f t="shared" si="410"/>
        <v>#REF!</v>
      </c>
      <c r="M1091" s="270" t="e">
        <f t="shared" ca="1" si="411"/>
        <v>#REF!</v>
      </c>
      <c r="N1091" s="270" t="e">
        <f t="shared" ca="1" si="412"/>
        <v>#REF!</v>
      </c>
      <c r="O1091" s="270" t="e">
        <f t="shared" ca="1" si="413"/>
        <v>#REF!</v>
      </c>
      <c r="P1091" s="270" t="e">
        <f t="shared" ca="1" si="429"/>
        <v>#REF!</v>
      </c>
      <c r="Q1091" s="270" t="e">
        <f t="shared" ca="1" si="429"/>
        <v>#REF!</v>
      </c>
      <c r="R1091" s="271" t="e">
        <f t="shared" ca="1" si="414"/>
        <v>#REF!</v>
      </c>
      <c r="S1091" s="271" t="e">
        <f t="shared" ca="1" si="415"/>
        <v>#REF!</v>
      </c>
      <c r="T1091" s="244"/>
      <c r="U1091" s="272" t="b">
        <f t="shared" si="416"/>
        <v>0</v>
      </c>
      <c r="V1091" s="272" t="e">
        <f t="shared" si="417"/>
        <v>#REF!</v>
      </c>
      <c r="W1091" s="272" t="e">
        <f t="shared" si="425"/>
        <v>#REF!</v>
      </c>
      <c r="X1091" s="272" t="e">
        <f t="shared" si="418"/>
        <v>#REF!</v>
      </c>
      <c r="Y1091" s="272" t="e">
        <f t="shared" si="419"/>
        <v>#REF!</v>
      </c>
      <c r="Z1091" s="298"/>
      <c r="AA1091" s="305" t="e">
        <f t="shared" si="420"/>
        <v>#REF!</v>
      </c>
      <c r="AB1091" s="301" t="e" cm="1">
        <f t="array" ref="AB1091">IF( $AA1091="", "", INDEX(聲母資料表, $AA1091, AB$5))</f>
        <v>#REF!</v>
      </c>
      <c r="AC1091" s="301" t="e" cm="1">
        <f t="array" ref="AC1091">IF( $AA1091="", "", INDEX(聲母資料表, $AA1091, AC$5))</f>
        <v>#REF!</v>
      </c>
      <c r="AD1091" s="305" t="e">
        <f t="shared" si="421"/>
        <v>#REF!</v>
      </c>
      <c r="AE1091" s="301" t="e" cm="1">
        <f t="array" ref="AE1091">IF( $X1091, "", INDEX(韻母資料表, AD1091, AE$5))</f>
        <v>#REF!</v>
      </c>
      <c r="AF1091" s="301" t="e" cm="1">
        <f t="array" ref="AF1091">IF( $X1091, "", INDEX(韻母資料表, AE1091, AF$5))</f>
        <v>#REF!</v>
      </c>
      <c r="AG1091" s="298"/>
      <c r="AH1091" s="301" t="e">
        <f t="array" ref="AH1091">IF( $X1091, "", IF( INDEX(韻母資料表, AD1091, $AH$5) = "入聲", TRUE, FALSE) )</f>
        <v>#REF!</v>
      </c>
      <c r="AI1091" s="302" t="e">
        <f t="shared" si="422"/>
        <v>#REF!</v>
      </c>
      <c r="AJ1091" s="302" t="e">
        <f t="shared" si="426"/>
        <v>#REF!</v>
      </c>
      <c r="AK1091" s="362" t="e">
        <f t="array" ref="AK1091">IF( $X1091, "", INDEX(韻母資料表, $AD1091, $AK$5))</f>
        <v>#REF!</v>
      </c>
      <c r="AL1091" s="362" t="e">
        <f t="array" ref="AL1091">IF($X1091, "", INDEX(白話字韻母八聲調資料表, $AE1091, $AJ1091))</f>
        <v>#REF!</v>
      </c>
      <c r="AM1091" s="298"/>
      <c r="AN1091" s="362" t="e" cm="1">
        <f t="array" ref="AN1091">IF($W1091, "", INDEX(聲母資料表, $AA1091, AN$5))</f>
        <v>#REF!</v>
      </c>
      <c r="AO1091" s="367" t="e" cm="1">
        <f t="array" ref="AO1091">IF($X1091, "", INDEX(韻母資料表, $AD1091, AO$5))</f>
        <v>#REF!</v>
      </c>
      <c r="AP1091" s="362" t="e" cm="1">
        <f t="array" ref="AP1091">IF($X1091, "", INDEX(台羅韻母八聲調資料表, $AE1091, $F1091))</f>
        <v>#REF!</v>
      </c>
      <c r="AQ1091" s="298"/>
      <c r="AR1091" s="302" t="e">
        <f t="array" ref="AR1091">IF($W1091, "", INDEX(聲母資料表, $AA1091, $AR$5))</f>
        <v>#REF!</v>
      </c>
      <c r="AS1091" s="303" t="e">
        <f t="array" ref="AS1091">IF($X1091, "", INDEX(韻母資料表, $AD1091, $AS$5))</f>
        <v>#REF!</v>
      </c>
      <c r="AT1091" s="302" t="e">
        <f t="array" ref="AT1091">IF($X1091, "", INDEX(閩拼韻母八聲調資料表, $AE1091, $AJ1091))</f>
        <v>#REF!</v>
      </c>
      <c r="AV1091" s="301" t="b">
        <f t="shared" si="424"/>
        <v>0</v>
      </c>
      <c r="AW1091" s="301" t="str">
        <f>IF( $AV1091, IFERROR( IF(MATCH( $E1091, 顎音化聲母!$H$9:$H$37, 0), TRUE, FALSE), FALSE), "")</f>
        <v/>
      </c>
      <c r="AX1091" s="301" t="str">
        <f t="array" ref="AX1091">IF( AND($AV1091, $AW1091), INDEX(顎音化聲母資料表, MATCH( $D1091 &amp; $E1091, 顎音化聲母!$L$5:$L$136, 0), 3), "")</f>
        <v/>
      </c>
      <c r="AY1091" s="301" t="e">
        <f t="shared" si="423"/>
        <v>#REF!</v>
      </c>
      <c r="AZ1091" s="362" t="e">
        <f t="array" ref="AZ1091">IF($AY1091="", "", IF( $AX1091&lt;&gt;"", $AX1091,INDEX(聲母資料表, $AY1091, $AZ$5)))</f>
        <v>#REF!</v>
      </c>
      <c r="BA1091" s="362" t="e">
        <f t="array" ref="BA1091">IF($X1091, "", INDEX(方音八音反切資料表, $AE1091, $AJ1091))</f>
        <v>#REF!</v>
      </c>
    </row>
    <row r="1092" spans="2:53">
      <c r="B1092" s="307">
        <f t="shared" si="405"/>
        <v>1085</v>
      </c>
      <c r="C1092" s="404" t="e">
        <f>MID(#REF!, B1092, 1)</f>
        <v>#REF!</v>
      </c>
      <c r="D1092" s="312"/>
      <c r="E1092" s="312"/>
      <c r="F1092" s="296"/>
      <c r="G1092" s="418" t="e">
        <f t="shared" si="406"/>
        <v>#REF!</v>
      </c>
      <c r="H1092" s="269" t="e" cm="1">
        <f t="array" ref="H1092">IF( OR($U1092, NOT($V1092), $X1092), "",  $AF1092 &amp; INDEX(中文數值資料表, $AJ1092, 2) &amp; $AC1092)</f>
        <v>#REF!</v>
      </c>
      <c r="I1092" s="332" t="e">
        <f t="shared" si="407"/>
        <v>#REF!</v>
      </c>
      <c r="J1092" s="333" t="e">
        <f t="shared" si="408"/>
        <v>#REF!</v>
      </c>
      <c r="K1092" s="334" t="e">
        <f t="shared" si="409"/>
        <v>#REF!</v>
      </c>
      <c r="L1092" s="335" t="e">
        <f t="shared" si="410"/>
        <v>#REF!</v>
      </c>
      <c r="M1092" s="270" t="e">
        <f t="shared" ca="1" si="411"/>
        <v>#REF!</v>
      </c>
      <c r="N1092" s="270" t="e">
        <f t="shared" ca="1" si="412"/>
        <v>#REF!</v>
      </c>
      <c r="O1092" s="270" t="e">
        <f t="shared" ca="1" si="413"/>
        <v>#REF!</v>
      </c>
      <c r="P1092" s="270" t="e">
        <f t="shared" ca="1" si="429"/>
        <v>#REF!</v>
      </c>
      <c r="Q1092" s="270" t="e">
        <f t="shared" ca="1" si="429"/>
        <v>#REF!</v>
      </c>
      <c r="R1092" s="271" t="e">
        <f t="shared" ca="1" si="414"/>
        <v>#REF!</v>
      </c>
      <c r="S1092" s="271" t="e">
        <f t="shared" ca="1" si="415"/>
        <v>#REF!</v>
      </c>
      <c r="T1092" s="244"/>
      <c r="U1092" s="272" t="b">
        <f t="shared" si="416"/>
        <v>0</v>
      </c>
      <c r="V1092" s="272" t="e">
        <f t="shared" si="417"/>
        <v>#REF!</v>
      </c>
      <c r="W1092" s="272" t="e">
        <f t="shared" si="425"/>
        <v>#REF!</v>
      </c>
      <c r="X1092" s="272" t="e">
        <f t="shared" si="418"/>
        <v>#REF!</v>
      </c>
      <c r="Y1092" s="272" t="e">
        <f t="shared" si="419"/>
        <v>#REF!</v>
      </c>
      <c r="Z1092" s="298"/>
      <c r="AA1092" s="305" t="e">
        <f t="shared" si="420"/>
        <v>#REF!</v>
      </c>
      <c r="AB1092" s="301" t="e" cm="1">
        <f t="array" ref="AB1092">IF( $AA1092="", "", INDEX(聲母資料表, $AA1092, AB$5))</f>
        <v>#REF!</v>
      </c>
      <c r="AC1092" s="301" t="e" cm="1">
        <f t="array" ref="AC1092">IF( $AA1092="", "", INDEX(聲母資料表, $AA1092, AC$5))</f>
        <v>#REF!</v>
      </c>
      <c r="AD1092" s="305" t="e">
        <f t="shared" si="421"/>
        <v>#REF!</v>
      </c>
      <c r="AE1092" s="301" t="e" cm="1">
        <f t="array" ref="AE1092">IF( $X1092, "", INDEX(韻母資料表, AD1092, AE$5))</f>
        <v>#REF!</v>
      </c>
      <c r="AF1092" s="301" t="e" cm="1">
        <f t="array" ref="AF1092">IF( $X1092, "", INDEX(韻母資料表, AE1092, AF$5))</f>
        <v>#REF!</v>
      </c>
      <c r="AG1092" s="298"/>
      <c r="AH1092" s="301" t="e">
        <f t="array" ref="AH1092">IF( $X1092, "", IF( INDEX(韻母資料表, AD1092, $AH$5) = "入聲", TRUE, FALSE) )</f>
        <v>#REF!</v>
      </c>
      <c r="AI1092" s="302" t="e">
        <f t="shared" si="422"/>
        <v>#REF!</v>
      </c>
      <c r="AJ1092" s="302" t="e">
        <f t="shared" si="426"/>
        <v>#REF!</v>
      </c>
      <c r="AK1092" s="362" t="e">
        <f t="array" ref="AK1092">IF( $X1092, "", INDEX(韻母資料表, $AD1092, $AK$5))</f>
        <v>#REF!</v>
      </c>
      <c r="AL1092" s="362" t="e">
        <f t="array" ref="AL1092">IF($X1092, "", INDEX(白話字韻母八聲調資料表, $AE1092, $AJ1092))</f>
        <v>#REF!</v>
      </c>
      <c r="AM1092" s="298"/>
      <c r="AN1092" s="362" t="e" cm="1">
        <f t="array" ref="AN1092">IF($W1092, "", INDEX(聲母資料表, $AA1092, AN$5))</f>
        <v>#REF!</v>
      </c>
      <c r="AO1092" s="367" t="e" cm="1">
        <f t="array" ref="AO1092">IF($X1092, "", INDEX(韻母資料表, $AD1092, AO$5))</f>
        <v>#REF!</v>
      </c>
      <c r="AP1092" s="362" t="e" cm="1">
        <f t="array" ref="AP1092">IF($X1092, "", INDEX(台羅韻母八聲調資料表, $AE1092, $F1092))</f>
        <v>#REF!</v>
      </c>
      <c r="AQ1092" s="298"/>
      <c r="AR1092" s="302" t="e">
        <f t="array" ref="AR1092">IF($W1092, "", INDEX(聲母資料表, $AA1092, $AR$5))</f>
        <v>#REF!</v>
      </c>
      <c r="AS1092" s="303" t="e">
        <f t="array" ref="AS1092">IF($X1092, "", INDEX(韻母資料表, $AD1092, $AS$5))</f>
        <v>#REF!</v>
      </c>
      <c r="AT1092" s="302" t="e">
        <f t="array" ref="AT1092">IF($X1092, "", INDEX(閩拼韻母八聲調資料表, $AE1092, $AJ1092))</f>
        <v>#REF!</v>
      </c>
      <c r="AV1092" s="301" t="b">
        <f t="shared" si="424"/>
        <v>0</v>
      </c>
      <c r="AW1092" s="301" t="str">
        <f>IF( $AV1092, IFERROR( IF(MATCH( $E1092, 顎音化聲母!$H$9:$H$37, 0), TRUE, FALSE), FALSE), "")</f>
        <v/>
      </c>
      <c r="AX1092" s="301" t="str">
        <f t="array" ref="AX1092">IF( AND($AV1092, $AW1092), INDEX(顎音化聲母資料表, MATCH( $D1092 &amp; $E1092, 顎音化聲母!$L$5:$L$136, 0), 3), "")</f>
        <v/>
      </c>
      <c r="AY1092" s="301" t="e">
        <f t="shared" si="423"/>
        <v>#REF!</v>
      </c>
      <c r="AZ1092" s="362" t="e">
        <f t="array" ref="AZ1092">IF($AY1092="", "", IF( $AX1092&lt;&gt;"", $AX1092,INDEX(聲母資料表, $AY1092, $AZ$5)))</f>
        <v>#REF!</v>
      </c>
      <c r="BA1092" s="362" t="e">
        <f t="array" ref="BA1092">IF($X1092, "", INDEX(方音八音反切資料表, $AE1092, $AJ1092))</f>
        <v>#REF!</v>
      </c>
    </row>
    <row r="1093" spans="2:53">
      <c r="B1093" s="307">
        <f t="shared" si="405"/>
        <v>1086</v>
      </c>
      <c r="C1093" s="404" t="e">
        <f>MID(#REF!, B1093, 1)</f>
        <v>#REF!</v>
      </c>
      <c r="D1093" s="312"/>
      <c r="E1093" s="312"/>
      <c r="F1093" s="296"/>
      <c r="G1093" s="418" t="e">
        <f t="shared" si="406"/>
        <v>#REF!</v>
      </c>
      <c r="H1093" s="269" t="e" cm="1">
        <f t="array" ref="H1093">IF( OR($U1093, NOT($V1093), $X1093), "",  $AF1093 &amp; INDEX(中文數值資料表, $AJ1093, 2) &amp; $AC1093)</f>
        <v>#REF!</v>
      </c>
      <c r="I1093" s="332" t="e">
        <f t="shared" si="407"/>
        <v>#REF!</v>
      </c>
      <c r="J1093" s="333" t="e">
        <f t="shared" si="408"/>
        <v>#REF!</v>
      </c>
      <c r="K1093" s="334" t="e">
        <f t="shared" si="409"/>
        <v>#REF!</v>
      </c>
      <c r="L1093" s="335" t="e">
        <f t="shared" si="410"/>
        <v>#REF!</v>
      </c>
      <c r="M1093" s="270" t="e">
        <f t="shared" ca="1" si="411"/>
        <v>#REF!</v>
      </c>
      <c r="N1093" s="270" t="e">
        <f t="shared" ca="1" si="412"/>
        <v>#REF!</v>
      </c>
      <c r="O1093" s="270" t="e">
        <f t="shared" ca="1" si="413"/>
        <v>#REF!</v>
      </c>
      <c r="P1093" s="270" t="e">
        <f t="shared" ca="1" si="429"/>
        <v>#REF!</v>
      </c>
      <c r="Q1093" s="270" t="e">
        <f t="shared" ca="1" si="429"/>
        <v>#REF!</v>
      </c>
      <c r="R1093" s="271" t="e">
        <f t="shared" ca="1" si="414"/>
        <v>#REF!</v>
      </c>
      <c r="S1093" s="271" t="e">
        <f t="shared" ca="1" si="415"/>
        <v>#REF!</v>
      </c>
      <c r="T1093" s="244"/>
      <c r="U1093" s="272" t="b">
        <f t="shared" si="416"/>
        <v>0</v>
      </c>
      <c r="V1093" s="272" t="e">
        <f t="shared" si="417"/>
        <v>#REF!</v>
      </c>
      <c r="W1093" s="272" t="e">
        <f t="shared" si="425"/>
        <v>#REF!</v>
      </c>
      <c r="X1093" s="272" t="e">
        <f t="shared" si="418"/>
        <v>#REF!</v>
      </c>
      <c r="Y1093" s="272" t="e">
        <f t="shared" si="419"/>
        <v>#REF!</v>
      </c>
      <c r="Z1093" s="298"/>
      <c r="AA1093" s="305" t="e">
        <f t="shared" si="420"/>
        <v>#REF!</v>
      </c>
      <c r="AB1093" s="301" t="e" cm="1">
        <f t="array" ref="AB1093">IF( $AA1093="", "", INDEX(聲母資料表, $AA1093, AB$5))</f>
        <v>#REF!</v>
      </c>
      <c r="AC1093" s="301" t="e" cm="1">
        <f t="array" ref="AC1093">IF( $AA1093="", "", INDEX(聲母資料表, $AA1093, AC$5))</f>
        <v>#REF!</v>
      </c>
      <c r="AD1093" s="305" t="e">
        <f t="shared" si="421"/>
        <v>#REF!</v>
      </c>
      <c r="AE1093" s="301" t="e" cm="1">
        <f t="array" ref="AE1093">IF( $X1093, "", INDEX(韻母資料表, AD1093, AE$5))</f>
        <v>#REF!</v>
      </c>
      <c r="AF1093" s="301" t="e" cm="1">
        <f t="array" ref="AF1093">IF( $X1093, "", INDEX(韻母資料表, AE1093, AF$5))</f>
        <v>#REF!</v>
      </c>
      <c r="AG1093" s="298"/>
      <c r="AH1093" s="301" t="e">
        <f t="array" ref="AH1093">IF( $X1093, "", IF( INDEX(韻母資料表, AD1093, $AH$5) = "入聲", TRUE, FALSE) )</f>
        <v>#REF!</v>
      </c>
      <c r="AI1093" s="302" t="e">
        <f t="shared" si="422"/>
        <v>#REF!</v>
      </c>
      <c r="AJ1093" s="302" t="e">
        <f t="shared" si="426"/>
        <v>#REF!</v>
      </c>
      <c r="AK1093" s="362" t="e">
        <f t="array" ref="AK1093">IF( $X1093, "", INDEX(韻母資料表, $AD1093, $AK$5))</f>
        <v>#REF!</v>
      </c>
      <c r="AL1093" s="362" t="e">
        <f t="array" ref="AL1093">IF($X1093, "", INDEX(白話字韻母八聲調資料表, $AE1093, $AJ1093))</f>
        <v>#REF!</v>
      </c>
      <c r="AM1093" s="298"/>
      <c r="AN1093" s="362" t="e" cm="1">
        <f t="array" ref="AN1093">IF($W1093, "", INDEX(聲母資料表, $AA1093, AN$5))</f>
        <v>#REF!</v>
      </c>
      <c r="AO1093" s="367" t="e" cm="1">
        <f t="array" ref="AO1093">IF($X1093, "", INDEX(韻母資料表, $AD1093, AO$5))</f>
        <v>#REF!</v>
      </c>
      <c r="AP1093" s="362" t="e" cm="1">
        <f t="array" ref="AP1093">IF($X1093, "", INDEX(台羅韻母八聲調資料表, $AE1093, $F1093))</f>
        <v>#REF!</v>
      </c>
      <c r="AQ1093" s="298"/>
      <c r="AR1093" s="302" t="e">
        <f t="array" ref="AR1093">IF($W1093, "", INDEX(聲母資料表, $AA1093, $AR$5))</f>
        <v>#REF!</v>
      </c>
      <c r="AS1093" s="303" t="e">
        <f t="array" ref="AS1093">IF($X1093, "", INDEX(韻母資料表, $AD1093, $AS$5))</f>
        <v>#REF!</v>
      </c>
      <c r="AT1093" s="302" t="e">
        <f t="array" ref="AT1093">IF($X1093, "", INDEX(閩拼韻母八聲調資料表, $AE1093, $AJ1093))</f>
        <v>#REF!</v>
      </c>
      <c r="AV1093" s="301" t="b">
        <f t="shared" si="424"/>
        <v>0</v>
      </c>
      <c r="AW1093" s="301" t="str">
        <f>IF( $AV1093, IFERROR( IF(MATCH( $E1093, 顎音化聲母!$H$9:$H$37, 0), TRUE, FALSE), FALSE), "")</f>
        <v/>
      </c>
      <c r="AX1093" s="301" t="str">
        <f t="array" ref="AX1093">IF( AND($AV1093, $AW1093), INDEX(顎音化聲母資料表, MATCH( $D1093 &amp; $E1093, 顎音化聲母!$L$5:$L$136, 0), 3), "")</f>
        <v/>
      </c>
      <c r="AY1093" s="301" t="e">
        <f t="shared" si="423"/>
        <v>#REF!</v>
      </c>
      <c r="AZ1093" s="362" t="e">
        <f t="array" ref="AZ1093">IF($AY1093="", "", IF( $AX1093&lt;&gt;"", $AX1093,INDEX(聲母資料表, $AY1093, $AZ$5)))</f>
        <v>#REF!</v>
      </c>
      <c r="BA1093" s="362" t="e">
        <f t="array" ref="BA1093">IF($X1093, "", INDEX(方音八音反切資料表, $AE1093, $AJ1093))</f>
        <v>#REF!</v>
      </c>
    </row>
    <row r="1094" spans="2:53">
      <c r="B1094" s="307">
        <f t="shared" si="405"/>
        <v>1087</v>
      </c>
      <c r="C1094" s="404" t="e">
        <f>MID(#REF!, B1094, 1)</f>
        <v>#REF!</v>
      </c>
      <c r="D1094" s="312"/>
      <c r="E1094" s="312"/>
      <c r="F1094" s="296"/>
      <c r="G1094" s="418" t="e">
        <f t="shared" si="406"/>
        <v>#REF!</v>
      </c>
      <c r="H1094" s="269" t="e" cm="1">
        <f t="array" ref="H1094">IF( OR($U1094, NOT($V1094), $X1094), "",  $AF1094 &amp; INDEX(中文數值資料表, $AJ1094, 2) &amp; $AC1094)</f>
        <v>#REF!</v>
      </c>
      <c r="I1094" s="332" t="e">
        <f t="shared" si="407"/>
        <v>#REF!</v>
      </c>
      <c r="J1094" s="333" t="e">
        <f t="shared" si="408"/>
        <v>#REF!</v>
      </c>
      <c r="K1094" s="334" t="e">
        <f t="shared" si="409"/>
        <v>#REF!</v>
      </c>
      <c r="L1094" s="335" t="e">
        <f t="shared" si="410"/>
        <v>#REF!</v>
      </c>
      <c r="M1094" s="270" t="e">
        <f t="shared" ca="1" si="411"/>
        <v>#REF!</v>
      </c>
      <c r="N1094" s="270" t="e">
        <f t="shared" ca="1" si="412"/>
        <v>#REF!</v>
      </c>
      <c r="O1094" s="270" t="e">
        <f t="shared" ca="1" si="413"/>
        <v>#REF!</v>
      </c>
      <c r="P1094" s="270" t="e">
        <f t="shared" ca="1" si="429"/>
        <v>#REF!</v>
      </c>
      <c r="Q1094" s="270" t="e">
        <f t="shared" ca="1" si="429"/>
        <v>#REF!</v>
      </c>
      <c r="R1094" s="271" t="e">
        <f t="shared" ca="1" si="414"/>
        <v>#REF!</v>
      </c>
      <c r="S1094" s="271" t="e">
        <f t="shared" ca="1" si="415"/>
        <v>#REF!</v>
      </c>
      <c r="T1094" s="244"/>
      <c r="U1094" s="272" t="b">
        <f t="shared" si="416"/>
        <v>0</v>
      </c>
      <c r="V1094" s="272" t="e">
        <f t="shared" si="417"/>
        <v>#REF!</v>
      </c>
      <c r="W1094" s="272" t="e">
        <f t="shared" si="425"/>
        <v>#REF!</v>
      </c>
      <c r="X1094" s="272" t="e">
        <f t="shared" si="418"/>
        <v>#REF!</v>
      </c>
      <c r="Y1094" s="272" t="e">
        <f t="shared" si="419"/>
        <v>#REF!</v>
      </c>
      <c r="Z1094" s="298"/>
      <c r="AA1094" s="305" t="e">
        <f t="shared" si="420"/>
        <v>#REF!</v>
      </c>
      <c r="AB1094" s="301" t="e" cm="1">
        <f t="array" ref="AB1094">IF( $AA1094="", "", INDEX(聲母資料表, $AA1094, AB$5))</f>
        <v>#REF!</v>
      </c>
      <c r="AC1094" s="301" t="e" cm="1">
        <f t="array" ref="AC1094">IF( $AA1094="", "", INDEX(聲母資料表, $AA1094, AC$5))</f>
        <v>#REF!</v>
      </c>
      <c r="AD1094" s="305" t="e">
        <f t="shared" si="421"/>
        <v>#REF!</v>
      </c>
      <c r="AE1094" s="301" t="e" cm="1">
        <f t="array" ref="AE1094">IF( $X1094, "", INDEX(韻母資料表, AD1094, AE$5))</f>
        <v>#REF!</v>
      </c>
      <c r="AF1094" s="301" t="e" cm="1">
        <f t="array" ref="AF1094">IF( $X1094, "", INDEX(韻母資料表, AE1094, AF$5))</f>
        <v>#REF!</v>
      </c>
      <c r="AG1094" s="298"/>
      <c r="AH1094" s="301" t="e">
        <f t="array" ref="AH1094">IF( $X1094, "", IF( INDEX(韻母資料表, AD1094, $AH$5) = "入聲", TRUE, FALSE) )</f>
        <v>#REF!</v>
      </c>
      <c r="AI1094" s="302" t="e">
        <f t="shared" si="422"/>
        <v>#REF!</v>
      </c>
      <c r="AJ1094" s="302" t="e">
        <f t="shared" si="426"/>
        <v>#REF!</v>
      </c>
      <c r="AK1094" s="362" t="e">
        <f t="array" ref="AK1094">IF( $X1094, "", INDEX(韻母資料表, $AD1094, $AK$5))</f>
        <v>#REF!</v>
      </c>
      <c r="AL1094" s="362" t="e">
        <f t="array" ref="AL1094">IF($X1094, "", INDEX(白話字韻母八聲調資料表, $AE1094, $AJ1094))</f>
        <v>#REF!</v>
      </c>
      <c r="AM1094" s="298"/>
      <c r="AN1094" s="362" t="e" cm="1">
        <f t="array" ref="AN1094">IF($W1094, "", INDEX(聲母資料表, $AA1094, AN$5))</f>
        <v>#REF!</v>
      </c>
      <c r="AO1094" s="367" t="e" cm="1">
        <f t="array" ref="AO1094">IF($X1094, "", INDEX(韻母資料表, $AD1094, AO$5))</f>
        <v>#REF!</v>
      </c>
      <c r="AP1094" s="362" t="e" cm="1">
        <f t="array" ref="AP1094">IF($X1094, "", INDEX(台羅韻母八聲調資料表, $AE1094, $F1094))</f>
        <v>#REF!</v>
      </c>
      <c r="AQ1094" s="298"/>
      <c r="AR1094" s="302" t="e">
        <f t="array" ref="AR1094">IF($W1094, "", INDEX(聲母資料表, $AA1094, $AR$5))</f>
        <v>#REF!</v>
      </c>
      <c r="AS1094" s="303" t="e">
        <f t="array" ref="AS1094">IF($X1094, "", INDEX(韻母資料表, $AD1094, $AS$5))</f>
        <v>#REF!</v>
      </c>
      <c r="AT1094" s="302" t="e">
        <f t="array" ref="AT1094">IF($X1094, "", INDEX(閩拼韻母八聲調資料表, $AE1094, $AJ1094))</f>
        <v>#REF!</v>
      </c>
      <c r="AV1094" s="301" t="b">
        <f t="shared" si="424"/>
        <v>0</v>
      </c>
      <c r="AW1094" s="301" t="str">
        <f>IF( $AV1094, IFERROR( IF(MATCH( $E1094, 顎音化聲母!$H$9:$H$37, 0), TRUE, FALSE), FALSE), "")</f>
        <v/>
      </c>
      <c r="AX1094" s="301" t="str">
        <f t="array" ref="AX1094">IF( AND($AV1094, $AW1094), INDEX(顎音化聲母資料表, MATCH( $D1094 &amp; $E1094, 顎音化聲母!$L$5:$L$136, 0), 3), "")</f>
        <v/>
      </c>
      <c r="AY1094" s="301" t="e">
        <f t="shared" si="423"/>
        <v>#REF!</v>
      </c>
      <c r="AZ1094" s="362" t="e">
        <f t="array" ref="AZ1094">IF($AY1094="", "", IF( $AX1094&lt;&gt;"", $AX1094,INDEX(聲母資料表, $AY1094, $AZ$5)))</f>
        <v>#REF!</v>
      </c>
      <c r="BA1094" s="362" t="e">
        <f t="array" ref="BA1094">IF($X1094, "", INDEX(方音八音反切資料表, $AE1094, $AJ1094))</f>
        <v>#REF!</v>
      </c>
    </row>
    <row r="1095" spans="2:53">
      <c r="B1095" s="307">
        <f t="shared" si="405"/>
        <v>1088</v>
      </c>
      <c r="C1095" s="404" t="e">
        <f>MID(#REF!, B1095, 1)</f>
        <v>#REF!</v>
      </c>
      <c r="D1095" s="312"/>
      <c r="E1095" s="312"/>
      <c r="F1095" s="296"/>
      <c r="G1095" s="418" t="e">
        <f t="shared" si="406"/>
        <v>#REF!</v>
      </c>
      <c r="H1095" s="269" t="e" cm="1">
        <f t="array" ref="H1095">IF( OR($U1095, NOT($V1095), $X1095), "",  $AF1095 &amp; INDEX(中文數值資料表, $AJ1095, 2) &amp; $AC1095)</f>
        <v>#REF!</v>
      </c>
      <c r="I1095" s="332" t="e">
        <f t="shared" si="407"/>
        <v>#REF!</v>
      </c>
      <c r="J1095" s="333" t="e">
        <f t="shared" si="408"/>
        <v>#REF!</v>
      </c>
      <c r="K1095" s="334" t="e">
        <f t="shared" si="409"/>
        <v>#REF!</v>
      </c>
      <c r="L1095" s="335" t="e">
        <f t="shared" si="410"/>
        <v>#REF!</v>
      </c>
      <c r="M1095" s="270" t="e">
        <f t="shared" ca="1" si="411"/>
        <v>#REF!</v>
      </c>
      <c r="N1095" s="270" t="e">
        <f t="shared" ca="1" si="412"/>
        <v>#REF!</v>
      </c>
      <c r="O1095" s="270" t="e">
        <f t="shared" ca="1" si="413"/>
        <v>#REF!</v>
      </c>
      <c r="P1095" s="270" t="e">
        <f t="shared" ca="1" si="429"/>
        <v>#REF!</v>
      </c>
      <c r="Q1095" s="270" t="e">
        <f t="shared" ca="1" si="429"/>
        <v>#REF!</v>
      </c>
      <c r="R1095" s="271" t="e">
        <f t="shared" ca="1" si="414"/>
        <v>#REF!</v>
      </c>
      <c r="S1095" s="271" t="e">
        <f t="shared" ca="1" si="415"/>
        <v>#REF!</v>
      </c>
      <c r="T1095" s="244"/>
      <c r="U1095" s="272" t="b">
        <f t="shared" si="416"/>
        <v>0</v>
      </c>
      <c r="V1095" s="272" t="e">
        <f t="shared" si="417"/>
        <v>#REF!</v>
      </c>
      <c r="W1095" s="272" t="e">
        <f t="shared" si="425"/>
        <v>#REF!</v>
      </c>
      <c r="X1095" s="272" t="e">
        <f t="shared" si="418"/>
        <v>#REF!</v>
      </c>
      <c r="Y1095" s="272" t="e">
        <f t="shared" si="419"/>
        <v>#REF!</v>
      </c>
      <c r="Z1095" s="298"/>
      <c r="AA1095" s="305" t="e">
        <f t="shared" si="420"/>
        <v>#REF!</v>
      </c>
      <c r="AB1095" s="301" t="e" cm="1">
        <f t="array" ref="AB1095">IF( $AA1095="", "", INDEX(聲母資料表, $AA1095, AB$5))</f>
        <v>#REF!</v>
      </c>
      <c r="AC1095" s="301" t="e" cm="1">
        <f t="array" ref="AC1095">IF( $AA1095="", "", INDEX(聲母資料表, $AA1095, AC$5))</f>
        <v>#REF!</v>
      </c>
      <c r="AD1095" s="305" t="e">
        <f t="shared" si="421"/>
        <v>#REF!</v>
      </c>
      <c r="AE1095" s="301" t="e" cm="1">
        <f t="array" ref="AE1095">IF( $X1095, "", INDEX(韻母資料表, AD1095, AE$5))</f>
        <v>#REF!</v>
      </c>
      <c r="AF1095" s="301" t="e" cm="1">
        <f t="array" ref="AF1095">IF( $X1095, "", INDEX(韻母資料表, AE1095, AF$5))</f>
        <v>#REF!</v>
      </c>
      <c r="AG1095" s="298"/>
      <c r="AH1095" s="301" t="e">
        <f t="array" ref="AH1095">IF( $X1095, "", IF( INDEX(韻母資料表, AD1095, $AH$5) = "入聲", TRUE, FALSE) )</f>
        <v>#REF!</v>
      </c>
      <c r="AI1095" s="302" t="e">
        <f t="shared" si="422"/>
        <v>#REF!</v>
      </c>
      <c r="AJ1095" s="302" t="e">
        <f t="shared" si="426"/>
        <v>#REF!</v>
      </c>
      <c r="AK1095" s="362" t="e">
        <f t="array" ref="AK1095">IF( $X1095, "", INDEX(韻母資料表, $AD1095, $AK$5))</f>
        <v>#REF!</v>
      </c>
      <c r="AL1095" s="362" t="e">
        <f t="array" ref="AL1095">IF($X1095, "", INDEX(白話字韻母八聲調資料表, $AE1095, $AJ1095))</f>
        <v>#REF!</v>
      </c>
      <c r="AM1095" s="298"/>
      <c r="AN1095" s="362" t="e" cm="1">
        <f t="array" ref="AN1095">IF($W1095, "", INDEX(聲母資料表, $AA1095, AN$5))</f>
        <v>#REF!</v>
      </c>
      <c r="AO1095" s="367" t="e" cm="1">
        <f t="array" ref="AO1095">IF($X1095, "", INDEX(韻母資料表, $AD1095, AO$5))</f>
        <v>#REF!</v>
      </c>
      <c r="AP1095" s="362" t="e" cm="1">
        <f t="array" ref="AP1095">IF($X1095, "", INDEX(台羅韻母八聲調資料表, $AE1095, $F1095))</f>
        <v>#REF!</v>
      </c>
      <c r="AQ1095" s="298"/>
      <c r="AR1095" s="302" t="e">
        <f t="array" ref="AR1095">IF($W1095, "", INDEX(聲母資料表, $AA1095, $AR$5))</f>
        <v>#REF!</v>
      </c>
      <c r="AS1095" s="303" t="e">
        <f t="array" ref="AS1095">IF($X1095, "", INDEX(韻母資料表, $AD1095, $AS$5))</f>
        <v>#REF!</v>
      </c>
      <c r="AT1095" s="302" t="e">
        <f t="array" ref="AT1095">IF($X1095, "", INDEX(閩拼韻母八聲調資料表, $AE1095, $AJ1095))</f>
        <v>#REF!</v>
      </c>
      <c r="AV1095" s="301" t="b">
        <f t="shared" si="424"/>
        <v>0</v>
      </c>
      <c r="AW1095" s="301" t="str">
        <f>IF( $AV1095, IFERROR( IF(MATCH( $E1095, 顎音化聲母!$H$9:$H$37, 0), TRUE, FALSE), FALSE), "")</f>
        <v/>
      </c>
      <c r="AX1095" s="301" t="str">
        <f t="array" ref="AX1095">IF( AND($AV1095, $AW1095), INDEX(顎音化聲母資料表, MATCH( $D1095 &amp; $E1095, 顎音化聲母!$L$5:$L$136, 0), 3), "")</f>
        <v/>
      </c>
      <c r="AY1095" s="301" t="e">
        <f t="shared" si="423"/>
        <v>#REF!</v>
      </c>
      <c r="AZ1095" s="362" t="e">
        <f t="array" ref="AZ1095">IF($AY1095="", "", IF( $AX1095&lt;&gt;"", $AX1095,INDEX(聲母資料表, $AY1095, $AZ$5)))</f>
        <v>#REF!</v>
      </c>
      <c r="BA1095" s="362" t="e">
        <f t="array" ref="BA1095">IF($X1095, "", INDEX(方音八音反切資料表, $AE1095, $AJ1095))</f>
        <v>#REF!</v>
      </c>
    </row>
    <row r="1096" spans="2:53">
      <c r="B1096" s="307">
        <f t="shared" ref="B1096:B1159" si="430">ROW() - ROW($7:$7)</f>
        <v>1089</v>
      </c>
      <c r="C1096" s="404" t="e">
        <f>MID(#REF!, B1096, 1)</f>
        <v>#REF!</v>
      </c>
      <c r="D1096" s="312"/>
      <c r="E1096" s="312"/>
      <c r="F1096" s="296"/>
      <c r="G1096" s="418" t="e">
        <f t="shared" ref="G1096:G1159" si="431" xml:space="preserve"> IF(NOT($V1096), "", C1096 &amp; " (" &amp; _xlfn.CONCAT(D1096:F1096) &amp; ") " )</f>
        <v>#REF!</v>
      </c>
      <c r="H1096" s="269" t="e" cm="1">
        <f t="array" ref="H1096">IF( OR($U1096, NOT($V1096), $X1096), "",  $AF1096 &amp; INDEX(中文數值資料表, $AJ1096, 2) &amp; $AC1096)</f>
        <v>#REF!</v>
      </c>
      <c r="I1096" s="332" t="e">
        <f t="shared" ref="I1096:I1159" si="432">IF( NOT($U1096), TRIM( $D1096 &amp; $AL1096), "")</f>
        <v>#REF!</v>
      </c>
      <c r="J1096" s="333" t="e">
        <f t="shared" ref="J1096:J1159" si="433">IF( NOT($U1096), TRIM( $AN1096 &amp; $AP1096 ), "")</f>
        <v>#REF!</v>
      </c>
      <c r="K1096" s="334" t="e">
        <f t="shared" ref="K1096:K1159" si="434">IF( NOT($U1096), TRIM($AR1096 &amp; $AT1096), "")</f>
        <v>#REF!</v>
      </c>
      <c r="L1096" s="335" t="e">
        <f t="shared" ref="L1096:L1159" si="435">IF( NOT($U1096), TRIM($AZ1096 &amp; $BA1096), "")</f>
        <v>#REF!</v>
      </c>
      <c r="M1096" s="270" t="e">
        <f t="shared" ref="M1096:M1159" ca="1" si="436">IF( $U1096, "\ltjruby{" &amp; $C1096 &amp; "}{}\" &amp; CHAR(10), IF($C1096=CHAR(10), "\vskip 0.5 cm" &amp; CHAR(10), "\ltjruby{" &amp; $C1096 &amp; "}{" &amp; INDIRECT( ADDRESS(ROW(), COLUMN() - $G$5) ) &amp; "}\" &amp; CHAR(10)))</f>
        <v>#REF!</v>
      </c>
      <c r="N1096" s="270" t="e">
        <f t="shared" ref="N1096:N1159" ca="1" si="437">IF( $U1096, ($C1096 &amp; CHAR(10)), IF($C1096=CHAR(10), (CHAR(10) &amp; "&lt;/p&gt;" &amp; CHAR(10) &amp; "&lt;p&gt;" &amp; CHAR(10)), "&lt;ruby&gt;" &amp; $C1096 &amp; "&lt;rt&gt;" &amp; INDIRECT( ADDRESS(ROW(), COLUMN() - $P$5) ) &amp; "&lt;/rt&gt;&lt;/ruby&gt;" &amp; CHAR(10))
)</f>
        <v>#REF!</v>
      </c>
      <c r="O1096" s="270" t="e">
        <f t="shared" ref="O1096:O1159" ca="1" si="438">IF( $U1096, ($C1096 &amp; CHAR(10)), IF($C1096=CHAR(10), (CHAR(10) &amp; "&lt;/p&gt;" &amp; CHAR(10) &amp; "&lt;p&gt;" &amp; CHAR(10)), "&lt;ruby&gt;" &amp; $C1096 &amp; "&lt;rt&gt;" &amp; INDIRECT( ADDRESS(ROW(), COLUMN() - $O$5) ) &amp; "&lt;/rt&gt;&lt;/ruby&gt;" &amp; CHAR(10)))</f>
        <v>#REF!</v>
      </c>
      <c r="P1096" s="270" t="e">
        <f t="shared" ca="1" si="429"/>
        <v>#REF!</v>
      </c>
      <c r="Q1096" s="270" t="e">
        <f t="shared" ca="1" si="429"/>
        <v>#REF!</v>
      </c>
      <c r="R1096" s="271" t="e">
        <f t="shared" ref="R1096:R1159" ca="1" si="439">IF( $U1096, ($C1096 &amp; CHAR(10)), IF($C1096=CHAR(10), (CHAR(10) &amp; "&lt;/p&gt;" &amp; CHAR(10) &amp; "&lt;p&gt;" &amp; CHAR(10)), "&lt;ruby&gt;" &amp; $C1096 &amp; "&lt;rtc&gt;" &amp; INDIRECT( ADDRESS(ROW(), COLUMN() - $R$5) ) &amp; "&lt;/rtc&gt;&lt;/ruby&gt;" &amp; CHAR(10)))</f>
        <v>#REF!</v>
      </c>
      <c r="S1096" s="271" t="e">
        <f t="shared" ref="S1096:S1159" ca="1" si="440">IF( $U1096, ($C1096 &amp; CHAR(10)), IF($C1096=CHAR(10), (CHAR(10) &amp; "&lt;/p&gt;" &amp; CHAR(10) &amp; "&lt;p&gt;" &amp; CHAR(10)), "&lt;ruby&gt;" &amp; $C1096  &amp; "&lt;rt&gt;" &amp; INDIRECT( ADDRESS(ROW(), COLUMN() - $S$4) ) &amp; "&lt;/rt&gt;" &amp; "&lt;rtc&gt;" &amp; INDIRECT( ADDRESS(ROW(), COLUMN() - $S$5) ) &amp; "&lt;/rtc&gt;&lt;/ruby&gt;"&amp; CHAR(10)))</f>
        <v>#REF!</v>
      </c>
      <c r="T1096" s="244"/>
      <c r="U1096" s="272" t="b">
        <f t="shared" ref="U1096:U1159" si="441">IFERROR( IF( MATCH($C1096, 標題符號清單, 0) &gt; 0, TRUE, FALSE), FALSE)</f>
        <v>0</v>
      </c>
      <c r="V1096" s="272" t="e">
        <f t="shared" ref="V1096:V1159" si="442">AND( NOT($U1096), $C1096&lt;&gt;"", $C1096&lt;&gt;CHAR(10) )</f>
        <v>#REF!</v>
      </c>
      <c r="W1096" s="272" t="e">
        <f t="shared" si="425"/>
        <v>#REF!</v>
      </c>
      <c r="X1096" s="272" t="e">
        <f t="shared" ref="X1096:X1159" si="443">IF( OR($U1096, NOT($V1096)), TRUE, IF($E1096="", TRUE, FALSE))</f>
        <v>#REF!</v>
      </c>
      <c r="Y1096" s="272" t="e">
        <f t="shared" ref="Y1096:Y1159" si="444">AND($V1096, $F1096="")</f>
        <v>#REF!</v>
      </c>
      <c r="Z1096" s="298"/>
      <c r="AA1096" s="305" t="e">
        <f t="shared" ref="AA1096:AA1159" si="445">IF(OR($U1096, NOT($V1096)), "", IF($D1096="", 18, MATCH($D1096, 聲母碼, 0)) )</f>
        <v>#REF!</v>
      </c>
      <c r="AB1096" s="301" t="e" cm="1">
        <f t="array" ref="AB1096">IF( $AA1096="", "", INDEX(聲母資料表, $AA1096, AB$5))</f>
        <v>#REF!</v>
      </c>
      <c r="AC1096" s="301" t="e" cm="1">
        <f t="array" ref="AC1096">IF( $AA1096="", "", INDEX(聲母資料表, $AA1096, AC$5))</f>
        <v>#REF!</v>
      </c>
      <c r="AD1096" s="305" t="e">
        <f t="shared" ref="AD1096:AD1159" si="446">IF( $X1096, "", MATCH(E1096, 韻母碼, 0) )</f>
        <v>#REF!</v>
      </c>
      <c r="AE1096" s="301" t="e" cm="1">
        <f t="array" ref="AE1096">IF( $X1096, "", INDEX(韻母資料表, AD1096, AE$5))</f>
        <v>#REF!</v>
      </c>
      <c r="AF1096" s="301" t="e" cm="1">
        <f t="array" ref="AF1096">IF( $X1096, "", INDEX(韻母資料表, AE1096, AF$5))</f>
        <v>#REF!</v>
      </c>
      <c r="AG1096" s="298"/>
      <c r="AH1096" s="301" t="e">
        <f t="array" ref="AH1096">IF( $X1096, "", IF( INDEX(韻母資料表, AD1096, $AH$5) = "入聲", TRUE, FALSE) )</f>
        <v>#REF!</v>
      </c>
      <c r="AI1096" s="302" t="e">
        <f t="shared" ref="AI1096:AI1159" si="447">IF($V1096=FALSE, "", IF($AH1096=TRUE, 4, 1))</f>
        <v>#REF!</v>
      </c>
      <c r="AJ1096" s="302" t="e">
        <f t="shared" si="426"/>
        <v>#REF!</v>
      </c>
      <c r="AK1096" s="362" t="e">
        <f t="array" ref="AK1096">IF( $X1096, "", INDEX(韻母資料表, $AD1096, $AK$5))</f>
        <v>#REF!</v>
      </c>
      <c r="AL1096" s="362" t="e">
        <f t="array" ref="AL1096">IF($X1096, "", INDEX(白話字韻母八聲調資料表, $AE1096, $AJ1096))</f>
        <v>#REF!</v>
      </c>
      <c r="AM1096" s="298"/>
      <c r="AN1096" s="362" t="e" cm="1">
        <f t="array" ref="AN1096">IF($W1096, "", INDEX(聲母資料表, $AA1096, AN$5))</f>
        <v>#REF!</v>
      </c>
      <c r="AO1096" s="367" t="e" cm="1">
        <f t="array" ref="AO1096">IF($X1096, "", INDEX(韻母資料表, $AD1096, AO$5))</f>
        <v>#REF!</v>
      </c>
      <c r="AP1096" s="362" t="e" cm="1">
        <f t="array" ref="AP1096">IF($X1096, "", INDEX(台羅韻母八聲調資料表, $AE1096, $F1096))</f>
        <v>#REF!</v>
      </c>
      <c r="AQ1096" s="298"/>
      <c r="AR1096" s="302" t="e">
        <f t="array" ref="AR1096">IF($W1096, "", INDEX(聲母資料表, $AA1096, $AR$5))</f>
        <v>#REF!</v>
      </c>
      <c r="AS1096" s="303" t="e">
        <f t="array" ref="AS1096">IF($X1096, "", INDEX(韻母資料表, $AD1096, $AS$5))</f>
        <v>#REF!</v>
      </c>
      <c r="AT1096" s="302" t="e">
        <f t="array" ref="AT1096">IF($X1096, "", INDEX(閩拼韻母八聲調資料表, $AE1096, $AJ1096))</f>
        <v>#REF!</v>
      </c>
      <c r="AV1096" s="301" t="b">
        <f t="shared" si="424"/>
        <v>0</v>
      </c>
      <c r="AW1096" s="301" t="str">
        <f>IF( $AV1096, IFERROR( IF(MATCH( $E1096, 顎音化聲母!$H$9:$H$37, 0), TRUE, FALSE), FALSE), "")</f>
        <v/>
      </c>
      <c r="AX1096" s="301" t="str">
        <f t="array" ref="AX1096">IF( AND($AV1096, $AW1096), INDEX(顎音化聲母資料表, MATCH( $D1096 &amp; $E1096, 顎音化聲母!$L$5:$L$136, 0), 3), "")</f>
        <v/>
      </c>
      <c r="AY1096" s="301" t="e">
        <f t="shared" ref="AY1096:AY1159" si="448">IF($W1096, "", AA1096)</f>
        <v>#REF!</v>
      </c>
      <c r="AZ1096" s="362" t="e">
        <f t="array" ref="AZ1096">IF($AY1096="", "", IF( $AX1096&lt;&gt;"", $AX1096,INDEX(聲母資料表, $AY1096, $AZ$5)))</f>
        <v>#REF!</v>
      </c>
      <c r="BA1096" s="362" t="e">
        <f t="array" ref="BA1096">IF($X1096, "", INDEX(方音八音反切資料表, $AE1096, $AJ1096))</f>
        <v>#REF!</v>
      </c>
    </row>
    <row r="1097" spans="2:53">
      <c r="B1097" s="307">
        <f t="shared" si="430"/>
        <v>1090</v>
      </c>
      <c r="C1097" s="404" t="e">
        <f>MID(#REF!, B1097, 1)</f>
        <v>#REF!</v>
      </c>
      <c r="D1097" s="312"/>
      <c r="E1097" s="312"/>
      <c r="F1097" s="296"/>
      <c r="G1097" s="418" t="e">
        <f t="shared" si="431"/>
        <v>#REF!</v>
      </c>
      <c r="H1097" s="269" t="e" cm="1">
        <f t="array" ref="H1097">IF( OR($U1097, NOT($V1097), $X1097), "",  $AF1097 &amp; INDEX(中文數值資料表, $AJ1097, 2) &amp; $AC1097)</f>
        <v>#REF!</v>
      </c>
      <c r="I1097" s="332" t="e">
        <f t="shared" si="432"/>
        <v>#REF!</v>
      </c>
      <c r="J1097" s="333" t="e">
        <f t="shared" si="433"/>
        <v>#REF!</v>
      </c>
      <c r="K1097" s="334" t="e">
        <f t="shared" si="434"/>
        <v>#REF!</v>
      </c>
      <c r="L1097" s="335" t="e">
        <f t="shared" si="435"/>
        <v>#REF!</v>
      </c>
      <c r="M1097" s="270" t="e">
        <f t="shared" ca="1" si="436"/>
        <v>#REF!</v>
      </c>
      <c r="N1097" s="270" t="e">
        <f t="shared" ca="1" si="437"/>
        <v>#REF!</v>
      </c>
      <c r="O1097" s="270" t="e">
        <f t="shared" ca="1" si="438"/>
        <v>#REF!</v>
      </c>
      <c r="P1097" s="270" t="e">
        <f t="shared" ca="1" si="429"/>
        <v>#REF!</v>
      </c>
      <c r="Q1097" s="270" t="e">
        <f t="shared" ca="1" si="429"/>
        <v>#REF!</v>
      </c>
      <c r="R1097" s="271" t="e">
        <f t="shared" ca="1" si="439"/>
        <v>#REF!</v>
      </c>
      <c r="S1097" s="271" t="e">
        <f t="shared" ca="1" si="440"/>
        <v>#REF!</v>
      </c>
      <c r="T1097" s="244"/>
      <c r="U1097" s="272" t="b">
        <f t="shared" si="441"/>
        <v>0</v>
      </c>
      <c r="V1097" s="272" t="e">
        <f t="shared" si="442"/>
        <v>#REF!</v>
      </c>
      <c r="W1097" s="272" t="e">
        <f t="shared" si="425"/>
        <v>#REF!</v>
      </c>
      <c r="X1097" s="272" t="e">
        <f t="shared" si="443"/>
        <v>#REF!</v>
      </c>
      <c r="Y1097" s="272" t="e">
        <f t="shared" si="444"/>
        <v>#REF!</v>
      </c>
      <c r="Z1097" s="298"/>
      <c r="AA1097" s="305" t="e">
        <f t="shared" si="445"/>
        <v>#REF!</v>
      </c>
      <c r="AB1097" s="301" t="e" cm="1">
        <f t="array" ref="AB1097">IF( $AA1097="", "", INDEX(聲母資料表, $AA1097, AB$5))</f>
        <v>#REF!</v>
      </c>
      <c r="AC1097" s="301" t="e" cm="1">
        <f t="array" ref="AC1097">IF( $AA1097="", "", INDEX(聲母資料表, $AA1097, AC$5))</f>
        <v>#REF!</v>
      </c>
      <c r="AD1097" s="305" t="e">
        <f t="shared" si="446"/>
        <v>#REF!</v>
      </c>
      <c r="AE1097" s="301" t="e" cm="1">
        <f t="array" ref="AE1097">IF( $X1097, "", INDEX(韻母資料表, AD1097, AE$5))</f>
        <v>#REF!</v>
      </c>
      <c r="AF1097" s="301" t="e" cm="1">
        <f t="array" ref="AF1097">IF( $X1097, "", INDEX(韻母資料表, AE1097, AF$5))</f>
        <v>#REF!</v>
      </c>
      <c r="AG1097" s="298"/>
      <c r="AH1097" s="301" t="e">
        <f t="array" ref="AH1097">IF( $X1097, "", IF( INDEX(韻母資料表, AD1097, $AH$5) = "入聲", TRUE, FALSE) )</f>
        <v>#REF!</v>
      </c>
      <c r="AI1097" s="302" t="e">
        <f t="shared" si="447"/>
        <v>#REF!</v>
      </c>
      <c r="AJ1097" s="302" t="e">
        <f t="shared" si="426"/>
        <v>#REF!</v>
      </c>
      <c r="AK1097" s="362" t="e">
        <f t="array" ref="AK1097">IF( $X1097, "", INDEX(韻母資料表, $AD1097, $AK$5))</f>
        <v>#REF!</v>
      </c>
      <c r="AL1097" s="362" t="e">
        <f t="array" ref="AL1097">IF($X1097, "", INDEX(白話字韻母八聲調資料表, $AE1097, $AJ1097))</f>
        <v>#REF!</v>
      </c>
      <c r="AM1097" s="298"/>
      <c r="AN1097" s="362" t="e" cm="1">
        <f t="array" ref="AN1097">IF($W1097, "", INDEX(聲母資料表, $AA1097, AN$5))</f>
        <v>#REF!</v>
      </c>
      <c r="AO1097" s="367" t="e" cm="1">
        <f t="array" ref="AO1097">IF($X1097, "", INDEX(韻母資料表, $AD1097, AO$5))</f>
        <v>#REF!</v>
      </c>
      <c r="AP1097" s="362" t="e" cm="1">
        <f t="array" ref="AP1097">IF($X1097, "", INDEX(台羅韻母八聲調資料表, $AE1097, $F1097))</f>
        <v>#REF!</v>
      </c>
      <c r="AQ1097" s="298"/>
      <c r="AR1097" s="302" t="e">
        <f t="array" ref="AR1097">IF($W1097, "", INDEX(聲母資料表, $AA1097, $AR$5))</f>
        <v>#REF!</v>
      </c>
      <c r="AS1097" s="303" t="e">
        <f t="array" ref="AS1097">IF($X1097, "", INDEX(韻母資料表, $AD1097, $AS$5))</f>
        <v>#REF!</v>
      </c>
      <c r="AT1097" s="302" t="e">
        <f t="array" ref="AT1097">IF($X1097, "", INDEX(閩拼韻母八聲調資料表, $AE1097, $AJ1097))</f>
        <v>#REF!</v>
      </c>
      <c r="AV1097" s="301" t="b">
        <f t="shared" ref="AV1097:AV1160" si="449">IF( OR($D1097="ch", $D1097="chh", $D1097="j", $D1097="s"), TRUE, FALSE)</f>
        <v>0</v>
      </c>
      <c r="AW1097" s="301" t="str">
        <f>IF( $AV1097, IFERROR( IF(MATCH( $E1097, 顎音化聲母!$H$9:$H$37, 0), TRUE, FALSE), FALSE), "")</f>
        <v/>
      </c>
      <c r="AX1097" s="301" t="str">
        <f t="array" ref="AX1097">IF( AND($AV1097, $AW1097), INDEX(顎音化聲母資料表, MATCH( $D1097 &amp; $E1097, 顎音化聲母!$L$5:$L$136, 0), 3), "")</f>
        <v/>
      </c>
      <c r="AY1097" s="301" t="e">
        <f t="shared" si="448"/>
        <v>#REF!</v>
      </c>
      <c r="AZ1097" s="362" t="e">
        <f t="array" ref="AZ1097">IF($AY1097="", "", IF( $AX1097&lt;&gt;"", $AX1097,INDEX(聲母資料表, $AY1097, $AZ$5)))</f>
        <v>#REF!</v>
      </c>
      <c r="BA1097" s="362" t="e">
        <f t="array" ref="BA1097">IF($X1097, "", INDEX(方音八音反切資料表, $AE1097, $AJ1097))</f>
        <v>#REF!</v>
      </c>
    </row>
    <row r="1098" spans="2:53">
      <c r="B1098" s="307">
        <f t="shared" si="430"/>
        <v>1091</v>
      </c>
      <c r="C1098" s="404" t="e">
        <f>MID(#REF!, B1098, 1)</f>
        <v>#REF!</v>
      </c>
      <c r="D1098" s="312"/>
      <c r="E1098" s="312"/>
      <c r="F1098" s="296"/>
      <c r="G1098" s="418" t="e">
        <f t="shared" si="431"/>
        <v>#REF!</v>
      </c>
      <c r="H1098" s="269" t="e" cm="1">
        <f t="array" ref="H1098">IF( OR($U1098, NOT($V1098), $X1098), "",  $AF1098 &amp; INDEX(中文數值資料表, $AJ1098, 2) &amp; $AC1098)</f>
        <v>#REF!</v>
      </c>
      <c r="I1098" s="332" t="e">
        <f t="shared" si="432"/>
        <v>#REF!</v>
      </c>
      <c r="J1098" s="333" t="e">
        <f t="shared" si="433"/>
        <v>#REF!</v>
      </c>
      <c r="K1098" s="334" t="e">
        <f t="shared" si="434"/>
        <v>#REF!</v>
      </c>
      <c r="L1098" s="335" t="e">
        <f t="shared" si="435"/>
        <v>#REF!</v>
      </c>
      <c r="M1098" s="270" t="e">
        <f t="shared" ca="1" si="436"/>
        <v>#REF!</v>
      </c>
      <c r="N1098" s="270" t="e">
        <f t="shared" ca="1" si="437"/>
        <v>#REF!</v>
      </c>
      <c r="O1098" s="270" t="e">
        <f t="shared" ca="1" si="438"/>
        <v>#REF!</v>
      </c>
      <c r="P1098" s="270" t="e">
        <f t="shared" ca="1" si="429"/>
        <v>#REF!</v>
      </c>
      <c r="Q1098" s="270" t="e">
        <f t="shared" ca="1" si="429"/>
        <v>#REF!</v>
      </c>
      <c r="R1098" s="271" t="e">
        <f t="shared" ca="1" si="439"/>
        <v>#REF!</v>
      </c>
      <c r="S1098" s="271" t="e">
        <f t="shared" ca="1" si="440"/>
        <v>#REF!</v>
      </c>
      <c r="T1098" s="244"/>
      <c r="U1098" s="272" t="b">
        <f t="shared" si="441"/>
        <v>0</v>
      </c>
      <c r="V1098" s="272" t="e">
        <f t="shared" si="442"/>
        <v>#REF!</v>
      </c>
      <c r="W1098" s="272" t="e">
        <f t="shared" ref="W1098:W1161" si="450">IF( OR($U1098, NOT($V1098)), TRUE, IF($D1098="", TRUE, FALSE) )</f>
        <v>#REF!</v>
      </c>
      <c r="X1098" s="272" t="e">
        <f t="shared" si="443"/>
        <v>#REF!</v>
      </c>
      <c r="Y1098" s="272" t="e">
        <f t="shared" si="444"/>
        <v>#REF!</v>
      </c>
      <c r="Z1098" s="298"/>
      <c r="AA1098" s="305" t="e">
        <f t="shared" si="445"/>
        <v>#REF!</v>
      </c>
      <c r="AB1098" s="301" t="e" cm="1">
        <f t="array" ref="AB1098">IF( $AA1098="", "", INDEX(聲母資料表, $AA1098, AB$5))</f>
        <v>#REF!</v>
      </c>
      <c r="AC1098" s="301" t="e" cm="1">
        <f t="array" ref="AC1098">IF( $AA1098="", "", INDEX(聲母資料表, $AA1098, AC$5))</f>
        <v>#REF!</v>
      </c>
      <c r="AD1098" s="305" t="e">
        <f t="shared" si="446"/>
        <v>#REF!</v>
      </c>
      <c r="AE1098" s="301" t="e" cm="1">
        <f t="array" ref="AE1098">IF( $X1098, "", INDEX(韻母資料表, AD1098, AE$5))</f>
        <v>#REF!</v>
      </c>
      <c r="AF1098" s="301" t="e" cm="1">
        <f t="array" ref="AF1098">IF( $X1098, "", INDEX(韻母資料表, AE1098, AF$5))</f>
        <v>#REF!</v>
      </c>
      <c r="AG1098" s="298"/>
      <c r="AH1098" s="301" t="e">
        <f t="array" ref="AH1098">IF( $X1098, "", IF( INDEX(韻母資料表, AD1098, $AH$5) = "入聲", TRUE, FALSE) )</f>
        <v>#REF!</v>
      </c>
      <c r="AI1098" s="302" t="e">
        <f t="shared" si="447"/>
        <v>#REF!</v>
      </c>
      <c r="AJ1098" s="302" t="e">
        <f t="shared" si="426"/>
        <v>#REF!</v>
      </c>
      <c r="AK1098" s="362" t="e">
        <f t="array" ref="AK1098">IF( $X1098, "", INDEX(韻母資料表, $AD1098, $AK$5))</f>
        <v>#REF!</v>
      </c>
      <c r="AL1098" s="362" t="e">
        <f t="array" ref="AL1098">IF($X1098, "", INDEX(白話字韻母八聲調資料表, $AE1098, $AJ1098))</f>
        <v>#REF!</v>
      </c>
      <c r="AM1098" s="298"/>
      <c r="AN1098" s="362" t="e" cm="1">
        <f t="array" ref="AN1098">IF($W1098, "", INDEX(聲母資料表, $AA1098, AN$5))</f>
        <v>#REF!</v>
      </c>
      <c r="AO1098" s="367" t="e" cm="1">
        <f t="array" ref="AO1098">IF($X1098, "", INDEX(韻母資料表, $AD1098, AO$5))</f>
        <v>#REF!</v>
      </c>
      <c r="AP1098" s="362" t="e" cm="1">
        <f t="array" ref="AP1098">IF($X1098, "", INDEX(台羅韻母八聲調資料表, $AE1098, $F1098))</f>
        <v>#REF!</v>
      </c>
      <c r="AQ1098" s="298"/>
      <c r="AR1098" s="302" t="e">
        <f t="array" ref="AR1098">IF($W1098, "", INDEX(聲母資料表, $AA1098, $AR$5))</f>
        <v>#REF!</v>
      </c>
      <c r="AS1098" s="303" t="e">
        <f t="array" ref="AS1098">IF($X1098, "", INDEX(韻母資料表, $AD1098, $AS$5))</f>
        <v>#REF!</v>
      </c>
      <c r="AT1098" s="302" t="e">
        <f t="array" ref="AT1098">IF($X1098, "", INDEX(閩拼韻母八聲調資料表, $AE1098, $AJ1098))</f>
        <v>#REF!</v>
      </c>
      <c r="AV1098" s="301" t="b">
        <f t="shared" si="449"/>
        <v>0</v>
      </c>
      <c r="AW1098" s="301" t="str">
        <f>IF( $AV1098, IFERROR( IF(MATCH( $E1098, 顎音化聲母!$H$9:$H$37, 0), TRUE, FALSE), FALSE), "")</f>
        <v/>
      </c>
      <c r="AX1098" s="301" t="str">
        <f t="array" ref="AX1098">IF( AND($AV1098, $AW1098), INDEX(顎音化聲母資料表, MATCH( $D1098 &amp; $E1098, 顎音化聲母!$L$5:$L$136, 0), 3), "")</f>
        <v/>
      </c>
      <c r="AY1098" s="301" t="e">
        <f t="shared" si="448"/>
        <v>#REF!</v>
      </c>
      <c r="AZ1098" s="362" t="e">
        <f t="array" ref="AZ1098">IF($AY1098="", "", IF( $AX1098&lt;&gt;"", $AX1098,INDEX(聲母資料表, $AY1098, $AZ$5)))</f>
        <v>#REF!</v>
      </c>
      <c r="BA1098" s="362" t="e">
        <f t="array" ref="BA1098">IF($X1098, "", INDEX(方音八音反切資料表, $AE1098, $AJ1098))</f>
        <v>#REF!</v>
      </c>
    </row>
    <row r="1099" spans="2:53">
      <c r="B1099" s="307">
        <f t="shared" si="430"/>
        <v>1092</v>
      </c>
      <c r="C1099" s="404" t="e">
        <f>MID(#REF!, B1099, 1)</f>
        <v>#REF!</v>
      </c>
      <c r="D1099" s="312"/>
      <c r="E1099" s="312"/>
      <c r="F1099" s="296"/>
      <c r="G1099" s="418" t="e">
        <f t="shared" si="431"/>
        <v>#REF!</v>
      </c>
      <c r="H1099" s="269" t="e" cm="1">
        <f t="array" ref="H1099">IF( OR($U1099, NOT($V1099), $X1099), "",  $AF1099 &amp; INDEX(中文數值資料表, $AJ1099, 2) &amp; $AC1099)</f>
        <v>#REF!</v>
      </c>
      <c r="I1099" s="332" t="e">
        <f t="shared" si="432"/>
        <v>#REF!</v>
      </c>
      <c r="J1099" s="333" t="e">
        <f t="shared" si="433"/>
        <v>#REF!</v>
      </c>
      <c r="K1099" s="334" t="e">
        <f t="shared" si="434"/>
        <v>#REF!</v>
      </c>
      <c r="L1099" s="335" t="e">
        <f t="shared" si="435"/>
        <v>#REF!</v>
      </c>
      <c r="M1099" s="270" t="e">
        <f t="shared" ca="1" si="436"/>
        <v>#REF!</v>
      </c>
      <c r="N1099" s="270" t="e">
        <f t="shared" ca="1" si="437"/>
        <v>#REF!</v>
      </c>
      <c r="O1099" s="270" t="e">
        <f t="shared" ca="1" si="438"/>
        <v>#REF!</v>
      </c>
      <c r="P1099" s="270" t="e">
        <f t="shared" ca="1" si="429"/>
        <v>#REF!</v>
      </c>
      <c r="Q1099" s="270" t="e">
        <f t="shared" ca="1" si="429"/>
        <v>#REF!</v>
      </c>
      <c r="R1099" s="271" t="e">
        <f t="shared" ca="1" si="439"/>
        <v>#REF!</v>
      </c>
      <c r="S1099" s="271" t="e">
        <f t="shared" ca="1" si="440"/>
        <v>#REF!</v>
      </c>
      <c r="T1099" s="244"/>
      <c r="U1099" s="272" t="b">
        <f t="shared" si="441"/>
        <v>0</v>
      </c>
      <c r="V1099" s="272" t="e">
        <f t="shared" si="442"/>
        <v>#REF!</v>
      </c>
      <c r="W1099" s="272" t="e">
        <f t="shared" si="450"/>
        <v>#REF!</v>
      </c>
      <c r="X1099" s="272" t="e">
        <f t="shared" si="443"/>
        <v>#REF!</v>
      </c>
      <c r="Y1099" s="272" t="e">
        <f t="shared" si="444"/>
        <v>#REF!</v>
      </c>
      <c r="Z1099" s="298"/>
      <c r="AA1099" s="305" t="e">
        <f t="shared" si="445"/>
        <v>#REF!</v>
      </c>
      <c r="AB1099" s="301" t="e" cm="1">
        <f t="array" ref="AB1099">IF( $AA1099="", "", INDEX(聲母資料表, $AA1099, AB$5))</f>
        <v>#REF!</v>
      </c>
      <c r="AC1099" s="301" t="e" cm="1">
        <f t="array" ref="AC1099">IF( $AA1099="", "", INDEX(聲母資料表, $AA1099, AC$5))</f>
        <v>#REF!</v>
      </c>
      <c r="AD1099" s="305" t="e">
        <f t="shared" si="446"/>
        <v>#REF!</v>
      </c>
      <c r="AE1099" s="301" t="e" cm="1">
        <f t="array" ref="AE1099">IF( $X1099, "", INDEX(韻母資料表, AD1099, AE$5))</f>
        <v>#REF!</v>
      </c>
      <c r="AF1099" s="301" t="e" cm="1">
        <f t="array" ref="AF1099">IF( $X1099, "", INDEX(韻母資料表, AE1099, AF$5))</f>
        <v>#REF!</v>
      </c>
      <c r="AG1099" s="298"/>
      <c r="AH1099" s="301" t="e">
        <f t="array" ref="AH1099">IF( $X1099, "", IF( INDEX(韻母資料表, AD1099, $AH$5) = "入聲", TRUE, FALSE) )</f>
        <v>#REF!</v>
      </c>
      <c r="AI1099" s="302" t="e">
        <f t="shared" si="447"/>
        <v>#REF!</v>
      </c>
      <c r="AJ1099" s="302" t="e">
        <f t="shared" si="426"/>
        <v>#REF!</v>
      </c>
      <c r="AK1099" s="362" t="e">
        <f t="array" ref="AK1099">IF( $X1099, "", INDEX(韻母資料表, $AD1099, $AK$5))</f>
        <v>#REF!</v>
      </c>
      <c r="AL1099" s="362" t="e">
        <f t="array" ref="AL1099">IF($X1099, "", INDEX(白話字韻母八聲調資料表, $AE1099, $AJ1099))</f>
        <v>#REF!</v>
      </c>
      <c r="AM1099" s="298"/>
      <c r="AN1099" s="362" t="e" cm="1">
        <f t="array" ref="AN1099">IF($W1099, "", INDEX(聲母資料表, $AA1099, AN$5))</f>
        <v>#REF!</v>
      </c>
      <c r="AO1099" s="367" t="e" cm="1">
        <f t="array" ref="AO1099">IF($X1099, "", INDEX(韻母資料表, $AD1099, AO$5))</f>
        <v>#REF!</v>
      </c>
      <c r="AP1099" s="362" t="e" cm="1">
        <f t="array" ref="AP1099">IF($X1099, "", INDEX(台羅韻母八聲調資料表, $AE1099, $F1099))</f>
        <v>#REF!</v>
      </c>
      <c r="AQ1099" s="298"/>
      <c r="AR1099" s="302" t="e">
        <f t="array" ref="AR1099">IF($W1099, "", INDEX(聲母資料表, $AA1099, $AR$5))</f>
        <v>#REF!</v>
      </c>
      <c r="AS1099" s="303" t="e">
        <f t="array" ref="AS1099">IF($X1099, "", INDEX(韻母資料表, $AD1099, $AS$5))</f>
        <v>#REF!</v>
      </c>
      <c r="AT1099" s="302" t="e">
        <f t="array" ref="AT1099">IF($X1099, "", INDEX(閩拼韻母八聲調資料表, $AE1099, $AJ1099))</f>
        <v>#REF!</v>
      </c>
      <c r="AV1099" s="301" t="b">
        <f t="shared" si="449"/>
        <v>0</v>
      </c>
      <c r="AW1099" s="301" t="str">
        <f>IF( $AV1099, IFERROR( IF(MATCH( $E1099, 顎音化聲母!$H$9:$H$37, 0), TRUE, FALSE), FALSE), "")</f>
        <v/>
      </c>
      <c r="AX1099" s="301" t="str">
        <f t="array" ref="AX1099">IF( AND($AV1099, $AW1099), INDEX(顎音化聲母資料表, MATCH( $D1099 &amp; $E1099, 顎音化聲母!$L$5:$L$136, 0), 3), "")</f>
        <v/>
      </c>
      <c r="AY1099" s="301" t="e">
        <f t="shared" si="448"/>
        <v>#REF!</v>
      </c>
      <c r="AZ1099" s="362" t="e">
        <f t="array" ref="AZ1099">IF($AY1099="", "", IF( $AX1099&lt;&gt;"", $AX1099,INDEX(聲母資料表, $AY1099, $AZ$5)))</f>
        <v>#REF!</v>
      </c>
      <c r="BA1099" s="362" t="e">
        <f t="array" ref="BA1099">IF($X1099, "", INDEX(方音八音反切資料表, $AE1099, $AJ1099))</f>
        <v>#REF!</v>
      </c>
    </row>
    <row r="1100" spans="2:53">
      <c r="B1100" s="307">
        <f t="shared" si="430"/>
        <v>1093</v>
      </c>
      <c r="C1100" s="404" t="e">
        <f>MID(#REF!, B1100, 1)</f>
        <v>#REF!</v>
      </c>
      <c r="D1100" s="312"/>
      <c r="E1100" s="312"/>
      <c r="F1100" s="296"/>
      <c r="G1100" s="418" t="e">
        <f t="shared" si="431"/>
        <v>#REF!</v>
      </c>
      <c r="H1100" s="269" t="e" cm="1">
        <f t="array" ref="H1100">IF( OR($U1100, NOT($V1100), $X1100), "",  $AF1100 &amp; INDEX(中文數值資料表, $AJ1100, 2) &amp; $AC1100)</f>
        <v>#REF!</v>
      </c>
      <c r="I1100" s="332" t="e">
        <f t="shared" si="432"/>
        <v>#REF!</v>
      </c>
      <c r="J1100" s="333" t="e">
        <f t="shared" si="433"/>
        <v>#REF!</v>
      </c>
      <c r="K1100" s="334" t="e">
        <f t="shared" si="434"/>
        <v>#REF!</v>
      </c>
      <c r="L1100" s="335" t="e">
        <f t="shared" si="435"/>
        <v>#REF!</v>
      </c>
      <c r="M1100" s="270" t="e">
        <f t="shared" ca="1" si="436"/>
        <v>#REF!</v>
      </c>
      <c r="N1100" s="270" t="e">
        <f t="shared" ca="1" si="437"/>
        <v>#REF!</v>
      </c>
      <c r="O1100" s="270" t="e">
        <f t="shared" ca="1" si="438"/>
        <v>#REF!</v>
      </c>
      <c r="P1100" s="270" t="e">
        <f t="shared" ca="1" si="429"/>
        <v>#REF!</v>
      </c>
      <c r="Q1100" s="270" t="e">
        <f t="shared" ca="1" si="429"/>
        <v>#REF!</v>
      </c>
      <c r="R1100" s="271" t="e">
        <f t="shared" ca="1" si="439"/>
        <v>#REF!</v>
      </c>
      <c r="S1100" s="271" t="e">
        <f t="shared" ca="1" si="440"/>
        <v>#REF!</v>
      </c>
      <c r="T1100" s="244"/>
      <c r="U1100" s="272" t="b">
        <f t="shared" si="441"/>
        <v>0</v>
      </c>
      <c r="V1100" s="272" t="e">
        <f t="shared" si="442"/>
        <v>#REF!</v>
      </c>
      <c r="W1100" s="272" t="e">
        <f t="shared" si="450"/>
        <v>#REF!</v>
      </c>
      <c r="X1100" s="272" t="e">
        <f t="shared" si="443"/>
        <v>#REF!</v>
      </c>
      <c r="Y1100" s="272" t="e">
        <f t="shared" si="444"/>
        <v>#REF!</v>
      </c>
      <c r="Z1100" s="298"/>
      <c r="AA1100" s="305" t="e">
        <f t="shared" si="445"/>
        <v>#REF!</v>
      </c>
      <c r="AB1100" s="301" t="e" cm="1">
        <f t="array" ref="AB1100">IF( $AA1100="", "", INDEX(聲母資料表, $AA1100, AB$5))</f>
        <v>#REF!</v>
      </c>
      <c r="AC1100" s="301" t="e" cm="1">
        <f t="array" ref="AC1100">IF( $AA1100="", "", INDEX(聲母資料表, $AA1100, AC$5))</f>
        <v>#REF!</v>
      </c>
      <c r="AD1100" s="305" t="e">
        <f t="shared" si="446"/>
        <v>#REF!</v>
      </c>
      <c r="AE1100" s="301" t="e" cm="1">
        <f t="array" ref="AE1100">IF( $X1100, "", INDEX(韻母資料表, AD1100, AE$5))</f>
        <v>#REF!</v>
      </c>
      <c r="AF1100" s="301" t="e" cm="1">
        <f t="array" ref="AF1100">IF( $X1100, "", INDEX(韻母資料表, AE1100, AF$5))</f>
        <v>#REF!</v>
      </c>
      <c r="AG1100" s="298"/>
      <c r="AH1100" s="301" t="e">
        <f t="array" ref="AH1100">IF( $X1100, "", IF( INDEX(韻母資料表, AD1100, $AH$5) = "入聲", TRUE, FALSE) )</f>
        <v>#REF!</v>
      </c>
      <c r="AI1100" s="302" t="e">
        <f t="shared" si="447"/>
        <v>#REF!</v>
      </c>
      <c r="AJ1100" s="302" t="e">
        <f t="shared" si="426"/>
        <v>#REF!</v>
      </c>
      <c r="AK1100" s="362" t="e">
        <f t="array" ref="AK1100">IF( $X1100, "", INDEX(韻母資料表, $AD1100, $AK$5))</f>
        <v>#REF!</v>
      </c>
      <c r="AL1100" s="362" t="e">
        <f t="array" ref="AL1100">IF($X1100, "", INDEX(白話字韻母八聲調資料表, $AE1100, $AJ1100))</f>
        <v>#REF!</v>
      </c>
      <c r="AM1100" s="298"/>
      <c r="AN1100" s="362" t="e" cm="1">
        <f t="array" ref="AN1100">IF($W1100, "", INDEX(聲母資料表, $AA1100, AN$5))</f>
        <v>#REF!</v>
      </c>
      <c r="AO1100" s="367" t="e" cm="1">
        <f t="array" ref="AO1100">IF($X1100, "", INDEX(韻母資料表, $AD1100, AO$5))</f>
        <v>#REF!</v>
      </c>
      <c r="AP1100" s="362" t="e" cm="1">
        <f t="array" ref="AP1100">IF($X1100, "", INDEX(台羅韻母八聲調資料表, $AE1100, $F1100))</f>
        <v>#REF!</v>
      </c>
      <c r="AQ1100" s="298"/>
      <c r="AR1100" s="302" t="e">
        <f t="array" ref="AR1100">IF($W1100, "", INDEX(聲母資料表, $AA1100, $AR$5))</f>
        <v>#REF!</v>
      </c>
      <c r="AS1100" s="303" t="e">
        <f t="array" ref="AS1100">IF($X1100, "", INDEX(韻母資料表, $AD1100, $AS$5))</f>
        <v>#REF!</v>
      </c>
      <c r="AT1100" s="302" t="e">
        <f t="array" ref="AT1100">IF($X1100, "", INDEX(閩拼韻母八聲調資料表, $AE1100, $AJ1100))</f>
        <v>#REF!</v>
      </c>
      <c r="AV1100" s="301" t="b">
        <f t="shared" si="449"/>
        <v>0</v>
      </c>
      <c r="AW1100" s="301" t="str">
        <f>IF( $AV1100, IFERROR( IF(MATCH( $E1100, 顎音化聲母!$H$9:$H$37, 0), TRUE, FALSE), FALSE), "")</f>
        <v/>
      </c>
      <c r="AX1100" s="301" t="str">
        <f t="array" ref="AX1100">IF( AND($AV1100, $AW1100), INDEX(顎音化聲母資料表, MATCH( $D1100 &amp; $E1100, 顎音化聲母!$L$5:$L$136, 0), 3), "")</f>
        <v/>
      </c>
      <c r="AY1100" s="301" t="e">
        <f t="shared" si="448"/>
        <v>#REF!</v>
      </c>
      <c r="AZ1100" s="362" t="e">
        <f t="array" ref="AZ1100">IF($AY1100="", "", IF( $AX1100&lt;&gt;"", $AX1100,INDEX(聲母資料表, $AY1100, $AZ$5)))</f>
        <v>#REF!</v>
      </c>
      <c r="BA1100" s="362" t="e">
        <f t="array" ref="BA1100">IF($X1100, "", INDEX(方音八音反切資料表, $AE1100, $AJ1100))</f>
        <v>#REF!</v>
      </c>
    </row>
    <row r="1101" spans="2:53">
      <c r="B1101" s="307">
        <f t="shared" si="430"/>
        <v>1094</v>
      </c>
      <c r="C1101" s="404" t="e">
        <f>MID(#REF!, B1101, 1)</f>
        <v>#REF!</v>
      </c>
      <c r="D1101" s="312"/>
      <c r="E1101" s="312"/>
      <c r="F1101" s="296"/>
      <c r="G1101" s="418" t="e">
        <f t="shared" si="431"/>
        <v>#REF!</v>
      </c>
      <c r="H1101" s="269" t="e" cm="1">
        <f t="array" ref="H1101">IF( OR($U1101, NOT($V1101), $X1101), "",  $AF1101 &amp; INDEX(中文數值資料表, $AJ1101, 2) &amp; $AC1101)</f>
        <v>#REF!</v>
      </c>
      <c r="I1101" s="332" t="e">
        <f t="shared" si="432"/>
        <v>#REF!</v>
      </c>
      <c r="J1101" s="333" t="e">
        <f t="shared" si="433"/>
        <v>#REF!</v>
      </c>
      <c r="K1101" s="334" t="e">
        <f t="shared" si="434"/>
        <v>#REF!</v>
      </c>
      <c r="L1101" s="335" t="e">
        <f t="shared" si="435"/>
        <v>#REF!</v>
      </c>
      <c r="M1101" s="270" t="e">
        <f t="shared" ca="1" si="436"/>
        <v>#REF!</v>
      </c>
      <c r="N1101" s="270" t="e">
        <f t="shared" ca="1" si="437"/>
        <v>#REF!</v>
      </c>
      <c r="O1101" s="270" t="e">
        <f t="shared" ca="1" si="438"/>
        <v>#REF!</v>
      </c>
      <c r="P1101" s="270" t="e">
        <f t="shared" ca="1" si="429"/>
        <v>#REF!</v>
      </c>
      <c r="Q1101" s="270" t="e">
        <f t="shared" ca="1" si="429"/>
        <v>#REF!</v>
      </c>
      <c r="R1101" s="271" t="e">
        <f t="shared" ca="1" si="439"/>
        <v>#REF!</v>
      </c>
      <c r="S1101" s="271" t="e">
        <f t="shared" ca="1" si="440"/>
        <v>#REF!</v>
      </c>
      <c r="T1101" s="244"/>
      <c r="U1101" s="272" t="b">
        <f t="shared" si="441"/>
        <v>0</v>
      </c>
      <c r="V1101" s="272" t="e">
        <f t="shared" si="442"/>
        <v>#REF!</v>
      </c>
      <c r="W1101" s="272" t="e">
        <f t="shared" si="450"/>
        <v>#REF!</v>
      </c>
      <c r="X1101" s="272" t="e">
        <f t="shared" si="443"/>
        <v>#REF!</v>
      </c>
      <c r="Y1101" s="272" t="e">
        <f t="shared" si="444"/>
        <v>#REF!</v>
      </c>
      <c r="Z1101" s="298"/>
      <c r="AA1101" s="305" t="e">
        <f t="shared" si="445"/>
        <v>#REF!</v>
      </c>
      <c r="AB1101" s="301" t="e" cm="1">
        <f t="array" ref="AB1101">IF( $AA1101="", "", INDEX(聲母資料表, $AA1101, AB$5))</f>
        <v>#REF!</v>
      </c>
      <c r="AC1101" s="301" t="e" cm="1">
        <f t="array" ref="AC1101">IF( $AA1101="", "", INDEX(聲母資料表, $AA1101, AC$5))</f>
        <v>#REF!</v>
      </c>
      <c r="AD1101" s="305" t="e">
        <f t="shared" si="446"/>
        <v>#REF!</v>
      </c>
      <c r="AE1101" s="301" t="e" cm="1">
        <f t="array" ref="AE1101">IF( $X1101, "", INDEX(韻母資料表, AD1101, AE$5))</f>
        <v>#REF!</v>
      </c>
      <c r="AF1101" s="301" t="e" cm="1">
        <f t="array" ref="AF1101">IF( $X1101, "", INDEX(韻母資料表, AE1101, AF$5))</f>
        <v>#REF!</v>
      </c>
      <c r="AG1101" s="298"/>
      <c r="AH1101" s="301" t="e">
        <f t="array" ref="AH1101">IF( $X1101, "", IF( INDEX(韻母資料表, AD1101, $AH$5) = "入聲", TRUE, FALSE) )</f>
        <v>#REF!</v>
      </c>
      <c r="AI1101" s="302" t="e">
        <f t="shared" si="447"/>
        <v>#REF!</v>
      </c>
      <c r="AJ1101" s="302" t="e">
        <f t="shared" si="426"/>
        <v>#REF!</v>
      </c>
      <c r="AK1101" s="362" t="e">
        <f t="array" ref="AK1101">IF( $X1101, "", INDEX(韻母資料表, $AD1101, $AK$5))</f>
        <v>#REF!</v>
      </c>
      <c r="AL1101" s="362" t="e">
        <f t="array" ref="AL1101">IF($X1101, "", INDEX(白話字韻母八聲調資料表, $AE1101, $AJ1101))</f>
        <v>#REF!</v>
      </c>
      <c r="AM1101" s="298"/>
      <c r="AN1101" s="362" t="e" cm="1">
        <f t="array" ref="AN1101">IF($W1101, "", INDEX(聲母資料表, $AA1101, AN$5))</f>
        <v>#REF!</v>
      </c>
      <c r="AO1101" s="367" t="e" cm="1">
        <f t="array" ref="AO1101">IF($X1101, "", INDEX(韻母資料表, $AD1101, AO$5))</f>
        <v>#REF!</v>
      </c>
      <c r="AP1101" s="362" t="e" cm="1">
        <f t="array" ref="AP1101">IF($X1101, "", INDEX(台羅韻母八聲調資料表, $AE1101, $F1101))</f>
        <v>#REF!</v>
      </c>
      <c r="AQ1101" s="298"/>
      <c r="AR1101" s="302" t="e">
        <f t="array" ref="AR1101">IF($W1101, "", INDEX(聲母資料表, $AA1101, $AR$5))</f>
        <v>#REF!</v>
      </c>
      <c r="AS1101" s="303" t="e">
        <f t="array" ref="AS1101">IF($X1101, "", INDEX(韻母資料表, $AD1101, $AS$5))</f>
        <v>#REF!</v>
      </c>
      <c r="AT1101" s="302" t="e">
        <f t="array" ref="AT1101">IF($X1101, "", INDEX(閩拼韻母八聲調資料表, $AE1101, $AJ1101))</f>
        <v>#REF!</v>
      </c>
      <c r="AV1101" s="301" t="b">
        <f t="shared" si="449"/>
        <v>0</v>
      </c>
      <c r="AW1101" s="301" t="str">
        <f>IF( $AV1101, IFERROR( IF(MATCH( $E1101, 顎音化聲母!$H$9:$H$37, 0), TRUE, FALSE), FALSE), "")</f>
        <v/>
      </c>
      <c r="AX1101" s="301" t="str">
        <f t="array" ref="AX1101">IF( AND($AV1101, $AW1101), INDEX(顎音化聲母資料表, MATCH( $D1101 &amp; $E1101, 顎音化聲母!$L$5:$L$136, 0), 3), "")</f>
        <v/>
      </c>
      <c r="AY1101" s="301" t="e">
        <f t="shared" si="448"/>
        <v>#REF!</v>
      </c>
      <c r="AZ1101" s="362" t="e">
        <f t="array" ref="AZ1101">IF($AY1101="", "", IF( $AX1101&lt;&gt;"", $AX1101,INDEX(聲母資料表, $AY1101, $AZ$5)))</f>
        <v>#REF!</v>
      </c>
      <c r="BA1101" s="362" t="e">
        <f t="array" ref="BA1101">IF($X1101, "", INDEX(方音八音反切資料表, $AE1101, $AJ1101))</f>
        <v>#REF!</v>
      </c>
    </row>
    <row r="1102" spans="2:53">
      <c r="B1102" s="307">
        <f t="shared" si="430"/>
        <v>1095</v>
      </c>
      <c r="C1102" s="404" t="e">
        <f>MID(#REF!, B1102, 1)</f>
        <v>#REF!</v>
      </c>
      <c r="D1102" s="312"/>
      <c r="E1102" s="312"/>
      <c r="F1102" s="296"/>
      <c r="G1102" s="418" t="e">
        <f t="shared" si="431"/>
        <v>#REF!</v>
      </c>
      <c r="H1102" s="269" t="e" cm="1">
        <f t="array" ref="H1102">IF( OR($U1102, NOT($V1102), $X1102), "",  $AF1102 &amp; INDEX(中文數值資料表, $AJ1102, 2) &amp; $AC1102)</f>
        <v>#REF!</v>
      </c>
      <c r="I1102" s="332" t="e">
        <f t="shared" si="432"/>
        <v>#REF!</v>
      </c>
      <c r="J1102" s="333" t="e">
        <f t="shared" si="433"/>
        <v>#REF!</v>
      </c>
      <c r="K1102" s="334" t="e">
        <f t="shared" si="434"/>
        <v>#REF!</v>
      </c>
      <c r="L1102" s="335" t="e">
        <f t="shared" si="435"/>
        <v>#REF!</v>
      </c>
      <c r="M1102" s="270" t="e">
        <f t="shared" ca="1" si="436"/>
        <v>#REF!</v>
      </c>
      <c r="N1102" s="270" t="e">
        <f t="shared" ca="1" si="437"/>
        <v>#REF!</v>
      </c>
      <c r="O1102" s="270" t="e">
        <f t="shared" ca="1" si="438"/>
        <v>#REF!</v>
      </c>
      <c r="P1102" s="270" t="e">
        <f t="shared" ca="1" si="429"/>
        <v>#REF!</v>
      </c>
      <c r="Q1102" s="270" t="e">
        <f t="shared" ca="1" si="429"/>
        <v>#REF!</v>
      </c>
      <c r="R1102" s="271" t="e">
        <f t="shared" ca="1" si="439"/>
        <v>#REF!</v>
      </c>
      <c r="S1102" s="271" t="e">
        <f t="shared" ca="1" si="440"/>
        <v>#REF!</v>
      </c>
      <c r="T1102" s="244"/>
      <c r="U1102" s="272" t="b">
        <f t="shared" si="441"/>
        <v>0</v>
      </c>
      <c r="V1102" s="272" t="e">
        <f t="shared" si="442"/>
        <v>#REF!</v>
      </c>
      <c r="W1102" s="272" t="e">
        <f t="shared" si="450"/>
        <v>#REF!</v>
      </c>
      <c r="X1102" s="272" t="e">
        <f t="shared" si="443"/>
        <v>#REF!</v>
      </c>
      <c r="Y1102" s="272" t="e">
        <f t="shared" si="444"/>
        <v>#REF!</v>
      </c>
      <c r="Z1102" s="298"/>
      <c r="AA1102" s="305" t="e">
        <f t="shared" si="445"/>
        <v>#REF!</v>
      </c>
      <c r="AB1102" s="301" t="e" cm="1">
        <f t="array" ref="AB1102">IF( $AA1102="", "", INDEX(聲母資料表, $AA1102, AB$5))</f>
        <v>#REF!</v>
      </c>
      <c r="AC1102" s="301" t="e" cm="1">
        <f t="array" ref="AC1102">IF( $AA1102="", "", INDEX(聲母資料表, $AA1102, AC$5))</f>
        <v>#REF!</v>
      </c>
      <c r="AD1102" s="305" t="e">
        <f t="shared" si="446"/>
        <v>#REF!</v>
      </c>
      <c r="AE1102" s="301" t="e" cm="1">
        <f t="array" ref="AE1102">IF( $X1102, "", INDEX(韻母資料表, AD1102, AE$5))</f>
        <v>#REF!</v>
      </c>
      <c r="AF1102" s="301" t="e" cm="1">
        <f t="array" ref="AF1102">IF( $X1102, "", INDEX(韻母資料表, AE1102, AF$5))</f>
        <v>#REF!</v>
      </c>
      <c r="AG1102" s="298"/>
      <c r="AH1102" s="301" t="e">
        <f t="array" ref="AH1102">IF( $X1102, "", IF( INDEX(韻母資料表, AD1102, $AH$5) = "入聲", TRUE, FALSE) )</f>
        <v>#REF!</v>
      </c>
      <c r="AI1102" s="302" t="e">
        <f t="shared" si="447"/>
        <v>#REF!</v>
      </c>
      <c r="AJ1102" s="302" t="e">
        <f t="shared" si="426"/>
        <v>#REF!</v>
      </c>
      <c r="AK1102" s="362" t="e">
        <f t="array" ref="AK1102">IF( $X1102, "", INDEX(韻母資料表, $AD1102, $AK$5))</f>
        <v>#REF!</v>
      </c>
      <c r="AL1102" s="362" t="e">
        <f t="array" ref="AL1102">IF($X1102, "", INDEX(白話字韻母八聲調資料表, $AE1102, $AJ1102))</f>
        <v>#REF!</v>
      </c>
      <c r="AM1102" s="298"/>
      <c r="AN1102" s="362" t="e" cm="1">
        <f t="array" ref="AN1102">IF($W1102, "", INDEX(聲母資料表, $AA1102, AN$5))</f>
        <v>#REF!</v>
      </c>
      <c r="AO1102" s="367" t="e" cm="1">
        <f t="array" ref="AO1102">IF($X1102, "", INDEX(韻母資料表, $AD1102, AO$5))</f>
        <v>#REF!</v>
      </c>
      <c r="AP1102" s="362" t="e" cm="1">
        <f t="array" ref="AP1102">IF($X1102, "", INDEX(台羅韻母八聲調資料表, $AE1102, $F1102))</f>
        <v>#REF!</v>
      </c>
      <c r="AQ1102" s="298"/>
      <c r="AR1102" s="302" t="e">
        <f t="array" ref="AR1102">IF($W1102, "", INDEX(聲母資料表, $AA1102, $AR$5))</f>
        <v>#REF!</v>
      </c>
      <c r="AS1102" s="303" t="e">
        <f t="array" ref="AS1102">IF($X1102, "", INDEX(韻母資料表, $AD1102, $AS$5))</f>
        <v>#REF!</v>
      </c>
      <c r="AT1102" s="302" t="e">
        <f t="array" ref="AT1102">IF($X1102, "", INDEX(閩拼韻母八聲調資料表, $AE1102, $AJ1102))</f>
        <v>#REF!</v>
      </c>
      <c r="AV1102" s="301" t="b">
        <f t="shared" si="449"/>
        <v>0</v>
      </c>
      <c r="AW1102" s="301" t="str">
        <f>IF( $AV1102, IFERROR( IF(MATCH( $E1102, 顎音化聲母!$H$9:$H$37, 0), TRUE, FALSE), FALSE), "")</f>
        <v/>
      </c>
      <c r="AX1102" s="301" t="str">
        <f t="array" ref="AX1102">IF( AND($AV1102, $AW1102), INDEX(顎音化聲母資料表, MATCH( $D1102 &amp; $E1102, 顎音化聲母!$L$5:$L$136, 0), 3), "")</f>
        <v/>
      </c>
      <c r="AY1102" s="301" t="e">
        <f t="shared" si="448"/>
        <v>#REF!</v>
      </c>
      <c r="AZ1102" s="362" t="e">
        <f t="array" ref="AZ1102">IF($AY1102="", "", IF( $AX1102&lt;&gt;"", $AX1102,INDEX(聲母資料表, $AY1102, $AZ$5)))</f>
        <v>#REF!</v>
      </c>
      <c r="BA1102" s="362" t="e">
        <f t="array" ref="BA1102">IF($X1102, "", INDEX(方音八音反切資料表, $AE1102, $AJ1102))</f>
        <v>#REF!</v>
      </c>
    </row>
    <row r="1103" spans="2:53">
      <c r="B1103" s="307">
        <f t="shared" si="430"/>
        <v>1096</v>
      </c>
      <c r="C1103" s="404" t="e">
        <f>MID(#REF!, B1103, 1)</f>
        <v>#REF!</v>
      </c>
      <c r="D1103" s="312"/>
      <c r="E1103" s="312"/>
      <c r="F1103" s="296"/>
      <c r="G1103" s="418" t="e">
        <f t="shared" si="431"/>
        <v>#REF!</v>
      </c>
      <c r="H1103" s="269" t="e" cm="1">
        <f t="array" ref="H1103">IF( OR($U1103, NOT($V1103), $X1103), "",  $AF1103 &amp; INDEX(中文數值資料表, $AJ1103, 2) &amp; $AC1103)</f>
        <v>#REF!</v>
      </c>
      <c r="I1103" s="332" t="e">
        <f t="shared" si="432"/>
        <v>#REF!</v>
      </c>
      <c r="J1103" s="333" t="e">
        <f t="shared" si="433"/>
        <v>#REF!</v>
      </c>
      <c r="K1103" s="334" t="e">
        <f t="shared" si="434"/>
        <v>#REF!</v>
      </c>
      <c r="L1103" s="335" t="e">
        <f t="shared" si="435"/>
        <v>#REF!</v>
      </c>
      <c r="M1103" s="270" t="e">
        <f t="shared" ca="1" si="436"/>
        <v>#REF!</v>
      </c>
      <c r="N1103" s="270" t="e">
        <f t="shared" ca="1" si="437"/>
        <v>#REF!</v>
      </c>
      <c r="O1103" s="270" t="e">
        <f t="shared" ca="1" si="438"/>
        <v>#REF!</v>
      </c>
      <c r="P1103" s="270" t="e">
        <f t="shared" ca="1" si="429"/>
        <v>#REF!</v>
      </c>
      <c r="Q1103" s="270" t="e">
        <f t="shared" ca="1" si="429"/>
        <v>#REF!</v>
      </c>
      <c r="R1103" s="271" t="e">
        <f t="shared" ca="1" si="439"/>
        <v>#REF!</v>
      </c>
      <c r="S1103" s="271" t="e">
        <f t="shared" ca="1" si="440"/>
        <v>#REF!</v>
      </c>
      <c r="T1103" s="244"/>
      <c r="U1103" s="272" t="b">
        <f t="shared" si="441"/>
        <v>0</v>
      </c>
      <c r="V1103" s="272" t="e">
        <f t="shared" si="442"/>
        <v>#REF!</v>
      </c>
      <c r="W1103" s="272" t="e">
        <f t="shared" si="450"/>
        <v>#REF!</v>
      </c>
      <c r="X1103" s="272" t="e">
        <f t="shared" si="443"/>
        <v>#REF!</v>
      </c>
      <c r="Y1103" s="272" t="e">
        <f t="shared" si="444"/>
        <v>#REF!</v>
      </c>
      <c r="Z1103" s="298"/>
      <c r="AA1103" s="305" t="e">
        <f t="shared" si="445"/>
        <v>#REF!</v>
      </c>
      <c r="AB1103" s="301" t="e" cm="1">
        <f t="array" ref="AB1103">IF( $AA1103="", "", INDEX(聲母資料表, $AA1103, AB$5))</f>
        <v>#REF!</v>
      </c>
      <c r="AC1103" s="301" t="e" cm="1">
        <f t="array" ref="AC1103">IF( $AA1103="", "", INDEX(聲母資料表, $AA1103, AC$5))</f>
        <v>#REF!</v>
      </c>
      <c r="AD1103" s="305" t="e">
        <f t="shared" si="446"/>
        <v>#REF!</v>
      </c>
      <c r="AE1103" s="301" t="e" cm="1">
        <f t="array" ref="AE1103">IF( $X1103, "", INDEX(韻母資料表, AD1103, AE$5))</f>
        <v>#REF!</v>
      </c>
      <c r="AF1103" s="301" t="e" cm="1">
        <f t="array" ref="AF1103">IF( $X1103, "", INDEX(韻母資料表, AE1103, AF$5))</f>
        <v>#REF!</v>
      </c>
      <c r="AG1103" s="298"/>
      <c r="AH1103" s="301" t="e">
        <f t="array" ref="AH1103">IF( $X1103, "", IF( INDEX(韻母資料表, AD1103, $AH$5) = "入聲", TRUE, FALSE) )</f>
        <v>#REF!</v>
      </c>
      <c r="AI1103" s="302" t="e">
        <f t="shared" si="447"/>
        <v>#REF!</v>
      </c>
      <c r="AJ1103" s="302" t="e">
        <f t="shared" si="426"/>
        <v>#REF!</v>
      </c>
      <c r="AK1103" s="362" t="e">
        <f t="array" ref="AK1103">IF( $X1103, "", INDEX(韻母資料表, $AD1103, $AK$5))</f>
        <v>#REF!</v>
      </c>
      <c r="AL1103" s="362" t="e">
        <f t="array" ref="AL1103">IF($X1103, "", INDEX(白話字韻母八聲調資料表, $AE1103, $AJ1103))</f>
        <v>#REF!</v>
      </c>
      <c r="AM1103" s="298"/>
      <c r="AN1103" s="362" t="e" cm="1">
        <f t="array" ref="AN1103">IF($W1103, "", INDEX(聲母資料表, $AA1103, AN$5))</f>
        <v>#REF!</v>
      </c>
      <c r="AO1103" s="367" t="e" cm="1">
        <f t="array" ref="AO1103">IF($X1103, "", INDEX(韻母資料表, $AD1103, AO$5))</f>
        <v>#REF!</v>
      </c>
      <c r="AP1103" s="362" t="e" cm="1">
        <f t="array" ref="AP1103">IF($X1103, "", INDEX(台羅韻母八聲調資料表, $AE1103, $F1103))</f>
        <v>#REF!</v>
      </c>
      <c r="AQ1103" s="298"/>
      <c r="AR1103" s="302" t="e">
        <f t="array" ref="AR1103">IF($W1103, "", INDEX(聲母資料表, $AA1103, $AR$5))</f>
        <v>#REF!</v>
      </c>
      <c r="AS1103" s="303" t="e">
        <f t="array" ref="AS1103">IF($X1103, "", INDEX(韻母資料表, $AD1103, $AS$5))</f>
        <v>#REF!</v>
      </c>
      <c r="AT1103" s="302" t="e">
        <f t="array" ref="AT1103">IF($X1103, "", INDEX(閩拼韻母八聲調資料表, $AE1103, $AJ1103))</f>
        <v>#REF!</v>
      </c>
      <c r="AV1103" s="301" t="b">
        <f t="shared" si="449"/>
        <v>0</v>
      </c>
      <c r="AW1103" s="301" t="str">
        <f>IF( $AV1103, IFERROR( IF(MATCH( $E1103, 顎音化聲母!$H$9:$H$37, 0), TRUE, FALSE), FALSE), "")</f>
        <v/>
      </c>
      <c r="AX1103" s="301" t="str">
        <f t="array" ref="AX1103">IF( AND($AV1103, $AW1103), INDEX(顎音化聲母資料表, MATCH( $D1103 &amp; $E1103, 顎音化聲母!$L$5:$L$136, 0), 3), "")</f>
        <v/>
      </c>
      <c r="AY1103" s="301" t="e">
        <f t="shared" si="448"/>
        <v>#REF!</v>
      </c>
      <c r="AZ1103" s="362" t="e">
        <f t="array" ref="AZ1103">IF($AY1103="", "", IF( $AX1103&lt;&gt;"", $AX1103,INDEX(聲母資料表, $AY1103, $AZ$5)))</f>
        <v>#REF!</v>
      </c>
      <c r="BA1103" s="362" t="e">
        <f t="array" ref="BA1103">IF($X1103, "", INDEX(方音八音反切資料表, $AE1103, $AJ1103))</f>
        <v>#REF!</v>
      </c>
    </row>
    <row r="1104" spans="2:53">
      <c r="B1104" s="307">
        <f t="shared" si="430"/>
        <v>1097</v>
      </c>
      <c r="C1104" s="404" t="e">
        <f>MID(#REF!, B1104, 1)</f>
        <v>#REF!</v>
      </c>
      <c r="D1104" s="312"/>
      <c r="E1104" s="312"/>
      <c r="F1104" s="296"/>
      <c r="G1104" s="418" t="e">
        <f t="shared" si="431"/>
        <v>#REF!</v>
      </c>
      <c r="H1104" s="269" t="e" cm="1">
        <f t="array" ref="H1104">IF( OR($U1104, NOT($V1104), $X1104), "",  $AF1104 &amp; INDEX(中文數值資料表, $AJ1104, 2) &amp; $AC1104)</f>
        <v>#REF!</v>
      </c>
      <c r="I1104" s="332" t="e">
        <f t="shared" si="432"/>
        <v>#REF!</v>
      </c>
      <c r="J1104" s="333" t="e">
        <f t="shared" si="433"/>
        <v>#REF!</v>
      </c>
      <c r="K1104" s="334" t="e">
        <f t="shared" si="434"/>
        <v>#REF!</v>
      </c>
      <c r="L1104" s="335" t="e">
        <f t="shared" si="435"/>
        <v>#REF!</v>
      </c>
      <c r="M1104" s="270" t="e">
        <f t="shared" ca="1" si="436"/>
        <v>#REF!</v>
      </c>
      <c r="N1104" s="270" t="e">
        <f t="shared" ca="1" si="437"/>
        <v>#REF!</v>
      </c>
      <c r="O1104" s="270" t="e">
        <f t="shared" ca="1" si="438"/>
        <v>#REF!</v>
      </c>
      <c r="P1104" s="270" t="e">
        <f t="shared" ca="1" si="429"/>
        <v>#REF!</v>
      </c>
      <c r="Q1104" s="270" t="e">
        <f t="shared" ca="1" si="429"/>
        <v>#REF!</v>
      </c>
      <c r="R1104" s="271" t="e">
        <f t="shared" ca="1" si="439"/>
        <v>#REF!</v>
      </c>
      <c r="S1104" s="271" t="e">
        <f t="shared" ca="1" si="440"/>
        <v>#REF!</v>
      </c>
      <c r="T1104" s="244"/>
      <c r="U1104" s="272" t="b">
        <f t="shared" si="441"/>
        <v>0</v>
      </c>
      <c r="V1104" s="272" t="e">
        <f t="shared" si="442"/>
        <v>#REF!</v>
      </c>
      <c r="W1104" s="272" t="e">
        <f t="shared" si="450"/>
        <v>#REF!</v>
      </c>
      <c r="X1104" s="272" t="e">
        <f t="shared" si="443"/>
        <v>#REF!</v>
      </c>
      <c r="Y1104" s="272" t="e">
        <f t="shared" si="444"/>
        <v>#REF!</v>
      </c>
      <c r="Z1104" s="298"/>
      <c r="AA1104" s="305" t="e">
        <f t="shared" si="445"/>
        <v>#REF!</v>
      </c>
      <c r="AB1104" s="301" t="e" cm="1">
        <f t="array" ref="AB1104">IF( $AA1104="", "", INDEX(聲母資料表, $AA1104, AB$5))</f>
        <v>#REF!</v>
      </c>
      <c r="AC1104" s="301" t="e" cm="1">
        <f t="array" ref="AC1104">IF( $AA1104="", "", INDEX(聲母資料表, $AA1104, AC$5))</f>
        <v>#REF!</v>
      </c>
      <c r="AD1104" s="305" t="e">
        <f t="shared" si="446"/>
        <v>#REF!</v>
      </c>
      <c r="AE1104" s="301" t="e" cm="1">
        <f t="array" ref="AE1104">IF( $X1104, "", INDEX(韻母資料表, AD1104, AE$5))</f>
        <v>#REF!</v>
      </c>
      <c r="AF1104" s="301" t="e" cm="1">
        <f t="array" ref="AF1104">IF( $X1104, "", INDEX(韻母資料表, AE1104, AF$5))</f>
        <v>#REF!</v>
      </c>
      <c r="AG1104" s="298"/>
      <c r="AH1104" s="301" t="e">
        <f t="array" ref="AH1104">IF( $X1104, "", IF( INDEX(韻母資料表, AD1104, $AH$5) = "入聲", TRUE, FALSE) )</f>
        <v>#REF!</v>
      </c>
      <c r="AI1104" s="302" t="e">
        <f t="shared" si="447"/>
        <v>#REF!</v>
      </c>
      <c r="AJ1104" s="302" t="e">
        <f t="shared" si="426"/>
        <v>#REF!</v>
      </c>
      <c r="AK1104" s="362" t="e">
        <f t="array" ref="AK1104">IF( $X1104, "", INDEX(韻母資料表, $AD1104, $AK$5))</f>
        <v>#REF!</v>
      </c>
      <c r="AL1104" s="362" t="e">
        <f t="array" ref="AL1104">IF($X1104, "", INDEX(白話字韻母八聲調資料表, $AE1104, $AJ1104))</f>
        <v>#REF!</v>
      </c>
      <c r="AM1104" s="298"/>
      <c r="AN1104" s="362" t="e" cm="1">
        <f t="array" ref="AN1104">IF($W1104, "", INDEX(聲母資料表, $AA1104, AN$5))</f>
        <v>#REF!</v>
      </c>
      <c r="AO1104" s="367" t="e" cm="1">
        <f t="array" ref="AO1104">IF($X1104, "", INDEX(韻母資料表, $AD1104, AO$5))</f>
        <v>#REF!</v>
      </c>
      <c r="AP1104" s="362" t="e" cm="1">
        <f t="array" ref="AP1104">IF($X1104, "", INDEX(台羅韻母八聲調資料表, $AE1104, $F1104))</f>
        <v>#REF!</v>
      </c>
      <c r="AQ1104" s="298"/>
      <c r="AR1104" s="302" t="e">
        <f t="array" ref="AR1104">IF($W1104, "", INDEX(聲母資料表, $AA1104, $AR$5))</f>
        <v>#REF!</v>
      </c>
      <c r="AS1104" s="303" t="e">
        <f t="array" ref="AS1104">IF($X1104, "", INDEX(韻母資料表, $AD1104, $AS$5))</f>
        <v>#REF!</v>
      </c>
      <c r="AT1104" s="302" t="e">
        <f t="array" ref="AT1104">IF($X1104, "", INDEX(閩拼韻母八聲調資料表, $AE1104, $AJ1104))</f>
        <v>#REF!</v>
      </c>
      <c r="AV1104" s="301" t="b">
        <f t="shared" si="449"/>
        <v>0</v>
      </c>
      <c r="AW1104" s="301" t="str">
        <f>IF( $AV1104, IFERROR( IF(MATCH( $E1104, 顎音化聲母!$H$9:$H$37, 0), TRUE, FALSE), FALSE), "")</f>
        <v/>
      </c>
      <c r="AX1104" s="301" t="str">
        <f t="array" ref="AX1104">IF( AND($AV1104, $AW1104), INDEX(顎音化聲母資料表, MATCH( $D1104 &amp; $E1104, 顎音化聲母!$L$5:$L$136, 0), 3), "")</f>
        <v/>
      </c>
      <c r="AY1104" s="301" t="e">
        <f t="shared" si="448"/>
        <v>#REF!</v>
      </c>
      <c r="AZ1104" s="362" t="e">
        <f t="array" ref="AZ1104">IF($AY1104="", "", IF( $AX1104&lt;&gt;"", $AX1104,INDEX(聲母資料表, $AY1104, $AZ$5)))</f>
        <v>#REF!</v>
      </c>
      <c r="BA1104" s="362" t="e">
        <f t="array" ref="BA1104">IF($X1104, "", INDEX(方音八音反切資料表, $AE1104, $AJ1104))</f>
        <v>#REF!</v>
      </c>
    </row>
    <row r="1105" spans="2:53">
      <c r="B1105" s="307">
        <f t="shared" si="430"/>
        <v>1098</v>
      </c>
      <c r="C1105" s="404" t="e">
        <f>MID(#REF!, B1105, 1)</f>
        <v>#REF!</v>
      </c>
      <c r="D1105" s="312"/>
      <c r="E1105" s="312"/>
      <c r="F1105" s="296"/>
      <c r="G1105" s="418" t="e">
        <f t="shared" si="431"/>
        <v>#REF!</v>
      </c>
      <c r="H1105" s="269" t="e" cm="1">
        <f t="array" ref="H1105">IF( OR($U1105, NOT($V1105), $X1105), "",  $AF1105 &amp; INDEX(中文數值資料表, $AJ1105, 2) &amp; $AC1105)</f>
        <v>#REF!</v>
      </c>
      <c r="I1105" s="332" t="e">
        <f t="shared" si="432"/>
        <v>#REF!</v>
      </c>
      <c r="J1105" s="333" t="e">
        <f t="shared" si="433"/>
        <v>#REF!</v>
      </c>
      <c r="K1105" s="334" t="e">
        <f t="shared" si="434"/>
        <v>#REF!</v>
      </c>
      <c r="L1105" s="335" t="e">
        <f t="shared" si="435"/>
        <v>#REF!</v>
      </c>
      <c r="M1105" s="270" t="e">
        <f t="shared" ca="1" si="436"/>
        <v>#REF!</v>
      </c>
      <c r="N1105" s="270" t="e">
        <f t="shared" ca="1" si="437"/>
        <v>#REF!</v>
      </c>
      <c r="O1105" s="270" t="e">
        <f t="shared" ca="1" si="438"/>
        <v>#REF!</v>
      </c>
      <c r="P1105" s="270" t="e">
        <f t="shared" ca="1" si="429"/>
        <v>#REF!</v>
      </c>
      <c r="Q1105" s="270" t="e">
        <f t="shared" ca="1" si="429"/>
        <v>#REF!</v>
      </c>
      <c r="R1105" s="271" t="e">
        <f t="shared" ca="1" si="439"/>
        <v>#REF!</v>
      </c>
      <c r="S1105" s="271" t="e">
        <f t="shared" ca="1" si="440"/>
        <v>#REF!</v>
      </c>
      <c r="T1105" s="244"/>
      <c r="U1105" s="272" t="b">
        <f t="shared" si="441"/>
        <v>0</v>
      </c>
      <c r="V1105" s="272" t="e">
        <f t="shared" si="442"/>
        <v>#REF!</v>
      </c>
      <c r="W1105" s="272" t="e">
        <f t="shared" si="450"/>
        <v>#REF!</v>
      </c>
      <c r="X1105" s="272" t="e">
        <f t="shared" si="443"/>
        <v>#REF!</v>
      </c>
      <c r="Y1105" s="272" t="e">
        <f t="shared" si="444"/>
        <v>#REF!</v>
      </c>
      <c r="Z1105" s="298"/>
      <c r="AA1105" s="305" t="e">
        <f t="shared" si="445"/>
        <v>#REF!</v>
      </c>
      <c r="AB1105" s="301" t="e" cm="1">
        <f t="array" ref="AB1105">IF( $AA1105="", "", INDEX(聲母資料表, $AA1105, AB$5))</f>
        <v>#REF!</v>
      </c>
      <c r="AC1105" s="301" t="e" cm="1">
        <f t="array" ref="AC1105">IF( $AA1105="", "", INDEX(聲母資料表, $AA1105, AC$5))</f>
        <v>#REF!</v>
      </c>
      <c r="AD1105" s="305" t="e">
        <f t="shared" si="446"/>
        <v>#REF!</v>
      </c>
      <c r="AE1105" s="301" t="e" cm="1">
        <f t="array" ref="AE1105">IF( $X1105, "", INDEX(韻母資料表, AD1105, AE$5))</f>
        <v>#REF!</v>
      </c>
      <c r="AF1105" s="301" t="e" cm="1">
        <f t="array" ref="AF1105">IF( $X1105, "", INDEX(韻母資料表, AE1105, AF$5))</f>
        <v>#REF!</v>
      </c>
      <c r="AG1105" s="298"/>
      <c r="AH1105" s="301" t="e">
        <f t="array" ref="AH1105">IF( $X1105, "", IF( INDEX(韻母資料表, AD1105, $AH$5) = "入聲", TRUE, FALSE) )</f>
        <v>#REF!</v>
      </c>
      <c r="AI1105" s="302" t="e">
        <f t="shared" si="447"/>
        <v>#REF!</v>
      </c>
      <c r="AJ1105" s="302" t="e">
        <f t="shared" si="426"/>
        <v>#REF!</v>
      </c>
      <c r="AK1105" s="362" t="e">
        <f t="array" ref="AK1105">IF( $X1105, "", INDEX(韻母資料表, $AD1105, $AK$5))</f>
        <v>#REF!</v>
      </c>
      <c r="AL1105" s="362" t="e">
        <f t="array" ref="AL1105">IF($X1105, "", INDEX(白話字韻母八聲調資料表, $AE1105, $AJ1105))</f>
        <v>#REF!</v>
      </c>
      <c r="AM1105" s="298"/>
      <c r="AN1105" s="362" t="e" cm="1">
        <f t="array" ref="AN1105">IF($W1105, "", INDEX(聲母資料表, $AA1105, AN$5))</f>
        <v>#REF!</v>
      </c>
      <c r="AO1105" s="367" t="e" cm="1">
        <f t="array" ref="AO1105">IF($X1105, "", INDEX(韻母資料表, $AD1105, AO$5))</f>
        <v>#REF!</v>
      </c>
      <c r="AP1105" s="362" t="e" cm="1">
        <f t="array" ref="AP1105">IF($X1105, "", INDEX(台羅韻母八聲調資料表, $AE1105, $F1105))</f>
        <v>#REF!</v>
      </c>
      <c r="AQ1105" s="298"/>
      <c r="AR1105" s="302" t="e">
        <f t="array" ref="AR1105">IF($W1105, "", INDEX(聲母資料表, $AA1105, $AR$5))</f>
        <v>#REF!</v>
      </c>
      <c r="AS1105" s="303" t="e">
        <f t="array" ref="AS1105">IF($X1105, "", INDEX(韻母資料表, $AD1105, $AS$5))</f>
        <v>#REF!</v>
      </c>
      <c r="AT1105" s="302" t="e">
        <f t="array" ref="AT1105">IF($X1105, "", INDEX(閩拼韻母八聲調資料表, $AE1105, $AJ1105))</f>
        <v>#REF!</v>
      </c>
      <c r="AV1105" s="301" t="b">
        <f t="shared" si="449"/>
        <v>0</v>
      </c>
      <c r="AW1105" s="301" t="str">
        <f>IF( $AV1105, IFERROR( IF(MATCH( $E1105, 顎音化聲母!$H$9:$H$37, 0), TRUE, FALSE), FALSE), "")</f>
        <v/>
      </c>
      <c r="AX1105" s="301" t="str">
        <f t="array" ref="AX1105">IF( AND($AV1105, $AW1105), INDEX(顎音化聲母資料表, MATCH( $D1105 &amp; $E1105, 顎音化聲母!$L$5:$L$136, 0), 3), "")</f>
        <v/>
      </c>
      <c r="AY1105" s="301" t="e">
        <f t="shared" si="448"/>
        <v>#REF!</v>
      </c>
      <c r="AZ1105" s="362" t="e">
        <f t="array" ref="AZ1105">IF($AY1105="", "", IF( $AX1105&lt;&gt;"", $AX1105,INDEX(聲母資料表, $AY1105, $AZ$5)))</f>
        <v>#REF!</v>
      </c>
      <c r="BA1105" s="362" t="e">
        <f t="array" ref="BA1105">IF($X1105, "", INDEX(方音八音反切資料表, $AE1105, $AJ1105))</f>
        <v>#REF!</v>
      </c>
    </row>
    <row r="1106" spans="2:53">
      <c r="B1106" s="307">
        <f t="shared" si="430"/>
        <v>1099</v>
      </c>
      <c r="C1106" s="404" t="e">
        <f>MID(#REF!, B1106, 1)</f>
        <v>#REF!</v>
      </c>
      <c r="D1106" s="312"/>
      <c r="E1106" s="312"/>
      <c r="F1106" s="296"/>
      <c r="G1106" s="418" t="e">
        <f t="shared" si="431"/>
        <v>#REF!</v>
      </c>
      <c r="H1106" s="269" t="e" cm="1">
        <f t="array" ref="H1106">IF( OR($U1106, NOT($V1106), $X1106), "",  $AF1106 &amp; INDEX(中文數值資料表, $AJ1106, 2) &amp; $AC1106)</f>
        <v>#REF!</v>
      </c>
      <c r="I1106" s="332" t="e">
        <f t="shared" si="432"/>
        <v>#REF!</v>
      </c>
      <c r="J1106" s="333" t="e">
        <f t="shared" si="433"/>
        <v>#REF!</v>
      </c>
      <c r="K1106" s="334" t="e">
        <f t="shared" si="434"/>
        <v>#REF!</v>
      </c>
      <c r="L1106" s="335" t="e">
        <f t="shared" si="435"/>
        <v>#REF!</v>
      </c>
      <c r="M1106" s="270" t="e">
        <f t="shared" ca="1" si="436"/>
        <v>#REF!</v>
      </c>
      <c r="N1106" s="270" t="e">
        <f t="shared" ca="1" si="437"/>
        <v>#REF!</v>
      </c>
      <c r="O1106" s="270" t="e">
        <f t="shared" ca="1" si="438"/>
        <v>#REF!</v>
      </c>
      <c r="P1106" s="270" t="e">
        <f t="shared" ca="1" si="429"/>
        <v>#REF!</v>
      </c>
      <c r="Q1106" s="270" t="e">
        <f t="shared" ca="1" si="429"/>
        <v>#REF!</v>
      </c>
      <c r="R1106" s="271" t="e">
        <f t="shared" ca="1" si="439"/>
        <v>#REF!</v>
      </c>
      <c r="S1106" s="271" t="e">
        <f t="shared" ca="1" si="440"/>
        <v>#REF!</v>
      </c>
      <c r="T1106" s="244"/>
      <c r="U1106" s="272" t="b">
        <f t="shared" si="441"/>
        <v>0</v>
      </c>
      <c r="V1106" s="272" t="e">
        <f t="shared" si="442"/>
        <v>#REF!</v>
      </c>
      <c r="W1106" s="272" t="e">
        <f t="shared" si="450"/>
        <v>#REF!</v>
      </c>
      <c r="X1106" s="272" t="e">
        <f t="shared" si="443"/>
        <v>#REF!</v>
      </c>
      <c r="Y1106" s="272" t="e">
        <f t="shared" si="444"/>
        <v>#REF!</v>
      </c>
      <c r="Z1106" s="298"/>
      <c r="AA1106" s="305" t="e">
        <f t="shared" si="445"/>
        <v>#REF!</v>
      </c>
      <c r="AB1106" s="301" t="e" cm="1">
        <f t="array" ref="AB1106">IF( $AA1106="", "", INDEX(聲母資料表, $AA1106, AB$5))</f>
        <v>#REF!</v>
      </c>
      <c r="AC1106" s="301" t="e" cm="1">
        <f t="array" ref="AC1106">IF( $AA1106="", "", INDEX(聲母資料表, $AA1106, AC$5))</f>
        <v>#REF!</v>
      </c>
      <c r="AD1106" s="305" t="e">
        <f t="shared" si="446"/>
        <v>#REF!</v>
      </c>
      <c r="AE1106" s="301" t="e" cm="1">
        <f t="array" ref="AE1106">IF( $X1106, "", INDEX(韻母資料表, AD1106, AE$5))</f>
        <v>#REF!</v>
      </c>
      <c r="AF1106" s="301" t="e" cm="1">
        <f t="array" ref="AF1106">IF( $X1106, "", INDEX(韻母資料表, AE1106, AF$5))</f>
        <v>#REF!</v>
      </c>
      <c r="AG1106" s="298"/>
      <c r="AH1106" s="301" t="e">
        <f t="array" ref="AH1106">IF( $X1106, "", IF( INDEX(韻母資料表, AD1106, $AH$5) = "入聲", TRUE, FALSE) )</f>
        <v>#REF!</v>
      </c>
      <c r="AI1106" s="302" t="e">
        <f t="shared" si="447"/>
        <v>#REF!</v>
      </c>
      <c r="AJ1106" s="302" t="e">
        <f t="shared" ref="AJ1106:AJ1169" si="451">IF($U1106, "", IF($F1106="", $AI1106, $F1106))</f>
        <v>#REF!</v>
      </c>
      <c r="AK1106" s="362" t="e">
        <f t="array" ref="AK1106">IF( $X1106, "", INDEX(韻母資料表, $AD1106, $AK$5))</f>
        <v>#REF!</v>
      </c>
      <c r="AL1106" s="362" t="e">
        <f t="array" ref="AL1106">IF($X1106, "", INDEX(白話字韻母八聲調資料表, $AE1106, $AJ1106))</f>
        <v>#REF!</v>
      </c>
      <c r="AM1106" s="298"/>
      <c r="AN1106" s="362" t="e" cm="1">
        <f t="array" ref="AN1106">IF($W1106, "", INDEX(聲母資料表, $AA1106, AN$5))</f>
        <v>#REF!</v>
      </c>
      <c r="AO1106" s="367" t="e" cm="1">
        <f t="array" ref="AO1106">IF($X1106, "", INDEX(韻母資料表, $AD1106, AO$5))</f>
        <v>#REF!</v>
      </c>
      <c r="AP1106" s="362" t="e" cm="1">
        <f t="array" ref="AP1106">IF($X1106, "", INDEX(台羅韻母八聲調資料表, $AE1106, $F1106))</f>
        <v>#REF!</v>
      </c>
      <c r="AQ1106" s="298"/>
      <c r="AR1106" s="302" t="e">
        <f t="array" ref="AR1106">IF($W1106, "", INDEX(聲母資料表, $AA1106, $AR$5))</f>
        <v>#REF!</v>
      </c>
      <c r="AS1106" s="303" t="e">
        <f t="array" ref="AS1106">IF($X1106, "", INDEX(韻母資料表, $AD1106, $AS$5))</f>
        <v>#REF!</v>
      </c>
      <c r="AT1106" s="302" t="e">
        <f t="array" ref="AT1106">IF($X1106, "", INDEX(閩拼韻母八聲調資料表, $AE1106, $AJ1106))</f>
        <v>#REF!</v>
      </c>
      <c r="AV1106" s="301" t="b">
        <f t="shared" si="449"/>
        <v>0</v>
      </c>
      <c r="AW1106" s="301" t="str">
        <f>IF( $AV1106, IFERROR( IF(MATCH( $E1106, 顎音化聲母!$H$9:$H$37, 0), TRUE, FALSE), FALSE), "")</f>
        <v/>
      </c>
      <c r="AX1106" s="301" t="str">
        <f t="array" ref="AX1106">IF( AND($AV1106, $AW1106), INDEX(顎音化聲母資料表, MATCH( $D1106 &amp; $E1106, 顎音化聲母!$L$5:$L$136, 0), 3), "")</f>
        <v/>
      </c>
      <c r="AY1106" s="301" t="e">
        <f t="shared" si="448"/>
        <v>#REF!</v>
      </c>
      <c r="AZ1106" s="362" t="e">
        <f t="array" ref="AZ1106">IF($AY1106="", "", IF( $AX1106&lt;&gt;"", $AX1106,INDEX(聲母資料表, $AY1106, $AZ$5)))</f>
        <v>#REF!</v>
      </c>
      <c r="BA1106" s="362" t="e">
        <f t="array" ref="BA1106">IF($X1106, "", INDEX(方音八音反切資料表, $AE1106, $AJ1106))</f>
        <v>#REF!</v>
      </c>
    </row>
    <row r="1107" spans="2:53">
      <c r="B1107" s="307">
        <f t="shared" si="430"/>
        <v>1100</v>
      </c>
      <c r="C1107" s="404" t="e">
        <f>MID(#REF!, B1107, 1)</f>
        <v>#REF!</v>
      </c>
      <c r="D1107" s="312"/>
      <c r="E1107" s="312"/>
      <c r="F1107" s="296"/>
      <c r="G1107" s="418" t="e">
        <f t="shared" si="431"/>
        <v>#REF!</v>
      </c>
      <c r="H1107" s="269" t="e" cm="1">
        <f t="array" ref="H1107">IF( OR($U1107, NOT($V1107), $X1107), "",  $AF1107 &amp; INDEX(中文數值資料表, $AJ1107, 2) &amp; $AC1107)</f>
        <v>#REF!</v>
      </c>
      <c r="I1107" s="332" t="e">
        <f t="shared" si="432"/>
        <v>#REF!</v>
      </c>
      <c r="J1107" s="333" t="e">
        <f t="shared" si="433"/>
        <v>#REF!</v>
      </c>
      <c r="K1107" s="334" t="e">
        <f t="shared" si="434"/>
        <v>#REF!</v>
      </c>
      <c r="L1107" s="335" t="e">
        <f t="shared" si="435"/>
        <v>#REF!</v>
      </c>
      <c r="M1107" s="270" t="e">
        <f t="shared" ca="1" si="436"/>
        <v>#REF!</v>
      </c>
      <c r="N1107" s="270" t="e">
        <f t="shared" ca="1" si="437"/>
        <v>#REF!</v>
      </c>
      <c r="O1107" s="270" t="e">
        <f t="shared" ca="1" si="438"/>
        <v>#REF!</v>
      </c>
      <c r="P1107" s="270" t="e">
        <f t="shared" ca="1" si="429"/>
        <v>#REF!</v>
      </c>
      <c r="Q1107" s="270" t="e">
        <f t="shared" ca="1" si="429"/>
        <v>#REF!</v>
      </c>
      <c r="R1107" s="271" t="e">
        <f t="shared" ca="1" si="439"/>
        <v>#REF!</v>
      </c>
      <c r="S1107" s="271" t="e">
        <f t="shared" ca="1" si="440"/>
        <v>#REF!</v>
      </c>
      <c r="T1107" s="244"/>
      <c r="U1107" s="272" t="b">
        <f t="shared" si="441"/>
        <v>0</v>
      </c>
      <c r="V1107" s="272" t="e">
        <f t="shared" si="442"/>
        <v>#REF!</v>
      </c>
      <c r="W1107" s="272" t="e">
        <f t="shared" si="450"/>
        <v>#REF!</v>
      </c>
      <c r="X1107" s="272" t="e">
        <f t="shared" si="443"/>
        <v>#REF!</v>
      </c>
      <c r="Y1107" s="272" t="e">
        <f t="shared" si="444"/>
        <v>#REF!</v>
      </c>
      <c r="Z1107" s="298"/>
      <c r="AA1107" s="305" t="e">
        <f t="shared" si="445"/>
        <v>#REF!</v>
      </c>
      <c r="AB1107" s="301" t="e" cm="1">
        <f t="array" ref="AB1107">IF( $AA1107="", "", INDEX(聲母資料表, $AA1107, AB$5))</f>
        <v>#REF!</v>
      </c>
      <c r="AC1107" s="301" t="e" cm="1">
        <f t="array" ref="AC1107">IF( $AA1107="", "", INDEX(聲母資料表, $AA1107, AC$5))</f>
        <v>#REF!</v>
      </c>
      <c r="AD1107" s="305" t="e">
        <f t="shared" si="446"/>
        <v>#REF!</v>
      </c>
      <c r="AE1107" s="301" t="e" cm="1">
        <f t="array" ref="AE1107">IF( $X1107, "", INDEX(韻母資料表, AD1107, AE$5))</f>
        <v>#REF!</v>
      </c>
      <c r="AF1107" s="301" t="e" cm="1">
        <f t="array" ref="AF1107">IF( $X1107, "", INDEX(韻母資料表, AE1107, AF$5))</f>
        <v>#REF!</v>
      </c>
      <c r="AG1107" s="298"/>
      <c r="AH1107" s="301" t="e">
        <f t="array" ref="AH1107">IF( $X1107, "", IF( INDEX(韻母資料表, AD1107, $AH$5) = "入聲", TRUE, FALSE) )</f>
        <v>#REF!</v>
      </c>
      <c r="AI1107" s="302" t="e">
        <f t="shared" si="447"/>
        <v>#REF!</v>
      </c>
      <c r="AJ1107" s="302" t="e">
        <f t="shared" si="451"/>
        <v>#REF!</v>
      </c>
      <c r="AK1107" s="362" t="e">
        <f t="array" ref="AK1107">IF( $X1107, "", INDEX(韻母資料表, $AD1107, $AK$5))</f>
        <v>#REF!</v>
      </c>
      <c r="AL1107" s="362" t="e">
        <f t="array" ref="AL1107">IF($X1107, "", INDEX(白話字韻母八聲調資料表, $AE1107, $AJ1107))</f>
        <v>#REF!</v>
      </c>
      <c r="AM1107" s="298"/>
      <c r="AN1107" s="362" t="e" cm="1">
        <f t="array" ref="AN1107">IF($W1107, "", INDEX(聲母資料表, $AA1107, AN$5))</f>
        <v>#REF!</v>
      </c>
      <c r="AO1107" s="367" t="e" cm="1">
        <f t="array" ref="AO1107">IF($X1107, "", INDEX(韻母資料表, $AD1107, AO$5))</f>
        <v>#REF!</v>
      </c>
      <c r="AP1107" s="362" t="e" cm="1">
        <f t="array" ref="AP1107">IF($X1107, "", INDEX(台羅韻母八聲調資料表, $AE1107, $F1107))</f>
        <v>#REF!</v>
      </c>
      <c r="AQ1107" s="298"/>
      <c r="AR1107" s="302" t="e">
        <f t="array" ref="AR1107">IF($W1107, "", INDEX(聲母資料表, $AA1107, $AR$5))</f>
        <v>#REF!</v>
      </c>
      <c r="AS1107" s="303" t="e">
        <f t="array" ref="AS1107">IF($X1107, "", INDEX(韻母資料表, $AD1107, $AS$5))</f>
        <v>#REF!</v>
      </c>
      <c r="AT1107" s="302" t="e">
        <f t="array" ref="AT1107">IF($X1107, "", INDEX(閩拼韻母八聲調資料表, $AE1107, $AJ1107))</f>
        <v>#REF!</v>
      </c>
      <c r="AV1107" s="301" t="b">
        <f t="shared" si="449"/>
        <v>0</v>
      </c>
      <c r="AW1107" s="301" t="str">
        <f>IF( $AV1107, IFERROR( IF(MATCH( $E1107, 顎音化聲母!$H$9:$H$37, 0), TRUE, FALSE), FALSE), "")</f>
        <v/>
      </c>
      <c r="AX1107" s="301" t="str">
        <f t="array" ref="AX1107">IF( AND($AV1107, $AW1107), INDEX(顎音化聲母資料表, MATCH( $D1107 &amp; $E1107, 顎音化聲母!$L$5:$L$136, 0), 3), "")</f>
        <v/>
      </c>
      <c r="AY1107" s="301" t="e">
        <f t="shared" si="448"/>
        <v>#REF!</v>
      </c>
      <c r="AZ1107" s="362" t="e">
        <f t="array" ref="AZ1107">IF($AY1107="", "", IF( $AX1107&lt;&gt;"", $AX1107,INDEX(聲母資料表, $AY1107, $AZ$5)))</f>
        <v>#REF!</v>
      </c>
      <c r="BA1107" s="362" t="e">
        <f t="array" ref="BA1107">IF($X1107, "", INDEX(方音八音反切資料表, $AE1107, $AJ1107))</f>
        <v>#REF!</v>
      </c>
    </row>
    <row r="1108" spans="2:53">
      <c r="B1108" s="307">
        <f t="shared" si="430"/>
        <v>1101</v>
      </c>
      <c r="C1108" s="404" t="e">
        <f>MID(#REF!, B1108, 1)</f>
        <v>#REF!</v>
      </c>
      <c r="D1108" s="312"/>
      <c r="E1108" s="312"/>
      <c r="F1108" s="296"/>
      <c r="G1108" s="418" t="e">
        <f t="shared" si="431"/>
        <v>#REF!</v>
      </c>
      <c r="H1108" s="269" t="e" cm="1">
        <f t="array" ref="H1108">IF( OR($U1108, NOT($V1108), $X1108), "",  $AF1108 &amp; INDEX(中文數值資料表, $AJ1108, 2) &amp; $AC1108)</f>
        <v>#REF!</v>
      </c>
      <c r="I1108" s="332" t="e">
        <f t="shared" si="432"/>
        <v>#REF!</v>
      </c>
      <c r="J1108" s="333" t="e">
        <f t="shared" si="433"/>
        <v>#REF!</v>
      </c>
      <c r="K1108" s="334" t="e">
        <f t="shared" si="434"/>
        <v>#REF!</v>
      </c>
      <c r="L1108" s="335" t="e">
        <f t="shared" si="435"/>
        <v>#REF!</v>
      </c>
      <c r="M1108" s="270" t="e">
        <f t="shared" ca="1" si="436"/>
        <v>#REF!</v>
      </c>
      <c r="N1108" s="270" t="e">
        <f t="shared" ca="1" si="437"/>
        <v>#REF!</v>
      </c>
      <c r="O1108" s="270" t="e">
        <f t="shared" ca="1" si="438"/>
        <v>#REF!</v>
      </c>
      <c r="P1108" s="270" t="e">
        <f t="shared" ref="P1108:Q1127" ca="1" si="452">IF( $U1108, ($C1108 &amp; CHAR(10)), IF($C1108=CHAR(10), (CHAR(10) &amp; "&lt;/p&gt;" &amp; CHAR(10) &amp; "&lt;p&gt;" &amp; CHAR(10)), "&lt;ruby&gt;" &amp; $C1108 &amp; "&lt;rt&gt;" &amp; INDIRECT( ADDRESS(ROW(), COLUMN() - $P$5) ) &amp; "&lt;/rt&gt;&lt;/ruby&gt;" &amp; CHAR(10)))</f>
        <v>#REF!</v>
      </c>
      <c r="Q1108" s="270" t="e">
        <f t="shared" ca="1" si="452"/>
        <v>#REF!</v>
      </c>
      <c r="R1108" s="271" t="e">
        <f t="shared" ca="1" si="439"/>
        <v>#REF!</v>
      </c>
      <c r="S1108" s="271" t="e">
        <f t="shared" ca="1" si="440"/>
        <v>#REF!</v>
      </c>
      <c r="T1108" s="244"/>
      <c r="U1108" s="272" t="b">
        <f t="shared" si="441"/>
        <v>0</v>
      </c>
      <c r="V1108" s="272" t="e">
        <f t="shared" si="442"/>
        <v>#REF!</v>
      </c>
      <c r="W1108" s="272" t="e">
        <f t="shared" si="450"/>
        <v>#REF!</v>
      </c>
      <c r="X1108" s="272" t="e">
        <f t="shared" si="443"/>
        <v>#REF!</v>
      </c>
      <c r="Y1108" s="272" t="e">
        <f t="shared" si="444"/>
        <v>#REF!</v>
      </c>
      <c r="Z1108" s="298"/>
      <c r="AA1108" s="305" t="e">
        <f t="shared" si="445"/>
        <v>#REF!</v>
      </c>
      <c r="AB1108" s="301" t="e" cm="1">
        <f t="array" ref="AB1108">IF( $AA1108="", "", INDEX(聲母資料表, $AA1108, AB$5))</f>
        <v>#REF!</v>
      </c>
      <c r="AC1108" s="301" t="e" cm="1">
        <f t="array" ref="AC1108">IF( $AA1108="", "", INDEX(聲母資料表, $AA1108, AC$5))</f>
        <v>#REF!</v>
      </c>
      <c r="AD1108" s="305" t="e">
        <f t="shared" si="446"/>
        <v>#REF!</v>
      </c>
      <c r="AE1108" s="301" t="e" cm="1">
        <f t="array" ref="AE1108">IF( $X1108, "", INDEX(韻母資料表, AD1108, AE$5))</f>
        <v>#REF!</v>
      </c>
      <c r="AF1108" s="301" t="e" cm="1">
        <f t="array" ref="AF1108">IF( $X1108, "", INDEX(韻母資料表, AE1108, AF$5))</f>
        <v>#REF!</v>
      </c>
      <c r="AG1108" s="298"/>
      <c r="AH1108" s="301" t="e">
        <f t="array" ref="AH1108">IF( $X1108, "", IF( INDEX(韻母資料表, AD1108, $AH$5) = "入聲", TRUE, FALSE) )</f>
        <v>#REF!</v>
      </c>
      <c r="AI1108" s="302" t="e">
        <f t="shared" si="447"/>
        <v>#REF!</v>
      </c>
      <c r="AJ1108" s="302" t="e">
        <f t="shared" si="451"/>
        <v>#REF!</v>
      </c>
      <c r="AK1108" s="362" t="e">
        <f t="array" ref="AK1108">IF( $X1108, "", INDEX(韻母資料表, $AD1108, $AK$5))</f>
        <v>#REF!</v>
      </c>
      <c r="AL1108" s="362" t="e">
        <f t="array" ref="AL1108">IF($X1108, "", INDEX(白話字韻母八聲調資料表, $AE1108, $AJ1108))</f>
        <v>#REF!</v>
      </c>
      <c r="AM1108" s="298"/>
      <c r="AN1108" s="362" t="e" cm="1">
        <f t="array" ref="AN1108">IF($W1108, "", INDEX(聲母資料表, $AA1108, AN$5))</f>
        <v>#REF!</v>
      </c>
      <c r="AO1108" s="367" t="e" cm="1">
        <f t="array" ref="AO1108">IF($X1108, "", INDEX(韻母資料表, $AD1108, AO$5))</f>
        <v>#REF!</v>
      </c>
      <c r="AP1108" s="362" t="e" cm="1">
        <f t="array" ref="AP1108">IF($X1108, "", INDEX(台羅韻母八聲調資料表, $AE1108, $F1108))</f>
        <v>#REF!</v>
      </c>
      <c r="AQ1108" s="298"/>
      <c r="AR1108" s="302" t="e">
        <f t="array" ref="AR1108">IF($W1108, "", INDEX(聲母資料表, $AA1108, $AR$5))</f>
        <v>#REF!</v>
      </c>
      <c r="AS1108" s="303" t="e">
        <f t="array" ref="AS1108">IF($X1108, "", INDEX(韻母資料表, $AD1108, $AS$5))</f>
        <v>#REF!</v>
      </c>
      <c r="AT1108" s="302" t="e">
        <f t="array" ref="AT1108">IF($X1108, "", INDEX(閩拼韻母八聲調資料表, $AE1108, $AJ1108))</f>
        <v>#REF!</v>
      </c>
      <c r="AV1108" s="301" t="b">
        <f t="shared" si="449"/>
        <v>0</v>
      </c>
      <c r="AW1108" s="301" t="str">
        <f>IF( $AV1108, IFERROR( IF(MATCH( $E1108, 顎音化聲母!$H$9:$H$37, 0), TRUE, FALSE), FALSE), "")</f>
        <v/>
      </c>
      <c r="AX1108" s="301" t="str">
        <f t="array" ref="AX1108">IF( AND($AV1108, $AW1108), INDEX(顎音化聲母資料表, MATCH( $D1108 &amp; $E1108, 顎音化聲母!$L$5:$L$136, 0), 3), "")</f>
        <v/>
      </c>
      <c r="AY1108" s="301" t="e">
        <f t="shared" si="448"/>
        <v>#REF!</v>
      </c>
      <c r="AZ1108" s="362" t="e">
        <f t="array" ref="AZ1108">IF($AY1108="", "", IF( $AX1108&lt;&gt;"", $AX1108,INDEX(聲母資料表, $AY1108, $AZ$5)))</f>
        <v>#REF!</v>
      </c>
      <c r="BA1108" s="362" t="e">
        <f t="array" ref="BA1108">IF($X1108, "", INDEX(方音八音反切資料表, $AE1108, $AJ1108))</f>
        <v>#REF!</v>
      </c>
    </row>
    <row r="1109" spans="2:53">
      <c r="B1109" s="307">
        <f t="shared" si="430"/>
        <v>1102</v>
      </c>
      <c r="C1109" s="404" t="e">
        <f>MID(#REF!, B1109, 1)</f>
        <v>#REF!</v>
      </c>
      <c r="D1109" s="312"/>
      <c r="E1109" s="312"/>
      <c r="F1109" s="296"/>
      <c r="G1109" s="418" t="e">
        <f t="shared" si="431"/>
        <v>#REF!</v>
      </c>
      <c r="H1109" s="269" t="e" cm="1">
        <f t="array" ref="H1109">IF( OR($U1109, NOT($V1109), $X1109), "",  $AF1109 &amp; INDEX(中文數值資料表, $AJ1109, 2) &amp; $AC1109)</f>
        <v>#REF!</v>
      </c>
      <c r="I1109" s="332" t="e">
        <f t="shared" si="432"/>
        <v>#REF!</v>
      </c>
      <c r="J1109" s="333" t="e">
        <f t="shared" si="433"/>
        <v>#REF!</v>
      </c>
      <c r="K1109" s="334" t="e">
        <f t="shared" si="434"/>
        <v>#REF!</v>
      </c>
      <c r="L1109" s="335" t="e">
        <f t="shared" si="435"/>
        <v>#REF!</v>
      </c>
      <c r="M1109" s="270" t="e">
        <f t="shared" ca="1" si="436"/>
        <v>#REF!</v>
      </c>
      <c r="N1109" s="270" t="e">
        <f t="shared" ca="1" si="437"/>
        <v>#REF!</v>
      </c>
      <c r="O1109" s="270" t="e">
        <f t="shared" ca="1" si="438"/>
        <v>#REF!</v>
      </c>
      <c r="P1109" s="270" t="e">
        <f t="shared" ca="1" si="452"/>
        <v>#REF!</v>
      </c>
      <c r="Q1109" s="270" t="e">
        <f t="shared" ca="1" si="452"/>
        <v>#REF!</v>
      </c>
      <c r="R1109" s="271" t="e">
        <f t="shared" ca="1" si="439"/>
        <v>#REF!</v>
      </c>
      <c r="S1109" s="271" t="e">
        <f t="shared" ca="1" si="440"/>
        <v>#REF!</v>
      </c>
      <c r="T1109" s="244"/>
      <c r="U1109" s="272" t="b">
        <f t="shared" si="441"/>
        <v>0</v>
      </c>
      <c r="V1109" s="272" t="e">
        <f t="shared" si="442"/>
        <v>#REF!</v>
      </c>
      <c r="W1109" s="272" t="e">
        <f t="shared" si="450"/>
        <v>#REF!</v>
      </c>
      <c r="X1109" s="272" t="e">
        <f t="shared" si="443"/>
        <v>#REF!</v>
      </c>
      <c r="Y1109" s="272" t="e">
        <f t="shared" si="444"/>
        <v>#REF!</v>
      </c>
      <c r="Z1109" s="298"/>
      <c r="AA1109" s="305" t="e">
        <f t="shared" si="445"/>
        <v>#REF!</v>
      </c>
      <c r="AB1109" s="301" t="e" cm="1">
        <f t="array" ref="AB1109">IF( $AA1109="", "", INDEX(聲母資料表, $AA1109, AB$5))</f>
        <v>#REF!</v>
      </c>
      <c r="AC1109" s="301" t="e" cm="1">
        <f t="array" ref="AC1109">IF( $AA1109="", "", INDEX(聲母資料表, $AA1109, AC$5))</f>
        <v>#REF!</v>
      </c>
      <c r="AD1109" s="305" t="e">
        <f t="shared" si="446"/>
        <v>#REF!</v>
      </c>
      <c r="AE1109" s="301" t="e" cm="1">
        <f t="array" ref="AE1109">IF( $X1109, "", INDEX(韻母資料表, AD1109, AE$5))</f>
        <v>#REF!</v>
      </c>
      <c r="AF1109" s="301" t="e" cm="1">
        <f t="array" ref="AF1109">IF( $X1109, "", INDEX(韻母資料表, AE1109, AF$5))</f>
        <v>#REF!</v>
      </c>
      <c r="AG1109" s="298"/>
      <c r="AH1109" s="301" t="e">
        <f t="array" ref="AH1109">IF( $X1109, "", IF( INDEX(韻母資料表, AD1109, $AH$5) = "入聲", TRUE, FALSE) )</f>
        <v>#REF!</v>
      </c>
      <c r="AI1109" s="302" t="e">
        <f t="shared" si="447"/>
        <v>#REF!</v>
      </c>
      <c r="AJ1109" s="302" t="e">
        <f t="shared" si="451"/>
        <v>#REF!</v>
      </c>
      <c r="AK1109" s="362" t="e">
        <f t="array" ref="AK1109">IF( $X1109, "", INDEX(韻母資料表, $AD1109, $AK$5))</f>
        <v>#REF!</v>
      </c>
      <c r="AL1109" s="362" t="e">
        <f t="array" ref="AL1109">IF($X1109, "", INDEX(白話字韻母八聲調資料表, $AE1109, $AJ1109))</f>
        <v>#REF!</v>
      </c>
      <c r="AM1109" s="298"/>
      <c r="AN1109" s="362" t="e" cm="1">
        <f t="array" ref="AN1109">IF($W1109, "", INDEX(聲母資料表, $AA1109, AN$5))</f>
        <v>#REF!</v>
      </c>
      <c r="AO1109" s="367" t="e" cm="1">
        <f t="array" ref="AO1109">IF($X1109, "", INDEX(韻母資料表, $AD1109, AO$5))</f>
        <v>#REF!</v>
      </c>
      <c r="AP1109" s="362" t="e" cm="1">
        <f t="array" ref="AP1109">IF($X1109, "", INDEX(台羅韻母八聲調資料表, $AE1109, $F1109))</f>
        <v>#REF!</v>
      </c>
      <c r="AQ1109" s="298"/>
      <c r="AR1109" s="302" t="e">
        <f t="array" ref="AR1109">IF($W1109, "", INDEX(聲母資料表, $AA1109, $AR$5))</f>
        <v>#REF!</v>
      </c>
      <c r="AS1109" s="303" t="e">
        <f t="array" ref="AS1109">IF($X1109, "", INDEX(韻母資料表, $AD1109, $AS$5))</f>
        <v>#REF!</v>
      </c>
      <c r="AT1109" s="302" t="e">
        <f t="array" ref="AT1109">IF($X1109, "", INDEX(閩拼韻母八聲調資料表, $AE1109, $AJ1109))</f>
        <v>#REF!</v>
      </c>
      <c r="AV1109" s="301" t="b">
        <f t="shared" si="449"/>
        <v>0</v>
      </c>
      <c r="AW1109" s="301" t="str">
        <f>IF( $AV1109, IFERROR( IF(MATCH( $E1109, 顎音化聲母!$H$9:$H$37, 0), TRUE, FALSE), FALSE), "")</f>
        <v/>
      </c>
      <c r="AX1109" s="301" t="str">
        <f t="array" ref="AX1109">IF( AND($AV1109, $AW1109), INDEX(顎音化聲母資料表, MATCH( $D1109 &amp; $E1109, 顎音化聲母!$L$5:$L$136, 0), 3), "")</f>
        <v/>
      </c>
      <c r="AY1109" s="301" t="e">
        <f t="shared" si="448"/>
        <v>#REF!</v>
      </c>
      <c r="AZ1109" s="362" t="e">
        <f t="array" ref="AZ1109">IF($AY1109="", "", IF( $AX1109&lt;&gt;"", $AX1109,INDEX(聲母資料表, $AY1109, $AZ$5)))</f>
        <v>#REF!</v>
      </c>
      <c r="BA1109" s="362" t="e">
        <f t="array" ref="BA1109">IF($X1109, "", INDEX(方音八音反切資料表, $AE1109, $AJ1109))</f>
        <v>#REF!</v>
      </c>
    </row>
    <row r="1110" spans="2:53">
      <c r="B1110" s="307">
        <f t="shared" si="430"/>
        <v>1103</v>
      </c>
      <c r="C1110" s="404" t="e">
        <f>MID(#REF!, B1110, 1)</f>
        <v>#REF!</v>
      </c>
      <c r="D1110" s="312"/>
      <c r="E1110" s="312"/>
      <c r="F1110" s="296"/>
      <c r="G1110" s="418" t="e">
        <f t="shared" si="431"/>
        <v>#REF!</v>
      </c>
      <c r="H1110" s="269" t="e" cm="1">
        <f t="array" ref="H1110">IF( OR($U1110, NOT($V1110), $X1110), "",  $AF1110 &amp; INDEX(中文數值資料表, $AJ1110, 2) &amp; $AC1110)</f>
        <v>#REF!</v>
      </c>
      <c r="I1110" s="332" t="e">
        <f t="shared" si="432"/>
        <v>#REF!</v>
      </c>
      <c r="J1110" s="333" t="e">
        <f t="shared" si="433"/>
        <v>#REF!</v>
      </c>
      <c r="K1110" s="334" t="e">
        <f t="shared" si="434"/>
        <v>#REF!</v>
      </c>
      <c r="L1110" s="335" t="e">
        <f t="shared" si="435"/>
        <v>#REF!</v>
      </c>
      <c r="M1110" s="270" t="e">
        <f t="shared" ca="1" si="436"/>
        <v>#REF!</v>
      </c>
      <c r="N1110" s="270" t="e">
        <f t="shared" ca="1" si="437"/>
        <v>#REF!</v>
      </c>
      <c r="O1110" s="270" t="e">
        <f t="shared" ca="1" si="438"/>
        <v>#REF!</v>
      </c>
      <c r="P1110" s="270" t="e">
        <f t="shared" ca="1" si="452"/>
        <v>#REF!</v>
      </c>
      <c r="Q1110" s="270" t="e">
        <f t="shared" ca="1" si="452"/>
        <v>#REF!</v>
      </c>
      <c r="R1110" s="271" t="e">
        <f t="shared" ca="1" si="439"/>
        <v>#REF!</v>
      </c>
      <c r="S1110" s="271" t="e">
        <f t="shared" ca="1" si="440"/>
        <v>#REF!</v>
      </c>
      <c r="T1110" s="244"/>
      <c r="U1110" s="272" t="b">
        <f t="shared" si="441"/>
        <v>0</v>
      </c>
      <c r="V1110" s="272" t="e">
        <f t="shared" si="442"/>
        <v>#REF!</v>
      </c>
      <c r="W1110" s="272" t="e">
        <f t="shared" si="450"/>
        <v>#REF!</v>
      </c>
      <c r="X1110" s="272" t="e">
        <f t="shared" si="443"/>
        <v>#REF!</v>
      </c>
      <c r="Y1110" s="272" t="e">
        <f t="shared" si="444"/>
        <v>#REF!</v>
      </c>
      <c r="Z1110" s="298"/>
      <c r="AA1110" s="305" t="e">
        <f t="shared" si="445"/>
        <v>#REF!</v>
      </c>
      <c r="AB1110" s="301" t="e" cm="1">
        <f t="array" ref="AB1110">IF( $AA1110="", "", INDEX(聲母資料表, $AA1110, AB$5))</f>
        <v>#REF!</v>
      </c>
      <c r="AC1110" s="301" t="e" cm="1">
        <f t="array" ref="AC1110">IF( $AA1110="", "", INDEX(聲母資料表, $AA1110, AC$5))</f>
        <v>#REF!</v>
      </c>
      <c r="AD1110" s="305" t="e">
        <f t="shared" si="446"/>
        <v>#REF!</v>
      </c>
      <c r="AE1110" s="301" t="e" cm="1">
        <f t="array" ref="AE1110">IF( $X1110, "", INDEX(韻母資料表, AD1110, AE$5))</f>
        <v>#REF!</v>
      </c>
      <c r="AF1110" s="301" t="e" cm="1">
        <f t="array" ref="AF1110">IF( $X1110, "", INDEX(韻母資料表, AE1110, AF$5))</f>
        <v>#REF!</v>
      </c>
      <c r="AG1110" s="298"/>
      <c r="AH1110" s="301" t="e">
        <f t="array" ref="AH1110">IF( $X1110, "", IF( INDEX(韻母資料表, AD1110, $AH$5) = "入聲", TRUE, FALSE) )</f>
        <v>#REF!</v>
      </c>
      <c r="AI1110" s="302" t="e">
        <f t="shared" si="447"/>
        <v>#REF!</v>
      </c>
      <c r="AJ1110" s="302" t="e">
        <f t="shared" si="451"/>
        <v>#REF!</v>
      </c>
      <c r="AK1110" s="362" t="e">
        <f t="array" ref="AK1110">IF( $X1110, "", INDEX(韻母資料表, $AD1110, $AK$5))</f>
        <v>#REF!</v>
      </c>
      <c r="AL1110" s="362" t="e">
        <f t="array" ref="AL1110">IF($X1110, "", INDEX(白話字韻母八聲調資料表, $AE1110, $AJ1110))</f>
        <v>#REF!</v>
      </c>
      <c r="AM1110" s="298"/>
      <c r="AN1110" s="362" t="e" cm="1">
        <f t="array" ref="AN1110">IF($W1110, "", INDEX(聲母資料表, $AA1110, AN$5))</f>
        <v>#REF!</v>
      </c>
      <c r="AO1110" s="367" t="e" cm="1">
        <f t="array" ref="AO1110">IF($X1110, "", INDEX(韻母資料表, $AD1110, AO$5))</f>
        <v>#REF!</v>
      </c>
      <c r="AP1110" s="362" t="e" cm="1">
        <f t="array" ref="AP1110">IF($X1110, "", INDEX(台羅韻母八聲調資料表, $AE1110, $F1110))</f>
        <v>#REF!</v>
      </c>
      <c r="AQ1110" s="298"/>
      <c r="AR1110" s="302" t="e">
        <f t="array" ref="AR1110">IF($W1110, "", INDEX(聲母資料表, $AA1110, $AR$5))</f>
        <v>#REF!</v>
      </c>
      <c r="AS1110" s="303" t="e">
        <f t="array" ref="AS1110">IF($X1110, "", INDEX(韻母資料表, $AD1110, $AS$5))</f>
        <v>#REF!</v>
      </c>
      <c r="AT1110" s="302" t="e">
        <f t="array" ref="AT1110">IF($X1110, "", INDEX(閩拼韻母八聲調資料表, $AE1110, $AJ1110))</f>
        <v>#REF!</v>
      </c>
      <c r="AV1110" s="301" t="b">
        <f t="shared" si="449"/>
        <v>0</v>
      </c>
      <c r="AW1110" s="301" t="str">
        <f>IF( $AV1110, IFERROR( IF(MATCH( $E1110, 顎音化聲母!$H$9:$H$37, 0), TRUE, FALSE), FALSE), "")</f>
        <v/>
      </c>
      <c r="AX1110" s="301" t="str">
        <f t="array" ref="AX1110">IF( AND($AV1110, $AW1110), INDEX(顎音化聲母資料表, MATCH( $D1110 &amp; $E1110, 顎音化聲母!$L$5:$L$136, 0), 3), "")</f>
        <v/>
      </c>
      <c r="AY1110" s="301" t="e">
        <f t="shared" si="448"/>
        <v>#REF!</v>
      </c>
      <c r="AZ1110" s="362" t="e">
        <f t="array" ref="AZ1110">IF($AY1110="", "", IF( $AX1110&lt;&gt;"", $AX1110,INDEX(聲母資料表, $AY1110, $AZ$5)))</f>
        <v>#REF!</v>
      </c>
      <c r="BA1110" s="362" t="e">
        <f t="array" ref="BA1110">IF($X1110, "", INDEX(方音八音反切資料表, $AE1110, $AJ1110))</f>
        <v>#REF!</v>
      </c>
    </row>
    <row r="1111" spans="2:53">
      <c r="B1111" s="307">
        <f t="shared" si="430"/>
        <v>1104</v>
      </c>
      <c r="C1111" s="404" t="e">
        <f>MID(#REF!, B1111, 1)</f>
        <v>#REF!</v>
      </c>
      <c r="D1111" s="312"/>
      <c r="E1111" s="312"/>
      <c r="F1111" s="296"/>
      <c r="G1111" s="418" t="e">
        <f t="shared" si="431"/>
        <v>#REF!</v>
      </c>
      <c r="H1111" s="269" t="e" cm="1">
        <f t="array" ref="H1111">IF( OR($U1111, NOT($V1111), $X1111), "",  $AF1111 &amp; INDEX(中文數值資料表, $AJ1111, 2) &amp; $AC1111)</f>
        <v>#REF!</v>
      </c>
      <c r="I1111" s="332" t="e">
        <f t="shared" si="432"/>
        <v>#REF!</v>
      </c>
      <c r="J1111" s="333" t="e">
        <f t="shared" si="433"/>
        <v>#REF!</v>
      </c>
      <c r="K1111" s="334" t="e">
        <f t="shared" si="434"/>
        <v>#REF!</v>
      </c>
      <c r="L1111" s="335" t="e">
        <f t="shared" si="435"/>
        <v>#REF!</v>
      </c>
      <c r="M1111" s="270" t="e">
        <f t="shared" ca="1" si="436"/>
        <v>#REF!</v>
      </c>
      <c r="N1111" s="270" t="e">
        <f t="shared" ca="1" si="437"/>
        <v>#REF!</v>
      </c>
      <c r="O1111" s="270" t="e">
        <f t="shared" ca="1" si="438"/>
        <v>#REF!</v>
      </c>
      <c r="P1111" s="270" t="e">
        <f t="shared" ca="1" si="452"/>
        <v>#REF!</v>
      </c>
      <c r="Q1111" s="270" t="e">
        <f t="shared" ca="1" si="452"/>
        <v>#REF!</v>
      </c>
      <c r="R1111" s="271" t="e">
        <f t="shared" ca="1" si="439"/>
        <v>#REF!</v>
      </c>
      <c r="S1111" s="271" t="e">
        <f t="shared" ca="1" si="440"/>
        <v>#REF!</v>
      </c>
      <c r="T1111" s="244"/>
      <c r="U1111" s="272" t="b">
        <f t="shared" si="441"/>
        <v>0</v>
      </c>
      <c r="V1111" s="272" t="e">
        <f t="shared" si="442"/>
        <v>#REF!</v>
      </c>
      <c r="W1111" s="272" t="e">
        <f t="shared" si="450"/>
        <v>#REF!</v>
      </c>
      <c r="X1111" s="272" t="e">
        <f t="shared" si="443"/>
        <v>#REF!</v>
      </c>
      <c r="Y1111" s="272" t="e">
        <f t="shared" si="444"/>
        <v>#REF!</v>
      </c>
      <c r="Z1111" s="298"/>
      <c r="AA1111" s="305" t="e">
        <f t="shared" si="445"/>
        <v>#REF!</v>
      </c>
      <c r="AB1111" s="301" t="e" cm="1">
        <f t="array" ref="AB1111">IF( $AA1111="", "", INDEX(聲母資料表, $AA1111, AB$5))</f>
        <v>#REF!</v>
      </c>
      <c r="AC1111" s="301" t="e" cm="1">
        <f t="array" ref="AC1111">IF( $AA1111="", "", INDEX(聲母資料表, $AA1111, AC$5))</f>
        <v>#REF!</v>
      </c>
      <c r="AD1111" s="305" t="e">
        <f t="shared" si="446"/>
        <v>#REF!</v>
      </c>
      <c r="AE1111" s="301" t="e" cm="1">
        <f t="array" ref="AE1111">IF( $X1111, "", INDEX(韻母資料表, AD1111, AE$5))</f>
        <v>#REF!</v>
      </c>
      <c r="AF1111" s="301" t="e" cm="1">
        <f t="array" ref="AF1111">IF( $X1111, "", INDEX(韻母資料表, AE1111, AF$5))</f>
        <v>#REF!</v>
      </c>
      <c r="AG1111" s="298"/>
      <c r="AH1111" s="301" t="e">
        <f t="array" ref="AH1111">IF( $X1111, "", IF( INDEX(韻母資料表, AD1111, $AH$5) = "入聲", TRUE, FALSE) )</f>
        <v>#REF!</v>
      </c>
      <c r="AI1111" s="302" t="e">
        <f t="shared" si="447"/>
        <v>#REF!</v>
      </c>
      <c r="AJ1111" s="302" t="e">
        <f t="shared" si="451"/>
        <v>#REF!</v>
      </c>
      <c r="AK1111" s="362" t="e">
        <f t="array" ref="AK1111">IF( $X1111, "", INDEX(韻母資料表, $AD1111, $AK$5))</f>
        <v>#REF!</v>
      </c>
      <c r="AL1111" s="362" t="e">
        <f t="array" ref="AL1111">IF($X1111, "", INDEX(白話字韻母八聲調資料表, $AE1111, $AJ1111))</f>
        <v>#REF!</v>
      </c>
      <c r="AM1111" s="298"/>
      <c r="AN1111" s="362" t="e" cm="1">
        <f t="array" ref="AN1111">IF($W1111, "", INDEX(聲母資料表, $AA1111, AN$5))</f>
        <v>#REF!</v>
      </c>
      <c r="AO1111" s="367" t="e" cm="1">
        <f t="array" ref="AO1111">IF($X1111, "", INDEX(韻母資料表, $AD1111, AO$5))</f>
        <v>#REF!</v>
      </c>
      <c r="AP1111" s="362" t="e" cm="1">
        <f t="array" ref="AP1111">IF($X1111, "", INDEX(台羅韻母八聲調資料表, $AE1111, $F1111))</f>
        <v>#REF!</v>
      </c>
      <c r="AQ1111" s="298"/>
      <c r="AR1111" s="302" t="e">
        <f t="array" ref="AR1111">IF($W1111, "", INDEX(聲母資料表, $AA1111, $AR$5))</f>
        <v>#REF!</v>
      </c>
      <c r="AS1111" s="303" t="e">
        <f t="array" ref="AS1111">IF($X1111, "", INDEX(韻母資料表, $AD1111, $AS$5))</f>
        <v>#REF!</v>
      </c>
      <c r="AT1111" s="302" t="e">
        <f t="array" ref="AT1111">IF($X1111, "", INDEX(閩拼韻母八聲調資料表, $AE1111, $AJ1111))</f>
        <v>#REF!</v>
      </c>
      <c r="AV1111" s="301" t="b">
        <f t="shared" si="449"/>
        <v>0</v>
      </c>
      <c r="AW1111" s="301" t="str">
        <f>IF( $AV1111, IFERROR( IF(MATCH( $E1111, 顎音化聲母!$H$9:$H$37, 0), TRUE, FALSE), FALSE), "")</f>
        <v/>
      </c>
      <c r="AX1111" s="301" t="str">
        <f t="array" ref="AX1111">IF( AND($AV1111, $AW1111), INDEX(顎音化聲母資料表, MATCH( $D1111 &amp; $E1111, 顎音化聲母!$L$5:$L$136, 0), 3), "")</f>
        <v/>
      </c>
      <c r="AY1111" s="301" t="e">
        <f t="shared" si="448"/>
        <v>#REF!</v>
      </c>
      <c r="AZ1111" s="362" t="e">
        <f t="array" ref="AZ1111">IF($AY1111="", "", IF( $AX1111&lt;&gt;"", $AX1111,INDEX(聲母資料表, $AY1111, $AZ$5)))</f>
        <v>#REF!</v>
      </c>
      <c r="BA1111" s="362" t="e">
        <f t="array" ref="BA1111">IF($X1111, "", INDEX(方音八音反切資料表, $AE1111, $AJ1111))</f>
        <v>#REF!</v>
      </c>
    </row>
    <row r="1112" spans="2:53">
      <c r="B1112" s="307">
        <f t="shared" si="430"/>
        <v>1105</v>
      </c>
      <c r="C1112" s="404" t="e">
        <f>MID(#REF!, B1112, 1)</f>
        <v>#REF!</v>
      </c>
      <c r="D1112" s="312"/>
      <c r="E1112" s="312"/>
      <c r="F1112" s="296"/>
      <c r="G1112" s="418" t="e">
        <f t="shared" si="431"/>
        <v>#REF!</v>
      </c>
      <c r="H1112" s="269" t="e" cm="1">
        <f t="array" ref="H1112">IF( OR($U1112, NOT($V1112), $X1112), "",  $AF1112 &amp; INDEX(中文數值資料表, $AJ1112, 2) &amp; $AC1112)</f>
        <v>#REF!</v>
      </c>
      <c r="I1112" s="332" t="e">
        <f t="shared" si="432"/>
        <v>#REF!</v>
      </c>
      <c r="J1112" s="333" t="e">
        <f t="shared" si="433"/>
        <v>#REF!</v>
      </c>
      <c r="K1112" s="334" t="e">
        <f t="shared" si="434"/>
        <v>#REF!</v>
      </c>
      <c r="L1112" s="335" t="e">
        <f t="shared" si="435"/>
        <v>#REF!</v>
      </c>
      <c r="M1112" s="270" t="e">
        <f t="shared" ca="1" si="436"/>
        <v>#REF!</v>
      </c>
      <c r="N1112" s="270" t="e">
        <f t="shared" ca="1" si="437"/>
        <v>#REF!</v>
      </c>
      <c r="O1112" s="270" t="e">
        <f t="shared" ca="1" si="438"/>
        <v>#REF!</v>
      </c>
      <c r="P1112" s="270" t="e">
        <f t="shared" ca="1" si="452"/>
        <v>#REF!</v>
      </c>
      <c r="Q1112" s="270" t="e">
        <f t="shared" ca="1" si="452"/>
        <v>#REF!</v>
      </c>
      <c r="R1112" s="271" t="e">
        <f t="shared" ca="1" si="439"/>
        <v>#REF!</v>
      </c>
      <c r="S1112" s="271" t="e">
        <f t="shared" ca="1" si="440"/>
        <v>#REF!</v>
      </c>
      <c r="T1112" s="244"/>
      <c r="U1112" s="272" t="b">
        <f t="shared" si="441"/>
        <v>0</v>
      </c>
      <c r="V1112" s="272" t="e">
        <f t="shared" si="442"/>
        <v>#REF!</v>
      </c>
      <c r="W1112" s="272" t="e">
        <f t="shared" si="450"/>
        <v>#REF!</v>
      </c>
      <c r="X1112" s="272" t="e">
        <f t="shared" si="443"/>
        <v>#REF!</v>
      </c>
      <c r="Y1112" s="272" t="e">
        <f t="shared" si="444"/>
        <v>#REF!</v>
      </c>
      <c r="Z1112" s="298"/>
      <c r="AA1112" s="305" t="e">
        <f t="shared" si="445"/>
        <v>#REF!</v>
      </c>
      <c r="AB1112" s="301" t="e" cm="1">
        <f t="array" ref="AB1112">IF( $AA1112="", "", INDEX(聲母資料表, $AA1112, AB$5))</f>
        <v>#REF!</v>
      </c>
      <c r="AC1112" s="301" t="e" cm="1">
        <f t="array" ref="AC1112">IF( $AA1112="", "", INDEX(聲母資料表, $AA1112, AC$5))</f>
        <v>#REF!</v>
      </c>
      <c r="AD1112" s="305" t="e">
        <f t="shared" si="446"/>
        <v>#REF!</v>
      </c>
      <c r="AE1112" s="301" t="e" cm="1">
        <f t="array" ref="AE1112">IF( $X1112, "", INDEX(韻母資料表, AD1112, AE$5))</f>
        <v>#REF!</v>
      </c>
      <c r="AF1112" s="301" t="e" cm="1">
        <f t="array" ref="AF1112">IF( $X1112, "", INDEX(韻母資料表, AE1112, AF$5))</f>
        <v>#REF!</v>
      </c>
      <c r="AG1112" s="298"/>
      <c r="AH1112" s="301" t="e">
        <f t="array" ref="AH1112">IF( $X1112, "", IF( INDEX(韻母資料表, AD1112, $AH$5) = "入聲", TRUE, FALSE) )</f>
        <v>#REF!</v>
      </c>
      <c r="AI1112" s="302" t="e">
        <f t="shared" si="447"/>
        <v>#REF!</v>
      </c>
      <c r="AJ1112" s="302" t="e">
        <f t="shared" si="451"/>
        <v>#REF!</v>
      </c>
      <c r="AK1112" s="362" t="e">
        <f t="array" ref="AK1112">IF( $X1112, "", INDEX(韻母資料表, $AD1112, $AK$5))</f>
        <v>#REF!</v>
      </c>
      <c r="AL1112" s="362" t="e">
        <f t="array" ref="AL1112">IF($X1112, "", INDEX(白話字韻母八聲調資料表, $AE1112, $AJ1112))</f>
        <v>#REF!</v>
      </c>
      <c r="AM1112" s="298"/>
      <c r="AN1112" s="362" t="e" cm="1">
        <f t="array" ref="AN1112">IF($W1112, "", INDEX(聲母資料表, $AA1112, AN$5))</f>
        <v>#REF!</v>
      </c>
      <c r="AO1112" s="367" t="e" cm="1">
        <f t="array" ref="AO1112">IF($X1112, "", INDEX(韻母資料表, $AD1112, AO$5))</f>
        <v>#REF!</v>
      </c>
      <c r="AP1112" s="362" t="e" cm="1">
        <f t="array" ref="AP1112">IF($X1112, "", INDEX(台羅韻母八聲調資料表, $AE1112, $F1112))</f>
        <v>#REF!</v>
      </c>
      <c r="AQ1112" s="298"/>
      <c r="AR1112" s="302" t="e">
        <f t="array" ref="AR1112">IF($W1112, "", INDEX(聲母資料表, $AA1112, $AR$5))</f>
        <v>#REF!</v>
      </c>
      <c r="AS1112" s="303" t="e">
        <f t="array" ref="AS1112">IF($X1112, "", INDEX(韻母資料表, $AD1112, $AS$5))</f>
        <v>#REF!</v>
      </c>
      <c r="AT1112" s="302" t="e">
        <f t="array" ref="AT1112">IF($X1112, "", INDEX(閩拼韻母八聲調資料表, $AE1112, $AJ1112))</f>
        <v>#REF!</v>
      </c>
      <c r="AV1112" s="301" t="b">
        <f t="shared" si="449"/>
        <v>0</v>
      </c>
      <c r="AW1112" s="301" t="str">
        <f>IF( $AV1112, IFERROR( IF(MATCH( $E1112, 顎音化聲母!$H$9:$H$37, 0), TRUE, FALSE), FALSE), "")</f>
        <v/>
      </c>
      <c r="AX1112" s="301" t="str">
        <f t="array" ref="AX1112">IF( AND($AV1112, $AW1112), INDEX(顎音化聲母資料表, MATCH( $D1112 &amp; $E1112, 顎音化聲母!$L$5:$L$136, 0), 3), "")</f>
        <v/>
      </c>
      <c r="AY1112" s="301" t="e">
        <f t="shared" si="448"/>
        <v>#REF!</v>
      </c>
      <c r="AZ1112" s="362" t="e">
        <f t="array" ref="AZ1112">IF($AY1112="", "", IF( $AX1112&lt;&gt;"", $AX1112,INDEX(聲母資料表, $AY1112, $AZ$5)))</f>
        <v>#REF!</v>
      </c>
      <c r="BA1112" s="362" t="e">
        <f t="array" ref="BA1112">IF($X1112, "", INDEX(方音八音反切資料表, $AE1112, $AJ1112))</f>
        <v>#REF!</v>
      </c>
    </row>
    <row r="1113" spans="2:53">
      <c r="B1113" s="307">
        <f t="shared" si="430"/>
        <v>1106</v>
      </c>
      <c r="C1113" s="404" t="e">
        <f>MID(#REF!, B1113, 1)</f>
        <v>#REF!</v>
      </c>
      <c r="D1113" s="312"/>
      <c r="E1113" s="312"/>
      <c r="F1113" s="296"/>
      <c r="G1113" s="418" t="e">
        <f t="shared" si="431"/>
        <v>#REF!</v>
      </c>
      <c r="H1113" s="269" t="e" cm="1">
        <f t="array" ref="H1113">IF( OR($U1113, NOT($V1113), $X1113), "",  $AF1113 &amp; INDEX(中文數值資料表, $AJ1113, 2) &amp; $AC1113)</f>
        <v>#REF!</v>
      </c>
      <c r="I1113" s="332" t="e">
        <f t="shared" si="432"/>
        <v>#REF!</v>
      </c>
      <c r="J1113" s="333" t="e">
        <f t="shared" si="433"/>
        <v>#REF!</v>
      </c>
      <c r="K1113" s="334" t="e">
        <f t="shared" si="434"/>
        <v>#REF!</v>
      </c>
      <c r="L1113" s="335" t="e">
        <f t="shared" si="435"/>
        <v>#REF!</v>
      </c>
      <c r="M1113" s="270" t="e">
        <f t="shared" ca="1" si="436"/>
        <v>#REF!</v>
      </c>
      <c r="N1113" s="270" t="e">
        <f t="shared" ca="1" si="437"/>
        <v>#REF!</v>
      </c>
      <c r="O1113" s="270" t="e">
        <f t="shared" ca="1" si="438"/>
        <v>#REF!</v>
      </c>
      <c r="P1113" s="270" t="e">
        <f t="shared" ca="1" si="452"/>
        <v>#REF!</v>
      </c>
      <c r="Q1113" s="270" t="e">
        <f t="shared" ca="1" si="452"/>
        <v>#REF!</v>
      </c>
      <c r="R1113" s="271" t="e">
        <f t="shared" ca="1" si="439"/>
        <v>#REF!</v>
      </c>
      <c r="S1113" s="271" t="e">
        <f t="shared" ca="1" si="440"/>
        <v>#REF!</v>
      </c>
      <c r="T1113" s="244"/>
      <c r="U1113" s="272" t="b">
        <f t="shared" si="441"/>
        <v>0</v>
      </c>
      <c r="V1113" s="272" t="e">
        <f t="shared" si="442"/>
        <v>#REF!</v>
      </c>
      <c r="W1113" s="272" t="e">
        <f t="shared" si="450"/>
        <v>#REF!</v>
      </c>
      <c r="X1113" s="272" t="e">
        <f t="shared" si="443"/>
        <v>#REF!</v>
      </c>
      <c r="Y1113" s="272" t="e">
        <f t="shared" si="444"/>
        <v>#REF!</v>
      </c>
      <c r="Z1113" s="298"/>
      <c r="AA1113" s="305" t="e">
        <f t="shared" si="445"/>
        <v>#REF!</v>
      </c>
      <c r="AB1113" s="301" t="e" cm="1">
        <f t="array" ref="AB1113">IF( $AA1113="", "", INDEX(聲母資料表, $AA1113, AB$5))</f>
        <v>#REF!</v>
      </c>
      <c r="AC1113" s="301" t="e" cm="1">
        <f t="array" ref="AC1113">IF( $AA1113="", "", INDEX(聲母資料表, $AA1113, AC$5))</f>
        <v>#REF!</v>
      </c>
      <c r="AD1113" s="305" t="e">
        <f t="shared" si="446"/>
        <v>#REF!</v>
      </c>
      <c r="AE1113" s="301" t="e" cm="1">
        <f t="array" ref="AE1113">IF( $X1113, "", INDEX(韻母資料表, AD1113, AE$5))</f>
        <v>#REF!</v>
      </c>
      <c r="AF1113" s="301" t="e" cm="1">
        <f t="array" ref="AF1113">IF( $X1113, "", INDEX(韻母資料表, AE1113, AF$5))</f>
        <v>#REF!</v>
      </c>
      <c r="AG1113" s="298"/>
      <c r="AH1113" s="301" t="e">
        <f t="array" ref="AH1113">IF( $X1113, "", IF( INDEX(韻母資料表, AD1113, $AH$5) = "入聲", TRUE, FALSE) )</f>
        <v>#REF!</v>
      </c>
      <c r="AI1113" s="302" t="e">
        <f t="shared" si="447"/>
        <v>#REF!</v>
      </c>
      <c r="AJ1113" s="302" t="e">
        <f t="shared" si="451"/>
        <v>#REF!</v>
      </c>
      <c r="AK1113" s="362" t="e">
        <f t="array" ref="AK1113">IF( $X1113, "", INDEX(韻母資料表, $AD1113, $AK$5))</f>
        <v>#REF!</v>
      </c>
      <c r="AL1113" s="362" t="e">
        <f t="array" ref="AL1113">IF($X1113, "", INDEX(白話字韻母八聲調資料表, $AE1113, $AJ1113))</f>
        <v>#REF!</v>
      </c>
      <c r="AM1113" s="298"/>
      <c r="AN1113" s="362" t="e" cm="1">
        <f t="array" ref="AN1113">IF($W1113, "", INDEX(聲母資料表, $AA1113, AN$5))</f>
        <v>#REF!</v>
      </c>
      <c r="AO1113" s="367" t="e" cm="1">
        <f t="array" ref="AO1113">IF($X1113, "", INDEX(韻母資料表, $AD1113, AO$5))</f>
        <v>#REF!</v>
      </c>
      <c r="AP1113" s="362" t="e" cm="1">
        <f t="array" ref="AP1113">IF($X1113, "", INDEX(台羅韻母八聲調資料表, $AE1113, $F1113))</f>
        <v>#REF!</v>
      </c>
      <c r="AQ1113" s="298"/>
      <c r="AR1113" s="302" t="e">
        <f t="array" ref="AR1113">IF($W1113, "", INDEX(聲母資料表, $AA1113, $AR$5))</f>
        <v>#REF!</v>
      </c>
      <c r="AS1113" s="303" t="e">
        <f t="array" ref="AS1113">IF($X1113, "", INDEX(韻母資料表, $AD1113, $AS$5))</f>
        <v>#REF!</v>
      </c>
      <c r="AT1113" s="302" t="e">
        <f t="array" ref="AT1113">IF($X1113, "", INDEX(閩拼韻母八聲調資料表, $AE1113, $AJ1113))</f>
        <v>#REF!</v>
      </c>
      <c r="AV1113" s="301" t="b">
        <f t="shared" si="449"/>
        <v>0</v>
      </c>
      <c r="AW1113" s="301" t="str">
        <f>IF( $AV1113, IFERROR( IF(MATCH( $E1113, 顎音化聲母!$H$9:$H$37, 0), TRUE, FALSE), FALSE), "")</f>
        <v/>
      </c>
      <c r="AX1113" s="301" t="str">
        <f t="array" ref="AX1113">IF( AND($AV1113, $AW1113), INDEX(顎音化聲母資料表, MATCH( $D1113 &amp; $E1113, 顎音化聲母!$L$5:$L$136, 0), 3), "")</f>
        <v/>
      </c>
      <c r="AY1113" s="301" t="e">
        <f t="shared" si="448"/>
        <v>#REF!</v>
      </c>
      <c r="AZ1113" s="362" t="e">
        <f t="array" ref="AZ1113">IF($AY1113="", "", IF( $AX1113&lt;&gt;"", $AX1113,INDEX(聲母資料表, $AY1113, $AZ$5)))</f>
        <v>#REF!</v>
      </c>
      <c r="BA1113" s="362" t="e">
        <f t="array" ref="BA1113">IF($X1113, "", INDEX(方音八音反切資料表, $AE1113, $AJ1113))</f>
        <v>#REF!</v>
      </c>
    </row>
    <row r="1114" spans="2:53">
      <c r="B1114" s="307">
        <f t="shared" si="430"/>
        <v>1107</v>
      </c>
      <c r="C1114" s="404" t="e">
        <f>MID(#REF!, B1114, 1)</f>
        <v>#REF!</v>
      </c>
      <c r="D1114" s="312"/>
      <c r="E1114" s="312"/>
      <c r="F1114" s="296"/>
      <c r="G1114" s="418" t="e">
        <f t="shared" si="431"/>
        <v>#REF!</v>
      </c>
      <c r="H1114" s="269" t="e" cm="1">
        <f t="array" ref="H1114">IF( OR($U1114, NOT($V1114), $X1114), "",  $AF1114 &amp; INDEX(中文數值資料表, $AJ1114, 2) &amp; $AC1114)</f>
        <v>#REF!</v>
      </c>
      <c r="I1114" s="332" t="e">
        <f t="shared" si="432"/>
        <v>#REF!</v>
      </c>
      <c r="J1114" s="333" t="e">
        <f t="shared" si="433"/>
        <v>#REF!</v>
      </c>
      <c r="K1114" s="334" t="e">
        <f t="shared" si="434"/>
        <v>#REF!</v>
      </c>
      <c r="L1114" s="335" t="e">
        <f t="shared" si="435"/>
        <v>#REF!</v>
      </c>
      <c r="M1114" s="270" t="e">
        <f t="shared" ca="1" si="436"/>
        <v>#REF!</v>
      </c>
      <c r="N1114" s="270" t="e">
        <f t="shared" ca="1" si="437"/>
        <v>#REF!</v>
      </c>
      <c r="O1114" s="270" t="e">
        <f t="shared" ca="1" si="438"/>
        <v>#REF!</v>
      </c>
      <c r="P1114" s="270" t="e">
        <f t="shared" ca="1" si="452"/>
        <v>#REF!</v>
      </c>
      <c r="Q1114" s="270" t="e">
        <f t="shared" ca="1" si="452"/>
        <v>#REF!</v>
      </c>
      <c r="R1114" s="271" t="e">
        <f t="shared" ca="1" si="439"/>
        <v>#REF!</v>
      </c>
      <c r="S1114" s="271" t="e">
        <f t="shared" ca="1" si="440"/>
        <v>#REF!</v>
      </c>
      <c r="T1114" s="244"/>
      <c r="U1114" s="272" t="b">
        <f t="shared" si="441"/>
        <v>0</v>
      </c>
      <c r="V1114" s="272" t="e">
        <f t="shared" si="442"/>
        <v>#REF!</v>
      </c>
      <c r="W1114" s="272" t="e">
        <f t="shared" si="450"/>
        <v>#REF!</v>
      </c>
      <c r="X1114" s="272" t="e">
        <f t="shared" si="443"/>
        <v>#REF!</v>
      </c>
      <c r="Y1114" s="272" t="e">
        <f t="shared" si="444"/>
        <v>#REF!</v>
      </c>
      <c r="Z1114" s="298"/>
      <c r="AA1114" s="305" t="e">
        <f t="shared" si="445"/>
        <v>#REF!</v>
      </c>
      <c r="AB1114" s="301" t="e" cm="1">
        <f t="array" ref="AB1114">IF( $AA1114="", "", INDEX(聲母資料表, $AA1114, AB$5))</f>
        <v>#REF!</v>
      </c>
      <c r="AC1114" s="301" t="e" cm="1">
        <f t="array" ref="AC1114">IF( $AA1114="", "", INDEX(聲母資料表, $AA1114, AC$5))</f>
        <v>#REF!</v>
      </c>
      <c r="AD1114" s="305" t="e">
        <f t="shared" si="446"/>
        <v>#REF!</v>
      </c>
      <c r="AE1114" s="301" t="e" cm="1">
        <f t="array" ref="AE1114">IF( $X1114, "", INDEX(韻母資料表, AD1114, AE$5))</f>
        <v>#REF!</v>
      </c>
      <c r="AF1114" s="301" t="e" cm="1">
        <f t="array" ref="AF1114">IF( $X1114, "", INDEX(韻母資料表, AE1114, AF$5))</f>
        <v>#REF!</v>
      </c>
      <c r="AG1114" s="298"/>
      <c r="AH1114" s="301" t="e">
        <f t="array" ref="AH1114">IF( $X1114, "", IF( INDEX(韻母資料表, AD1114, $AH$5) = "入聲", TRUE, FALSE) )</f>
        <v>#REF!</v>
      </c>
      <c r="AI1114" s="302" t="e">
        <f t="shared" si="447"/>
        <v>#REF!</v>
      </c>
      <c r="AJ1114" s="302" t="e">
        <f t="shared" si="451"/>
        <v>#REF!</v>
      </c>
      <c r="AK1114" s="362" t="e">
        <f t="array" ref="AK1114">IF( $X1114, "", INDEX(韻母資料表, $AD1114, $AK$5))</f>
        <v>#REF!</v>
      </c>
      <c r="AL1114" s="362" t="e">
        <f t="array" ref="AL1114">IF($X1114, "", INDEX(白話字韻母八聲調資料表, $AE1114, $AJ1114))</f>
        <v>#REF!</v>
      </c>
      <c r="AM1114" s="298"/>
      <c r="AN1114" s="362" t="e" cm="1">
        <f t="array" ref="AN1114">IF($W1114, "", INDEX(聲母資料表, $AA1114, AN$5))</f>
        <v>#REF!</v>
      </c>
      <c r="AO1114" s="367" t="e" cm="1">
        <f t="array" ref="AO1114">IF($X1114, "", INDEX(韻母資料表, $AD1114, AO$5))</f>
        <v>#REF!</v>
      </c>
      <c r="AP1114" s="362" t="e" cm="1">
        <f t="array" ref="AP1114">IF($X1114, "", INDEX(台羅韻母八聲調資料表, $AE1114, $F1114))</f>
        <v>#REF!</v>
      </c>
      <c r="AQ1114" s="298"/>
      <c r="AR1114" s="302" t="e">
        <f t="array" ref="AR1114">IF($W1114, "", INDEX(聲母資料表, $AA1114, $AR$5))</f>
        <v>#REF!</v>
      </c>
      <c r="AS1114" s="303" t="e">
        <f t="array" ref="AS1114">IF($X1114, "", INDEX(韻母資料表, $AD1114, $AS$5))</f>
        <v>#REF!</v>
      </c>
      <c r="AT1114" s="302" t="e">
        <f t="array" ref="AT1114">IF($X1114, "", INDEX(閩拼韻母八聲調資料表, $AE1114, $AJ1114))</f>
        <v>#REF!</v>
      </c>
      <c r="AV1114" s="301" t="b">
        <f t="shared" si="449"/>
        <v>0</v>
      </c>
      <c r="AW1114" s="301" t="str">
        <f>IF( $AV1114, IFERROR( IF(MATCH( $E1114, 顎音化聲母!$H$9:$H$37, 0), TRUE, FALSE), FALSE), "")</f>
        <v/>
      </c>
      <c r="AX1114" s="301" t="str">
        <f t="array" ref="AX1114">IF( AND($AV1114, $AW1114), INDEX(顎音化聲母資料表, MATCH( $D1114 &amp; $E1114, 顎音化聲母!$L$5:$L$136, 0), 3), "")</f>
        <v/>
      </c>
      <c r="AY1114" s="301" t="e">
        <f t="shared" si="448"/>
        <v>#REF!</v>
      </c>
      <c r="AZ1114" s="362" t="e">
        <f t="array" ref="AZ1114">IF($AY1114="", "", IF( $AX1114&lt;&gt;"", $AX1114,INDEX(聲母資料表, $AY1114, $AZ$5)))</f>
        <v>#REF!</v>
      </c>
      <c r="BA1114" s="362" t="e">
        <f t="array" ref="BA1114">IF($X1114, "", INDEX(方音八音反切資料表, $AE1114, $AJ1114))</f>
        <v>#REF!</v>
      </c>
    </row>
    <row r="1115" spans="2:53">
      <c r="B1115" s="307">
        <f t="shared" si="430"/>
        <v>1108</v>
      </c>
      <c r="C1115" s="404" t="e">
        <f>MID(#REF!, B1115, 1)</f>
        <v>#REF!</v>
      </c>
      <c r="D1115" s="312"/>
      <c r="E1115" s="312"/>
      <c r="F1115" s="296"/>
      <c r="G1115" s="418" t="e">
        <f t="shared" si="431"/>
        <v>#REF!</v>
      </c>
      <c r="H1115" s="269" t="e" cm="1">
        <f t="array" ref="H1115">IF( OR($U1115, NOT($V1115), $X1115), "",  $AF1115 &amp; INDEX(中文數值資料表, $AJ1115, 2) &amp; $AC1115)</f>
        <v>#REF!</v>
      </c>
      <c r="I1115" s="332" t="e">
        <f t="shared" si="432"/>
        <v>#REF!</v>
      </c>
      <c r="J1115" s="333" t="e">
        <f t="shared" si="433"/>
        <v>#REF!</v>
      </c>
      <c r="K1115" s="334" t="e">
        <f t="shared" si="434"/>
        <v>#REF!</v>
      </c>
      <c r="L1115" s="335" t="e">
        <f t="shared" si="435"/>
        <v>#REF!</v>
      </c>
      <c r="M1115" s="270" t="e">
        <f t="shared" ca="1" si="436"/>
        <v>#REF!</v>
      </c>
      <c r="N1115" s="270" t="e">
        <f t="shared" ca="1" si="437"/>
        <v>#REF!</v>
      </c>
      <c r="O1115" s="270" t="e">
        <f t="shared" ca="1" si="438"/>
        <v>#REF!</v>
      </c>
      <c r="P1115" s="270" t="e">
        <f t="shared" ca="1" si="452"/>
        <v>#REF!</v>
      </c>
      <c r="Q1115" s="270" t="e">
        <f t="shared" ca="1" si="452"/>
        <v>#REF!</v>
      </c>
      <c r="R1115" s="271" t="e">
        <f t="shared" ca="1" si="439"/>
        <v>#REF!</v>
      </c>
      <c r="S1115" s="271" t="e">
        <f t="shared" ca="1" si="440"/>
        <v>#REF!</v>
      </c>
      <c r="T1115" s="244"/>
      <c r="U1115" s="272" t="b">
        <f t="shared" si="441"/>
        <v>0</v>
      </c>
      <c r="V1115" s="272" t="e">
        <f t="shared" si="442"/>
        <v>#REF!</v>
      </c>
      <c r="W1115" s="272" t="e">
        <f t="shared" si="450"/>
        <v>#REF!</v>
      </c>
      <c r="X1115" s="272" t="e">
        <f t="shared" si="443"/>
        <v>#REF!</v>
      </c>
      <c r="Y1115" s="272" t="e">
        <f t="shared" si="444"/>
        <v>#REF!</v>
      </c>
      <c r="Z1115" s="298"/>
      <c r="AA1115" s="305" t="e">
        <f t="shared" si="445"/>
        <v>#REF!</v>
      </c>
      <c r="AB1115" s="301" t="e" cm="1">
        <f t="array" ref="AB1115">IF( $AA1115="", "", INDEX(聲母資料表, $AA1115, AB$5))</f>
        <v>#REF!</v>
      </c>
      <c r="AC1115" s="301" t="e" cm="1">
        <f t="array" ref="AC1115">IF( $AA1115="", "", INDEX(聲母資料表, $AA1115, AC$5))</f>
        <v>#REF!</v>
      </c>
      <c r="AD1115" s="305" t="e">
        <f t="shared" si="446"/>
        <v>#REF!</v>
      </c>
      <c r="AE1115" s="301" t="e" cm="1">
        <f t="array" ref="AE1115">IF( $X1115, "", INDEX(韻母資料表, AD1115, AE$5))</f>
        <v>#REF!</v>
      </c>
      <c r="AF1115" s="301" t="e" cm="1">
        <f t="array" ref="AF1115">IF( $X1115, "", INDEX(韻母資料表, AE1115, AF$5))</f>
        <v>#REF!</v>
      </c>
      <c r="AG1115" s="298"/>
      <c r="AH1115" s="301" t="e">
        <f t="array" ref="AH1115">IF( $X1115, "", IF( INDEX(韻母資料表, AD1115, $AH$5) = "入聲", TRUE, FALSE) )</f>
        <v>#REF!</v>
      </c>
      <c r="AI1115" s="302" t="e">
        <f t="shared" si="447"/>
        <v>#REF!</v>
      </c>
      <c r="AJ1115" s="302" t="e">
        <f t="shared" si="451"/>
        <v>#REF!</v>
      </c>
      <c r="AK1115" s="362" t="e">
        <f t="array" ref="AK1115">IF( $X1115, "", INDEX(韻母資料表, $AD1115, $AK$5))</f>
        <v>#REF!</v>
      </c>
      <c r="AL1115" s="362" t="e">
        <f t="array" ref="AL1115">IF($X1115, "", INDEX(白話字韻母八聲調資料表, $AE1115, $AJ1115))</f>
        <v>#REF!</v>
      </c>
      <c r="AM1115" s="298"/>
      <c r="AN1115" s="362" t="e" cm="1">
        <f t="array" ref="AN1115">IF($W1115, "", INDEX(聲母資料表, $AA1115, AN$5))</f>
        <v>#REF!</v>
      </c>
      <c r="AO1115" s="367" t="e" cm="1">
        <f t="array" ref="AO1115">IF($X1115, "", INDEX(韻母資料表, $AD1115, AO$5))</f>
        <v>#REF!</v>
      </c>
      <c r="AP1115" s="362" t="e" cm="1">
        <f t="array" ref="AP1115">IF($X1115, "", INDEX(台羅韻母八聲調資料表, $AE1115, $F1115))</f>
        <v>#REF!</v>
      </c>
      <c r="AQ1115" s="298"/>
      <c r="AR1115" s="302" t="e">
        <f t="array" ref="AR1115">IF($W1115, "", INDEX(聲母資料表, $AA1115, $AR$5))</f>
        <v>#REF!</v>
      </c>
      <c r="AS1115" s="303" t="e">
        <f t="array" ref="AS1115">IF($X1115, "", INDEX(韻母資料表, $AD1115, $AS$5))</f>
        <v>#REF!</v>
      </c>
      <c r="AT1115" s="302" t="e">
        <f t="array" ref="AT1115">IF($X1115, "", INDEX(閩拼韻母八聲調資料表, $AE1115, $AJ1115))</f>
        <v>#REF!</v>
      </c>
      <c r="AV1115" s="301" t="b">
        <f t="shared" si="449"/>
        <v>0</v>
      </c>
      <c r="AW1115" s="301" t="str">
        <f>IF( $AV1115, IFERROR( IF(MATCH( $E1115, 顎音化聲母!$H$9:$H$37, 0), TRUE, FALSE), FALSE), "")</f>
        <v/>
      </c>
      <c r="AX1115" s="301" t="str">
        <f t="array" ref="AX1115">IF( AND($AV1115, $AW1115), INDEX(顎音化聲母資料表, MATCH( $D1115 &amp; $E1115, 顎音化聲母!$L$5:$L$136, 0), 3), "")</f>
        <v/>
      </c>
      <c r="AY1115" s="301" t="e">
        <f t="shared" si="448"/>
        <v>#REF!</v>
      </c>
      <c r="AZ1115" s="362" t="e">
        <f t="array" ref="AZ1115">IF($AY1115="", "", IF( $AX1115&lt;&gt;"", $AX1115,INDEX(聲母資料表, $AY1115, $AZ$5)))</f>
        <v>#REF!</v>
      </c>
      <c r="BA1115" s="362" t="e">
        <f t="array" ref="BA1115">IF($X1115, "", INDEX(方音八音反切資料表, $AE1115, $AJ1115))</f>
        <v>#REF!</v>
      </c>
    </row>
    <row r="1116" spans="2:53">
      <c r="B1116" s="307">
        <f t="shared" si="430"/>
        <v>1109</v>
      </c>
      <c r="C1116" s="404" t="e">
        <f>MID(#REF!, B1116, 1)</f>
        <v>#REF!</v>
      </c>
      <c r="D1116" s="312"/>
      <c r="E1116" s="312"/>
      <c r="F1116" s="296"/>
      <c r="G1116" s="418" t="e">
        <f t="shared" si="431"/>
        <v>#REF!</v>
      </c>
      <c r="H1116" s="269" t="e" cm="1">
        <f t="array" ref="H1116">IF( OR($U1116, NOT($V1116), $X1116), "",  $AF1116 &amp; INDEX(中文數值資料表, $AJ1116, 2) &amp; $AC1116)</f>
        <v>#REF!</v>
      </c>
      <c r="I1116" s="332" t="e">
        <f t="shared" si="432"/>
        <v>#REF!</v>
      </c>
      <c r="J1116" s="333" t="e">
        <f t="shared" si="433"/>
        <v>#REF!</v>
      </c>
      <c r="K1116" s="334" t="e">
        <f t="shared" si="434"/>
        <v>#REF!</v>
      </c>
      <c r="L1116" s="335" t="e">
        <f t="shared" si="435"/>
        <v>#REF!</v>
      </c>
      <c r="M1116" s="270" t="e">
        <f t="shared" ca="1" si="436"/>
        <v>#REF!</v>
      </c>
      <c r="N1116" s="270" t="e">
        <f t="shared" ca="1" si="437"/>
        <v>#REF!</v>
      </c>
      <c r="O1116" s="270" t="e">
        <f t="shared" ca="1" si="438"/>
        <v>#REF!</v>
      </c>
      <c r="P1116" s="270" t="e">
        <f t="shared" ca="1" si="452"/>
        <v>#REF!</v>
      </c>
      <c r="Q1116" s="270" t="e">
        <f t="shared" ca="1" si="452"/>
        <v>#REF!</v>
      </c>
      <c r="R1116" s="271" t="e">
        <f t="shared" ca="1" si="439"/>
        <v>#REF!</v>
      </c>
      <c r="S1116" s="271" t="e">
        <f t="shared" ca="1" si="440"/>
        <v>#REF!</v>
      </c>
      <c r="T1116" s="244"/>
      <c r="U1116" s="272" t="b">
        <f t="shared" si="441"/>
        <v>0</v>
      </c>
      <c r="V1116" s="272" t="e">
        <f t="shared" si="442"/>
        <v>#REF!</v>
      </c>
      <c r="W1116" s="272" t="e">
        <f t="shared" si="450"/>
        <v>#REF!</v>
      </c>
      <c r="X1116" s="272" t="e">
        <f t="shared" si="443"/>
        <v>#REF!</v>
      </c>
      <c r="Y1116" s="272" t="e">
        <f t="shared" si="444"/>
        <v>#REF!</v>
      </c>
      <c r="Z1116" s="298"/>
      <c r="AA1116" s="305" t="e">
        <f t="shared" si="445"/>
        <v>#REF!</v>
      </c>
      <c r="AB1116" s="301" t="e" cm="1">
        <f t="array" ref="AB1116">IF( $AA1116="", "", INDEX(聲母資料表, $AA1116, AB$5))</f>
        <v>#REF!</v>
      </c>
      <c r="AC1116" s="301" t="e" cm="1">
        <f t="array" ref="AC1116">IF( $AA1116="", "", INDEX(聲母資料表, $AA1116, AC$5))</f>
        <v>#REF!</v>
      </c>
      <c r="AD1116" s="305" t="e">
        <f t="shared" si="446"/>
        <v>#REF!</v>
      </c>
      <c r="AE1116" s="301" t="e" cm="1">
        <f t="array" ref="AE1116">IF( $X1116, "", INDEX(韻母資料表, AD1116, AE$5))</f>
        <v>#REF!</v>
      </c>
      <c r="AF1116" s="301" t="e" cm="1">
        <f t="array" ref="AF1116">IF( $X1116, "", INDEX(韻母資料表, AE1116, AF$5))</f>
        <v>#REF!</v>
      </c>
      <c r="AG1116" s="298"/>
      <c r="AH1116" s="301" t="e">
        <f t="array" ref="AH1116">IF( $X1116, "", IF( INDEX(韻母資料表, AD1116, $AH$5) = "入聲", TRUE, FALSE) )</f>
        <v>#REF!</v>
      </c>
      <c r="AI1116" s="302" t="e">
        <f t="shared" si="447"/>
        <v>#REF!</v>
      </c>
      <c r="AJ1116" s="302" t="e">
        <f t="shared" si="451"/>
        <v>#REF!</v>
      </c>
      <c r="AK1116" s="362" t="e">
        <f t="array" ref="AK1116">IF( $X1116, "", INDEX(韻母資料表, $AD1116, $AK$5))</f>
        <v>#REF!</v>
      </c>
      <c r="AL1116" s="362" t="e">
        <f t="array" ref="AL1116">IF($X1116, "", INDEX(白話字韻母八聲調資料表, $AE1116, $AJ1116))</f>
        <v>#REF!</v>
      </c>
      <c r="AM1116" s="298"/>
      <c r="AN1116" s="362" t="e" cm="1">
        <f t="array" ref="AN1116">IF($W1116, "", INDEX(聲母資料表, $AA1116, AN$5))</f>
        <v>#REF!</v>
      </c>
      <c r="AO1116" s="367" t="e" cm="1">
        <f t="array" ref="AO1116">IF($X1116, "", INDEX(韻母資料表, $AD1116, AO$5))</f>
        <v>#REF!</v>
      </c>
      <c r="AP1116" s="362" t="e" cm="1">
        <f t="array" ref="AP1116">IF($X1116, "", INDEX(台羅韻母八聲調資料表, $AE1116, $F1116))</f>
        <v>#REF!</v>
      </c>
      <c r="AQ1116" s="298"/>
      <c r="AR1116" s="302" t="e">
        <f t="array" ref="AR1116">IF($W1116, "", INDEX(聲母資料表, $AA1116, $AR$5))</f>
        <v>#REF!</v>
      </c>
      <c r="AS1116" s="303" t="e">
        <f t="array" ref="AS1116">IF($X1116, "", INDEX(韻母資料表, $AD1116, $AS$5))</f>
        <v>#REF!</v>
      </c>
      <c r="AT1116" s="302" t="e">
        <f t="array" ref="AT1116">IF($X1116, "", INDEX(閩拼韻母八聲調資料表, $AE1116, $AJ1116))</f>
        <v>#REF!</v>
      </c>
      <c r="AV1116" s="301" t="b">
        <f t="shared" si="449"/>
        <v>0</v>
      </c>
      <c r="AW1116" s="301" t="str">
        <f>IF( $AV1116, IFERROR( IF(MATCH( $E1116, 顎音化聲母!$H$9:$H$37, 0), TRUE, FALSE), FALSE), "")</f>
        <v/>
      </c>
      <c r="AX1116" s="301" t="str">
        <f t="array" ref="AX1116">IF( AND($AV1116, $AW1116), INDEX(顎音化聲母資料表, MATCH( $D1116 &amp; $E1116, 顎音化聲母!$L$5:$L$136, 0), 3), "")</f>
        <v/>
      </c>
      <c r="AY1116" s="301" t="e">
        <f t="shared" si="448"/>
        <v>#REF!</v>
      </c>
      <c r="AZ1116" s="362" t="e">
        <f t="array" ref="AZ1116">IF($AY1116="", "", IF( $AX1116&lt;&gt;"", $AX1116,INDEX(聲母資料表, $AY1116, $AZ$5)))</f>
        <v>#REF!</v>
      </c>
      <c r="BA1116" s="362" t="e">
        <f t="array" ref="BA1116">IF($X1116, "", INDEX(方音八音反切資料表, $AE1116, $AJ1116))</f>
        <v>#REF!</v>
      </c>
    </row>
    <row r="1117" spans="2:53">
      <c r="B1117" s="307">
        <f t="shared" si="430"/>
        <v>1110</v>
      </c>
      <c r="C1117" s="404" t="e">
        <f>MID(#REF!, B1117, 1)</f>
        <v>#REF!</v>
      </c>
      <c r="D1117" s="312"/>
      <c r="E1117" s="312"/>
      <c r="F1117" s="296"/>
      <c r="G1117" s="418" t="e">
        <f t="shared" si="431"/>
        <v>#REF!</v>
      </c>
      <c r="H1117" s="269" t="e" cm="1">
        <f t="array" ref="H1117">IF( OR($U1117, NOT($V1117), $X1117), "",  $AF1117 &amp; INDEX(中文數值資料表, $AJ1117, 2) &amp; $AC1117)</f>
        <v>#REF!</v>
      </c>
      <c r="I1117" s="332" t="e">
        <f t="shared" si="432"/>
        <v>#REF!</v>
      </c>
      <c r="J1117" s="333" t="e">
        <f t="shared" si="433"/>
        <v>#REF!</v>
      </c>
      <c r="K1117" s="334" t="e">
        <f t="shared" si="434"/>
        <v>#REF!</v>
      </c>
      <c r="L1117" s="335" t="e">
        <f t="shared" si="435"/>
        <v>#REF!</v>
      </c>
      <c r="M1117" s="270" t="e">
        <f t="shared" ca="1" si="436"/>
        <v>#REF!</v>
      </c>
      <c r="N1117" s="270" t="e">
        <f t="shared" ca="1" si="437"/>
        <v>#REF!</v>
      </c>
      <c r="O1117" s="270" t="e">
        <f t="shared" ca="1" si="438"/>
        <v>#REF!</v>
      </c>
      <c r="P1117" s="270" t="e">
        <f t="shared" ca="1" si="452"/>
        <v>#REF!</v>
      </c>
      <c r="Q1117" s="270" t="e">
        <f t="shared" ca="1" si="452"/>
        <v>#REF!</v>
      </c>
      <c r="R1117" s="271" t="e">
        <f t="shared" ca="1" si="439"/>
        <v>#REF!</v>
      </c>
      <c r="S1117" s="271" t="e">
        <f t="shared" ca="1" si="440"/>
        <v>#REF!</v>
      </c>
      <c r="T1117" s="244"/>
      <c r="U1117" s="272" t="b">
        <f t="shared" si="441"/>
        <v>0</v>
      </c>
      <c r="V1117" s="272" t="e">
        <f t="shared" si="442"/>
        <v>#REF!</v>
      </c>
      <c r="W1117" s="272" t="e">
        <f t="shared" si="450"/>
        <v>#REF!</v>
      </c>
      <c r="X1117" s="272" t="e">
        <f t="shared" si="443"/>
        <v>#REF!</v>
      </c>
      <c r="Y1117" s="272" t="e">
        <f t="shared" si="444"/>
        <v>#REF!</v>
      </c>
      <c r="Z1117" s="298"/>
      <c r="AA1117" s="305" t="e">
        <f t="shared" si="445"/>
        <v>#REF!</v>
      </c>
      <c r="AB1117" s="301" t="e" cm="1">
        <f t="array" ref="AB1117">IF( $AA1117="", "", INDEX(聲母資料表, $AA1117, AB$5))</f>
        <v>#REF!</v>
      </c>
      <c r="AC1117" s="301" t="e" cm="1">
        <f t="array" ref="AC1117">IF( $AA1117="", "", INDEX(聲母資料表, $AA1117, AC$5))</f>
        <v>#REF!</v>
      </c>
      <c r="AD1117" s="305" t="e">
        <f t="shared" si="446"/>
        <v>#REF!</v>
      </c>
      <c r="AE1117" s="301" t="e" cm="1">
        <f t="array" ref="AE1117">IF( $X1117, "", INDEX(韻母資料表, AD1117, AE$5))</f>
        <v>#REF!</v>
      </c>
      <c r="AF1117" s="301" t="e" cm="1">
        <f t="array" ref="AF1117">IF( $X1117, "", INDEX(韻母資料表, AE1117, AF$5))</f>
        <v>#REF!</v>
      </c>
      <c r="AG1117" s="298"/>
      <c r="AH1117" s="301" t="e">
        <f t="array" ref="AH1117">IF( $X1117, "", IF( INDEX(韻母資料表, AD1117, $AH$5) = "入聲", TRUE, FALSE) )</f>
        <v>#REF!</v>
      </c>
      <c r="AI1117" s="302" t="e">
        <f t="shared" si="447"/>
        <v>#REF!</v>
      </c>
      <c r="AJ1117" s="302" t="e">
        <f t="shared" si="451"/>
        <v>#REF!</v>
      </c>
      <c r="AK1117" s="362" t="e">
        <f t="array" ref="AK1117">IF( $X1117, "", INDEX(韻母資料表, $AD1117, $AK$5))</f>
        <v>#REF!</v>
      </c>
      <c r="AL1117" s="362" t="e">
        <f t="array" ref="AL1117">IF($X1117, "", INDEX(白話字韻母八聲調資料表, $AE1117, $AJ1117))</f>
        <v>#REF!</v>
      </c>
      <c r="AM1117" s="298"/>
      <c r="AN1117" s="362" t="e" cm="1">
        <f t="array" ref="AN1117">IF($W1117, "", INDEX(聲母資料表, $AA1117, AN$5))</f>
        <v>#REF!</v>
      </c>
      <c r="AO1117" s="367" t="e" cm="1">
        <f t="array" ref="AO1117">IF($X1117, "", INDEX(韻母資料表, $AD1117, AO$5))</f>
        <v>#REF!</v>
      </c>
      <c r="AP1117" s="362" t="e" cm="1">
        <f t="array" ref="AP1117">IF($X1117, "", INDEX(台羅韻母八聲調資料表, $AE1117, $F1117))</f>
        <v>#REF!</v>
      </c>
      <c r="AQ1117" s="298"/>
      <c r="AR1117" s="302" t="e">
        <f t="array" ref="AR1117">IF($W1117, "", INDEX(聲母資料表, $AA1117, $AR$5))</f>
        <v>#REF!</v>
      </c>
      <c r="AS1117" s="303" t="e">
        <f t="array" ref="AS1117">IF($X1117, "", INDEX(韻母資料表, $AD1117, $AS$5))</f>
        <v>#REF!</v>
      </c>
      <c r="AT1117" s="302" t="e">
        <f t="array" ref="AT1117">IF($X1117, "", INDEX(閩拼韻母八聲調資料表, $AE1117, $AJ1117))</f>
        <v>#REF!</v>
      </c>
      <c r="AV1117" s="301" t="b">
        <f t="shared" si="449"/>
        <v>0</v>
      </c>
      <c r="AW1117" s="301" t="str">
        <f>IF( $AV1117, IFERROR( IF(MATCH( $E1117, 顎音化聲母!$H$9:$H$37, 0), TRUE, FALSE), FALSE), "")</f>
        <v/>
      </c>
      <c r="AX1117" s="301" t="str">
        <f t="array" ref="AX1117">IF( AND($AV1117, $AW1117), INDEX(顎音化聲母資料表, MATCH( $D1117 &amp; $E1117, 顎音化聲母!$L$5:$L$136, 0), 3), "")</f>
        <v/>
      </c>
      <c r="AY1117" s="301" t="e">
        <f t="shared" si="448"/>
        <v>#REF!</v>
      </c>
      <c r="AZ1117" s="362" t="e">
        <f t="array" ref="AZ1117">IF($AY1117="", "", IF( $AX1117&lt;&gt;"", $AX1117,INDEX(聲母資料表, $AY1117, $AZ$5)))</f>
        <v>#REF!</v>
      </c>
      <c r="BA1117" s="362" t="e">
        <f t="array" ref="BA1117">IF($X1117, "", INDEX(方音八音反切資料表, $AE1117, $AJ1117))</f>
        <v>#REF!</v>
      </c>
    </row>
    <row r="1118" spans="2:53">
      <c r="B1118" s="307">
        <f t="shared" si="430"/>
        <v>1111</v>
      </c>
      <c r="C1118" s="404" t="e">
        <f>MID(#REF!, B1118, 1)</f>
        <v>#REF!</v>
      </c>
      <c r="D1118" s="312"/>
      <c r="E1118" s="312"/>
      <c r="F1118" s="296"/>
      <c r="G1118" s="418" t="e">
        <f t="shared" si="431"/>
        <v>#REF!</v>
      </c>
      <c r="H1118" s="269" t="e" cm="1">
        <f t="array" ref="H1118">IF( OR($U1118, NOT($V1118), $X1118), "",  $AF1118 &amp; INDEX(中文數值資料表, $AJ1118, 2) &amp; $AC1118)</f>
        <v>#REF!</v>
      </c>
      <c r="I1118" s="332" t="e">
        <f t="shared" si="432"/>
        <v>#REF!</v>
      </c>
      <c r="J1118" s="333" t="e">
        <f t="shared" si="433"/>
        <v>#REF!</v>
      </c>
      <c r="K1118" s="334" t="e">
        <f t="shared" si="434"/>
        <v>#REF!</v>
      </c>
      <c r="L1118" s="335" t="e">
        <f t="shared" si="435"/>
        <v>#REF!</v>
      </c>
      <c r="M1118" s="270" t="e">
        <f t="shared" ca="1" si="436"/>
        <v>#REF!</v>
      </c>
      <c r="N1118" s="270" t="e">
        <f t="shared" ca="1" si="437"/>
        <v>#REF!</v>
      </c>
      <c r="O1118" s="270" t="e">
        <f t="shared" ca="1" si="438"/>
        <v>#REF!</v>
      </c>
      <c r="P1118" s="270" t="e">
        <f t="shared" ca="1" si="452"/>
        <v>#REF!</v>
      </c>
      <c r="Q1118" s="270" t="e">
        <f t="shared" ca="1" si="452"/>
        <v>#REF!</v>
      </c>
      <c r="R1118" s="271" t="e">
        <f t="shared" ca="1" si="439"/>
        <v>#REF!</v>
      </c>
      <c r="S1118" s="271" t="e">
        <f t="shared" ca="1" si="440"/>
        <v>#REF!</v>
      </c>
      <c r="T1118" s="244"/>
      <c r="U1118" s="272" t="b">
        <f t="shared" si="441"/>
        <v>0</v>
      </c>
      <c r="V1118" s="272" t="e">
        <f t="shared" si="442"/>
        <v>#REF!</v>
      </c>
      <c r="W1118" s="272" t="e">
        <f t="shared" si="450"/>
        <v>#REF!</v>
      </c>
      <c r="X1118" s="272" t="e">
        <f t="shared" si="443"/>
        <v>#REF!</v>
      </c>
      <c r="Y1118" s="272" t="e">
        <f t="shared" si="444"/>
        <v>#REF!</v>
      </c>
      <c r="Z1118" s="298"/>
      <c r="AA1118" s="305" t="e">
        <f t="shared" si="445"/>
        <v>#REF!</v>
      </c>
      <c r="AB1118" s="301" t="e" cm="1">
        <f t="array" ref="AB1118">IF( $AA1118="", "", INDEX(聲母資料表, $AA1118, AB$5))</f>
        <v>#REF!</v>
      </c>
      <c r="AC1118" s="301" t="e" cm="1">
        <f t="array" ref="AC1118">IF( $AA1118="", "", INDEX(聲母資料表, $AA1118, AC$5))</f>
        <v>#REF!</v>
      </c>
      <c r="AD1118" s="305" t="e">
        <f t="shared" si="446"/>
        <v>#REF!</v>
      </c>
      <c r="AE1118" s="301" t="e" cm="1">
        <f t="array" ref="AE1118">IF( $X1118, "", INDEX(韻母資料表, AD1118, AE$5))</f>
        <v>#REF!</v>
      </c>
      <c r="AF1118" s="301" t="e" cm="1">
        <f t="array" ref="AF1118">IF( $X1118, "", INDEX(韻母資料表, AE1118, AF$5))</f>
        <v>#REF!</v>
      </c>
      <c r="AG1118" s="298"/>
      <c r="AH1118" s="301" t="e">
        <f t="array" ref="AH1118">IF( $X1118, "", IF( INDEX(韻母資料表, AD1118, $AH$5) = "入聲", TRUE, FALSE) )</f>
        <v>#REF!</v>
      </c>
      <c r="AI1118" s="302" t="e">
        <f t="shared" si="447"/>
        <v>#REF!</v>
      </c>
      <c r="AJ1118" s="302" t="e">
        <f t="shared" si="451"/>
        <v>#REF!</v>
      </c>
      <c r="AK1118" s="362" t="e">
        <f t="array" ref="AK1118">IF( $X1118, "", INDEX(韻母資料表, $AD1118, $AK$5))</f>
        <v>#REF!</v>
      </c>
      <c r="AL1118" s="362" t="e">
        <f t="array" ref="AL1118">IF($X1118, "", INDEX(白話字韻母八聲調資料表, $AE1118, $AJ1118))</f>
        <v>#REF!</v>
      </c>
      <c r="AM1118" s="298"/>
      <c r="AN1118" s="362" t="e" cm="1">
        <f t="array" ref="AN1118">IF($W1118, "", INDEX(聲母資料表, $AA1118, AN$5))</f>
        <v>#REF!</v>
      </c>
      <c r="AO1118" s="367" t="e" cm="1">
        <f t="array" ref="AO1118">IF($X1118, "", INDEX(韻母資料表, $AD1118, AO$5))</f>
        <v>#REF!</v>
      </c>
      <c r="AP1118" s="362" t="e" cm="1">
        <f t="array" ref="AP1118">IF($X1118, "", INDEX(台羅韻母八聲調資料表, $AE1118, $F1118))</f>
        <v>#REF!</v>
      </c>
      <c r="AQ1118" s="298"/>
      <c r="AR1118" s="302" t="e">
        <f t="array" ref="AR1118">IF($W1118, "", INDEX(聲母資料表, $AA1118, $AR$5))</f>
        <v>#REF!</v>
      </c>
      <c r="AS1118" s="303" t="e">
        <f t="array" ref="AS1118">IF($X1118, "", INDEX(韻母資料表, $AD1118, $AS$5))</f>
        <v>#REF!</v>
      </c>
      <c r="AT1118" s="302" t="e">
        <f t="array" ref="AT1118">IF($X1118, "", INDEX(閩拼韻母八聲調資料表, $AE1118, $AJ1118))</f>
        <v>#REF!</v>
      </c>
      <c r="AV1118" s="301" t="b">
        <f t="shared" si="449"/>
        <v>0</v>
      </c>
      <c r="AW1118" s="301" t="str">
        <f>IF( $AV1118, IFERROR( IF(MATCH( $E1118, 顎音化聲母!$H$9:$H$37, 0), TRUE, FALSE), FALSE), "")</f>
        <v/>
      </c>
      <c r="AX1118" s="301" t="str">
        <f t="array" ref="AX1118">IF( AND($AV1118, $AW1118), INDEX(顎音化聲母資料表, MATCH( $D1118 &amp; $E1118, 顎音化聲母!$L$5:$L$136, 0), 3), "")</f>
        <v/>
      </c>
      <c r="AY1118" s="301" t="e">
        <f t="shared" si="448"/>
        <v>#REF!</v>
      </c>
      <c r="AZ1118" s="362" t="e">
        <f t="array" ref="AZ1118">IF($AY1118="", "", IF( $AX1118&lt;&gt;"", $AX1118,INDEX(聲母資料表, $AY1118, $AZ$5)))</f>
        <v>#REF!</v>
      </c>
      <c r="BA1118" s="362" t="e">
        <f t="array" ref="BA1118">IF($X1118, "", INDEX(方音八音反切資料表, $AE1118, $AJ1118))</f>
        <v>#REF!</v>
      </c>
    </row>
    <row r="1119" spans="2:53">
      <c r="B1119" s="307">
        <f t="shared" si="430"/>
        <v>1112</v>
      </c>
      <c r="C1119" s="404" t="e">
        <f>MID(#REF!, B1119, 1)</f>
        <v>#REF!</v>
      </c>
      <c r="D1119" s="312"/>
      <c r="E1119" s="312"/>
      <c r="F1119" s="296"/>
      <c r="G1119" s="418" t="e">
        <f t="shared" si="431"/>
        <v>#REF!</v>
      </c>
      <c r="H1119" s="269" t="e" cm="1">
        <f t="array" ref="H1119">IF( OR($U1119, NOT($V1119), $X1119), "",  $AF1119 &amp; INDEX(中文數值資料表, $AJ1119, 2) &amp; $AC1119)</f>
        <v>#REF!</v>
      </c>
      <c r="I1119" s="332" t="e">
        <f t="shared" si="432"/>
        <v>#REF!</v>
      </c>
      <c r="J1119" s="333" t="e">
        <f t="shared" si="433"/>
        <v>#REF!</v>
      </c>
      <c r="K1119" s="334" t="e">
        <f t="shared" si="434"/>
        <v>#REF!</v>
      </c>
      <c r="L1119" s="335" t="e">
        <f t="shared" si="435"/>
        <v>#REF!</v>
      </c>
      <c r="M1119" s="270" t="e">
        <f t="shared" ca="1" si="436"/>
        <v>#REF!</v>
      </c>
      <c r="N1119" s="270" t="e">
        <f t="shared" ca="1" si="437"/>
        <v>#REF!</v>
      </c>
      <c r="O1119" s="270" t="e">
        <f t="shared" ca="1" si="438"/>
        <v>#REF!</v>
      </c>
      <c r="P1119" s="270" t="e">
        <f t="shared" ca="1" si="452"/>
        <v>#REF!</v>
      </c>
      <c r="Q1119" s="270" t="e">
        <f t="shared" ca="1" si="452"/>
        <v>#REF!</v>
      </c>
      <c r="R1119" s="271" t="e">
        <f t="shared" ca="1" si="439"/>
        <v>#REF!</v>
      </c>
      <c r="S1119" s="271" t="e">
        <f t="shared" ca="1" si="440"/>
        <v>#REF!</v>
      </c>
      <c r="T1119" s="244"/>
      <c r="U1119" s="272" t="b">
        <f t="shared" si="441"/>
        <v>0</v>
      </c>
      <c r="V1119" s="272" t="e">
        <f t="shared" si="442"/>
        <v>#REF!</v>
      </c>
      <c r="W1119" s="272" t="e">
        <f t="shared" si="450"/>
        <v>#REF!</v>
      </c>
      <c r="X1119" s="272" t="e">
        <f t="shared" si="443"/>
        <v>#REF!</v>
      </c>
      <c r="Y1119" s="272" t="e">
        <f t="shared" si="444"/>
        <v>#REF!</v>
      </c>
      <c r="Z1119" s="298"/>
      <c r="AA1119" s="305" t="e">
        <f t="shared" si="445"/>
        <v>#REF!</v>
      </c>
      <c r="AB1119" s="301" t="e" cm="1">
        <f t="array" ref="AB1119">IF( $AA1119="", "", INDEX(聲母資料表, $AA1119, AB$5))</f>
        <v>#REF!</v>
      </c>
      <c r="AC1119" s="301" t="e" cm="1">
        <f t="array" ref="AC1119">IF( $AA1119="", "", INDEX(聲母資料表, $AA1119, AC$5))</f>
        <v>#REF!</v>
      </c>
      <c r="AD1119" s="305" t="e">
        <f t="shared" si="446"/>
        <v>#REF!</v>
      </c>
      <c r="AE1119" s="301" t="e" cm="1">
        <f t="array" ref="AE1119">IF( $X1119, "", INDEX(韻母資料表, AD1119, AE$5))</f>
        <v>#REF!</v>
      </c>
      <c r="AF1119" s="301" t="e" cm="1">
        <f t="array" ref="AF1119">IF( $X1119, "", INDEX(韻母資料表, AE1119, AF$5))</f>
        <v>#REF!</v>
      </c>
      <c r="AG1119" s="298"/>
      <c r="AH1119" s="301" t="e">
        <f t="array" ref="AH1119">IF( $X1119, "", IF( INDEX(韻母資料表, AD1119, $AH$5) = "入聲", TRUE, FALSE) )</f>
        <v>#REF!</v>
      </c>
      <c r="AI1119" s="302" t="e">
        <f t="shared" si="447"/>
        <v>#REF!</v>
      </c>
      <c r="AJ1119" s="302" t="e">
        <f t="shared" si="451"/>
        <v>#REF!</v>
      </c>
      <c r="AK1119" s="362" t="e">
        <f t="array" ref="AK1119">IF( $X1119, "", INDEX(韻母資料表, $AD1119, $AK$5))</f>
        <v>#REF!</v>
      </c>
      <c r="AL1119" s="362" t="e">
        <f t="array" ref="AL1119">IF($X1119, "", INDEX(白話字韻母八聲調資料表, $AE1119, $AJ1119))</f>
        <v>#REF!</v>
      </c>
      <c r="AM1119" s="298"/>
      <c r="AN1119" s="362" t="e" cm="1">
        <f t="array" ref="AN1119">IF($W1119, "", INDEX(聲母資料表, $AA1119, AN$5))</f>
        <v>#REF!</v>
      </c>
      <c r="AO1119" s="367" t="e" cm="1">
        <f t="array" ref="AO1119">IF($X1119, "", INDEX(韻母資料表, $AD1119, AO$5))</f>
        <v>#REF!</v>
      </c>
      <c r="AP1119" s="362" t="e" cm="1">
        <f t="array" ref="AP1119">IF($X1119, "", INDEX(台羅韻母八聲調資料表, $AE1119, $F1119))</f>
        <v>#REF!</v>
      </c>
      <c r="AQ1119" s="298"/>
      <c r="AR1119" s="302" t="e">
        <f t="array" ref="AR1119">IF($W1119, "", INDEX(聲母資料表, $AA1119, $AR$5))</f>
        <v>#REF!</v>
      </c>
      <c r="AS1119" s="303" t="e">
        <f t="array" ref="AS1119">IF($X1119, "", INDEX(韻母資料表, $AD1119, $AS$5))</f>
        <v>#REF!</v>
      </c>
      <c r="AT1119" s="302" t="e">
        <f t="array" ref="AT1119">IF($X1119, "", INDEX(閩拼韻母八聲調資料表, $AE1119, $AJ1119))</f>
        <v>#REF!</v>
      </c>
      <c r="AV1119" s="301" t="b">
        <f t="shared" si="449"/>
        <v>0</v>
      </c>
      <c r="AW1119" s="301" t="str">
        <f>IF( $AV1119, IFERROR( IF(MATCH( $E1119, 顎音化聲母!$H$9:$H$37, 0), TRUE, FALSE), FALSE), "")</f>
        <v/>
      </c>
      <c r="AX1119" s="301" t="str">
        <f t="array" ref="AX1119">IF( AND($AV1119, $AW1119), INDEX(顎音化聲母資料表, MATCH( $D1119 &amp; $E1119, 顎音化聲母!$L$5:$L$136, 0), 3), "")</f>
        <v/>
      </c>
      <c r="AY1119" s="301" t="e">
        <f t="shared" si="448"/>
        <v>#REF!</v>
      </c>
      <c r="AZ1119" s="362" t="e">
        <f t="array" ref="AZ1119">IF($AY1119="", "", IF( $AX1119&lt;&gt;"", $AX1119,INDEX(聲母資料表, $AY1119, $AZ$5)))</f>
        <v>#REF!</v>
      </c>
      <c r="BA1119" s="362" t="e">
        <f t="array" ref="BA1119">IF($X1119, "", INDEX(方音八音反切資料表, $AE1119, $AJ1119))</f>
        <v>#REF!</v>
      </c>
    </row>
    <row r="1120" spans="2:53">
      <c r="B1120" s="307">
        <f t="shared" si="430"/>
        <v>1113</v>
      </c>
      <c r="C1120" s="404" t="e">
        <f>MID(#REF!, B1120, 1)</f>
        <v>#REF!</v>
      </c>
      <c r="D1120" s="312"/>
      <c r="E1120" s="312"/>
      <c r="F1120" s="296"/>
      <c r="G1120" s="418" t="e">
        <f t="shared" si="431"/>
        <v>#REF!</v>
      </c>
      <c r="H1120" s="269" t="e" cm="1">
        <f t="array" ref="H1120">IF( OR($U1120, NOT($V1120), $X1120), "",  $AF1120 &amp; INDEX(中文數值資料表, $AJ1120, 2) &amp; $AC1120)</f>
        <v>#REF!</v>
      </c>
      <c r="I1120" s="332" t="e">
        <f t="shared" si="432"/>
        <v>#REF!</v>
      </c>
      <c r="J1120" s="333" t="e">
        <f t="shared" si="433"/>
        <v>#REF!</v>
      </c>
      <c r="K1120" s="334" t="e">
        <f t="shared" si="434"/>
        <v>#REF!</v>
      </c>
      <c r="L1120" s="335" t="e">
        <f t="shared" si="435"/>
        <v>#REF!</v>
      </c>
      <c r="M1120" s="270" t="e">
        <f t="shared" ca="1" si="436"/>
        <v>#REF!</v>
      </c>
      <c r="N1120" s="270" t="e">
        <f t="shared" ca="1" si="437"/>
        <v>#REF!</v>
      </c>
      <c r="O1120" s="270" t="e">
        <f t="shared" ca="1" si="438"/>
        <v>#REF!</v>
      </c>
      <c r="P1120" s="270" t="e">
        <f t="shared" ca="1" si="452"/>
        <v>#REF!</v>
      </c>
      <c r="Q1120" s="270" t="e">
        <f t="shared" ca="1" si="452"/>
        <v>#REF!</v>
      </c>
      <c r="R1120" s="271" t="e">
        <f t="shared" ca="1" si="439"/>
        <v>#REF!</v>
      </c>
      <c r="S1120" s="271" t="e">
        <f t="shared" ca="1" si="440"/>
        <v>#REF!</v>
      </c>
      <c r="T1120" s="244"/>
      <c r="U1120" s="272" t="b">
        <f t="shared" si="441"/>
        <v>0</v>
      </c>
      <c r="V1120" s="272" t="e">
        <f t="shared" si="442"/>
        <v>#REF!</v>
      </c>
      <c r="W1120" s="272" t="e">
        <f t="shared" si="450"/>
        <v>#REF!</v>
      </c>
      <c r="X1120" s="272" t="e">
        <f t="shared" si="443"/>
        <v>#REF!</v>
      </c>
      <c r="Y1120" s="272" t="e">
        <f t="shared" si="444"/>
        <v>#REF!</v>
      </c>
      <c r="Z1120" s="298"/>
      <c r="AA1120" s="305" t="e">
        <f t="shared" si="445"/>
        <v>#REF!</v>
      </c>
      <c r="AB1120" s="301" t="e" cm="1">
        <f t="array" ref="AB1120">IF( $AA1120="", "", INDEX(聲母資料表, $AA1120, AB$5))</f>
        <v>#REF!</v>
      </c>
      <c r="AC1120" s="301" t="e" cm="1">
        <f t="array" ref="AC1120">IF( $AA1120="", "", INDEX(聲母資料表, $AA1120, AC$5))</f>
        <v>#REF!</v>
      </c>
      <c r="AD1120" s="305" t="e">
        <f t="shared" si="446"/>
        <v>#REF!</v>
      </c>
      <c r="AE1120" s="301" t="e" cm="1">
        <f t="array" ref="AE1120">IF( $X1120, "", INDEX(韻母資料表, AD1120, AE$5))</f>
        <v>#REF!</v>
      </c>
      <c r="AF1120" s="301" t="e" cm="1">
        <f t="array" ref="AF1120">IF( $X1120, "", INDEX(韻母資料表, AE1120, AF$5))</f>
        <v>#REF!</v>
      </c>
      <c r="AG1120" s="298"/>
      <c r="AH1120" s="301" t="e">
        <f t="array" ref="AH1120">IF( $X1120, "", IF( INDEX(韻母資料表, AD1120, $AH$5) = "入聲", TRUE, FALSE) )</f>
        <v>#REF!</v>
      </c>
      <c r="AI1120" s="302" t="e">
        <f t="shared" si="447"/>
        <v>#REF!</v>
      </c>
      <c r="AJ1120" s="302" t="e">
        <f t="shared" si="451"/>
        <v>#REF!</v>
      </c>
      <c r="AK1120" s="362" t="e">
        <f t="array" ref="AK1120">IF( $X1120, "", INDEX(韻母資料表, $AD1120, $AK$5))</f>
        <v>#REF!</v>
      </c>
      <c r="AL1120" s="362" t="e">
        <f t="array" ref="AL1120">IF($X1120, "", INDEX(白話字韻母八聲調資料表, $AE1120, $AJ1120))</f>
        <v>#REF!</v>
      </c>
      <c r="AM1120" s="298"/>
      <c r="AN1120" s="362" t="e" cm="1">
        <f t="array" ref="AN1120">IF($W1120, "", INDEX(聲母資料表, $AA1120, AN$5))</f>
        <v>#REF!</v>
      </c>
      <c r="AO1120" s="367" t="e" cm="1">
        <f t="array" ref="AO1120">IF($X1120, "", INDEX(韻母資料表, $AD1120, AO$5))</f>
        <v>#REF!</v>
      </c>
      <c r="AP1120" s="362" t="e" cm="1">
        <f t="array" ref="AP1120">IF($X1120, "", INDEX(台羅韻母八聲調資料表, $AE1120, $F1120))</f>
        <v>#REF!</v>
      </c>
      <c r="AQ1120" s="298"/>
      <c r="AR1120" s="302" t="e">
        <f t="array" ref="AR1120">IF($W1120, "", INDEX(聲母資料表, $AA1120, $AR$5))</f>
        <v>#REF!</v>
      </c>
      <c r="AS1120" s="303" t="e">
        <f t="array" ref="AS1120">IF($X1120, "", INDEX(韻母資料表, $AD1120, $AS$5))</f>
        <v>#REF!</v>
      </c>
      <c r="AT1120" s="302" t="e">
        <f t="array" ref="AT1120">IF($X1120, "", INDEX(閩拼韻母八聲調資料表, $AE1120, $AJ1120))</f>
        <v>#REF!</v>
      </c>
      <c r="AV1120" s="301" t="b">
        <f t="shared" si="449"/>
        <v>0</v>
      </c>
      <c r="AW1120" s="301" t="str">
        <f>IF( $AV1120, IFERROR( IF(MATCH( $E1120, 顎音化聲母!$H$9:$H$37, 0), TRUE, FALSE), FALSE), "")</f>
        <v/>
      </c>
      <c r="AX1120" s="301" t="str">
        <f t="array" ref="AX1120">IF( AND($AV1120, $AW1120), INDEX(顎音化聲母資料表, MATCH( $D1120 &amp; $E1120, 顎音化聲母!$L$5:$L$136, 0), 3), "")</f>
        <v/>
      </c>
      <c r="AY1120" s="301" t="e">
        <f t="shared" si="448"/>
        <v>#REF!</v>
      </c>
      <c r="AZ1120" s="362" t="e">
        <f t="array" ref="AZ1120">IF($AY1120="", "", IF( $AX1120&lt;&gt;"", $AX1120,INDEX(聲母資料表, $AY1120, $AZ$5)))</f>
        <v>#REF!</v>
      </c>
      <c r="BA1120" s="362" t="e">
        <f t="array" ref="BA1120">IF($X1120, "", INDEX(方音八音反切資料表, $AE1120, $AJ1120))</f>
        <v>#REF!</v>
      </c>
    </row>
    <row r="1121" spans="2:53">
      <c r="B1121" s="307">
        <f t="shared" si="430"/>
        <v>1114</v>
      </c>
      <c r="C1121" s="404" t="e">
        <f>MID(#REF!, B1121, 1)</f>
        <v>#REF!</v>
      </c>
      <c r="D1121" s="312"/>
      <c r="E1121" s="312"/>
      <c r="F1121" s="296"/>
      <c r="G1121" s="418" t="e">
        <f t="shared" si="431"/>
        <v>#REF!</v>
      </c>
      <c r="H1121" s="269" t="e" cm="1">
        <f t="array" ref="H1121">IF( OR($U1121, NOT($V1121), $X1121), "",  $AF1121 &amp; INDEX(中文數值資料表, $AJ1121, 2) &amp; $AC1121)</f>
        <v>#REF!</v>
      </c>
      <c r="I1121" s="332" t="e">
        <f t="shared" si="432"/>
        <v>#REF!</v>
      </c>
      <c r="J1121" s="333" t="e">
        <f t="shared" si="433"/>
        <v>#REF!</v>
      </c>
      <c r="K1121" s="334" t="e">
        <f t="shared" si="434"/>
        <v>#REF!</v>
      </c>
      <c r="L1121" s="335" t="e">
        <f t="shared" si="435"/>
        <v>#REF!</v>
      </c>
      <c r="M1121" s="270" t="e">
        <f t="shared" ca="1" si="436"/>
        <v>#REF!</v>
      </c>
      <c r="N1121" s="270" t="e">
        <f t="shared" ca="1" si="437"/>
        <v>#REF!</v>
      </c>
      <c r="O1121" s="270" t="e">
        <f t="shared" ca="1" si="438"/>
        <v>#REF!</v>
      </c>
      <c r="P1121" s="270" t="e">
        <f t="shared" ca="1" si="452"/>
        <v>#REF!</v>
      </c>
      <c r="Q1121" s="270" t="e">
        <f t="shared" ca="1" si="452"/>
        <v>#REF!</v>
      </c>
      <c r="R1121" s="271" t="e">
        <f t="shared" ca="1" si="439"/>
        <v>#REF!</v>
      </c>
      <c r="S1121" s="271" t="e">
        <f t="shared" ca="1" si="440"/>
        <v>#REF!</v>
      </c>
      <c r="T1121" s="244"/>
      <c r="U1121" s="272" t="b">
        <f t="shared" si="441"/>
        <v>0</v>
      </c>
      <c r="V1121" s="272" t="e">
        <f t="shared" si="442"/>
        <v>#REF!</v>
      </c>
      <c r="W1121" s="272" t="e">
        <f t="shared" si="450"/>
        <v>#REF!</v>
      </c>
      <c r="X1121" s="272" t="e">
        <f t="shared" si="443"/>
        <v>#REF!</v>
      </c>
      <c r="Y1121" s="272" t="e">
        <f t="shared" si="444"/>
        <v>#REF!</v>
      </c>
      <c r="Z1121" s="298"/>
      <c r="AA1121" s="305" t="e">
        <f t="shared" si="445"/>
        <v>#REF!</v>
      </c>
      <c r="AB1121" s="301" t="e" cm="1">
        <f t="array" ref="AB1121">IF( $AA1121="", "", INDEX(聲母資料表, $AA1121, AB$5))</f>
        <v>#REF!</v>
      </c>
      <c r="AC1121" s="301" t="e" cm="1">
        <f t="array" ref="AC1121">IF( $AA1121="", "", INDEX(聲母資料表, $AA1121, AC$5))</f>
        <v>#REF!</v>
      </c>
      <c r="AD1121" s="305" t="e">
        <f t="shared" si="446"/>
        <v>#REF!</v>
      </c>
      <c r="AE1121" s="301" t="e" cm="1">
        <f t="array" ref="AE1121">IF( $X1121, "", INDEX(韻母資料表, AD1121, AE$5))</f>
        <v>#REF!</v>
      </c>
      <c r="AF1121" s="301" t="e" cm="1">
        <f t="array" ref="AF1121">IF( $X1121, "", INDEX(韻母資料表, AE1121, AF$5))</f>
        <v>#REF!</v>
      </c>
      <c r="AG1121" s="298"/>
      <c r="AH1121" s="301" t="e">
        <f t="array" ref="AH1121">IF( $X1121, "", IF( INDEX(韻母資料表, AD1121, $AH$5) = "入聲", TRUE, FALSE) )</f>
        <v>#REF!</v>
      </c>
      <c r="AI1121" s="302" t="e">
        <f t="shared" si="447"/>
        <v>#REF!</v>
      </c>
      <c r="AJ1121" s="302" t="e">
        <f t="shared" si="451"/>
        <v>#REF!</v>
      </c>
      <c r="AK1121" s="362" t="e">
        <f t="array" ref="AK1121">IF( $X1121, "", INDEX(韻母資料表, $AD1121, $AK$5))</f>
        <v>#REF!</v>
      </c>
      <c r="AL1121" s="362" t="e">
        <f t="array" ref="AL1121">IF($X1121, "", INDEX(白話字韻母八聲調資料表, $AE1121, $AJ1121))</f>
        <v>#REF!</v>
      </c>
      <c r="AM1121" s="298"/>
      <c r="AN1121" s="362" t="e" cm="1">
        <f t="array" ref="AN1121">IF($W1121, "", INDEX(聲母資料表, $AA1121, AN$5))</f>
        <v>#REF!</v>
      </c>
      <c r="AO1121" s="367" t="e" cm="1">
        <f t="array" ref="AO1121">IF($X1121, "", INDEX(韻母資料表, $AD1121, AO$5))</f>
        <v>#REF!</v>
      </c>
      <c r="AP1121" s="362" t="e" cm="1">
        <f t="array" ref="AP1121">IF($X1121, "", INDEX(台羅韻母八聲調資料表, $AE1121, $F1121))</f>
        <v>#REF!</v>
      </c>
      <c r="AQ1121" s="298"/>
      <c r="AR1121" s="302" t="e">
        <f t="array" ref="AR1121">IF($W1121, "", INDEX(聲母資料表, $AA1121, $AR$5))</f>
        <v>#REF!</v>
      </c>
      <c r="AS1121" s="303" t="e">
        <f t="array" ref="AS1121">IF($X1121, "", INDEX(韻母資料表, $AD1121, $AS$5))</f>
        <v>#REF!</v>
      </c>
      <c r="AT1121" s="302" t="e">
        <f t="array" ref="AT1121">IF($X1121, "", INDEX(閩拼韻母八聲調資料表, $AE1121, $AJ1121))</f>
        <v>#REF!</v>
      </c>
      <c r="AV1121" s="301" t="b">
        <f t="shared" si="449"/>
        <v>0</v>
      </c>
      <c r="AW1121" s="301" t="str">
        <f>IF( $AV1121, IFERROR( IF(MATCH( $E1121, 顎音化聲母!$H$9:$H$37, 0), TRUE, FALSE), FALSE), "")</f>
        <v/>
      </c>
      <c r="AX1121" s="301" t="str">
        <f t="array" ref="AX1121">IF( AND($AV1121, $AW1121), INDEX(顎音化聲母資料表, MATCH( $D1121 &amp; $E1121, 顎音化聲母!$L$5:$L$136, 0), 3), "")</f>
        <v/>
      </c>
      <c r="AY1121" s="301" t="e">
        <f t="shared" si="448"/>
        <v>#REF!</v>
      </c>
      <c r="AZ1121" s="362" t="e">
        <f t="array" ref="AZ1121">IF($AY1121="", "", IF( $AX1121&lt;&gt;"", $AX1121,INDEX(聲母資料表, $AY1121, $AZ$5)))</f>
        <v>#REF!</v>
      </c>
      <c r="BA1121" s="362" t="e">
        <f t="array" ref="BA1121">IF($X1121, "", INDEX(方音八音反切資料表, $AE1121, $AJ1121))</f>
        <v>#REF!</v>
      </c>
    </row>
    <row r="1122" spans="2:53">
      <c r="B1122" s="307">
        <f t="shared" si="430"/>
        <v>1115</v>
      </c>
      <c r="C1122" s="404" t="e">
        <f>MID(#REF!, B1122, 1)</f>
        <v>#REF!</v>
      </c>
      <c r="D1122" s="312"/>
      <c r="E1122" s="312"/>
      <c r="F1122" s="296"/>
      <c r="G1122" s="418" t="e">
        <f t="shared" si="431"/>
        <v>#REF!</v>
      </c>
      <c r="H1122" s="269" t="e" cm="1">
        <f t="array" ref="H1122">IF( OR($U1122, NOT($V1122), $X1122), "",  $AF1122 &amp; INDEX(中文數值資料表, $AJ1122, 2) &amp; $AC1122)</f>
        <v>#REF!</v>
      </c>
      <c r="I1122" s="332" t="e">
        <f t="shared" si="432"/>
        <v>#REF!</v>
      </c>
      <c r="J1122" s="333" t="e">
        <f t="shared" si="433"/>
        <v>#REF!</v>
      </c>
      <c r="K1122" s="334" t="e">
        <f t="shared" si="434"/>
        <v>#REF!</v>
      </c>
      <c r="L1122" s="335" t="e">
        <f t="shared" si="435"/>
        <v>#REF!</v>
      </c>
      <c r="M1122" s="270" t="e">
        <f t="shared" ca="1" si="436"/>
        <v>#REF!</v>
      </c>
      <c r="N1122" s="270" t="e">
        <f t="shared" ca="1" si="437"/>
        <v>#REF!</v>
      </c>
      <c r="O1122" s="270" t="e">
        <f t="shared" ca="1" si="438"/>
        <v>#REF!</v>
      </c>
      <c r="P1122" s="270" t="e">
        <f t="shared" ca="1" si="452"/>
        <v>#REF!</v>
      </c>
      <c r="Q1122" s="270" t="e">
        <f t="shared" ca="1" si="452"/>
        <v>#REF!</v>
      </c>
      <c r="R1122" s="271" t="e">
        <f t="shared" ca="1" si="439"/>
        <v>#REF!</v>
      </c>
      <c r="S1122" s="271" t="e">
        <f t="shared" ca="1" si="440"/>
        <v>#REF!</v>
      </c>
      <c r="T1122" s="244"/>
      <c r="U1122" s="272" t="b">
        <f t="shared" si="441"/>
        <v>0</v>
      </c>
      <c r="V1122" s="272" t="e">
        <f t="shared" si="442"/>
        <v>#REF!</v>
      </c>
      <c r="W1122" s="272" t="e">
        <f t="shared" si="450"/>
        <v>#REF!</v>
      </c>
      <c r="X1122" s="272" t="e">
        <f t="shared" si="443"/>
        <v>#REF!</v>
      </c>
      <c r="Y1122" s="272" t="e">
        <f t="shared" si="444"/>
        <v>#REF!</v>
      </c>
      <c r="Z1122" s="298"/>
      <c r="AA1122" s="305" t="e">
        <f t="shared" si="445"/>
        <v>#REF!</v>
      </c>
      <c r="AB1122" s="301" t="e" cm="1">
        <f t="array" ref="AB1122">IF( $AA1122="", "", INDEX(聲母資料表, $AA1122, AB$5))</f>
        <v>#REF!</v>
      </c>
      <c r="AC1122" s="301" t="e" cm="1">
        <f t="array" ref="AC1122">IF( $AA1122="", "", INDEX(聲母資料表, $AA1122, AC$5))</f>
        <v>#REF!</v>
      </c>
      <c r="AD1122" s="305" t="e">
        <f t="shared" si="446"/>
        <v>#REF!</v>
      </c>
      <c r="AE1122" s="301" t="e" cm="1">
        <f t="array" ref="AE1122">IF( $X1122, "", INDEX(韻母資料表, AD1122, AE$5))</f>
        <v>#REF!</v>
      </c>
      <c r="AF1122" s="301" t="e" cm="1">
        <f t="array" ref="AF1122">IF( $X1122, "", INDEX(韻母資料表, AE1122, AF$5))</f>
        <v>#REF!</v>
      </c>
      <c r="AG1122" s="298"/>
      <c r="AH1122" s="301" t="e">
        <f t="array" ref="AH1122">IF( $X1122, "", IF( INDEX(韻母資料表, AD1122, $AH$5) = "入聲", TRUE, FALSE) )</f>
        <v>#REF!</v>
      </c>
      <c r="AI1122" s="302" t="e">
        <f t="shared" si="447"/>
        <v>#REF!</v>
      </c>
      <c r="AJ1122" s="302" t="e">
        <f t="shared" si="451"/>
        <v>#REF!</v>
      </c>
      <c r="AK1122" s="362" t="e">
        <f t="array" ref="AK1122">IF( $X1122, "", INDEX(韻母資料表, $AD1122, $AK$5))</f>
        <v>#REF!</v>
      </c>
      <c r="AL1122" s="362" t="e">
        <f t="array" ref="AL1122">IF($X1122, "", INDEX(白話字韻母八聲調資料表, $AE1122, $AJ1122))</f>
        <v>#REF!</v>
      </c>
      <c r="AM1122" s="298"/>
      <c r="AN1122" s="362" t="e" cm="1">
        <f t="array" ref="AN1122">IF($W1122, "", INDEX(聲母資料表, $AA1122, AN$5))</f>
        <v>#REF!</v>
      </c>
      <c r="AO1122" s="367" t="e" cm="1">
        <f t="array" ref="AO1122">IF($X1122, "", INDEX(韻母資料表, $AD1122, AO$5))</f>
        <v>#REF!</v>
      </c>
      <c r="AP1122" s="362" t="e" cm="1">
        <f t="array" ref="AP1122">IF($X1122, "", INDEX(台羅韻母八聲調資料表, $AE1122, $F1122))</f>
        <v>#REF!</v>
      </c>
      <c r="AQ1122" s="298"/>
      <c r="AR1122" s="302" t="e">
        <f t="array" ref="AR1122">IF($W1122, "", INDEX(聲母資料表, $AA1122, $AR$5))</f>
        <v>#REF!</v>
      </c>
      <c r="AS1122" s="303" t="e">
        <f t="array" ref="AS1122">IF($X1122, "", INDEX(韻母資料表, $AD1122, $AS$5))</f>
        <v>#REF!</v>
      </c>
      <c r="AT1122" s="302" t="e">
        <f t="array" ref="AT1122">IF($X1122, "", INDEX(閩拼韻母八聲調資料表, $AE1122, $AJ1122))</f>
        <v>#REF!</v>
      </c>
      <c r="AV1122" s="301" t="b">
        <f t="shared" si="449"/>
        <v>0</v>
      </c>
      <c r="AW1122" s="301" t="str">
        <f>IF( $AV1122, IFERROR( IF(MATCH( $E1122, 顎音化聲母!$H$9:$H$37, 0), TRUE, FALSE), FALSE), "")</f>
        <v/>
      </c>
      <c r="AX1122" s="301" t="str">
        <f t="array" ref="AX1122">IF( AND($AV1122, $AW1122), INDEX(顎音化聲母資料表, MATCH( $D1122 &amp; $E1122, 顎音化聲母!$L$5:$L$136, 0), 3), "")</f>
        <v/>
      </c>
      <c r="AY1122" s="301" t="e">
        <f t="shared" si="448"/>
        <v>#REF!</v>
      </c>
      <c r="AZ1122" s="362" t="e">
        <f t="array" ref="AZ1122">IF($AY1122="", "", IF( $AX1122&lt;&gt;"", $AX1122,INDEX(聲母資料表, $AY1122, $AZ$5)))</f>
        <v>#REF!</v>
      </c>
      <c r="BA1122" s="362" t="e">
        <f t="array" ref="BA1122">IF($X1122, "", INDEX(方音八音反切資料表, $AE1122, $AJ1122))</f>
        <v>#REF!</v>
      </c>
    </row>
    <row r="1123" spans="2:53">
      <c r="B1123" s="307">
        <f t="shared" si="430"/>
        <v>1116</v>
      </c>
      <c r="C1123" s="404" t="e">
        <f>MID(#REF!, B1123, 1)</f>
        <v>#REF!</v>
      </c>
      <c r="D1123" s="312"/>
      <c r="E1123" s="312"/>
      <c r="F1123" s="296"/>
      <c r="G1123" s="418" t="e">
        <f t="shared" si="431"/>
        <v>#REF!</v>
      </c>
      <c r="H1123" s="269" t="e" cm="1">
        <f t="array" ref="H1123">IF( OR($U1123, NOT($V1123), $X1123), "",  $AF1123 &amp; INDEX(中文數值資料表, $AJ1123, 2) &amp; $AC1123)</f>
        <v>#REF!</v>
      </c>
      <c r="I1123" s="332" t="e">
        <f t="shared" si="432"/>
        <v>#REF!</v>
      </c>
      <c r="J1123" s="333" t="e">
        <f t="shared" si="433"/>
        <v>#REF!</v>
      </c>
      <c r="K1123" s="334" t="e">
        <f t="shared" si="434"/>
        <v>#REF!</v>
      </c>
      <c r="L1123" s="335" t="e">
        <f t="shared" si="435"/>
        <v>#REF!</v>
      </c>
      <c r="M1123" s="270" t="e">
        <f t="shared" ca="1" si="436"/>
        <v>#REF!</v>
      </c>
      <c r="N1123" s="270" t="e">
        <f t="shared" ca="1" si="437"/>
        <v>#REF!</v>
      </c>
      <c r="O1123" s="270" t="e">
        <f t="shared" ca="1" si="438"/>
        <v>#REF!</v>
      </c>
      <c r="P1123" s="270" t="e">
        <f t="shared" ca="1" si="452"/>
        <v>#REF!</v>
      </c>
      <c r="Q1123" s="270" t="e">
        <f t="shared" ca="1" si="452"/>
        <v>#REF!</v>
      </c>
      <c r="R1123" s="271" t="e">
        <f t="shared" ca="1" si="439"/>
        <v>#REF!</v>
      </c>
      <c r="S1123" s="271" t="e">
        <f t="shared" ca="1" si="440"/>
        <v>#REF!</v>
      </c>
      <c r="T1123" s="244"/>
      <c r="U1123" s="272" t="b">
        <f t="shared" si="441"/>
        <v>0</v>
      </c>
      <c r="V1123" s="272" t="e">
        <f t="shared" si="442"/>
        <v>#REF!</v>
      </c>
      <c r="W1123" s="272" t="e">
        <f t="shared" si="450"/>
        <v>#REF!</v>
      </c>
      <c r="X1123" s="272" t="e">
        <f t="shared" si="443"/>
        <v>#REF!</v>
      </c>
      <c r="Y1123" s="272" t="e">
        <f t="shared" si="444"/>
        <v>#REF!</v>
      </c>
      <c r="Z1123" s="298"/>
      <c r="AA1123" s="305" t="e">
        <f t="shared" si="445"/>
        <v>#REF!</v>
      </c>
      <c r="AB1123" s="301" t="e" cm="1">
        <f t="array" ref="AB1123">IF( $AA1123="", "", INDEX(聲母資料表, $AA1123, AB$5))</f>
        <v>#REF!</v>
      </c>
      <c r="AC1123" s="301" t="e" cm="1">
        <f t="array" ref="AC1123">IF( $AA1123="", "", INDEX(聲母資料表, $AA1123, AC$5))</f>
        <v>#REF!</v>
      </c>
      <c r="AD1123" s="305" t="e">
        <f t="shared" si="446"/>
        <v>#REF!</v>
      </c>
      <c r="AE1123" s="301" t="e" cm="1">
        <f t="array" ref="AE1123">IF( $X1123, "", INDEX(韻母資料表, AD1123, AE$5))</f>
        <v>#REF!</v>
      </c>
      <c r="AF1123" s="301" t="e" cm="1">
        <f t="array" ref="AF1123">IF( $X1123, "", INDEX(韻母資料表, AE1123, AF$5))</f>
        <v>#REF!</v>
      </c>
      <c r="AG1123" s="298"/>
      <c r="AH1123" s="301" t="e">
        <f t="array" ref="AH1123">IF( $X1123, "", IF( INDEX(韻母資料表, AD1123, $AH$5) = "入聲", TRUE, FALSE) )</f>
        <v>#REF!</v>
      </c>
      <c r="AI1123" s="302" t="e">
        <f t="shared" si="447"/>
        <v>#REF!</v>
      </c>
      <c r="AJ1123" s="302" t="e">
        <f t="shared" si="451"/>
        <v>#REF!</v>
      </c>
      <c r="AK1123" s="362" t="e">
        <f t="array" ref="AK1123">IF( $X1123, "", INDEX(韻母資料表, $AD1123, $AK$5))</f>
        <v>#REF!</v>
      </c>
      <c r="AL1123" s="362" t="e">
        <f t="array" ref="AL1123">IF($X1123, "", INDEX(白話字韻母八聲調資料表, $AE1123, $AJ1123))</f>
        <v>#REF!</v>
      </c>
      <c r="AM1123" s="298"/>
      <c r="AN1123" s="362" t="e" cm="1">
        <f t="array" ref="AN1123">IF($W1123, "", INDEX(聲母資料表, $AA1123, AN$5))</f>
        <v>#REF!</v>
      </c>
      <c r="AO1123" s="367" t="e" cm="1">
        <f t="array" ref="AO1123">IF($X1123, "", INDEX(韻母資料表, $AD1123, AO$5))</f>
        <v>#REF!</v>
      </c>
      <c r="AP1123" s="362" t="e" cm="1">
        <f t="array" ref="AP1123">IF($X1123, "", INDEX(台羅韻母八聲調資料表, $AE1123, $F1123))</f>
        <v>#REF!</v>
      </c>
      <c r="AQ1123" s="298"/>
      <c r="AR1123" s="302" t="e">
        <f t="array" ref="AR1123">IF($W1123, "", INDEX(聲母資料表, $AA1123, $AR$5))</f>
        <v>#REF!</v>
      </c>
      <c r="AS1123" s="303" t="e">
        <f t="array" ref="AS1123">IF($X1123, "", INDEX(韻母資料表, $AD1123, $AS$5))</f>
        <v>#REF!</v>
      </c>
      <c r="AT1123" s="302" t="e">
        <f t="array" ref="AT1123">IF($X1123, "", INDEX(閩拼韻母八聲調資料表, $AE1123, $AJ1123))</f>
        <v>#REF!</v>
      </c>
      <c r="AV1123" s="301" t="b">
        <f t="shared" si="449"/>
        <v>0</v>
      </c>
      <c r="AW1123" s="301" t="str">
        <f>IF( $AV1123, IFERROR( IF(MATCH( $E1123, 顎音化聲母!$H$9:$H$37, 0), TRUE, FALSE), FALSE), "")</f>
        <v/>
      </c>
      <c r="AX1123" s="301" t="str">
        <f t="array" ref="AX1123">IF( AND($AV1123, $AW1123), INDEX(顎音化聲母資料表, MATCH( $D1123 &amp; $E1123, 顎音化聲母!$L$5:$L$136, 0), 3), "")</f>
        <v/>
      </c>
      <c r="AY1123" s="301" t="e">
        <f t="shared" si="448"/>
        <v>#REF!</v>
      </c>
      <c r="AZ1123" s="362" t="e">
        <f t="array" ref="AZ1123">IF($AY1123="", "", IF( $AX1123&lt;&gt;"", $AX1123,INDEX(聲母資料表, $AY1123, $AZ$5)))</f>
        <v>#REF!</v>
      </c>
      <c r="BA1123" s="362" t="e">
        <f t="array" ref="BA1123">IF($X1123, "", INDEX(方音八音反切資料表, $AE1123, $AJ1123))</f>
        <v>#REF!</v>
      </c>
    </row>
    <row r="1124" spans="2:53">
      <c r="B1124" s="307">
        <f t="shared" si="430"/>
        <v>1117</v>
      </c>
      <c r="C1124" s="404" t="e">
        <f>MID(#REF!, B1124, 1)</f>
        <v>#REF!</v>
      </c>
      <c r="D1124" s="312"/>
      <c r="E1124" s="312"/>
      <c r="F1124" s="296"/>
      <c r="G1124" s="418" t="e">
        <f t="shared" si="431"/>
        <v>#REF!</v>
      </c>
      <c r="H1124" s="269" t="e" cm="1">
        <f t="array" ref="H1124">IF( OR($U1124, NOT($V1124), $X1124), "",  $AF1124 &amp; INDEX(中文數值資料表, $AJ1124, 2) &amp; $AC1124)</f>
        <v>#REF!</v>
      </c>
      <c r="I1124" s="332" t="e">
        <f t="shared" si="432"/>
        <v>#REF!</v>
      </c>
      <c r="J1124" s="333" t="e">
        <f t="shared" si="433"/>
        <v>#REF!</v>
      </c>
      <c r="K1124" s="334" t="e">
        <f t="shared" si="434"/>
        <v>#REF!</v>
      </c>
      <c r="L1124" s="335" t="e">
        <f t="shared" si="435"/>
        <v>#REF!</v>
      </c>
      <c r="M1124" s="270" t="e">
        <f t="shared" ca="1" si="436"/>
        <v>#REF!</v>
      </c>
      <c r="N1124" s="270" t="e">
        <f t="shared" ca="1" si="437"/>
        <v>#REF!</v>
      </c>
      <c r="O1124" s="270" t="e">
        <f t="shared" ca="1" si="438"/>
        <v>#REF!</v>
      </c>
      <c r="P1124" s="270" t="e">
        <f t="shared" ca="1" si="452"/>
        <v>#REF!</v>
      </c>
      <c r="Q1124" s="270" t="e">
        <f t="shared" ca="1" si="452"/>
        <v>#REF!</v>
      </c>
      <c r="R1124" s="271" t="e">
        <f t="shared" ca="1" si="439"/>
        <v>#REF!</v>
      </c>
      <c r="S1124" s="271" t="e">
        <f t="shared" ca="1" si="440"/>
        <v>#REF!</v>
      </c>
      <c r="T1124" s="244"/>
      <c r="U1124" s="272" t="b">
        <f t="shared" si="441"/>
        <v>0</v>
      </c>
      <c r="V1124" s="272" t="e">
        <f t="shared" si="442"/>
        <v>#REF!</v>
      </c>
      <c r="W1124" s="272" t="e">
        <f t="shared" si="450"/>
        <v>#REF!</v>
      </c>
      <c r="X1124" s="272" t="e">
        <f t="shared" si="443"/>
        <v>#REF!</v>
      </c>
      <c r="Y1124" s="272" t="e">
        <f t="shared" si="444"/>
        <v>#REF!</v>
      </c>
      <c r="Z1124" s="298"/>
      <c r="AA1124" s="305" t="e">
        <f t="shared" si="445"/>
        <v>#REF!</v>
      </c>
      <c r="AB1124" s="301" t="e" cm="1">
        <f t="array" ref="AB1124">IF( $AA1124="", "", INDEX(聲母資料表, $AA1124, AB$5))</f>
        <v>#REF!</v>
      </c>
      <c r="AC1124" s="301" t="e" cm="1">
        <f t="array" ref="AC1124">IF( $AA1124="", "", INDEX(聲母資料表, $AA1124, AC$5))</f>
        <v>#REF!</v>
      </c>
      <c r="AD1124" s="305" t="e">
        <f t="shared" si="446"/>
        <v>#REF!</v>
      </c>
      <c r="AE1124" s="301" t="e" cm="1">
        <f t="array" ref="AE1124">IF( $X1124, "", INDEX(韻母資料表, AD1124, AE$5))</f>
        <v>#REF!</v>
      </c>
      <c r="AF1124" s="301" t="e" cm="1">
        <f t="array" ref="AF1124">IF( $X1124, "", INDEX(韻母資料表, AE1124, AF$5))</f>
        <v>#REF!</v>
      </c>
      <c r="AG1124" s="298"/>
      <c r="AH1124" s="301" t="e">
        <f t="array" ref="AH1124">IF( $X1124, "", IF( INDEX(韻母資料表, AD1124, $AH$5) = "入聲", TRUE, FALSE) )</f>
        <v>#REF!</v>
      </c>
      <c r="AI1124" s="302" t="e">
        <f t="shared" si="447"/>
        <v>#REF!</v>
      </c>
      <c r="AJ1124" s="302" t="e">
        <f t="shared" si="451"/>
        <v>#REF!</v>
      </c>
      <c r="AK1124" s="362" t="e">
        <f t="array" ref="AK1124">IF( $X1124, "", INDEX(韻母資料表, $AD1124, $AK$5))</f>
        <v>#REF!</v>
      </c>
      <c r="AL1124" s="362" t="e">
        <f t="array" ref="AL1124">IF($X1124, "", INDEX(白話字韻母八聲調資料表, $AE1124, $AJ1124))</f>
        <v>#REF!</v>
      </c>
      <c r="AM1124" s="298"/>
      <c r="AN1124" s="362" t="e" cm="1">
        <f t="array" ref="AN1124">IF($W1124, "", INDEX(聲母資料表, $AA1124, AN$5))</f>
        <v>#REF!</v>
      </c>
      <c r="AO1124" s="367" t="e" cm="1">
        <f t="array" ref="AO1124">IF($X1124, "", INDEX(韻母資料表, $AD1124, AO$5))</f>
        <v>#REF!</v>
      </c>
      <c r="AP1124" s="362" t="e" cm="1">
        <f t="array" ref="AP1124">IF($X1124, "", INDEX(台羅韻母八聲調資料表, $AE1124, $F1124))</f>
        <v>#REF!</v>
      </c>
      <c r="AQ1124" s="298"/>
      <c r="AR1124" s="302" t="e">
        <f t="array" ref="AR1124">IF($W1124, "", INDEX(聲母資料表, $AA1124, $AR$5))</f>
        <v>#REF!</v>
      </c>
      <c r="AS1124" s="303" t="e">
        <f t="array" ref="AS1124">IF($X1124, "", INDEX(韻母資料表, $AD1124, $AS$5))</f>
        <v>#REF!</v>
      </c>
      <c r="AT1124" s="302" t="e">
        <f t="array" ref="AT1124">IF($X1124, "", INDEX(閩拼韻母八聲調資料表, $AE1124, $AJ1124))</f>
        <v>#REF!</v>
      </c>
      <c r="AV1124" s="301" t="b">
        <f t="shared" si="449"/>
        <v>0</v>
      </c>
      <c r="AW1124" s="301" t="str">
        <f>IF( $AV1124, IFERROR( IF(MATCH( $E1124, 顎音化聲母!$H$9:$H$37, 0), TRUE, FALSE), FALSE), "")</f>
        <v/>
      </c>
      <c r="AX1124" s="301" t="str">
        <f t="array" ref="AX1124">IF( AND($AV1124, $AW1124), INDEX(顎音化聲母資料表, MATCH( $D1124 &amp; $E1124, 顎音化聲母!$L$5:$L$136, 0), 3), "")</f>
        <v/>
      </c>
      <c r="AY1124" s="301" t="e">
        <f t="shared" si="448"/>
        <v>#REF!</v>
      </c>
      <c r="AZ1124" s="362" t="e">
        <f t="array" ref="AZ1124">IF($AY1124="", "", IF( $AX1124&lt;&gt;"", $AX1124,INDEX(聲母資料表, $AY1124, $AZ$5)))</f>
        <v>#REF!</v>
      </c>
      <c r="BA1124" s="362" t="e">
        <f t="array" ref="BA1124">IF($X1124, "", INDEX(方音八音反切資料表, $AE1124, $AJ1124))</f>
        <v>#REF!</v>
      </c>
    </row>
    <row r="1125" spans="2:53">
      <c r="B1125" s="307">
        <f t="shared" si="430"/>
        <v>1118</v>
      </c>
      <c r="C1125" s="404" t="e">
        <f>MID(#REF!, B1125, 1)</f>
        <v>#REF!</v>
      </c>
      <c r="D1125" s="312"/>
      <c r="E1125" s="312"/>
      <c r="F1125" s="296"/>
      <c r="G1125" s="418" t="e">
        <f t="shared" si="431"/>
        <v>#REF!</v>
      </c>
      <c r="H1125" s="269" t="e" cm="1">
        <f t="array" ref="H1125">IF( OR($U1125, NOT($V1125), $X1125), "",  $AF1125 &amp; INDEX(中文數值資料表, $AJ1125, 2) &amp; $AC1125)</f>
        <v>#REF!</v>
      </c>
      <c r="I1125" s="332" t="e">
        <f t="shared" si="432"/>
        <v>#REF!</v>
      </c>
      <c r="J1125" s="333" t="e">
        <f t="shared" si="433"/>
        <v>#REF!</v>
      </c>
      <c r="K1125" s="334" t="e">
        <f t="shared" si="434"/>
        <v>#REF!</v>
      </c>
      <c r="L1125" s="335" t="e">
        <f t="shared" si="435"/>
        <v>#REF!</v>
      </c>
      <c r="M1125" s="270" t="e">
        <f t="shared" ca="1" si="436"/>
        <v>#REF!</v>
      </c>
      <c r="N1125" s="270" t="e">
        <f t="shared" ca="1" si="437"/>
        <v>#REF!</v>
      </c>
      <c r="O1125" s="270" t="e">
        <f t="shared" ca="1" si="438"/>
        <v>#REF!</v>
      </c>
      <c r="P1125" s="270" t="e">
        <f t="shared" ca="1" si="452"/>
        <v>#REF!</v>
      </c>
      <c r="Q1125" s="270" t="e">
        <f t="shared" ca="1" si="452"/>
        <v>#REF!</v>
      </c>
      <c r="R1125" s="271" t="e">
        <f t="shared" ca="1" si="439"/>
        <v>#REF!</v>
      </c>
      <c r="S1125" s="271" t="e">
        <f t="shared" ca="1" si="440"/>
        <v>#REF!</v>
      </c>
      <c r="T1125" s="244"/>
      <c r="U1125" s="272" t="b">
        <f t="shared" si="441"/>
        <v>0</v>
      </c>
      <c r="V1125" s="272" t="e">
        <f t="shared" si="442"/>
        <v>#REF!</v>
      </c>
      <c r="W1125" s="272" t="e">
        <f t="shared" si="450"/>
        <v>#REF!</v>
      </c>
      <c r="X1125" s="272" t="e">
        <f t="shared" si="443"/>
        <v>#REF!</v>
      </c>
      <c r="Y1125" s="272" t="e">
        <f t="shared" si="444"/>
        <v>#REF!</v>
      </c>
      <c r="Z1125" s="298"/>
      <c r="AA1125" s="305" t="e">
        <f t="shared" si="445"/>
        <v>#REF!</v>
      </c>
      <c r="AB1125" s="301" t="e" cm="1">
        <f t="array" ref="AB1125">IF( $AA1125="", "", INDEX(聲母資料表, $AA1125, AB$5))</f>
        <v>#REF!</v>
      </c>
      <c r="AC1125" s="301" t="e" cm="1">
        <f t="array" ref="AC1125">IF( $AA1125="", "", INDEX(聲母資料表, $AA1125, AC$5))</f>
        <v>#REF!</v>
      </c>
      <c r="AD1125" s="305" t="e">
        <f t="shared" si="446"/>
        <v>#REF!</v>
      </c>
      <c r="AE1125" s="301" t="e" cm="1">
        <f t="array" ref="AE1125">IF( $X1125, "", INDEX(韻母資料表, AD1125, AE$5))</f>
        <v>#REF!</v>
      </c>
      <c r="AF1125" s="301" t="e" cm="1">
        <f t="array" ref="AF1125">IF( $X1125, "", INDEX(韻母資料表, AE1125, AF$5))</f>
        <v>#REF!</v>
      </c>
      <c r="AG1125" s="298"/>
      <c r="AH1125" s="301" t="e">
        <f t="array" ref="AH1125">IF( $X1125, "", IF( INDEX(韻母資料表, AD1125, $AH$5) = "入聲", TRUE, FALSE) )</f>
        <v>#REF!</v>
      </c>
      <c r="AI1125" s="302" t="e">
        <f t="shared" si="447"/>
        <v>#REF!</v>
      </c>
      <c r="AJ1125" s="302" t="e">
        <f t="shared" si="451"/>
        <v>#REF!</v>
      </c>
      <c r="AK1125" s="362" t="e">
        <f t="array" ref="AK1125">IF( $X1125, "", INDEX(韻母資料表, $AD1125, $AK$5))</f>
        <v>#REF!</v>
      </c>
      <c r="AL1125" s="362" t="e">
        <f t="array" ref="AL1125">IF($X1125, "", INDEX(白話字韻母八聲調資料表, $AE1125, $AJ1125))</f>
        <v>#REF!</v>
      </c>
      <c r="AM1125" s="298"/>
      <c r="AN1125" s="362" t="e" cm="1">
        <f t="array" ref="AN1125">IF($W1125, "", INDEX(聲母資料表, $AA1125, AN$5))</f>
        <v>#REF!</v>
      </c>
      <c r="AO1125" s="367" t="e" cm="1">
        <f t="array" ref="AO1125">IF($X1125, "", INDEX(韻母資料表, $AD1125, AO$5))</f>
        <v>#REF!</v>
      </c>
      <c r="AP1125" s="362" t="e" cm="1">
        <f t="array" ref="AP1125">IF($X1125, "", INDEX(台羅韻母八聲調資料表, $AE1125, $F1125))</f>
        <v>#REF!</v>
      </c>
      <c r="AQ1125" s="298"/>
      <c r="AR1125" s="302" t="e">
        <f t="array" ref="AR1125">IF($W1125, "", INDEX(聲母資料表, $AA1125, $AR$5))</f>
        <v>#REF!</v>
      </c>
      <c r="AS1125" s="303" t="e">
        <f t="array" ref="AS1125">IF($X1125, "", INDEX(韻母資料表, $AD1125, $AS$5))</f>
        <v>#REF!</v>
      </c>
      <c r="AT1125" s="302" t="e">
        <f t="array" ref="AT1125">IF($X1125, "", INDEX(閩拼韻母八聲調資料表, $AE1125, $AJ1125))</f>
        <v>#REF!</v>
      </c>
      <c r="AV1125" s="301" t="b">
        <f t="shared" si="449"/>
        <v>0</v>
      </c>
      <c r="AW1125" s="301" t="str">
        <f>IF( $AV1125, IFERROR( IF(MATCH( $E1125, 顎音化聲母!$H$9:$H$37, 0), TRUE, FALSE), FALSE), "")</f>
        <v/>
      </c>
      <c r="AX1125" s="301" t="str">
        <f t="array" ref="AX1125">IF( AND($AV1125, $AW1125), INDEX(顎音化聲母資料表, MATCH( $D1125 &amp; $E1125, 顎音化聲母!$L$5:$L$136, 0), 3), "")</f>
        <v/>
      </c>
      <c r="AY1125" s="301" t="e">
        <f t="shared" si="448"/>
        <v>#REF!</v>
      </c>
      <c r="AZ1125" s="362" t="e">
        <f t="array" ref="AZ1125">IF($AY1125="", "", IF( $AX1125&lt;&gt;"", $AX1125,INDEX(聲母資料表, $AY1125, $AZ$5)))</f>
        <v>#REF!</v>
      </c>
      <c r="BA1125" s="362" t="e">
        <f t="array" ref="BA1125">IF($X1125, "", INDEX(方音八音反切資料表, $AE1125, $AJ1125))</f>
        <v>#REF!</v>
      </c>
    </row>
    <row r="1126" spans="2:53">
      <c r="B1126" s="307">
        <f t="shared" si="430"/>
        <v>1119</v>
      </c>
      <c r="C1126" s="404" t="e">
        <f>MID(#REF!, B1126, 1)</f>
        <v>#REF!</v>
      </c>
      <c r="D1126" s="312"/>
      <c r="E1126" s="312"/>
      <c r="F1126" s="296"/>
      <c r="G1126" s="418" t="e">
        <f t="shared" si="431"/>
        <v>#REF!</v>
      </c>
      <c r="H1126" s="269" t="e" cm="1">
        <f t="array" ref="H1126">IF( OR($U1126, NOT($V1126), $X1126), "",  $AF1126 &amp; INDEX(中文數值資料表, $AJ1126, 2) &amp; $AC1126)</f>
        <v>#REF!</v>
      </c>
      <c r="I1126" s="332" t="e">
        <f t="shared" si="432"/>
        <v>#REF!</v>
      </c>
      <c r="J1126" s="333" t="e">
        <f t="shared" si="433"/>
        <v>#REF!</v>
      </c>
      <c r="K1126" s="334" t="e">
        <f t="shared" si="434"/>
        <v>#REF!</v>
      </c>
      <c r="L1126" s="335" t="e">
        <f t="shared" si="435"/>
        <v>#REF!</v>
      </c>
      <c r="M1126" s="270" t="e">
        <f t="shared" ca="1" si="436"/>
        <v>#REF!</v>
      </c>
      <c r="N1126" s="270" t="e">
        <f t="shared" ca="1" si="437"/>
        <v>#REF!</v>
      </c>
      <c r="O1126" s="270" t="e">
        <f t="shared" ca="1" si="438"/>
        <v>#REF!</v>
      </c>
      <c r="P1126" s="270" t="e">
        <f t="shared" ca="1" si="452"/>
        <v>#REF!</v>
      </c>
      <c r="Q1126" s="270" t="e">
        <f t="shared" ca="1" si="452"/>
        <v>#REF!</v>
      </c>
      <c r="R1126" s="271" t="e">
        <f t="shared" ca="1" si="439"/>
        <v>#REF!</v>
      </c>
      <c r="S1126" s="271" t="e">
        <f t="shared" ca="1" si="440"/>
        <v>#REF!</v>
      </c>
      <c r="T1126" s="244"/>
      <c r="U1126" s="272" t="b">
        <f t="shared" si="441"/>
        <v>0</v>
      </c>
      <c r="V1126" s="272" t="e">
        <f t="shared" si="442"/>
        <v>#REF!</v>
      </c>
      <c r="W1126" s="272" t="e">
        <f t="shared" si="450"/>
        <v>#REF!</v>
      </c>
      <c r="X1126" s="272" t="e">
        <f t="shared" si="443"/>
        <v>#REF!</v>
      </c>
      <c r="Y1126" s="272" t="e">
        <f t="shared" si="444"/>
        <v>#REF!</v>
      </c>
      <c r="Z1126" s="298"/>
      <c r="AA1126" s="305" t="e">
        <f t="shared" si="445"/>
        <v>#REF!</v>
      </c>
      <c r="AB1126" s="301" t="e" cm="1">
        <f t="array" ref="AB1126">IF( $AA1126="", "", INDEX(聲母資料表, $AA1126, AB$5))</f>
        <v>#REF!</v>
      </c>
      <c r="AC1126" s="301" t="e" cm="1">
        <f t="array" ref="AC1126">IF( $AA1126="", "", INDEX(聲母資料表, $AA1126, AC$5))</f>
        <v>#REF!</v>
      </c>
      <c r="AD1126" s="305" t="e">
        <f t="shared" si="446"/>
        <v>#REF!</v>
      </c>
      <c r="AE1126" s="301" t="e" cm="1">
        <f t="array" ref="AE1126">IF( $X1126, "", INDEX(韻母資料表, AD1126, AE$5))</f>
        <v>#REF!</v>
      </c>
      <c r="AF1126" s="301" t="e" cm="1">
        <f t="array" ref="AF1126">IF( $X1126, "", INDEX(韻母資料表, AE1126, AF$5))</f>
        <v>#REF!</v>
      </c>
      <c r="AG1126" s="298"/>
      <c r="AH1126" s="301" t="e">
        <f t="array" ref="AH1126">IF( $X1126, "", IF( INDEX(韻母資料表, AD1126, $AH$5) = "入聲", TRUE, FALSE) )</f>
        <v>#REF!</v>
      </c>
      <c r="AI1126" s="302" t="e">
        <f t="shared" si="447"/>
        <v>#REF!</v>
      </c>
      <c r="AJ1126" s="302" t="e">
        <f t="shared" si="451"/>
        <v>#REF!</v>
      </c>
      <c r="AK1126" s="362" t="e">
        <f t="array" ref="AK1126">IF( $X1126, "", INDEX(韻母資料表, $AD1126, $AK$5))</f>
        <v>#REF!</v>
      </c>
      <c r="AL1126" s="362" t="e">
        <f t="array" ref="AL1126">IF($X1126, "", INDEX(白話字韻母八聲調資料表, $AE1126, $AJ1126))</f>
        <v>#REF!</v>
      </c>
      <c r="AM1126" s="298"/>
      <c r="AN1126" s="362" t="e" cm="1">
        <f t="array" ref="AN1126">IF($W1126, "", INDEX(聲母資料表, $AA1126, AN$5))</f>
        <v>#REF!</v>
      </c>
      <c r="AO1126" s="367" t="e" cm="1">
        <f t="array" ref="AO1126">IF($X1126, "", INDEX(韻母資料表, $AD1126, AO$5))</f>
        <v>#REF!</v>
      </c>
      <c r="AP1126" s="362" t="e" cm="1">
        <f t="array" ref="AP1126">IF($X1126, "", INDEX(台羅韻母八聲調資料表, $AE1126, $F1126))</f>
        <v>#REF!</v>
      </c>
      <c r="AQ1126" s="298"/>
      <c r="AR1126" s="302" t="e">
        <f t="array" ref="AR1126">IF($W1126, "", INDEX(聲母資料表, $AA1126, $AR$5))</f>
        <v>#REF!</v>
      </c>
      <c r="AS1126" s="303" t="e">
        <f t="array" ref="AS1126">IF($X1126, "", INDEX(韻母資料表, $AD1126, $AS$5))</f>
        <v>#REF!</v>
      </c>
      <c r="AT1126" s="302" t="e">
        <f t="array" ref="AT1126">IF($X1126, "", INDEX(閩拼韻母八聲調資料表, $AE1126, $AJ1126))</f>
        <v>#REF!</v>
      </c>
      <c r="AV1126" s="301" t="b">
        <f t="shared" si="449"/>
        <v>0</v>
      </c>
      <c r="AW1126" s="301" t="str">
        <f>IF( $AV1126, IFERROR( IF(MATCH( $E1126, 顎音化聲母!$H$9:$H$37, 0), TRUE, FALSE), FALSE), "")</f>
        <v/>
      </c>
      <c r="AX1126" s="301" t="str">
        <f t="array" ref="AX1126">IF( AND($AV1126, $AW1126), INDEX(顎音化聲母資料表, MATCH( $D1126 &amp; $E1126, 顎音化聲母!$L$5:$L$136, 0), 3), "")</f>
        <v/>
      </c>
      <c r="AY1126" s="301" t="e">
        <f t="shared" si="448"/>
        <v>#REF!</v>
      </c>
      <c r="AZ1126" s="362" t="e">
        <f t="array" ref="AZ1126">IF($AY1126="", "", IF( $AX1126&lt;&gt;"", $AX1126,INDEX(聲母資料表, $AY1126, $AZ$5)))</f>
        <v>#REF!</v>
      </c>
      <c r="BA1126" s="362" t="e">
        <f t="array" ref="BA1126">IF($X1126, "", INDEX(方音八音反切資料表, $AE1126, $AJ1126))</f>
        <v>#REF!</v>
      </c>
    </row>
    <row r="1127" spans="2:53">
      <c r="B1127" s="307">
        <f t="shared" si="430"/>
        <v>1120</v>
      </c>
      <c r="C1127" s="404" t="e">
        <f>MID(#REF!, B1127, 1)</f>
        <v>#REF!</v>
      </c>
      <c r="D1127" s="312"/>
      <c r="E1127" s="312"/>
      <c r="F1127" s="296"/>
      <c r="G1127" s="418" t="e">
        <f t="shared" si="431"/>
        <v>#REF!</v>
      </c>
      <c r="H1127" s="269" t="e" cm="1">
        <f t="array" ref="H1127">IF( OR($U1127, NOT($V1127), $X1127), "",  $AF1127 &amp; INDEX(中文數值資料表, $AJ1127, 2) &amp; $AC1127)</f>
        <v>#REF!</v>
      </c>
      <c r="I1127" s="332" t="e">
        <f t="shared" si="432"/>
        <v>#REF!</v>
      </c>
      <c r="J1127" s="333" t="e">
        <f t="shared" si="433"/>
        <v>#REF!</v>
      </c>
      <c r="K1127" s="334" t="e">
        <f t="shared" si="434"/>
        <v>#REF!</v>
      </c>
      <c r="L1127" s="335" t="e">
        <f t="shared" si="435"/>
        <v>#REF!</v>
      </c>
      <c r="M1127" s="270" t="e">
        <f t="shared" ca="1" si="436"/>
        <v>#REF!</v>
      </c>
      <c r="N1127" s="270" t="e">
        <f t="shared" ca="1" si="437"/>
        <v>#REF!</v>
      </c>
      <c r="O1127" s="270" t="e">
        <f t="shared" ca="1" si="438"/>
        <v>#REF!</v>
      </c>
      <c r="P1127" s="270" t="e">
        <f t="shared" ca="1" si="452"/>
        <v>#REF!</v>
      </c>
      <c r="Q1127" s="270" t="e">
        <f t="shared" ca="1" si="452"/>
        <v>#REF!</v>
      </c>
      <c r="R1127" s="271" t="e">
        <f t="shared" ca="1" si="439"/>
        <v>#REF!</v>
      </c>
      <c r="S1127" s="271" t="e">
        <f t="shared" ca="1" si="440"/>
        <v>#REF!</v>
      </c>
      <c r="T1127" s="244"/>
      <c r="U1127" s="272" t="b">
        <f t="shared" si="441"/>
        <v>0</v>
      </c>
      <c r="V1127" s="272" t="e">
        <f t="shared" si="442"/>
        <v>#REF!</v>
      </c>
      <c r="W1127" s="272" t="e">
        <f t="shared" si="450"/>
        <v>#REF!</v>
      </c>
      <c r="X1127" s="272" t="e">
        <f t="shared" si="443"/>
        <v>#REF!</v>
      </c>
      <c r="Y1127" s="272" t="e">
        <f t="shared" si="444"/>
        <v>#REF!</v>
      </c>
      <c r="Z1127" s="298"/>
      <c r="AA1127" s="305" t="e">
        <f t="shared" si="445"/>
        <v>#REF!</v>
      </c>
      <c r="AB1127" s="301" t="e" cm="1">
        <f t="array" ref="AB1127">IF( $AA1127="", "", INDEX(聲母資料表, $AA1127, AB$5))</f>
        <v>#REF!</v>
      </c>
      <c r="AC1127" s="301" t="e" cm="1">
        <f t="array" ref="AC1127">IF( $AA1127="", "", INDEX(聲母資料表, $AA1127, AC$5))</f>
        <v>#REF!</v>
      </c>
      <c r="AD1127" s="305" t="e">
        <f t="shared" si="446"/>
        <v>#REF!</v>
      </c>
      <c r="AE1127" s="301" t="e" cm="1">
        <f t="array" ref="AE1127">IF( $X1127, "", INDEX(韻母資料表, AD1127, AE$5))</f>
        <v>#REF!</v>
      </c>
      <c r="AF1127" s="301" t="e" cm="1">
        <f t="array" ref="AF1127">IF( $X1127, "", INDEX(韻母資料表, AE1127, AF$5))</f>
        <v>#REF!</v>
      </c>
      <c r="AG1127" s="298"/>
      <c r="AH1127" s="301" t="e">
        <f t="array" ref="AH1127">IF( $X1127, "", IF( INDEX(韻母資料表, AD1127, $AH$5) = "入聲", TRUE, FALSE) )</f>
        <v>#REF!</v>
      </c>
      <c r="AI1127" s="302" t="e">
        <f t="shared" si="447"/>
        <v>#REF!</v>
      </c>
      <c r="AJ1127" s="302" t="e">
        <f t="shared" si="451"/>
        <v>#REF!</v>
      </c>
      <c r="AK1127" s="362" t="e">
        <f t="array" ref="AK1127">IF( $X1127, "", INDEX(韻母資料表, $AD1127, $AK$5))</f>
        <v>#REF!</v>
      </c>
      <c r="AL1127" s="362" t="e">
        <f t="array" ref="AL1127">IF($X1127, "", INDEX(白話字韻母八聲調資料表, $AE1127, $AJ1127))</f>
        <v>#REF!</v>
      </c>
      <c r="AM1127" s="298"/>
      <c r="AN1127" s="362" t="e" cm="1">
        <f t="array" ref="AN1127">IF($W1127, "", INDEX(聲母資料表, $AA1127, AN$5))</f>
        <v>#REF!</v>
      </c>
      <c r="AO1127" s="367" t="e" cm="1">
        <f t="array" ref="AO1127">IF($X1127, "", INDEX(韻母資料表, $AD1127, AO$5))</f>
        <v>#REF!</v>
      </c>
      <c r="AP1127" s="362" t="e" cm="1">
        <f t="array" ref="AP1127">IF($X1127, "", INDEX(台羅韻母八聲調資料表, $AE1127, $F1127))</f>
        <v>#REF!</v>
      </c>
      <c r="AQ1127" s="298"/>
      <c r="AR1127" s="302" t="e">
        <f t="array" ref="AR1127">IF($W1127, "", INDEX(聲母資料表, $AA1127, $AR$5))</f>
        <v>#REF!</v>
      </c>
      <c r="AS1127" s="303" t="e">
        <f t="array" ref="AS1127">IF($X1127, "", INDEX(韻母資料表, $AD1127, $AS$5))</f>
        <v>#REF!</v>
      </c>
      <c r="AT1127" s="302" t="e">
        <f t="array" ref="AT1127">IF($X1127, "", INDEX(閩拼韻母八聲調資料表, $AE1127, $AJ1127))</f>
        <v>#REF!</v>
      </c>
      <c r="AV1127" s="301" t="b">
        <f t="shared" si="449"/>
        <v>0</v>
      </c>
      <c r="AW1127" s="301" t="str">
        <f>IF( $AV1127, IFERROR( IF(MATCH( $E1127, 顎音化聲母!$H$9:$H$37, 0), TRUE, FALSE), FALSE), "")</f>
        <v/>
      </c>
      <c r="AX1127" s="301" t="str">
        <f t="array" ref="AX1127">IF( AND($AV1127, $AW1127), INDEX(顎音化聲母資料表, MATCH( $D1127 &amp; $E1127, 顎音化聲母!$L$5:$L$136, 0), 3), "")</f>
        <v/>
      </c>
      <c r="AY1127" s="301" t="e">
        <f t="shared" si="448"/>
        <v>#REF!</v>
      </c>
      <c r="AZ1127" s="362" t="e">
        <f t="array" ref="AZ1127">IF($AY1127="", "", IF( $AX1127&lt;&gt;"", $AX1127,INDEX(聲母資料表, $AY1127, $AZ$5)))</f>
        <v>#REF!</v>
      </c>
      <c r="BA1127" s="362" t="e">
        <f t="array" ref="BA1127">IF($X1127, "", INDEX(方音八音反切資料表, $AE1127, $AJ1127))</f>
        <v>#REF!</v>
      </c>
    </row>
    <row r="1128" spans="2:53">
      <c r="B1128" s="307">
        <f t="shared" si="430"/>
        <v>1121</v>
      </c>
      <c r="C1128" s="404" t="e">
        <f>MID(#REF!, B1128, 1)</f>
        <v>#REF!</v>
      </c>
      <c r="D1128" s="312"/>
      <c r="E1128" s="312"/>
      <c r="F1128" s="296"/>
      <c r="G1128" s="418" t="e">
        <f t="shared" si="431"/>
        <v>#REF!</v>
      </c>
      <c r="H1128" s="269" t="e" cm="1">
        <f t="array" ref="H1128">IF( OR($U1128, NOT($V1128), $X1128), "",  $AF1128 &amp; INDEX(中文數值資料表, $AJ1128, 2) &amp; $AC1128)</f>
        <v>#REF!</v>
      </c>
      <c r="I1128" s="332" t="e">
        <f t="shared" si="432"/>
        <v>#REF!</v>
      </c>
      <c r="J1128" s="333" t="e">
        <f t="shared" si="433"/>
        <v>#REF!</v>
      </c>
      <c r="K1128" s="334" t="e">
        <f t="shared" si="434"/>
        <v>#REF!</v>
      </c>
      <c r="L1128" s="335" t="e">
        <f t="shared" si="435"/>
        <v>#REF!</v>
      </c>
      <c r="M1128" s="270" t="e">
        <f t="shared" ca="1" si="436"/>
        <v>#REF!</v>
      </c>
      <c r="N1128" s="270" t="e">
        <f t="shared" ca="1" si="437"/>
        <v>#REF!</v>
      </c>
      <c r="O1128" s="270" t="e">
        <f t="shared" ca="1" si="438"/>
        <v>#REF!</v>
      </c>
      <c r="P1128" s="270" t="e">
        <f t="shared" ref="P1128:Q1147" ca="1" si="453">IF( $U1128, ($C1128 &amp; CHAR(10)), IF($C1128=CHAR(10), (CHAR(10) &amp; "&lt;/p&gt;" &amp; CHAR(10) &amp; "&lt;p&gt;" &amp; CHAR(10)), "&lt;ruby&gt;" &amp; $C1128 &amp; "&lt;rt&gt;" &amp; INDIRECT( ADDRESS(ROW(), COLUMN() - $P$5) ) &amp; "&lt;/rt&gt;&lt;/ruby&gt;" &amp; CHAR(10)))</f>
        <v>#REF!</v>
      </c>
      <c r="Q1128" s="270" t="e">
        <f t="shared" ca="1" si="453"/>
        <v>#REF!</v>
      </c>
      <c r="R1128" s="271" t="e">
        <f t="shared" ca="1" si="439"/>
        <v>#REF!</v>
      </c>
      <c r="S1128" s="271" t="e">
        <f t="shared" ca="1" si="440"/>
        <v>#REF!</v>
      </c>
      <c r="T1128" s="244"/>
      <c r="U1128" s="272" t="b">
        <f t="shared" si="441"/>
        <v>0</v>
      </c>
      <c r="V1128" s="272" t="e">
        <f t="shared" si="442"/>
        <v>#REF!</v>
      </c>
      <c r="W1128" s="272" t="e">
        <f t="shared" si="450"/>
        <v>#REF!</v>
      </c>
      <c r="X1128" s="272" t="e">
        <f t="shared" si="443"/>
        <v>#REF!</v>
      </c>
      <c r="Y1128" s="272" t="e">
        <f t="shared" si="444"/>
        <v>#REF!</v>
      </c>
      <c r="Z1128" s="298"/>
      <c r="AA1128" s="305" t="e">
        <f t="shared" si="445"/>
        <v>#REF!</v>
      </c>
      <c r="AB1128" s="301" t="e" cm="1">
        <f t="array" ref="AB1128">IF( $AA1128="", "", INDEX(聲母資料表, $AA1128, AB$5))</f>
        <v>#REF!</v>
      </c>
      <c r="AC1128" s="301" t="e" cm="1">
        <f t="array" ref="AC1128">IF( $AA1128="", "", INDEX(聲母資料表, $AA1128, AC$5))</f>
        <v>#REF!</v>
      </c>
      <c r="AD1128" s="305" t="e">
        <f t="shared" si="446"/>
        <v>#REF!</v>
      </c>
      <c r="AE1128" s="301" t="e" cm="1">
        <f t="array" ref="AE1128">IF( $X1128, "", INDEX(韻母資料表, AD1128, AE$5))</f>
        <v>#REF!</v>
      </c>
      <c r="AF1128" s="301" t="e" cm="1">
        <f t="array" ref="AF1128">IF( $X1128, "", INDEX(韻母資料表, AE1128, AF$5))</f>
        <v>#REF!</v>
      </c>
      <c r="AG1128" s="298"/>
      <c r="AH1128" s="301" t="e">
        <f t="array" ref="AH1128">IF( $X1128, "", IF( INDEX(韻母資料表, AD1128, $AH$5) = "入聲", TRUE, FALSE) )</f>
        <v>#REF!</v>
      </c>
      <c r="AI1128" s="302" t="e">
        <f t="shared" si="447"/>
        <v>#REF!</v>
      </c>
      <c r="AJ1128" s="302" t="e">
        <f t="shared" si="451"/>
        <v>#REF!</v>
      </c>
      <c r="AK1128" s="362" t="e">
        <f t="array" ref="AK1128">IF( $X1128, "", INDEX(韻母資料表, $AD1128, $AK$5))</f>
        <v>#REF!</v>
      </c>
      <c r="AL1128" s="362" t="e">
        <f t="array" ref="AL1128">IF($X1128, "", INDEX(白話字韻母八聲調資料表, $AE1128, $AJ1128))</f>
        <v>#REF!</v>
      </c>
      <c r="AM1128" s="298"/>
      <c r="AN1128" s="362" t="e" cm="1">
        <f t="array" ref="AN1128">IF($W1128, "", INDEX(聲母資料表, $AA1128, AN$5))</f>
        <v>#REF!</v>
      </c>
      <c r="AO1128" s="367" t="e" cm="1">
        <f t="array" ref="AO1128">IF($X1128, "", INDEX(韻母資料表, $AD1128, AO$5))</f>
        <v>#REF!</v>
      </c>
      <c r="AP1128" s="362" t="e" cm="1">
        <f t="array" ref="AP1128">IF($X1128, "", INDEX(台羅韻母八聲調資料表, $AE1128, $F1128))</f>
        <v>#REF!</v>
      </c>
      <c r="AQ1128" s="298"/>
      <c r="AR1128" s="302" t="e">
        <f t="array" ref="AR1128">IF($W1128, "", INDEX(聲母資料表, $AA1128, $AR$5))</f>
        <v>#REF!</v>
      </c>
      <c r="AS1128" s="303" t="e">
        <f t="array" ref="AS1128">IF($X1128, "", INDEX(韻母資料表, $AD1128, $AS$5))</f>
        <v>#REF!</v>
      </c>
      <c r="AT1128" s="302" t="e">
        <f t="array" ref="AT1128">IF($X1128, "", INDEX(閩拼韻母八聲調資料表, $AE1128, $AJ1128))</f>
        <v>#REF!</v>
      </c>
      <c r="AV1128" s="301" t="b">
        <f t="shared" si="449"/>
        <v>0</v>
      </c>
      <c r="AW1128" s="301" t="str">
        <f>IF( $AV1128, IFERROR( IF(MATCH( $E1128, 顎音化聲母!$H$9:$H$37, 0), TRUE, FALSE), FALSE), "")</f>
        <v/>
      </c>
      <c r="AX1128" s="301" t="str">
        <f t="array" ref="AX1128">IF( AND($AV1128, $AW1128), INDEX(顎音化聲母資料表, MATCH( $D1128 &amp; $E1128, 顎音化聲母!$L$5:$L$136, 0), 3), "")</f>
        <v/>
      </c>
      <c r="AY1128" s="301" t="e">
        <f t="shared" si="448"/>
        <v>#REF!</v>
      </c>
      <c r="AZ1128" s="362" t="e">
        <f t="array" ref="AZ1128">IF($AY1128="", "", IF( $AX1128&lt;&gt;"", $AX1128,INDEX(聲母資料表, $AY1128, $AZ$5)))</f>
        <v>#REF!</v>
      </c>
      <c r="BA1128" s="362" t="e">
        <f t="array" ref="BA1128">IF($X1128, "", INDEX(方音八音反切資料表, $AE1128, $AJ1128))</f>
        <v>#REF!</v>
      </c>
    </row>
    <row r="1129" spans="2:53">
      <c r="B1129" s="307">
        <f t="shared" si="430"/>
        <v>1122</v>
      </c>
      <c r="C1129" s="404" t="e">
        <f>MID(#REF!, B1129, 1)</f>
        <v>#REF!</v>
      </c>
      <c r="D1129" s="312"/>
      <c r="E1129" s="312"/>
      <c r="F1129" s="296"/>
      <c r="G1129" s="418" t="e">
        <f t="shared" si="431"/>
        <v>#REF!</v>
      </c>
      <c r="H1129" s="269" t="e" cm="1">
        <f t="array" ref="H1129">IF( OR($U1129, NOT($V1129), $X1129), "",  $AF1129 &amp; INDEX(中文數值資料表, $AJ1129, 2) &amp; $AC1129)</f>
        <v>#REF!</v>
      </c>
      <c r="I1129" s="332" t="e">
        <f t="shared" si="432"/>
        <v>#REF!</v>
      </c>
      <c r="J1129" s="333" t="e">
        <f t="shared" si="433"/>
        <v>#REF!</v>
      </c>
      <c r="K1129" s="334" t="e">
        <f t="shared" si="434"/>
        <v>#REF!</v>
      </c>
      <c r="L1129" s="335" t="e">
        <f t="shared" si="435"/>
        <v>#REF!</v>
      </c>
      <c r="M1129" s="270" t="e">
        <f t="shared" ca="1" si="436"/>
        <v>#REF!</v>
      </c>
      <c r="N1129" s="270" t="e">
        <f t="shared" ca="1" si="437"/>
        <v>#REF!</v>
      </c>
      <c r="O1129" s="270" t="e">
        <f t="shared" ca="1" si="438"/>
        <v>#REF!</v>
      </c>
      <c r="P1129" s="270" t="e">
        <f t="shared" ca="1" si="453"/>
        <v>#REF!</v>
      </c>
      <c r="Q1129" s="270" t="e">
        <f t="shared" ca="1" si="453"/>
        <v>#REF!</v>
      </c>
      <c r="R1129" s="271" t="e">
        <f t="shared" ca="1" si="439"/>
        <v>#REF!</v>
      </c>
      <c r="S1129" s="271" t="e">
        <f t="shared" ca="1" si="440"/>
        <v>#REF!</v>
      </c>
      <c r="T1129" s="244"/>
      <c r="U1129" s="272" t="b">
        <f t="shared" si="441"/>
        <v>0</v>
      </c>
      <c r="V1129" s="272" t="e">
        <f t="shared" si="442"/>
        <v>#REF!</v>
      </c>
      <c r="W1129" s="272" t="e">
        <f t="shared" si="450"/>
        <v>#REF!</v>
      </c>
      <c r="X1129" s="272" t="e">
        <f t="shared" si="443"/>
        <v>#REF!</v>
      </c>
      <c r="Y1129" s="272" t="e">
        <f t="shared" si="444"/>
        <v>#REF!</v>
      </c>
      <c r="Z1129" s="298"/>
      <c r="AA1129" s="305" t="e">
        <f t="shared" si="445"/>
        <v>#REF!</v>
      </c>
      <c r="AB1129" s="301" t="e" cm="1">
        <f t="array" ref="AB1129">IF( $AA1129="", "", INDEX(聲母資料表, $AA1129, AB$5))</f>
        <v>#REF!</v>
      </c>
      <c r="AC1129" s="301" t="e" cm="1">
        <f t="array" ref="AC1129">IF( $AA1129="", "", INDEX(聲母資料表, $AA1129, AC$5))</f>
        <v>#REF!</v>
      </c>
      <c r="AD1129" s="305" t="e">
        <f t="shared" si="446"/>
        <v>#REF!</v>
      </c>
      <c r="AE1129" s="301" t="e" cm="1">
        <f t="array" ref="AE1129">IF( $X1129, "", INDEX(韻母資料表, AD1129, AE$5))</f>
        <v>#REF!</v>
      </c>
      <c r="AF1129" s="301" t="e" cm="1">
        <f t="array" ref="AF1129">IF( $X1129, "", INDEX(韻母資料表, AE1129, AF$5))</f>
        <v>#REF!</v>
      </c>
      <c r="AG1129" s="298"/>
      <c r="AH1129" s="301" t="e">
        <f t="array" ref="AH1129">IF( $X1129, "", IF( INDEX(韻母資料表, AD1129, $AH$5) = "入聲", TRUE, FALSE) )</f>
        <v>#REF!</v>
      </c>
      <c r="AI1129" s="302" t="e">
        <f t="shared" si="447"/>
        <v>#REF!</v>
      </c>
      <c r="AJ1129" s="302" t="e">
        <f t="shared" si="451"/>
        <v>#REF!</v>
      </c>
      <c r="AK1129" s="362" t="e">
        <f t="array" ref="AK1129">IF( $X1129, "", INDEX(韻母資料表, $AD1129, $AK$5))</f>
        <v>#REF!</v>
      </c>
      <c r="AL1129" s="362" t="e">
        <f t="array" ref="AL1129">IF($X1129, "", INDEX(白話字韻母八聲調資料表, $AE1129, $AJ1129))</f>
        <v>#REF!</v>
      </c>
      <c r="AM1129" s="298"/>
      <c r="AN1129" s="362" t="e" cm="1">
        <f t="array" ref="AN1129">IF($W1129, "", INDEX(聲母資料表, $AA1129, AN$5))</f>
        <v>#REF!</v>
      </c>
      <c r="AO1129" s="367" t="e" cm="1">
        <f t="array" ref="AO1129">IF($X1129, "", INDEX(韻母資料表, $AD1129, AO$5))</f>
        <v>#REF!</v>
      </c>
      <c r="AP1129" s="362" t="e" cm="1">
        <f t="array" ref="AP1129">IF($X1129, "", INDEX(台羅韻母八聲調資料表, $AE1129, $F1129))</f>
        <v>#REF!</v>
      </c>
      <c r="AQ1129" s="298"/>
      <c r="AR1129" s="302" t="e">
        <f t="array" ref="AR1129">IF($W1129, "", INDEX(聲母資料表, $AA1129, $AR$5))</f>
        <v>#REF!</v>
      </c>
      <c r="AS1129" s="303" t="e">
        <f t="array" ref="AS1129">IF($X1129, "", INDEX(韻母資料表, $AD1129, $AS$5))</f>
        <v>#REF!</v>
      </c>
      <c r="AT1129" s="302" t="e">
        <f t="array" ref="AT1129">IF($X1129, "", INDEX(閩拼韻母八聲調資料表, $AE1129, $AJ1129))</f>
        <v>#REF!</v>
      </c>
      <c r="AV1129" s="301" t="b">
        <f t="shared" si="449"/>
        <v>0</v>
      </c>
      <c r="AW1129" s="301" t="str">
        <f>IF( $AV1129, IFERROR( IF(MATCH( $E1129, 顎音化聲母!$H$9:$H$37, 0), TRUE, FALSE), FALSE), "")</f>
        <v/>
      </c>
      <c r="AX1129" s="301" t="str">
        <f t="array" ref="AX1129">IF( AND($AV1129, $AW1129), INDEX(顎音化聲母資料表, MATCH( $D1129 &amp; $E1129, 顎音化聲母!$L$5:$L$136, 0), 3), "")</f>
        <v/>
      </c>
      <c r="AY1129" s="301" t="e">
        <f t="shared" si="448"/>
        <v>#REF!</v>
      </c>
      <c r="AZ1129" s="362" t="e">
        <f t="array" ref="AZ1129">IF($AY1129="", "", IF( $AX1129&lt;&gt;"", $AX1129,INDEX(聲母資料表, $AY1129, $AZ$5)))</f>
        <v>#REF!</v>
      </c>
      <c r="BA1129" s="362" t="e">
        <f t="array" ref="BA1129">IF($X1129, "", INDEX(方音八音反切資料表, $AE1129, $AJ1129))</f>
        <v>#REF!</v>
      </c>
    </row>
    <row r="1130" spans="2:53">
      <c r="B1130" s="307">
        <f t="shared" si="430"/>
        <v>1123</v>
      </c>
      <c r="C1130" s="404" t="e">
        <f>MID(#REF!, B1130, 1)</f>
        <v>#REF!</v>
      </c>
      <c r="D1130" s="312"/>
      <c r="E1130" s="312"/>
      <c r="F1130" s="296"/>
      <c r="G1130" s="418" t="e">
        <f t="shared" si="431"/>
        <v>#REF!</v>
      </c>
      <c r="H1130" s="269" t="e" cm="1">
        <f t="array" ref="H1130">IF( OR($U1130, NOT($V1130), $X1130), "",  $AF1130 &amp; INDEX(中文數值資料表, $AJ1130, 2) &amp; $AC1130)</f>
        <v>#REF!</v>
      </c>
      <c r="I1130" s="332" t="e">
        <f t="shared" si="432"/>
        <v>#REF!</v>
      </c>
      <c r="J1130" s="333" t="e">
        <f t="shared" si="433"/>
        <v>#REF!</v>
      </c>
      <c r="K1130" s="334" t="e">
        <f t="shared" si="434"/>
        <v>#REF!</v>
      </c>
      <c r="L1130" s="335" t="e">
        <f t="shared" si="435"/>
        <v>#REF!</v>
      </c>
      <c r="M1130" s="270" t="e">
        <f t="shared" ca="1" si="436"/>
        <v>#REF!</v>
      </c>
      <c r="N1130" s="270" t="e">
        <f t="shared" ca="1" si="437"/>
        <v>#REF!</v>
      </c>
      <c r="O1130" s="270" t="e">
        <f t="shared" ca="1" si="438"/>
        <v>#REF!</v>
      </c>
      <c r="P1130" s="270" t="e">
        <f t="shared" ca="1" si="453"/>
        <v>#REF!</v>
      </c>
      <c r="Q1130" s="270" t="e">
        <f t="shared" ca="1" si="453"/>
        <v>#REF!</v>
      </c>
      <c r="R1130" s="271" t="e">
        <f t="shared" ca="1" si="439"/>
        <v>#REF!</v>
      </c>
      <c r="S1130" s="271" t="e">
        <f t="shared" ca="1" si="440"/>
        <v>#REF!</v>
      </c>
      <c r="T1130" s="244"/>
      <c r="U1130" s="272" t="b">
        <f t="shared" si="441"/>
        <v>0</v>
      </c>
      <c r="V1130" s="272" t="e">
        <f t="shared" si="442"/>
        <v>#REF!</v>
      </c>
      <c r="W1130" s="272" t="e">
        <f t="shared" si="450"/>
        <v>#REF!</v>
      </c>
      <c r="X1130" s="272" t="e">
        <f t="shared" si="443"/>
        <v>#REF!</v>
      </c>
      <c r="Y1130" s="272" t="e">
        <f t="shared" si="444"/>
        <v>#REF!</v>
      </c>
      <c r="Z1130" s="298"/>
      <c r="AA1130" s="305" t="e">
        <f t="shared" si="445"/>
        <v>#REF!</v>
      </c>
      <c r="AB1130" s="301" t="e" cm="1">
        <f t="array" ref="AB1130">IF( $AA1130="", "", INDEX(聲母資料表, $AA1130, AB$5))</f>
        <v>#REF!</v>
      </c>
      <c r="AC1130" s="301" t="e" cm="1">
        <f t="array" ref="AC1130">IF( $AA1130="", "", INDEX(聲母資料表, $AA1130, AC$5))</f>
        <v>#REF!</v>
      </c>
      <c r="AD1130" s="305" t="e">
        <f t="shared" si="446"/>
        <v>#REF!</v>
      </c>
      <c r="AE1130" s="301" t="e" cm="1">
        <f t="array" ref="AE1130">IF( $X1130, "", INDEX(韻母資料表, AD1130, AE$5))</f>
        <v>#REF!</v>
      </c>
      <c r="AF1130" s="301" t="e" cm="1">
        <f t="array" ref="AF1130">IF( $X1130, "", INDEX(韻母資料表, AE1130, AF$5))</f>
        <v>#REF!</v>
      </c>
      <c r="AG1130" s="298"/>
      <c r="AH1130" s="301" t="e">
        <f t="array" ref="AH1130">IF( $X1130, "", IF( INDEX(韻母資料表, AD1130, $AH$5) = "入聲", TRUE, FALSE) )</f>
        <v>#REF!</v>
      </c>
      <c r="AI1130" s="302" t="e">
        <f t="shared" si="447"/>
        <v>#REF!</v>
      </c>
      <c r="AJ1130" s="302" t="e">
        <f t="shared" si="451"/>
        <v>#REF!</v>
      </c>
      <c r="AK1130" s="362" t="e">
        <f t="array" ref="AK1130">IF( $X1130, "", INDEX(韻母資料表, $AD1130, $AK$5))</f>
        <v>#REF!</v>
      </c>
      <c r="AL1130" s="362" t="e">
        <f t="array" ref="AL1130">IF($X1130, "", INDEX(白話字韻母八聲調資料表, $AE1130, $AJ1130))</f>
        <v>#REF!</v>
      </c>
      <c r="AM1130" s="298"/>
      <c r="AN1130" s="362" t="e" cm="1">
        <f t="array" ref="AN1130">IF($W1130, "", INDEX(聲母資料表, $AA1130, AN$5))</f>
        <v>#REF!</v>
      </c>
      <c r="AO1130" s="367" t="e" cm="1">
        <f t="array" ref="AO1130">IF($X1130, "", INDEX(韻母資料表, $AD1130, AO$5))</f>
        <v>#REF!</v>
      </c>
      <c r="AP1130" s="362" t="e" cm="1">
        <f t="array" ref="AP1130">IF($X1130, "", INDEX(台羅韻母八聲調資料表, $AE1130, $F1130))</f>
        <v>#REF!</v>
      </c>
      <c r="AQ1130" s="298"/>
      <c r="AR1130" s="302" t="e">
        <f t="array" ref="AR1130">IF($W1130, "", INDEX(聲母資料表, $AA1130, $AR$5))</f>
        <v>#REF!</v>
      </c>
      <c r="AS1130" s="303" t="e">
        <f t="array" ref="AS1130">IF($X1130, "", INDEX(韻母資料表, $AD1130, $AS$5))</f>
        <v>#REF!</v>
      </c>
      <c r="AT1130" s="302" t="e">
        <f t="array" ref="AT1130">IF($X1130, "", INDEX(閩拼韻母八聲調資料表, $AE1130, $AJ1130))</f>
        <v>#REF!</v>
      </c>
      <c r="AV1130" s="301" t="b">
        <f t="shared" si="449"/>
        <v>0</v>
      </c>
      <c r="AW1130" s="301" t="str">
        <f>IF( $AV1130, IFERROR( IF(MATCH( $E1130, 顎音化聲母!$H$9:$H$37, 0), TRUE, FALSE), FALSE), "")</f>
        <v/>
      </c>
      <c r="AX1130" s="301" t="str">
        <f t="array" ref="AX1130">IF( AND($AV1130, $AW1130), INDEX(顎音化聲母資料表, MATCH( $D1130 &amp; $E1130, 顎音化聲母!$L$5:$L$136, 0), 3), "")</f>
        <v/>
      </c>
      <c r="AY1130" s="301" t="e">
        <f t="shared" si="448"/>
        <v>#REF!</v>
      </c>
      <c r="AZ1130" s="362" t="e">
        <f t="array" ref="AZ1130">IF($AY1130="", "", IF( $AX1130&lt;&gt;"", $AX1130,INDEX(聲母資料表, $AY1130, $AZ$5)))</f>
        <v>#REF!</v>
      </c>
      <c r="BA1130" s="362" t="e">
        <f t="array" ref="BA1130">IF($X1130, "", INDEX(方音八音反切資料表, $AE1130, $AJ1130))</f>
        <v>#REF!</v>
      </c>
    </row>
    <row r="1131" spans="2:53">
      <c r="B1131" s="307">
        <f t="shared" si="430"/>
        <v>1124</v>
      </c>
      <c r="C1131" s="404" t="e">
        <f>MID(#REF!, B1131, 1)</f>
        <v>#REF!</v>
      </c>
      <c r="D1131" s="312"/>
      <c r="E1131" s="312"/>
      <c r="F1131" s="296"/>
      <c r="G1131" s="418" t="e">
        <f t="shared" si="431"/>
        <v>#REF!</v>
      </c>
      <c r="H1131" s="269" t="e" cm="1">
        <f t="array" ref="H1131">IF( OR($U1131, NOT($V1131), $X1131), "",  $AF1131 &amp; INDEX(中文數值資料表, $AJ1131, 2) &amp; $AC1131)</f>
        <v>#REF!</v>
      </c>
      <c r="I1131" s="332" t="e">
        <f t="shared" si="432"/>
        <v>#REF!</v>
      </c>
      <c r="J1131" s="333" t="e">
        <f t="shared" si="433"/>
        <v>#REF!</v>
      </c>
      <c r="K1131" s="334" t="e">
        <f t="shared" si="434"/>
        <v>#REF!</v>
      </c>
      <c r="L1131" s="335" t="e">
        <f t="shared" si="435"/>
        <v>#REF!</v>
      </c>
      <c r="M1131" s="270" t="e">
        <f t="shared" ca="1" si="436"/>
        <v>#REF!</v>
      </c>
      <c r="N1131" s="270" t="e">
        <f t="shared" ca="1" si="437"/>
        <v>#REF!</v>
      </c>
      <c r="O1131" s="270" t="e">
        <f t="shared" ca="1" si="438"/>
        <v>#REF!</v>
      </c>
      <c r="P1131" s="270" t="e">
        <f t="shared" ca="1" si="453"/>
        <v>#REF!</v>
      </c>
      <c r="Q1131" s="270" t="e">
        <f t="shared" ca="1" si="453"/>
        <v>#REF!</v>
      </c>
      <c r="R1131" s="271" t="e">
        <f t="shared" ca="1" si="439"/>
        <v>#REF!</v>
      </c>
      <c r="S1131" s="271" t="e">
        <f t="shared" ca="1" si="440"/>
        <v>#REF!</v>
      </c>
      <c r="T1131" s="244"/>
      <c r="U1131" s="272" t="b">
        <f t="shared" si="441"/>
        <v>0</v>
      </c>
      <c r="V1131" s="272" t="e">
        <f t="shared" si="442"/>
        <v>#REF!</v>
      </c>
      <c r="W1131" s="272" t="e">
        <f t="shared" si="450"/>
        <v>#REF!</v>
      </c>
      <c r="X1131" s="272" t="e">
        <f t="shared" si="443"/>
        <v>#REF!</v>
      </c>
      <c r="Y1131" s="272" t="e">
        <f t="shared" si="444"/>
        <v>#REF!</v>
      </c>
      <c r="Z1131" s="298"/>
      <c r="AA1131" s="305" t="e">
        <f t="shared" si="445"/>
        <v>#REF!</v>
      </c>
      <c r="AB1131" s="301" t="e" cm="1">
        <f t="array" ref="AB1131">IF( $AA1131="", "", INDEX(聲母資料表, $AA1131, AB$5))</f>
        <v>#REF!</v>
      </c>
      <c r="AC1131" s="301" t="e" cm="1">
        <f t="array" ref="AC1131">IF( $AA1131="", "", INDEX(聲母資料表, $AA1131, AC$5))</f>
        <v>#REF!</v>
      </c>
      <c r="AD1131" s="305" t="e">
        <f t="shared" si="446"/>
        <v>#REF!</v>
      </c>
      <c r="AE1131" s="301" t="e" cm="1">
        <f t="array" ref="AE1131">IF( $X1131, "", INDEX(韻母資料表, AD1131, AE$5))</f>
        <v>#REF!</v>
      </c>
      <c r="AF1131" s="301" t="e" cm="1">
        <f t="array" ref="AF1131">IF( $X1131, "", INDEX(韻母資料表, AE1131, AF$5))</f>
        <v>#REF!</v>
      </c>
      <c r="AG1131" s="298"/>
      <c r="AH1131" s="301" t="e">
        <f t="array" ref="AH1131">IF( $X1131, "", IF( INDEX(韻母資料表, AD1131, $AH$5) = "入聲", TRUE, FALSE) )</f>
        <v>#REF!</v>
      </c>
      <c r="AI1131" s="302" t="e">
        <f t="shared" si="447"/>
        <v>#REF!</v>
      </c>
      <c r="AJ1131" s="302" t="e">
        <f t="shared" si="451"/>
        <v>#REF!</v>
      </c>
      <c r="AK1131" s="362" t="e">
        <f t="array" ref="AK1131">IF( $X1131, "", INDEX(韻母資料表, $AD1131, $AK$5))</f>
        <v>#REF!</v>
      </c>
      <c r="AL1131" s="362" t="e">
        <f t="array" ref="AL1131">IF($X1131, "", INDEX(白話字韻母八聲調資料表, $AE1131, $AJ1131))</f>
        <v>#REF!</v>
      </c>
      <c r="AM1131" s="298"/>
      <c r="AN1131" s="362" t="e" cm="1">
        <f t="array" ref="AN1131">IF($W1131, "", INDEX(聲母資料表, $AA1131, AN$5))</f>
        <v>#REF!</v>
      </c>
      <c r="AO1131" s="367" t="e" cm="1">
        <f t="array" ref="AO1131">IF($X1131, "", INDEX(韻母資料表, $AD1131, AO$5))</f>
        <v>#REF!</v>
      </c>
      <c r="AP1131" s="362" t="e" cm="1">
        <f t="array" ref="AP1131">IF($X1131, "", INDEX(台羅韻母八聲調資料表, $AE1131, $F1131))</f>
        <v>#REF!</v>
      </c>
      <c r="AQ1131" s="298"/>
      <c r="AR1131" s="302" t="e">
        <f t="array" ref="AR1131">IF($W1131, "", INDEX(聲母資料表, $AA1131, $AR$5))</f>
        <v>#REF!</v>
      </c>
      <c r="AS1131" s="303" t="e">
        <f t="array" ref="AS1131">IF($X1131, "", INDEX(韻母資料表, $AD1131, $AS$5))</f>
        <v>#REF!</v>
      </c>
      <c r="AT1131" s="302" t="e">
        <f t="array" ref="AT1131">IF($X1131, "", INDEX(閩拼韻母八聲調資料表, $AE1131, $AJ1131))</f>
        <v>#REF!</v>
      </c>
      <c r="AV1131" s="301" t="b">
        <f t="shared" si="449"/>
        <v>0</v>
      </c>
      <c r="AW1131" s="301" t="str">
        <f>IF( $AV1131, IFERROR( IF(MATCH( $E1131, 顎音化聲母!$H$9:$H$37, 0), TRUE, FALSE), FALSE), "")</f>
        <v/>
      </c>
      <c r="AX1131" s="301" t="str">
        <f t="array" ref="AX1131">IF( AND($AV1131, $AW1131), INDEX(顎音化聲母資料表, MATCH( $D1131 &amp; $E1131, 顎音化聲母!$L$5:$L$136, 0), 3), "")</f>
        <v/>
      </c>
      <c r="AY1131" s="301" t="e">
        <f t="shared" si="448"/>
        <v>#REF!</v>
      </c>
      <c r="AZ1131" s="362" t="e">
        <f t="array" ref="AZ1131">IF($AY1131="", "", IF( $AX1131&lt;&gt;"", $AX1131,INDEX(聲母資料表, $AY1131, $AZ$5)))</f>
        <v>#REF!</v>
      </c>
      <c r="BA1131" s="362" t="e">
        <f t="array" ref="BA1131">IF($X1131, "", INDEX(方音八音反切資料表, $AE1131, $AJ1131))</f>
        <v>#REF!</v>
      </c>
    </row>
    <row r="1132" spans="2:53">
      <c r="B1132" s="307">
        <f t="shared" si="430"/>
        <v>1125</v>
      </c>
      <c r="C1132" s="404" t="e">
        <f>MID(#REF!, B1132, 1)</f>
        <v>#REF!</v>
      </c>
      <c r="D1132" s="312"/>
      <c r="E1132" s="312"/>
      <c r="F1132" s="296"/>
      <c r="G1132" s="418" t="e">
        <f t="shared" si="431"/>
        <v>#REF!</v>
      </c>
      <c r="H1132" s="269" t="e" cm="1">
        <f t="array" ref="H1132">IF( OR($U1132, NOT($V1132), $X1132), "",  $AF1132 &amp; INDEX(中文數值資料表, $AJ1132, 2) &amp; $AC1132)</f>
        <v>#REF!</v>
      </c>
      <c r="I1132" s="332" t="e">
        <f t="shared" si="432"/>
        <v>#REF!</v>
      </c>
      <c r="J1132" s="333" t="e">
        <f t="shared" si="433"/>
        <v>#REF!</v>
      </c>
      <c r="K1132" s="334" t="e">
        <f t="shared" si="434"/>
        <v>#REF!</v>
      </c>
      <c r="L1132" s="335" t="e">
        <f t="shared" si="435"/>
        <v>#REF!</v>
      </c>
      <c r="M1132" s="270" t="e">
        <f t="shared" ca="1" si="436"/>
        <v>#REF!</v>
      </c>
      <c r="N1132" s="270" t="e">
        <f t="shared" ca="1" si="437"/>
        <v>#REF!</v>
      </c>
      <c r="O1132" s="270" t="e">
        <f t="shared" ca="1" si="438"/>
        <v>#REF!</v>
      </c>
      <c r="P1132" s="270" t="e">
        <f t="shared" ca="1" si="453"/>
        <v>#REF!</v>
      </c>
      <c r="Q1132" s="270" t="e">
        <f t="shared" ca="1" si="453"/>
        <v>#REF!</v>
      </c>
      <c r="R1132" s="271" t="e">
        <f t="shared" ca="1" si="439"/>
        <v>#REF!</v>
      </c>
      <c r="S1132" s="271" t="e">
        <f t="shared" ca="1" si="440"/>
        <v>#REF!</v>
      </c>
      <c r="T1132" s="244"/>
      <c r="U1132" s="272" t="b">
        <f t="shared" si="441"/>
        <v>0</v>
      </c>
      <c r="V1132" s="272" t="e">
        <f t="shared" si="442"/>
        <v>#REF!</v>
      </c>
      <c r="W1132" s="272" t="e">
        <f t="shared" si="450"/>
        <v>#REF!</v>
      </c>
      <c r="X1132" s="272" t="e">
        <f t="shared" si="443"/>
        <v>#REF!</v>
      </c>
      <c r="Y1132" s="272" t="e">
        <f t="shared" si="444"/>
        <v>#REF!</v>
      </c>
      <c r="Z1132" s="298"/>
      <c r="AA1132" s="305" t="e">
        <f t="shared" si="445"/>
        <v>#REF!</v>
      </c>
      <c r="AB1132" s="301" t="e" cm="1">
        <f t="array" ref="AB1132">IF( $AA1132="", "", INDEX(聲母資料表, $AA1132, AB$5))</f>
        <v>#REF!</v>
      </c>
      <c r="AC1132" s="301" t="e" cm="1">
        <f t="array" ref="AC1132">IF( $AA1132="", "", INDEX(聲母資料表, $AA1132, AC$5))</f>
        <v>#REF!</v>
      </c>
      <c r="AD1132" s="305" t="e">
        <f t="shared" si="446"/>
        <v>#REF!</v>
      </c>
      <c r="AE1132" s="301" t="e" cm="1">
        <f t="array" ref="AE1132">IF( $X1132, "", INDEX(韻母資料表, AD1132, AE$5))</f>
        <v>#REF!</v>
      </c>
      <c r="AF1132" s="301" t="e" cm="1">
        <f t="array" ref="AF1132">IF( $X1132, "", INDEX(韻母資料表, AE1132, AF$5))</f>
        <v>#REF!</v>
      </c>
      <c r="AG1132" s="298"/>
      <c r="AH1132" s="301" t="e">
        <f t="array" ref="AH1132">IF( $X1132, "", IF( INDEX(韻母資料表, AD1132, $AH$5) = "入聲", TRUE, FALSE) )</f>
        <v>#REF!</v>
      </c>
      <c r="AI1132" s="302" t="e">
        <f t="shared" si="447"/>
        <v>#REF!</v>
      </c>
      <c r="AJ1132" s="302" t="e">
        <f t="shared" si="451"/>
        <v>#REF!</v>
      </c>
      <c r="AK1132" s="362" t="e">
        <f t="array" ref="AK1132">IF( $X1132, "", INDEX(韻母資料表, $AD1132, $AK$5))</f>
        <v>#REF!</v>
      </c>
      <c r="AL1132" s="362" t="e">
        <f t="array" ref="AL1132">IF($X1132, "", INDEX(白話字韻母八聲調資料表, $AE1132, $AJ1132))</f>
        <v>#REF!</v>
      </c>
      <c r="AM1132" s="298"/>
      <c r="AN1132" s="362" t="e" cm="1">
        <f t="array" ref="AN1132">IF($W1132, "", INDEX(聲母資料表, $AA1132, AN$5))</f>
        <v>#REF!</v>
      </c>
      <c r="AO1132" s="367" t="e" cm="1">
        <f t="array" ref="AO1132">IF($X1132, "", INDEX(韻母資料表, $AD1132, AO$5))</f>
        <v>#REF!</v>
      </c>
      <c r="AP1132" s="362" t="e" cm="1">
        <f t="array" ref="AP1132">IF($X1132, "", INDEX(台羅韻母八聲調資料表, $AE1132, $F1132))</f>
        <v>#REF!</v>
      </c>
      <c r="AQ1132" s="298"/>
      <c r="AR1132" s="302" t="e">
        <f t="array" ref="AR1132">IF($W1132, "", INDEX(聲母資料表, $AA1132, $AR$5))</f>
        <v>#REF!</v>
      </c>
      <c r="AS1132" s="303" t="e">
        <f t="array" ref="AS1132">IF($X1132, "", INDEX(韻母資料表, $AD1132, $AS$5))</f>
        <v>#REF!</v>
      </c>
      <c r="AT1132" s="302" t="e">
        <f t="array" ref="AT1132">IF($X1132, "", INDEX(閩拼韻母八聲調資料表, $AE1132, $AJ1132))</f>
        <v>#REF!</v>
      </c>
      <c r="AV1132" s="301" t="b">
        <f t="shared" si="449"/>
        <v>0</v>
      </c>
      <c r="AW1132" s="301" t="str">
        <f>IF( $AV1132, IFERROR( IF(MATCH( $E1132, 顎音化聲母!$H$9:$H$37, 0), TRUE, FALSE), FALSE), "")</f>
        <v/>
      </c>
      <c r="AX1132" s="301" t="str">
        <f t="array" ref="AX1132">IF( AND($AV1132, $AW1132), INDEX(顎音化聲母資料表, MATCH( $D1132 &amp; $E1132, 顎音化聲母!$L$5:$L$136, 0), 3), "")</f>
        <v/>
      </c>
      <c r="AY1132" s="301" t="e">
        <f t="shared" si="448"/>
        <v>#REF!</v>
      </c>
      <c r="AZ1132" s="362" t="e">
        <f t="array" ref="AZ1132">IF($AY1132="", "", IF( $AX1132&lt;&gt;"", $AX1132,INDEX(聲母資料表, $AY1132, $AZ$5)))</f>
        <v>#REF!</v>
      </c>
      <c r="BA1132" s="362" t="e">
        <f t="array" ref="BA1132">IF($X1132, "", INDEX(方音八音反切資料表, $AE1132, $AJ1132))</f>
        <v>#REF!</v>
      </c>
    </row>
    <row r="1133" spans="2:53">
      <c r="B1133" s="307">
        <f t="shared" si="430"/>
        <v>1126</v>
      </c>
      <c r="C1133" s="404" t="e">
        <f>MID(#REF!, B1133, 1)</f>
        <v>#REF!</v>
      </c>
      <c r="D1133" s="312"/>
      <c r="E1133" s="312"/>
      <c r="F1133" s="296"/>
      <c r="G1133" s="418" t="e">
        <f t="shared" si="431"/>
        <v>#REF!</v>
      </c>
      <c r="H1133" s="269" t="e" cm="1">
        <f t="array" ref="H1133">IF( OR($U1133, NOT($V1133), $X1133), "",  $AF1133 &amp; INDEX(中文數值資料表, $AJ1133, 2) &amp; $AC1133)</f>
        <v>#REF!</v>
      </c>
      <c r="I1133" s="332" t="e">
        <f t="shared" si="432"/>
        <v>#REF!</v>
      </c>
      <c r="J1133" s="333" t="e">
        <f t="shared" si="433"/>
        <v>#REF!</v>
      </c>
      <c r="K1133" s="334" t="e">
        <f t="shared" si="434"/>
        <v>#REF!</v>
      </c>
      <c r="L1133" s="335" t="e">
        <f t="shared" si="435"/>
        <v>#REF!</v>
      </c>
      <c r="M1133" s="270" t="e">
        <f t="shared" ca="1" si="436"/>
        <v>#REF!</v>
      </c>
      <c r="N1133" s="270" t="e">
        <f t="shared" ca="1" si="437"/>
        <v>#REF!</v>
      </c>
      <c r="O1133" s="270" t="e">
        <f t="shared" ca="1" si="438"/>
        <v>#REF!</v>
      </c>
      <c r="P1133" s="270" t="e">
        <f t="shared" ca="1" si="453"/>
        <v>#REF!</v>
      </c>
      <c r="Q1133" s="270" t="e">
        <f t="shared" ca="1" si="453"/>
        <v>#REF!</v>
      </c>
      <c r="R1133" s="271" t="e">
        <f t="shared" ca="1" si="439"/>
        <v>#REF!</v>
      </c>
      <c r="S1133" s="271" t="e">
        <f t="shared" ca="1" si="440"/>
        <v>#REF!</v>
      </c>
      <c r="T1133" s="244"/>
      <c r="U1133" s="272" t="b">
        <f t="shared" si="441"/>
        <v>0</v>
      </c>
      <c r="V1133" s="272" t="e">
        <f t="shared" si="442"/>
        <v>#REF!</v>
      </c>
      <c r="W1133" s="272" t="e">
        <f t="shared" si="450"/>
        <v>#REF!</v>
      </c>
      <c r="X1133" s="272" t="e">
        <f t="shared" si="443"/>
        <v>#REF!</v>
      </c>
      <c r="Y1133" s="272" t="e">
        <f t="shared" si="444"/>
        <v>#REF!</v>
      </c>
      <c r="Z1133" s="298"/>
      <c r="AA1133" s="305" t="e">
        <f t="shared" si="445"/>
        <v>#REF!</v>
      </c>
      <c r="AB1133" s="301" t="e" cm="1">
        <f t="array" ref="AB1133">IF( $AA1133="", "", INDEX(聲母資料表, $AA1133, AB$5))</f>
        <v>#REF!</v>
      </c>
      <c r="AC1133" s="301" t="e" cm="1">
        <f t="array" ref="AC1133">IF( $AA1133="", "", INDEX(聲母資料表, $AA1133, AC$5))</f>
        <v>#REF!</v>
      </c>
      <c r="AD1133" s="305" t="e">
        <f t="shared" si="446"/>
        <v>#REF!</v>
      </c>
      <c r="AE1133" s="301" t="e" cm="1">
        <f t="array" ref="AE1133">IF( $X1133, "", INDEX(韻母資料表, AD1133, AE$5))</f>
        <v>#REF!</v>
      </c>
      <c r="AF1133" s="301" t="e" cm="1">
        <f t="array" ref="AF1133">IF( $X1133, "", INDEX(韻母資料表, AE1133, AF$5))</f>
        <v>#REF!</v>
      </c>
      <c r="AG1133" s="298"/>
      <c r="AH1133" s="301" t="e">
        <f t="array" ref="AH1133">IF( $X1133, "", IF( INDEX(韻母資料表, AD1133, $AH$5) = "入聲", TRUE, FALSE) )</f>
        <v>#REF!</v>
      </c>
      <c r="AI1133" s="302" t="e">
        <f t="shared" si="447"/>
        <v>#REF!</v>
      </c>
      <c r="AJ1133" s="302" t="e">
        <f t="shared" si="451"/>
        <v>#REF!</v>
      </c>
      <c r="AK1133" s="362" t="e">
        <f t="array" ref="AK1133">IF( $X1133, "", INDEX(韻母資料表, $AD1133, $AK$5))</f>
        <v>#REF!</v>
      </c>
      <c r="AL1133" s="362" t="e">
        <f t="array" ref="AL1133">IF($X1133, "", INDEX(白話字韻母八聲調資料表, $AE1133, $AJ1133))</f>
        <v>#REF!</v>
      </c>
      <c r="AM1133" s="298"/>
      <c r="AN1133" s="362" t="e" cm="1">
        <f t="array" ref="AN1133">IF($W1133, "", INDEX(聲母資料表, $AA1133, AN$5))</f>
        <v>#REF!</v>
      </c>
      <c r="AO1133" s="367" t="e" cm="1">
        <f t="array" ref="AO1133">IF($X1133, "", INDEX(韻母資料表, $AD1133, AO$5))</f>
        <v>#REF!</v>
      </c>
      <c r="AP1133" s="362" t="e" cm="1">
        <f t="array" ref="AP1133">IF($X1133, "", INDEX(台羅韻母八聲調資料表, $AE1133, $F1133))</f>
        <v>#REF!</v>
      </c>
      <c r="AQ1133" s="298"/>
      <c r="AR1133" s="302" t="e">
        <f t="array" ref="AR1133">IF($W1133, "", INDEX(聲母資料表, $AA1133, $AR$5))</f>
        <v>#REF!</v>
      </c>
      <c r="AS1133" s="303" t="e">
        <f t="array" ref="AS1133">IF($X1133, "", INDEX(韻母資料表, $AD1133, $AS$5))</f>
        <v>#REF!</v>
      </c>
      <c r="AT1133" s="302" t="e">
        <f t="array" ref="AT1133">IF($X1133, "", INDEX(閩拼韻母八聲調資料表, $AE1133, $AJ1133))</f>
        <v>#REF!</v>
      </c>
      <c r="AV1133" s="301" t="b">
        <f t="shared" si="449"/>
        <v>0</v>
      </c>
      <c r="AW1133" s="301" t="str">
        <f>IF( $AV1133, IFERROR( IF(MATCH( $E1133, 顎音化聲母!$H$9:$H$37, 0), TRUE, FALSE), FALSE), "")</f>
        <v/>
      </c>
      <c r="AX1133" s="301" t="str">
        <f t="array" ref="AX1133">IF( AND($AV1133, $AW1133), INDEX(顎音化聲母資料表, MATCH( $D1133 &amp; $E1133, 顎音化聲母!$L$5:$L$136, 0), 3), "")</f>
        <v/>
      </c>
      <c r="AY1133" s="301" t="e">
        <f t="shared" si="448"/>
        <v>#REF!</v>
      </c>
      <c r="AZ1133" s="362" t="e">
        <f t="array" ref="AZ1133">IF($AY1133="", "", IF( $AX1133&lt;&gt;"", $AX1133,INDEX(聲母資料表, $AY1133, $AZ$5)))</f>
        <v>#REF!</v>
      </c>
      <c r="BA1133" s="362" t="e">
        <f t="array" ref="BA1133">IF($X1133, "", INDEX(方音八音反切資料表, $AE1133, $AJ1133))</f>
        <v>#REF!</v>
      </c>
    </row>
    <row r="1134" spans="2:53">
      <c r="B1134" s="307">
        <f t="shared" si="430"/>
        <v>1127</v>
      </c>
      <c r="C1134" s="404" t="e">
        <f>MID(#REF!, B1134, 1)</f>
        <v>#REF!</v>
      </c>
      <c r="D1134" s="312"/>
      <c r="E1134" s="312"/>
      <c r="F1134" s="296"/>
      <c r="G1134" s="418" t="e">
        <f t="shared" si="431"/>
        <v>#REF!</v>
      </c>
      <c r="H1134" s="269" t="e" cm="1">
        <f t="array" ref="H1134">IF( OR($U1134, NOT($V1134), $X1134), "",  $AF1134 &amp; INDEX(中文數值資料表, $AJ1134, 2) &amp; $AC1134)</f>
        <v>#REF!</v>
      </c>
      <c r="I1134" s="332" t="e">
        <f t="shared" si="432"/>
        <v>#REF!</v>
      </c>
      <c r="J1134" s="333" t="e">
        <f t="shared" si="433"/>
        <v>#REF!</v>
      </c>
      <c r="K1134" s="334" t="e">
        <f t="shared" si="434"/>
        <v>#REF!</v>
      </c>
      <c r="L1134" s="335" t="e">
        <f t="shared" si="435"/>
        <v>#REF!</v>
      </c>
      <c r="M1134" s="270" t="e">
        <f t="shared" ca="1" si="436"/>
        <v>#REF!</v>
      </c>
      <c r="N1134" s="270" t="e">
        <f t="shared" ca="1" si="437"/>
        <v>#REF!</v>
      </c>
      <c r="O1134" s="270" t="e">
        <f t="shared" ca="1" si="438"/>
        <v>#REF!</v>
      </c>
      <c r="P1134" s="270" t="e">
        <f t="shared" ca="1" si="453"/>
        <v>#REF!</v>
      </c>
      <c r="Q1134" s="270" t="e">
        <f t="shared" ca="1" si="453"/>
        <v>#REF!</v>
      </c>
      <c r="R1134" s="271" t="e">
        <f t="shared" ca="1" si="439"/>
        <v>#REF!</v>
      </c>
      <c r="S1134" s="271" t="e">
        <f t="shared" ca="1" si="440"/>
        <v>#REF!</v>
      </c>
      <c r="T1134" s="244"/>
      <c r="U1134" s="272" t="b">
        <f t="shared" si="441"/>
        <v>0</v>
      </c>
      <c r="V1134" s="272" t="e">
        <f t="shared" si="442"/>
        <v>#REF!</v>
      </c>
      <c r="W1134" s="272" t="e">
        <f t="shared" si="450"/>
        <v>#REF!</v>
      </c>
      <c r="X1134" s="272" t="e">
        <f t="shared" si="443"/>
        <v>#REF!</v>
      </c>
      <c r="Y1134" s="272" t="e">
        <f t="shared" si="444"/>
        <v>#REF!</v>
      </c>
      <c r="Z1134" s="298"/>
      <c r="AA1134" s="305" t="e">
        <f t="shared" si="445"/>
        <v>#REF!</v>
      </c>
      <c r="AB1134" s="301" t="e" cm="1">
        <f t="array" ref="AB1134">IF( $AA1134="", "", INDEX(聲母資料表, $AA1134, AB$5))</f>
        <v>#REF!</v>
      </c>
      <c r="AC1134" s="301" t="e" cm="1">
        <f t="array" ref="AC1134">IF( $AA1134="", "", INDEX(聲母資料表, $AA1134, AC$5))</f>
        <v>#REF!</v>
      </c>
      <c r="AD1134" s="305" t="e">
        <f t="shared" si="446"/>
        <v>#REF!</v>
      </c>
      <c r="AE1134" s="301" t="e" cm="1">
        <f t="array" ref="AE1134">IF( $X1134, "", INDEX(韻母資料表, AD1134, AE$5))</f>
        <v>#REF!</v>
      </c>
      <c r="AF1134" s="301" t="e" cm="1">
        <f t="array" ref="AF1134">IF( $X1134, "", INDEX(韻母資料表, AE1134, AF$5))</f>
        <v>#REF!</v>
      </c>
      <c r="AG1134" s="298"/>
      <c r="AH1134" s="301" t="e">
        <f t="array" ref="AH1134">IF( $X1134, "", IF( INDEX(韻母資料表, AD1134, $AH$5) = "入聲", TRUE, FALSE) )</f>
        <v>#REF!</v>
      </c>
      <c r="AI1134" s="302" t="e">
        <f t="shared" si="447"/>
        <v>#REF!</v>
      </c>
      <c r="AJ1134" s="302" t="e">
        <f t="shared" si="451"/>
        <v>#REF!</v>
      </c>
      <c r="AK1134" s="362" t="e">
        <f t="array" ref="AK1134">IF( $X1134, "", INDEX(韻母資料表, $AD1134, $AK$5))</f>
        <v>#REF!</v>
      </c>
      <c r="AL1134" s="362" t="e">
        <f t="array" ref="AL1134">IF($X1134, "", INDEX(白話字韻母八聲調資料表, $AE1134, $AJ1134))</f>
        <v>#REF!</v>
      </c>
      <c r="AM1134" s="298"/>
      <c r="AN1134" s="362" t="e" cm="1">
        <f t="array" ref="AN1134">IF($W1134, "", INDEX(聲母資料表, $AA1134, AN$5))</f>
        <v>#REF!</v>
      </c>
      <c r="AO1134" s="367" t="e" cm="1">
        <f t="array" ref="AO1134">IF($X1134, "", INDEX(韻母資料表, $AD1134, AO$5))</f>
        <v>#REF!</v>
      </c>
      <c r="AP1134" s="362" t="e" cm="1">
        <f t="array" ref="AP1134">IF($X1134, "", INDEX(台羅韻母八聲調資料表, $AE1134, $F1134))</f>
        <v>#REF!</v>
      </c>
      <c r="AQ1134" s="298"/>
      <c r="AR1134" s="302" t="e">
        <f t="array" ref="AR1134">IF($W1134, "", INDEX(聲母資料表, $AA1134, $AR$5))</f>
        <v>#REF!</v>
      </c>
      <c r="AS1134" s="303" t="e">
        <f t="array" ref="AS1134">IF($X1134, "", INDEX(韻母資料表, $AD1134, $AS$5))</f>
        <v>#REF!</v>
      </c>
      <c r="AT1134" s="302" t="e">
        <f t="array" ref="AT1134">IF($X1134, "", INDEX(閩拼韻母八聲調資料表, $AE1134, $AJ1134))</f>
        <v>#REF!</v>
      </c>
      <c r="AV1134" s="301" t="b">
        <f t="shared" si="449"/>
        <v>0</v>
      </c>
      <c r="AW1134" s="301" t="str">
        <f>IF( $AV1134, IFERROR( IF(MATCH( $E1134, 顎音化聲母!$H$9:$H$37, 0), TRUE, FALSE), FALSE), "")</f>
        <v/>
      </c>
      <c r="AX1134" s="301" t="str">
        <f t="array" ref="AX1134">IF( AND($AV1134, $AW1134), INDEX(顎音化聲母資料表, MATCH( $D1134 &amp; $E1134, 顎音化聲母!$L$5:$L$136, 0), 3), "")</f>
        <v/>
      </c>
      <c r="AY1134" s="301" t="e">
        <f t="shared" si="448"/>
        <v>#REF!</v>
      </c>
      <c r="AZ1134" s="362" t="e">
        <f t="array" ref="AZ1134">IF($AY1134="", "", IF( $AX1134&lt;&gt;"", $AX1134,INDEX(聲母資料表, $AY1134, $AZ$5)))</f>
        <v>#REF!</v>
      </c>
      <c r="BA1134" s="362" t="e">
        <f t="array" ref="BA1134">IF($X1134, "", INDEX(方音八音反切資料表, $AE1134, $AJ1134))</f>
        <v>#REF!</v>
      </c>
    </row>
    <row r="1135" spans="2:53">
      <c r="B1135" s="307">
        <f t="shared" si="430"/>
        <v>1128</v>
      </c>
      <c r="C1135" s="404" t="e">
        <f>MID(#REF!, B1135, 1)</f>
        <v>#REF!</v>
      </c>
      <c r="D1135" s="312"/>
      <c r="E1135" s="312"/>
      <c r="F1135" s="296"/>
      <c r="G1135" s="418" t="e">
        <f t="shared" si="431"/>
        <v>#REF!</v>
      </c>
      <c r="H1135" s="269" t="e" cm="1">
        <f t="array" ref="H1135">IF( OR($U1135, NOT($V1135), $X1135), "",  $AF1135 &amp; INDEX(中文數值資料表, $AJ1135, 2) &amp; $AC1135)</f>
        <v>#REF!</v>
      </c>
      <c r="I1135" s="332" t="e">
        <f t="shared" si="432"/>
        <v>#REF!</v>
      </c>
      <c r="J1135" s="333" t="e">
        <f t="shared" si="433"/>
        <v>#REF!</v>
      </c>
      <c r="K1135" s="334" t="e">
        <f t="shared" si="434"/>
        <v>#REF!</v>
      </c>
      <c r="L1135" s="335" t="e">
        <f t="shared" si="435"/>
        <v>#REF!</v>
      </c>
      <c r="M1135" s="270" t="e">
        <f t="shared" ca="1" si="436"/>
        <v>#REF!</v>
      </c>
      <c r="N1135" s="270" t="e">
        <f t="shared" ca="1" si="437"/>
        <v>#REF!</v>
      </c>
      <c r="O1135" s="270" t="e">
        <f t="shared" ca="1" si="438"/>
        <v>#REF!</v>
      </c>
      <c r="P1135" s="270" t="e">
        <f t="shared" ca="1" si="453"/>
        <v>#REF!</v>
      </c>
      <c r="Q1135" s="270" t="e">
        <f t="shared" ca="1" si="453"/>
        <v>#REF!</v>
      </c>
      <c r="R1135" s="271" t="e">
        <f t="shared" ca="1" si="439"/>
        <v>#REF!</v>
      </c>
      <c r="S1135" s="271" t="e">
        <f t="shared" ca="1" si="440"/>
        <v>#REF!</v>
      </c>
      <c r="T1135" s="244"/>
      <c r="U1135" s="272" t="b">
        <f t="shared" si="441"/>
        <v>0</v>
      </c>
      <c r="V1135" s="272" t="e">
        <f t="shared" si="442"/>
        <v>#REF!</v>
      </c>
      <c r="W1135" s="272" t="e">
        <f t="shared" si="450"/>
        <v>#REF!</v>
      </c>
      <c r="X1135" s="272" t="e">
        <f t="shared" si="443"/>
        <v>#REF!</v>
      </c>
      <c r="Y1135" s="272" t="e">
        <f t="shared" si="444"/>
        <v>#REF!</v>
      </c>
      <c r="Z1135" s="298"/>
      <c r="AA1135" s="305" t="e">
        <f t="shared" si="445"/>
        <v>#REF!</v>
      </c>
      <c r="AB1135" s="301" t="e" cm="1">
        <f t="array" ref="AB1135">IF( $AA1135="", "", INDEX(聲母資料表, $AA1135, AB$5))</f>
        <v>#REF!</v>
      </c>
      <c r="AC1135" s="301" t="e" cm="1">
        <f t="array" ref="AC1135">IF( $AA1135="", "", INDEX(聲母資料表, $AA1135, AC$5))</f>
        <v>#REF!</v>
      </c>
      <c r="AD1135" s="305" t="e">
        <f t="shared" si="446"/>
        <v>#REF!</v>
      </c>
      <c r="AE1135" s="301" t="e" cm="1">
        <f t="array" ref="AE1135">IF( $X1135, "", INDEX(韻母資料表, AD1135, AE$5))</f>
        <v>#REF!</v>
      </c>
      <c r="AF1135" s="301" t="e" cm="1">
        <f t="array" ref="AF1135">IF( $X1135, "", INDEX(韻母資料表, AE1135, AF$5))</f>
        <v>#REF!</v>
      </c>
      <c r="AG1135" s="298"/>
      <c r="AH1135" s="301" t="e">
        <f t="array" ref="AH1135">IF( $X1135, "", IF( INDEX(韻母資料表, AD1135, $AH$5) = "入聲", TRUE, FALSE) )</f>
        <v>#REF!</v>
      </c>
      <c r="AI1135" s="302" t="e">
        <f t="shared" si="447"/>
        <v>#REF!</v>
      </c>
      <c r="AJ1135" s="302" t="e">
        <f t="shared" si="451"/>
        <v>#REF!</v>
      </c>
      <c r="AK1135" s="362" t="e">
        <f t="array" ref="AK1135">IF( $X1135, "", INDEX(韻母資料表, $AD1135, $AK$5))</f>
        <v>#REF!</v>
      </c>
      <c r="AL1135" s="362" t="e">
        <f t="array" ref="AL1135">IF($X1135, "", INDEX(白話字韻母八聲調資料表, $AE1135, $AJ1135))</f>
        <v>#REF!</v>
      </c>
      <c r="AM1135" s="298"/>
      <c r="AN1135" s="362" t="e" cm="1">
        <f t="array" ref="AN1135">IF($W1135, "", INDEX(聲母資料表, $AA1135, AN$5))</f>
        <v>#REF!</v>
      </c>
      <c r="AO1135" s="367" t="e" cm="1">
        <f t="array" ref="AO1135">IF($X1135, "", INDEX(韻母資料表, $AD1135, AO$5))</f>
        <v>#REF!</v>
      </c>
      <c r="AP1135" s="362" t="e" cm="1">
        <f t="array" ref="AP1135">IF($X1135, "", INDEX(台羅韻母八聲調資料表, $AE1135, $F1135))</f>
        <v>#REF!</v>
      </c>
      <c r="AQ1135" s="298"/>
      <c r="AR1135" s="302" t="e">
        <f t="array" ref="AR1135">IF($W1135, "", INDEX(聲母資料表, $AA1135, $AR$5))</f>
        <v>#REF!</v>
      </c>
      <c r="AS1135" s="303" t="e">
        <f t="array" ref="AS1135">IF($X1135, "", INDEX(韻母資料表, $AD1135, $AS$5))</f>
        <v>#REF!</v>
      </c>
      <c r="AT1135" s="302" t="e">
        <f t="array" ref="AT1135">IF($X1135, "", INDEX(閩拼韻母八聲調資料表, $AE1135, $AJ1135))</f>
        <v>#REF!</v>
      </c>
      <c r="AV1135" s="301" t="b">
        <f t="shared" si="449"/>
        <v>0</v>
      </c>
      <c r="AW1135" s="301" t="str">
        <f>IF( $AV1135, IFERROR( IF(MATCH( $E1135, 顎音化聲母!$H$9:$H$37, 0), TRUE, FALSE), FALSE), "")</f>
        <v/>
      </c>
      <c r="AX1135" s="301" t="str">
        <f t="array" ref="AX1135">IF( AND($AV1135, $AW1135), INDEX(顎音化聲母資料表, MATCH( $D1135 &amp; $E1135, 顎音化聲母!$L$5:$L$136, 0), 3), "")</f>
        <v/>
      </c>
      <c r="AY1135" s="301" t="e">
        <f t="shared" si="448"/>
        <v>#REF!</v>
      </c>
      <c r="AZ1135" s="362" t="e">
        <f t="array" ref="AZ1135">IF($AY1135="", "", IF( $AX1135&lt;&gt;"", $AX1135,INDEX(聲母資料表, $AY1135, $AZ$5)))</f>
        <v>#REF!</v>
      </c>
      <c r="BA1135" s="362" t="e">
        <f t="array" ref="BA1135">IF($X1135, "", INDEX(方音八音反切資料表, $AE1135, $AJ1135))</f>
        <v>#REF!</v>
      </c>
    </row>
    <row r="1136" spans="2:53">
      <c r="B1136" s="307">
        <f t="shared" si="430"/>
        <v>1129</v>
      </c>
      <c r="C1136" s="404" t="e">
        <f>MID(#REF!, B1136, 1)</f>
        <v>#REF!</v>
      </c>
      <c r="D1136" s="312"/>
      <c r="E1136" s="312"/>
      <c r="F1136" s="296"/>
      <c r="G1136" s="418" t="e">
        <f t="shared" si="431"/>
        <v>#REF!</v>
      </c>
      <c r="H1136" s="269" t="e" cm="1">
        <f t="array" ref="H1136">IF( OR($U1136, NOT($V1136), $X1136), "",  $AF1136 &amp; INDEX(中文數值資料表, $AJ1136, 2) &amp; $AC1136)</f>
        <v>#REF!</v>
      </c>
      <c r="I1136" s="332" t="e">
        <f t="shared" si="432"/>
        <v>#REF!</v>
      </c>
      <c r="J1136" s="333" t="e">
        <f t="shared" si="433"/>
        <v>#REF!</v>
      </c>
      <c r="K1136" s="334" t="e">
        <f t="shared" si="434"/>
        <v>#REF!</v>
      </c>
      <c r="L1136" s="335" t="e">
        <f t="shared" si="435"/>
        <v>#REF!</v>
      </c>
      <c r="M1136" s="270" t="e">
        <f t="shared" ca="1" si="436"/>
        <v>#REF!</v>
      </c>
      <c r="N1136" s="270" t="e">
        <f t="shared" ca="1" si="437"/>
        <v>#REF!</v>
      </c>
      <c r="O1136" s="270" t="e">
        <f t="shared" ca="1" si="438"/>
        <v>#REF!</v>
      </c>
      <c r="P1136" s="270" t="e">
        <f t="shared" ca="1" si="453"/>
        <v>#REF!</v>
      </c>
      <c r="Q1136" s="270" t="e">
        <f t="shared" ca="1" si="453"/>
        <v>#REF!</v>
      </c>
      <c r="R1136" s="271" t="e">
        <f t="shared" ca="1" si="439"/>
        <v>#REF!</v>
      </c>
      <c r="S1136" s="271" t="e">
        <f t="shared" ca="1" si="440"/>
        <v>#REF!</v>
      </c>
      <c r="T1136" s="244"/>
      <c r="U1136" s="272" t="b">
        <f t="shared" si="441"/>
        <v>0</v>
      </c>
      <c r="V1136" s="272" t="e">
        <f t="shared" si="442"/>
        <v>#REF!</v>
      </c>
      <c r="W1136" s="272" t="e">
        <f t="shared" si="450"/>
        <v>#REF!</v>
      </c>
      <c r="X1136" s="272" t="e">
        <f t="shared" si="443"/>
        <v>#REF!</v>
      </c>
      <c r="Y1136" s="272" t="e">
        <f t="shared" si="444"/>
        <v>#REF!</v>
      </c>
      <c r="Z1136" s="298"/>
      <c r="AA1136" s="305" t="e">
        <f t="shared" si="445"/>
        <v>#REF!</v>
      </c>
      <c r="AB1136" s="301" t="e" cm="1">
        <f t="array" ref="AB1136">IF( $AA1136="", "", INDEX(聲母資料表, $AA1136, AB$5))</f>
        <v>#REF!</v>
      </c>
      <c r="AC1136" s="301" t="e" cm="1">
        <f t="array" ref="AC1136">IF( $AA1136="", "", INDEX(聲母資料表, $AA1136, AC$5))</f>
        <v>#REF!</v>
      </c>
      <c r="AD1136" s="305" t="e">
        <f t="shared" si="446"/>
        <v>#REF!</v>
      </c>
      <c r="AE1136" s="301" t="e" cm="1">
        <f t="array" ref="AE1136">IF( $X1136, "", INDEX(韻母資料表, AD1136, AE$5))</f>
        <v>#REF!</v>
      </c>
      <c r="AF1136" s="301" t="e" cm="1">
        <f t="array" ref="AF1136">IF( $X1136, "", INDEX(韻母資料表, AE1136, AF$5))</f>
        <v>#REF!</v>
      </c>
      <c r="AG1136" s="298"/>
      <c r="AH1136" s="301" t="e">
        <f t="array" ref="AH1136">IF( $X1136, "", IF( INDEX(韻母資料表, AD1136, $AH$5) = "入聲", TRUE, FALSE) )</f>
        <v>#REF!</v>
      </c>
      <c r="AI1136" s="302" t="e">
        <f t="shared" si="447"/>
        <v>#REF!</v>
      </c>
      <c r="AJ1136" s="302" t="e">
        <f t="shared" si="451"/>
        <v>#REF!</v>
      </c>
      <c r="AK1136" s="362" t="e">
        <f t="array" ref="AK1136">IF( $X1136, "", INDEX(韻母資料表, $AD1136, $AK$5))</f>
        <v>#REF!</v>
      </c>
      <c r="AL1136" s="362" t="e">
        <f t="array" ref="AL1136">IF($X1136, "", INDEX(白話字韻母八聲調資料表, $AE1136, $AJ1136))</f>
        <v>#REF!</v>
      </c>
      <c r="AM1136" s="298"/>
      <c r="AN1136" s="362" t="e" cm="1">
        <f t="array" ref="AN1136">IF($W1136, "", INDEX(聲母資料表, $AA1136, AN$5))</f>
        <v>#REF!</v>
      </c>
      <c r="AO1136" s="367" t="e" cm="1">
        <f t="array" ref="AO1136">IF($X1136, "", INDEX(韻母資料表, $AD1136, AO$5))</f>
        <v>#REF!</v>
      </c>
      <c r="AP1136" s="362" t="e" cm="1">
        <f t="array" ref="AP1136">IF($X1136, "", INDEX(台羅韻母八聲調資料表, $AE1136, $F1136))</f>
        <v>#REF!</v>
      </c>
      <c r="AQ1136" s="298"/>
      <c r="AR1136" s="302" t="e">
        <f t="array" ref="AR1136">IF($W1136, "", INDEX(聲母資料表, $AA1136, $AR$5))</f>
        <v>#REF!</v>
      </c>
      <c r="AS1136" s="303" t="e">
        <f t="array" ref="AS1136">IF($X1136, "", INDEX(韻母資料表, $AD1136, $AS$5))</f>
        <v>#REF!</v>
      </c>
      <c r="AT1136" s="302" t="e">
        <f t="array" ref="AT1136">IF($X1136, "", INDEX(閩拼韻母八聲調資料表, $AE1136, $AJ1136))</f>
        <v>#REF!</v>
      </c>
      <c r="AV1136" s="301" t="b">
        <f t="shared" si="449"/>
        <v>0</v>
      </c>
      <c r="AW1136" s="301" t="str">
        <f>IF( $AV1136, IFERROR( IF(MATCH( $E1136, 顎音化聲母!$H$9:$H$37, 0), TRUE, FALSE), FALSE), "")</f>
        <v/>
      </c>
      <c r="AX1136" s="301" t="str">
        <f t="array" ref="AX1136">IF( AND($AV1136, $AW1136), INDEX(顎音化聲母資料表, MATCH( $D1136 &amp; $E1136, 顎音化聲母!$L$5:$L$136, 0), 3), "")</f>
        <v/>
      </c>
      <c r="AY1136" s="301" t="e">
        <f t="shared" si="448"/>
        <v>#REF!</v>
      </c>
      <c r="AZ1136" s="362" t="e">
        <f t="array" ref="AZ1136">IF($AY1136="", "", IF( $AX1136&lt;&gt;"", $AX1136,INDEX(聲母資料表, $AY1136, $AZ$5)))</f>
        <v>#REF!</v>
      </c>
      <c r="BA1136" s="362" t="e">
        <f t="array" ref="BA1136">IF($X1136, "", INDEX(方音八音反切資料表, $AE1136, $AJ1136))</f>
        <v>#REF!</v>
      </c>
    </row>
    <row r="1137" spans="2:53">
      <c r="B1137" s="307">
        <f t="shared" si="430"/>
        <v>1130</v>
      </c>
      <c r="C1137" s="404" t="e">
        <f>MID(#REF!, B1137, 1)</f>
        <v>#REF!</v>
      </c>
      <c r="D1137" s="312"/>
      <c r="E1137" s="312"/>
      <c r="F1137" s="296"/>
      <c r="G1137" s="418" t="e">
        <f t="shared" si="431"/>
        <v>#REF!</v>
      </c>
      <c r="H1137" s="269" t="e" cm="1">
        <f t="array" ref="H1137">IF( OR($U1137, NOT($V1137), $X1137), "",  $AF1137 &amp; INDEX(中文數值資料表, $AJ1137, 2) &amp; $AC1137)</f>
        <v>#REF!</v>
      </c>
      <c r="I1137" s="332" t="e">
        <f t="shared" si="432"/>
        <v>#REF!</v>
      </c>
      <c r="J1137" s="333" t="e">
        <f t="shared" si="433"/>
        <v>#REF!</v>
      </c>
      <c r="K1137" s="334" t="e">
        <f t="shared" si="434"/>
        <v>#REF!</v>
      </c>
      <c r="L1137" s="335" t="e">
        <f t="shared" si="435"/>
        <v>#REF!</v>
      </c>
      <c r="M1137" s="270" t="e">
        <f t="shared" ca="1" si="436"/>
        <v>#REF!</v>
      </c>
      <c r="N1137" s="270" t="e">
        <f t="shared" ca="1" si="437"/>
        <v>#REF!</v>
      </c>
      <c r="O1137" s="270" t="e">
        <f t="shared" ca="1" si="438"/>
        <v>#REF!</v>
      </c>
      <c r="P1137" s="270" t="e">
        <f t="shared" ca="1" si="453"/>
        <v>#REF!</v>
      </c>
      <c r="Q1137" s="270" t="e">
        <f t="shared" ca="1" si="453"/>
        <v>#REF!</v>
      </c>
      <c r="R1137" s="271" t="e">
        <f t="shared" ca="1" si="439"/>
        <v>#REF!</v>
      </c>
      <c r="S1137" s="271" t="e">
        <f t="shared" ca="1" si="440"/>
        <v>#REF!</v>
      </c>
      <c r="T1137" s="244"/>
      <c r="U1137" s="272" t="b">
        <f t="shared" si="441"/>
        <v>0</v>
      </c>
      <c r="V1137" s="272" t="e">
        <f t="shared" si="442"/>
        <v>#REF!</v>
      </c>
      <c r="W1137" s="272" t="e">
        <f t="shared" si="450"/>
        <v>#REF!</v>
      </c>
      <c r="X1137" s="272" t="e">
        <f t="shared" si="443"/>
        <v>#REF!</v>
      </c>
      <c r="Y1137" s="272" t="e">
        <f t="shared" si="444"/>
        <v>#REF!</v>
      </c>
      <c r="Z1137" s="298"/>
      <c r="AA1137" s="305" t="e">
        <f t="shared" si="445"/>
        <v>#REF!</v>
      </c>
      <c r="AB1137" s="301" t="e" cm="1">
        <f t="array" ref="AB1137">IF( $AA1137="", "", INDEX(聲母資料表, $AA1137, AB$5))</f>
        <v>#REF!</v>
      </c>
      <c r="AC1137" s="301" t="e" cm="1">
        <f t="array" ref="AC1137">IF( $AA1137="", "", INDEX(聲母資料表, $AA1137, AC$5))</f>
        <v>#REF!</v>
      </c>
      <c r="AD1137" s="305" t="e">
        <f t="shared" si="446"/>
        <v>#REF!</v>
      </c>
      <c r="AE1137" s="301" t="e" cm="1">
        <f t="array" ref="AE1137">IF( $X1137, "", INDEX(韻母資料表, AD1137, AE$5))</f>
        <v>#REF!</v>
      </c>
      <c r="AF1137" s="301" t="e" cm="1">
        <f t="array" ref="AF1137">IF( $X1137, "", INDEX(韻母資料表, AE1137, AF$5))</f>
        <v>#REF!</v>
      </c>
      <c r="AG1137" s="298"/>
      <c r="AH1137" s="301" t="e">
        <f t="array" ref="AH1137">IF( $X1137, "", IF( INDEX(韻母資料表, AD1137, $AH$5) = "入聲", TRUE, FALSE) )</f>
        <v>#REF!</v>
      </c>
      <c r="AI1137" s="302" t="e">
        <f t="shared" si="447"/>
        <v>#REF!</v>
      </c>
      <c r="AJ1137" s="302" t="e">
        <f t="shared" si="451"/>
        <v>#REF!</v>
      </c>
      <c r="AK1137" s="362" t="e">
        <f t="array" ref="AK1137">IF( $X1137, "", INDEX(韻母資料表, $AD1137, $AK$5))</f>
        <v>#REF!</v>
      </c>
      <c r="AL1137" s="362" t="e">
        <f t="array" ref="AL1137">IF($X1137, "", INDEX(白話字韻母八聲調資料表, $AE1137, $AJ1137))</f>
        <v>#REF!</v>
      </c>
      <c r="AM1137" s="298"/>
      <c r="AN1137" s="362" t="e" cm="1">
        <f t="array" ref="AN1137">IF($W1137, "", INDEX(聲母資料表, $AA1137, AN$5))</f>
        <v>#REF!</v>
      </c>
      <c r="AO1137" s="367" t="e" cm="1">
        <f t="array" ref="AO1137">IF($X1137, "", INDEX(韻母資料表, $AD1137, AO$5))</f>
        <v>#REF!</v>
      </c>
      <c r="AP1137" s="362" t="e" cm="1">
        <f t="array" ref="AP1137">IF($X1137, "", INDEX(台羅韻母八聲調資料表, $AE1137, $F1137))</f>
        <v>#REF!</v>
      </c>
      <c r="AQ1137" s="298"/>
      <c r="AR1137" s="302" t="e">
        <f t="array" ref="AR1137">IF($W1137, "", INDEX(聲母資料表, $AA1137, $AR$5))</f>
        <v>#REF!</v>
      </c>
      <c r="AS1137" s="303" t="e">
        <f t="array" ref="AS1137">IF($X1137, "", INDEX(韻母資料表, $AD1137, $AS$5))</f>
        <v>#REF!</v>
      </c>
      <c r="AT1137" s="302" t="e">
        <f t="array" ref="AT1137">IF($X1137, "", INDEX(閩拼韻母八聲調資料表, $AE1137, $AJ1137))</f>
        <v>#REF!</v>
      </c>
      <c r="AV1137" s="301" t="b">
        <f t="shared" si="449"/>
        <v>0</v>
      </c>
      <c r="AW1137" s="301" t="str">
        <f>IF( $AV1137, IFERROR( IF(MATCH( $E1137, 顎音化聲母!$H$9:$H$37, 0), TRUE, FALSE), FALSE), "")</f>
        <v/>
      </c>
      <c r="AX1137" s="301" t="str">
        <f t="array" ref="AX1137">IF( AND($AV1137, $AW1137), INDEX(顎音化聲母資料表, MATCH( $D1137 &amp; $E1137, 顎音化聲母!$L$5:$L$136, 0), 3), "")</f>
        <v/>
      </c>
      <c r="AY1137" s="301" t="e">
        <f t="shared" si="448"/>
        <v>#REF!</v>
      </c>
      <c r="AZ1137" s="362" t="e">
        <f t="array" ref="AZ1137">IF($AY1137="", "", IF( $AX1137&lt;&gt;"", $AX1137,INDEX(聲母資料表, $AY1137, $AZ$5)))</f>
        <v>#REF!</v>
      </c>
      <c r="BA1137" s="362" t="e">
        <f t="array" ref="BA1137">IF($X1137, "", INDEX(方音八音反切資料表, $AE1137, $AJ1137))</f>
        <v>#REF!</v>
      </c>
    </row>
    <row r="1138" spans="2:53">
      <c r="B1138" s="307">
        <f t="shared" si="430"/>
        <v>1131</v>
      </c>
      <c r="C1138" s="404" t="e">
        <f>MID(#REF!, B1138, 1)</f>
        <v>#REF!</v>
      </c>
      <c r="D1138" s="312"/>
      <c r="E1138" s="312"/>
      <c r="F1138" s="296"/>
      <c r="G1138" s="418" t="e">
        <f t="shared" si="431"/>
        <v>#REF!</v>
      </c>
      <c r="H1138" s="269" t="e" cm="1">
        <f t="array" ref="H1138">IF( OR($U1138, NOT($V1138), $X1138), "",  $AF1138 &amp; INDEX(中文數值資料表, $AJ1138, 2) &amp; $AC1138)</f>
        <v>#REF!</v>
      </c>
      <c r="I1138" s="332" t="e">
        <f t="shared" si="432"/>
        <v>#REF!</v>
      </c>
      <c r="J1138" s="333" t="e">
        <f t="shared" si="433"/>
        <v>#REF!</v>
      </c>
      <c r="K1138" s="334" t="e">
        <f t="shared" si="434"/>
        <v>#REF!</v>
      </c>
      <c r="L1138" s="335" t="e">
        <f t="shared" si="435"/>
        <v>#REF!</v>
      </c>
      <c r="M1138" s="270" t="e">
        <f t="shared" ca="1" si="436"/>
        <v>#REF!</v>
      </c>
      <c r="N1138" s="270" t="e">
        <f t="shared" ca="1" si="437"/>
        <v>#REF!</v>
      </c>
      <c r="O1138" s="270" t="e">
        <f t="shared" ca="1" si="438"/>
        <v>#REF!</v>
      </c>
      <c r="P1138" s="270" t="e">
        <f t="shared" ca="1" si="453"/>
        <v>#REF!</v>
      </c>
      <c r="Q1138" s="270" t="e">
        <f t="shared" ca="1" si="453"/>
        <v>#REF!</v>
      </c>
      <c r="R1138" s="271" t="e">
        <f t="shared" ca="1" si="439"/>
        <v>#REF!</v>
      </c>
      <c r="S1138" s="271" t="e">
        <f t="shared" ca="1" si="440"/>
        <v>#REF!</v>
      </c>
      <c r="T1138" s="244"/>
      <c r="U1138" s="272" t="b">
        <f t="shared" si="441"/>
        <v>0</v>
      </c>
      <c r="V1138" s="272" t="e">
        <f t="shared" si="442"/>
        <v>#REF!</v>
      </c>
      <c r="W1138" s="272" t="e">
        <f t="shared" si="450"/>
        <v>#REF!</v>
      </c>
      <c r="X1138" s="272" t="e">
        <f t="shared" si="443"/>
        <v>#REF!</v>
      </c>
      <c r="Y1138" s="272" t="e">
        <f t="shared" si="444"/>
        <v>#REF!</v>
      </c>
      <c r="Z1138" s="298"/>
      <c r="AA1138" s="305" t="e">
        <f t="shared" si="445"/>
        <v>#REF!</v>
      </c>
      <c r="AB1138" s="301" t="e" cm="1">
        <f t="array" ref="AB1138">IF( $AA1138="", "", INDEX(聲母資料表, $AA1138, AB$5))</f>
        <v>#REF!</v>
      </c>
      <c r="AC1138" s="301" t="e" cm="1">
        <f t="array" ref="AC1138">IF( $AA1138="", "", INDEX(聲母資料表, $AA1138, AC$5))</f>
        <v>#REF!</v>
      </c>
      <c r="AD1138" s="305" t="e">
        <f t="shared" si="446"/>
        <v>#REF!</v>
      </c>
      <c r="AE1138" s="301" t="e" cm="1">
        <f t="array" ref="AE1138">IF( $X1138, "", INDEX(韻母資料表, AD1138, AE$5))</f>
        <v>#REF!</v>
      </c>
      <c r="AF1138" s="301" t="e" cm="1">
        <f t="array" ref="AF1138">IF( $X1138, "", INDEX(韻母資料表, AE1138, AF$5))</f>
        <v>#REF!</v>
      </c>
      <c r="AG1138" s="298"/>
      <c r="AH1138" s="301" t="e">
        <f t="array" ref="AH1138">IF( $X1138, "", IF( INDEX(韻母資料表, AD1138, $AH$5) = "入聲", TRUE, FALSE) )</f>
        <v>#REF!</v>
      </c>
      <c r="AI1138" s="302" t="e">
        <f t="shared" si="447"/>
        <v>#REF!</v>
      </c>
      <c r="AJ1138" s="302" t="e">
        <f t="shared" si="451"/>
        <v>#REF!</v>
      </c>
      <c r="AK1138" s="362" t="e">
        <f t="array" ref="AK1138">IF( $X1138, "", INDEX(韻母資料表, $AD1138, $AK$5))</f>
        <v>#REF!</v>
      </c>
      <c r="AL1138" s="362" t="e">
        <f t="array" ref="AL1138">IF($X1138, "", INDEX(白話字韻母八聲調資料表, $AE1138, $AJ1138))</f>
        <v>#REF!</v>
      </c>
      <c r="AM1138" s="298"/>
      <c r="AN1138" s="362" t="e" cm="1">
        <f t="array" ref="AN1138">IF($W1138, "", INDEX(聲母資料表, $AA1138, AN$5))</f>
        <v>#REF!</v>
      </c>
      <c r="AO1138" s="367" t="e" cm="1">
        <f t="array" ref="AO1138">IF($X1138, "", INDEX(韻母資料表, $AD1138, AO$5))</f>
        <v>#REF!</v>
      </c>
      <c r="AP1138" s="362" t="e" cm="1">
        <f t="array" ref="AP1138">IF($X1138, "", INDEX(台羅韻母八聲調資料表, $AE1138, $F1138))</f>
        <v>#REF!</v>
      </c>
      <c r="AQ1138" s="298"/>
      <c r="AR1138" s="302" t="e">
        <f t="array" ref="AR1138">IF($W1138, "", INDEX(聲母資料表, $AA1138, $AR$5))</f>
        <v>#REF!</v>
      </c>
      <c r="AS1138" s="303" t="e">
        <f t="array" ref="AS1138">IF($X1138, "", INDEX(韻母資料表, $AD1138, $AS$5))</f>
        <v>#REF!</v>
      </c>
      <c r="AT1138" s="302" t="e">
        <f t="array" ref="AT1138">IF($X1138, "", INDEX(閩拼韻母八聲調資料表, $AE1138, $AJ1138))</f>
        <v>#REF!</v>
      </c>
      <c r="AV1138" s="301" t="b">
        <f t="shared" si="449"/>
        <v>0</v>
      </c>
      <c r="AW1138" s="301" t="str">
        <f>IF( $AV1138, IFERROR( IF(MATCH( $E1138, 顎音化聲母!$H$9:$H$37, 0), TRUE, FALSE), FALSE), "")</f>
        <v/>
      </c>
      <c r="AX1138" s="301" t="str">
        <f t="array" ref="AX1138">IF( AND($AV1138, $AW1138), INDEX(顎音化聲母資料表, MATCH( $D1138 &amp; $E1138, 顎音化聲母!$L$5:$L$136, 0), 3), "")</f>
        <v/>
      </c>
      <c r="AY1138" s="301" t="e">
        <f t="shared" si="448"/>
        <v>#REF!</v>
      </c>
      <c r="AZ1138" s="362" t="e">
        <f t="array" ref="AZ1138">IF($AY1138="", "", IF( $AX1138&lt;&gt;"", $AX1138,INDEX(聲母資料表, $AY1138, $AZ$5)))</f>
        <v>#REF!</v>
      </c>
      <c r="BA1138" s="362" t="e">
        <f t="array" ref="BA1138">IF($X1138, "", INDEX(方音八音反切資料表, $AE1138, $AJ1138))</f>
        <v>#REF!</v>
      </c>
    </row>
    <row r="1139" spans="2:53">
      <c r="B1139" s="307">
        <f t="shared" si="430"/>
        <v>1132</v>
      </c>
      <c r="C1139" s="404" t="e">
        <f>MID(#REF!, B1139, 1)</f>
        <v>#REF!</v>
      </c>
      <c r="D1139" s="312"/>
      <c r="E1139" s="312"/>
      <c r="F1139" s="296"/>
      <c r="G1139" s="418" t="e">
        <f t="shared" si="431"/>
        <v>#REF!</v>
      </c>
      <c r="H1139" s="269" t="e" cm="1">
        <f t="array" ref="H1139">IF( OR($U1139, NOT($V1139), $X1139), "",  $AF1139 &amp; INDEX(中文數值資料表, $AJ1139, 2) &amp; $AC1139)</f>
        <v>#REF!</v>
      </c>
      <c r="I1139" s="332" t="e">
        <f t="shared" si="432"/>
        <v>#REF!</v>
      </c>
      <c r="J1139" s="333" t="e">
        <f t="shared" si="433"/>
        <v>#REF!</v>
      </c>
      <c r="K1139" s="334" t="e">
        <f t="shared" si="434"/>
        <v>#REF!</v>
      </c>
      <c r="L1139" s="335" t="e">
        <f t="shared" si="435"/>
        <v>#REF!</v>
      </c>
      <c r="M1139" s="270" t="e">
        <f t="shared" ca="1" si="436"/>
        <v>#REF!</v>
      </c>
      <c r="N1139" s="270" t="e">
        <f t="shared" ca="1" si="437"/>
        <v>#REF!</v>
      </c>
      <c r="O1139" s="270" t="e">
        <f t="shared" ca="1" si="438"/>
        <v>#REF!</v>
      </c>
      <c r="P1139" s="270" t="e">
        <f t="shared" ca="1" si="453"/>
        <v>#REF!</v>
      </c>
      <c r="Q1139" s="270" t="e">
        <f t="shared" ca="1" si="453"/>
        <v>#REF!</v>
      </c>
      <c r="R1139" s="271" t="e">
        <f t="shared" ca="1" si="439"/>
        <v>#REF!</v>
      </c>
      <c r="S1139" s="271" t="e">
        <f t="shared" ca="1" si="440"/>
        <v>#REF!</v>
      </c>
      <c r="T1139" s="244"/>
      <c r="U1139" s="272" t="b">
        <f t="shared" si="441"/>
        <v>0</v>
      </c>
      <c r="V1139" s="272" t="e">
        <f t="shared" si="442"/>
        <v>#REF!</v>
      </c>
      <c r="W1139" s="272" t="e">
        <f t="shared" si="450"/>
        <v>#REF!</v>
      </c>
      <c r="X1139" s="272" t="e">
        <f t="shared" si="443"/>
        <v>#REF!</v>
      </c>
      <c r="Y1139" s="272" t="e">
        <f t="shared" si="444"/>
        <v>#REF!</v>
      </c>
      <c r="Z1139" s="298"/>
      <c r="AA1139" s="305" t="e">
        <f t="shared" si="445"/>
        <v>#REF!</v>
      </c>
      <c r="AB1139" s="301" t="e" cm="1">
        <f t="array" ref="AB1139">IF( $AA1139="", "", INDEX(聲母資料表, $AA1139, AB$5))</f>
        <v>#REF!</v>
      </c>
      <c r="AC1139" s="301" t="e" cm="1">
        <f t="array" ref="AC1139">IF( $AA1139="", "", INDEX(聲母資料表, $AA1139, AC$5))</f>
        <v>#REF!</v>
      </c>
      <c r="AD1139" s="305" t="e">
        <f t="shared" si="446"/>
        <v>#REF!</v>
      </c>
      <c r="AE1139" s="301" t="e" cm="1">
        <f t="array" ref="AE1139">IF( $X1139, "", INDEX(韻母資料表, AD1139, AE$5))</f>
        <v>#REF!</v>
      </c>
      <c r="AF1139" s="301" t="e" cm="1">
        <f t="array" ref="AF1139">IF( $X1139, "", INDEX(韻母資料表, AE1139, AF$5))</f>
        <v>#REF!</v>
      </c>
      <c r="AG1139" s="298"/>
      <c r="AH1139" s="301" t="e">
        <f t="array" ref="AH1139">IF( $X1139, "", IF( INDEX(韻母資料表, AD1139, $AH$5) = "入聲", TRUE, FALSE) )</f>
        <v>#REF!</v>
      </c>
      <c r="AI1139" s="302" t="e">
        <f t="shared" si="447"/>
        <v>#REF!</v>
      </c>
      <c r="AJ1139" s="302" t="e">
        <f t="shared" si="451"/>
        <v>#REF!</v>
      </c>
      <c r="AK1139" s="362" t="e">
        <f t="array" ref="AK1139">IF( $X1139, "", INDEX(韻母資料表, $AD1139, $AK$5))</f>
        <v>#REF!</v>
      </c>
      <c r="AL1139" s="362" t="e">
        <f t="array" ref="AL1139">IF($X1139, "", INDEX(白話字韻母八聲調資料表, $AE1139, $AJ1139))</f>
        <v>#REF!</v>
      </c>
      <c r="AM1139" s="298"/>
      <c r="AN1139" s="362" t="e" cm="1">
        <f t="array" ref="AN1139">IF($W1139, "", INDEX(聲母資料表, $AA1139, AN$5))</f>
        <v>#REF!</v>
      </c>
      <c r="AO1139" s="367" t="e" cm="1">
        <f t="array" ref="AO1139">IF($X1139, "", INDEX(韻母資料表, $AD1139, AO$5))</f>
        <v>#REF!</v>
      </c>
      <c r="AP1139" s="362" t="e" cm="1">
        <f t="array" ref="AP1139">IF($X1139, "", INDEX(台羅韻母八聲調資料表, $AE1139, $F1139))</f>
        <v>#REF!</v>
      </c>
      <c r="AQ1139" s="298"/>
      <c r="AR1139" s="302" t="e">
        <f t="array" ref="AR1139">IF($W1139, "", INDEX(聲母資料表, $AA1139, $AR$5))</f>
        <v>#REF!</v>
      </c>
      <c r="AS1139" s="303" t="e">
        <f t="array" ref="AS1139">IF($X1139, "", INDEX(韻母資料表, $AD1139, $AS$5))</f>
        <v>#REF!</v>
      </c>
      <c r="AT1139" s="302" t="e">
        <f t="array" ref="AT1139">IF($X1139, "", INDEX(閩拼韻母八聲調資料表, $AE1139, $AJ1139))</f>
        <v>#REF!</v>
      </c>
      <c r="AV1139" s="301" t="b">
        <f t="shared" si="449"/>
        <v>0</v>
      </c>
      <c r="AW1139" s="301" t="str">
        <f>IF( $AV1139, IFERROR( IF(MATCH( $E1139, 顎音化聲母!$H$9:$H$37, 0), TRUE, FALSE), FALSE), "")</f>
        <v/>
      </c>
      <c r="AX1139" s="301" t="str">
        <f t="array" ref="AX1139">IF( AND($AV1139, $AW1139), INDEX(顎音化聲母資料表, MATCH( $D1139 &amp; $E1139, 顎音化聲母!$L$5:$L$136, 0), 3), "")</f>
        <v/>
      </c>
      <c r="AY1139" s="301" t="e">
        <f t="shared" si="448"/>
        <v>#REF!</v>
      </c>
      <c r="AZ1139" s="362" t="e">
        <f t="array" ref="AZ1139">IF($AY1139="", "", IF( $AX1139&lt;&gt;"", $AX1139,INDEX(聲母資料表, $AY1139, $AZ$5)))</f>
        <v>#REF!</v>
      </c>
      <c r="BA1139" s="362" t="e">
        <f t="array" ref="BA1139">IF($X1139, "", INDEX(方音八音反切資料表, $AE1139, $AJ1139))</f>
        <v>#REF!</v>
      </c>
    </row>
    <row r="1140" spans="2:53">
      <c r="B1140" s="307">
        <f t="shared" si="430"/>
        <v>1133</v>
      </c>
      <c r="C1140" s="404" t="e">
        <f>MID(#REF!, B1140, 1)</f>
        <v>#REF!</v>
      </c>
      <c r="D1140" s="312"/>
      <c r="E1140" s="312"/>
      <c r="F1140" s="296"/>
      <c r="G1140" s="418" t="e">
        <f t="shared" si="431"/>
        <v>#REF!</v>
      </c>
      <c r="H1140" s="269" t="e" cm="1">
        <f t="array" ref="H1140">IF( OR($U1140, NOT($V1140), $X1140), "",  $AF1140 &amp; INDEX(中文數值資料表, $AJ1140, 2) &amp; $AC1140)</f>
        <v>#REF!</v>
      </c>
      <c r="I1140" s="332" t="e">
        <f t="shared" si="432"/>
        <v>#REF!</v>
      </c>
      <c r="J1140" s="333" t="e">
        <f t="shared" si="433"/>
        <v>#REF!</v>
      </c>
      <c r="K1140" s="334" t="e">
        <f t="shared" si="434"/>
        <v>#REF!</v>
      </c>
      <c r="L1140" s="335" t="e">
        <f t="shared" si="435"/>
        <v>#REF!</v>
      </c>
      <c r="M1140" s="270" t="e">
        <f t="shared" ca="1" si="436"/>
        <v>#REF!</v>
      </c>
      <c r="N1140" s="270" t="e">
        <f t="shared" ca="1" si="437"/>
        <v>#REF!</v>
      </c>
      <c r="O1140" s="270" t="e">
        <f t="shared" ca="1" si="438"/>
        <v>#REF!</v>
      </c>
      <c r="P1140" s="270" t="e">
        <f t="shared" ca="1" si="453"/>
        <v>#REF!</v>
      </c>
      <c r="Q1140" s="270" t="e">
        <f t="shared" ca="1" si="453"/>
        <v>#REF!</v>
      </c>
      <c r="R1140" s="271" t="e">
        <f t="shared" ca="1" si="439"/>
        <v>#REF!</v>
      </c>
      <c r="S1140" s="271" t="e">
        <f t="shared" ca="1" si="440"/>
        <v>#REF!</v>
      </c>
      <c r="T1140" s="244"/>
      <c r="U1140" s="272" t="b">
        <f t="shared" si="441"/>
        <v>0</v>
      </c>
      <c r="V1140" s="272" t="e">
        <f t="shared" si="442"/>
        <v>#REF!</v>
      </c>
      <c r="W1140" s="272" t="e">
        <f t="shared" si="450"/>
        <v>#REF!</v>
      </c>
      <c r="X1140" s="272" t="e">
        <f t="shared" si="443"/>
        <v>#REF!</v>
      </c>
      <c r="Y1140" s="272" t="e">
        <f t="shared" si="444"/>
        <v>#REF!</v>
      </c>
      <c r="Z1140" s="298"/>
      <c r="AA1140" s="305" t="e">
        <f t="shared" si="445"/>
        <v>#REF!</v>
      </c>
      <c r="AB1140" s="301" t="e" cm="1">
        <f t="array" ref="AB1140">IF( $AA1140="", "", INDEX(聲母資料表, $AA1140, AB$5))</f>
        <v>#REF!</v>
      </c>
      <c r="AC1140" s="301" t="e" cm="1">
        <f t="array" ref="AC1140">IF( $AA1140="", "", INDEX(聲母資料表, $AA1140, AC$5))</f>
        <v>#REF!</v>
      </c>
      <c r="AD1140" s="305" t="e">
        <f t="shared" si="446"/>
        <v>#REF!</v>
      </c>
      <c r="AE1140" s="301" t="e" cm="1">
        <f t="array" ref="AE1140">IF( $X1140, "", INDEX(韻母資料表, AD1140, AE$5))</f>
        <v>#REF!</v>
      </c>
      <c r="AF1140" s="301" t="e" cm="1">
        <f t="array" ref="AF1140">IF( $X1140, "", INDEX(韻母資料表, AE1140, AF$5))</f>
        <v>#REF!</v>
      </c>
      <c r="AG1140" s="298"/>
      <c r="AH1140" s="301" t="e">
        <f t="array" ref="AH1140">IF( $X1140, "", IF( INDEX(韻母資料表, AD1140, $AH$5) = "入聲", TRUE, FALSE) )</f>
        <v>#REF!</v>
      </c>
      <c r="AI1140" s="302" t="e">
        <f t="shared" si="447"/>
        <v>#REF!</v>
      </c>
      <c r="AJ1140" s="302" t="e">
        <f t="shared" si="451"/>
        <v>#REF!</v>
      </c>
      <c r="AK1140" s="362" t="e">
        <f t="array" ref="AK1140">IF( $X1140, "", INDEX(韻母資料表, $AD1140, $AK$5))</f>
        <v>#REF!</v>
      </c>
      <c r="AL1140" s="362" t="e">
        <f t="array" ref="AL1140">IF($X1140, "", INDEX(白話字韻母八聲調資料表, $AE1140, $AJ1140))</f>
        <v>#REF!</v>
      </c>
      <c r="AM1140" s="298"/>
      <c r="AN1140" s="362" t="e" cm="1">
        <f t="array" ref="AN1140">IF($W1140, "", INDEX(聲母資料表, $AA1140, AN$5))</f>
        <v>#REF!</v>
      </c>
      <c r="AO1140" s="367" t="e" cm="1">
        <f t="array" ref="AO1140">IF($X1140, "", INDEX(韻母資料表, $AD1140, AO$5))</f>
        <v>#REF!</v>
      </c>
      <c r="AP1140" s="362" t="e" cm="1">
        <f t="array" ref="AP1140">IF($X1140, "", INDEX(台羅韻母八聲調資料表, $AE1140, $F1140))</f>
        <v>#REF!</v>
      </c>
      <c r="AQ1140" s="298"/>
      <c r="AR1140" s="302" t="e">
        <f t="array" ref="AR1140">IF($W1140, "", INDEX(聲母資料表, $AA1140, $AR$5))</f>
        <v>#REF!</v>
      </c>
      <c r="AS1140" s="303" t="e">
        <f t="array" ref="AS1140">IF($X1140, "", INDEX(韻母資料表, $AD1140, $AS$5))</f>
        <v>#REF!</v>
      </c>
      <c r="AT1140" s="302" t="e">
        <f t="array" ref="AT1140">IF($X1140, "", INDEX(閩拼韻母八聲調資料表, $AE1140, $AJ1140))</f>
        <v>#REF!</v>
      </c>
      <c r="AV1140" s="301" t="b">
        <f t="shared" si="449"/>
        <v>0</v>
      </c>
      <c r="AW1140" s="301" t="str">
        <f>IF( $AV1140, IFERROR( IF(MATCH( $E1140, 顎音化聲母!$H$9:$H$37, 0), TRUE, FALSE), FALSE), "")</f>
        <v/>
      </c>
      <c r="AX1140" s="301" t="str">
        <f t="array" ref="AX1140">IF( AND($AV1140, $AW1140), INDEX(顎音化聲母資料表, MATCH( $D1140 &amp; $E1140, 顎音化聲母!$L$5:$L$136, 0), 3), "")</f>
        <v/>
      </c>
      <c r="AY1140" s="301" t="e">
        <f t="shared" si="448"/>
        <v>#REF!</v>
      </c>
      <c r="AZ1140" s="362" t="e">
        <f t="array" ref="AZ1140">IF($AY1140="", "", IF( $AX1140&lt;&gt;"", $AX1140,INDEX(聲母資料表, $AY1140, $AZ$5)))</f>
        <v>#REF!</v>
      </c>
      <c r="BA1140" s="362" t="e">
        <f t="array" ref="BA1140">IF($X1140, "", INDEX(方音八音反切資料表, $AE1140, $AJ1140))</f>
        <v>#REF!</v>
      </c>
    </row>
    <row r="1141" spans="2:53">
      <c r="B1141" s="307">
        <f t="shared" si="430"/>
        <v>1134</v>
      </c>
      <c r="C1141" s="404" t="e">
        <f>MID(#REF!, B1141, 1)</f>
        <v>#REF!</v>
      </c>
      <c r="D1141" s="312"/>
      <c r="E1141" s="312"/>
      <c r="F1141" s="296"/>
      <c r="G1141" s="418" t="e">
        <f t="shared" si="431"/>
        <v>#REF!</v>
      </c>
      <c r="H1141" s="269" t="e" cm="1">
        <f t="array" ref="H1141">IF( OR($U1141, NOT($V1141), $X1141), "",  $AF1141 &amp; INDEX(中文數值資料表, $AJ1141, 2) &amp; $AC1141)</f>
        <v>#REF!</v>
      </c>
      <c r="I1141" s="332" t="e">
        <f t="shared" si="432"/>
        <v>#REF!</v>
      </c>
      <c r="J1141" s="333" t="e">
        <f t="shared" si="433"/>
        <v>#REF!</v>
      </c>
      <c r="K1141" s="334" t="e">
        <f t="shared" si="434"/>
        <v>#REF!</v>
      </c>
      <c r="L1141" s="335" t="e">
        <f t="shared" si="435"/>
        <v>#REF!</v>
      </c>
      <c r="M1141" s="270" t="e">
        <f t="shared" ca="1" si="436"/>
        <v>#REF!</v>
      </c>
      <c r="N1141" s="270" t="e">
        <f t="shared" ca="1" si="437"/>
        <v>#REF!</v>
      </c>
      <c r="O1141" s="270" t="e">
        <f t="shared" ca="1" si="438"/>
        <v>#REF!</v>
      </c>
      <c r="P1141" s="270" t="e">
        <f t="shared" ca="1" si="453"/>
        <v>#REF!</v>
      </c>
      <c r="Q1141" s="270" t="e">
        <f t="shared" ca="1" si="453"/>
        <v>#REF!</v>
      </c>
      <c r="R1141" s="271" t="e">
        <f t="shared" ca="1" si="439"/>
        <v>#REF!</v>
      </c>
      <c r="S1141" s="271" t="e">
        <f t="shared" ca="1" si="440"/>
        <v>#REF!</v>
      </c>
      <c r="T1141" s="244"/>
      <c r="U1141" s="272" t="b">
        <f t="shared" si="441"/>
        <v>0</v>
      </c>
      <c r="V1141" s="272" t="e">
        <f t="shared" si="442"/>
        <v>#REF!</v>
      </c>
      <c r="W1141" s="272" t="e">
        <f t="shared" si="450"/>
        <v>#REF!</v>
      </c>
      <c r="X1141" s="272" t="e">
        <f t="shared" si="443"/>
        <v>#REF!</v>
      </c>
      <c r="Y1141" s="272" t="e">
        <f t="shared" si="444"/>
        <v>#REF!</v>
      </c>
      <c r="Z1141" s="298"/>
      <c r="AA1141" s="305" t="e">
        <f t="shared" si="445"/>
        <v>#REF!</v>
      </c>
      <c r="AB1141" s="301" t="e" cm="1">
        <f t="array" ref="AB1141">IF( $AA1141="", "", INDEX(聲母資料表, $AA1141, AB$5))</f>
        <v>#REF!</v>
      </c>
      <c r="AC1141" s="301" t="e" cm="1">
        <f t="array" ref="AC1141">IF( $AA1141="", "", INDEX(聲母資料表, $AA1141, AC$5))</f>
        <v>#REF!</v>
      </c>
      <c r="AD1141" s="305" t="e">
        <f t="shared" si="446"/>
        <v>#REF!</v>
      </c>
      <c r="AE1141" s="301" t="e" cm="1">
        <f t="array" ref="AE1141">IF( $X1141, "", INDEX(韻母資料表, AD1141, AE$5))</f>
        <v>#REF!</v>
      </c>
      <c r="AF1141" s="301" t="e" cm="1">
        <f t="array" ref="AF1141">IF( $X1141, "", INDEX(韻母資料表, AE1141, AF$5))</f>
        <v>#REF!</v>
      </c>
      <c r="AG1141" s="298"/>
      <c r="AH1141" s="301" t="e">
        <f t="array" ref="AH1141">IF( $X1141, "", IF( INDEX(韻母資料表, AD1141, $AH$5) = "入聲", TRUE, FALSE) )</f>
        <v>#REF!</v>
      </c>
      <c r="AI1141" s="302" t="e">
        <f t="shared" si="447"/>
        <v>#REF!</v>
      </c>
      <c r="AJ1141" s="302" t="e">
        <f t="shared" si="451"/>
        <v>#REF!</v>
      </c>
      <c r="AK1141" s="362" t="e">
        <f t="array" ref="AK1141">IF( $X1141, "", INDEX(韻母資料表, $AD1141, $AK$5))</f>
        <v>#REF!</v>
      </c>
      <c r="AL1141" s="362" t="e">
        <f t="array" ref="AL1141">IF($X1141, "", INDEX(白話字韻母八聲調資料表, $AE1141, $AJ1141))</f>
        <v>#REF!</v>
      </c>
      <c r="AM1141" s="298"/>
      <c r="AN1141" s="362" t="e" cm="1">
        <f t="array" ref="AN1141">IF($W1141, "", INDEX(聲母資料表, $AA1141, AN$5))</f>
        <v>#REF!</v>
      </c>
      <c r="AO1141" s="367" t="e" cm="1">
        <f t="array" ref="AO1141">IF($X1141, "", INDEX(韻母資料表, $AD1141, AO$5))</f>
        <v>#REF!</v>
      </c>
      <c r="AP1141" s="362" t="e" cm="1">
        <f t="array" ref="AP1141">IF($X1141, "", INDEX(台羅韻母八聲調資料表, $AE1141, $F1141))</f>
        <v>#REF!</v>
      </c>
      <c r="AQ1141" s="298"/>
      <c r="AR1141" s="302" t="e">
        <f t="array" ref="AR1141">IF($W1141, "", INDEX(聲母資料表, $AA1141, $AR$5))</f>
        <v>#REF!</v>
      </c>
      <c r="AS1141" s="303" t="e">
        <f t="array" ref="AS1141">IF($X1141, "", INDEX(韻母資料表, $AD1141, $AS$5))</f>
        <v>#REF!</v>
      </c>
      <c r="AT1141" s="302" t="e">
        <f t="array" ref="AT1141">IF($X1141, "", INDEX(閩拼韻母八聲調資料表, $AE1141, $AJ1141))</f>
        <v>#REF!</v>
      </c>
      <c r="AV1141" s="301" t="b">
        <f t="shared" si="449"/>
        <v>0</v>
      </c>
      <c r="AW1141" s="301" t="str">
        <f>IF( $AV1141, IFERROR( IF(MATCH( $E1141, 顎音化聲母!$H$9:$H$37, 0), TRUE, FALSE), FALSE), "")</f>
        <v/>
      </c>
      <c r="AX1141" s="301" t="str">
        <f t="array" ref="AX1141">IF( AND($AV1141, $AW1141), INDEX(顎音化聲母資料表, MATCH( $D1141 &amp; $E1141, 顎音化聲母!$L$5:$L$136, 0), 3), "")</f>
        <v/>
      </c>
      <c r="AY1141" s="301" t="e">
        <f t="shared" si="448"/>
        <v>#REF!</v>
      </c>
      <c r="AZ1141" s="362" t="e">
        <f t="array" ref="AZ1141">IF($AY1141="", "", IF( $AX1141&lt;&gt;"", $AX1141,INDEX(聲母資料表, $AY1141, $AZ$5)))</f>
        <v>#REF!</v>
      </c>
      <c r="BA1141" s="362" t="e">
        <f t="array" ref="BA1141">IF($X1141, "", INDEX(方音八音反切資料表, $AE1141, $AJ1141))</f>
        <v>#REF!</v>
      </c>
    </row>
    <row r="1142" spans="2:53">
      <c r="B1142" s="307">
        <f t="shared" si="430"/>
        <v>1135</v>
      </c>
      <c r="C1142" s="404" t="e">
        <f>MID(#REF!, B1142, 1)</f>
        <v>#REF!</v>
      </c>
      <c r="D1142" s="312"/>
      <c r="E1142" s="312"/>
      <c r="F1142" s="296"/>
      <c r="G1142" s="418" t="e">
        <f t="shared" si="431"/>
        <v>#REF!</v>
      </c>
      <c r="H1142" s="269" t="e" cm="1">
        <f t="array" ref="H1142">IF( OR($U1142, NOT($V1142), $X1142), "",  $AF1142 &amp; INDEX(中文數值資料表, $AJ1142, 2) &amp; $AC1142)</f>
        <v>#REF!</v>
      </c>
      <c r="I1142" s="332" t="e">
        <f t="shared" si="432"/>
        <v>#REF!</v>
      </c>
      <c r="J1142" s="333" t="e">
        <f t="shared" si="433"/>
        <v>#REF!</v>
      </c>
      <c r="K1142" s="334" t="e">
        <f t="shared" si="434"/>
        <v>#REF!</v>
      </c>
      <c r="L1142" s="335" t="e">
        <f t="shared" si="435"/>
        <v>#REF!</v>
      </c>
      <c r="M1142" s="270" t="e">
        <f t="shared" ca="1" si="436"/>
        <v>#REF!</v>
      </c>
      <c r="N1142" s="270" t="e">
        <f t="shared" ca="1" si="437"/>
        <v>#REF!</v>
      </c>
      <c r="O1142" s="270" t="e">
        <f t="shared" ca="1" si="438"/>
        <v>#REF!</v>
      </c>
      <c r="P1142" s="270" t="e">
        <f t="shared" ca="1" si="453"/>
        <v>#REF!</v>
      </c>
      <c r="Q1142" s="270" t="e">
        <f t="shared" ca="1" si="453"/>
        <v>#REF!</v>
      </c>
      <c r="R1142" s="271" t="e">
        <f t="shared" ca="1" si="439"/>
        <v>#REF!</v>
      </c>
      <c r="S1142" s="271" t="e">
        <f t="shared" ca="1" si="440"/>
        <v>#REF!</v>
      </c>
      <c r="T1142" s="244"/>
      <c r="U1142" s="272" t="b">
        <f t="shared" si="441"/>
        <v>0</v>
      </c>
      <c r="V1142" s="272" t="e">
        <f t="shared" si="442"/>
        <v>#REF!</v>
      </c>
      <c r="W1142" s="272" t="e">
        <f t="shared" si="450"/>
        <v>#REF!</v>
      </c>
      <c r="X1142" s="272" t="e">
        <f t="shared" si="443"/>
        <v>#REF!</v>
      </c>
      <c r="Y1142" s="272" t="e">
        <f t="shared" si="444"/>
        <v>#REF!</v>
      </c>
      <c r="Z1142" s="298"/>
      <c r="AA1142" s="305" t="e">
        <f t="shared" si="445"/>
        <v>#REF!</v>
      </c>
      <c r="AB1142" s="301" t="e" cm="1">
        <f t="array" ref="AB1142">IF( $AA1142="", "", INDEX(聲母資料表, $AA1142, AB$5))</f>
        <v>#REF!</v>
      </c>
      <c r="AC1142" s="301" t="e" cm="1">
        <f t="array" ref="AC1142">IF( $AA1142="", "", INDEX(聲母資料表, $AA1142, AC$5))</f>
        <v>#REF!</v>
      </c>
      <c r="AD1142" s="305" t="e">
        <f t="shared" si="446"/>
        <v>#REF!</v>
      </c>
      <c r="AE1142" s="301" t="e" cm="1">
        <f t="array" ref="AE1142">IF( $X1142, "", INDEX(韻母資料表, AD1142, AE$5))</f>
        <v>#REF!</v>
      </c>
      <c r="AF1142" s="301" t="e" cm="1">
        <f t="array" ref="AF1142">IF( $X1142, "", INDEX(韻母資料表, AE1142, AF$5))</f>
        <v>#REF!</v>
      </c>
      <c r="AG1142" s="298"/>
      <c r="AH1142" s="301" t="e">
        <f t="array" ref="AH1142">IF( $X1142, "", IF( INDEX(韻母資料表, AD1142, $AH$5) = "入聲", TRUE, FALSE) )</f>
        <v>#REF!</v>
      </c>
      <c r="AI1142" s="302" t="e">
        <f t="shared" si="447"/>
        <v>#REF!</v>
      </c>
      <c r="AJ1142" s="302" t="e">
        <f t="shared" si="451"/>
        <v>#REF!</v>
      </c>
      <c r="AK1142" s="362" t="e">
        <f t="array" ref="AK1142">IF( $X1142, "", INDEX(韻母資料表, $AD1142, $AK$5))</f>
        <v>#REF!</v>
      </c>
      <c r="AL1142" s="362" t="e">
        <f t="array" ref="AL1142">IF($X1142, "", INDEX(白話字韻母八聲調資料表, $AE1142, $AJ1142))</f>
        <v>#REF!</v>
      </c>
      <c r="AM1142" s="298"/>
      <c r="AN1142" s="362" t="e" cm="1">
        <f t="array" ref="AN1142">IF($W1142, "", INDEX(聲母資料表, $AA1142, AN$5))</f>
        <v>#REF!</v>
      </c>
      <c r="AO1142" s="367" t="e" cm="1">
        <f t="array" ref="AO1142">IF($X1142, "", INDEX(韻母資料表, $AD1142, AO$5))</f>
        <v>#REF!</v>
      </c>
      <c r="AP1142" s="362" t="e" cm="1">
        <f t="array" ref="AP1142">IF($X1142, "", INDEX(台羅韻母八聲調資料表, $AE1142, $F1142))</f>
        <v>#REF!</v>
      </c>
      <c r="AQ1142" s="298"/>
      <c r="AR1142" s="302" t="e">
        <f t="array" ref="AR1142">IF($W1142, "", INDEX(聲母資料表, $AA1142, $AR$5))</f>
        <v>#REF!</v>
      </c>
      <c r="AS1142" s="303" t="e">
        <f t="array" ref="AS1142">IF($X1142, "", INDEX(韻母資料表, $AD1142, $AS$5))</f>
        <v>#REF!</v>
      </c>
      <c r="AT1142" s="302" t="e">
        <f t="array" ref="AT1142">IF($X1142, "", INDEX(閩拼韻母八聲調資料表, $AE1142, $AJ1142))</f>
        <v>#REF!</v>
      </c>
      <c r="AV1142" s="301" t="b">
        <f t="shared" si="449"/>
        <v>0</v>
      </c>
      <c r="AW1142" s="301" t="str">
        <f>IF( $AV1142, IFERROR( IF(MATCH( $E1142, 顎音化聲母!$H$9:$H$37, 0), TRUE, FALSE), FALSE), "")</f>
        <v/>
      </c>
      <c r="AX1142" s="301" t="str">
        <f t="array" ref="AX1142">IF( AND($AV1142, $AW1142), INDEX(顎音化聲母資料表, MATCH( $D1142 &amp; $E1142, 顎音化聲母!$L$5:$L$136, 0), 3), "")</f>
        <v/>
      </c>
      <c r="AY1142" s="301" t="e">
        <f t="shared" si="448"/>
        <v>#REF!</v>
      </c>
      <c r="AZ1142" s="362" t="e">
        <f t="array" ref="AZ1142">IF($AY1142="", "", IF( $AX1142&lt;&gt;"", $AX1142,INDEX(聲母資料表, $AY1142, $AZ$5)))</f>
        <v>#REF!</v>
      </c>
      <c r="BA1142" s="362" t="e">
        <f t="array" ref="BA1142">IF($X1142, "", INDEX(方音八音反切資料表, $AE1142, $AJ1142))</f>
        <v>#REF!</v>
      </c>
    </row>
    <row r="1143" spans="2:53">
      <c r="B1143" s="307">
        <f t="shared" si="430"/>
        <v>1136</v>
      </c>
      <c r="C1143" s="404" t="e">
        <f>MID(#REF!, B1143, 1)</f>
        <v>#REF!</v>
      </c>
      <c r="D1143" s="312"/>
      <c r="E1143" s="312"/>
      <c r="F1143" s="296"/>
      <c r="G1143" s="418" t="e">
        <f t="shared" si="431"/>
        <v>#REF!</v>
      </c>
      <c r="H1143" s="269" t="e" cm="1">
        <f t="array" ref="H1143">IF( OR($U1143, NOT($V1143), $X1143), "",  $AF1143 &amp; INDEX(中文數值資料表, $AJ1143, 2) &amp; $AC1143)</f>
        <v>#REF!</v>
      </c>
      <c r="I1143" s="332" t="e">
        <f t="shared" si="432"/>
        <v>#REF!</v>
      </c>
      <c r="J1143" s="333" t="e">
        <f t="shared" si="433"/>
        <v>#REF!</v>
      </c>
      <c r="K1143" s="334" t="e">
        <f t="shared" si="434"/>
        <v>#REF!</v>
      </c>
      <c r="L1143" s="335" t="e">
        <f t="shared" si="435"/>
        <v>#REF!</v>
      </c>
      <c r="M1143" s="270" t="e">
        <f t="shared" ca="1" si="436"/>
        <v>#REF!</v>
      </c>
      <c r="N1143" s="270" t="e">
        <f t="shared" ca="1" si="437"/>
        <v>#REF!</v>
      </c>
      <c r="O1143" s="270" t="e">
        <f t="shared" ca="1" si="438"/>
        <v>#REF!</v>
      </c>
      <c r="P1143" s="270" t="e">
        <f t="shared" ca="1" si="453"/>
        <v>#REF!</v>
      </c>
      <c r="Q1143" s="270" t="e">
        <f t="shared" ca="1" si="453"/>
        <v>#REF!</v>
      </c>
      <c r="R1143" s="271" t="e">
        <f t="shared" ca="1" si="439"/>
        <v>#REF!</v>
      </c>
      <c r="S1143" s="271" t="e">
        <f t="shared" ca="1" si="440"/>
        <v>#REF!</v>
      </c>
      <c r="T1143" s="244"/>
      <c r="U1143" s="272" t="b">
        <f t="shared" si="441"/>
        <v>0</v>
      </c>
      <c r="V1143" s="272" t="e">
        <f t="shared" si="442"/>
        <v>#REF!</v>
      </c>
      <c r="W1143" s="272" t="e">
        <f t="shared" si="450"/>
        <v>#REF!</v>
      </c>
      <c r="X1143" s="272" t="e">
        <f t="shared" si="443"/>
        <v>#REF!</v>
      </c>
      <c r="Y1143" s="272" t="e">
        <f t="shared" si="444"/>
        <v>#REF!</v>
      </c>
      <c r="Z1143" s="298"/>
      <c r="AA1143" s="305" t="e">
        <f t="shared" si="445"/>
        <v>#REF!</v>
      </c>
      <c r="AB1143" s="301" t="e" cm="1">
        <f t="array" ref="AB1143">IF( $AA1143="", "", INDEX(聲母資料表, $AA1143, AB$5))</f>
        <v>#REF!</v>
      </c>
      <c r="AC1143" s="301" t="e" cm="1">
        <f t="array" ref="AC1143">IF( $AA1143="", "", INDEX(聲母資料表, $AA1143, AC$5))</f>
        <v>#REF!</v>
      </c>
      <c r="AD1143" s="305" t="e">
        <f t="shared" si="446"/>
        <v>#REF!</v>
      </c>
      <c r="AE1143" s="301" t="e" cm="1">
        <f t="array" ref="AE1143">IF( $X1143, "", INDEX(韻母資料表, AD1143, AE$5))</f>
        <v>#REF!</v>
      </c>
      <c r="AF1143" s="301" t="e" cm="1">
        <f t="array" ref="AF1143">IF( $X1143, "", INDEX(韻母資料表, AE1143, AF$5))</f>
        <v>#REF!</v>
      </c>
      <c r="AG1143" s="298"/>
      <c r="AH1143" s="301" t="e">
        <f t="array" ref="AH1143">IF( $X1143, "", IF( INDEX(韻母資料表, AD1143, $AH$5) = "入聲", TRUE, FALSE) )</f>
        <v>#REF!</v>
      </c>
      <c r="AI1143" s="302" t="e">
        <f t="shared" si="447"/>
        <v>#REF!</v>
      </c>
      <c r="AJ1143" s="302" t="e">
        <f t="shared" si="451"/>
        <v>#REF!</v>
      </c>
      <c r="AK1143" s="362" t="e">
        <f t="array" ref="AK1143">IF( $X1143, "", INDEX(韻母資料表, $AD1143, $AK$5))</f>
        <v>#REF!</v>
      </c>
      <c r="AL1143" s="362" t="e">
        <f t="array" ref="AL1143">IF($X1143, "", INDEX(白話字韻母八聲調資料表, $AE1143, $AJ1143))</f>
        <v>#REF!</v>
      </c>
      <c r="AM1143" s="298"/>
      <c r="AN1143" s="362" t="e" cm="1">
        <f t="array" ref="AN1143">IF($W1143, "", INDEX(聲母資料表, $AA1143, AN$5))</f>
        <v>#REF!</v>
      </c>
      <c r="AO1143" s="367" t="e" cm="1">
        <f t="array" ref="AO1143">IF($X1143, "", INDEX(韻母資料表, $AD1143, AO$5))</f>
        <v>#REF!</v>
      </c>
      <c r="AP1143" s="362" t="e" cm="1">
        <f t="array" ref="AP1143">IF($X1143, "", INDEX(台羅韻母八聲調資料表, $AE1143, $F1143))</f>
        <v>#REF!</v>
      </c>
      <c r="AQ1143" s="298"/>
      <c r="AR1143" s="302" t="e">
        <f t="array" ref="AR1143">IF($W1143, "", INDEX(聲母資料表, $AA1143, $AR$5))</f>
        <v>#REF!</v>
      </c>
      <c r="AS1143" s="303" t="e">
        <f t="array" ref="AS1143">IF($X1143, "", INDEX(韻母資料表, $AD1143, $AS$5))</f>
        <v>#REF!</v>
      </c>
      <c r="AT1143" s="302" t="e">
        <f t="array" ref="AT1143">IF($X1143, "", INDEX(閩拼韻母八聲調資料表, $AE1143, $AJ1143))</f>
        <v>#REF!</v>
      </c>
      <c r="AV1143" s="301" t="b">
        <f t="shared" si="449"/>
        <v>0</v>
      </c>
      <c r="AW1143" s="301" t="str">
        <f>IF( $AV1143, IFERROR( IF(MATCH( $E1143, 顎音化聲母!$H$9:$H$37, 0), TRUE, FALSE), FALSE), "")</f>
        <v/>
      </c>
      <c r="AX1143" s="301" t="str">
        <f t="array" ref="AX1143">IF( AND($AV1143, $AW1143), INDEX(顎音化聲母資料表, MATCH( $D1143 &amp; $E1143, 顎音化聲母!$L$5:$L$136, 0), 3), "")</f>
        <v/>
      </c>
      <c r="AY1143" s="301" t="e">
        <f t="shared" si="448"/>
        <v>#REF!</v>
      </c>
      <c r="AZ1143" s="362" t="e">
        <f t="array" ref="AZ1143">IF($AY1143="", "", IF( $AX1143&lt;&gt;"", $AX1143,INDEX(聲母資料表, $AY1143, $AZ$5)))</f>
        <v>#REF!</v>
      </c>
      <c r="BA1143" s="362" t="e">
        <f t="array" ref="BA1143">IF($X1143, "", INDEX(方音八音反切資料表, $AE1143, $AJ1143))</f>
        <v>#REF!</v>
      </c>
    </row>
    <row r="1144" spans="2:53">
      <c r="B1144" s="307">
        <f t="shared" si="430"/>
        <v>1137</v>
      </c>
      <c r="C1144" s="404" t="e">
        <f>MID(#REF!, B1144, 1)</f>
        <v>#REF!</v>
      </c>
      <c r="D1144" s="312"/>
      <c r="E1144" s="312"/>
      <c r="F1144" s="296"/>
      <c r="G1144" s="418" t="e">
        <f t="shared" si="431"/>
        <v>#REF!</v>
      </c>
      <c r="H1144" s="269" t="e" cm="1">
        <f t="array" ref="H1144">IF( OR($U1144, NOT($V1144), $X1144), "",  $AF1144 &amp; INDEX(中文數值資料表, $AJ1144, 2) &amp; $AC1144)</f>
        <v>#REF!</v>
      </c>
      <c r="I1144" s="332" t="e">
        <f t="shared" si="432"/>
        <v>#REF!</v>
      </c>
      <c r="J1144" s="333" t="e">
        <f t="shared" si="433"/>
        <v>#REF!</v>
      </c>
      <c r="K1144" s="334" t="e">
        <f t="shared" si="434"/>
        <v>#REF!</v>
      </c>
      <c r="L1144" s="335" t="e">
        <f t="shared" si="435"/>
        <v>#REF!</v>
      </c>
      <c r="M1144" s="270" t="e">
        <f t="shared" ca="1" si="436"/>
        <v>#REF!</v>
      </c>
      <c r="N1144" s="270" t="e">
        <f t="shared" ca="1" si="437"/>
        <v>#REF!</v>
      </c>
      <c r="O1144" s="270" t="e">
        <f t="shared" ca="1" si="438"/>
        <v>#REF!</v>
      </c>
      <c r="P1144" s="270" t="e">
        <f t="shared" ca="1" si="453"/>
        <v>#REF!</v>
      </c>
      <c r="Q1144" s="270" t="e">
        <f t="shared" ca="1" si="453"/>
        <v>#REF!</v>
      </c>
      <c r="R1144" s="271" t="e">
        <f t="shared" ca="1" si="439"/>
        <v>#REF!</v>
      </c>
      <c r="S1144" s="271" t="e">
        <f t="shared" ca="1" si="440"/>
        <v>#REF!</v>
      </c>
      <c r="T1144" s="244"/>
      <c r="U1144" s="272" t="b">
        <f t="shared" si="441"/>
        <v>0</v>
      </c>
      <c r="V1144" s="272" t="e">
        <f t="shared" si="442"/>
        <v>#REF!</v>
      </c>
      <c r="W1144" s="272" t="e">
        <f t="shared" si="450"/>
        <v>#REF!</v>
      </c>
      <c r="X1144" s="272" t="e">
        <f t="shared" si="443"/>
        <v>#REF!</v>
      </c>
      <c r="Y1144" s="272" t="e">
        <f t="shared" si="444"/>
        <v>#REF!</v>
      </c>
      <c r="Z1144" s="298"/>
      <c r="AA1144" s="305" t="e">
        <f t="shared" si="445"/>
        <v>#REF!</v>
      </c>
      <c r="AB1144" s="301" t="e" cm="1">
        <f t="array" ref="AB1144">IF( $AA1144="", "", INDEX(聲母資料表, $AA1144, AB$5))</f>
        <v>#REF!</v>
      </c>
      <c r="AC1144" s="301" t="e" cm="1">
        <f t="array" ref="AC1144">IF( $AA1144="", "", INDEX(聲母資料表, $AA1144, AC$5))</f>
        <v>#REF!</v>
      </c>
      <c r="AD1144" s="305" t="e">
        <f t="shared" si="446"/>
        <v>#REF!</v>
      </c>
      <c r="AE1144" s="301" t="e" cm="1">
        <f t="array" ref="AE1144">IF( $X1144, "", INDEX(韻母資料表, AD1144, AE$5))</f>
        <v>#REF!</v>
      </c>
      <c r="AF1144" s="301" t="e" cm="1">
        <f t="array" ref="AF1144">IF( $X1144, "", INDEX(韻母資料表, AE1144, AF$5))</f>
        <v>#REF!</v>
      </c>
      <c r="AG1144" s="298"/>
      <c r="AH1144" s="301" t="e">
        <f t="array" ref="AH1144">IF( $X1144, "", IF( INDEX(韻母資料表, AD1144, $AH$5) = "入聲", TRUE, FALSE) )</f>
        <v>#REF!</v>
      </c>
      <c r="AI1144" s="302" t="e">
        <f t="shared" si="447"/>
        <v>#REF!</v>
      </c>
      <c r="AJ1144" s="302" t="e">
        <f t="shared" si="451"/>
        <v>#REF!</v>
      </c>
      <c r="AK1144" s="362" t="e">
        <f t="array" ref="AK1144">IF( $X1144, "", INDEX(韻母資料表, $AD1144, $AK$5))</f>
        <v>#REF!</v>
      </c>
      <c r="AL1144" s="362" t="e">
        <f t="array" ref="AL1144">IF($X1144, "", INDEX(白話字韻母八聲調資料表, $AE1144, $AJ1144))</f>
        <v>#REF!</v>
      </c>
      <c r="AM1144" s="298"/>
      <c r="AN1144" s="362" t="e" cm="1">
        <f t="array" ref="AN1144">IF($W1144, "", INDEX(聲母資料表, $AA1144, AN$5))</f>
        <v>#REF!</v>
      </c>
      <c r="AO1144" s="367" t="e" cm="1">
        <f t="array" ref="AO1144">IF($X1144, "", INDEX(韻母資料表, $AD1144, AO$5))</f>
        <v>#REF!</v>
      </c>
      <c r="AP1144" s="362" t="e" cm="1">
        <f t="array" ref="AP1144">IF($X1144, "", INDEX(台羅韻母八聲調資料表, $AE1144, $F1144))</f>
        <v>#REF!</v>
      </c>
      <c r="AQ1144" s="298"/>
      <c r="AR1144" s="302" t="e">
        <f t="array" ref="AR1144">IF($W1144, "", INDEX(聲母資料表, $AA1144, $AR$5))</f>
        <v>#REF!</v>
      </c>
      <c r="AS1144" s="303" t="e">
        <f t="array" ref="AS1144">IF($X1144, "", INDEX(韻母資料表, $AD1144, $AS$5))</f>
        <v>#REF!</v>
      </c>
      <c r="AT1144" s="302" t="e">
        <f t="array" ref="AT1144">IF($X1144, "", INDEX(閩拼韻母八聲調資料表, $AE1144, $AJ1144))</f>
        <v>#REF!</v>
      </c>
      <c r="AV1144" s="301" t="b">
        <f t="shared" si="449"/>
        <v>0</v>
      </c>
      <c r="AW1144" s="301" t="str">
        <f>IF( $AV1144, IFERROR( IF(MATCH( $E1144, 顎音化聲母!$H$9:$H$37, 0), TRUE, FALSE), FALSE), "")</f>
        <v/>
      </c>
      <c r="AX1144" s="301" t="str">
        <f t="array" ref="AX1144">IF( AND($AV1144, $AW1144), INDEX(顎音化聲母資料表, MATCH( $D1144 &amp; $E1144, 顎音化聲母!$L$5:$L$136, 0), 3), "")</f>
        <v/>
      </c>
      <c r="AY1144" s="301" t="e">
        <f t="shared" si="448"/>
        <v>#REF!</v>
      </c>
      <c r="AZ1144" s="362" t="e">
        <f t="array" ref="AZ1144">IF($AY1144="", "", IF( $AX1144&lt;&gt;"", $AX1144,INDEX(聲母資料表, $AY1144, $AZ$5)))</f>
        <v>#REF!</v>
      </c>
      <c r="BA1144" s="362" t="e">
        <f t="array" ref="BA1144">IF($X1144, "", INDEX(方音八音反切資料表, $AE1144, $AJ1144))</f>
        <v>#REF!</v>
      </c>
    </row>
    <row r="1145" spans="2:53">
      <c r="B1145" s="307">
        <f t="shared" si="430"/>
        <v>1138</v>
      </c>
      <c r="C1145" s="404" t="e">
        <f>MID(#REF!, B1145, 1)</f>
        <v>#REF!</v>
      </c>
      <c r="D1145" s="312"/>
      <c r="E1145" s="312"/>
      <c r="F1145" s="296"/>
      <c r="G1145" s="418" t="e">
        <f t="shared" si="431"/>
        <v>#REF!</v>
      </c>
      <c r="H1145" s="269" t="e" cm="1">
        <f t="array" ref="H1145">IF( OR($U1145, NOT($V1145), $X1145), "",  $AF1145 &amp; INDEX(中文數值資料表, $AJ1145, 2) &amp; $AC1145)</f>
        <v>#REF!</v>
      </c>
      <c r="I1145" s="332" t="e">
        <f t="shared" si="432"/>
        <v>#REF!</v>
      </c>
      <c r="J1145" s="333" t="e">
        <f t="shared" si="433"/>
        <v>#REF!</v>
      </c>
      <c r="K1145" s="334" t="e">
        <f t="shared" si="434"/>
        <v>#REF!</v>
      </c>
      <c r="L1145" s="335" t="e">
        <f t="shared" si="435"/>
        <v>#REF!</v>
      </c>
      <c r="M1145" s="270" t="e">
        <f t="shared" ca="1" si="436"/>
        <v>#REF!</v>
      </c>
      <c r="N1145" s="270" t="e">
        <f t="shared" ca="1" si="437"/>
        <v>#REF!</v>
      </c>
      <c r="O1145" s="270" t="e">
        <f t="shared" ca="1" si="438"/>
        <v>#REF!</v>
      </c>
      <c r="P1145" s="270" t="e">
        <f t="shared" ca="1" si="453"/>
        <v>#REF!</v>
      </c>
      <c r="Q1145" s="270" t="e">
        <f t="shared" ca="1" si="453"/>
        <v>#REF!</v>
      </c>
      <c r="R1145" s="271" t="e">
        <f t="shared" ca="1" si="439"/>
        <v>#REF!</v>
      </c>
      <c r="S1145" s="271" t="e">
        <f t="shared" ca="1" si="440"/>
        <v>#REF!</v>
      </c>
      <c r="T1145" s="244"/>
      <c r="U1145" s="272" t="b">
        <f t="shared" si="441"/>
        <v>0</v>
      </c>
      <c r="V1145" s="272" t="e">
        <f t="shared" si="442"/>
        <v>#REF!</v>
      </c>
      <c r="W1145" s="272" t="e">
        <f t="shared" si="450"/>
        <v>#REF!</v>
      </c>
      <c r="X1145" s="272" t="e">
        <f t="shared" si="443"/>
        <v>#REF!</v>
      </c>
      <c r="Y1145" s="272" t="e">
        <f t="shared" si="444"/>
        <v>#REF!</v>
      </c>
      <c r="Z1145" s="298"/>
      <c r="AA1145" s="305" t="e">
        <f t="shared" si="445"/>
        <v>#REF!</v>
      </c>
      <c r="AB1145" s="301" t="e" cm="1">
        <f t="array" ref="AB1145">IF( $AA1145="", "", INDEX(聲母資料表, $AA1145, AB$5))</f>
        <v>#REF!</v>
      </c>
      <c r="AC1145" s="301" t="e" cm="1">
        <f t="array" ref="AC1145">IF( $AA1145="", "", INDEX(聲母資料表, $AA1145, AC$5))</f>
        <v>#REF!</v>
      </c>
      <c r="AD1145" s="305" t="e">
        <f t="shared" si="446"/>
        <v>#REF!</v>
      </c>
      <c r="AE1145" s="301" t="e" cm="1">
        <f t="array" ref="AE1145">IF( $X1145, "", INDEX(韻母資料表, AD1145, AE$5))</f>
        <v>#REF!</v>
      </c>
      <c r="AF1145" s="301" t="e" cm="1">
        <f t="array" ref="AF1145">IF( $X1145, "", INDEX(韻母資料表, AE1145, AF$5))</f>
        <v>#REF!</v>
      </c>
      <c r="AG1145" s="298"/>
      <c r="AH1145" s="301" t="e">
        <f t="array" ref="AH1145">IF( $X1145, "", IF( INDEX(韻母資料表, AD1145, $AH$5) = "入聲", TRUE, FALSE) )</f>
        <v>#REF!</v>
      </c>
      <c r="AI1145" s="302" t="e">
        <f t="shared" si="447"/>
        <v>#REF!</v>
      </c>
      <c r="AJ1145" s="302" t="e">
        <f t="shared" si="451"/>
        <v>#REF!</v>
      </c>
      <c r="AK1145" s="362" t="e">
        <f t="array" ref="AK1145">IF( $X1145, "", INDEX(韻母資料表, $AD1145, $AK$5))</f>
        <v>#REF!</v>
      </c>
      <c r="AL1145" s="362" t="e">
        <f t="array" ref="AL1145">IF($X1145, "", INDEX(白話字韻母八聲調資料表, $AE1145, $AJ1145))</f>
        <v>#REF!</v>
      </c>
      <c r="AM1145" s="298"/>
      <c r="AN1145" s="362" t="e" cm="1">
        <f t="array" ref="AN1145">IF($W1145, "", INDEX(聲母資料表, $AA1145, AN$5))</f>
        <v>#REF!</v>
      </c>
      <c r="AO1145" s="367" t="e" cm="1">
        <f t="array" ref="AO1145">IF($X1145, "", INDEX(韻母資料表, $AD1145, AO$5))</f>
        <v>#REF!</v>
      </c>
      <c r="AP1145" s="362" t="e" cm="1">
        <f t="array" ref="AP1145">IF($X1145, "", INDEX(台羅韻母八聲調資料表, $AE1145, $F1145))</f>
        <v>#REF!</v>
      </c>
      <c r="AQ1145" s="298"/>
      <c r="AR1145" s="302" t="e">
        <f t="array" ref="AR1145">IF($W1145, "", INDEX(聲母資料表, $AA1145, $AR$5))</f>
        <v>#REF!</v>
      </c>
      <c r="AS1145" s="303" t="e">
        <f t="array" ref="AS1145">IF($X1145, "", INDEX(韻母資料表, $AD1145, $AS$5))</f>
        <v>#REF!</v>
      </c>
      <c r="AT1145" s="302" t="e">
        <f t="array" ref="AT1145">IF($X1145, "", INDEX(閩拼韻母八聲調資料表, $AE1145, $AJ1145))</f>
        <v>#REF!</v>
      </c>
      <c r="AV1145" s="301" t="b">
        <f t="shared" si="449"/>
        <v>0</v>
      </c>
      <c r="AW1145" s="301" t="str">
        <f>IF( $AV1145, IFERROR( IF(MATCH( $E1145, 顎音化聲母!$H$9:$H$37, 0), TRUE, FALSE), FALSE), "")</f>
        <v/>
      </c>
      <c r="AX1145" s="301" t="str">
        <f t="array" ref="AX1145">IF( AND($AV1145, $AW1145), INDEX(顎音化聲母資料表, MATCH( $D1145 &amp; $E1145, 顎音化聲母!$L$5:$L$136, 0), 3), "")</f>
        <v/>
      </c>
      <c r="AY1145" s="301" t="e">
        <f t="shared" si="448"/>
        <v>#REF!</v>
      </c>
      <c r="AZ1145" s="362" t="e">
        <f t="array" ref="AZ1145">IF($AY1145="", "", IF( $AX1145&lt;&gt;"", $AX1145,INDEX(聲母資料表, $AY1145, $AZ$5)))</f>
        <v>#REF!</v>
      </c>
      <c r="BA1145" s="362" t="e">
        <f t="array" ref="BA1145">IF($X1145, "", INDEX(方音八音反切資料表, $AE1145, $AJ1145))</f>
        <v>#REF!</v>
      </c>
    </row>
    <row r="1146" spans="2:53">
      <c r="B1146" s="307">
        <f t="shared" si="430"/>
        <v>1139</v>
      </c>
      <c r="C1146" s="404" t="e">
        <f>MID(#REF!, B1146, 1)</f>
        <v>#REF!</v>
      </c>
      <c r="D1146" s="312"/>
      <c r="E1146" s="312"/>
      <c r="F1146" s="296"/>
      <c r="G1146" s="418" t="e">
        <f t="shared" si="431"/>
        <v>#REF!</v>
      </c>
      <c r="H1146" s="269" t="e" cm="1">
        <f t="array" ref="H1146">IF( OR($U1146, NOT($V1146), $X1146), "",  $AF1146 &amp; INDEX(中文數值資料表, $AJ1146, 2) &amp; $AC1146)</f>
        <v>#REF!</v>
      </c>
      <c r="I1146" s="332" t="e">
        <f t="shared" si="432"/>
        <v>#REF!</v>
      </c>
      <c r="J1146" s="333" t="e">
        <f t="shared" si="433"/>
        <v>#REF!</v>
      </c>
      <c r="K1146" s="334" t="e">
        <f t="shared" si="434"/>
        <v>#REF!</v>
      </c>
      <c r="L1146" s="335" t="e">
        <f t="shared" si="435"/>
        <v>#REF!</v>
      </c>
      <c r="M1146" s="270" t="e">
        <f t="shared" ca="1" si="436"/>
        <v>#REF!</v>
      </c>
      <c r="N1146" s="270" t="e">
        <f t="shared" ca="1" si="437"/>
        <v>#REF!</v>
      </c>
      <c r="O1146" s="270" t="e">
        <f t="shared" ca="1" si="438"/>
        <v>#REF!</v>
      </c>
      <c r="P1146" s="270" t="e">
        <f t="shared" ca="1" si="453"/>
        <v>#REF!</v>
      </c>
      <c r="Q1146" s="270" t="e">
        <f t="shared" ca="1" si="453"/>
        <v>#REF!</v>
      </c>
      <c r="R1146" s="271" t="e">
        <f t="shared" ca="1" si="439"/>
        <v>#REF!</v>
      </c>
      <c r="S1146" s="271" t="e">
        <f t="shared" ca="1" si="440"/>
        <v>#REF!</v>
      </c>
      <c r="T1146" s="244"/>
      <c r="U1146" s="272" t="b">
        <f t="shared" si="441"/>
        <v>0</v>
      </c>
      <c r="V1146" s="272" t="e">
        <f t="shared" si="442"/>
        <v>#REF!</v>
      </c>
      <c r="W1146" s="272" t="e">
        <f t="shared" si="450"/>
        <v>#REF!</v>
      </c>
      <c r="X1146" s="272" t="e">
        <f t="shared" si="443"/>
        <v>#REF!</v>
      </c>
      <c r="Y1146" s="272" t="e">
        <f t="shared" si="444"/>
        <v>#REF!</v>
      </c>
      <c r="Z1146" s="298"/>
      <c r="AA1146" s="305" t="e">
        <f t="shared" si="445"/>
        <v>#REF!</v>
      </c>
      <c r="AB1146" s="301" t="e" cm="1">
        <f t="array" ref="AB1146">IF( $AA1146="", "", INDEX(聲母資料表, $AA1146, AB$5))</f>
        <v>#REF!</v>
      </c>
      <c r="AC1146" s="301" t="e" cm="1">
        <f t="array" ref="AC1146">IF( $AA1146="", "", INDEX(聲母資料表, $AA1146, AC$5))</f>
        <v>#REF!</v>
      </c>
      <c r="AD1146" s="305" t="e">
        <f t="shared" si="446"/>
        <v>#REF!</v>
      </c>
      <c r="AE1146" s="301" t="e" cm="1">
        <f t="array" ref="AE1146">IF( $X1146, "", INDEX(韻母資料表, AD1146, AE$5))</f>
        <v>#REF!</v>
      </c>
      <c r="AF1146" s="301" t="e" cm="1">
        <f t="array" ref="AF1146">IF( $X1146, "", INDEX(韻母資料表, AE1146, AF$5))</f>
        <v>#REF!</v>
      </c>
      <c r="AG1146" s="298"/>
      <c r="AH1146" s="301" t="e">
        <f t="array" ref="AH1146">IF( $X1146, "", IF( INDEX(韻母資料表, AD1146, $AH$5) = "入聲", TRUE, FALSE) )</f>
        <v>#REF!</v>
      </c>
      <c r="AI1146" s="302" t="e">
        <f t="shared" si="447"/>
        <v>#REF!</v>
      </c>
      <c r="AJ1146" s="302" t="e">
        <f t="shared" si="451"/>
        <v>#REF!</v>
      </c>
      <c r="AK1146" s="362" t="e">
        <f t="array" ref="AK1146">IF( $X1146, "", INDEX(韻母資料表, $AD1146, $AK$5))</f>
        <v>#REF!</v>
      </c>
      <c r="AL1146" s="362" t="e">
        <f t="array" ref="AL1146">IF($X1146, "", INDEX(白話字韻母八聲調資料表, $AE1146, $AJ1146))</f>
        <v>#REF!</v>
      </c>
      <c r="AM1146" s="298"/>
      <c r="AN1146" s="362" t="e" cm="1">
        <f t="array" ref="AN1146">IF($W1146, "", INDEX(聲母資料表, $AA1146, AN$5))</f>
        <v>#REF!</v>
      </c>
      <c r="AO1146" s="367" t="e" cm="1">
        <f t="array" ref="AO1146">IF($X1146, "", INDEX(韻母資料表, $AD1146, AO$5))</f>
        <v>#REF!</v>
      </c>
      <c r="AP1146" s="362" t="e" cm="1">
        <f t="array" ref="AP1146">IF($X1146, "", INDEX(台羅韻母八聲調資料表, $AE1146, $F1146))</f>
        <v>#REF!</v>
      </c>
      <c r="AQ1146" s="298"/>
      <c r="AR1146" s="302" t="e">
        <f t="array" ref="AR1146">IF($W1146, "", INDEX(聲母資料表, $AA1146, $AR$5))</f>
        <v>#REF!</v>
      </c>
      <c r="AS1146" s="303" t="e">
        <f t="array" ref="AS1146">IF($X1146, "", INDEX(韻母資料表, $AD1146, $AS$5))</f>
        <v>#REF!</v>
      </c>
      <c r="AT1146" s="302" t="e">
        <f t="array" ref="AT1146">IF($X1146, "", INDEX(閩拼韻母八聲調資料表, $AE1146, $AJ1146))</f>
        <v>#REF!</v>
      </c>
      <c r="AV1146" s="301" t="b">
        <f t="shared" si="449"/>
        <v>0</v>
      </c>
      <c r="AW1146" s="301" t="str">
        <f>IF( $AV1146, IFERROR( IF(MATCH( $E1146, 顎音化聲母!$H$9:$H$37, 0), TRUE, FALSE), FALSE), "")</f>
        <v/>
      </c>
      <c r="AX1146" s="301" t="str">
        <f t="array" ref="AX1146">IF( AND($AV1146, $AW1146), INDEX(顎音化聲母資料表, MATCH( $D1146 &amp; $E1146, 顎音化聲母!$L$5:$L$136, 0), 3), "")</f>
        <v/>
      </c>
      <c r="AY1146" s="301" t="e">
        <f t="shared" si="448"/>
        <v>#REF!</v>
      </c>
      <c r="AZ1146" s="362" t="e">
        <f t="array" ref="AZ1146">IF($AY1146="", "", IF( $AX1146&lt;&gt;"", $AX1146,INDEX(聲母資料表, $AY1146, $AZ$5)))</f>
        <v>#REF!</v>
      </c>
      <c r="BA1146" s="362" t="e">
        <f t="array" ref="BA1146">IF($X1146, "", INDEX(方音八音反切資料表, $AE1146, $AJ1146))</f>
        <v>#REF!</v>
      </c>
    </row>
    <row r="1147" spans="2:53">
      <c r="B1147" s="307">
        <f t="shared" si="430"/>
        <v>1140</v>
      </c>
      <c r="C1147" s="404" t="e">
        <f>MID(#REF!, B1147, 1)</f>
        <v>#REF!</v>
      </c>
      <c r="D1147" s="312"/>
      <c r="E1147" s="312"/>
      <c r="F1147" s="296"/>
      <c r="G1147" s="418" t="e">
        <f t="shared" si="431"/>
        <v>#REF!</v>
      </c>
      <c r="H1147" s="269" t="e" cm="1">
        <f t="array" ref="H1147">IF( OR($U1147, NOT($V1147), $X1147), "",  $AF1147 &amp; INDEX(中文數值資料表, $AJ1147, 2) &amp; $AC1147)</f>
        <v>#REF!</v>
      </c>
      <c r="I1147" s="332" t="e">
        <f t="shared" si="432"/>
        <v>#REF!</v>
      </c>
      <c r="J1147" s="333" t="e">
        <f t="shared" si="433"/>
        <v>#REF!</v>
      </c>
      <c r="K1147" s="334" t="e">
        <f t="shared" si="434"/>
        <v>#REF!</v>
      </c>
      <c r="L1147" s="335" t="e">
        <f t="shared" si="435"/>
        <v>#REF!</v>
      </c>
      <c r="M1147" s="270" t="e">
        <f t="shared" ca="1" si="436"/>
        <v>#REF!</v>
      </c>
      <c r="N1147" s="270" t="e">
        <f t="shared" ca="1" si="437"/>
        <v>#REF!</v>
      </c>
      <c r="O1147" s="270" t="e">
        <f t="shared" ca="1" si="438"/>
        <v>#REF!</v>
      </c>
      <c r="P1147" s="270" t="e">
        <f t="shared" ca="1" si="453"/>
        <v>#REF!</v>
      </c>
      <c r="Q1147" s="270" t="e">
        <f t="shared" ca="1" si="453"/>
        <v>#REF!</v>
      </c>
      <c r="R1147" s="271" t="e">
        <f t="shared" ca="1" si="439"/>
        <v>#REF!</v>
      </c>
      <c r="S1147" s="271" t="e">
        <f t="shared" ca="1" si="440"/>
        <v>#REF!</v>
      </c>
      <c r="T1147" s="244"/>
      <c r="U1147" s="272" t="b">
        <f t="shared" si="441"/>
        <v>0</v>
      </c>
      <c r="V1147" s="272" t="e">
        <f t="shared" si="442"/>
        <v>#REF!</v>
      </c>
      <c r="W1147" s="272" t="e">
        <f t="shared" si="450"/>
        <v>#REF!</v>
      </c>
      <c r="X1147" s="272" t="e">
        <f t="shared" si="443"/>
        <v>#REF!</v>
      </c>
      <c r="Y1147" s="272" t="e">
        <f t="shared" si="444"/>
        <v>#REF!</v>
      </c>
      <c r="Z1147" s="298"/>
      <c r="AA1147" s="305" t="e">
        <f t="shared" si="445"/>
        <v>#REF!</v>
      </c>
      <c r="AB1147" s="301" t="e" cm="1">
        <f t="array" ref="AB1147">IF( $AA1147="", "", INDEX(聲母資料表, $AA1147, AB$5))</f>
        <v>#REF!</v>
      </c>
      <c r="AC1147" s="301" t="e" cm="1">
        <f t="array" ref="AC1147">IF( $AA1147="", "", INDEX(聲母資料表, $AA1147, AC$5))</f>
        <v>#REF!</v>
      </c>
      <c r="AD1147" s="305" t="e">
        <f t="shared" si="446"/>
        <v>#REF!</v>
      </c>
      <c r="AE1147" s="301" t="e" cm="1">
        <f t="array" ref="AE1147">IF( $X1147, "", INDEX(韻母資料表, AD1147, AE$5))</f>
        <v>#REF!</v>
      </c>
      <c r="AF1147" s="301" t="e" cm="1">
        <f t="array" ref="AF1147">IF( $X1147, "", INDEX(韻母資料表, AE1147, AF$5))</f>
        <v>#REF!</v>
      </c>
      <c r="AG1147" s="298"/>
      <c r="AH1147" s="301" t="e">
        <f t="array" ref="AH1147">IF( $X1147, "", IF( INDEX(韻母資料表, AD1147, $AH$5) = "入聲", TRUE, FALSE) )</f>
        <v>#REF!</v>
      </c>
      <c r="AI1147" s="302" t="e">
        <f t="shared" si="447"/>
        <v>#REF!</v>
      </c>
      <c r="AJ1147" s="302" t="e">
        <f t="shared" si="451"/>
        <v>#REF!</v>
      </c>
      <c r="AK1147" s="362" t="e">
        <f t="array" ref="AK1147">IF( $X1147, "", INDEX(韻母資料表, $AD1147, $AK$5))</f>
        <v>#REF!</v>
      </c>
      <c r="AL1147" s="362" t="e">
        <f t="array" ref="AL1147">IF($X1147, "", INDEX(白話字韻母八聲調資料表, $AE1147, $AJ1147))</f>
        <v>#REF!</v>
      </c>
      <c r="AM1147" s="298"/>
      <c r="AN1147" s="362" t="e" cm="1">
        <f t="array" ref="AN1147">IF($W1147, "", INDEX(聲母資料表, $AA1147, AN$5))</f>
        <v>#REF!</v>
      </c>
      <c r="AO1147" s="367" t="e" cm="1">
        <f t="array" ref="AO1147">IF($X1147, "", INDEX(韻母資料表, $AD1147, AO$5))</f>
        <v>#REF!</v>
      </c>
      <c r="AP1147" s="362" t="e" cm="1">
        <f t="array" ref="AP1147">IF($X1147, "", INDEX(台羅韻母八聲調資料表, $AE1147, $F1147))</f>
        <v>#REF!</v>
      </c>
      <c r="AQ1147" s="298"/>
      <c r="AR1147" s="302" t="e">
        <f t="array" ref="AR1147">IF($W1147, "", INDEX(聲母資料表, $AA1147, $AR$5))</f>
        <v>#REF!</v>
      </c>
      <c r="AS1147" s="303" t="e">
        <f t="array" ref="AS1147">IF($X1147, "", INDEX(韻母資料表, $AD1147, $AS$5))</f>
        <v>#REF!</v>
      </c>
      <c r="AT1147" s="302" t="e">
        <f t="array" ref="AT1147">IF($X1147, "", INDEX(閩拼韻母八聲調資料表, $AE1147, $AJ1147))</f>
        <v>#REF!</v>
      </c>
      <c r="AV1147" s="301" t="b">
        <f t="shared" si="449"/>
        <v>0</v>
      </c>
      <c r="AW1147" s="301" t="str">
        <f>IF( $AV1147, IFERROR( IF(MATCH( $E1147, 顎音化聲母!$H$9:$H$37, 0), TRUE, FALSE), FALSE), "")</f>
        <v/>
      </c>
      <c r="AX1147" s="301" t="str">
        <f t="array" ref="AX1147">IF( AND($AV1147, $AW1147), INDEX(顎音化聲母資料表, MATCH( $D1147 &amp; $E1147, 顎音化聲母!$L$5:$L$136, 0), 3), "")</f>
        <v/>
      </c>
      <c r="AY1147" s="301" t="e">
        <f t="shared" si="448"/>
        <v>#REF!</v>
      </c>
      <c r="AZ1147" s="362" t="e">
        <f t="array" ref="AZ1147">IF($AY1147="", "", IF( $AX1147&lt;&gt;"", $AX1147,INDEX(聲母資料表, $AY1147, $AZ$5)))</f>
        <v>#REF!</v>
      </c>
      <c r="BA1147" s="362" t="e">
        <f t="array" ref="BA1147">IF($X1147, "", INDEX(方音八音反切資料表, $AE1147, $AJ1147))</f>
        <v>#REF!</v>
      </c>
    </row>
    <row r="1148" spans="2:53">
      <c r="B1148" s="307">
        <f t="shared" si="430"/>
        <v>1141</v>
      </c>
      <c r="C1148" s="404" t="e">
        <f>MID(#REF!, B1148, 1)</f>
        <v>#REF!</v>
      </c>
      <c r="D1148" s="312"/>
      <c r="E1148" s="312"/>
      <c r="F1148" s="296"/>
      <c r="G1148" s="418" t="e">
        <f t="shared" si="431"/>
        <v>#REF!</v>
      </c>
      <c r="H1148" s="269" t="e" cm="1">
        <f t="array" ref="H1148">IF( OR($U1148, NOT($V1148), $X1148), "",  $AF1148 &amp; INDEX(中文數值資料表, $AJ1148, 2) &amp; $AC1148)</f>
        <v>#REF!</v>
      </c>
      <c r="I1148" s="332" t="e">
        <f t="shared" si="432"/>
        <v>#REF!</v>
      </c>
      <c r="J1148" s="333" t="e">
        <f t="shared" si="433"/>
        <v>#REF!</v>
      </c>
      <c r="K1148" s="334" t="e">
        <f t="shared" si="434"/>
        <v>#REF!</v>
      </c>
      <c r="L1148" s="335" t="e">
        <f t="shared" si="435"/>
        <v>#REF!</v>
      </c>
      <c r="M1148" s="270" t="e">
        <f t="shared" ca="1" si="436"/>
        <v>#REF!</v>
      </c>
      <c r="N1148" s="270" t="e">
        <f t="shared" ca="1" si="437"/>
        <v>#REF!</v>
      </c>
      <c r="O1148" s="270" t="e">
        <f t="shared" ca="1" si="438"/>
        <v>#REF!</v>
      </c>
      <c r="P1148" s="270" t="e">
        <f t="shared" ref="P1148:Q1167" ca="1" si="454">IF( $U1148, ($C1148 &amp; CHAR(10)), IF($C1148=CHAR(10), (CHAR(10) &amp; "&lt;/p&gt;" &amp; CHAR(10) &amp; "&lt;p&gt;" &amp; CHAR(10)), "&lt;ruby&gt;" &amp; $C1148 &amp; "&lt;rt&gt;" &amp; INDIRECT( ADDRESS(ROW(), COLUMN() - $P$5) ) &amp; "&lt;/rt&gt;&lt;/ruby&gt;" &amp; CHAR(10)))</f>
        <v>#REF!</v>
      </c>
      <c r="Q1148" s="270" t="e">
        <f t="shared" ca="1" si="454"/>
        <v>#REF!</v>
      </c>
      <c r="R1148" s="271" t="e">
        <f t="shared" ca="1" si="439"/>
        <v>#REF!</v>
      </c>
      <c r="S1148" s="271" t="e">
        <f t="shared" ca="1" si="440"/>
        <v>#REF!</v>
      </c>
      <c r="T1148" s="244"/>
      <c r="U1148" s="272" t="b">
        <f t="shared" si="441"/>
        <v>0</v>
      </c>
      <c r="V1148" s="272" t="e">
        <f t="shared" si="442"/>
        <v>#REF!</v>
      </c>
      <c r="W1148" s="272" t="e">
        <f t="shared" si="450"/>
        <v>#REF!</v>
      </c>
      <c r="X1148" s="272" t="e">
        <f t="shared" si="443"/>
        <v>#REF!</v>
      </c>
      <c r="Y1148" s="272" t="e">
        <f t="shared" si="444"/>
        <v>#REF!</v>
      </c>
      <c r="Z1148" s="298"/>
      <c r="AA1148" s="305" t="e">
        <f t="shared" si="445"/>
        <v>#REF!</v>
      </c>
      <c r="AB1148" s="301" t="e" cm="1">
        <f t="array" ref="AB1148">IF( $AA1148="", "", INDEX(聲母資料表, $AA1148, AB$5))</f>
        <v>#REF!</v>
      </c>
      <c r="AC1148" s="301" t="e" cm="1">
        <f t="array" ref="AC1148">IF( $AA1148="", "", INDEX(聲母資料表, $AA1148, AC$5))</f>
        <v>#REF!</v>
      </c>
      <c r="AD1148" s="305" t="e">
        <f t="shared" si="446"/>
        <v>#REF!</v>
      </c>
      <c r="AE1148" s="301" t="e" cm="1">
        <f t="array" ref="AE1148">IF( $X1148, "", INDEX(韻母資料表, AD1148, AE$5))</f>
        <v>#REF!</v>
      </c>
      <c r="AF1148" s="301" t="e" cm="1">
        <f t="array" ref="AF1148">IF( $X1148, "", INDEX(韻母資料表, AE1148, AF$5))</f>
        <v>#REF!</v>
      </c>
      <c r="AG1148" s="298"/>
      <c r="AH1148" s="301" t="e">
        <f t="array" ref="AH1148">IF( $X1148, "", IF( INDEX(韻母資料表, AD1148, $AH$5) = "入聲", TRUE, FALSE) )</f>
        <v>#REF!</v>
      </c>
      <c r="AI1148" s="302" t="e">
        <f t="shared" si="447"/>
        <v>#REF!</v>
      </c>
      <c r="AJ1148" s="302" t="e">
        <f t="shared" si="451"/>
        <v>#REF!</v>
      </c>
      <c r="AK1148" s="362" t="e">
        <f t="array" ref="AK1148">IF( $X1148, "", INDEX(韻母資料表, $AD1148, $AK$5))</f>
        <v>#REF!</v>
      </c>
      <c r="AL1148" s="362" t="e">
        <f t="array" ref="AL1148">IF($X1148, "", INDEX(白話字韻母八聲調資料表, $AE1148, $AJ1148))</f>
        <v>#REF!</v>
      </c>
      <c r="AM1148" s="298"/>
      <c r="AN1148" s="362" t="e" cm="1">
        <f t="array" ref="AN1148">IF($W1148, "", INDEX(聲母資料表, $AA1148, AN$5))</f>
        <v>#REF!</v>
      </c>
      <c r="AO1148" s="367" t="e" cm="1">
        <f t="array" ref="AO1148">IF($X1148, "", INDEX(韻母資料表, $AD1148, AO$5))</f>
        <v>#REF!</v>
      </c>
      <c r="AP1148" s="362" t="e" cm="1">
        <f t="array" ref="AP1148">IF($X1148, "", INDEX(台羅韻母八聲調資料表, $AE1148, $F1148))</f>
        <v>#REF!</v>
      </c>
      <c r="AQ1148" s="298"/>
      <c r="AR1148" s="302" t="e">
        <f t="array" ref="AR1148">IF($W1148, "", INDEX(聲母資料表, $AA1148, $AR$5))</f>
        <v>#REF!</v>
      </c>
      <c r="AS1148" s="303" t="e">
        <f t="array" ref="AS1148">IF($X1148, "", INDEX(韻母資料表, $AD1148, $AS$5))</f>
        <v>#REF!</v>
      </c>
      <c r="AT1148" s="302" t="e">
        <f t="array" ref="AT1148">IF($X1148, "", INDEX(閩拼韻母八聲調資料表, $AE1148, $AJ1148))</f>
        <v>#REF!</v>
      </c>
      <c r="AV1148" s="301" t="b">
        <f t="shared" si="449"/>
        <v>0</v>
      </c>
      <c r="AW1148" s="301" t="str">
        <f>IF( $AV1148, IFERROR( IF(MATCH( $E1148, 顎音化聲母!$H$9:$H$37, 0), TRUE, FALSE), FALSE), "")</f>
        <v/>
      </c>
      <c r="AX1148" s="301" t="str">
        <f t="array" ref="AX1148">IF( AND($AV1148, $AW1148), INDEX(顎音化聲母資料表, MATCH( $D1148 &amp; $E1148, 顎音化聲母!$L$5:$L$136, 0), 3), "")</f>
        <v/>
      </c>
      <c r="AY1148" s="301" t="e">
        <f t="shared" si="448"/>
        <v>#REF!</v>
      </c>
      <c r="AZ1148" s="362" t="e">
        <f t="array" ref="AZ1148">IF($AY1148="", "", IF( $AX1148&lt;&gt;"", $AX1148,INDEX(聲母資料表, $AY1148, $AZ$5)))</f>
        <v>#REF!</v>
      </c>
      <c r="BA1148" s="362" t="e">
        <f t="array" ref="BA1148">IF($X1148, "", INDEX(方音八音反切資料表, $AE1148, $AJ1148))</f>
        <v>#REF!</v>
      </c>
    </row>
    <row r="1149" spans="2:53">
      <c r="B1149" s="307">
        <f t="shared" si="430"/>
        <v>1142</v>
      </c>
      <c r="C1149" s="404" t="e">
        <f>MID(#REF!, B1149, 1)</f>
        <v>#REF!</v>
      </c>
      <c r="D1149" s="312"/>
      <c r="E1149" s="312"/>
      <c r="F1149" s="296"/>
      <c r="G1149" s="418" t="e">
        <f t="shared" si="431"/>
        <v>#REF!</v>
      </c>
      <c r="H1149" s="269" t="e" cm="1">
        <f t="array" ref="H1149">IF( OR($U1149, NOT($V1149), $X1149), "",  $AF1149 &amp; INDEX(中文數值資料表, $AJ1149, 2) &amp; $AC1149)</f>
        <v>#REF!</v>
      </c>
      <c r="I1149" s="332" t="e">
        <f t="shared" si="432"/>
        <v>#REF!</v>
      </c>
      <c r="J1149" s="333" t="e">
        <f t="shared" si="433"/>
        <v>#REF!</v>
      </c>
      <c r="K1149" s="334" t="e">
        <f t="shared" si="434"/>
        <v>#REF!</v>
      </c>
      <c r="L1149" s="335" t="e">
        <f t="shared" si="435"/>
        <v>#REF!</v>
      </c>
      <c r="M1149" s="270" t="e">
        <f t="shared" ca="1" si="436"/>
        <v>#REF!</v>
      </c>
      <c r="N1149" s="270" t="e">
        <f t="shared" ca="1" si="437"/>
        <v>#REF!</v>
      </c>
      <c r="O1149" s="270" t="e">
        <f t="shared" ca="1" si="438"/>
        <v>#REF!</v>
      </c>
      <c r="P1149" s="270" t="e">
        <f t="shared" ca="1" si="454"/>
        <v>#REF!</v>
      </c>
      <c r="Q1149" s="270" t="e">
        <f t="shared" ca="1" si="454"/>
        <v>#REF!</v>
      </c>
      <c r="R1149" s="271" t="e">
        <f t="shared" ca="1" si="439"/>
        <v>#REF!</v>
      </c>
      <c r="S1149" s="271" t="e">
        <f t="shared" ca="1" si="440"/>
        <v>#REF!</v>
      </c>
      <c r="T1149" s="244"/>
      <c r="U1149" s="272" t="b">
        <f t="shared" si="441"/>
        <v>0</v>
      </c>
      <c r="V1149" s="272" t="e">
        <f t="shared" si="442"/>
        <v>#REF!</v>
      </c>
      <c r="W1149" s="272" t="e">
        <f t="shared" si="450"/>
        <v>#REF!</v>
      </c>
      <c r="X1149" s="272" t="e">
        <f t="shared" si="443"/>
        <v>#REF!</v>
      </c>
      <c r="Y1149" s="272" t="e">
        <f t="shared" si="444"/>
        <v>#REF!</v>
      </c>
      <c r="Z1149" s="298"/>
      <c r="AA1149" s="305" t="e">
        <f t="shared" si="445"/>
        <v>#REF!</v>
      </c>
      <c r="AB1149" s="301" t="e" cm="1">
        <f t="array" ref="AB1149">IF( $AA1149="", "", INDEX(聲母資料表, $AA1149, AB$5))</f>
        <v>#REF!</v>
      </c>
      <c r="AC1149" s="301" t="e" cm="1">
        <f t="array" ref="AC1149">IF( $AA1149="", "", INDEX(聲母資料表, $AA1149, AC$5))</f>
        <v>#REF!</v>
      </c>
      <c r="AD1149" s="305" t="e">
        <f t="shared" si="446"/>
        <v>#REF!</v>
      </c>
      <c r="AE1149" s="301" t="e" cm="1">
        <f t="array" ref="AE1149">IF( $X1149, "", INDEX(韻母資料表, AD1149, AE$5))</f>
        <v>#REF!</v>
      </c>
      <c r="AF1149" s="301" t="e" cm="1">
        <f t="array" ref="AF1149">IF( $X1149, "", INDEX(韻母資料表, AE1149, AF$5))</f>
        <v>#REF!</v>
      </c>
      <c r="AG1149" s="298"/>
      <c r="AH1149" s="301" t="e">
        <f t="array" ref="AH1149">IF( $X1149, "", IF( INDEX(韻母資料表, AD1149, $AH$5) = "入聲", TRUE, FALSE) )</f>
        <v>#REF!</v>
      </c>
      <c r="AI1149" s="302" t="e">
        <f t="shared" si="447"/>
        <v>#REF!</v>
      </c>
      <c r="AJ1149" s="302" t="e">
        <f t="shared" si="451"/>
        <v>#REF!</v>
      </c>
      <c r="AK1149" s="362" t="e">
        <f t="array" ref="AK1149">IF( $X1149, "", INDEX(韻母資料表, $AD1149, $AK$5))</f>
        <v>#REF!</v>
      </c>
      <c r="AL1149" s="362" t="e">
        <f t="array" ref="AL1149">IF($X1149, "", INDEX(白話字韻母八聲調資料表, $AE1149, $AJ1149))</f>
        <v>#REF!</v>
      </c>
      <c r="AM1149" s="298"/>
      <c r="AN1149" s="362" t="e" cm="1">
        <f t="array" ref="AN1149">IF($W1149, "", INDEX(聲母資料表, $AA1149, AN$5))</f>
        <v>#REF!</v>
      </c>
      <c r="AO1149" s="367" t="e" cm="1">
        <f t="array" ref="AO1149">IF($X1149, "", INDEX(韻母資料表, $AD1149, AO$5))</f>
        <v>#REF!</v>
      </c>
      <c r="AP1149" s="362" t="e" cm="1">
        <f t="array" ref="AP1149">IF($X1149, "", INDEX(台羅韻母八聲調資料表, $AE1149, $F1149))</f>
        <v>#REF!</v>
      </c>
      <c r="AQ1149" s="298"/>
      <c r="AR1149" s="302" t="e">
        <f t="array" ref="AR1149">IF($W1149, "", INDEX(聲母資料表, $AA1149, $AR$5))</f>
        <v>#REF!</v>
      </c>
      <c r="AS1149" s="303" t="e">
        <f t="array" ref="AS1149">IF($X1149, "", INDEX(韻母資料表, $AD1149, $AS$5))</f>
        <v>#REF!</v>
      </c>
      <c r="AT1149" s="302" t="e">
        <f t="array" ref="AT1149">IF($X1149, "", INDEX(閩拼韻母八聲調資料表, $AE1149, $AJ1149))</f>
        <v>#REF!</v>
      </c>
      <c r="AV1149" s="301" t="b">
        <f t="shared" si="449"/>
        <v>0</v>
      </c>
      <c r="AW1149" s="301" t="str">
        <f>IF( $AV1149, IFERROR( IF(MATCH( $E1149, 顎音化聲母!$H$9:$H$37, 0), TRUE, FALSE), FALSE), "")</f>
        <v/>
      </c>
      <c r="AX1149" s="301" t="str">
        <f t="array" ref="AX1149">IF( AND($AV1149, $AW1149), INDEX(顎音化聲母資料表, MATCH( $D1149 &amp; $E1149, 顎音化聲母!$L$5:$L$136, 0), 3), "")</f>
        <v/>
      </c>
      <c r="AY1149" s="301" t="e">
        <f t="shared" si="448"/>
        <v>#REF!</v>
      </c>
      <c r="AZ1149" s="362" t="e">
        <f t="array" ref="AZ1149">IF($AY1149="", "", IF( $AX1149&lt;&gt;"", $AX1149,INDEX(聲母資料表, $AY1149, $AZ$5)))</f>
        <v>#REF!</v>
      </c>
      <c r="BA1149" s="362" t="e">
        <f t="array" ref="BA1149">IF($X1149, "", INDEX(方音八音反切資料表, $AE1149, $AJ1149))</f>
        <v>#REF!</v>
      </c>
    </row>
    <row r="1150" spans="2:53">
      <c r="B1150" s="307">
        <f t="shared" si="430"/>
        <v>1143</v>
      </c>
      <c r="C1150" s="404" t="e">
        <f>MID(#REF!, B1150, 1)</f>
        <v>#REF!</v>
      </c>
      <c r="D1150" s="312"/>
      <c r="E1150" s="312"/>
      <c r="F1150" s="296"/>
      <c r="G1150" s="418" t="e">
        <f t="shared" si="431"/>
        <v>#REF!</v>
      </c>
      <c r="H1150" s="269" t="e" cm="1">
        <f t="array" ref="H1150">IF( OR($U1150, NOT($V1150), $X1150), "",  $AF1150 &amp; INDEX(中文數值資料表, $AJ1150, 2) &amp; $AC1150)</f>
        <v>#REF!</v>
      </c>
      <c r="I1150" s="332" t="e">
        <f t="shared" si="432"/>
        <v>#REF!</v>
      </c>
      <c r="J1150" s="333" t="e">
        <f t="shared" si="433"/>
        <v>#REF!</v>
      </c>
      <c r="K1150" s="334" t="e">
        <f t="shared" si="434"/>
        <v>#REF!</v>
      </c>
      <c r="L1150" s="335" t="e">
        <f t="shared" si="435"/>
        <v>#REF!</v>
      </c>
      <c r="M1150" s="270" t="e">
        <f t="shared" ca="1" si="436"/>
        <v>#REF!</v>
      </c>
      <c r="N1150" s="270" t="e">
        <f t="shared" ca="1" si="437"/>
        <v>#REF!</v>
      </c>
      <c r="O1150" s="270" t="e">
        <f t="shared" ca="1" si="438"/>
        <v>#REF!</v>
      </c>
      <c r="P1150" s="270" t="e">
        <f t="shared" ca="1" si="454"/>
        <v>#REF!</v>
      </c>
      <c r="Q1150" s="270" t="e">
        <f t="shared" ca="1" si="454"/>
        <v>#REF!</v>
      </c>
      <c r="R1150" s="271" t="e">
        <f t="shared" ca="1" si="439"/>
        <v>#REF!</v>
      </c>
      <c r="S1150" s="271" t="e">
        <f t="shared" ca="1" si="440"/>
        <v>#REF!</v>
      </c>
      <c r="T1150" s="244"/>
      <c r="U1150" s="272" t="b">
        <f t="shared" si="441"/>
        <v>0</v>
      </c>
      <c r="V1150" s="272" t="e">
        <f t="shared" si="442"/>
        <v>#REF!</v>
      </c>
      <c r="W1150" s="272" t="e">
        <f t="shared" si="450"/>
        <v>#REF!</v>
      </c>
      <c r="X1150" s="272" t="e">
        <f t="shared" si="443"/>
        <v>#REF!</v>
      </c>
      <c r="Y1150" s="272" t="e">
        <f t="shared" si="444"/>
        <v>#REF!</v>
      </c>
      <c r="Z1150" s="298"/>
      <c r="AA1150" s="305" t="e">
        <f t="shared" si="445"/>
        <v>#REF!</v>
      </c>
      <c r="AB1150" s="301" t="e" cm="1">
        <f t="array" ref="AB1150">IF( $AA1150="", "", INDEX(聲母資料表, $AA1150, AB$5))</f>
        <v>#REF!</v>
      </c>
      <c r="AC1150" s="301" t="e" cm="1">
        <f t="array" ref="AC1150">IF( $AA1150="", "", INDEX(聲母資料表, $AA1150, AC$5))</f>
        <v>#REF!</v>
      </c>
      <c r="AD1150" s="305" t="e">
        <f t="shared" si="446"/>
        <v>#REF!</v>
      </c>
      <c r="AE1150" s="301" t="e" cm="1">
        <f t="array" ref="AE1150">IF( $X1150, "", INDEX(韻母資料表, AD1150, AE$5))</f>
        <v>#REF!</v>
      </c>
      <c r="AF1150" s="301" t="e" cm="1">
        <f t="array" ref="AF1150">IF( $X1150, "", INDEX(韻母資料表, AE1150, AF$5))</f>
        <v>#REF!</v>
      </c>
      <c r="AG1150" s="298"/>
      <c r="AH1150" s="301" t="e">
        <f t="array" ref="AH1150">IF( $X1150, "", IF( INDEX(韻母資料表, AD1150, $AH$5) = "入聲", TRUE, FALSE) )</f>
        <v>#REF!</v>
      </c>
      <c r="AI1150" s="302" t="e">
        <f t="shared" si="447"/>
        <v>#REF!</v>
      </c>
      <c r="AJ1150" s="302" t="e">
        <f t="shared" si="451"/>
        <v>#REF!</v>
      </c>
      <c r="AK1150" s="362" t="e">
        <f t="array" ref="AK1150">IF( $X1150, "", INDEX(韻母資料表, $AD1150, $AK$5))</f>
        <v>#REF!</v>
      </c>
      <c r="AL1150" s="362" t="e">
        <f t="array" ref="AL1150">IF($X1150, "", INDEX(白話字韻母八聲調資料表, $AE1150, $AJ1150))</f>
        <v>#REF!</v>
      </c>
      <c r="AM1150" s="298"/>
      <c r="AN1150" s="362" t="e" cm="1">
        <f t="array" ref="AN1150">IF($W1150, "", INDEX(聲母資料表, $AA1150, AN$5))</f>
        <v>#REF!</v>
      </c>
      <c r="AO1150" s="367" t="e" cm="1">
        <f t="array" ref="AO1150">IF($X1150, "", INDEX(韻母資料表, $AD1150, AO$5))</f>
        <v>#REF!</v>
      </c>
      <c r="AP1150" s="362" t="e" cm="1">
        <f t="array" ref="AP1150">IF($X1150, "", INDEX(台羅韻母八聲調資料表, $AE1150, $F1150))</f>
        <v>#REF!</v>
      </c>
      <c r="AQ1150" s="298"/>
      <c r="AR1150" s="302" t="e">
        <f t="array" ref="AR1150">IF($W1150, "", INDEX(聲母資料表, $AA1150, $AR$5))</f>
        <v>#REF!</v>
      </c>
      <c r="AS1150" s="303" t="e">
        <f t="array" ref="AS1150">IF($X1150, "", INDEX(韻母資料表, $AD1150, $AS$5))</f>
        <v>#REF!</v>
      </c>
      <c r="AT1150" s="302" t="e">
        <f t="array" ref="AT1150">IF($X1150, "", INDEX(閩拼韻母八聲調資料表, $AE1150, $AJ1150))</f>
        <v>#REF!</v>
      </c>
      <c r="AV1150" s="301" t="b">
        <f t="shared" si="449"/>
        <v>0</v>
      </c>
      <c r="AW1150" s="301" t="str">
        <f>IF( $AV1150, IFERROR( IF(MATCH( $E1150, 顎音化聲母!$H$9:$H$37, 0), TRUE, FALSE), FALSE), "")</f>
        <v/>
      </c>
      <c r="AX1150" s="301" t="str">
        <f t="array" ref="AX1150">IF( AND($AV1150, $AW1150), INDEX(顎音化聲母資料表, MATCH( $D1150 &amp; $E1150, 顎音化聲母!$L$5:$L$136, 0), 3), "")</f>
        <v/>
      </c>
      <c r="AY1150" s="301" t="e">
        <f t="shared" si="448"/>
        <v>#REF!</v>
      </c>
      <c r="AZ1150" s="362" t="e">
        <f t="array" ref="AZ1150">IF($AY1150="", "", IF( $AX1150&lt;&gt;"", $AX1150,INDEX(聲母資料表, $AY1150, $AZ$5)))</f>
        <v>#REF!</v>
      </c>
      <c r="BA1150" s="362" t="e">
        <f t="array" ref="BA1150">IF($X1150, "", INDEX(方音八音反切資料表, $AE1150, $AJ1150))</f>
        <v>#REF!</v>
      </c>
    </row>
    <row r="1151" spans="2:53">
      <c r="B1151" s="307">
        <f t="shared" si="430"/>
        <v>1144</v>
      </c>
      <c r="C1151" s="404" t="e">
        <f>MID(#REF!, B1151, 1)</f>
        <v>#REF!</v>
      </c>
      <c r="D1151" s="312"/>
      <c r="E1151" s="312"/>
      <c r="F1151" s="296"/>
      <c r="G1151" s="418" t="e">
        <f t="shared" si="431"/>
        <v>#REF!</v>
      </c>
      <c r="H1151" s="269" t="e" cm="1">
        <f t="array" ref="H1151">IF( OR($U1151, NOT($V1151), $X1151), "",  $AF1151 &amp; INDEX(中文數值資料表, $AJ1151, 2) &amp; $AC1151)</f>
        <v>#REF!</v>
      </c>
      <c r="I1151" s="332" t="e">
        <f t="shared" si="432"/>
        <v>#REF!</v>
      </c>
      <c r="J1151" s="333" t="e">
        <f t="shared" si="433"/>
        <v>#REF!</v>
      </c>
      <c r="K1151" s="334" t="e">
        <f t="shared" si="434"/>
        <v>#REF!</v>
      </c>
      <c r="L1151" s="335" t="e">
        <f t="shared" si="435"/>
        <v>#REF!</v>
      </c>
      <c r="M1151" s="270" t="e">
        <f t="shared" ca="1" si="436"/>
        <v>#REF!</v>
      </c>
      <c r="N1151" s="270" t="e">
        <f t="shared" ca="1" si="437"/>
        <v>#REF!</v>
      </c>
      <c r="O1151" s="270" t="e">
        <f t="shared" ca="1" si="438"/>
        <v>#REF!</v>
      </c>
      <c r="P1151" s="270" t="e">
        <f t="shared" ca="1" si="454"/>
        <v>#REF!</v>
      </c>
      <c r="Q1151" s="270" t="e">
        <f t="shared" ca="1" si="454"/>
        <v>#REF!</v>
      </c>
      <c r="R1151" s="271" t="e">
        <f t="shared" ca="1" si="439"/>
        <v>#REF!</v>
      </c>
      <c r="S1151" s="271" t="e">
        <f t="shared" ca="1" si="440"/>
        <v>#REF!</v>
      </c>
      <c r="T1151" s="244"/>
      <c r="U1151" s="272" t="b">
        <f t="shared" si="441"/>
        <v>0</v>
      </c>
      <c r="V1151" s="272" t="e">
        <f t="shared" si="442"/>
        <v>#REF!</v>
      </c>
      <c r="W1151" s="272" t="e">
        <f t="shared" si="450"/>
        <v>#REF!</v>
      </c>
      <c r="X1151" s="272" t="e">
        <f t="shared" si="443"/>
        <v>#REF!</v>
      </c>
      <c r="Y1151" s="272" t="e">
        <f t="shared" si="444"/>
        <v>#REF!</v>
      </c>
      <c r="Z1151" s="298"/>
      <c r="AA1151" s="305" t="e">
        <f t="shared" si="445"/>
        <v>#REF!</v>
      </c>
      <c r="AB1151" s="301" t="e" cm="1">
        <f t="array" ref="AB1151">IF( $AA1151="", "", INDEX(聲母資料表, $AA1151, AB$5))</f>
        <v>#REF!</v>
      </c>
      <c r="AC1151" s="301" t="e" cm="1">
        <f t="array" ref="AC1151">IF( $AA1151="", "", INDEX(聲母資料表, $AA1151, AC$5))</f>
        <v>#REF!</v>
      </c>
      <c r="AD1151" s="305" t="e">
        <f t="shared" si="446"/>
        <v>#REF!</v>
      </c>
      <c r="AE1151" s="301" t="e" cm="1">
        <f t="array" ref="AE1151">IF( $X1151, "", INDEX(韻母資料表, AD1151, AE$5))</f>
        <v>#REF!</v>
      </c>
      <c r="AF1151" s="301" t="e" cm="1">
        <f t="array" ref="AF1151">IF( $X1151, "", INDEX(韻母資料表, AE1151, AF$5))</f>
        <v>#REF!</v>
      </c>
      <c r="AG1151" s="298"/>
      <c r="AH1151" s="301" t="e">
        <f t="array" ref="AH1151">IF( $X1151, "", IF( INDEX(韻母資料表, AD1151, $AH$5) = "入聲", TRUE, FALSE) )</f>
        <v>#REF!</v>
      </c>
      <c r="AI1151" s="302" t="e">
        <f t="shared" si="447"/>
        <v>#REF!</v>
      </c>
      <c r="AJ1151" s="302" t="e">
        <f t="shared" si="451"/>
        <v>#REF!</v>
      </c>
      <c r="AK1151" s="362" t="e">
        <f t="array" ref="AK1151">IF( $X1151, "", INDEX(韻母資料表, $AD1151, $AK$5))</f>
        <v>#REF!</v>
      </c>
      <c r="AL1151" s="362" t="e">
        <f t="array" ref="AL1151">IF($X1151, "", INDEX(白話字韻母八聲調資料表, $AE1151, $AJ1151))</f>
        <v>#REF!</v>
      </c>
      <c r="AM1151" s="298"/>
      <c r="AN1151" s="362" t="e" cm="1">
        <f t="array" ref="AN1151">IF($W1151, "", INDEX(聲母資料表, $AA1151, AN$5))</f>
        <v>#REF!</v>
      </c>
      <c r="AO1151" s="367" t="e" cm="1">
        <f t="array" ref="AO1151">IF($X1151, "", INDEX(韻母資料表, $AD1151, AO$5))</f>
        <v>#REF!</v>
      </c>
      <c r="AP1151" s="362" t="e" cm="1">
        <f t="array" ref="AP1151">IF($X1151, "", INDEX(台羅韻母八聲調資料表, $AE1151, $F1151))</f>
        <v>#REF!</v>
      </c>
      <c r="AQ1151" s="298"/>
      <c r="AR1151" s="302" t="e">
        <f t="array" ref="AR1151">IF($W1151, "", INDEX(聲母資料表, $AA1151, $AR$5))</f>
        <v>#REF!</v>
      </c>
      <c r="AS1151" s="303" t="e">
        <f t="array" ref="AS1151">IF($X1151, "", INDEX(韻母資料表, $AD1151, $AS$5))</f>
        <v>#REF!</v>
      </c>
      <c r="AT1151" s="302" t="e">
        <f t="array" ref="AT1151">IF($X1151, "", INDEX(閩拼韻母八聲調資料表, $AE1151, $AJ1151))</f>
        <v>#REF!</v>
      </c>
      <c r="AV1151" s="301" t="b">
        <f t="shared" si="449"/>
        <v>0</v>
      </c>
      <c r="AW1151" s="301" t="str">
        <f>IF( $AV1151, IFERROR( IF(MATCH( $E1151, 顎音化聲母!$H$9:$H$37, 0), TRUE, FALSE), FALSE), "")</f>
        <v/>
      </c>
      <c r="AX1151" s="301" t="str">
        <f t="array" ref="AX1151">IF( AND($AV1151, $AW1151), INDEX(顎音化聲母資料表, MATCH( $D1151 &amp; $E1151, 顎音化聲母!$L$5:$L$136, 0), 3), "")</f>
        <v/>
      </c>
      <c r="AY1151" s="301" t="e">
        <f t="shared" si="448"/>
        <v>#REF!</v>
      </c>
      <c r="AZ1151" s="362" t="e">
        <f t="array" ref="AZ1151">IF($AY1151="", "", IF( $AX1151&lt;&gt;"", $AX1151,INDEX(聲母資料表, $AY1151, $AZ$5)))</f>
        <v>#REF!</v>
      </c>
      <c r="BA1151" s="362" t="e">
        <f t="array" ref="BA1151">IF($X1151, "", INDEX(方音八音反切資料表, $AE1151, $AJ1151))</f>
        <v>#REF!</v>
      </c>
    </row>
    <row r="1152" spans="2:53">
      <c r="B1152" s="307">
        <f t="shared" si="430"/>
        <v>1145</v>
      </c>
      <c r="C1152" s="404" t="e">
        <f>MID(#REF!, B1152, 1)</f>
        <v>#REF!</v>
      </c>
      <c r="D1152" s="312"/>
      <c r="E1152" s="312"/>
      <c r="F1152" s="296"/>
      <c r="G1152" s="418" t="e">
        <f t="shared" si="431"/>
        <v>#REF!</v>
      </c>
      <c r="H1152" s="269" t="e" cm="1">
        <f t="array" ref="H1152">IF( OR($U1152, NOT($V1152), $X1152), "",  $AF1152 &amp; INDEX(中文數值資料表, $AJ1152, 2) &amp; $AC1152)</f>
        <v>#REF!</v>
      </c>
      <c r="I1152" s="332" t="e">
        <f t="shared" si="432"/>
        <v>#REF!</v>
      </c>
      <c r="J1152" s="333" t="e">
        <f t="shared" si="433"/>
        <v>#REF!</v>
      </c>
      <c r="K1152" s="334" t="e">
        <f t="shared" si="434"/>
        <v>#REF!</v>
      </c>
      <c r="L1152" s="335" t="e">
        <f t="shared" si="435"/>
        <v>#REF!</v>
      </c>
      <c r="M1152" s="270" t="e">
        <f t="shared" ca="1" si="436"/>
        <v>#REF!</v>
      </c>
      <c r="N1152" s="270" t="e">
        <f t="shared" ca="1" si="437"/>
        <v>#REF!</v>
      </c>
      <c r="O1152" s="270" t="e">
        <f t="shared" ca="1" si="438"/>
        <v>#REF!</v>
      </c>
      <c r="P1152" s="270" t="e">
        <f t="shared" ca="1" si="454"/>
        <v>#REF!</v>
      </c>
      <c r="Q1152" s="270" t="e">
        <f t="shared" ca="1" si="454"/>
        <v>#REF!</v>
      </c>
      <c r="R1152" s="271" t="e">
        <f t="shared" ca="1" si="439"/>
        <v>#REF!</v>
      </c>
      <c r="S1152" s="271" t="e">
        <f t="shared" ca="1" si="440"/>
        <v>#REF!</v>
      </c>
      <c r="T1152" s="244"/>
      <c r="U1152" s="272" t="b">
        <f t="shared" si="441"/>
        <v>0</v>
      </c>
      <c r="V1152" s="272" t="e">
        <f t="shared" si="442"/>
        <v>#REF!</v>
      </c>
      <c r="W1152" s="272" t="e">
        <f t="shared" si="450"/>
        <v>#REF!</v>
      </c>
      <c r="X1152" s="272" t="e">
        <f t="shared" si="443"/>
        <v>#REF!</v>
      </c>
      <c r="Y1152" s="272" t="e">
        <f t="shared" si="444"/>
        <v>#REF!</v>
      </c>
      <c r="Z1152" s="298"/>
      <c r="AA1152" s="305" t="e">
        <f t="shared" si="445"/>
        <v>#REF!</v>
      </c>
      <c r="AB1152" s="301" t="e" cm="1">
        <f t="array" ref="AB1152">IF( $AA1152="", "", INDEX(聲母資料表, $AA1152, AB$5))</f>
        <v>#REF!</v>
      </c>
      <c r="AC1152" s="301" t="e" cm="1">
        <f t="array" ref="AC1152">IF( $AA1152="", "", INDEX(聲母資料表, $AA1152, AC$5))</f>
        <v>#REF!</v>
      </c>
      <c r="AD1152" s="305" t="e">
        <f t="shared" si="446"/>
        <v>#REF!</v>
      </c>
      <c r="AE1152" s="301" t="e" cm="1">
        <f t="array" ref="AE1152">IF( $X1152, "", INDEX(韻母資料表, AD1152, AE$5))</f>
        <v>#REF!</v>
      </c>
      <c r="AF1152" s="301" t="e" cm="1">
        <f t="array" ref="AF1152">IF( $X1152, "", INDEX(韻母資料表, AE1152, AF$5))</f>
        <v>#REF!</v>
      </c>
      <c r="AG1152" s="298"/>
      <c r="AH1152" s="301" t="e">
        <f t="array" ref="AH1152">IF( $X1152, "", IF( INDEX(韻母資料表, AD1152, $AH$5) = "入聲", TRUE, FALSE) )</f>
        <v>#REF!</v>
      </c>
      <c r="AI1152" s="302" t="e">
        <f t="shared" si="447"/>
        <v>#REF!</v>
      </c>
      <c r="AJ1152" s="302" t="e">
        <f t="shared" si="451"/>
        <v>#REF!</v>
      </c>
      <c r="AK1152" s="362" t="e">
        <f t="array" ref="AK1152">IF( $X1152, "", INDEX(韻母資料表, $AD1152, $AK$5))</f>
        <v>#REF!</v>
      </c>
      <c r="AL1152" s="362" t="e">
        <f t="array" ref="AL1152">IF($X1152, "", INDEX(白話字韻母八聲調資料表, $AE1152, $AJ1152))</f>
        <v>#REF!</v>
      </c>
      <c r="AM1152" s="298"/>
      <c r="AN1152" s="362" t="e" cm="1">
        <f t="array" ref="AN1152">IF($W1152, "", INDEX(聲母資料表, $AA1152, AN$5))</f>
        <v>#REF!</v>
      </c>
      <c r="AO1152" s="367" t="e" cm="1">
        <f t="array" ref="AO1152">IF($X1152, "", INDEX(韻母資料表, $AD1152, AO$5))</f>
        <v>#REF!</v>
      </c>
      <c r="AP1152" s="362" t="e" cm="1">
        <f t="array" ref="AP1152">IF($X1152, "", INDEX(台羅韻母八聲調資料表, $AE1152, $F1152))</f>
        <v>#REF!</v>
      </c>
      <c r="AQ1152" s="298"/>
      <c r="AR1152" s="302" t="e">
        <f t="array" ref="AR1152">IF($W1152, "", INDEX(聲母資料表, $AA1152, $AR$5))</f>
        <v>#REF!</v>
      </c>
      <c r="AS1152" s="303" t="e">
        <f t="array" ref="AS1152">IF($X1152, "", INDEX(韻母資料表, $AD1152, $AS$5))</f>
        <v>#REF!</v>
      </c>
      <c r="AT1152" s="302" t="e">
        <f t="array" ref="AT1152">IF($X1152, "", INDEX(閩拼韻母八聲調資料表, $AE1152, $AJ1152))</f>
        <v>#REF!</v>
      </c>
      <c r="AV1152" s="301" t="b">
        <f t="shared" si="449"/>
        <v>0</v>
      </c>
      <c r="AW1152" s="301" t="str">
        <f>IF( $AV1152, IFERROR( IF(MATCH( $E1152, 顎音化聲母!$H$9:$H$37, 0), TRUE, FALSE), FALSE), "")</f>
        <v/>
      </c>
      <c r="AX1152" s="301" t="str">
        <f t="array" ref="AX1152">IF( AND($AV1152, $AW1152), INDEX(顎音化聲母資料表, MATCH( $D1152 &amp; $E1152, 顎音化聲母!$L$5:$L$136, 0), 3), "")</f>
        <v/>
      </c>
      <c r="AY1152" s="301" t="e">
        <f t="shared" si="448"/>
        <v>#REF!</v>
      </c>
      <c r="AZ1152" s="362" t="e">
        <f t="array" ref="AZ1152">IF($AY1152="", "", IF( $AX1152&lt;&gt;"", $AX1152,INDEX(聲母資料表, $AY1152, $AZ$5)))</f>
        <v>#REF!</v>
      </c>
      <c r="BA1152" s="362" t="e">
        <f t="array" ref="BA1152">IF($X1152, "", INDEX(方音八音反切資料表, $AE1152, $AJ1152))</f>
        <v>#REF!</v>
      </c>
    </row>
    <row r="1153" spans="2:53">
      <c r="B1153" s="307">
        <f t="shared" si="430"/>
        <v>1146</v>
      </c>
      <c r="C1153" s="404" t="e">
        <f>MID(#REF!, B1153, 1)</f>
        <v>#REF!</v>
      </c>
      <c r="D1153" s="312"/>
      <c r="E1153" s="312"/>
      <c r="F1153" s="296"/>
      <c r="G1153" s="418" t="e">
        <f t="shared" si="431"/>
        <v>#REF!</v>
      </c>
      <c r="H1153" s="269" t="e" cm="1">
        <f t="array" ref="H1153">IF( OR($U1153, NOT($V1153), $X1153), "",  $AF1153 &amp; INDEX(中文數值資料表, $AJ1153, 2) &amp; $AC1153)</f>
        <v>#REF!</v>
      </c>
      <c r="I1153" s="332" t="e">
        <f t="shared" si="432"/>
        <v>#REF!</v>
      </c>
      <c r="J1153" s="333" t="e">
        <f t="shared" si="433"/>
        <v>#REF!</v>
      </c>
      <c r="K1153" s="334" t="e">
        <f t="shared" si="434"/>
        <v>#REF!</v>
      </c>
      <c r="L1153" s="335" t="e">
        <f t="shared" si="435"/>
        <v>#REF!</v>
      </c>
      <c r="M1153" s="270" t="e">
        <f t="shared" ca="1" si="436"/>
        <v>#REF!</v>
      </c>
      <c r="N1153" s="270" t="e">
        <f t="shared" ca="1" si="437"/>
        <v>#REF!</v>
      </c>
      <c r="O1153" s="270" t="e">
        <f t="shared" ca="1" si="438"/>
        <v>#REF!</v>
      </c>
      <c r="P1153" s="270" t="e">
        <f t="shared" ca="1" si="454"/>
        <v>#REF!</v>
      </c>
      <c r="Q1153" s="270" t="e">
        <f t="shared" ca="1" si="454"/>
        <v>#REF!</v>
      </c>
      <c r="R1153" s="271" t="e">
        <f t="shared" ca="1" si="439"/>
        <v>#REF!</v>
      </c>
      <c r="S1153" s="271" t="e">
        <f t="shared" ca="1" si="440"/>
        <v>#REF!</v>
      </c>
      <c r="T1153" s="244"/>
      <c r="U1153" s="272" t="b">
        <f t="shared" si="441"/>
        <v>0</v>
      </c>
      <c r="V1153" s="272" t="e">
        <f t="shared" si="442"/>
        <v>#REF!</v>
      </c>
      <c r="W1153" s="272" t="e">
        <f t="shared" si="450"/>
        <v>#REF!</v>
      </c>
      <c r="X1153" s="272" t="e">
        <f t="shared" si="443"/>
        <v>#REF!</v>
      </c>
      <c r="Y1153" s="272" t="e">
        <f t="shared" si="444"/>
        <v>#REF!</v>
      </c>
      <c r="Z1153" s="298"/>
      <c r="AA1153" s="305" t="e">
        <f t="shared" si="445"/>
        <v>#REF!</v>
      </c>
      <c r="AB1153" s="301" t="e" cm="1">
        <f t="array" ref="AB1153">IF( $AA1153="", "", INDEX(聲母資料表, $AA1153, AB$5))</f>
        <v>#REF!</v>
      </c>
      <c r="AC1153" s="301" t="e" cm="1">
        <f t="array" ref="AC1153">IF( $AA1153="", "", INDEX(聲母資料表, $AA1153, AC$5))</f>
        <v>#REF!</v>
      </c>
      <c r="AD1153" s="305" t="e">
        <f t="shared" si="446"/>
        <v>#REF!</v>
      </c>
      <c r="AE1153" s="301" t="e" cm="1">
        <f t="array" ref="AE1153">IF( $X1153, "", INDEX(韻母資料表, AD1153, AE$5))</f>
        <v>#REF!</v>
      </c>
      <c r="AF1153" s="301" t="e" cm="1">
        <f t="array" ref="AF1153">IF( $X1153, "", INDEX(韻母資料表, AE1153, AF$5))</f>
        <v>#REF!</v>
      </c>
      <c r="AG1153" s="298"/>
      <c r="AH1153" s="301" t="e">
        <f t="array" ref="AH1153">IF( $X1153, "", IF( INDEX(韻母資料表, AD1153, $AH$5) = "入聲", TRUE, FALSE) )</f>
        <v>#REF!</v>
      </c>
      <c r="AI1153" s="302" t="e">
        <f t="shared" si="447"/>
        <v>#REF!</v>
      </c>
      <c r="AJ1153" s="302" t="e">
        <f t="shared" si="451"/>
        <v>#REF!</v>
      </c>
      <c r="AK1153" s="362" t="e">
        <f t="array" ref="AK1153">IF( $X1153, "", INDEX(韻母資料表, $AD1153, $AK$5))</f>
        <v>#REF!</v>
      </c>
      <c r="AL1153" s="362" t="e">
        <f t="array" ref="AL1153">IF($X1153, "", INDEX(白話字韻母八聲調資料表, $AE1153, $AJ1153))</f>
        <v>#REF!</v>
      </c>
      <c r="AM1153" s="298"/>
      <c r="AN1153" s="362" t="e" cm="1">
        <f t="array" ref="AN1153">IF($W1153, "", INDEX(聲母資料表, $AA1153, AN$5))</f>
        <v>#REF!</v>
      </c>
      <c r="AO1153" s="367" t="e" cm="1">
        <f t="array" ref="AO1153">IF($X1153, "", INDEX(韻母資料表, $AD1153, AO$5))</f>
        <v>#REF!</v>
      </c>
      <c r="AP1153" s="362" t="e" cm="1">
        <f t="array" ref="AP1153">IF($X1153, "", INDEX(台羅韻母八聲調資料表, $AE1153, $F1153))</f>
        <v>#REF!</v>
      </c>
      <c r="AQ1153" s="298"/>
      <c r="AR1153" s="302" t="e">
        <f t="array" ref="AR1153">IF($W1153, "", INDEX(聲母資料表, $AA1153, $AR$5))</f>
        <v>#REF!</v>
      </c>
      <c r="AS1153" s="303" t="e">
        <f t="array" ref="AS1153">IF($X1153, "", INDEX(韻母資料表, $AD1153, $AS$5))</f>
        <v>#REF!</v>
      </c>
      <c r="AT1153" s="302" t="e">
        <f t="array" ref="AT1153">IF($X1153, "", INDEX(閩拼韻母八聲調資料表, $AE1153, $AJ1153))</f>
        <v>#REF!</v>
      </c>
      <c r="AV1153" s="301" t="b">
        <f t="shared" si="449"/>
        <v>0</v>
      </c>
      <c r="AW1153" s="301" t="str">
        <f>IF( $AV1153, IFERROR( IF(MATCH( $E1153, 顎音化聲母!$H$9:$H$37, 0), TRUE, FALSE), FALSE), "")</f>
        <v/>
      </c>
      <c r="AX1153" s="301" t="str">
        <f t="array" ref="AX1153">IF( AND($AV1153, $AW1153), INDEX(顎音化聲母資料表, MATCH( $D1153 &amp; $E1153, 顎音化聲母!$L$5:$L$136, 0), 3), "")</f>
        <v/>
      </c>
      <c r="AY1153" s="301" t="e">
        <f t="shared" si="448"/>
        <v>#REF!</v>
      </c>
      <c r="AZ1153" s="362" t="e">
        <f t="array" ref="AZ1153">IF($AY1153="", "", IF( $AX1153&lt;&gt;"", $AX1153,INDEX(聲母資料表, $AY1153, $AZ$5)))</f>
        <v>#REF!</v>
      </c>
      <c r="BA1153" s="362" t="e">
        <f t="array" ref="BA1153">IF($X1153, "", INDEX(方音八音反切資料表, $AE1153, $AJ1153))</f>
        <v>#REF!</v>
      </c>
    </row>
    <row r="1154" spans="2:53">
      <c r="B1154" s="307">
        <f t="shared" si="430"/>
        <v>1147</v>
      </c>
      <c r="C1154" s="404" t="e">
        <f>MID(#REF!, B1154, 1)</f>
        <v>#REF!</v>
      </c>
      <c r="D1154" s="312"/>
      <c r="E1154" s="312"/>
      <c r="F1154" s="296"/>
      <c r="G1154" s="418" t="e">
        <f t="shared" si="431"/>
        <v>#REF!</v>
      </c>
      <c r="H1154" s="269" t="e" cm="1">
        <f t="array" ref="H1154">IF( OR($U1154, NOT($V1154), $X1154), "",  $AF1154 &amp; INDEX(中文數值資料表, $AJ1154, 2) &amp; $AC1154)</f>
        <v>#REF!</v>
      </c>
      <c r="I1154" s="332" t="e">
        <f t="shared" si="432"/>
        <v>#REF!</v>
      </c>
      <c r="J1154" s="333" t="e">
        <f t="shared" si="433"/>
        <v>#REF!</v>
      </c>
      <c r="K1154" s="334" t="e">
        <f t="shared" si="434"/>
        <v>#REF!</v>
      </c>
      <c r="L1154" s="335" t="e">
        <f t="shared" si="435"/>
        <v>#REF!</v>
      </c>
      <c r="M1154" s="270" t="e">
        <f t="shared" ca="1" si="436"/>
        <v>#REF!</v>
      </c>
      <c r="N1154" s="270" t="e">
        <f t="shared" ca="1" si="437"/>
        <v>#REF!</v>
      </c>
      <c r="O1154" s="270" t="e">
        <f t="shared" ca="1" si="438"/>
        <v>#REF!</v>
      </c>
      <c r="P1154" s="270" t="e">
        <f t="shared" ca="1" si="454"/>
        <v>#REF!</v>
      </c>
      <c r="Q1154" s="270" t="e">
        <f t="shared" ca="1" si="454"/>
        <v>#REF!</v>
      </c>
      <c r="R1154" s="271" t="e">
        <f t="shared" ca="1" si="439"/>
        <v>#REF!</v>
      </c>
      <c r="S1154" s="271" t="e">
        <f t="shared" ca="1" si="440"/>
        <v>#REF!</v>
      </c>
      <c r="T1154" s="244"/>
      <c r="U1154" s="272" t="b">
        <f t="shared" si="441"/>
        <v>0</v>
      </c>
      <c r="V1154" s="272" t="e">
        <f t="shared" si="442"/>
        <v>#REF!</v>
      </c>
      <c r="W1154" s="272" t="e">
        <f t="shared" si="450"/>
        <v>#REF!</v>
      </c>
      <c r="X1154" s="272" t="e">
        <f t="shared" si="443"/>
        <v>#REF!</v>
      </c>
      <c r="Y1154" s="272" t="e">
        <f t="shared" si="444"/>
        <v>#REF!</v>
      </c>
      <c r="Z1154" s="298"/>
      <c r="AA1154" s="305" t="e">
        <f t="shared" si="445"/>
        <v>#REF!</v>
      </c>
      <c r="AB1154" s="301" t="e" cm="1">
        <f t="array" ref="AB1154">IF( $AA1154="", "", INDEX(聲母資料表, $AA1154, AB$5))</f>
        <v>#REF!</v>
      </c>
      <c r="AC1154" s="301" t="e" cm="1">
        <f t="array" ref="AC1154">IF( $AA1154="", "", INDEX(聲母資料表, $AA1154, AC$5))</f>
        <v>#REF!</v>
      </c>
      <c r="AD1154" s="305" t="e">
        <f t="shared" si="446"/>
        <v>#REF!</v>
      </c>
      <c r="AE1154" s="301" t="e" cm="1">
        <f t="array" ref="AE1154">IF( $X1154, "", INDEX(韻母資料表, AD1154, AE$5))</f>
        <v>#REF!</v>
      </c>
      <c r="AF1154" s="301" t="e" cm="1">
        <f t="array" ref="AF1154">IF( $X1154, "", INDEX(韻母資料表, AE1154, AF$5))</f>
        <v>#REF!</v>
      </c>
      <c r="AG1154" s="298"/>
      <c r="AH1154" s="301" t="e">
        <f t="array" ref="AH1154">IF( $X1154, "", IF( INDEX(韻母資料表, AD1154, $AH$5) = "入聲", TRUE, FALSE) )</f>
        <v>#REF!</v>
      </c>
      <c r="AI1154" s="302" t="e">
        <f t="shared" si="447"/>
        <v>#REF!</v>
      </c>
      <c r="AJ1154" s="302" t="e">
        <f t="shared" si="451"/>
        <v>#REF!</v>
      </c>
      <c r="AK1154" s="362" t="e">
        <f t="array" ref="AK1154">IF( $X1154, "", INDEX(韻母資料表, $AD1154, $AK$5))</f>
        <v>#REF!</v>
      </c>
      <c r="AL1154" s="362" t="e">
        <f t="array" ref="AL1154">IF($X1154, "", INDEX(白話字韻母八聲調資料表, $AE1154, $AJ1154))</f>
        <v>#REF!</v>
      </c>
      <c r="AM1154" s="298"/>
      <c r="AN1154" s="362" t="e" cm="1">
        <f t="array" ref="AN1154">IF($W1154, "", INDEX(聲母資料表, $AA1154, AN$5))</f>
        <v>#REF!</v>
      </c>
      <c r="AO1154" s="367" t="e" cm="1">
        <f t="array" ref="AO1154">IF($X1154, "", INDEX(韻母資料表, $AD1154, AO$5))</f>
        <v>#REF!</v>
      </c>
      <c r="AP1154" s="362" t="e" cm="1">
        <f t="array" ref="AP1154">IF($X1154, "", INDEX(台羅韻母八聲調資料表, $AE1154, $F1154))</f>
        <v>#REF!</v>
      </c>
      <c r="AQ1154" s="298"/>
      <c r="AR1154" s="302" t="e">
        <f t="array" ref="AR1154">IF($W1154, "", INDEX(聲母資料表, $AA1154, $AR$5))</f>
        <v>#REF!</v>
      </c>
      <c r="AS1154" s="303" t="e">
        <f t="array" ref="AS1154">IF($X1154, "", INDEX(韻母資料表, $AD1154, $AS$5))</f>
        <v>#REF!</v>
      </c>
      <c r="AT1154" s="302" t="e">
        <f t="array" ref="AT1154">IF($X1154, "", INDEX(閩拼韻母八聲調資料表, $AE1154, $AJ1154))</f>
        <v>#REF!</v>
      </c>
      <c r="AV1154" s="301" t="b">
        <f t="shared" si="449"/>
        <v>0</v>
      </c>
      <c r="AW1154" s="301" t="str">
        <f>IF( $AV1154, IFERROR( IF(MATCH( $E1154, 顎音化聲母!$H$9:$H$37, 0), TRUE, FALSE), FALSE), "")</f>
        <v/>
      </c>
      <c r="AX1154" s="301" t="str">
        <f t="array" ref="AX1154">IF( AND($AV1154, $AW1154), INDEX(顎音化聲母資料表, MATCH( $D1154 &amp; $E1154, 顎音化聲母!$L$5:$L$136, 0), 3), "")</f>
        <v/>
      </c>
      <c r="AY1154" s="301" t="e">
        <f t="shared" si="448"/>
        <v>#REF!</v>
      </c>
      <c r="AZ1154" s="362" t="e">
        <f t="array" ref="AZ1154">IF($AY1154="", "", IF( $AX1154&lt;&gt;"", $AX1154,INDEX(聲母資料表, $AY1154, $AZ$5)))</f>
        <v>#REF!</v>
      </c>
      <c r="BA1154" s="362" t="e">
        <f t="array" ref="BA1154">IF($X1154, "", INDEX(方音八音反切資料表, $AE1154, $AJ1154))</f>
        <v>#REF!</v>
      </c>
    </row>
    <row r="1155" spans="2:53">
      <c r="B1155" s="307">
        <f t="shared" si="430"/>
        <v>1148</v>
      </c>
      <c r="C1155" s="404" t="e">
        <f>MID(#REF!, B1155, 1)</f>
        <v>#REF!</v>
      </c>
      <c r="D1155" s="312"/>
      <c r="E1155" s="312"/>
      <c r="F1155" s="296"/>
      <c r="G1155" s="418" t="e">
        <f t="shared" si="431"/>
        <v>#REF!</v>
      </c>
      <c r="H1155" s="269" t="e" cm="1">
        <f t="array" ref="H1155">IF( OR($U1155, NOT($V1155), $X1155), "",  $AF1155 &amp; INDEX(中文數值資料表, $AJ1155, 2) &amp; $AC1155)</f>
        <v>#REF!</v>
      </c>
      <c r="I1155" s="332" t="e">
        <f t="shared" si="432"/>
        <v>#REF!</v>
      </c>
      <c r="J1155" s="333" t="e">
        <f t="shared" si="433"/>
        <v>#REF!</v>
      </c>
      <c r="K1155" s="334" t="e">
        <f t="shared" si="434"/>
        <v>#REF!</v>
      </c>
      <c r="L1155" s="335" t="e">
        <f t="shared" si="435"/>
        <v>#REF!</v>
      </c>
      <c r="M1155" s="270" t="e">
        <f t="shared" ca="1" si="436"/>
        <v>#REF!</v>
      </c>
      <c r="N1155" s="270" t="e">
        <f t="shared" ca="1" si="437"/>
        <v>#REF!</v>
      </c>
      <c r="O1155" s="270" t="e">
        <f t="shared" ca="1" si="438"/>
        <v>#REF!</v>
      </c>
      <c r="P1155" s="270" t="e">
        <f t="shared" ca="1" si="454"/>
        <v>#REF!</v>
      </c>
      <c r="Q1155" s="270" t="e">
        <f t="shared" ca="1" si="454"/>
        <v>#REF!</v>
      </c>
      <c r="R1155" s="271" t="e">
        <f t="shared" ca="1" si="439"/>
        <v>#REF!</v>
      </c>
      <c r="S1155" s="271" t="e">
        <f t="shared" ca="1" si="440"/>
        <v>#REF!</v>
      </c>
      <c r="T1155" s="244"/>
      <c r="U1155" s="272" t="b">
        <f t="shared" si="441"/>
        <v>0</v>
      </c>
      <c r="V1155" s="272" t="e">
        <f t="shared" si="442"/>
        <v>#REF!</v>
      </c>
      <c r="W1155" s="272" t="e">
        <f t="shared" si="450"/>
        <v>#REF!</v>
      </c>
      <c r="X1155" s="272" t="e">
        <f t="shared" si="443"/>
        <v>#REF!</v>
      </c>
      <c r="Y1155" s="272" t="e">
        <f t="shared" si="444"/>
        <v>#REF!</v>
      </c>
      <c r="Z1155" s="298"/>
      <c r="AA1155" s="305" t="e">
        <f t="shared" si="445"/>
        <v>#REF!</v>
      </c>
      <c r="AB1155" s="301" t="e" cm="1">
        <f t="array" ref="AB1155">IF( $AA1155="", "", INDEX(聲母資料表, $AA1155, AB$5))</f>
        <v>#REF!</v>
      </c>
      <c r="AC1155" s="301" t="e" cm="1">
        <f t="array" ref="AC1155">IF( $AA1155="", "", INDEX(聲母資料表, $AA1155, AC$5))</f>
        <v>#REF!</v>
      </c>
      <c r="AD1155" s="305" t="e">
        <f t="shared" si="446"/>
        <v>#REF!</v>
      </c>
      <c r="AE1155" s="301" t="e" cm="1">
        <f t="array" ref="AE1155">IF( $X1155, "", INDEX(韻母資料表, AD1155, AE$5))</f>
        <v>#REF!</v>
      </c>
      <c r="AF1155" s="301" t="e" cm="1">
        <f t="array" ref="AF1155">IF( $X1155, "", INDEX(韻母資料表, AE1155, AF$5))</f>
        <v>#REF!</v>
      </c>
      <c r="AG1155" s="298"/>
      <c r="AH1155" s="301" t="e">
        <f t="array" ref="AH1155">IF( $X1155, "", IF( INDEX(韻母資料表, AD1155, $AH$5) = "入聲", TRUE, FALSE) )</f>
        <v>#REF!</v>
      </c>
      <c r="AI1155" s="302" t="e">
        <f t="shared" si="447"/>
        <v>#REF!</v>
      </c>
      <c r="AJ1155" s="302" t="e">
        <f t="shared" si="451"/>
        <v>#REF!</v>
      </c>
      <c r="AK1155" s="362" t="e">
        <f t="array" ref="AK1155">IF( $X1155, "", INDEX(韻母資料表, $AD1155, $AK$5))</f>
        <v>#REF!</v>
      </c>
      <c r="AL1155" s="362" t="e">
        <f t="array" ref="AL1155">IF($X1155, "", INDEX(白話字韻母八聲調資料表, $AE1155, $AJ1155))</f>
        <v>#REF!</v>
      </c>
      <c r="AM1155" s="298"/>
      <c r="AN1155" s="362" t="e" cm="1">
        <f t="array" ref="AN1155">IF($W1155, "", INDEX(聲母資料表, $AA1155, AN$5))</f>
        <v>#REF!</v>
      </c>
      <c r="AO1155" s="367" t="e" cm="1">
        <f t="array" ref="AO1155">IF($X1155, "", INDEX(韻母資料表, $AD1155, AO$5))</f>
        <v>#REF!</v>
      </c>
      <c r="AP1155" s="362" t="e" cm="1">
        <f t="array" ref="AP1155">IF($X1155, "", INDEX(台羅韻母八聲調資料表, $AE1155, $F1155))</f>
        <v>#REF!</v>
      </c>
      <c r="AQ1155" s="298"/>
      <c r="AR1155" s="302" t="e">
        <f t="array" ref="AR1155">IF($W1155, "", INDEX(聲母資料表, $AA1155, $AR$5))</f>
        <v>#REF!</v>
      </c>
      <c r="AS1155" s="303" t="e">
        <f t="array" ref="AS1155">IF($X1155, "", INDEX(韻母資料表, $AD1155, $AS$5))</f>
        <v>#REF!</v>
      </c>
      <c r="AT1155" s="302" t="e">
        <f t="array" ref="AT1155">IF($X1155, "", INDEX(閩拼韻母八聲調資料表, $AE1155, $AJ1155))</f>
        <v>#REF!</v>
      </c>
      <c r="AV1155" s="301" t="b">
        <f t="shared" si="449"/>
        <v>0</v>
      </c>
      <c r="AW1155" s="301" t="str">
        <f>IF( $AV1155, IFERROR( IF(MATCH( $E1155, 顎音化聲母!$H$9:$H$37, 0), TRUE, FALSE), FALSE), "")</f>
        <v/>
      </c>
      <c r="AX1155" s="301" t="str">
        <f t="array" ref="AX1155">IF( AND($AV1155, $AW1155), INDEX(顎音化聲母資料表, MATCH( $D1155 &amp; $E1155, 顎音化聲母!$L$5:$L$136, 0), 3), "")</f>
        <v/>
      </c>
      <c r="AY1155" s="301" t="e">
        <f t="shared" si="448"/>
        <v>#REF!</v>
      </c>
      <c r="AZ1155" s="362" t="e">
        <f t="array" ref="AZ1155">IF($AY1155="", "", IF( $AX1155&lt;&gt;"", $AX1155,INDEX(聲母資料表, $AY1155, $AZ$5)))</f>
        <v>#REF!</v>
      </c>
      <c r="BA1155" s="362" t="e">
        <f t="array" ref="BA1155">IF($X1155, "", INDEX(方音八音反切資料表, $AE1155, $AJ1155))</f>
        <v>#REF!</v>
      </c>
    </row>
    <row r="1156" spans="2:53">
      <c r="B1156" s="307">
        <f t="shared" si="430"/>
        <v>1149</v>
      </c>
      <c r="C1156" s="404" t="e">
        <f>MID(#REF!, B1156, 1)</f>
        <v>#REF!</v>
      </c>
      <c r="D1156" s="312"/>
      <c r="E1156" s="312"/>
      <c r="F1156" s="296"/>
      <c r="G1156" s="418" t="e">
        <f t="shared" si="431"/>
        <v>#REF!</v>
      </c>
      <c r="H1156" s="269" t="e" cm="1">
        <f t="array" ref="H1156">IF( OR($U1156, NOT($V1156), $X1156), "",  $AF1156 &amp; INDEX(中文數值資料表, $AJ1156, 2) &amp; $AC1156)</f>
        <v>#REF!</v>
      </c>
      <c r="I1156" s="332" t="e">
        <f t="shared" si="432"/>
        <v>#REF!</v>
      </c>
      <c r="J1156" s="333" t="e">
        <f t="shared" si="433"/>
        <v>#REF!</v>
      </c>
      <c r="K1156" s="334" t="e">
        <f t="shared" si="434"/>
        <v>#REF!</v>
      </c>
      <c r="L1156" s="335" t="e">
        <f t="shared" si="435"/>
        <v>#REF!</v>
      </c>
      <c r="M1156" s="270" t="e">
        <f t="shared" ca="1" si="436"/>
        <v>#REF!</v>
      </c>
      <c r="N1156" s="270" t="e">
        <f t="shared" ca="1" si="437"/>
        <v>#REF!</v>
      </c>
      <c r="O1156" s="270" t="e">
        <f t="shared" ca="1" si="438"/>
        <v>#REF!</v>
      </c>
      <c r="P1156" s="270" t="e">
        <f t="shared" ca="1" si="454"/>
        <v>#REF!</v>
      </c>
      <c r="Q1156" s="270" t="e">
        <f t="shared" ca="1" si="454"/>
        <v>#REF!</v>
      </c>
      <c r="R1156" s="271" t="e">
        <f t="shared" ca="1" si="439"/>
        <v>#REF!</v>
      </c>
      <c r="S1156" s="271" t="e">
        <f t="shared" ca="1" si="440"/>
        <v>#REF!</v>
      </c>
      <c r="T1156" s="244"/>
      <c r="U1156" s="272" t="b">
        <f t="shared" si="441"/>
        <v>0</v>
      </c>
      <c r="V1156" s="272" t="e">
        <f t="shared" si="442"/>
        <v>#REF!</v>
      </c>
      <c r="W1156" s="272" t="e">
        <f t="shared" si="450"/>
        <v>#REF!</v>
      </c>
      <c r="X1156" s="272" t="e">
        <f t="shared" si="443"/>
        <v>#REF!</v>
      </c>
      <c r="Y1156" s="272" t="e">
        <f t="shared" si="444"/>
        <v>#REF!</v>
      </c>
      <c r="Z1156" s="298"/>
      <c r="AA1156" s="305" t="e">
        <f t="shared" si="445"/>
        <v>#REF!</v>
      </c>
      <c r="AB1156" s="301" t="e" cm="1">
        <f t="array" ref="AB1156">IF( $AA1156="", "", INDEX(聲母資料表, $AA1156, AB$5))</f>
        <v>#REF!</v>
      </c>
      <c r="AC1156" s="301" t="e" cm="1">
        <f t="array" ref="AC1156">IF( $AA1156="", "", INDEX(聲母資料表, $AA1156, AC$5))</f>
        <v>#REF!</v>
      </c>
      <c r="AD1156" s="305" t="e">
        <f t="shared" si="446"/>
        <v>#REF!</v>
      </c>
      <c r="AE1156" s="301" t="e" cm="1">
        <f t="array" ref="AE1156">IF( $X1156, "", INDEX(韻母資料表, AD1156, AE$5))</f>
        <v>#REF!</v>
      </c>
      <c r="AF1156" s="301" t="e" cm="1">
        <f t="array" ref="AF1156">IF( $X1156, "", INDEX(韻母資料表, AE1156, AF$5))</f>
        <v>#REF!</v>
      </c>
      <c r="AG1156" s="298"/>
      <c r="AH1156" s="301" t="e">
        <f t="array" ref="AH1156">IF( $X1156, "", IF( INDEX(韻母資料表, AD1156, $AH$5) = "入聲", TRUE, FALSE) )</f>
        <v>#REF!</v>
      </c>
      <c r="AI1156" s="302" t="e">
        <f t="shared" si="447"/>
        <v>#REF!</v>
      </c>
      <c r="AJ1156" s="302" t="e">
        <f t="shared" si="451"/>
        <v>#REF!</v>
      </c>
      <c r="AK1156" s="362" t="e">
        <f t="array" ref="AK1156">IF( $X1156, "", INDEX(韻母資料表, $AD1156, $AK$5))</f>
        <v>#REF!</v>
      </c>
      <c r="AL1156" s="362" t="e">
        <f t="array" ref="AL1156">IF($X1156, "", INDEX(白話字韻母八聲調資料表, $AE1156, $AJ1156))</f>
        <v>#REF!</v>
      </c>
      <c r="AM1156" s="298"/>
      <c r="AN1156" s="362" t="e" cm="1">
        <f t="array" ref="AN1156">IF($W1156, "", INDEX(聲母資料表, $AA1156, AN$5))</f>
        <v>#REF!</v>
      </c>
      <c r="AO1156" s="367" t="e" cm="1">
        <f t="array" ref="AO1156">IF($X1156, "", INDEX(韻母資料表, $AD1156, AO$5))</f>
        <v>#REF!</v>
      </c>
      <c r="AP1156" s="362" t="e" cm="1">
        <f t="array" ref="AP1156">IF($X1156, "", INDEX(台羅韻母八聲調資料表, $AE1156, $F1156))</f>
        <v>#REF!</v>
      </c>
      <c r="AQ1156" s="298"/>
      <c r="AR1156" s="302" t="e">
        <f t="array" ref="AR1156">IF($W1156, "", INDEX(聲母資料表, $AA1156, $AR$5))</f>
        <v>#REF!</v>
      </c>
      <c r="AS1156" s="303" t="e">
        <f t="array" ref="AS1156">IF($X1156, "", INDEX(韻母資料表, $AD1156, $AS$5))</f>
        <v>#REF!</v>
      </c>
      <c r="AT1156" s="302" t="e">
        <f t="array" ref="AT1156">IF($X1156, "", INDEX(閩拼韻母八聲調資料表, $AE1156, $AJ1156))</f>
        <v>#REF!</v>
      </c>
      <c r="AV1156" s="301" t="b">
        <f t="shared" si="449"/>
        <v>0</v>
      </c>
      <c r="AW1156" s="301" t="str">
        <f>IF( $AV1156, IFERROR( IF(MATCH( $E1156, 顎音化聲母!$H$9:$H$37, 0), TRUE, FALSE), FALSE), "")</f>
        <v/>
      </c>
      <c r="AX1156" s="301" t="str">
        <f t="array" ref="AX1156">IF( AND($AV1156, $AW1156), INDEX(顎音化聲母資料表, MATCH( $D1156 &amp; $E1156, 顎音化聲母!$L$5:$L$136, 0), 3), "")</f>
        <v/>
      </c>
      <c r="AY1156" s="301" t="e">
        <f t="shared" si="448"/>
        <v>#REF!</v>
      </c>
      <c r="AZ1156" s="362" t="e">
        <f t="array" ref="AZ1156">IF($AY1156="", "", IF( $AX1156&lt;&gt;"", $AX1156,INDEX(聲母資料表, $AY1156, $AZ$5)))</f>
        <v>#REF!</v>
      </c>
      <c r="BA1156" s="362" t="e">
        <f t="array" ref="BA1156">IF($X1156, "", INDEX(方音八音反切資料表, $AE1156, $AJ1156))</f>
        <v>#REF!</v>
      </c>
    </row>
    <row r="1157" spans="2:53">
      <c r="B1157" s="307">
        <f t="shared" si="430"/>
        <v>1150</v>
      </c>
      <c r="C1157" s="404" t="e">
        <f>MID(#REF!, B1157, 1)</f>
        <v>#REF!</v>
      </c>
      <c r="D1157" s="312"/>
      <c r="E1157" s="312"/>
      <c r="F1157" s="296"/>
      <c r="G1157" s="418" t="e">
        <f t="shared" si="431"/>
        <v>#REF!</v>
      </c>
      <c r="H1157" s="269" t="e" cm="1">
        <f t="array" ref="H1157">IF( OR($U1157, NOT($V1157), $X1157), "",  $AF1157 &amp; INDEX(中文數值資料表, $AJ1157, 2) &amp; $AC1157)</f>
        <v>#REF!</v>
      </c>
      <c r="I1157" s="332" t="e">
        <f t="shared" si="432"/>
        <v>#REF!</v>
      </c>
      <c r="J1157" s="333" t="e">
        <f t="shared" si="433"/>
        <v>#REF!</v>
      </c>
      <c r="K1157" s="334" t="e">
        <f t="shared" si="434"/>
        <v>#REF!</v>
      </c>
      <c r="L1157" s="335" t="e">
        <f t="shared" si="435"/>
        <v>#REF!</v>
      </c>
      <c r="M1157" s="270" t="e">
        <f t="shared" ca="1" si="436"/>
        <v>#REF!</v>
      </c>
      <c r="N1157" s="270" t="e">
        <f t="shared" ca="1" si="437"/>
        <v>#REF!</v>
      </c>
      <c r="O1157" s="270" t="e">
        <f t="shared" ca="1" si="438"/>
        <v>#REF!</v>
      </c>
      <c r="P1157" s="270" t="e">
        <f t="shared" ca="1" si="454"/>
        <v>#REF!</v>
      </c>
      <c r="Q1157" s="270" t="e">
        <f t="shared" ca="1" si="454"/>
        <v>#REF!</v>
      </c>
      <c r="R1157" s="271" t="e">
        <f t="shared" ca="1" si="439"/>
        <v>#REF!</v>
      </c>
      <c r="S1157" s="271" t="e">
        <f t="shared" ca="1" si="440"/>
        <v>#REF!</v>
      </c>
      <c r="T1157" s="244"/>
      <c r="U1157" s="272" t="b">
        <f t="shared" si="441"/>
        <v>0</v>
      </c>
      <c r="V1157" s="272" t="e">
        <f t="shared" si="442"/>
        <v>#REF!</v>
      </c>
      <c r="W1157" s="272" t="e">
        <f t="shared" si="450"/>
        <v>#REF!</v>
      </c>
      <c r="X1157" s="272" t="e">
        <f t="shared" si="443"/>
        <v>#REF!</v>
      </c>
      <c r="Y1157" s="272" t="e">
        <f t="shared" si="444"/>
        <v>#REF!</v>
      </c>
      <c r="Z1157" s="298"/>
      <c r="AA1157" s="305" t="e">
        <f t="shared" si="445"/>
        <v>#REF!</v>
      </c>
      <c r="AB1157" s="301" t="e" cm="1">
        <f t="array" ref="AB1157">IF( $AA1157="", "", INDEX(聲母資料表, $AA1157, AB$5))</f>
        <v>#REF!</v>
      </c>
      <c r="AC1157" s="301" t="e" cm="1">
        <f t="array" ref="AC1157">IF( $AA1157="", "", INDEX(聲母資料表, $AA1157, AC$5))</f>
        <v>#REF!</v>
      </c>
      <c r="AD1157" s="305" t="e">
        <f t="shared" si="446"/>
        <v>#REF!</v>
      </c>
      <c r="AE1157" s="301" t="e" cm="1">
        <f t="array" ref="AE1157">IF( $X1157, "", INDEX(韻母資料表, AD1157, AE$5))</f>
        <v>#REF!</v>
      </c>
      <c r="AF1157" s="301" t="e" cm="1">
        <f t="array" ref="AF1157">IF( $X1157, "", INDEX(韻母資料表, AE1157, AF$5))</f>
        <v>#REF!</v>
      </c>
      <c r="AG1157" s="298"/>
      <c r="AH1157" s="301" t="e">
        <f t="array" ref="AH1157">IF( $X1157, "", IF( INDEX(韻母資料表, AD1157, $AH$5) = "入聲", TRUE, FALSE) )</f>
        <v>#REF!</v>
      </c>
      <c r="AI1157" s="302" t="e">
        <f t="shared" si="447"/>
        <v>#REF!</v>
      </c>
      <c r="AJ1157" s="302" t="e">
        <f t="shared" si="451"/>
        <v>#REF!</v>
      </c>
      <c r="AK1157" s="362" t="e">
        <f t="array" ref="AK1157">IF( $X1157, "", INDEX(韻母資料表, $AD1157, $AK$5))</f>
        <v>#REF!</v>
      </c>
      <c r="AL1157" s="362" t="e">
        <f t="array" ref="AL1157">IF($X1157, "", INDEX(白話字韻母八聲調資料表, $AE1157, $AJ1157))</f>
        <v>#REF!</v>
      </c>
      <c r="AM1157" s="298"/>
      <c r="AN1157" s="362" t="e" cm="1">
        <f t="array" ref="AN1157">IF($W1157, "", INDEX(聲母資料表, $AA1157, AN$5))</f>
        <v>#REF!</v>
      </c>
      <c r="AO1157" s="367" t="e" cm="1">
        <f t="array" ref="AO1157">IF($X1157, "", INDEX(韻母資料表, $AD1157, AO$5))</f>
        <v>#REF!</v>
      </c>
      <c r="AP1157" s="362" t="e" cm="1">
        <f t="array" ref="AP1157">IF($X1157, "", INDEX(台羅韻母八聲調資料表, $AE1157, $F1157))</f>
        <v>#REF!</v>
      </c>
      <c r="AQ1157" s="298"/>
      <c r="AR1157" s="302" t="e">
        <f t="array" ref="AR1157">IF($W1157, "", INDEX(聲母資料表, $AA1157, $AR$5))</f>
        <v>#REF!</v>
      </c>
      <c r="AS1157" s="303" t="e">
        <f t="array" ref="AS1157">IF($X1157, "", INDEX(韻母資料表, $AD1157, $AS$5))</f>
        <v>#REF!</v>
      </c>
      <c r="AT1157" s="302" t="e">
        <f t="array" ref="AT1157">IF($X1157, "", INDEX(閩拼韻母八聲調資料表, $AE1157, $AJ1157))</f>
        <v>#REF!</v>
      </c>
      <c r="AV1157" s="301" t="b">
        <f t="shared" si="449"/>
        <v>0</v>
      </c>
      <c r="AW1157" s="301" t="str">
        <f>IF( $AV1157, IFERROR( IF(MATCH( $E1157, 顎音化聲母!$H$9:$H$37, 0), TRUE, FALSE), FALSE), "")</f>
        <v/>
      </c>
      <c r="AX1157" s="301" t="str">
        <f t="array" ref="AX1157">IF( AND($AV1157, $AW1157), INDEX(顎音化聲母資料表, MATCH( $D1157 &amp; $E1157, 顎音化聲母!$L$5:$L$136, 0), 3), "")</f>
        <v/>
      </c>
      <c r="AY1157" s="301" t="e">
        <f t="shared" si="448"/>
        <v>#REF!</v>
      </c>
      <c r="AZ1157" s="362" t="e">
        <f t="array" ref="AZ1157">IF($AY1157="", "", IF( $AX1157&lt;&gt;"", $AX1157,INDEX(聲母資料表, $AY1157, $AZ$5)))</f>
        <v>#REF!</v>
      </c>
      <c r="BA1157" s="362" t="e">
        <f t="array" ref="BA1157">IF($X1157, "", INDEX(方音八音反切資料表, $AE1157, $AJ1157))</f>
        <v>#REF!</v>
      </c>
    </row>
    <row r="1158" spans="2:53">
      <c r="B1158" s="307">
        <f t="shared" si="430"/>
        <v>1151</v>
      </c>
      <c r="C1158" s="404" t="e">
        <f>MID(#REF!, B1158, 1)</f>
        <v>#REF!</v>
      </c>
      <c r="D1158" s="312"/>
      <c r="E1158" s="312"/>
      <c r="F1158" s="296"/>
      <c r="G1158" s="418" t="e">
        <f t="shared" si="431"/>
        <v>#REF!</v>
      </c>
      <c r="H1158" s="269" t="e" cm="1">
        <f t="array" ref="H1158">IF( OR($U1158, NOT($V1158), $X1158), "",  $AF1158 &amp; INDEX(中文數值資料表, $AJ1158, 2) &amp; $AC1158)</f>
        <v>#REF!</v>
      </c>
      <c r="I1158" s="332" t="e">
        <f t="shared" si="432"/>
        <v>#REF!</v>
      </c>
      <c r="J1158" s="333" t="e">
        <f t="shared" si="433"/>
        <v>#REF!</v>
      </c>
      <c r="K1158" s="334" t="e">
        <f t="shared" si="434"/>
        <v>#REF!</v>
      </c>
      <c r="L1158" s="335" t="e">
        <f t="shared" si="435"/>
        <v>#REF!</v>
      </c>
      <c r="M1158" s="270" t="e">
        <f t="shared" ca="1" si="436"/>
        <v>#REF!</v>
      </c>
      <c r="N1158" s="270" t="e">
        <f t="shared" ca="1" si="437"/>
        <v>#REF!</v>
      </c>
      <c r="O1158" s="270" t="e">
        <f t="shared" ca="1" si="438"/>
        <v>#REF!</v>
      </c>
      <c r="P1158" s="270" t="e">
        <f t="shared" ca="1" si="454"/>
        <v>#REF!</v>
      </c>
      <c r="Q1158" s="270" t="e">
        <f t="shared" ca="1" si="454"/>
        <v>#REF!</v>
      </c>
      <c r="R1158" s="271" t="e">
        <f t="shared" ca="1" si="439"/>
        <v>#REF!</v>
      </c>
      <c r="S1158" s="271" t="e">
        <f t="shared" ca="1" si="440"/>
        <v>#REF!</v>
      </c>
      <c r="T1158" s="244"/>
      <c r="U1158" s="272" t="b">
        <f t="shared" si="441"/>
        <v>0</v>
      </c>
      <c r="V1158" s="272" t="e">
        <f t="shared" si="442"/>
        <v>#REF!</v>
      </c>
      <c r="W1158" s="272" t="e">
        <f t="shared" si="450"/>
        <v>#REF!</v>
      </c>
      <c r="X1158" s="272" t="e">
        <f t="shared" si="443"/>
        <v>#REF!</v>
      </c>
      <c r="Y1158" s="272" t="e">
        <f t="shared" si="444"/>
        <v>#REF!</v>
      </c>
      <c r="Z1158" s="298"/>
      <c r="AA1158" s="305" t="e">
        <f t="shared" si="445"/>
        <v>#REF!</v>
      </c>
      <c r="AB1158" s="301" t="e" cm="1">
        <f t="array" ref="AB1158">IF( $AA1158="", "", INDEX(聲母資料表, $AA1158, AB$5))</f>
        <v>#REF!</v>
      </c>
      <c r="AC1158" s="301" t="e" cm="1">
        <f t="array" ref="AC1158">IF( $AA1158="", "", INDEX(聲母資料表, $AA1158, AC$5))</f>
        <v>#REF!</v>
      </c>
      <c r="AD1158" s="305" t="e">
        <f t="shared" si="446"/>
        <v>#REF!</v>
      </c>
      <c r="AE1158" s="301" t="e" cm="1">
        <f t="array" ref="AE1158">IF( $X1158, "", INDEX(韻母資料表, AD1158, AE$5))</f>
        <v>#REF!</v>
      </c>
      <c r="AF1158" s="301" t="e" cm="1">
        <f t="array" ref="AF1158">IF( $X1158, "", INDEX(韻母資料表, AE1158, AF$5))</f>
        <v>#REF!</v>
      </c>
      <c r="AG1158" s="298"/>
      <c r="AH1158" s="301" t="e">
        <f t="array" ref="AH1158">IF( $X1158, "", IF( INDEX(韻母資料表, AD1158, $AH$5) = "入聲", TRUE, FALSE) )</f>
        <v>#REF!</v>
      </c>
      <c r="AI1158" s="302" t="e">
        <f t="shared" si="447"/>
        <v>#REF!</v>
      </c>
      <c r="AJ1158" s="302" t="e">
        <f t="shared" si="451"/>
        <v>#REF!</v>
      </c>
      <c r="AK1158" s="362" t="e">
        <f t="array" ref="AK1158">IF( $X1158, "", INDEX(韻母資料表, $AD1158, $AK$5))</f>
        <v>#REF!</v>
      </c>
      <c r="AL1158" s="362" t="e">
        <f t="array" ref="AL1158">IF($X1158, "", INDEX(白話字韻母八聲調資料表, $AE1158, $AJ1158))</f>
        <v>#REF!</v>
      </c>
      <c r="AM1158" s="298"/>
      <c r="AN1158" s="362" t="e" cm="1">
        <f t="array" ref="AN1158">IF($W1158, "", INDEX(聲母資料表, $AA1158, AN$5))</f>
        <v>#REF!</v>
      </c>
      <c r="AO1158" s="367" t="e" cm="1">
        <f t="array" ref="AO1158">IF($X1158, "", INDEX(韻母資料表, $AD1158, AO$5))</f>
        <v>#REF!</v>
      </c>
      <c r="AP1158" s="362" t="e" cm="1">
        <f t="array" ref="AP1158">IF($X1158, "", INDEX(台羅韻母八聲調資料表, $AE1158, $F1158))</f>
        <v>#REF!</v>
      </c>
      <c r="AQ1158" s="298"/>
      <c r="AR1158" s="302" t="e">
        <f t="array" ref="AR1158">IF($W1158, "", INDEX(聲母資料表, $AA1158, $AR$5))</f>
        <v>#REF!</v>
      </c>
      <c r="AS1158" s="303" t="e">
        <f t="array" ref="AS1158">IF($X1158, "", INDEX(韻母資料表, $AD1158, $AS$5))</f>
        <v>#REF!</v>
      </c>
      <c r="AT1158" s="302" t="e">
        <f t="array" ref="AT1158">IF($X1158, "", INDEX(閩拼韻母八聲調資料表, $AE1158, $AJ1158))</f>
        <v>#REF!</v>
      </c>
      <c r="AV1158" s="301" t="b">
        <f t="shared" si="449"/>
        <v>0</v>
      </c>
      <c r="AW1158" s="301" t="str">
        <f>IF( $AV1158, IFERROR( IF(MATCH( $E1158, 顎音化聲母!$H$9:$H$37, 0), TRUE, FALSE), FALSE), "")</f>
        <v/>
      </c>
      <c r="AX1158" s="301" t="str">
        <f t="array" ref="AX1158">IF( AND($AV1158, $AW1158), INDEX(顎音化聲母資料表, MATCH( $D1158 &amp; $E1158, 顎音化聲母!$L$5:$L$136, 0), 3), "")</f>
        <v/>
      </c>
      <c r="AY1158" s="301" t="e">
        <f t="shared" si="448"/>
        <v>#REF!</v>
      </c>
      <c r="AZ1158" s="362" t="e">
        <f t="array" ref="AZ1158">IF($AY1158="", "", IF( $AX1158&lt;&gt;"", $AX1158,INDEX(聲母資料表, $AY1158, $AZ$5)))</f>
        <v>#REF!</v>
      </c>
      <c r="BA1158" s="362" t="e">
        <f t="array" ref="BA1158">IF($X1158, "", INDEX(方音八音反切資料表, $AE1158, $AJ1158))</f>
        <v>#REF!</v>
      </c>
    </row>
    <row r="1159" spans="2:53">
      <c r="B1159" s="307">
        <f t="shared" si="430"/>
        <v>1152</v>
      </c>
      <c r="C1159" s="404" t="e">
        <f>MID(#REF!, B1159, 1)</f>
        <v>#REF!</v>
      </c>
      <c r="D1159" s="312"/>
      <c r="E1159" s="312"/>
      <c r="F1159" s="296"/>
      <c r="G1159" s="418" t="e">
        <f t="shared" si="431"/>
        <v>#REF!</v>
      </c>
      <c r="H1159" s="269" t="e" cm="1">
        <f t="array" ref="H1159">IF( OR($U1159, NOT($V1159), $X1159), "",  $AF1159 &amp; INDEX(中文數值資料表, $AJ1159, 2) &amp; $AC1159)</f>
        <v>#REF!</v>
      </c>
      <c r="I1159" s="332" t="e">
        <f t="shared" si="432"/>
        <v>#REF!</v>
      </c>
      <c r="J1159" s="333" t="e">
        <f t="shared" si="433"/>
        <v>#REF!</v>
      </c>
      <c r="K1159" s="334" t="e">
        <f t="shared" si="434"/>
        <v>#REF!</v>
      </c>
      <c r="L1159" s="335" t="e">
        <f t="shared" si="435"/>
        <v>#REF!</v>
      </c>
      <c r="M1159" s="270" t="e">
        <f t="shared" ca="1" si="436"/>
        <v>#REF!</v>
      </c>
      <c r="N1159" s="270" t="e">
        <f t="shared" ca="1" si="437"/>
        <v>#REF!</v>
      </c>
      <c r="O1159" s="270" t="e">
        <f t="shared" ca="1" si="438"/>
        <v>#REF!</v>
      </c>
      <c r="P1159" s="270" t="e">
        <f t="shared" ca="1" si="454"/>
        <v>#REF!</v>
      </c>
      <c r="Q1159" s="270" t="e">
        <f t="shared" ca="1" si="454"/>
        <v>#REF!</v>
      </c>
      <c r="R1159" s="271" t="e">
        <f t="shared" ca="1" si="439"/>
        <v>#REF!</v>
      </c>
      <c r="S1159" s="271" t="e">
        <f t="shared" ca="1" si="440"/>
        <v>#REF!</v>
      </c>
      <c r="T1159" s="244"/>
      <c r="U1159" s="272" t="b">
        <f t="shared" si="441"/>
        <v>0</v>
      </c>
      <c r="V1159" s="272" t="e">
        <f t="shared" si="442"/>
        <v>#REF!</v>
      </c>
      <c r="W1159" s="272" t="e">
        <f t="shared" si="450"/>
        <v>#REF!</v>
      </c>
      <c r="X1159" s="272" t="e">
        <f t="shared" si="443"/>
        <v>#REF!</v>
      </c>
      <c r="Y1159" s="272" t="e">
        <f t="shared" si="444"/>
        <v>#REF!</v>
      </c>
      <c r="Z1159" s="298"/>
      <c r="AA1159" s="305" t="e">
        <f t="shared" si="445"/>
        <v>#REF!</v>
      </c>
      <c r="AB1159" s="301" t="e" cm="1">
        <f t="array" ref="AB1159">IF( $AA1159="", "", INDEX(聲母資料表, $AA1159, AB$5))</f>
        <v>#REF!</v>
      </c>
      <c r="AC1159" s="301" t="e" cm="1">
        <f t="array" ref="AC1159">IF( $AA1159="", "", INDEX(聲母資料表, $AA1159, AC$5))</f>
        <v>#REF!</v>
      </c>
      <c r="AD1159" s="305" t="e">
        <f t="shared" si="446"/>
        <v>#REF!</v>
      </c>
      <c r="AE1159" s="301" t="e" cm="1">
        <f t="array" ref="AE1159">IF( $X1159, "", INDEX(韻母資料表, AD1159, AE$5))</f>
        <v>#REF!</v>
      </c>
      <c r="AF1159" s="301" t="e" cm="1">
        <f t="array" ref="AF1159">IF( $X1159, "", INDEX(韻母資料表, AE1159, AF$5))</f>
        <v>#REF!</v>
      </c>
      <c r="AG1159" s="298"/>
      <c r="AH1159" s="301" t="e">
        <f t="array" ref="AH1159">IF( $X1159, "", IF( INDEX(韻母資料表, AD1159, $AH$5) = "入聲", TRUE, FALSE) )</f>
        <v>#REF!</v>
      </c>
      <c r="AI1159" s="302" t="e">
        <f t="shared" si="447"/>
        <v>#REF!</v>
      </c>
      <c r="AJ1159" s="302" t="e">
        <f t="shared" si="451"/>
        <v>#REF!</v>
      </c>
      <c r="AK1159" s="362" t="e">
        <f t="array" ref="AK1159">IF( $X1159, "", INDEX(韻母資料表, $AD1159, $AK$5))</f>
        <v>#REF!</v>
      </c>
      <c r="AL1159" s="362" t="e">
        <f t="array" ref="AL1159">IF($X1159, "", INDEX(白話字韻母八聲調資料表, $AE1159, $AJ1159))</f>
        <v>#REF!</v>
      </c>
      <c r="AM1159" s="298"/>
      <c r="AN1159" s="362" t="e" cm="1">
        <f t="array" ref="AN1159">IF($W1159, "", INDEX(聲母資料表, $AA1159, AN$5))</f>
        <v>#REF!</v>
      </c>
      <c r="AO1159" s="367" t="e" cm="1">
        <f t="array" ref="AO1159">IF($X1159, "", INDEX(韻母資料表, $AD1159, AO$5))</f>
        <v>#REF!</v>
      </c>
      <c r="AP1159" s="362" t="e" cm="1">
        <f t="array" ref="AP1159">IF($X1159, "", INDEX(台羅韻母八聲調資料表, $AE1159, $F1159))</f>
        <v>#REF!</v>
      </c>
      <c r="AQ1159" s="298"/>
      <c r="AR1159" s="302" t="e">
        <f t="array" ref="AR1159">IF($W1159, "", INDEX(聲母資料表, $AA1159, $AR$5))</f>
        <v>#REF!</v>
      </c>
      <c r="AS1159" s="303" t="e">
        <f t="array" ref="AS1159">IF($X1159, "", INDEX(韻母資料表, $AD1159, $AS$5))</f>
        <v>#REF!</v>
      </c>
      <c r="AT1159" s="302" t="e">
        <f t="array" ref="AT1159">IF($X1159, "", INDEX(閩拼韻母八聲調資料表, $AE1159, $AJ1159))</f>
        <v>#REF!</v>
      </c>
      <c r="AV1159" s="301" t="b">
        <f t="shared" si="449"/>
        <v>0</v>
      </c>
      <c r="AW1159" s="301" t="str">
        <f>IF( $AV1159, IFERROR( IF(MATCH( $E1159, 顎音化聲母!$H$9:$H$37, 0), TRUE, FALSE), FALSE), "")</f>
        <v/>
      </c>
      <c r="AX1159" s="301" t="str">
        <f t="array" ref="AX1159">IF( AND($AV1159, $AW1159), INDEX(顎音化聲母資料表, MATCH( $D1159 &amp; $E1159, 顎音化聲母!$L$5:$L$136, 0), 3), "")</f>
        <v/>
      </c>
      <c r="AY1159" s="301" t="e">
        <f t="shared" si="448"/>
        <v>#REF!</v>
      </c>
      <c r="AZ1159" s="362" t="e">
        <f t="array" ref="AZ1159">IF($AY1159="", "", IF( $AX1159&lt;&gt;"", $AX1159,INDEX(聲母資料表, $AY1159, $AZ$5)))</f>
        <v>#REF!</v>
      </c>
      <c r="BA1159" s="362" t="e">
        <f t="array" ref="BA1159">IF($X1159, "", INDEX(方音八音反切資料表, $AE1159, $AJ1159))</f>
        <v>#REF!</v>
      </c>
    </row>
    <row r="1160" spans="2:53">
      <c r="B1160" s="307">
        <f t="shared" ref="B1160:B1223" si="455">ROW() - ROW($7:$7)</f>
        <v>1153</v>
      </c>
      <c r="C1160" s="404" t="e">
        <f>MID(#REF!, B1160, 1)</f>
        <v>#REF!</v>
      </c>
      <c r="D1160" s="312"/>
      <c r="E1160" s="312"/>
      <c r="F1160" s="296"/>
      <c r="G1160" s="418" t="e">
        <f t="shared" ref="G1160:G1223" si="456" xml:space="preserve"> IF(NOT($V1160), "", C1160 &amp; " (" &amp; _xlfn.CONCAT(D1160:F1160) &amp; ") " )</f>
        <v>#REF!</v>
      </c>
      <c r="H1160" s="269" t="e" cm="1">
        <f t="array" ref="H1160">IF( OR($U1160, NOT($V1160), $X1160), "",  $AF1160 &amp; INDEX(中文數值資料表, $AJ1160, 2) &amp; $AC1160)</f>
        <v>#REF!</v>
      </c>
      <c r="I1160" s="332" t="e">
        <f t="shared" ref="I1160:I1223" si="457">IF( NOT($U1160), TRIM( $D1160 &amp; $AL1160), "")</f>
        <v>#REF!</v>
      </c>
      <c r="J1160" s="333" t="e">
        <f t="shared" ref="J1160:J1223" si="458">IF( NOT($U1160), TRIM( $AN1160 &amp; $AP1160 ), "")</f>
        <v>#REF!</v>
      </c>
      <c r="K1160" s="334" t="e">
        <f t="shared" ref="K1160:K1223" si="459">IF( NOT($U1160), TRIM($AR1160 &amp; $AT1160), "")</f>
        <v>#REF!</v>
      </c>
      <c r="L1160" s="335" t="e">
        <f t="shared" ref="L1160:L1223" si="460">IF( NOT($U1160), TRIM($AZ1160 &amp; $BA1160), "")</f>
        <v>#REF!</v>
      </c>
      <c r="M1160" s="270" t="e">
        <f t="shared" ref="M1160:M1223" ca="1" si="461">IF( $U1160, "\ltjruby{" &amp; $C1160 &amp; "}{}\" &amp; CHAR(10), IF($C1160=CHAR(10), "\vskip 0.5 cm" &amp; CHAR(10), "\ltjruby{" &amp; $C1160 &amp; "}{" &amp; INDIRECT( ADDRESS(ROW(), COLUMN() - $G$5) ) &amp; "}\" &amp; CHAR(10)))</f>
        <v>#REF!</v>
      </c>
      <c r="N1160" s="270" t="e">
        <f t="shared" ref="N1160:N1223" ca="1" si="462">IF( $U1160, ($C1160 &amp; CHAR(10)), IF($C1160=CHAR(10), (CHAR(10) &amp; "&lt;/p&gt;" &amp; CHAR(10) &amp; "&lt;p&gt;" &amp; CHAR(10)), "&lt;ruby&gt;" &amp; $C1160 &amp; "&lt;rt&gt;" &amp; INDIRECT( ADDRESS(ROW(), COLUMN() - $P$5) ) &amp; "&lt;/rt&gt;&lt;/ruby&gt;" &amp; CHAR(10))
)</f>
        <v>#REF!</v>
      </c>
      <c r="O1160" s="270" t="e">
        <f t="shared" ref="O1160:O1223" ca="1" si="463">IF( $U1160, ($C1160 &amp; CHAR(10)), IF($C1160=CHAR(10), (CHAR(10) &amp; "&lt;/p&gt;" &amp; CHAR(10) &amp; "&lt;p&gt;" &amp; CHAR(10)), "&lt;ruby&gt;" &amp; $C1160 &amp; "&lt;rt&gt;" &amp; INDIRECT( ADDRESS(ROW(), COLUMN() - $O$5) ) &amp; "&lt;/rt&gt;&lt;/ruby&gt;" &amp; CHAR(10)))</f>
        <v>#REF!</v>
      </c>
      <c r="P1160" s="270" t="e">
        <f t="shared" ca="1" si="454"/>
        <v>#REF!</v>
      </c>
      <c r="Q1160" s="270" t="e">
        <f t="shared" ca="1" si="454"/>
        <v>#REF!</v>
      </c>
      <c r="R1160" s="271" t="e">
        <f t="shared" ref="R1160:R1223" ca="1" si="464">IF( $U1160, ($C1160 &amp; CHAR(10)), IF($C1160=CHAR(10), (CHAR(10) &amp; "&lt;/p&gt;" &amp; CHAR(10) &amp; "&lt;p&gt;" &amp; CHAR(10)), "&lt;ruby&gt;" &amp; $C1160 &amp; "&lt;rtc&gt;" &amp; INDIRECT( ADDRESS(ROW(), COLUMN() - $R$5) ) &amp; "&lt;/rtc&gt;&lt;/ruby&gt;" &amp; CHAR(10)))</f>
        <v>#REF!</v>
      </c>
      <c r="S1160" s="271" t="e">
        <f t="shared" ref="S1160:S1223" ca="1" si="465">IF( $U1160, ($C1160 &amp; CHAR(10)), IF($C1160=CHAR(10), (CHAR(10) &amp; "&lt;/p&gt;" &amp; CHAR(10) &amp; "&lt;p&gt;" &amp; CHAR(10)), "&lt;ruby&gt;" &amp; $C1160  &amp; "&lt;rt&gt;" &amp; INDIRECT( ADDRESS(ROW(), COLUMN() - $S$4) ) &amp; "&lt;/rt&gt;" &amp; "&lt;rtc&gt;" &amp; INDIRECT( ADDRESS(ROW(), COLUMN() - $S$5) ) &amp; "&lt;/rtc&gt;&lt;/ruby&gt;"&amp; CHAR(10)))</f>
        <v>#REF!</v>
      </c>
      <c r="T1160" s="244"/>
      <c r="U1160" s="272" t="b">
        <f t="shared" ref="U1160:U1223" si="466">IFERROR( IF( MATCH($C1160, 標題符號清單, 0) &gt; 0, TRUE, FALSE), FALSE)</f>
        <v>0</v>
      </c>
      <c r="V1160" s="272" t="e">
        <f t="shared" ref="V1160:V1223" si="467">AND( NOT($U1160), $C1160&lt;&gt;"", $C1160&lt;&gt;CHAR(10) )</f>
        <v>#REF!</v>
      </c>
      <c r="W1160" s="272" t="e">
        <f t="shared" si="450"/>
        <v>#REF!</v>
      </c>
      <c r="X1160" s="272" t="e">
        <f t="shared" ref="X1160:X1223" si="468">IF( OR($U1160, NOT($V1160)), TRUE, IF($E1160="", TRUE, FALSE))</f>
        <v>#REF!</v>
      </c>
      <c r="Y1160" s="272" t="e">
        <f t="shared" ref="Y1160:Y1223" si="469">AND($V1160, $F1160="")</f>
        <v>#REF!</v>
      </c>
      <c r="Z1160" s="298"/>
      <c r="AA1160" s="305" t="e">
        <f t="shared" ref="AA1160:AA1223" si="470">IF(OR($U1160, NOT($V1160)), "", IF($D1160="", 18, MATCH($D1160, 聲母碼, 0)) )</f>
        <v>#REF!</v>
      </c>
      <c r="AB1160" s="301" t="e" cm="1">
        <f t="array" ref="AB1160">IF( $AA1160="", "", INDEX(聲母資料表, $AA1160, AB$5))</f>
        <v>#REF!</v>
      </c>
      <c r="AC1160" s="301" t="e" cm="1">
        <f t="array" ref="AC1160">IF( $AA1160="", "", INDEX(聲母資料表, $AA1160, AC$5))</f>
        <v>#REF!</v>
      </c>
      <c r="AD1160" s="305" t="e">
        <f t="shared" ref="AD1160:AD1223" si="471">IF( $X1160, "", MATCH(E1160, 韻母碼, 0) )</f>
        <v>#REF!</v>
      </c>
      <c r="AE1160" s="301" t="e" cm="1">
        <f t="array" ref="AE1160">IF( $X1160, "", INDEX(韻母資料表, AD1160, AE$5))</f>
        <v>#REF!</v>
      </c>
      <c r="AF1160" s="301" t="e" cm="1">
        <f t="array" ref="AF1160">IF( $X1160, "", INDEX(韻母資料表, AE1160, AF$5))</f>
        <v>#REF!</v>
      </c>
      <c r="AG1160" s="298"/>
      <c r="AH1160" s="301" t="e">
        <f t="array" ref="AH1160">IF( $X1160, "", IF( INDEX(韻母資料表, AD1160, $AH$5) = "入聲", TRUE, FALSE) )</f>
        <v>#REF!</v>
      </c>
      <c r="AI1160" s="302" t="e">
        <f t="shared" ref="AI1160:AI1223" si="472">IF($V1160=FALSE, "", IF($AH1160=TRUE, 4, 1))</f>
        <v>#REF!</v>
      </c>
      <c r="AJ1160" s="302" t="e">
        <f t="shared" si="451"/>
        <v>#REF!</v>
      </c>
      <c r="AK1160" s="362" t="e">
        <f t="array" ref="AK1160">IF( $X1160, "", INDEX(韻母資料表, $AD1160, $AK$5))</f>
        <v>#REF!</v>
      </c>
      <c r="AL1160" s="362" t="e">
        <f t="array" ref="AL1160">IF($X1160, "", INDEX(白話字韻母八聲調資料表, $AE1160, $AJ1160))</f>
        <v>#REF!</v>
      </c>
      <c r="AM1160" s="298"/>
      <c r="AN1160" s="362" t="e" cm="1">
        <f t="array" ref="AN1160">IF($W1160, "", INDEX(聲母資料表, $AA1160, AN$5))</f>
        <v>#REF!</v>
      </c>
      <c r="AO1160" s="367" t="e" cm="1">
        <f t="array" ref="AO1160">IF($X1160, "", INDEX(韻母資料表, $AD1160, AO$5))</f>
        <v>#REF!</v>
      </c>
      <c r="AP1160" s="362" t="e" cm="1">
        <f t="array" ref="AP1160">IF($X1160, "", INDEX(台羅韻母八聲調資料表, $AE1160, $F1160))</f>
        <v>#REF!</v>
      </c>
      <c r="AQ1160" s="298"/>
      <c r="AR1160" s="302" t="e">
        <f t="array" ref="AR1160">IF($W1160, "", INDEX(聲母資料表, $AA1160, $AR$5))</f>
        <v>#REF!</v>
      </c>
      <c r="AS1160" s="303" t="e">
        <f t="array" ref="AS1160">IF($X1160, "", INDEX(韻母資料表, $AD1160, $AS$5))</f>
        <v>#REF!</v>
      </c>
      <c r="AT1160" s="302" t="e">
        <f t="array" ref="AT1160">IF($X1160, "", INDEX(閩拼韻母八聲調資料表, $AE1160, $AJ1160))</f>
        <v>#REF!</v>
      </c>
      <c r="AV1160" s="301" t="b">
        <f t="shared" si="449"/>
        <v>0</v>
      </c>
      <c r="AW1160" s="301" t="str">
        <f>IF( $AV1160, IFERROR( IF(MATCH( $E1160, 顎音化聲母!$H$9:$H$37, 0), TRUE, FALSE), FALSE), "")</f>
        <v/>
      </c>
      <c r="AX1160" s="301" t="str">
        <f t="array" ref="AX1160">IF( AND($AV1160, $AW1160), INDEX(顎音化聲母資料表, MATCH( $D1160 &amp; $E1160, 顎音化聲母!$L$5:$L$136, 0), 3), "")</f>
        <v/>
      </c>
      <c r="AY1160" s="301" t="e">
        <f t="shared" ref="AY1160:AY1223" si="473">IF($W1160, "", AA1160)</f>
        <v>#REF!</v>
      </c>
      <c r="AZ1160" s="362" t="e">
        <f t="array" ref="AZ1160">IF($AY1160="", "", IF( $AX1160&lt;&gt;"", $AX1160,INDEX(聲母資料表, $AY1160, $AZ$5)))</f>
        <v>#REF!</v>
      </c>
      <c r="BA1160" s="362" t="e">
        <f t="array" ref="BA1160">IF($X1160, "", INDEX(方音八音反切資料表, $AE1160, $AJ1160))</f>
        <v>#REF!</v>
      </c>
    </row>
    <row r="1161" spans="2:53">
      <c r="B1161" s="307">
        <f t="shared" si="455"/>
        <v>1154</v>
      </c>
      <c r="C1161" s="404" t="e">
        <f>MID(#REF!, B1161, 1)</f>
        <v>#REF!</v>
      </c>
      <c r="D1161" s="312"/>
      <c r="E1161" s="312"/>
      <c r="F1161" s="296"/>
      <c r="G1161" s="418" t="e">
        <f t="shared" si="456"/>
        <v>#REF!</v>
      </c>
      <c r="H1161" s="269" t="e" cm="1">
        <f t="array" ref="H1161">IF( OR($U1161, NOT($V1161), $X1161), "",  $AF1161 &amp; INDEX(中文數值資料表, $AJ1161, 2) &amp; $AC1161)</f>
        <v>#REF!</v>
      </c>
      <c r="I1161" s="332" t="e">
        <f t="shared" si="457"/>
        <v>#REF!</v>
      </c>
      <c r="J1161" s="333" t="e">
        <f t="shared" si="458"/>
        <v>#REF!</v>
      </c>
      <c r="K1161" s="334" t="e">
        <f t="shared" si="459"/>
        <v>#REF!</v>
      </c>
      <c r="L1161" s="335" t="e">
        <f t="shared" si="460"/>
        <v>#REF!</v>
      </c>
      <c r="M1161" s="270" t="e">
        <f t="shared" ca="1" si="461"/>
        <v>#REF!</v>
      </c>
      <c r="N1161" s="270" t="e">
        <f t="shared" ca="1" si="462"/>
        <v>#REF!</v>
      </c>
      <c r="O1161" s="270" t="e">
        <f t="shared" ca="1" si="463"/>
        <v>#REF!</v>
      </c>
      <c r="P1161" s="270" t="e">
        <f t="shared" ca="1" si="454"/>
        <v>#REF!</v>
      </c>
      <c r="Q1161" s="270" t="e">
        <f t="shared" ca="1" si="454"/>
        <v>#REF!</v>
      </c>
      <c r="R1161" s="271" t="e">
        <f t="shared" ca="1" si="464"/>
        <v>#REF!</v>
      </c>
      <c r="S1161" s="271" t="e">
        <f t="shared" ca="1" si="465"/>
        <v>#REF!</v>
      </c>
      <c r="T1161" s="244"/>
      <c r="U1161" s="272" t="b">
        <f t="shared" si="466"/>
        <v>0</v>
      </c>
      <c r="V1161" s="272" t="e">
        <f t="shared" si="467"/>
        <v>#REF!</v>
      </c>
      <c r="W1161" s="272" t="e">
        <f t="shared" si="450"/>
        <v>#REF!</v>
      </c>
      <c r="X1161" s="272" t="e">
        <f t="shared" si="468"/>
        <v>#REF!</v>
      </c>
      <c r="Y1161" s="272" t="e">
        <f t="shared" si="469"/>
        <v>#REF!</v>
      </c>
      <c r="Z1161" s="298"/>
      <c r="AA1161" s="305" t="e">
        <f t="shared" si="470"/>
        <v>#REF!</v>
      </c>
      <c r="AB1161" s="301" t="e" cm="1">
        <f t="array" ref="AB1161">IF( $AA1161="", "", INDEX(聲母資料表, $AA1161, AB$5))</f>
        <v>#REF!</v>
      </c>
      <c r="AC1161" s="301" t="e" cm="1">
        <f t="array" ref="AC1161">IF( $AA1161="", "", INDEX(聲母資料表, $AA1161, AC$5))</f>
        <v>#REF!</v>
      </c>
      <c r="AD1161" s="305" t="e">
        <f t="shared" si="471"/>
        <v>#REF!</v>
      </c>
      <c r="AE1161" s="301" t="e" cm="1">
        <f t="array" ref="AE1161">IF( $X1161, "", INDEX(韻母資料表, AD1161, AE$5))</f>
        <v>#REF!</v>
      </c>
      <c r="AF1161" s="301" t="e" cm="1">
        <f t="array" ref="AF1161">IF( $X1161, "", INDEX(韻母資料表, AE1161, AF$5))</f>
        <v>#REF!</v>
      </c>
      <c r="AG1161" s="298"/>
      <c r="AH1161" s="301" t="e">
        <f t="array" ref="AH1161">IF( $X1161, "", IF( INDEX(韻母資料表, AD1161, $AH$5) = "入聲", TRUE, FALSE) )</f>
        <v>#REF!</v>
      </c>
      <c r="AI1161" s="302" t="e">
        <f t="shared" si="472"/>
        <v>#REF!</v>
      </c>
      <c r="AJ1161" s="302" t="e">
        <f t="shared" si="451"/>
        <v>#REF!</v>
      </c>
      <c r="AK1161" s="362" t="e">
        <f t="array" ref="AK1161">IF( $X1161, "", INDEX(韻母資料表, $AD1161, $AK$5))</f>
        <v>#REF!</v>
      </c>
      <c r="AL1161" s="362" t="e">
        <f t="array" ref="AL1161">IF($X1161, "", INDEX(白話字韻母八聲調資料表, $AE1161, $AJ1161))</f>
        <v>#REF!</v>
      </c>
      <c r="AM1161" s="298"/>
      <c r="AN1161" s="362" t="e" cm="1">
        <f t="array" ref="AN1161">IF($W1161, "", INDEX(聲母資料表, $AA1161, AN$5))</f>
        <v>#REF!</v>
      </c>
      <c r="AO1161" s="367" t="e" cm="1">
        <f t="array" ref="AO1161">IF($X1161, "", INDEX(韻母資料表, $AD1161, AO$5))</f>
        <v>#REF!</v>
      </c>
      <c r="AP1161" s="362" t="e" cm="1">
        <f t="array" ref="AP1161">IF($X1161, "", INDEX(台羅韻母八聲調資料表, $AE1161, $F1161))</f>
        <v>#REF!</v>
      </c>
      <c r="AQ1161" s="298"/>
      <c r="AR1161" s="302" t="e">
        <f t="array" ref="AR1161">IF($W1161, "", INDEX(聲母資料表, $AA1161, $AR$5))</f>
        <v>#REF!</v>
      </c>
      <c r="AS1161" s="303" t="e">
        <f t="array" ref="AS1161">IF($X1161, "", INDEX(韻母資料表, $AD1161, $AS$5))</f>
        <v>#REF!</v>
      </c>
      <c r="AT1161" s="302" t="e">
        <f t="array" ref="AT1161">IF($X1161, "", INDEX(閩拼韻母八聲調資料表, $AE1161, $AJ1161))</f>
        <v>#REF!</v>
      </c>
      <c r="AV1161" s="301" t="b">
        <f t="shared" ref="AV1161:AV1224" si="474">IF( OR($D1161="ch", $D1161="chh", $D1161="j", $D1161="s"), TRUE, FALSE)</f>
        <v>0</v>
      </c>
      <c r="AW1161" s="301" t="str">
        <f>IF( $AV1161, IFERROR( IF(MATCH( $E1161, 顎音化聲母!$H$9:$H$37, 0), TRUE, FALSE), FALSE), "")</f>
        <v/>
      </c>
      <c r="AX1161" s="301" t="str">
        <f t="array" ref="AX1161">IF( AND($AV1161, $AW1161), INDEX(顎音化聲母資料表, MATCH( $D1161 &amp; $E1161, 顎音化聲母!$L$5:$L$136, 0), 3), "")</f>
        <v/>
      </c>
      <c r="AY1161" s="301" t="e">
        <f t="shared" si="473"/>
        <v>#REF!</v>
      </c>
      <c r="AZ1161" s="362" t="e">
        <f t="array" ref="AZ1161">IF($AY1161="", "", IF( $AX1161&lt;&gt;"", $AX1161,INDEX(聲母資料表, $AY1161, $AZ$5)))</f>
        <v>#REF!</v>
      </c>
      <c r="BA1161" s="362" t="e">
        <f t="array" ref="BA1161">IF($X1161, "", INDEX(方音八音反切資料表, $AE1161, $AJ1161))</f>
        <v>#REF!</v>
      </c>
    </row>
    <row r="1162" spans="2:53">
      <c r="B1162" s="307">
        <f t="shared" si="455"/>
        <v>1155</v>
      </c>
      <c r="C1162" s="404" t="e">
        <f>MID(#REF!, B1162, 1)</f>
        <v>#REF!</v>
      </c>
      <c r="D1162" s="312"/>
      <c r="E1162" s="312"/>
      <c r="F1162" s="296"/>
      <c r="G1162" s="418" t="e">
        <f t="shared" si="456"/>
        <v>#REF!</v>
      </c>
      <c r="H1162" s="269" t="e" cm="1">
        <f t="array" ref="H1162">IF( OR($U1162, NOT($V1162), $X1162), "",  $AF1162 &amp; INDEX(中文數值資料表, $AJ1162, 2) &amp; $AC1162)</f>
        <v>#REF!</v>
      </c>
      <c r="I1162" s="332" t="e">
        <f t="shared" si="457"/>
        <v>#REF!</v>
      </c>
      <c r="J1162" s="333" t="e">
        <f t="shared" si="458"/>
        <v>#REF!</v>
      </c>
      <c r="K1162" s="334" t="e">
        <f t="shared" si="459"/>
        <v>#REF!</v>
      </c>
      <c r="L1162" s="335" t="e">
        <f t="shared" si="460"/>
        <v>#REF!</v>
      </c>
      <c r="M1162" s="270" t="e">
        <f t="shared" ca="1" si="461"/>
        <v>#REF!</v>
      </c>
      <c r="N1162" s="270" t="e">
        <f t="shared" ca="1" si="462"/>
        <v>#REF!</v>
      </c>
      <c r="O1162" s="270" t="e">
        <f t="shared" ca="1" si="463"/>
        <v>#REF!</v>
      </c>
      <c r="P1162" s="270" t="e">
        <f t="shared" ca="1" si="454"/>
        <v>#REF!</v>
      </c>
      <c r="Q1162" s="270" t="e">
        <f t="shared" ca="1" si="454"/>
        <v>#REF!</v>
      </c>
      <c r="R1162" s="271" t="e">
        <f t="shared" ca="1" si="464"/>
        <v>#REF!</v>
      </c>
      <c r="S1162" s="271" t="e">
        <f t="shared" ca="1" si="465"/>
        <v>#REF!</v>
      </c>
      <c r="T1162" s="244"/>
      <c r="U1162" s="272" t="b">
        <f t="shared" si="466"/>
        <v>0</v>
      </c>
      <c r="V1162" s="272" t="e">
        <f t="shared" si="467"/>
        <v>#REF!</v>
      </c>
      <c r="W1162" s="272" t="e">
        <f t="shared" ref="W1162:W1225" si="475">IF( OR($U1162, NOT($V1162)), TRUE, IF($D1162="", TRUE, FALSE) )</f>
        <v>#REF!</v>
      </c>
      <c r="X1162" s="272" t="e">
        <f t="shared" si="468"/>
        <v>#REF!</v>
      </c>
      <c r="Y1162" s="272" t="e">
        <f t="shared" si="469"/>
        <v>#REF!</v>
      </c>
      <c r="Z1162" s="298"/>
      <c r="AA1162" s="305" t="e">
        <f t="shared" si="470"/>
        <v>#REF!</v>
      </c>
      <c r="AB1162" s="301" t="e" cm="1">
        <f t="array" ref="AB1162">IF( $AA1162="", "", INDEX(聲母資料表, $AA1162, AB$5))</f>
        <v>#REF!</v>
      </c>
      <c r="AC1162" s="301" t="e" cm="1">
        <f t="array" ref="AC1162">IF( $AA1162="", "", INDEX(聲母資料表, $AA1162, AC$5))</f>
        <v>#REF!</v>
      </c>
      <c r="AD1162" s="305" t="e">
        <f t="shared" si="471"/>
        <v>#REF!</v>
      </c>
      <c r="AE1162" s="301" t="e" cm="1">
        <f t="array" ref="AE1162">IF( $X1162, "", INDEX(韻母資料表, AD1162, AE$5))</f>
        <v>#REF!</v>
      </c>
      <c r="AF1162" s="301" t="e" cm="1">
        <f t="array" ref="AF1162">IF( $X1162, "", INDEX(韻母資料表, AE1162, AF$5))</f>
        <v>#REF!</v>
      </c>
      <c r="AG1162" s="298"/>
      <c r="AH1162" s="301" t="e">
        <f t="array" ref="AH1162">IF( $X1162, "", IF( INDEX(韻母資料表, AD1162, $AH$5) = "入聲", TRUE, FALSE) )</f>
        <v>#REF!</v>
      </c>
      <c r="AI1162" s="302" t="e">
        <f t="shared" si="472"/>
        <v>#REF!</v>
      </c>
      <c r="AJ1162" s="302" t="e">
        <f t="shared" si="451"/>
        <v>#REF!</v>
      </c>
      <c r="AK1162" s="362" t="e">
        <f t="array" ref="AK1162">IF( $X1162, "", INDEX(韻母資料表, $AD1162, $AK$5))</f>
        <v>#REF!</v>
      </c>
      <c r="AL1162" s="362" t="e">
        <f t="array" ref="AL1162">IF($X1162, "", INDEX(白話字韻母八聲調資料表, $AE1162, $AJ1162))</f>
        <v>#REF!</v>
      </c>
      <c r="AM1162" s="298"/>
      <c r="AN1162" s="362" t="e" cm="1">
        <f t="array" ref="AN1162">IF($W1162, "", INDEX(聲母資料表, $AA1162, AN$5))</f>
        <v>#REF!</v>
      </c>
      <c r="AO1162" s="367" t="e" cm="1">
        <f t="array" ref="AO1162">IF($X1162, "", INDEX(韻母資料表, $AD1162, AO$5))</f>
        <v>#REF!</v>
      </c>
      <c r="AP1162" s="362" t="e" cm="1">
        <f t="array" ref="AP1162">IF($X1162, "", INDEX(台羅韻母八聲調資料表, $AE1162, $F1162))</f>
        <v>#REF!</v>
      </c>
      <c r="AQ1162" s="298"/>
      <c r="AR1162" s="302" t="e">
        <f t="array" ref="AR1162">IF($W1162, "", INDEX(聲母資料表, $AA1162, $AR$5))</f>
        <v>#REF!</v>
      </c>
      <c r="AS1162" s="303" t="e">
        <f t="array" ref="AS1162">IF($X1162, "", INDEX(韻母資料表, $AD1162, $AS$5))</f>
        <v>#REF!</v>
      </c>
      <c r="AT1162" s="302" t="e">
        <f t="array" ref="AT1162">IF($X1162, "", INDEX(閩拼韻母八聲調資料表, $AE1162, $AJ1162))</f>
        <v>#REF!</v>
      </c>
      <c r="AV1162" s="301" t="b">
        <f t="shared" si="474"/>
        <v>0</v>
      </c>
      <c r="AW1162" s="301" t="str">
        <f>IF( $AV1162, IFERROR( IF(MATCH( $E1162, 顎音化聲母!$H$9:$H$37, 0), TRUE, FALSE), FALSE), "")</f>
        <v/>
      </c>
      <c r="AX1162" s="301" t="str">
        <f t="array" ref="AX1162">IF( AND($AV1162, $AW1162), INDEX(顎音化聲母資料表, MATCH( $D1162 &amp; $E1162, 顎音化聲母!$L$5:$L$136, 0), 3), "")</f>
        <v/>
      </c>
      <c r="AY1162" s="301" t="e">
        <f t="shared" si="473"/>
        <v>#REF!</v>
      </c>
      <c r="AZ1162" s="362" t="e">
        <f t="array" ref="AZ1162">IF($AY1162="", "", IF( $AX1162&lt;&gt;"", $AX1162,INDEX(聲母資料表, $AY1162, $AZ$5)))</f>
        <v>#REF!</v>
      </c>
      <c r="BA1162" s="362" t="e">
        <f t="array" ref="BA1162">IF($X1162, "", INDEX(方音八音反切資料表, $AE1162, $AJ1162))</f>
        <v>#REF!</v>
      </c>
    </row>
    <row r="1163" spans="2:53">
      <c r="B1163" s="307">
        <f t="shared" si="455"/>
        <v>1156</v>
      </c>
      <c r="C1163" s="404" t="e">
        <f>MID(#REF!, B1163, 1)</f>
        <v>#REF!</v>
      </c>
      <c r="D1163" s="312"/>
      <c r="E1163" s="312"/>
      <c r="F1163" s="296"/>
      <c r="G1163" s="418" t="e">
        <f t="shared" si="456"/>
        <v>#REF!</v>
      </c>
      <c r="H1163" s="269" t="e" cm="1">
        <f t="array" ref="H1163">IF( OR($U1163, NOT($V1163), $X1163), "",  $AF1163 &amp; INDEX(中文數值資料表, $AJ1163, 2) &amp; $AC1163)</f>
        <v>#REF!</v>
      </c>
      <c r="I1163" s="332" t="e">
        <f t="shared" si="457"/>
        <v>#REF!</v>
      </c>
      <c r="J1163" s="333" t="e">
        <f t="shared" si="458"/>
        <v>#REF!</v>
      </c>
      <c r="K1163" s="334" t="e">
        <f t="shared" si="459"/>
        <v>#REF!</v>
      </c>
      <c r="L1163" s="335" t="e">
        <f t="shared" si="460"/>
        <v>#REF!</v>
      </c>
      <c r="M1163" s="270" t="e">
        <f t="shared" ca="1" si="461"/>
        <v>#REF!</v>
      </c>
      <c r="N1163" s="270" t="e">
        <f t="shared" ca="1" si="462"/>
        <v>#REF!</v>
      </c>
      <c r="O1163" s="270" t="e">
        <f t="shared" ca="1" si="463"/>
        <v>#REF!</v>
      </c>
      <c r="P1163" s="270" t="e">
        <f t="shared" ca="1" si="454"/>
        <v>#REF!</v>
      </c>
      <c r="Q1163" s="270" t="e">
        <f t="shared" ca="1" si="454"/>
        <v>#REF!</v>
      </c>
      <c r="R1163" s="271" t="e">
        <f t="shared" ca="1" si="464"/>
        <v>#REF!</v>
      </c>
      <c r="S1163" s="271" t="e">
        <f t="shared" ca="1" si="465"/>
        <v>#REF!</v>
      </c>
      <c r="T1163" s="244"/>
      <c r="U1163" s="272" t="b">
        <f t="shared" si="466"/>
        <v>0</v>
      </c>
      <c r="V1163" s="272" t="e">
        <f t="shared" si="467"/>
        <v>#REF!</v>
      </c>
      <c r="W1163" s="272" t="e">
        <f t="shared" si="475"/>
        <v>#REF!</v>
      </c>
      <c r="X1163" s="272" t="e">
        <f t="shared" si="468"/>
        <v>#REF!</v>
      </c>
      <c r="Y1163" s="272" t="e">
        <f t="shared" si="469"/>
        <v>#REF!</v>
      </c>
      <c r="Z1163" s="298"/>
      <c r="AA1163" s="305" t="e">
        <f t="shared" si="470"/>
        <v>#REF!</v>
      </c>
      <c r="AB1163" s="301" t="e" cm="1">
        <f t="array" ref="AB1163">IF( $AA1163="", "", INDEX(聲母資料表, $AA1163, AB$5))</f>
        <v>#REF!</v>
      </c>
      <c r="AC1163" s="301" t="e" cm="1">
        <f t="array" ref="AC1163">IF( $AA1163="", "", INDEX(聲母資料表, $AA1163, AC$5))</f>
        <v>#REF!</v>
      </c>
      <c r="AD1163" s="305" t="e">
        <f t="shared" si="471"/>
        <v>#REF!</v>
      </c>
      <c r="AE1163" s="301" t="e" cm="1">
        <f t="array" ref="AE1163">IF( $X1163, "", INDEX(韻母資料表, AD1163, AE$5))</f>
        <v>#REF!</v>
      </c>
      <c r="AF1163" s="301" t="e" cm="1">
        <f t="array" ref="AF1163">IF( $X1163, "", INDEX(韻母資料表, AE1163, AF$5))</f>
        <v>#REF!</v>
      </c>
      <c r="AG1163" s="298"/>
      <c r="AH1163" s="301" t="e">
        <f t="array" ref="AH1163">IF( $X1163, "", IF( INDEX(韻母資料表, AD1163, $AH$5) = "入聲", TRUE, FALSE) )</f>
        <v>#REF!</v>
      </c>
      <c r="AI1163" s="302" t="e">
        <f t="shared" si="472"/>
        <v>#REF!</v>
      </c>
      <c r="AJ1163" s="302" t="e">
        <f t="shared" si="451"/>
        <v>#REF!</v>
      </c>
      <c r="AK1163" s="362" t="e">
        <f t="array" ref="AK1163">IF( $X1163, "", INDEX(韻母資料表, $AD1163, $AK$5))</f>
        <v>#REF!</v>
      </c>
      <c r="AL1163" s="362" t="e">
        <f t="array" ref="AL1163">IF($X1163, "", INDEX(白話字韻母八聲調資料表, $AE1163, $AJ1163))</f>
        <v>#REF!</v>
      </c>
      <c r="AM1163" s="298"/>
      <c r="AN1163" s="362" t="e" cm="1">
        <f t="array" ref="AN1163">IF($W1163, "", INDEX(聲母資料表, $AA1163, AN$5))</f>
        <v>#REF!</v>
      </c>
      <c r="AO1163" s="367" t="e" cm="1">
        <f t="array" ref="AO1163">IF($X1163, "", INDEX(韻母資料表, $AD1163, AO$5))</f>
        <v>#REF!</v>
      </c>
      <c r="AP1163" s="362" t="e" cm="1">
        <f t="array" ref="AP1163">IF($X1163, "", INDEX(台羅韻母八聲調資料表, $AE1163, $F1163))</f>
        <v>#REF!</v>
      </c>
      <c r="AQ1163" s="298"/>
      <c r="AR1163" s="302" t="e">
        <f t="array" ref="AR1163">IF($W1163, "", INDEX(聲母資料表, $AA1163, $AR$5))</f>
        <v>#REF!</v>
      </c>
      <c r="AS1163" s="303" t="e">
        <f t="array" ref="AS1163">IF($X1163, "", INDEX(韻母資料表, $AD1163, $AS$5))</f>
        <v>#REF!</v>
      </c>
      <c r="AT1163" s="302" t="e">
        <f t="array" ref="AT1163">IF($X1163, "", INDEX(閩拼韻母八聲調資料表, $AE1163, $AJ1163))</f>
        <v>#REF!</v>
      </c>
      <c r="AV1163" s="301" t="b">
        <f t="shared" si="474"/>
        <v>0</v>
      </c>
      <c r="AW1163" s="301" t="str">
        <f>IF( $AV1163, IFERROR( IF(MATCH( $E1163, 顎音化聲母!$H$9:$H$37, 0), TRUE, FALSE), FALSE), "")</f>
        <v/>
      </c>
      <c r="AX1163" s="301" t="str">
        <f t="array" ref="AX1163">IF( AND($AV1163, $AW1163), INDEX(顎音化聲母資料表, MATCH( $D1163 &amp; $E1163, 顎音化聲母!$L$5:$L$136, 0), 3), "")</f>
        <v/>
      </c>
      <c r="AY1163" s="301" t="e">
        <f t="shared" si="473"/>
        <v>#REF!</v>
      </c>
      <c r="AZ1163" s="362" t="e">
        <f t="array" ref="AZ1163">IF($AY1163="", "", IF( $AX1163&lt;&gt;"", $AX1163,INDEX(聲母資料表, $AY1163, $AZ$5)))</f>
        <v>#REF!</v>
      </c>
      <c r="BA1163" s="362" t="e">
        <f t="array" ref="BA1163">IF($X1163, "", INDEX(方音八音反切資料表, $AE1163, $AJ1163))</f>
        <v>#REF!</v>
      </c>
    </row>
    <row r="1164" spans="2:53">
      <c r="B1164" s="307">
        <f t="shared" si="455"/>
        <v>1157</v>
      </c>
      <c r="C1164" s="404" t="e">
        <f>MID(#REF!, B1164, 1)</f>
        <v>#REF!</v>
      </c>
      <c r="D1164" s="312"/>
      <c r="E1164" s="312"/>
      <c r="F1164" s="296"/>
      <c r="G1164" s="418" t="e">
        <f t="shared" si="456"/>
        <v>#REF!</v>
      </c>
      <c r="H1164" s="269" t="e" cm="1">
        <f t="array" ref="H1164">IF( OR($U1164, NOT($V1164), $X1164), "",  $AF1164 &amp; INDEX(中文數值資料表, $AJ1164, 2) &amp; $AC1164)</f>
        <v>#REF!</v>
      </c>
      <c r="I1164" s="332" t="e">
        <f t="shared" si="457"/>
        <v>#REF!</v>
      </c>
      <c r="J1164" s="333" t="e">
        <f t="shared" si="458"/>
        <v>#REF!</v>
      </c>
      <c r="K1164" s="334" t="e">
        <f t="shared" si="459"/>
        <v>#REF!</v>
      </c>
      <c r="L1164" s="335" t="e">
        <f t="shared" si="460"/>
        <v>#REF!</v>
      </c>
      <c r="M1164" s="270" t="e">
        <f t="shared" ca="1" si="461"/>
        <v>#REF!</v>
      </c>
      <c r="N1164" s="270" t="e">
        <f t="shared" ca="1" si="462"/>
        <v>#REF!</v>
      </c>
      <c r="O1164" s="270" t="e">
        <f t="shared" ca="1" si="463"/>
        <v>#REF!</v>
      </c>
      <c r="P1164" s="270" t="e">
        <f t="shared" ca="1" si="454"/>
        <v>#REF!</v>
      </c>
      <c r="Q1164" s="270" t="e">
        <f t="shared" ca="1" si="454"/>
        <v>#REF!</v>
      </c>
      <c r="R1164" s="271" t="e">
        <f t="shared" ca="1" si="464"/>
        <v>#REF!</v>
      </c>
      <c r="S1164" s="271" t="e">
        <f t="shared" ca="1" si="465"/>
        <v>#REF!</v>
      </c>
      <c r="T1164" s="244"/>
      <c r="U1164" s="272" t="b">
        <f t="shared" si="466"/>
        <v>0</v>
      </c>
      <c r="V1164" s="272" t="e">
        <f t="shared" si="467"/>
        <v>#REF!</v>
      </c>
      <c r="W1164" s="272" t="e">
        <f t="shared" si="475"/>
        <v>#REF!</v>
      </c>
      <c r="X1164" s="272" t="e">
        <f t="shared" si="468"/>
        <v>#REF!</v>
      </c>
      <c r="Y1164" s="272" t="e">
        <f t="shared" si="469"/>
        <v>#REF!</v>
      </c>
      <c r="Z1164" s="298"/>
      <c r="AA1164" s="305" t="e">
        <f t="shared" si="470"/>
        <v>#REF!</v>
      </c>
      <c r="AB1164" s="301" t="e" cm="1">
        <f t="array" ref="AB1164">IF( $AA1164="", "", INDEX(聲母資料表, $AA1164, AB$5))</f>
        <v>#REF!</v>
      </c>
      <c r="AC1164" s="301" t="e" cm="1">
        <f t="array" ref="AC1164">IF( $AA1164="", "", INDEX(聲母資料表, $AA1164, AC$5))</f>
        <v>#REF!</v>
      </c>
      <c r="AD1164" s="305" t="e">
        <f t="shared" si="471"/>
        <v>#REF!</v>
      </c>
      <c r="AE1164" s="301" t="e" cm="1">
        <f t="array" ref="AE1164">IF( $X1164, "", INDEX(韻母資料表, AD1164, AE$5))</f>
        <v>#REF!</v>
      </c>
      <c r="AF1164" s="301" t="e" cm="1">
        <f t="array" ref="AF1164">IF( $X1164, "", INDEX(韻母資料表, AE1164, AF$5))</f>
        <v>#REF!</v>
      </c>
      <c r="AG1164" s="298"/>
      <c r="AH1164" s="301" t="e">
        <f t="array" ref="AH1164">IF( $X1164, "", IF( INDEX(韻母資料表, AD1164, $AH$5) = "入聲", TRUE, FALSE) )</f>
        <v>#REF!</v>
      </c>
      <c r="AI1164" s="302" t="e">
        <f t="shared" si="472"/>
        <v>#REF!</v>
      </c>
      <c r="AJ1164" s="302" t="e">
        <f t="shared" si="451"/>
        <v>#REF!</v>
      </c>
      <c r="AK1164" s="362" t="e">
        <f t="array" ref="AK1164">IF( $X1164, "", INDEX(韻母資料表, $AD1164, $AK$5))</f>
        <v>#REF!</v>
      </c>
      <c r="AL1164" s="362" t="e">
        <f t="array" ref="AL1164">IF($X1164, "", INDEX(白話字韻母八聲調資料表, $AE1164, $AJ1164))</f>
        <v>#REF!</v>
      </c>
      <c r="AM1164" s="298"/>
      <c r="AN1164" s="362" t="e" cm="1">
        <f t="array" ref="AN1164">IF($W1164, "", INDEX(聲母資料表, $AA1164, AN$5))</f>
        <v>#REF!</v>
      </c>
      <c r="AO1164" s="367" t="e" cm="1">
        <f t="array" ref="AO1164">IF($X1164, "", INDEX(韻母資料表, $AD1164, AO$5))</f>
        <v>#REF!</v>
      </c>
      <c r="AP1164" s="362" t="e" cm="1">
        <f t="array" ref="AP1164">IF($X1164, "", INDEX(台羅韻母八聲調資料表, $AE1164, $F1164))</f>
        <v>#REF!</v>
      </c>
      <c r="AQ1164" s="298"/>
      <c r="AR1164" s="302" t="e">
        <f t="array" ref="AR1164">IF($W1164, "", INDEX(聲母資料表, $AA1164, $AR$5))</f>
        <v>#REF!</v>
      </c>
      <c r="AS1164" s="303" t="e">
        <f t="array" ref="AS1164">IF($X1164, "", INDEX(韻母資料表, $AD1164, $AS$5))</f>
        <v>#REF!</v>
      </c>
      <c r="AT1164" s="302" t="e">
        <f t="array" ref="AT1164">IF($X1164, "", INDEX(閩拼韻母八聲調資料表, $AE1164, $AJ1164))</f>
        <v>#REF!</v>
      </c>
      <c r="AV1164" s="301" t="b">
        <f t="shared" si="474"/>
        <v>0</v>
      </c>
      <c r="AW1164" s="301" t="str">
        <f>IF( $AV1164, IFERROR( IF(MATCH( $E1164, 顎音化聲母!$H$9:$H$37, 0), TRUE, FALSE), FALSE), "")</f>
        <v/>
      </c>
      <c r="AX1164" s="301" t="str">
        <f t="array" ref="AX1164">IF( AND($AV1164, $AW1164), INDEX(顎音化聲母資料表, MATCH( $D1164 &amp; $E1164, 顎音化聲母!$L$5:$L$136, 0), 3), "")</f>
        <v/>
      </c>
      <c r="AY1164" s="301" t="e">
        <f t="shared" si="473"/>
        <v>#REF!</v>
      </c>
      <c r="AZ1164" s="362" t="e">
        <f t="array" ref="AZ1164">IF($AY1164="", "", IF( $AX1164&lt;&gt;"", $AX1164,INDEX(聲母資料表, $AY1164, $AZ$5)))</f>
        <v>#REF!</v>
      </c>
      <c r="BA1164" s="362" t="e">
        <f t="array" ref="BA1164">IF($X1164, "", INDEX(方音八音反切資料表, $AE1164, $AJ1164))</f>
        <v>#REF!</v>
      </c>
    </row>
    <row r="1165" spans="2:53">
      <c r="B1165" s="307">
        <f t="shared" si="455"/>
        <v>1158</v>
      </c>
      <c r="C1165" s="404" t="e">
        <f>MID(#REF!, B1165, 1)</f>
        <v>#REF!</v>
      </c>
      <c r="D1165" s="312"/>
      <c r="E1165" s="312"/>
      <c r="F1165" s="296"/>
      <c r="G1165" s="418" t="e">
        <f t="shared" si="456"/>
        <v>#REF!</v>
      </c>
      <c r="H1165" s="269" t="e" cm="1">
        <f t="array" ref="H1165">IF( OR($U1165, NOT($V1165), $X1165), "",  $AF1165 &amp; INDEX(中文數值資料表, $AJ1165, 2) &amp; $AC1165)</f>
        <v>#REF!</v>
      </c>
      <c r="I1165" s="332" t="e">
        <f t="shared" si="457"/>
        <v>#REF!</v>
      </c>
      <c r="J1165" s="333" t="e">
        <f t="shared" si="458"/>
        <v>#REF!</v>
      </c>
      <c r="K1165" s="334" t="e">
        <f t="shared" si="459"/>
        <v>#REF!</v>
      </c>
      <c r="L1165" s="335" t="e">
        <f t="shared" si="460"/>
        <v>#REF!</v>
      </c>
      <c r="M1165" s="270" t="e">
        <f t="shared" ca="1" si="461"/>
        <v>#REF!</v>
      </c>
      <c r="N1165" s="270" t="e">
        <f t="shared" ca="1" si="462"/>
        <v>#REF!</v>
      </c>
      <c r="O1165" s="270" t="e">
        <f t="shared" ca="1" si="463"/>
        <v>#REF!</v>
      </c>
      <c r="P1165" s="270" t="e">
        <f t="shared" ca="1" si="454"/>
        <v>#REF!</v>
      </c>
      <c r="Q1165" s="270" t="e">
        <f t="shared" ca="1" si="454"/>
        <v>#REF!</v>
      </c>
      <c r="R1165" s="271" t="e">
        <f t="shared" ca="1" si="464"/>
        <v>#REF!</v>
      </c>
      <c r="S1165" s="271" t="e">
        <f t="shared" ca="1" si="465"/>
        <v>#REF!</v>
      </c>
      <c r="T1165" s="244"/>
      <c r="U1165" s="272" t="b">
        <f t="shared" si="466"/>
        <v>0</v>
      </c>
      <c r="V1165" s="272" t="e">
        <f t="shared" si="467"/>
        <v>#REF!</v>
      </c>
      <c r="W1165" s="272" t="e">
        <f t="shared" si="475"/>
        <v>#REF!</v>
      </c>
      <c r="X1165" s="272" t="e">
        <f t="shared" si="468"/>
        <v>#REF!</v>
      </c>
      <c r="Y1165" s="272" t="e">
        <f t="shared" si="469"/>
        <v>#REF!</v>
      </c>
      <c r="Z1165" s="298"/>
      <c r="AA1165" s="305" t="e">
        <f t="shared" si="470"/>
        <v>#REF!</v>
      </c>
      <c r="AB1165" s="301" t="e" cm="1">
        <f t="array" ref="AB1165">IF( $AA1165="", "", INDEX(聲母資料表, $AA1165, AB$5))</f>
        <v>#REF!</v>
      </c>
      <c r="AC1165" s="301" t="e" cm="1">
        <f t="array" ref="AC1165">IF( $AA1165="", "", INDEX(聲母資料表, $AA1165, AC$5))</f>
        <v>#REF!</v>
      </c>
      <c r="AD1165" s="305" t="e">
        <f t="shared" si="471"/>
        <v>#REF!</v>
      </c>
      <c r="AE1165" s="301" t="e" cm="1">
        <f t="array" ref="AE1165">IF( $X1165, "", INDEX(韻母資料表, AD1165, AE$5))</f>
        <v>#REF!</v>
      </c>
      <c r="AF1165" s="301" t="e" cm="1">
        <f t="array" ref="AF1165">IF( $X1165, "", INDEX(韻母資料表, AE1165, AF$5))</f>
        <v>#REF!</v>
      </c>
      <c r="AG1165" s="298"/>
      <c r="AH1165" s="301" t="e">
        <f t="array" ref="AH1165">IF( $X1165, "", IF( INDEX(韻母資料表, AD1165, $AH$5) = "入聲", TRUE, FALSE) )</f>
        <v>#REF!</v>
      </c>
      <c r="AI1165" s="302" t="e">
        <f t="shared" si="472"/>
        <v>#REF!</v>
      </c>
      <c r="AJ1165" s="302" t="e">
        <f t="shared" si="451"/>
        <v>#REF!</v>
      </c>
      <c r="AK1165" s="362" t="e">
        <f t="array" ref="AK1165">IF( $X1165, "", INDEX(韻母資料表, $AD1165, $AK$5))</f>
        <v>#REF!</v>
      </c>
      <c r="AL1165" s="362" t="e">
        <f t="array" ref="AL1165">IF($X1165, "", INDEX(白話字韻母八聲調資料表, $AE1165, $AJ1165))</f>
        <v>#REF!</v>
      </c>
      <c r="AM1165" s="298"/>
      <c r="AN1165" s="362" t="e" cm="1">
        <f t="array" ref="AN1165">IF($W1165, "", INDEX(聲母資料表, $AA1165, AN$5))</f>
        <v>#REF!</v>
      </c>
      <c r="AO1165" s="367" t="e" cm="1">
        <f t="array" ref="AO1165">IF($X1165, "", INDEX(韻母資料表, $AD1165, AO$5))</f>
        <v>#REF!</v>
      </c>
      <c r="AP1165" s="362" t="e" cm="1">
        <f t="array" ref="AP1165">IF($X1165, "", INDEX(台羅韻母八聲調資料表, $AE1165, $F1165))</f>
        <v>#REF!</v>
      </c>
      <c r="AQ1165" s="298"/>
      <c r="AR1165" s="302" t="e">
        <f t="array" ref="AR1165">IF($W1165, "", INDEX(聲母資料表, $AA1165, $AR$5))</f>
        <v>#REF!</v>
      </c>
      <c r="AS1165" s="303" t="e">
        <f t="array" ref="AS1165">IF($X1165, "", INDEX(韻母資料表, $AD1165, $AS$5))</f>
        <v>#REF!</v>
      </c>
      <c r="AT1165" s="302" t="e">
        <f t="array" ref="AT1165">IF($X1165, "", INDEX(閩拼韻母八聲調資料表, $AE1165, $AJ1165))</f>
        <v>#REF!</v>
      </c>
      <c r="AV1165" s="301" t="b">
        <f t="shared" si="474"/>
        <v>0</v>
      </c>
      <c r="AW1165" s="301" t="str">
        <f>IF( $AV1165, IFERROR( IF(MATCH( $E1165, 顎音化聲母!$H$9:$H$37, 0), TRUE, FALSE), FALSE), "")</f>
        <v/>
      </c>
      <c r="AX1165" s="301" t="str">
        <f t="array" ref="AX1165">IF( AND($AV1165, $AW1165), INDEX(顎音化聲母資料表, MATCH( $D1165 &amp; $E1165, 顎音化聲母!$L$5:$L$136, 0), 3), "")</f>
        <v/>
      </c>
      <c r="AY1165" s="301" t="e">
        <f t="shared" si="473"/>
        <v>#REF!</v>
      </c>
      <c r="AZ1165" s="362" t="e">
        <f t="array" ref="AZ1165">IF($AY1165="", "", IF( $AX1165&lt;&gt;"", $AX1165,INDEX(聲母資料表, $AY1165, $AZ$5)))</f>
        <v>#REF!</v>
      </c>
      <c r="BA1165" s="362" t="e">
        <f t="array" ref="BA1165">IF($X1165, "", INDEX(方音八音反切資料表, $AE1165, $AJ1165))</f>
        <v>#REF!</v>
      </c>
    </row>
    <row r="1166" spans="2:53">
      <c r="B1166" s="307">
        <f t="shared" si="455"/>
        <v>1159</v>
      </c>
      <c r="C1166" s="404" t="e">
        <f>MID(#REF!, B1166, 1)</f>
        <v>#REF!</v>
      </c>
      <c r="D1166" s="312"/>
      <c r="E1166" s="312"/>
      <c r="F1166" s="296"/>
      <c r="G1166" s="418" t="e">
        <f t="shared" si="456"/>
        <v>#REF!</v>
      </c>
      <c r="H1166" s="269" t="e" cm="1">
        <f t="array" ref="H1166">IF( OR($U1166, NOT($V1166), $X1166), "",  $AF1166 &amp; INDEX(中文數值資料表, $AJ1166, 2) &amp; $AC1166)</f>
        <v>#REF!</v>
      </c>
      <c r="I1166" s="332" t="e">
        <f t="shared" si="457"/>
        <v>#REF!</v>
      </c>
      <c r="J1166" s="333" t="e">
        <f t="shared" si="458"/>
        <v>#REF!</v>
      </c>
      <c r="K1166" s="334" t="e">
        <f t="shared" si="459"/>
        <v>#REF!</v>
      </c>
      <c r="L1166" s="335" t="e">
        <f t="shared" si="460"/>
        <v>#REF!</v>
      </c>
      <c r="M1166" s="270" t="e">
        <f t="shared" ca="1" si="461"/>
        <v>#REF!</v>
      </c>
      <c r="N1166" s="270" t="e">
        <f t="shared" ca="1" si="462"/>
        <v>#REF!</v>
      </c>
      <c r="O1166" s="270" t="e">
        <f t="shared" ca="1" si="463"/>
        <v>#REF!</v>
      </c>
      <c r="P1166" s="270" t="e">
        <f t="shared" ca="1" si="454"/>
        <v>#REF!</v>
      </c>
      <c r="Q1166" s="270" t="e">
        <f t="shared" ca="1" si="454"/>
        <v>#REF!</v>
      </c>
      <c r="R1166" s="271" t="e">
        <f t="shared" ca="1" si="464"/>
        <v>#REF!</v>
      </c>
      <c r="S1166" s="271" t="e">
        <f t="shared" ca="1" si="465"/>
        <v>#REF!</v>
      </c>
      <c r="T1166" s="244"/>
      <c r="U1166" s="272" t="b">
        <f t="shared" si="466"/>
        <v>0</v>
      </c>
      <c r="V1166" s="272" t="e">
        <f t="shared" si="467"/>
        <v>#REF!</v>
      </c>
      <c r="W1166" s="272" t="e">
        <f t="shared" si="475"/>
        <v>#REF!</v>
      </c>
      <c r="X1166" s="272" t="e">
        <f t="shared" si="468"/>
        <v>#REF!</v>
      </c>
      <c r="Y1166" s="272" t="e">
        <f t="shared" si="469"/>
        <v>#REF!</v>
      </c>
      <c r="Z1166" s="298"/>
      <c r="AA1166" s="305" t="e">
        <f t="shared" si="470"/>
        <v>#REF!</v>
      </c>
      <c r="AB1166" s="301" t="e" cm="1">
        <f t="array" ref="AB1166">IF( $AA1166="", "", INDEX(聲母資料表, $AA1166, AB$5))</f>
        <v>#REF!</v>
      </c>
      <c r="AC1166" s="301" t="e" cm="1">
        <f t="array" ref="AC1166">IF( $AA1166="", "", INDEX(聲母資料表, $AA1166, AC$5))</f>
        <v>#REF!</v>
      </c>
      <c r="AD1166" s="305" t="e">
        <f t="shared" si="471"/>
        <v>#REF!</v>
      </c>
      <c r="AE1166" s="301" t="e" cm="1">
        <f t="array" ref="AE1166">IF( $X1166, "", INDEX(韻母資料表, AD1166, AE$5))</f>
        <v>#REF!</v>
      </c>
      <c r="AF1166" s="301" t="e" cm="1">
        <f t="array" ref="AF1166">IF( $X1166, "", INDEX(韻母資料表, AE1166, AF$5))</f>
        <v>#REF!</v>
      </c>
      <c r="AG1166" s="298"/>
      <c r="AH1166" s="301" t="e">
        <f t="array" ref="AH1166">IF( $X1166, "", IF( INDEX(韻母資料表, AD1166, $AH$5) = "入聲", TRUE, FALSE) )</f>
        <v>#REF!</v>
      </c>
      <c r="AI1166" s="302" t="e">
        <f t="shared" si="472"/>
        <v>#REF!</v>
      </c>
      <c r="AJ1166" s="302" t="e">
        <f t="shared" si="451"/>
        <v>#REF!</v>
      </c>
      <c r="AK1166" s="362" t="e">
        <f t="array" ref="AK1166">IF( $X1166, "", INDEX(韻母資料表, $AD1166, $AK$5))</f>
        <v>#REF!</v>
      </c>
      <c r="AL1166" s="362" t="e">
        <f t="array" ref="AL1166">IF($X1166, "", INDEX(白話字韻母八聲調資料表, $AE1166, $AJ1166))</f>
        <v>#REF!</v>
      </c>
      <c r="AM1166" s="298"/>
      <c r="AN1166" s="362" t="e" cm="1">
        <f t="array" ref="AN1166">IF($W1166, "", INDEX(聲母資料表, $AA1166, AN$5))</f>
        <v>#REF!</v>
      </c>
      <c r="AO1166" s="367" t="e" cm="1">
        <f t="array" ref="AO1166">IF($X1166, "", INDEX(韻母資料表, $AD1166, AO$5))</f>
        <v>#REF!</v>
      </c>
      <c r="AP1166" s="362" t="e" cm="1">
        <f t="array" ref="AP1166">IF($X1166, "", INDEX(台羅韻母八聲調資料表, $AE1166, $F1166))</f>
        <v>#REF!</v>
      </c>
      <c r="AQ1166" s="298"/>
      <c r="AR1166" s="302" t="e">
        <f t="array" ref="AR1166">IF($W1166, "", INDEX(聲母資料表, $AA1166, $AR$5))</f>
        <v>#REF!</v>
      </c>
      <c r="AS1166" s="303" t="e">
        <f t="array" ref="AS1166">IF($X1166, "", INDEX(韻母資料表, $AD1166, $AS$5))</f>
        <v>#REF!</v>
      </c>
      <c r="AT1166" s="302" t="e">
        <f t="array" ref="AT1166">IF($X1166, "", INDEX(閩拼韻母八聲調資料表, $AE1166, $AJ1166))</f>
        <v>#REF!</v>
      </c>
      <c r="AV1166" s="301" t="b">
        <f t="shared" si="474"/>
        <v>0</v>
      </c>
      <c r="AW1166" s="301" t="str">
        <f>IF( $AV1166, IFERROR( IF(MATCH( $E1166, 顎音化聲母!$H$9:$H$37, 0), TRUE, FALSE), FALSE), "")</f>
        <v/>
      </c>
      <c r="AX1166" s="301" t="str">
        <f t="array" ref="AX1166">IF( AND($AV1166, $AW1166), INDEX(顎音化聲母資料表, MATCH( $D1166 &amp; $E1166, 顎音化聲母!$L$5:$L$136, 0), 3), "")</f>
        <v/>
      </c>
      <c r="AY1166" s="301" t="e">
        <f t="shared" si="473"/>
        <v>#REF!</v>
      </c>
      <c r="AZ1166" s="362" t="e">
        <f t="array" ref="AZ1166">IF($AY1166="", "", IF( $AX1166&lt;&gt;"", $AX1166,INDEX(聲母資料表, $AY1166, $AZ$5)))</f>
        <v>#REF!</v>
      </c>
      <c r="BA1166" s="362" t="e">
        <f t="array" ref="BA1166">IF($X1166, "", INDEX(方音八音反切資料表, $AE1166, $AJ1166))</f>
        <v>#REF!</v>
      </c>
    </row>
    <row r="1167" spans="2:53">
      <c r="B1167" s="307">
        <f t="shared" si="455"/>
        <v>1160</v>
      </c>
      <c r="C1167" s="404" t="e">
        <f>MID(#REF!, B1167, 1)</f>
        <v>#REF!</v>
      </c>
      <c r="D1167" s="312"/>
      <c r="E1167" s="312"/>
      <c r="F1167" s="296"/>
      <c r="G1167" s="418" t="e">
        <f t="shared" si="456"/>
        <v>#REF!</v>
      </c>
      <c r="H1167" s="269" t="e" cm="1">
        <f t="array" ref="H1167">IF( OR($U1167, NOT($V1167), $X1167), "",  $AF1167 &amp; INDEX(中文數值資料表, $AJ1167, 2) &amp; $AC1167)</f>
        <v>#REF!</v>
      </c>
      <c r="I1167" s="332" t="e">
        <f t="shared" si="457"/>
        <v>#REF!</v>
      </c>
      <c r="J1167" s="333" t="e">
        <f t="shared" si="458"/>
        <v>#REF!</v>
      </c>
      <c r="K1167" s="334" t="e">
        <f t="shared" si="459"/>
        <v>#REF!</v>
      </c>
      <c r="L1167" s="335" t="e">
        <f t="shared" si="460"/>
        <v>#REF!</v>
      </c>
      <c r="M1167" s="270" t="e">
        <f t="shared" ca="1" si="461"/>
        <v>#REF!</v>
      </c>
      <c r="N1167" s="270" t="e">
        <f t="shared" ca="1" si="462"/>
        <v>#REF!</v>
      </c>
      <c r="O1167" s="270" t="e">
        <f t="shared" ca="1" si="463"/>
        <v>#REF!</v>
      </c>
      <c r="P1167" s="270" t="e">
        <f t="shared" ca="1" si="454"/>
        <v>#REF!</v>
      </c>
      <c r="Q1167" s="270" t="e">
        <f t="shared" ca="1" si="454"/>
        <v>#REF!</v>
      </c>
      <c r="R1167" s="271" t="e">
        <f t="shared" ca="1" si="464"/>
        <v>#REF!</v>
      </c>
      <c r="S1167" s="271" t="e">
        <f t="shared" ca="1" si="465"/>
        <v>#REF!</v>
      </c>
      <c r="T1167" s="244"/>
      <c r="U1167" s="272" t="b">
        <f t="shared" si="466"/>
        <v>0</v>
      </c>
      <c r="V1167" s="272" t="e">
        <f t="shared" si="467"/>
        <v>#REF!</v>
      </c>
      <c r="W1167" s="272" t="e">
        <f t="shared" si="475"/>
        <v>#REF!</v>
      </c>
      <c r="X1167" s="272" t="e">
        <f t="shared" si="468"/>
        <v>#REF!</v>
      </c>
      <c r="Y1167" s="272" t="e">
        <f t="shared" si="469"/>
        <v>#REF!</v>
      </c>
      <c r="Z1167" s="298"/>
      <c r="AA1167" s="305" t="e">
        <f t="shared" si="470"/>
        <v>#REF!</v>
      </c>
      <c r="AB1167" s="301" t="e" cm="1">
        <f t="array" ref="AB1167">IF( $AA1167="", "", INDEX(聲母資料表, $AA1167, AB$5))</f>
        <v>#REF!</v>
      </c>
      <c r="AC1167" s="301" t="e" cm="1">
        <f t="array" ref="AC1167">IF( $AA1167="", "", INDEX(聲母資料表, $AA1167, AC$5))</f>
        <v>#REF!</v>
      </c>
      <c r="AD1167" s="305" t="e">
        <f t="shared" si="471"/>
        <v>#REF!</v>
      </c>
      <c r="AE1167" s="301" t="e" cm="1">
        <f t="array" ref="AE1167">IF( $X1167, "", INDEX(韻母資料表, AD1167, AE$5))</f>
        <v>#REF!</v>
      </c>
      <c r="AF1167" s="301" t="e" cm="1">
        <f t="array" ref="AF1167">IF( $X1167, "", INDEX(韻母資料表, AE1167, AF$5))</f>
        <v>#REF!</v>
      </c>
      <c r="AG1167" s="298"/>
      <c r="AH1167" s="301" t="e">
        <f t="array" ref="AH1167">IF( $X1167, "", IF( INDEX(韻母資料表, AD1167, $AH$5) = "入聲", TRUE, FALSE) )</f>
        <v>#REF!</v>
      </c>
      <c r="AI1167" s="302" t="e">
        <f t="shared" si="472"/>
        <v>#REF!</v>
      </c>
      <c r="AJ1167" s="302" t="e">
        <f t="shared" si="451"/>
        <v>#REF!</v>
      </c>
      <c r="AK1167" s="362" t="e">
        <f t="array" ref="AK1167">IF( $X1167, "", INDEX(韻母資料表, $AD1167, $AK$5))</f>
        <v>#REF!</v>
      </c>
      <c r="AL1167" s="362" t="e">
        <f t="array" ref="AL1167">IF($X1167, "", INDEX(白話字韻母八聲調資料表, $AE1167, $AJ1167))</f>
        <v>#REF!</v>
      </c>
      <c r="AM1167" s="298"/>
      <c r="AN1167" s="362" t="e" cm="1">
        <f t="array" ref="AN1167">IF($W1167, "", INDEX(聲母資料表, $AA1167, AN$5))</f>
        <v>#REF!</v>
      </c>
      <c r="AO1167" s="367" t="e" cm="1">
        <f t="array" ref="AO1167">IF($X1167, "", INDEX(韻母資料表, $AD1167, AO$5))</f>
        <v>#REF!</v>
      </c>
      <c r="AP1167" s="362" t="e" cm="1">
        <f t="array" ref="AP1167">IF($X1167, "", INDEX(台羅韻母八聲調資料表, $AE1167, $F1167))</f>
        <v>#REF!</v>
      </c>
      <c r="AQ1167" s="298"/>
      <c r="AR1167" s="302" t="e">
        <f t="array" ref="AR1167">IF($W1167, "", INDEX(聲母資料表, $AA1167, $AR$5))</f>
        <v>#REF!</v>
      </c>
      <c r="AS1167" s="303" t="e">
        <f t="array" ref="AS1167">IF($X1167, "", INDEX(韻母資料表, $AD1167, $AS$5))</f>
        <v>#REF!</v>
      </c>
      <c r="AT1167" s="302" t="e">
        <f t="array" ref="AT1167">IF($X1167, "", INDEX(閩拼韻母八聲調資料表, $AE1167, $AJ1167))</f>
        <v>#REF!</v>
      </c>
      <c r="AV1167" s="301" t="b">
        <f t="shared" si="474"/>
        <v>0</v>
      </c>
      <c r="AW1167" s="301" t="str">
        <f>IF( $AV1167, IFERROR( IF(MATCH( $E1167, 顎音化聲母!$H$9:$H$37, 0), TRUE, FALSE), FALSE), "")</f>
        <v/>
      </c>
      <c r="AX1167" s="301" t="str">
        <f t="array" ref="AX1167">IF( AND($AV1167, $AW1167), INDEX(顎音化聲母資料表, MATCH( $D1167 &amp; $E1167, 顎音化聲母!$L$5:$L$136, 0), 3), "")</f>
        <v/>
      </c>
      <c r="AY1167" s="301" t="e">
        <f t="shared" si="473"/>
        <v>#REF!</v>
      </c>
      <c r="AZ1167" s="362" t="e">
        <f t="array" ref="AZ1167">IF($AY1167="", "", IF( $AX1167&lt;&gt;"", $AX1167,INDEX(聲母資料表, $AY1167, $AZ$5)))</f>
        <v>#REF!</v>
      </c>
      <c r="BA1167" s="362" t="e">
        <f t="array" ref="BA1167">IF($X1167, "", INDEX(方音八音反切資料表, $AE1167, $AJ1167))</f>
        <v>#REF!</v>
      </c>
    </row>
    <row r="1168" spans="2:53">
      <c r="B1168" s="307">
        <f t="shared" si="455"/>
        <v>1161</v>
      </c>
      <c r="C1168" s="404" t="e">
        <f>MID(#REF!, B1168, 1)</f>
        <v>#REF!</v>
      </c>
      <c r="D1168" s="312"/>
      <c r="E1168" s="312"/>
      <c r="F1168" s="296"/>
      <c r="G1168" s="418" t="e">
        <f t="shared" si="456"/>
        <v>#REF!</v>
      </c>
      <c r="H1168" s="269" t="e" cm="1">
        <f t="array" ref="H1168">IF( OR($U1168, NOT($V1168), $X1168), "",  $AF1168 &amp; INDEX(中文數值資料表, $AJ1168, 2) &amp; $AC1168)</f>
        <v>#REF!</v>
      </c>
      <c r="I1168" s="332" t="e">
        <f t="shared" si="457"/>
        <v>#REF!</v>
      </c>
      <c r="J1168" s="333" t="e">
        <f t="shared" si="458"/>
        <v>#REF!</v>
      </c>
      <c r="K1168" s="334" t="e">
        <f t="shared" si="459"/>
        <v>#REF!</v>
      </c>
      <c r="L1168" s="335" t="e">
        <f t="shared" si="460"/>
        <v>#REF!</v>
      </c>
      <c r="M1168" s="270" t="e">
        <f t="shared" ca="1" si="461"/>
        <v>#REF!</v>
      </c>
      <c r="N1168" s="270" t="e">
        <f t="shared" ca="1" si="462"/>
        <v>#REF!</v>
      </c>
      <c r="O1168" s="270" t="e">
        <f t="shared" ca="1" si="463"/>
        <v>#REF!</v>
      </c>
      <c r="P1168" s="270" t="e">
        <f t="shared" ref="P1168:Q1187" ca="1" si="476">IF( $U1168, ($C1168 &amp; CHAR(10)), IF($C1168=CHAR(10), (CHAR(10) &amp; "&lt;/p&gt;" &amp; CHAR(10) &amp; "&lt;p&gt;" &amp; CHAR(10)), "&lt;ruby&gt;" &amp; $C1168 &amp; "&lt;rt&gt;" &amp; INDIRECT( ADDRESS(ROW(), COLUMN() - $P$5) ) &amp; "&lt;/rt&gt;&lt;/ruby&gt;" &amp; CHAR(10)))</f>
        <v>#REF!</v>
      </c>
      <c r="Q1168" s="270" t="e">
        <f t="shared" ca="1" si="476"/>
        <v>#REF!</v>
      </c>
      <c r="R1168" s="271" t="e">
        <f t="shared" ca="1" si="464"/>
        <v>#REF!</v>
      </c>
      <c r="S1168" s="271" t="e">
        <f t="shared" ca="1" si="465"/>
        <v>#REF!</v>
      </c>
      <c r="T1168" s="244"/>
      <c r="U1168" s="272" t="b">
        <f t="shared" si="466"/>
        <v>0</v>
      </c>
      <c r="V1168" s="272" t="e">
        <f t="shared" si="467"/>
        <v>#REF!</v>
      </c>
      <c r="W1168" s="272" t="e">
        <f t="shared" si="475"/>
        <v>#REF!</v>
      </c>
      <c r="X1168" s="272" t="e">
        <f t="shared" si="468"/>
        <v>#REF!</v>
      </c>
      <c r="Y1168" s="272" t="e">
        <f t="shared" si="469"/>
        <v>#REF!</v>
      </c>
      <c r="Z1168" s="298"/>
      <c r="AA1168" s="305" t="e">
        <f t="shared" si="470"/>
        <v>#REF!</v>
      </c>
      <c r="AB1168" s="301" t="e" cm="1">
        <f t="array" ref="AB1168">IF( $AA1168="", "", INDEX(聲母資料表, $AA1168, AB$5))</f>
        <v>#REF!</v>
      </c>
      <c r="AC1168" s="301" t="e" cm="1">
        <f t="array" ref="AC1168">IF( $AA1168="", "", INDEX(聲母資料表, $AA1168, AC$5))</f>
        <v>#REF!</v>
      </c>
      <c r="AD1168" s="305" t="e">
        <f t="shared" si="471"/>
        <v>#REF!</v>
      </c>
      <c r="AE1168" s="301" t="e" cm="1">
        <f t="array" ref="AE1168">IF( $X1168, "", INDEX(韻母資料表, AD1168, AE$5))</f>
        <v>#REF!</v>
      </c>
      <c r="AF1168" s="301" t="e" cm="1">
        <f t="array" ref="AF1168">IF( $X1168, "", INDEX(韻母資料表, AE1168, AF$5))</f>
        <v>#REF!</v>
      </c>
      <c r="AG1168" s="298"/>
      <c r="AH1168" s="301" t="e">
        <f t="array" ref="AH1168">IF( $X1168, "", IF( INDEX(韻母資料表, AD1168, $AH$5) = "入聲", TRUE, FALSE) )</f>
        <v>#REF!</v>
      </c>
      <c r="AI1168" s="302" t="e">
        <f t="shared" si="472"/>
        <v>#REF!</v>
      </c>
      <c r="AJ1168" s="302" t="e">
        <f t="shared" si="451"/>
        <v>#REF!</v>
      </c>
      <c r="AK1168" s="362" t="e">
        <f t="array" ref="AK1168">IF( $X1168, "", INDEX(韻母資料表, $AD1168, $AK$5))</f>
        <v>#REF!</v>
      </c>
      <c r="AL1168" s="362" t="e">
        <f t="array" ref="AL1168">IF($X1168, "", INDEX(白話字韻母八聲調資料表, $AE1168, $AJ1168))</f>
        <v>#REF!</v>
      </c>
      <c r="AM1168" s="298"/>
      <c r="AN1168" s="362" t="e" cm="1">
        <f t="array" ref="AN1168">IF($W1168, "", INDEX(聲母資料表, $AA1168, AN$5))</f>
        <v>#REF!</v>
      </c>
      <c r="AO1168" s="367" t="e" cm="1">
        <f t="array" ref="AO1168">IF($X1168, "", INDEX(韻母資料表, $AD1168, AO$5))</f>
        <v>#REF!</v>
      </c>
      <c r="AP1168" s="362" t="e" cm="1">
        <f t="array" ref="AP1168">IF($X1168, "", INDEX(台羅韻母八聲調資料表, $AE1168, $F1168))</f>
        <v>#REF!</v>
      </c>
      <c r="AQ1168" s="298"/>
      <c r="AR1168" s="302" t="e">
        <f t="array" ref="AR1168">IF($W1168, "", INDEX(聲母資料表, $AA1168, $AR$5))</f>
        <v>#REF!</v>
      </c>
      <c r="AS1168" s="303" t="e">
        <f t="array" ref="AS1168">IF($X1168, "", INDEX(韻母資料表, $AD1168, $AS$5))</f>
        <v>#REF!</v>
      </c>
      <c r="AT1168" s="302" t="e">
        <f t="array" ref="AT1168">IF($X1168, "", INDEX(閩拼韻母八聲調資料表, $AE1168, $AJ1168))</f>
        <v>#REF!</v>
      </c>
      <c r="AV1168" s="301" t="b">
        <f t="shared" si="474"/>
        <v>0</v>
      </c>
      <c r="AW1168" s="301" t="str">
        <f>IF( $AV1168, IFERROR( IF(MATCH( $E1168, 顎音化聲母!$H$9:$H$37, 0), TRUE, FALSE), FALSE), "")</f>
        <v/>
      </c>
      <c r="AX1168" s="301" t="str">
        <f t="array" ref="AX1168">IF( AND($AV1168, $AW1168), INDEX(顎音化聲母資料表, MATCH( $D1168 &amp; $E1168, 顎音化聲母!$L$5:$L$136, 0), 3), "")</f>
        <v/>
      </c>
      <c r="AY1168" s="301" t="e">
        <f t="shared" si="473"/>
        <v>#REF!</v>
      </c>
      <c r="AZ1168" s="362" t="e">
        <f t="array" ref="AZ1168">IF($AY1168="", "", IF( $AX1168&lt;&gt;"", $AX1168,INDEX(聲母資料表, $AY1168, $AZ$5)))</f>
        <v>#REF!</v>
      </c>
      <c r="BA1168" s="362" t="e">
        <f t="array" ref="BA1168">IF($X1168, "", INDEX(方音八音反切資料表, $AE1168, $AJ1168))</f>
        <v>#REF!</v>
      </c>
    </row>
    <row r="1169" spans="2:53">
      <c r="B1169" s="307">
        <f t="shared" si="455"/>
        <v>1162</v>
      </c>
      <c r="C1169" s="404" t="e">
        <f>MID(#REF!, B1169, 1)</f>
        <v>#REF!</v>
      </c>
      <c r="D1169" s="312"/>
      <c r="E1169" s="312"/>
      <c r="F1169" s="296"/>
      <c r="G1169" s="418" t="e">
        <f t="shared" si="456"/>
        <v>#REF!</v>
      </c>
      <c r="H1169" s="269" t="e" cm="1">
        <f t="array" ref="H1169">IF( OR($U1169, NOT($V1169), $X1169), "",  $AF1169 &amp; INDEX(中文數值資料表, $AJ1169, 2) &amp; $AC1169)</f>
        <v>#REF!</v>
      </c>
      <c r="I1169" s="332" t="e">
        <f t="shared" si="457"/>
        <v>#REF!</v>
      </c>
      <c r="J1169" s="333" t="e">
        <f t="shared" si="458"/>
        <v>#REF!</v>
      </c>
      <c r="K1169" s="334" t="e">
        <f t="shared" si="459"/>
        <v>#REF!</v>
      </c>
      <c r="L1169" s="335" t="e">
        <f t="shared" si="460"/>
        <v>#REF!</v>
      </c>
      <c r="M1169" s="270" t="e">
        <f t="shared" ca="1" si="461"/>
        <v>#REF!</v>
      </c>
      <c r="N1169" s="270" t="e">
        <f t="shared" ca="1" si="462"/>
        <v>#REF!</v>
      </c>
      <c r="O1169" s="270" t="e">
        <f t="shared" ca="1" si="463"/>
        <v>#REF!</v>
      </c>
      <c r="P1169" s="270" t="e">
        <f t="shared" ca="1" si="476"/>
        <v>#REF!</v>
      </c>
      <c r="Q1169" s="270" t="e">
        <f t="shared" ca="1" si="476"/>
        <v>#REF!</v>
      </c>
      <c r="R1169" s="271" t="e">
        <f t="shared" ca="1" si="464"/>
        <v>#REF!</v>
      </c>
      <c r="S1169" s="271" t="e">
        <f t="shared" ca="1" si="465"/>
        <v>#REF!</v>
      </c>
      <c r="T1169" s="244"/>
      <c r="U1169" s="272" t="b">
        <f t="shared" si="466"/>
        <v>0</v>
      </c>
      <c r="V1169" s="272" t="e">
        <f t="shared" si="467"/>
        <v>#REF!</v>
      </c>
      <c r="W1169" s="272" t="e">
        <f t="shared" si="475"/>
        <v>#REF!</v>
      </c>
      <c r="X1169" s="272" t="e">
        <f t="shared" si="468"/>
        <v>#REF!</v>
      </c>
      <c r="Y1169" s="272" t="e">
        <f t="shared" si="469"/>
        <v>#REF!</v>
      </c>
      <c r="Z1169" s="298"/>
      <c r="AA1169" s="305" t="e">
        <f t="shared" si="470"/>
        <v>#REF!</v>
      </c>
      <c r="AB1169" s="301" t="e" cm="1">
        <f t="array" ref="AB1169">IF( $AA1169="", "", INDEX(聲母資料表, $AA1169, AB$5))</f>
        <v>#REF!</v>
      </c>
      <c r="AC1169" s="301" t="e" cm="1">
        <f t="array" ref="AC1169">IF( $AA1169="", "", INDEX(聲母資料表, $AA1169, AC$5))</f>
        <v>#REF!</v>
      </c>
      <c r="AD1169" s="305" t="e">
        <f t="shared" si="471"/>
        <v>#REF!</v>
      </c>
      <c r="AE1169" s="301" t="e" cm="1">
        <f t="array" ref="AE1169">IF( $X1169, "", INDEX(韻母資料表, AD1169, AE$5))</f>
        <v>#REF!</v>
      </c>
      <c r="AF1169" s="301" t="e" cm="1">
        <f t="array" ref="AF1169">IF( $X1169, "", INDEX(韻母資料表, AE1169, AF$5))</f>
        <v>#REF!</v>
      </c>
      <c r="AG1169" s="298"/>
      <c r="AH1169" s="301" t="e">
        <f t="array" ref="AH1169">IF( $X1169, "", IF( INDEX(韻母資料表, AD1169, $AH$5) = "入聲", TRUE, FALSE) )</f>
        <v>#REF!</v>
      </c>
      <c r="AI1169" s="302" t="e">
        <f t="shared" si="472"/>
        <v>#REF!</v>
      </c>
      <c r="AJ1169" s="302" t="e">
        <f t="shared" si="451"/>
        <v>#REF!</v>
      </c>
      <c r="AK1169" s="362" t="e">
        <f t="array" ref="AK1169">IF( $X1169, "", INDEX(韻母資料表, $AD1169, $AK$5))</f>
        <v>#REF!</v>
      </c>
      <c r="AL1169" s="362" t="e">
        <f t="array" ref="AL1169">IF($X1169, "", INDEX(白話字韻母八聲調資料表, $AE1169, $AJ1169))</f>
        <v>#REF!</v>
      </c>
      <c r="AM1169" s="298"/>
      <c r="AN1169" s="362" t="e" cm="1">
        <f t="array" ref="AN1169">IF($W1169, "", INDEX(聲母資料表, $AA1169, AN$5))</f>
        <v>#REF!</v>
      </c>
      <c r="AO1169" s="367" t="e" cm="1">
        <f t="array" ref="AO1169">IF($X1169, "", INDEX(韻母資料表, $AD1169, AO$5))</f>
        <v>#REF!</v>
      </c>
      <c r="AP1169" s="362" t="e" cm="1">
        <f t="array" ref="AP1169">IF($X1169, "", INDEX(台羅韻母八聲調資料表, $AE1169, $F1169))</f>
        <v>#REF!</v>
      </c>
      <c r="AQ1169" s="298"/>
      <c r="AR1169" s="302" t="e">
        <f t="array" ref="AR1169">IF($W1169, "", INDEX(聲母資料表, $AA1169, $AR$5))</f>
        <v>#REF!</v>
      </c>
      <c r="AS1169" s="303" t="e">
        <f t="array" ref="AS1169">IF($X1169, "", INDEX(韻母資料表, $AD1169, $AS$5))</f>
        <v>#REF!</v>
      </c>
      <c r="AT1169" s="302" t="e">
        <f t="array" ref="AT1169">IF($X1169, "", INDEX(閩拼韻母八聲調資料表, $AE1169, $AJ1169))</f>
        <v>#REF!</v>
      </c>
      <c r="AV1169" s="301" t="b">
        <f t="shared" si="474"/>
        <v>0</v>
      </c>
      <c r="AW1169" s="301" t="str">
        <f>IF( $AV1169, IFERROR( IF(MATCH( $E1169, 顎音化聲母!$H$9:$H$37, 0), TRUE, FALSE), FALSE), "")</f>
        <v/>
      </c>
      <c r="AX1169" s="301" t="str">
        <f t="array" ref="AX1169">IF( AND($AV1169, $AW1169), INDEX(顎音化聲母資料表, MATCH( $D1169 &amp; $E1169, 顎音化聲母!$L$5:$L$136, 0), 3), "")</f>
        <v/>
      </c>
      <c r="AY1169" s="301" t="e">
        <f t="shared" si="473"/>
        <v>#REF!</v>
      </c>
      <c r="AZ1169" s="362" t="e">
        <f t="array" ref="AZ1169">IF($AY1169="", "", IF( $AX1169&lt;&gt;"", $AX1169,INDEX(聲母資料表, $AY1169, $AZ$5)))</f>
        <v>#REF!</v>
      </c>
      <c r="BA1169" s="362" t="e">
        <f t="array" ref="BA1169">IF($X1169, "", INDEX(方音八音反切資料表, $AE1169, $AJ1169))</f>
        <v>#REF!</v>
      </c>
    </row>
    <row r="1170" spans="2:53">
      <c r="B1170" s="307">
        <f t="shared" si="455"/>
        <v>1163</v>
      </c>
      <c r="C1170" s="404" t="e">
        <f>MID(#REF!, B1170, 1)</f>
        <v>#REF!</v>
      </c>
      <c r="D1170" s="312"/>
      <c r="E1170" s="312"/>
      <c r="F1170" s="296"/>
      <c r="G1170" s="418" t="e">
        <f t="shared" si="456"/>
        <v>#REF!</v>
      </c>
      <c r="H1170" s="269" t="e" cm="1">
        <f t="array" ref="H1170">IF( OR($U1170, NOT($V1170), $X1170), "",  $AF1170 &amp; INDEX(中文數值資料表, $AJ1170, 2) &amp; $AC1170)</f>
        <v>#REF!</v>
      </c>
      <c r="I1170" s="332" t="e">
        <f t="shared" si="457"/>
        <v>#REF!</v>
      </c>
      <c r="J1170" s="333" t="e">
        <f t="shared" si="458"/>
        <v>#REF!</v>
      </c>
      <c r="K1170" s="334" t="e">
        <f t="shared" si="459"/>
        <v>#REF!</v>
      </c>
      <c r="L1170" s="335" t="e">
        <f t="shared" si="460"/>
        <v>#REF!</v>
      </c>
      <c r="M1170" s="270" t="e">
        <f t="shared" ca="1" si="461"/>
        <v>#REF!</v>
      </c>
      <c r="N1170" s="270" t="e">
        <f t="shared" ca="1" si="462"/>
        <v>#REF!</v>
      </c>
      <c r="O1170" s="270" t="e">
        <f t="shared" ca="1" si="463"/>
        <v>#REF!</v>
      </c>
      <c r="P1170" s="270" t="e">
        <f t="shared" ca="1" si="476"/>
        <v>#REF!</v>
      </c>
      <c r="Q1170" s="270" t="e">
        <f t="shared" ca="1" si="476"/>
        <v>#REF!</v>
      </c>
      <c r="R1170" s="271" t="e">
        <f t="shared" ca="1" si="464"/>
        <v>#REF!</v>
      </c>
      <c r="S1170" s="271" t="e">
        <f t="shared" ca="1" si="465"/>
        <v>#REF!</v>
      </c>
      <c r="T1170" s="244"/>
      <c r="U1170" s="272" t="b">
        <f t="shared" si="466"/>
        <v>0</v>
      </c>
      <c r="V1170" s="272" t="e">
        <f t="shared" si="467"/>
        <v>#REF!</v>
      </c>
      <c r="W1170" s="272" t="e">
        <f t="shared" si="475"/>
        <v>#REF!</v>
      </c>
      <c r="X1170" s="272" t="e">
        <f t="shared" si="468"/>
        <v>#REF!</v>
      </c>
      <c r="Y1170" s="272" t="e">
        <f t="shared" si="469"/>
        <v>#REF!</v>
      </c>
      <c r="Z1170" s="298"/>
      <c r="AA1170" s="305" t="e">
        <f t="shared" si="470"/>
        <v>#REF!</v>
      </c>
      <c r="AB1170" s="301" t="e" cm="1">
        <f t="array" ref="AB1170">IF( $AA1170="", "", INDEX(聲母資料表, $AA1170, AB$5))</f>
        <v>#REF!</v>
      </c>
      <c r="AC1170" s="301" t="e" cm="1">
        <f t="array" ref="AC1170">IF( $AA1170="", "", INDEX(聲母資料表, $AA1170, AC$5))</f>
        <v>#REF!</v>
      </c>
      <c r="AD1170" s="305" t="e">
        <f t="shared" si="471"/>
        <v>#REF!</v>
      </c>
      <c r="AE1170" s="301" t="e" cm="1">
        <f t="array" ref="AE1170">IF( $X1170, "", INDEX(韻母資料表, AD1170, AE$5))</f>
        <v>#REF!</v>
      </c>
      <c r="AF1170" s="301" t="e" cm="1">
        <f t="array" ref="AF1170">IF( $X1170, "", INDEX(韻母資料表, AE1170, AF$5))</f>
        <v>#REF!</v>
      </c>
      <c r="AG1170" s="298"/>
      <c r="AH1170" s="301" t="e">
        <f t="array" ref="AH1170">IF( $X1170, "", IF( INDEX(韻母資料表, AD1170, $AH$5) = "入聲", TRUE, FALSE) )</f>
        <v>#REF!</v>
      </c>
      <c r="AI1170" s="302" t="e">
        <f t="shared" si="472"/>
        <v>#REF!</v>
      </c>
      <c r="AJ1170" s="302" t="e">
        <f t="shared" ref="AJ1170:AJ1233" si="477">IF($U1170, "", IF($F1170="", $AI1170, $F1170))</f>
        <v>#REF!</v>
      </c>
      <c r="AK1170" s="362" t="e">
        <f t="array" ref="AK1170">IF( $X1170, "", INDEX(韻母資料表, $AD1170, $AK$5))</f>
        <v>#REF!</v>
      </c>
      <c r="AL1170" s="362" t="e">
        <f t="array" ref="AL1170">IF($X1170, "", INDEX(白話字韻母八聲調資料表, $AE1170, $AJ1170))</f>
        <v>#REF!</v>
      </c>
      <c r="AM1170" s="298"/>
      <c r="AN1170" s="362" t="e" cm="1">
        <f t="array" ref="AN1170">IF($W1170, "", INDEX(聲母資料表, $AA1170, AN$5))</f>
        <v>#REF!</v>
      </c>
      <c r="AO1170" s="367" t="e" cm="1">
        <f t="array" ref="AO1170">IF($X1170, "", INDEX(韻母資料表, $AD1170, AO$5))</f>
        <v>#REF!</v>
      </c>
      <c r="AP1170" s="362" t="e" cm="1">
        <f t="array" ref="AP1170">IF($X1170, "", INDEX(台羅韻母八聲調資料表, $AE1170, $F1170))</f>
        <v>#REF!</v>
      </c>
      <c r="AQ1170" s="298"/>
      <c r="AR1170" s="302" t="e">
        <f t="array" ref="AR1170">IF($W1170, "", INDEX(聲母資料表, $AA1170, $AR$5))</f>
        <v>#REF!</v>
      </c>
      <c r="AS1170" s="303" t="e">
        <f t="array" ref="AS1170">IF($X1170, "", INDEX(韻母資料表, $AD1170, $AS$5))</f>
        <v>#REF!</v>
      </c>
      <c r="AT1170" s="302" t="e">
        <f t="array" ref="AT1170">IF($X1170, "", INDEX(閩拼韻母八聲調資料表, $AE1170, $AJ1170))</f>
        <v>#REF!</v>
      </c>
      <c r="AV1170" s="301" t="b">
        <f t="shared" si="474"/>
        <v>0</v>
      </c>
      <c r="AW1170" s="301" t="str">
        <f>IF( $AV1170, IFERROR( IF(MATCH( $E1170, 顎音化聲母!$H$9:$H$37, 0), TRUE, FALSE), FALSE), "")</f>
        <v/>
      </c>
      <c r="AX1170" s="301" t="str">
        <f t="array" ref="AX1170">IF( AND($AV1170, $AW1170), INDEX(顎音化聲母資料表, MATCH( $D1170 &amp; $E1170, 顎音化聲母!$L$5:$L$136, 0), 3), "")</f>
        <v/>
      </c>
      <c r="AY1170" s="301" t="e">
        <f t="shared" si="473"/>
        <v>#REF!</v>
      </c>
      <c r="AZ1170" s="362" t="e">
        <f t="array" ref="AZ1170">IF($AY1170="", "", IF( $AX1170&lt;&gt;"", $AX1170,INDEX(聲母資料表, $AY1170, $AZ$5)))</f>
        <v>#REF!</v>
      </c>
      <c r="BA1170" s="362" t="e">
        <f t="array" ref="BA1170">IF($X1170, "", INDEX(方音八音反切資料表, $AE1170, $AJ1170))</f>
        <v>#REF!</v>
      </c>
    </row>
    <row r="1171" spans="2:53">
      <c r="B1171" s="307">
        <f t="shared" si="455"/>
        <v>1164</v>
      </c>
      <c r="C1171" s="404" t="e">
        <f>MID(#REF!, B1171, 1)</f>
        <v>#REF!</v>
      </c>
      <c r="D1171" s="312"/>
      <c r="E1171" s="312"/>
      <c r="F1171" s="296"/>
      <c r="G1171" s="418" t="e">
        <f t="shared" si="456"/>
        <v>#REF!</v>
      </c>
      <c r="H1171" s="269" t="e" cm="1">
        <f t="array" ref="H1171">IF( OR($U1171, NOT($V1171), $X1171), "",  $AF1171 &amp; INDEX(中文數值資料表, $AJ1171, 2) &amp; $AC1171)</f>
        <v>#REF!</v>
      </c>
      <c r="I1171" s="332" t="e">
        <f t="shared" si="457"/>
        <v>#REF!</v>
      </c>
      <c r="J1171" s="333" t="e">
        <f t="shared" si="458"/>
        <v>#REF!</v>
      </c>
      <c r="K1171" s="334" t="e">
        <f t="shared" si="459"/>
        <v>#REF!</v>
      </c>
      <c r="L1171" s="335" t="e">
        <f t="shared" si="460"/>
        <v>#REF!</v>
      </c>
      <c r="M1171" s="270" t="e">
        <f t="shared" ca="1" si="461"/>
        <v>#REF!</v>
      </c>
      <c r="N1171" s="270" t="e">
        <f t="shared" ca="1" si="462"/>
        <v>#REF!</v>
      </c>
      <c r="O1171" s="270" t="e">
        <f t="shared" ca="1" si="463"/>
        <v>#REF!</v>
      </c>
      <c r="P1171" s="270" t="e">
        <f t="shared" ca="1" si="476"/>
        <v>#REF!</v>
      </c>
      <c r="Q1171" s="270" t="e">
        <f t="shared" ca="1" si="476"/>
        <v>#REF!</v>
      </c>
      <c r="R1171" s="271" t="e">
        <f t="shared" ca="1" si="464"/>
        <v>#REF!</v>
      </c>
      <c r="S1171" s="271" t="e">
        <f t="shared" ca="1" si="465"/>
        <v>#REF!</v>
      </c>
      <c r="T1171" s="244"/>
      <c r="U1171" s="272" t="b">
        <f t="shared" si="466"/>
        <v>0</v>
      </c>
      <c r="V1171" s="272" t="e">
        <f t="shared" si="467"/>
        <v>#REF!</v>
      </c>
      <c r="W1171" s="272" t="e">
        <f t="shared" si="475"/>
        <v>#REF!</v>
      </c>
      <c r="X1171" s="272" t="e">
        <f t="shared" si="468"/>
        <v>#REF!</v>
      </c>
      <c r="Y1171" s="272" t="e">
        <f t="shared" si="469"/>
        <v>#REF!</v>
      </c>
      <c r="Z1171" s="298"/>
      <c r="AA1171" s="305" t="e">
        <f t="shared" si="470"/>
        <v>#REF!</v>
      </c>
      <c r="AB1171" s="301" t="e" cm="1">
        <f t="array" ref="AB1171">IF( $AA1171="", "", INDEX(聲母資料表, $AA1171, AB$5))</f>
        <v>#REF!</v>
      </c>
      <c r="AC1171" s="301" t="e" cm="1">
        <f t="array" ref="AC1171">IF( $AA1171="", "", INDEX(聲母資料表, $AA1171, AC$5))</f>
        <v>#REF!</v>
      </c>
      <c r="AD1171" s="305" t="e">
        <f t="shared" si="471"/>
        <v>#REF!</v>
      </c>
      <c r="AE1171" s="301" t="e" cm="1">
        <f t="array" ref="AE1171">IF( $X1171, "", INDEX(韻母資料表, AD1171, AE$5))</f>
        <v>#REF!</v>
      </c>
      <c r="AF1171" s="301" t="e" cm="1">
        <f t="array" ref="AF1171">IF( $X1171, "", INDEX(韻母資料表, AE1171, AF$5))</f>
        <v>#REF!</v>
      </c>
      <c r="AG1171" s="298"/>
      <c r="AH1171" s="301" t="e">
        <f t="array" ref="AH1171">IF( $X1171, "", IF( INDEX(韻母資料表, AD1171, $AH$5) = "入聲", TRUE, FALSE) )</f>
        <v>#REF!</v>
      </c>
      <c r="AI1171" s="302" t="e">
        <f t="shared" si="472"/>
        <v>#REF!</v>
      </c>
      <c r="AJ1171" s="302" t="e">
        <f t="shared" si="477"/>
        <v>#REF!</v>
      </c>
      <c r="AK1171" s="362" t="e">
        <f t="array" ref="AK1171">IF( $X1171, "", INDEX(韻母資料表, $AD1171, $AK$5))</f>
        <v>#REF!</v>
      </c>
      <c r="AL1171" s="362" t="e">
        <f t="array" ref="AL1171">IF($X1171, "", INDEX(白話字韻母八聲調資料表, $AE1171, $AJ1171))</f>
        <v>#REF!</v>
      </c>
      <c r="AM1171" s="298"/>
      <c r="AN1171" s="362" t="e" cm="1">
        <f t="array" ref="AN1171">IF($W1171, "", INDEX(聲母資料表, $AA1171, AN$5))</f>
        <v>#REF!</v>
      </c>
      <c r="AO1171" s="367" t="e" cm="1">
        <f t="array" ref="AO1171">IF($X1171, "", INDEX(韻母資料表, $AD1171, AO$5))</f>
        <v>#REF!</v>
      </c>
      <c r="AP1171" s="362" t="e" cm="1">
        <f t="array" ref="AP1171">IF($X1171, "", INDEX(台羅韻母八聲調資料表, $AE1171, $F1171))</f>
        <v>#REF!</v>
      </c>
      <c r="AQ1171" s="298"/>
      <c r="AR1171" s="302" t="e">
        <f t="array" ref="AR1171">IF($W1171, "", INDEX(聲母資料表, $AA1171, $AR$5))</f>
        <v>#REF!</v>
      </c>
      <c r="AS1171" s="303" t="e">
        <f t="array" ref="AS1171">IF($X1171, "", INDEX(韻母資料表, $AD1171, $AS$5))</f>
        <v>#REF!</v>
      </c>
      <c r="AT1171" s="302" t="e">
        <f t="array" ref="AT1171">IF($X1171, "", INDEX(閩拼韻母八聲調資料表, $AE1171, $AJ1171))</f>
        <v>#REF!</v>
      </c>
      <c r="AV1171" s="301" t="b">
        <f t="shared" si="474"/>
        <v>0</v>
      </c>
      <c r="AW1171" s="301" t="str">
        <f>IF( $AV1171, IFERROR( IF(MATCH( $E1171, 顎音化聲母!$H$9:$H$37, 0), TRUE, FALSE), FALSE), "")</f>
        <v/>
      </c>
      <c r="AX1171" s="301" t="str">
        <f t="array" ref="AX1171">IF( AND($AV1171, $AW1171), INDEX(顎音化聲母資料表, MATCH( $D1171 &amp; $E1171, 顎音化聲母!$L$5:$L$136, 0), 3), "")</f>
        <v/>
      </c>
      <c r="AY1171" s="301" t="e">
        <f t="shared" si="473"/>
        <v>#REF!</v>
      </c>
      <c r="AZ1171" s="362" t="e">
        <f t="array" ref="AZ1171">IF($AY1171="", "", IF( $AX1171&lt;&gt;"", $AX1171,INDEX(聲母資料表, $AY1171, $AZ$5)))</f>
        <v>#REF!</v>
      </c>
      <c r="BA1171" s="362" t="e">
        <f t="array" ref="BA1171">IF($X1171, "", INDEX(方音八音反切資料表, $AE1171, $AJ1171))</f>
        <v>#REF!</v>
      </c>
    </row>
    <row r="1172" spans="2:53">
      <c r="B1172" s="307">
        <f t="shared" si="455"/>
        <v>1165</v>
      </c>
      <c r="C1172" s="404" t="e">
        <f>MID(#REF!, B1172, 1)</f>
        <v>#REF!</v>
      </c>
      <c r="D1172" s="312"/>
      <c r="E1172" s="312"/>
      <c r="F1172" s="296"/>
      <c r="G1172" s="418" t="e">
        <f t="shared" si="456"/>
        <v>#REF!</v>
      </c>
      <c r="H1172" s="269" t="e" cm="1">
        <f t="array" ref="H1172">IF( OR($U1172, NOT($V1172), $X1172), "",  $AF1172 &amp; INDEX(中文數值資料表, $AJ1172, 2) &amp; $AC1172)</f>
        <v>#REF!</v>
      </c>
      <c r="I1172" s="332" t="e">
        <f t="shared" si="457"/>
        <v>#REF!</v>
      </c>
      <c r="J1172" s="333" t="e">
        <f t="shared" si="458"/>
        <v>#REF!</v>
      </c>
      <c r="K1172" s="334" t="e">
        <f t="shared" si="459"/>
        <v>#REF!</v>
      </c>
      <c r="L1172" s="335" t="e">
        <f t="shared" si="460"/>
        <v>#REF!</v>
      </c>
      <c r="M1172" s="270" t="e">
        <f t="shared" ca="1" si="461"/>
        <v>#REF!</v>
      </c>
      <c r="N1172" s="270" t="e">
        <f t="shared" ca="1" si="462"/>
        <v>#REF!</v>
      </c>
      <c r="O1172" s="270" t="e">
        <f t="shared" ca="1" si="463"/>
        <v>#REF!</v>
      </c>
      <c r="P1172" s="270" t="e">
        <f t="shared" ca="1" si="476"/>
        <v>#REF!</v>
      </c>
      <c r="Q1172" s="270" t="e">
        <f t="shared" ca="1" si="476"/>
        <v>#REF!</v>
      </c>
      <c r="R1172" s="271" t="e">
        <f t="shared" ca="1" si="464"/>
        <v>#REF!</v>
      </c>
      <c r="S1172" s="271" t="e">
        <f t="shared" ca="1" si="465"/>
        <v>#REF!</v>
      </c>
      <c r="T1172" s="244"/>
      <c r="U1172" s="272" t="b">
        <f t="shared" si="466"/>
        <v>0</v>
      </c>
      <c r="V1172" s="272" t="e">
        <f t="shared" si="467"/>
        <v>#REF!</v>
      </c>
      <c r="W1172" s="272" t="e">
        <f t="shared" si="475"/>
        <v>#REF!</v>
      </c>
      <c r="X1172" s="272" t="e">
        <f t="shared" si="468"/>
        <v>#REF!</v>
      </c>
      <c r="Y1172" s="272" t="e">
        <f t="shared" si="469"/>
        <v>#REF!</v>
      </c>
      <c r="Z1172" s="298"/>
      <c r="AA1172" s="305" t="e">
        <f t="shared" si="470"/>
        <v>#REF!</v>
      </c>
      <c r="AB1172" s="301" t="e" cm="1">
        <f t="array" ref="AB1172">IF( $AA1172="", "", INDEX(聲母資料表, $AA1172, AB$5))</f>
        <v>#REF!</v>
      </c>
      <c r="AC1172" s="301" t="e" cm="1">
        <f t="array" ref="AC1172">IF( $AA1172="", "", INDEX(聲母資料表, $AA1172, AC$5))</f>
        <v>#REF!</v>
      </c>
      <c r="AD1172" s="305" t="e">
        <f t="shared" si="471"/>
        <v>#REF!</v>
      </c>
      <c r="AE1172" s="301" t="e" cm="1">
        <f t="array" ref="AE1172">IF( $X1172, "", INDEX(韻母資料表, AD1172, AE$5))</f>
        <v>#REF!</v>
      </c>
      <c r="AF1172" s="301" t="e" cm="1">
        <f t="array" ref="AF1172">IF( $X1172, "", INDEX(韻母資料表, AE1172, AF$5))</f>
        <v>#REF!</v>
      </c>
      <c r="AG1172" s="298"/>
      <c r="AH1172" s="301" t="e">
        <f t="array" ref="AH1172">IF( $X1172, "", IF( INDEX(韻母資料表, AD1172, $AH$5) = "入聲", TRUE, FALSE) )</f>
        <v>#REF!</v>
      </c>
      <c r="AI1172" s="302" t="e">
        <f t="shared" si="472"/>
        <v>#REF!</v>
      </c>
      <c r="AJ1172" s="302" t="e">
        <f t="shared" si="477"/>
        <v>#REF!</v>
      </c>
      <c r="AK1172" s="362" t="e">
        <f t="array" ref="AK1172">IF( $X1172, "", INDEX(韻母資料表, $AD1172, $AK$5))</f>
        <v>#REF!</v>
      </c>
      <c r="AL1172" s="362" t="e">
        <f t="array" ref="AL1172">IF($X1172, "", INDEX(白話字韻母八聲調資料表, $AE1172, $AJ1172))</f>
        <v>#REF!</v>
      </c>
      <c r="AM1172" s="298"/>
      <c r="AN1172" s="362" t="e" cm="1">
        <f t="array" ref="AN1172">IF($W1172, "", INDEX(聲母資料表, $AA1172, AN$5))</f>
        <v>#REF!</v>
      </c>
      <c r="AO1172" s="367" t="e" cm="1">
        <f t="array" ref="AO1172">IF($X1172, "", INDEX(韻母資料表, $AD1172, AO$5))</f>
        <v>#REF!</v>
      </c>
      <c r="AP1172" s="362" t="e" cm="1">
        <f t="array" ref="AP1172">IF($X1172, "", INDEX(台羅韻母八聲調資料表, $AE1172, $F1172))</f>
        <v>#REF!</v>
      </c>
      <c r="AQ1172" s="298"/>
      <c r="AR1172" s="302" t="e">
        <f t="array" ref="AR1172">IF($W1172, "", INDEX(聲母資料表, $AA1172, $AR$5))</f>
        <v>#REF!</v>
      </c>
      <c r="AS1172" s="303" t="e">
        <f t="array" ref="AS1172">IF($X1172, "", INDEX(韻母資料表, $AD1172, $AS$5))</f>
        <v>#REF!</v>
      </c>
      <c r="AT1172" s="302" t="e">
        <f t="array" ref="AT1172">IF($X1172, "", INDEX(閩拼韻母八聲調資料表, $AE1172, $AJ1172))</f>
        <v>#REF!</v>
      </c>
      <c r="AV1172" s="301" t="b">
        <f t="shared" si="474"/>
        <v>0</v>
      </c>
      <c r="AW1172" s="301" t="str">
        <f>IF( $AV1172, IFERROR( IF(MATCH( $E1172, 顎音化聲母!$H$9:$H$37, 0), TRUE, FALSE), FALSE), "")</f>
        <v/>
      </c>
      <c r="AX1172" s="301" t="str">
        <f t="array" ref="AX1172">IF( AND($AV1172, $AW1172), INDEX(顎音化聲母資料表, MATCH( $D1172 &amp; $E1172, 顎音化聲母!$L$5:$L$136, 0), 3), "")</f>
        <v/>
      </c>
      <c r="AY1172" s="301" t="e">
        <f t="shared" si="473"/>
        <v>#REF!</v>
      </c>
      <c r="AZ1172" s="362" t="e">
        <f t="array" ref="AZ1172">IF($AY1172="", "", IF( $AX1172&lt;&gt;"", $AX1172,INDEX(聲母資料表, $AY1172, $AZ$5)))</f>
        <v>#REF!</v>
      </c>
      <c r="BA1172" s="362" t="e">
        <f t="array" ref="BA1172">IF($X1172, "", INDEX(方音八音反切資料表, $AE1172, $AJ1172))</f>
        <v>#REF!</v>
      </c>
    </row>
    <row r="1173" spans="2:53">
      <c r="B1173" s="307">
        <f t="shared" si="455"/>
        <v>1166</v>
      </c>
      <c r="C1173" s="404" t="e">
        <f>MID(#REF!, B1173, 1)</f>
        <v>#REF!</v>
      </c>
      <c r="D1173" s="312"/>
      <c r="E1173" s="312"/>
      <c r="F1173" s="296"/>
      <c r="G1173" s="418" t="e">
        <f t="shared" si="456"/>
        <v>#REF!</v>
      </c>
      <c r="H1173" s="269" t="e" cm="1">
        <f t="array" ref="H1173">IF( OR($U1173, NOT($V1173), $X1173), "",  $AF1173 &amp; INDEX(中文數值資料表, $AJ1173, 2) &amp; $AC1173)</f>
        <v>#REF!</v>
      </c>
      <c r="I1173" s="332" t="e">
        <f t="shared" si="457"/>
        <v>#REF!</v>
      </c>
      <c r="J1173" s="333" t="e">
        <f t="shared" si="458"/>
        <v>#REF!</v>
      </c>
      <c r="K1173" s="334" t="e">
        <f t="shared" si="459"/>
        <v>#REF!</v>
      </c>
      <c r="L1173" s="335" t="e">
        <f t="shared" si="460"/>
        <v>#REF!</v>
      </c>
      <c r="M1173" s="270" t="e">
        <f t="shared" ca="1" si="461"/>
        <v>#REF!</v>
      </c>
      <c r="N1173" s="270" t="e">
        <f t="shared" ca="1" si="462"/>
        <v>#REF!</v>
      </c>
      <c r="O1173" s="270" t="e">
        <f t="shared" ca="1" si="463"/>
        <v>#REF!</v>
      </c>
      <c r="P1173" s="270" t="e">
        <f t="shared" ca="1" si="476"/>
        <v>#REF!</v>
      </c>
      <c r="Q1173" s="270" t="e">
        <f t="shared" ca="1" si="476"/>
        <v>#REF!</v>
      </c>
      <c r="R1173" s="271" t="e">
        <f t="shared" ca="1" si="464"/>
        <v>#REF!</v>
      </c>
      <c r="S1173" s="271" t="e">
        <f t="shared" ca="1" si="465"/>
        <v>#REF!</v>
      </c>
      <c r="T1173" s="244"/>
      <c r="U1173" s="272" t="b">
        <f t="shared" si="466"/>
        <v>0</v>
      </c>
      <c r="V1173" s="272" t="e">
        <f t="shared" si="467"/>
        <v>#REF!</v>
      </c>
      <c r="W1173" s="272" t="e">
        <f t="shared" si="475"/>
        <v>#REF!</v>
      </c>
      <c r="X1173" s="272" t="e">
        <f t="shared" si="468"/>
        <v>#REF!</v>
      </c>
      <c r="Y1173" s="272" t="e">
        <f t="shared" si="469"/>
        <v>#REF!</v>
      </c>
      <c r="Z1173" s="298"/>
      <c r="AA1173" s="305" t="e">
        <f t="shared" si="470"/>
        <v>#REF!</v>
      </c>
      <c r="AB1173" s="301" t="e" cm="1">
        <f t="array" ref="AB1173">IF( $AA1173="", "", INDEX(聲母資料表, $AA1173, AB$5))</f>
        <v>#REF!</v>
      </c>
      <c r="AC1173" s="301" t="e" cm="1">
        <f t="array" ref="AC1173">IF( $AA1173="", "", INDEX(聲母資料表, $AA1173, AC$5))</f>
        <v>#REF!</v>
      </c>
      <c r="AD1173" s="305" t="e">
        <f t="shared" si="471"/>
        <v>#REF!</v>
      </c>
      <c r="AE1173" s="301" t="e" cm="1">
        <f t="array" ref="AE1173">IF( $X1173, "", INDEX(韻母資料表, AD1173, AE$5))</f>
        <v>#REF!</v>
      </c>
      <c r="AF1173" s="301" t="e" cm="1">
        <f t="array" ref="AF1173">IF( $X1173, "", INDEX(韻母資料表, AE1173, AF$5))</f>
        <v>#REF!</v>
      </c>
      <c r="AG1173" s="298"/>
      <c r="AH1173" s="301" t="e">
        <f t="array" ref="AH1173">IF( $X1173, "", IF( INDEX(韻母資料表, AD1173, $AH$5) = "入聲", TRUE, FALSE) )</f>
        <v>#REF!</v>
      </c>
      <c r="AI1173" s="302" t="e">
        <f t="shared" si="472"/>
        <v>#REF!</v>
      </c>
      <c r="AJ1173" s="302" t="e">
        <f t="shared" si="477"/>
        <v>#REF!</v>
      </c>
      <c r="AK1173" s="362" t="e">
        <f t="array" ref="AK1173">IF( $X1173, "", INDEX(韻母資料表, $AD1173, $AK$5))</f>
        <v>#REF!</v>
      </c>
      <c r="AL1173" s="362" t="e">
        <f t="array" ref="AL1173">IF($X1173, "", INDEX(白話字韻母八聲調資料表, $AE1173, $AJ1173))</f>
        <v>#REF!</v>
      </c>
      <c r="AM1173" s="298"/>
      <c r="AN1173" s="362" t="e" cm="1">
        <f t="array" ref="AN1173">IF($W1173, "", INDEX(聲母資料表, $AA1173, AN$5))</f>
        <v>#REF!</v>
      </c>
      <c r="AO1173" s="367" t="e" cm="1">
        <f t="array" ref="AO1173">IF($X1173, "", INDEX(韻母資料表, $AD1173, AO$5))</f>
        <v>#REF!</v>
      </c>
      <c r="AP1173" s="362" t="e" cm="1">
        <f t="array" ref="AP1173">IF($X1173, "", INDEX(台羅韻母八聲調資料表, $AE1173, $F1173))</f>
        <v>#REF!</v>
      </c>
      <c r="AQ1173" s="298"/>
      <c r="AR1173" s="302" t="e">
        <f t="array" ref="AR1173">IF($W1173, "", INDEX(聲母資料表, $AA1173, $AR$5))</f>
        <v>#REF!</v>
      </c>
      <c r="AS1173" s="303" t="e">
        <f t="array" ref="AS1173">IF($X1173, "", INDEX(韻母資料表, $AD1173, $AS$5))</f>
        <v>#REF!</v>
      </c>
      <c r="AT1173" s="302" t="e">
        <f t="array" ref="AT1173">IF($X1173, "", INDEX(閩拼韻母八聲調資料表, $AE1173, $AJ1173))</f>
        <v>#REF!</v>
      </c>
      <c r="AV1173" s="301" t="b">
        <f t="shared" si="474"/>
        <v>0</v>
      </c>
      <c r="AW1173" s="301" t="str">
        <f>IF( $AV1173, IFERROR( IF(MATCH( $E1173, 顎音化聲母!$H$9:$H$37, 0), TRUE, FALSE), FALSE), "")</f>
        <v/>
      </c>
      <c r="AX1173" s="301" t="str">
        <f t="array" ref="AX1173">IF( AND($AV1173, $AW1173), INDEX(顎音化聲母資料表, MATCH( $D1173 &amp; $E1173, 顎音化聲母!$L$5:$L$136, 0), 3), "")</f>
        <v/>
      </c>
      <c r="AY1173" s="301" t="e">
        <f t="shared" si="473"/>
        <v>#REF!</v>
      </c>
      <c r="AZ1173" s="362" t="e">
        <f t="array" ref="AZ1173">IF($AY1173="", "", IF( $AX1173&lt;&gt;"", $AX1173,INDEX(聲母資料表, $AY1173, $AZ$5)))</f>
        <v>#REF!</v>
      </c>
      <c r="BA1173" s="362" t="e">
        <f t="array" ref="BA1173">IF($X1173, "", INDEX(方音八音反切資料表, $AE1173, $AJ1173))</f>
        <v>#REF!</v>
      </c>
    </row>
    <row r="1174" spans="2:53">
      <c r="B1174" s="307">
        <f t="shared" si="455"/>
        <v>1167</v>
      </c>
      <c r="C1174" s="404" t="e">
        <f>MID(#REF!, B1174, 1)</f>
        <v>#REF!</v>
      </c>
      <c r="D1174" s="312"/>
      <c r="E1174" s="312"/>
      <c r="F1174" s="296"/>
      <c r="G1174" s="418" t="e">
        <f t="shared" si="456"/>
        <v>#REF!</v>
      </c>
      <c r="H1174" s="269" t="e" cm="1">
        <f t="array" ref="H1174">IF( OR($U1174, NOT($V1174), $X1174), "",  $AF1174 &amp; INDEX(中文數值資料表, $AJ1174, 2) &amp; $AC1174)</f>
        <v>#REF!</v>
      </c>
      <c r="I1174" s="332" t="e">
        <f t="shared" si="457"/>
        <v>#REF!</v>
      </c>
      <c r="J1174" s="333" t="e">
        <f t="shared" si="458"/>
        <v>#REF!</v>
      </c>
      <c r="K1174" s="334" t="e">
        <f t="shared" si="459"/>
        <v>#REF!</v>
      </c>
      <c r="L1174" s="335" t="e">
        <f t="shared" si="460"/>
        <v>#REF!</v>
      </c>
      <c r="M1174" s="270" t="e">
        <f t="shared" ca="1" si="461"/>
        <v>#REF!</v>
      </c>
      <c r="N1174" s="270" t="e">
        <f t="shared" ca="1" si="462"/>
        <v>#REF!</v>
      </c>
      <c r="O1174" s="270" t="e">
        <f t="shared" ca="1" si="463"/>
        <v>#REF!</v>
      </c>
      <c r="P1174" s="270" t="e">
        <f t="shared" ca="1" si="476"/>
        <v>#REF!</v>
      </c>
      <c r="Q1174" s="270" t="e">
        <f t="shared" ca="1" si="476"/>
        <v>#REF!</v>
      </c>
      <c r="R1174" s="271" t="e">
        <f t="shared" ca="1" si="464"/>
        <v>#REF!</v>
      </c>
      <c r="S1174" s="271" t="e">
        <f t="shared" ca="1" si="465"/>
        <v>#REF!</v>
      </c>
      <c r="T1174" s="244"/>
      <c r="U1174" s="272" t="b">
        <f t="shared" si="466"/>
        <v>0</v>
      </c>
      <c r="V1174" s="272" t="e">
        <f t="shared" si="467"/>
        <v>#REF!</v>
      </c>
      <c r="W1174" s="272" t="e">
        <f t="shared" si="475"/>
        <v>#REF!</v>
      </c>
      <c r="X1174" s="272" t="e">
        <f t="shared" si="468"/>
        <v>#REF!</v>
      </c>
      <c r="Y1174" s="272" t="e">
        <f t="shared" si="469"/>
        <v>#REF!</v>
      </c>
      <c r="Z1174" s="298"/>
      <c r="AA1174" s="305" t="e">
        <f t="shared" si="470"/>
        <v>#REF!</v>
      </c>
      <c r="AB1174" s="301" t="e" cm="1">
        <f t="array" ref="AB1174">IF( $AA1174="", "", INDEX(聲母資料表, $AA1174, AB$5))</f>
        <v>#REF!</v>
      </c>
      <c r="AC1174" s="301" t="e" cm="1">
        <f t="array" ref="AC1174">IF( $AA1174="", "", INDEX(聲母資料表, $AA1174, AC$5))</f>
        <v>#REF!</v>
      </c>
      <c r="AD1174" s="305" t="e">
        <f t="shared" si="471"/>
        <v>#REF!</v>
      </c>
      <c r="AE1174" s="301" t="e" cm="1">
        <f t="array" ref="AE1174">IF( $X1174, "", INDEX(韻母資料表, AD1174, AE$5))</f>
        <v>#REF!</v>
      </c>
      <c r="AF1174" s="301" t="e" cm="1">
        <f t="array" ref="AF1174">IF( $X1174, "", INDEX(韻母資料表, AE1174, AF$5))</f>
        <v>#REF!</v>
      </c>
      <c r="AG1174" s="298"/>
      <c r="AH1174" s="301" t="e">
        <f t="array" ref="AH1174">IF( $X1174, "", IF( INDEX(韻母資料表, AD1174, $AH$5) = "入聲", TRUE, FALSE) )</f>
        <v>#REF!</v>
      </c>
      <c r="AI1174" s="302" t="e">
        <f t="shared" si="472"/>
        <v>#REF!</v>
      </c>
      <c r="AJ1174" s="302" t="e">
        <f t="shared" si="477"/>
        <v>#REF!</v>
      </c>
      <c r="AK1174" s="362" t="e">
        <f t="array" ref="AK1174">IF( $X1174, "", INDEX(韻母資料表, $AD1174, $AK$5))</f>
        <v>#REF!</v>
      </c>
      <c r="AL1174" s="362" t="e">
        <f t="array" ref="AL1174">IF($X1174, "", INDEX(白話字韻母八聲調資料表, $AE1174, $AJ1174))</f>
        <v>#REF!</v>
      </c>
      <c r="AM1174" s="298"/>
      <c r="AN1174" s="362" t="e" cm="1">
        <f t="array" ref="AN1174">IF($W1174, "", INDEX(聲母資料表, $AA1174, AN$5))</f>
        <v>#REF!</v>
      </c>
      <c r="AO1174" s="367" t="e" cm="1">
        <f t="array" ref="AO1174">IF($X1174, "", INDEX(韻母資料表, $AD1174, AO$5))</f>
        <v>#REF!</v>
      </c>
      <c r="AP1174" s="362" t="e" cm="1">
        <f t="array" ref="AP1174">IF($X1174, "", INDEX(台羅韻母八聲調資料表, $AE1174, $F1174))</f>
        <v>#REF!</v>
      </c>
      <c r="AQ1174" s="298"/>
      <c r="AR1174" s="302" t="e">
        <f t="array" ref="AR1174">IF($W1174, "", INDEX(聲母資料表, $AA1174, $AR$5))</f>
        <v>#REF!</v>
      </c>
      <c r="AS1174" s="303" t="e">
        <f t="array" ref="AS1174">IF($X1174, "", INDEX(韻母資料表, $AD1174, $AS$5))</f>
        <v>#REF!</v>
      </c>
      <c r="AT1174" s="302" t="e">
        <f t="array" ref="AT1174">IF($X1174, "", INDEX(閩拼韻母八聲調資料表, $AE1174, $AJ1174))</f>
        <v>#REF!</v>
      </c>
      <c r="AV1174" s="301" t="b">
        <f t="shared" si="474"/>
        <v>0</v>
      </c>
      <c r="AW1174" s="301" t="str">
        <f>IF( $AV1174, IFERROR( IF(MATCH( $E1174, 顎音化聲母!$H$9:$H$37, 0), TRUE, FALSE), FALSE), "")</f>
        <v/>
      </c>
      <c r="AX1174" s="301" t="str">
        <f t="array" ref="AX1174">IF( AND($AV1174, $AW1174), INDEX(顎音化聲母資料表, MATCH( $D1174 &amp; $E1174, 顎音化聲母!$L$5:$L$136, 0), 3), "")</f>
        <v/>
      </c>
      <c r="AY1174" s="301" t="e">
        <f t="shared" si="473"/>
        <v>#REF!</v>
      </c>
      <c r="AZ1174" s="362" t="e">
        <f t="array" ref="AZ1174">IF($AY1174="", "", IF( $AX1174&lt;&gt;"", $AX1174,INDEX(聲母資料表, $AY1174, $AZ$5)))</f>
        <v>#REF!</v>
      </c>
      <c r="BA1174" s="362" t="e">
        <f t="array" ref="BA1174">IF($X1174, "", INDEX(方音八音反切資料表, $AE1174, $AJ1174))</f>
        <v>#REF!</v>
      </c>
    </row>
    <row r="1175" spans="2:53">
      <c r="B1175" s="307">
        <f t="shared" si="455"/>
        <v>1168</v>
      </c>
      <c r="C1175" s="404" t="e">
        <f>MID(#REF!, B1175, 1)</f>
        <v>#REF!</v>
      </c>
      <c r="D1175" s="312"/>
      <c r="E1175" s="312"/>
      <c r="F1175" s="296"/>
      <c r="G1175" s="418" t="e">
        <f t="shared" si="456"/>
        <v>#REF!</v>
      </c>
      <c r="H1175" s="269" t="e" cm="1">
        <f t="array" ref="H1175">IF( OR($U1175, NOT($V1175), $X1175), "",  $AF1175 &amp; INDEX(中文數值資料表, $AJ1175, 2) &amp; $AC1175)</f>
        <v>#REF!</v>
      </c>
      <c r="I1175" s="332" t="e">
        <f t="shared" si="457"/>
        <v>#REF!</v>
      </c>
      <c r="J1175" s="333" t="e">
        <f t="shared" si="458"/>
        <v>#REF!</v>
      </c>
      <c r="K1175" s="334" t="e">
        <f t="shared" si="459"/>
        <v>#REF!</v>
      </c>
      <c r="L1175" s="335" t="e">
        <f t="shared" si="460"/>
        <v>#REF!</v>
      </c>
      <c r="M1175" s="270" t="e">
        <f t="shared" ca="1" si="461"/>
        <v>#REF!</v>
      </c>
      <c r="N1175" s="270" t="e">
        <f t="shared" ca="1" si="462"/>
        <v>#REF!</v>
      </c>
      <c r="O1175" s="270" t="e">
        <f t="shared" ca="1" si="463"/>
        <v>#REF!</v>
      </c>
      <c r="P1175" s="270" t="e">
        <f t="shared" ca="1" si="476"/>
        <v>#REF!</v>
      </c>
      <c r="Q1175" s="270" t="e">
        <f t="shared" ca="1" si="476"/>
        <v>#REF!</v>
      </c>
      <c r="R1175" s="271" t="e">
        <f t="shared" ca="1" si="464"/>
        <v>#REF!</v>
      </c>
      <c r="S1175" s="271" t="e">
        <f t="shared" ca="1" si="465"/>
        <v>#REF!</v>
      </c>
      <c r="T1175" s="244"/>
      <c r="U1175" s="272" t="b">
        <f t="shared" si="466"/>
        <v>0</v>
      </c>
      <c r="V1175" s="272" t="e">
        <f t="shared" si="467"/>
        <v>#REF!</v>
      </c>
      <c r="W1175" s="272" t="e">
        <f t="shared" si="475"/>
        <v>#REF!</v>
      </c>
      <c r="X1175" s="272" t="e">
        <f t="shared" si="468"/>
        <v>#REF!</v>
      </c>
      <c r="Y1175" s="272" t="e">
        <f t="shared" si="469"/>
        <v>#REF!</v>
      </c>
      <c r="Z1175" s="298"/>
      <c r="AA1175" s="305" t="e">
        <f t="shared" si="470"/>
        <v>#REF!</v>
      </c>
      <c r="AB1175" s="301" t="e" cm="1">
        <f t="array" ref="AB1175">IF( $AA1175="", "", INDEX(聲母資料表, $AA1175, AB$5))</f>
        <v>#REF!</v>
      </c>
      <c r="AC1175" s="301" t="e" cm="1">
        <f t="array" ref="AC1175">IF( $AA1175="", "", INDEX(聲母資料表, $AA1175, AC$5))</f>
        <v>#REF!</v>
      </c>
      <c r="AD1175" s="305" t="e">
        <f t="shared" si="471"/>
        <v>#REF!</v>
      </c>
      <c r="AE1175" s="301" t="e" cm="1">
        <f t="array" ref="AE1175">IF( $X1175, "", INDEX(韻母資料表, AD1175, AE$5))</f>
        <v>#REF!</v>
      </c>
      <c r="AF1175" s="301" t="e" cm="1">
        <f t="array" ref="AF1175">IF( $X1175, "", INDEX(韻母資料表, AE1175, AF$5))</f>
        <v>#REF!</v>
      </c>
      <c r="AG1175" s="298"/>
      <c r="AH1175" s="301" t="e">
        <f t="array" ref="AH1175">IF( $X1175, "", IF( INDEX(韻母資料表, AD1175, $AH$5) = "入聲", TRUE, FALSE) )</f>
        <v>#REF!</v>
      </c>
      <c r="AI1175" s="302" t="e">
        <f t="shared" si="472"/>
        <v>#REF!</v>
      </c>
      <c r="AJ1175" s="302" t="e">
        <f t="shared" si="477"/>
        <v>#REF!</v>
      </c>
      <c r="AK1175" s="362" t="e">
        <f t="array" ref="AK1175">IF( $X1175, "", INDEX(韻母資料表, $AD1175, $AK$5))</f>
        <v>#REF!</v>
      </c>
      <c r="AL1175" s="362" t="e">
        <f t="array" ref="AL1175">IF($X1175, "", INDEX(白話字韻母八聲調資料表, $AE1175, $AJ1175))</f>
        <v>#REF!</v>
      </c>
      <c r="AM1175" s="298"/>
      <c r="AN1175" s="362" t="e" cm="1">
        <f t="array" ref="AN1175">IF($W1175, "", INDEX(聲母資料表, $AA1175, AN$5))</f>
        <v>#REF!</v>
      </c>
      <c r="AO1175" s="367" t="e" cm="1">
        <f t="array" ref="AO1175">IF($X1175, "", INDEX(韻母資料表, $AD1175, AO$5))</f>
        <v>#REF!</v>
      </c>
      <c r="AP1175" s="362" t="e" cm="1">
        <f t="array" ref="AP1175">IF($X1175, "", INDEX(台羅韻母八聲調資料表, $AE1175, $F1175))</f>
        <v>#REF!</v>
      </c>
      <c r="AQ1175" s="298"/>
      <c r="AR1175" s="302" t="e">
        <f t="array" ref="AR1175">IF($W1175, "", INDEX(聲母資料表, $AA1175, $AR$5))</f>
        <v>#REF!</v>
      </c>
      <c r="AS1175" s="303" t="e">
        <f t="array" ref="AS1175">IF($X1175, "", INDEX(韻母資料表, $AD1175, $AS$5))</f>
        <v>#REF!</v>
      </c>
      <c r="AT1175" s="302" t="e">
        <f t="array" ref="AT1175">IF($X1175, "", INDEX(閩拼韻母八聲調資料表, $AE1175, $AJ1175))</f>
        <v>#REF!</v>
      </c>
      <c r="AV1175" s="301" t="b">
        <f t="shared" si="474"/>
        <v>0</v>
      </c>
      <c r="AW1175" s="301" t="str">
        <f>IF( $AV1175, IFERROR( IF(MATCH( $E1175, 顎音化聲母!$H$9:$H$37, 0), TRUE, FALSE), FALSE), "")</f>
        <v/>
      </c>
      <c r="AX1175" s="301" t="str">
        <f t="array" ref="AX1175">IF( AND($AV1175, $AW1175), INDEX(顎音化聲母資料表, MATCH( $D1175 &amp; $E1175, 顎音化聲母!$L$5:$L$136, 0), 3), "")</f>
        <v/>
      </c>
      <c r="AY1175" s="301" t="e">
        <f t="shared" si="473"/>
        <v>#REF!</v>
      </c>
      <c r="AZ1175" s="362" t="e">
        <f t="array" ref="AZ1175">IF($AY1175="", "", IF( $AX1175&lt;&gt;"", $AX1175,INDEX(聲母資料表, $AY1175, $AZ$5)))</f>
        <v>#REF!</v>
      </c>
      <c r="BA1175" s="362" t="e">
        <f t="array" ref="BA1175">IF($X1175, "", INDEX(方音八音反切資料表, $AE1175, $AJ1175))</f>
        <v>#REF!</v>
      </c>
    </row>
    <row r="1176" spans="2:53">
      <c r="B1176" s="307">
        <f t="shared" si="455"/>
        <v>1169</v>
      </c>
      <c r="C1176" s="404" t="e">
        <f>MID(#REF!, B1176, 1)</f>
        <v>#REF!</v>
      </c>
      <c r="D1176" s="312"/>
      <c r="E1176" s="312"/>
      <c r="F1176" s="296"/>
      <c r="G1176" s="418" t="e">
        <f t="shared" si="456"/>
        <v>#REF!</v>
      </c>
      <c r="H1176" s="269" t="e" cm="1">
        <f t="array" ref="H1176">IF( OR($U1176, NOT($V1176), $X1176), "",  $AF1176 &amp; INDEX(中文數值資料表, $AJ1176, 2) &amp; $AC1176)</f>
        <v>#REF!</v>
      </c>
      <c r="I1176" s="332" t="e">
        <f t="shared" si="457"/>
        <v>#REF!</v>
      </c>
      <c r="J1176" s="333" t="e">
        <f t="shared" si="458"/>
        <v>#REF!</v>
      </c>
      <c r="K1176" s="334" t="e">
        <f t="shared" si="459"/>
        <v>#REF!</v>
      </c>
      <c r="L1176" s="335" t="e">
        <f t="shared" si="460"/>
        <v>#REF!</v>
      </c>
      <c r="M1176" s="270" t="e">
        <f t="shared" ca="1" si="461"/>
        <v>#REF!</v>
      </c>
      <c r="N1176" s="270" t="e">
        <f t="shared" ca="1" si="462"/>
        <v>#REF!</v>
      </c>
      <c r="O1176" s="270" t="e">
        <f t="shared" ca="1" si="463"/>
        <v>#REF!</v>
      </c>
      <c r="P1176" s="270" t="e">
        <f t="shared" ca="1" si="476"/>
        <v>#REF!</v>
      </c>
      <c r="Q1176" s="270" t="e">
        <f t="shared" ca="1" si="476"/>
        <v>#REF!</v>
      </c>
      <c r="R1176" s="271" t="e">
        <f t="shared" ca="1" si="464"/>
        <v>#REF!</v>
      </c>
      <c r="S1176" s="271" t="e">
        <f t="shared" ca="1" si="465"/>
        <v>#REF!</v>
      </c>
      <c r="T1176" s="244"/>
      <c r="U1176" s="272" t="b">
        <f t="shared" si="466"/>
        <v>0</v>
      </c>
      <c r="V1176" s="272" t="e">
        <f t="shared" si="467"/>
        <v>#REF!</v>
      </c>
      <c r="W1176" s="272" t="e">
        <f t="shared" si="475"/>
        <v>#REF!</v>
      </c>
      <c r="X1176" s="272" t="e">
        <f t="shared" si="468"/>
        <v>#REF!</v>
      </c>
      <c r="Y1176" s="272" t="e">
        <f t="shared" si="469"/>
        <v>#REF!</v>
      </c>
      <c r="Z1176" s="298"/>
      <c r="AA1176" s="305" t="e">
        <f t="shared" si="470"/>
        <v>#REF!</v>
      </c>
      <c r="AB1176" s="301" t="e" cm="1">
        <f t="array" ref="AB1176">IF( $AA1176="", "", INDEX(聲母資料表, $AA1176, AB$5))</f>
        <v>#REF!</v>
      </c>
      <c r="AC1176" s="301" t="e" cm="1">
        <f t="array" ref="AC1176">IF( $AA1176="", "", INDEX(聲母資料表, $AA1176, AC$5))</f>
        <v>#REF!</v>
      </c>
      <c r="AD1176" s="305" t="e">
        <f t="shared" si="471"/>
        <v>#REF!</v>
      </c>
      <c r="AE1176" s="301" t="e" cm="1">
        <f t="array" ref="AE1176">IF( $X1176, "", INDEX(韻母資料表, AD1176, AE$5))</f>
        <v>#REF!</v>
      </c>
      <c r="AF1176" s="301" t="e" cm="1">
        <f t="array" ref="AF1176">IF( $X1176, "", INDEX(韻母資料表, AE1176, AF$5))</f>
        <v>#REF!</v>
      </c>
      <c r="AG1176" s="298"/>
      <c r="AH1176" s="301" t="e">
        <f t="array" ref="AH1176">IF( $X1176, "", IF( INDEX(韻母資料表, AD1176, $AH$5) = "入聲", TRUE, FALSE) )</f>
        <v>#REF!</v>
      </c>
      <c r="AI1176" s="302" t="e">
        <f t="shared" si="472"/>
        <v>#REF!</v>
      </c>
      <c r="AJ1176" s="302" t="e">
        <f t="shared" si="477"/>
        <v>#REF!</v>
      </c>
      <c r="AK1176" s="362" t="e">
        <f t="array" ref="AK1176">IF( $X1176, "", INDEX(韻母資料表, $AD1176, $AK$5))</f>
        <v>#REF!</v>
      </c>
      <c r="AL1176" s="362" t="e">
        <f t="array" ref="AL1176">IF($X1176, "", INDEX(白話字韻母八聲調資料表, $AE1176, $AJ1176))</f>
        <v>#REF!</v>
      </c>
      <c r="AM1176" s="298"/>
      <c r="AN1176" s="362" t="e" cm="1">
        <f t="array" ref="AN1176">IF($W1176, "", INDEX(聲母資料表, $AA1176, AN$5))</f>
        <v>#REF!</v>
      </c>
      <c r="AO1176" s="367" t="e" cm="1">
        <f t="array" ref="AO1176">IF($X1176, "", INDEX(韻母資料表, $AD1176, AO$5))</f>
        <v>#REF!</v>
      </c>
      <c r="AP1176" s="362" t="e" cm="1">
        <f t="array" ref="AP1176">IF($X1176, "", INDEX(台羅韻母八聲調資料表, $AE1176, $F1176))</f>
        <v>#REF!</v>
      </c>
      <c r="AQ1176" s="298"/>
      <c r="AR1176" s="302" t="e">
        <f t="array" ref="AR1176">IF($W1176, "", INDEX(聲母資料表, $AA1176, $AR$5))</f>
        <v>#REF!</v>
      </c>
      <c r="AS1176" s="303" t="e">
        <f t="array" ref="AS1176">IF($X1176, "", INDEX(韻母資料表, $AD1176, $AS$5))</f>
        <v>#REF!</v>
      </c>
      <c r="AT1176" s="302" t="e">
        <f t="array" ref="AT1176">IF($X1176, "", INDEX(閩拼韻母八聲調資料表, $AE1176, $AJ1176))</f>
        <v>#REF!</v>
      </c>
      <c r="AV1176" s="301" t="b">
        <f t="shared" si="474"/>
        <v>0</v>
      </c>
      <c r="AW1176" s="301" t="str">
        <f>IF( $AV1176, IFERROR( IF(MATCH( $E1176, 顎音化聲母!$H$9:$H$37, 0), TRUE, FALSE), FALSE), "")</f>
        <v/>
      </c>
      <c r="AX1176" s="301" t="str">
        <f t="array" ref="AX1176">IF( AND($AV1176, $AW1176), INDEX(顎音化聲母資料表, MATCH( $D1176 &amp; $E1176, 顎音化聲母!$L$5:$L$136, 0), 3), "")</f>
        <v/>
      </c>
      <c r="AY1176" s="301" t="e">
        <f t="shared" si="473"/>
        <v>#REF!</v>
      </c>
      <c r="AZ1176" s="362" t="e">
        <f t="array" ref="AZ1176">IF($AY1176="", "", IF( $AX1176&lt;&gt;"", $AX1176,INDEX(聲母資料表, $AY1176, $AZ$5)))</f>
        <v>#REF!</v>
      </c>
      <c r="BA1176" s="362" t="e">
        <f t="array" ref="BA1176">IF($X1176, "", INDEX(方音八音反切資料表, $AE1176, $AJ1176))</f>
        <v>#REF!</v>
      </c>
    </row>
    <row r="1177" spans="2:53">
      <c r="B1177" s="307">
        <f t="shared" si="455"/>
        <v>1170</v>
      </c>
      <c r="C1177" s="404" t="e">
        <f>MID(#REF!, B1177, 1)</f>
        <v>#REF!</v>
      </c>
      <c r="D1177" s="312"/>
      <c r="E1177" s="312"/>
      <c r="F1177" s="296"/>
      <c r="G1177" s="418" t="e">
        <f t="shared" si="456"/>
        <v>#REF!</v>
      </c>
      <c r="H1177" s="269" t="e" cm="1">
        <f t="array" ref="H1177">IF( OR($U1177, NOT($V1177), $X1177), "",  $AF1177 &amp; INDEX(中文數值資料表, $AJ1177, 2) &amp; $AC1177)</f>
        <v>#REF!</v>
      </c>
      <c r="I1177" s="332" t="e">
        <f t="shared" si="457"/>
        <v>#REF!</v>
      </c>
      <c r="J1177" s="333" t="e">
        <f t="shared" si="458"/>
        <v>#REF!</v>
      </c>
      <c r="K1177" s="334" t="e">
        <f t="shared" si="459"/>
        <v>#REF!</v>
      </c>
      <c r="L1177" s="335" t="e">
        <f t="shared" si="460"/>
        <v>#REF!</v>
      </c>
      <c r="M1177" s="270" t="e">
        <f t="shared" ca="1" si="461"/>
        <v>#REF!</v>
      </c>
      <c r="N1177" s="270" t="e">
        <f t="shared" ca="1" si="462"/>
        <v>#REF!</v>
      </c>
      <c r="O1177" s="270" t="e">
        <f t="shared" ca="1" si="463"/>
        <v>#REF!</v>
      </c>
      <c r="P1177" s="270" t="e">
        <f t="shared" ca="1" si="476"/>
        <v>#REF!</v>
      </c>
      <c r="Q1177" s="270" t="e">
        <f t="shared" ca="1" si="476"/>
        <v>#REF!</v>
      </c>
      <c r="R1177" s="271" t="e">
        <f t="shared" ca="1" si="464"/>
        <v>#REF!</v>
      </c>
      <c r="S1177" s="271" t="e">
        <f t="shared" ca="1" si="465"/>
        <v>#REF!</v>
      </c>
      <c r="T1177" s="244"/>
      <c r="U1177" s="272" t="b">
        <f t="shared" si="466"/>
        <v>0</v>
      </c>
      <c r="V1177" s="272" t="e">
        <f t="shared" si="467"/>
        <v>#REF!</v>
      </c>
      <c r="W1177" s="272" t="e">
        <f t="shared" si="475"/>
        <v>#REF!</v>
      </c>
      <c r="X1177" s="272" t="e">
        <f t="shared" si="468"/>
        <v>#REF!</v>
      </c>
      <c r="Y1177" s="272" t="e">
        <f t="shared" si="469"/>
        <v>#REF!</v>
      </c>
      <c r="Z1177" s="298"/>
      <c r="AA1177" s="305" t="e">
        <f t="shared" si="470"/>
        <v>#REF!</v>
      </c>
      <c r="AB1177" s="301" t="e" cm="1">
        <f t="array" ref="AB1177">IF( $AA1177="", "", INDEX(聲母資料表, $AA1177, AB$5))</f>
        <v>#REF!</v>
      </c>
      <c r="AC1177" s="301" t="e" cm="1">
        <f t="array" ref="AC1177">IF( $AA1177="", "", INDEX(聲母資料表, $AA1177, AC$5))</f>
        <v>#REF!</v>
      </c>
      <c r="AD1177" s="305" t="e">
        <f t="shared" si="471"/>
        <v>#REF!</v>
      </c>
      <c r="AE1177" s="301" t="e" cm="1">
        <f t="array" ref="AE1177">IF( $X1177, "", INDEX(韻母資料表, AD1177, AE$5))</f>
        <v>#REF!</v>
      </c>
      <c r="AF1177" s="301" t="e" cm="1">
        <f t="array" ref="AF1177">IF( $X1177, "", INDEX(韻母資料表, AE1177, AF$5))</f>
        <v>#REF!</v>
      </c>
      <c r="AG1177" s="298"/>
      <c r="AH1177" s="301" t="e">
        <f t="array" ref="AH1177">IF( $X1177, "", IF( INDEX(韻母資料表, AD1177, $AH$5) = "入聲", TRUE, FALSE) )</f>
        <v>#REF!</v>
      </c>
      <c r="AI1177" s="302" t="e">
        <f t="shared" si="472"/>
        <v>#REF!</v>
      </c>
      <c r="AJ1177" s="302" t="e">
        <f t="shared" si="477"/>
        <v>#REF!</v>
      </c>
      <c r="AK1177" s="362" t="e">
        <f t="array" ref="AK1177">IF( $X1177, "", INDEX(韻母資料表, $AD1177, $AK$5))</f>
        <v>#REF!</v>
      </c>
      <c r="AL1177" s="362" t="e">
        <f t="array" ref="AL1177">IF($X1177, "", INDEX(白話字韻母八聲調資料表, $AE1177, $AJ1177))</f>
        <v>#REF!</v>
      </c>
      <c r="AM1177" s="298"/>
      <c r="AN1177" s="362" t="e" cm="1">
        <f t="array" ref="AN1177">IF($W1177, "", INDEX(聲母資料表, $AA1177, AN$5))</f>
        <v>#REF!</v>
      </c>
      <c r="AO1177" s="367" t="e" cm="1">
        <f t="array" ref="AO1177">IF($X1177, "", INDEX(韻母資料表, $AD1177, AO$5))</f>
        <v>#REF!</v>
      </c>
      <c r="AP1177" s="362" t="e" cm="1">
        <f t="array" ref="AP1177">IF($X1177, "", INDEX(台羅韻母八聲調資料表, $AE1177, $F1177))</f>
        <v>#REF!</v>
      </c>
      <c r="AQ1177" s="298"/>
      <c r="AR1177" s="302" t="e">
        <f t="array" ref="AR1177">IF($W1177, "", INDEX(聲母資料表, $AA1177, $AR$5))</f>
        <v>#REF!</v>
      </c>
      <c r="AS1177" s="303" t="e">
        <f t="array" ref="AS1177">IF($X1177, "", INDEX(韻母資料表, $AD1177, $AS$5))</f>
        <v>#REF!</v>
      </c>
      <c r="AT1177" s="302" t="e">
        <f t="array" ref="AT1177">IF($X1177, "", INDEX(閩拼韻母八聲調資料表, $AE1177, $AJ1177))</f>
        <v>#REF!</v>
      </c>
      <c r="AV1177" s="301" t="b">
        <f t="shared" si="474"/>
        <v>0</v>
      </c>
      <c r="AW1177" s="301" t="str">
        <f>IF( $AV1177, IFERROR( IF(MATCH( $E1177, 顎音化聲母!$H$9:$H$37, 0), TRUE, FALSE), FALSE), "")</f>
        <v/>
      </c>
      <c r="AX1177" s="301" t="str">
        <f t="array" ref="AX1177">IF( AND($AV1177, $AW1177), INDEX(顎音化聲母資料表, MATCH( $D1177 &amp; $E1177, 顎音化聲母!$L$5:$L$136, 0), 3), "")</f>
        <v/>
      </c>
      <c r="AY1177" s="301" t="e">
        <f t="shared" si="473"/>
        <v>#REF!</v>
      </c>
      <c r="AZ1177" s="362" t="e">
        <f t="array" ref="AZ1177">IF($AY1177="", "", IF( $AX1177&lt;&gt;"", $AX1177,INDEX(聲母資料表, $AY1177, $AZ$5)))</f>
        <v>#REF!</v>
      </c>
      <c r="BA1177" s="362" t="e">
        <f t="array" ref="BA1177">IF($X1177, "", INDEX(方音八音反切資料表, $AE1177, $AJ1177))</f>
        <v>#REF!</v>
      </c>
    </row>
    <row r="1178" spans="2:53">
      <c r="B1178" s="307">
        <f t="shared" si="455"/>
        <v>1171</v>
      </c>
      <c r="C1178" s="404" t="e">
        <f>MID(#REF!, B1178, 1)</f>
        <v>#REF!</v>
      </c>
      <c r="D1178" s="312"/>
      <c r="E1178" s="312"/>
      <c r="F1178" s="296"/>
      <c r="G1178" s="418" t="e">
        <f t="shared" si="456"/>
        <v>#REF!</v>
      </c>
      <c r="H1178" s="269" t="e" cm="1">
        <f t="array" ref="H1178">IF( OR($U1178, NOT($V1178), $X1178), "",  $AF1178 &amp; INDEX(中文數值資料表, $AJ1178, 2) &amp; $AC1178)</f>
        <v>#REF!</v>
      </c>
      <c r="I1178" s="332" t="e">
        <f t="shared" si="457"/>
        <v>#REF!</v>
      </c>
      <c r="J1178" s="333" t="e">
        <f t="shared" si="458"/>
        <v>#REF!</v>
      </c>
      <c r="K1178" s="334" t="e">
        <f t="shared" si="459"/>
        <v>#REF!</v>
      </c>
      <c r="L1178" s="335" t="e">
        <f t="shared" si="460"/>
        <v>#REF!</v>
      </c>
      <c r="M1178" s="270" t="e">
        <f t="shared" ca="1" si="461"/>
        <v>#REF!</v>
      </c>
      <c r="N1178" s="270" t="e">
        <f t="shared" ca="1" si="462"/>
        <v>#REF!</v>
      </c>
      <c r="O1178" s="270" t="e">
        <f t="shared" ca="1" si="463"/>
        <v>#REF!</v>
      </c>
      <c r="P1178" s="270" t="e">
        <f t="shared" ca="1" si="476"/>
        <v>#REF!</v>
      </c>
      <c r="Q1178" s="270" t="e">
        <f t="shared" ca="1" si="476"/>
        <v>#REF!</v>
      </c>
      <c r="R1178" s="271" t="e">
        <f t="shared" ca="1" si="464"/>
        <v>#REF!</v>
      </c>
      <c r="S1178" s="271" t="e">
        <f t="shared" ca="1" si="465"/>
        <v>#REF!</v>
      </c>
      <c r="T1178" s="244"/>
      <c r="U1178" s="272" t="b">
        <f t="shared" si="466"/>
        <v>0</v>
      </c>
      <c r="V1178" s="272" t="e">
        <f t="shared" si="467"/>
        <v>#REF!</v>
      </c>
      <c r="W1178" s="272" t="e">
        <f t="shared" si="475"/>
        <v>#REF!</v>
      </c>
      <c r="X1178" s="272" t="e">
        <f t="shared" si="468"/>
        <v>#REF!</v>
      </c>
      <c r="Y1178" s="272" t="e">
        <f t="shared" si="469"/>
        <v>#REF!</v>
      </c>
      <c r="Z1178" s="298"/>
      <c r="AA1178" s="305" t="e">
        <f t="shared" si="470"/>
        <v>#REF!</v>
      </c>
      <c r="AB1178" s="301" t="e" cm="1">
        <f t="array" ref="AB1178">IF( $AA1178="", "", INDEX(聲母資料表, $AA1178, AB$5))</f>
        <v>#REF!</v>
      </c>
      <c r="AC1178" s="301" t="e" cm="1">
        <f t="array" ref="AC1178">IF( $AA1178="", "", INDEX(聲母資料表, $AA1178, AC$5))</f>
        <v>#REF!</v>
      </c>
      <c r="AD1178" s="305" t="e">
        <f t="shared" si="471"/>
        <v>#REF!</v>
      </c>
      <c r="AE1178" s="301" t="e" cm="1">
        <f t="array" ref="AE1178">IF( $X1178, "", INDEX(韻母資料表, AD1178, AE$5))</f>
        <v>#REF!</v>
      </c>
      <c r="AF1178" s="301" t="e" cm="1">
        <f t="array" ref="AF1178">IF( $X1178, "", INDEX(韻母資料表, AE1178, AF$5))</f>
        <v>#REF!</v>
      </c>
      <c r="AG1178" s="298"/>
      <c r="AH1178" s="301" t="e">
        <f t="array" ref="AH1178">IF( $X1178, "", IF( INDEX(韻母資料表, AD1178, $AH$5) = "入聲", TRUE, FALSE) )</f>
        <v>#REF!</v>
      </c>
      <c r="AI1178" s="302" t="e">
        <f t="shared" si="472"/>
        <v>#REF!</v>
      </c>
      <c r="AJ1178" s="302" t="e">
        <f t="shared" si="477"/>
        <v>#REF!</v>
      </c>
      <c r="AK1178" s="362" t="e">
        <f t="array" ref="AK1178">IF( $X1178, "", INDEX(韻母資料表, $AD1178, $AK$5))</f>
        <v>#REF!</v>
      </c>
      <c r="AL1178" s="362" t="e">
        <f t="array" ref="AL1178">IF($X1178, "", INDEX(白話字韻母八聲調資料表, $AE1178, $AJ1178))</f>
        <v>#REF!</v>
      </c>
      <c r="AM1178" s="298"/>
      <c r="AN1178" s="362" t="e" cm="1">
        <f t="array" ref="AN1178">IF($W1178, "", INDEX(聲母資料表, $AA1178, AN$5))</f>
        <v>#REF!</v>
      </c>
      <c r="AO1178" s="367" t="e" cm="1">
        <f t="array" ref="AO1178">IF($X1178, "", INDEX(韻母資料表, $AD1178, AO$5))</f>
        <v>#REF!</v>
      </c>
      <c r="AP1178" s="362" t="e" cm="1">
        <f t="array" ref="AP1178">IF($X1178, "", INDEX(台羅韻母八聲調資料表, $AE1178, $F1178))</f>
        <v>#REF!</v>
      </c>
      <c r="AQ1178" s="298"/>
      <c r="AR1178" s="302" t="e">
        <f t="array" ref="AR1178">IF($W1178, "", INDEX(聲母資料表, $AA1178, $AR$5))</f>
        <v>#REF!</v>
      </c>
      <c r="AS1178" s="303" t="e">
        <f t="array" ref="AS1178">IF($X1178, "", INDEX(韻母資料表, $AD1178, $AS$5))</f>
        <v>#REF!</v>
      </c>
      <c r="AT1178" s="302" t="e">
        <f t="array" ref="AT1178">IF($X1178, "", INDEX(閩拼韻母八聲調資料表, $AE1178, $AJ1178))</f>
        <v>#REF!</v>
      </c>
      <c r="AV1178" s="301" t="b">
        <f t="shared" si="474"/>
        <v>0</v>
      </c>
      <c r="AW1178" s="301" t="str">
        <f>IF( $AV1178, IFERROR( IF(MATCH( $E1178, 顎音化聲母!$H$9:$H$37, 0), TRUE, FALSE), FALSE), "")</f>
        <v/>
      </c>
      <c r="AX1178" s="301" t="str">
        <f t="array" ref="AX1178">IF( AND($AV1178, $AW1178), INDEX(顎音化聲母資料表, MATCH( $D1178 &amp; $E1178, 顎音化聲母!$L$5:$L$136, 0), 3), "")</f>
        <v/>
      </c>
      <c r="AY1178" s="301" t="e">
        <f t="shared" si="473"/>
        <v>#REF!</v>
      </c>
      <c r="AZ1178" s="362" t="e">
        <f t="array" ref="AZ1178">IF($AY1178="", "", IF( $AX1178&lt;&gt;"", $AX1178,INDEX(聲母資料表, $AY1178, $AZ$5)))</f>
        <v>#REF!</v>
      </c>
      <c r="BA1178" s="362" t="e">
        <f t="array" ref="BA1178">IF($X1178, "", INDEX(方音八音反切資料表, $AE1178, $AJ1178))</f>
        <v>#REF!</v>
      </c>
    </row>
    <row r="1179" spans="2:53">
      <c r="B1179" s="307">
        <f t="shared" si="455"/>
        <v>1172</v>
      </c>
      <c r="C1179" s="404" t="e">
        <f>MID(#REF!, B1179, 1)</f>
        <v>#REF!</v>
      </c>
      <c r="D1179" s="312"/>
      <c r="E1179" s="312"/>
      <c r="F1179" s="296"/>
      <c r="G1179" s="418" t="e">
        <f t="shared" si="456"/>
        <v>#REF!</v>
      </c>
      <c r="H1179" s="269" t="e" cm="1">
        <f t="array" ref="H1179">IF( OR($U1179, NOT($V1179), $X1179), "",  $AF1179 &amp; INDEX(中文數值資料表, $AJ1179, 2) &amp; $AC1179)</f>
        <v>#REF!</v>
      </c>
      <c r="I1179" s="332" t="e">
        <f t="shared" si="457"/>
        <v>#REF!</v>
      </c>
      <c r="J1179" s="333" t="e">
        <f t="shared" si="458"/>
        <v>#REF!</v>
      </c>
      <c r="K1179" s="334" t="e">
        <f t="shared" si="459"/>
        <v>#REF!</v>
      </c>
      <c r="L1179" s="335" t="e">
        <f t="shared" si="460"/>
        <v>#REF!</v>
      </c>
      <c r="M1179" s="270" t="e">
        <f t="shared" ca="1" si="461"/>
        <v>#REF!</v>
      </c>
      <c r="N1179" s="270" t="e">
        <f t="shared" ca="1" si="462"/>
        <v>#REF!</v>
      </c>
      <c r="O1179" s="270" t="e">
        <f t="shared" ca="1" si="463"/>
        <v>#REF!</v>
      </c>
      <c r="P1179" s="270" t="e">
        <f t="shared" ca="1" si="476"/>
        <v>#REF!</v>
      </c>
      <c r="Q1179" s="270" t="e">
        <f t="shared" ca="1" si="476"/>
        <v>#REF!</v>
      </c>
      <c r="R1179" s="271" t="e">
        <f t="shared" ca="1" si="464"/>
        <v>#REF!</v>
      </c>
      <c r="S1179" s="271" t="e">
        <f t="shared" ca="1" si="465"/>
        <v>#REF!</v>
      </c>
      <c r="T1179" s="244"/>
      <c r="U1179" s="272" t="b">
        <f t="shared" si="466"/>
        <v>0</v>
      </c>
      <c r="V1179" s="272" t="e">
        <f t="shared" si="467"/>
        <v>#REF!</v>
      </c>
      <c r="W1179" s="272" t="e">
        <f t="shared" si="475"/>
        <v>#REF!</v>
      </c>
      <c r="X1179" s="272" t="e">
        <f t="shared" si="468"/>
        <v>#REF!</v>
      </c>
      <c r="Y1179" s="272" t="e">
        <f t="shared" si="469"/>
        <v>#REF!</v>
      </c>
      <c r="Z1179" s="298"/>
      <c r="AA1179" s="305" t="e">
        <f t="shared" si="470"/>
        <v>#REF!</v>
      </c>
      <c r="AB1179" s="301" t="e" cm="1">
        <f t="array" ref="AB1179">IF( $AA1179="", "", INDEX(聲母資料表, $AA1179, AB$5))</f>
        <v>#REF!</v>
      </c>
      <c r="AC1179" s="301" t="e" cm="1">
        <f t="array" ref="AC1179">IF( $AA1179="", "", INDEX(聲母資料表, $AA1179, AC$5))</f>
        <v>#REF!</v>
      </c>
      <c r="AD1179" s="305" t="e">
        <f t="shared" si="471"/>
        <v>#REF!</v>
      </c>
      <c r="AE1179" s="301" t="e" cm="1">
        <f t="array" ref="AE1179">IF( $X1179, "", INDEX(韻母資料表, AD1179, AE$5))</f>
        <v>#REF!</v>
      </c>
      <c r="AF1179" s="301" t="e" cm="1">
        <f t="array" ref="AF1179">IF( $X1179, "", INDEX(韻母資料表, AE1179, AF$5))</f>
        <v>#REF!</v>
      </c>
      <c r="AG1179" s="298"/>
      <c r="AH1179" s="301" t="e">
        <f t="array" ref="AH1179">IF( $X1179, "", IF( INDEX(韻母資料表, AD1179, $AH$5) = "入聲", TRUE, FALSE) )</f>
        <v>#REF!</v>
      </c>
      <c r="AI1179" s="302" t="e">
        <f t="shared" si="472"/>
        <v>#REF!</v>
      </c>
      <c r="AJ1179" s="302" t="e">
        <f t="shared" si="477"/>
        <v>#REF!</v>
      </c>
      <c r="AK1179" s="362" t="e">
        <f t="array" ref="AK1179">IF( $X1179, "", INDEX(韻母資料表, $AD1179, $AK$5))</f>
        <v>#REF!</v>
      </c>
      <c r="AL1179" s="362" t="e">
        <f t="array" ref="AL1179">IF($X1179, "", INDEX(白話字韻母八聲調資料表, $AE1179, $AJ1179))</f>
        <v>#REF!</v>
      </c>
      <c r="AM1179" s="298"/>
      <c r="AN1179" s="362" t="e" cm="1">
        <f t="array" ref="AN1179">IF($W1179, "", INDEX(聲母資料表, $AA1179, AN$5))</f>
        <v>#REF!</v>
      </c>
      <c r="AO1179" s="367" t="e" cm="1">
        <f t="array" ref="AO1179">IF($X1179, "", INDEX(韻母資料表, $AD1179, AO$5))</f>
        <v>#REF!</v>
      </c>
      <c r="AP1179" s="362" t="e" cm="1">
        <f t="array" ref="AP1179">IF($X1179, "", INDEX(台羅韻母八聲調資料表, $AE1179, $F1179))</f>
        <v>#REF!</v>
      </c>
      <c r="AQ1179" s="298"/>
      <c r="AR1179" s="302" t="e">
        <f t="array" ref="AR1179">IF($W1179, "", INDEX(聲母資料表, $AA1179, $AR$5))</f>
        <v>#REF!</v>
      </c>
      <c r="AS1179" s="303" t="e">
        <f t="array" ref="AS1179">IF($X1179, "", INDEX(韻母資料表, $AD1179, $AS$5))</f>
        <v>#REF!</v>
      </c>
      <c r="AT1179" s="302" t="e">
        <f t="array" ref="AT1179">IF($X1179, "", INDEX(閩拼韻母八聲調資料表, $AE1179, $AJ1179))</f>
        <v>#REF!</v>
      </c>
      <c r="AV1179" s="301" t="b">
        <f t="shared" si="474"/>
        <v>0</v>
      </c>
      <c r="AW1179" s="301" t="str">
        <f>IF( $AV1179, IFERROR( IF(MATCH( $E1179, 顎音化聲母!$H$9:$H$37, 0), TRUE, FALSE), FALSE), "")</f>
        <v/>
      </c>
      <c r="AX1179" s="301" t="str">
        <f t="array" ref="AX1179">IF( AND($AV1179, $AW1179), INDEX(顎音化聲母資料表, MATCH( $D1179 &amp; $E1179, 顎音化聲母!$L$5:$L$136, 0), 3), "")</f>
        <v/>
      </c>
      <c r="AY1179" s="301" t="e">
        <f t="shared" si="473"/>
        <v>#REF!</v>
      </c>
      <c r="AZ1179" s="362" t="e">
        <f t="array" ref="AZ1179">IF($AY1179="", "", IF( $AX1179&lt;&gt;"", $AX1179,INDEX(聲母資料表, $AY1179, $AZ$5)))</f>
        <v>#REF!</v>
      </c>
      <c r="BA1179" s="362" t="e">
        <f t="array" ref="BA1179">IF($X1179, "", INDEX(方音八音反切資料表, $AE1179, $AJ1179))</f>
        <v>#REF!</v>
      </c>
    </row>
    <row r="1180" spans="2:53">
      <c r="B1180" s="307">
        <f t="shared" si="455"/>
        <v>1173</v>
      </c>
      <c r="C1180" s="404" t="e">
        <f>MID(#REF!, B1180, 1)</f>
        <v>#REF!</v>
      </c>
      <c r="D1180" s="312"/>
      <c r="E1180" s="312"/>
      <c r="F1180" s="296"/>
      <c r="G1180" s="418" t="e">
        <f t="shared" si="456"/>
        <v>#REF!</v>
      </c>
      <c r="H1180" s="269" t="e" cm="1">
        <f t="array" ref="H1180">IF( OR($U1180, NOT($V1180), $X1180), "",  $AF1180 &amp; INDEX(中文數值資料表, $AJ1180, 2) &amp; $AC1180)</f>
        <v>#REF!</v>
      </c>
      <c r="I1180" s="332" t="e">
        <f t="shared" si="457"/>
        <v>#REF!</v>
      </c>
      <c r="J1180" s="333" t="e">
        <f t="shared" si="458"/>
        <v>#REF!</v>
      </c>
      <c r="K1180" s="334" t="e">
        <f t="shared" si="459"/>
        <v>#REF!</v>
      </c>
      <c r="L1180" s="335" t="e">
        <f t="shared" si="460"/>
        <v>#REF!</v>
      </c>
      <c r="M1180" s="270" t="e">
        <f t="shared" ca="1" si="461"/>
        <v>#REF!</v>
      </c>
      <c r="N1180" s="270" t="e">
        <f t="shared" ca="1" si="462"/>
        <v>#REF!</v>
      </c>
      <c r="O1180" s="270" t="e">
        <f t="shared" ca="1" si="463"/>
        <v>#REF!</v>
      </c>
      <c r="P1180" s="270" t="e">
        <f t="shared" ca="1" si="476"/>
        <v>#REF!</v>
      </c>
      <c r="Q1180" s="270" t="e">
        <f t="shared" ca="1" si="476"/>
        <v>#REF!</v>
      </c>
      <c r="R1180" s="271" t="e">
        <f t="shared" ca="1" si="464"/>
        <v>#REF!</v>
      </c>
      <c r="S1180" s="271" t="e">
        <f t="shared" ca="1" si="465"/>
        <v>#REF!</v>
      </c>
      <c r="T1180" s="244"/>
      <c r="U1180" s="272" t="b">
        <f t="shared" si="466"/>
        <v>0</v>
      </c>
      <c r="V1180" s="272" t="e">
        <f t="shared" si="467"/>
        <v>#REF!</v>
      </c>
      <c r="W1180" s="272" t="e">
        <f t="shared" si="475"/>
        <v>#REF!</v>
      </c>
      <c r="X1180" s="272" t="e">
        <f t="shared" si="468"/>
        <v>#REF!</v>
      </c>
      <c r="Y1180" s="272" t="e">
        <f t="shared" si="469"/>
        <v>#REF!</v>
      </c>
      <c r="Z1180" s="298"/>
      <c r="AA1180" s="305" t="e">
        <f t="shared" si="470"/>
        <v>#REF!</v>
      </c>
      <c r="AB1180" s="301" t="e" cm="1">
        <f t="array" ref="AB1180">IF( $AA1180="", "", INDEX(聲母資料表, $AA1180, AB$5))</f>
        <v>#REF!</v>
      </c>
      <c r="AC1180" s="301" t="e" cm="1">
        <f t="array" ref="AC1180">IF( $AA1180="", "", INDEX(聲母資料表, $AA1180, AC$5))</f>
        <v>#REF!</v>
      </c>
      <c r="AD1180" s="305" t="e">
        <f t="shared" si="471"/>
        <v>#REF!</v>
      </c>
      <c r="AE1180" s="301" t="e" cm="1">
        <f t="array" ref="AE1180">IF( $X1180, "", INDEX(韻母資料表, AD1180, AE$5))</f>
        <v>#REF!</v>
      </c>
      <c r="AF1180" s="301" t="e" cm="1">
        <f t="array" ref="AF1180">IF( $X1180, "", INDEX(韻母資料表, AE1180, AF$5))</f>
        <v>#REF!</v>
      </c>
      <c r="AG1180" s="298"/>
      <c r="AH1180" s="301" t="e">
        <f t="array" ref="AH1180">IF( $X1180, "", IF( INDEX(韻母資料表, AD1180, $AH$5) = "入聲", TRUE, FALSE) )</f>
        <v>#REF!</v>
      </c>
      <c r="AI1180" s="302" t="e">
        <f t="shared" si="472"/>
        <v>#REF!</v>
      </c>
      <c r="AJ1180" s="302" t="e">
        <f t="shared" si="477"/>
        <v>#REF!</v>
      </c>
      <c r="AK1180" s="362" t="e">
        <f t="array" ref="AK1180">IF( $X1180, "", INDEX(韻母資料表, $AD1180, $AK$5))</f>
        <v>#REF!</v>
      </c>
      <c r="AL1180" s="362" t="e">
        <f t="array" ref="AL1180">IF($X1180, "", INDEX(白話字韻母八聲調資料表, $AE1180, $AJ1180))</f>
        <v>#REF!</v>
      </c>
      <c r="AM1180" s="298"/>
      <c r="AN1180" s="362" t="e" cm="1">
        <f t="array" ref="AN1180">IF($W1180, "", INDEX(聲母資料表, $AA1180, AN$5))</f>
        <v>#REF!</v>
      </c>
      <c r="AO1180" s="367" t="e" cm="1">
        <f t="array" ref="AO1180">IF($X1180, "", INDEX(韻母資料表, $AD1180, AO$5))</f>
        <v>#REF!</v>
      </c>
      <c r="AP1180" s="362" t="e" cm="1">
        <f t="array" ref="AP1180">IF($X1180, "", INDEX(台羅韻母八聲調資料表, $AE1180, $F1180))</f>
        <v>#REF!</v>
      </c>
      <c r="AQ1180" s="298"/>
      <c r="AR1180" s="302" t="e">
        <f t="array" ref="AR1180">IF($W1180, "", INDEX(聲母資料表, $AA1180, $AR$5))</f>
        <v>#REF!</v>
      </c>
      <c r="AS1180" s="303" t="e">
        <f t="array" ref="AS1180">IF($X1180, "", INDEX(韻母資料表, $AD1180, $AS$5))</f>
        <v>#REF!</v>
      </c>
      <c r="AT1180" s="302" t="e">
        <f t="array" ref="AT1180">IF($X1180, "", INDEX(閩拼韻母八聲調資料表, $AE1180, $AJ1180))</f>
        <v>#REF!</v>
      </c>
      <c r="AV1180" s="301" t="b">
        <f t="shared" si="474"/>
        <v>0</v>
      </c>
      <c r="AW1180" s="301" t="str">
        <f>IF( $AV1180, IFERROR( IF(MATCH( $E1180, 顎音化聲母!$H$9:$H$37, 0), TRUE, FALSE), FALSE), "")</f>
        <v/>
      </c>
      <c r="AX1180" s="301" t="str">
        <f t="array" ref="AX1180">IF( AND($AV1180, $AW1180), INDEX(顎音化聲母資料表, MATCH( $D1180 &amp; $E1180, 顎音化聲母!$L$5:$L$136, 0), 3), "")</f>
        <v/>
      </c>
      <c r="AY1180" s="301" t="e">
        <f t="shared" si="473"/>
        <v>#REF!</v>
      </c>
      <c r="AZ1180" s="362" t="e">
        <f t="array" ref="AZ1180">IF($AY1180="", "", IF( $AX1180&lt;&gt;"", $AX1180,INDEX(聲母資料表, $AY1180, $AZ$5)))</f>
        <v>#REF!</v>
      </c>
      <c r="BA1180" s="362" t="e">
        <f t="array" ref="BA1180">IF($X1180, "", INDEX(方音八音反切資料表, $AE1180, $AJ1180))</f>
        <v>#REF!</v>
      </c>
    </row>
    <row r="1181" spans="2:53">
      <c r="B1181" s="307">
        <f t="shared" si="455"/>
        <v>1174</v>
      </c>
      <c r="C1181" s="404" t="e">
        <f>MID(#REF!, B1181, 1)</f>
        <v>#REF!</v>
      </c>
      <c r="D1181" s="312"/>
      <c r="E1181" s="312"/>
      <c r="F1181" s="296"/>
      <c r="G1181" s="418" t="e">
        <f t="shared" si="456"/>
        <v>#REF!</v>
      </c>
      <c r="H1181" s="269" t="e" cm="1">
        <f t="array" ref="H1181">IF( OR($U1181, NOT($V1181), $X1181), "",  $AF1181 &amp; INDEX(中文數值資料表, $AJ1181, 2) &amp; $AC1181)</f>
        <v>#REF!</v>
      </c>
      <c r="I1181" s="332" t="e">
        <f t="shared" si="457"/>
        <v>#REF!</v>
      </c>
      <c r="J1181" s="333" t="e">
        <f t="shared" si="458"/>
        <v>#REF!</v>
      </c>
      <c r="K1181" s="334" t="e">
        <f t="shared" si="459"/>
        <v>#REF!</v>
      </c>
      <c r="L1181" s="335" t="e">
        <f t="shared" si="460"/>
        <v>#REF!</v>
      </c>
      <c r="M1181" s="270" t="e">
        <f t="shared" ca="1" si="461"/>
        <v>#REF!</v>
      </c>
      <c r="N1181" s="270" t="e">
        <f t="shared" ca="1" si="462"/>
        <v>#REF!</v>
      </c>
      <c r="O1181" s="270" t="e">
        <f t="shared" ca="1" si="463"/>
        <v>#REF!</v>
      </c>
      <c r="P1181" s="270" t="e">
        <f t="shared" ca="1" si="476"/>
        <v>#REF!</v>
      </c>
      <c r="Q1181" s="270" t="e">
        <f t="shared" ca="1" si="476"/>
        <v>#REF!</v>
      </c>
      <c r="R1181" s="271" t="e">
        <f t="shared" ca="1" si="464"/>
        <v>#REF!</v>
      </c>
      <c r="S1181" s="271" t="e">
        <f t="shared" ca="1" si="465"/>
        <v>#REF!</v>
      </c>
      <c r="T1181" s="244"/>
      <c r="U1181" s="272" t="b">
        <f t="shared" si="466"/>
        <v>0</v>
      </c>
      <c r="V1181" s="272" t="e">
        <f t="shared" si="467"/>
        <v>#REF!</v>
      </c>
      <c r="W1181" s="272" t="e">
        <f t="shared" si="475"/>
        <v>#REF!</v>
      </c>
      <c r="X1181" s="272" t="e">
        <f t="shared" si="468"/>
        <v>#REF!</v>
      </c>
      <c r="Y1181" s="272" t="e">
        <f t="shared" si="469"/>
        <v>#REF!</v>
      </c>
      <c r="Z1181" s="298"/>
      <c r="AA1181" s="305" t="e">
        <f t="shared" si="470"/>
        <v>#REF!</v>
      </c>
      <c r="AB1181" s="301" t="e" cm="1">
        <f t="array" ref="AB1181">IF( $AA1181="", "", INDEX(聲母資料表, $AA1181, AB$5))</f>
        <v>#REF!</v>
      </c>
      <c r="AC1181" s="301" t="e" cm="1">
        <f t="array" ref="AC1181">IF( $AA1181="", "", INDEX(聲母資料表, $AA1181, AC$5))</f>
        <v>#REF!</v>
      </c>
      <c r="AD1181" s="305" t="e">
        <f t="shared" si="471"/>
        <v>#REF!</v>
      </c>
      <c r="AE1181" s="301" t="e" cm="1">
        <f t="array" ref="AE1181">IF( $X1181, "", INDEX(韻母資料表, AD1181, AE$5))</f>
        <v>#REF!</v>
      </c>
      <c r="AF1181" s="301" t="e" cm="1">
        <f t="array" ref="AF1181">IF( $X1181, "", INDEX(韻母資料表, AE1181, AF$5))</f>
        <v>#REF!</v>
      </c>
      <c r="AG1181" s="298"/>
      <c r="AH1181" s="301" t="e">
        <f t="array" ref="AH1181">IF( $X1181, "", IF( INDEX(韻母資料表, AD1181, $AH$5) = "入聲", TRUE, FALSE) )</f>
        <v>#REF!</v>
      </c>
      <c r="AI1181" s="302" t="e">
        <f t="shared" si="472"/>
        <v>#REF!</v>
      </c>
      <c r="AJ1181" s="302" t="e">
        <f t="shared" si="477"/>
        <v>#REF!</v>
      </c>
      <c r="AK1181" s="362" t="e">
        <f t="array" ref="AK1181">IF( $X1181, "", INDEX(韻母資料表, $AD1181, $AK$5))</f>
        <v>#REF!</v>
      </c>
      <c r="AL1181" s="362" t="e">
        <f t="array" ref="AL1181">IF($X1181, "", INDEX(白話字韻母八聲調資料表, $AE1181, $AJ1181))</f>
        <v>#REF!</v>
      </c>
      <c r="AM1181" s="298"/>
      <c r="AN1181" s="362" t="e" cm="1">
        <f t="array" ref="AN1181">IF($W1181, "", INDEX(聲母資料表, $AA1181, AN$5))</f>
        <v>#REF!</v>
      </c>
      <c r="AO1181" s="367" t="e" cm="1">
        <f t="array" ref="AO1181">IF($X1181, "", INDEX(韻母資料表, $AD1181, AO$5))</f>
        <v>#REF!</v>
      </c>
      <c r="AP1181" s="362" t="e" cm="1">
        <f t="array" ref="AP1181">IF($X1181, "", INDEX(台羅韻母八聲調資料表, $AE1181, $F1181))</f>
        <v>#REF!</v>
      </c>
      <c r="AQ1181" s="298"/>
      <c r="AR1181" s="302" t="e">
        <f t="array" ref="AR1181">IF($W1181, "", INDEX(聲母資料表, $AA1181, $AR$5))</f>
        <v>#REF!</v>
      </c>
      <c r="AS1181" s="303" t="e">
        <f t="array" ref="AS1181">IF($X1181, "", INDEX(韻母資料表, $AD1181, $AS$5))</f>
        <v>#REF!</v>
      </c>
      <c r="AT1181" s="302" t="e">
        <f t="array" ref="AT1181">IF($X1181, "", INDEX(閩拼韻母八聲調資料表, $AE1181, $AJ1181))</f>
        <v>#REF!</v>
      </c>
      <c r="AV1181" s="301" t="b">
        <f t="shared" si="474"/>
        <v>0</v>
      </c>
      <c r="AW1181" s="301" t="str">
        <f>IF( $AV1181, IFERROR( IF(MATCH( $E1181, 顎音化聲母!$H$9:$H$37, 0), TRUE, FALSE), FALSE), "")</f>
        <v/>
      </c>
      <c r="AX1181" s="301" t="str">
        <f t="array" ref="AX1181">IF( AND($AV1181, $AW1181), INDEX(顎音化聲母資料表, MATCH( $D1181 &amp; $E1181, 顎音化聲母!$L$5:$L$136, 0), 3), "")</f>
        <v/>
      </c>
      <c r="AY1181" s="301" t="e">
        <f t="shared" si="473"/>
        <v>#REF!</v>
      </c>
      <c r="AZ1181" s="362" t="e">
        <f t="array" ref="AZ1181">IF($AY1181="", "", IF( $AX1181&lt;&gt;"", $AX1181,INDEX(聲母資料表, $AY1181, $AZ$5)))</f>
        <v>#REF!</v>
      </c>
      <c r="BA1181" s="362" t="e">
        <f t="array" ref="BA1181">IF($X1181, "", INDEX(方音八音反切資料表, $AE1181, $AJ1181))</f>
        <v>#REF!</v>
      </c>
    </row>
    <row r="1182" spans="2:53">
      <c r="B1182" s="307">
        <f t="shared" si="455"/>
        <v>1175</v>
      </c>
      <c r="C1182" s="404" t="e">
        <f>MID(#REF!, B1182, 1)</f>
        <v>#REF!</v>
      </c>
      <c r="D1182" s="312"/>
      <c r="E1182" s="312"/>
      <c r="F1182" s="296"/>
      <c r="G1182" s="418" t="e">
        <f t="shared" si="456"/>
        <v>#REF!</v>
      </c>
      <c r="H1182" s="269" t="e" cm="1">
        <f t="array" ref="H1182">IF( OR($U1182, NOT($V1182), $X1182), "",  $AF1182 &amp; INDEX(中文數值資料表, $AJ1182, 2) &amp; $AC1182)</f>
        <v>#REF!</v>
      </c>
      <c r="I1182" s="332" t="e">
        <f t="shared" si="457"/>
        <v>#REF!</v>
      </c>
      <c r="J1182" s="333" t="e">
        <f t="shared" si="458"/>
        <v>#REF!</v>
      </c>
      <c r="K1182" s="334" t="e">
        <f t="shared" si="459"/>
        <v>#REF!</v>
      </c>
      <c r="L1182" s="335" t="e">
        <f t="shared" si="460"/>
        <v>#REF!</v>
      </c>
      <c r="M1182" s="270" t="e">
        <f t="shared" ca="1" si="461"/>
        <v>#REF!</v>
      </c>
      <c r="N1182" s="270" t="e">
        <f t="shared" ca="1" si="462"/>
        <v>#REF!</v>
      </c>
      <c r="O1182" s="270" t="e">
        <f t="shared" ca="1" si="463"/>
        <v>#REF!</v>
      </c>
      <c r="P1182" s="270" t="e">
        <f t="shared" ca="1" si="476"/>
        <v>#REF!</v>
      </c>
      <c r="Q1182" s="270" t="e">
        <f t="shared" ca="1" si="476"/>
        <v>#REF!</v>
      </c>
      <c r="R1182" s="271" t="e">
        <f t="shared" ca="1" si="464"/>
        <v>#REF!</v>
      </c>
      <c r="S1182" s="271" t="e">
        <f t="shared" ca="1" si="465"/>
        <v>#REF!</v>
      </c>
      <c r="T1182" s="244"/>
      <c r="U1182" s="272" t="b">
        <f t="shared" si="466"/>
        <v>0</v>
      </c>
      <c r="V1182" s="272" t="e">
        <f t="shared" si="467"/>
        <v>#REF!</v>
      </c>
      <c r="W1182" s="272" t="e">
        <f t="shared" si="475"/>
        <v>#REF!</v>
      </c>
      <c r="X1182" s="272" t="e">
        <f t="shared" si="468"/>
        <v>#REF!</v>
      </c>
      <c r="Y1182" s="272" t="e">
        <f t="shared" si="469"/>
        <v>#REF!</v>
      </c>
      <c r="Z1182" s="298"/>
      <c r="AA1182" s="305" t="e">
        <f t="shared" si="470"/>
        <v>#REF!</v>
      </c>
      <c r="AB1182" s="301" t="e" cm="1">
        <f t="array" ref="AB1182">IF( $AA1182="", "", INDEX(聲母資料表, $AA1182, AB$5))</f>
        <v>#REF!</v>
      </c>
      <c r="AC1182" s="301" t="e" cm="1">
        <f t="array" ref="AC1182">IF( $AA1182="", "", INDEX(聲母資料表, $AA1182, AC$5))</f>
        <v>#REF!</v>
      </c>
      <c r="AD1182" s="305" t="e">
        <f t="shared" si="471"/>
        <v>#REF!</v>
      </c>
      <c r="AE1182" s="301" t="e" cm="1">
        <f t="array" ref="AE1182">IF( $X1182, "", INDEX(韻母資料表, AD1182, AE$5))</f>
        <v>#REF!</v>
      </c>
      <c r="AF1182" s="301" t="e" cm="1">
        <f t="array" ref="AF1182">IF( $X1182, "", INDEX(韻母資料表, AE1182, AF$5))</f>
        <v>#REF!</v>
      </c>
      <c r="AG1182" s="298"/>
      <c r="AH1182" s="301" t="e">
        <f t="array" ref="AH1182">IF( $X1182, "", IF( INDEX(韻母資料表, AD1182, $AH$5) = "入聲", TRUE, FALSE) )</f>
        <v>#REF!</v>
      </c>
      <c r="AI1182" s="302" t="e">
        <f t="shared" si="472"/>
        <v>#REF!</v>
      </c>
      <c r="AJ1182" s="302" t="e">
        <f t="shared" si="477"/>
        <v>#REF!</v>
      </c>
      <c r="AK1182" s="362" t="e">
        <f t="array" ref="AK1182">IF( $X1182, "", INDEX(韻母資料表, $AD1182, $AK$5))</f>
        <v>#REF!</v>
      </c>
      <c r="AL1182" s="362" t="e">
        <f t="array" ref="AL1182">IF($X1182, "", INDEX(白話字韻母八聲調資料表, $AE1182, $AJ1182))</f>
        <v>#REF!</v>
      </c>
      <c r="AM1182" s="298"/>
      <c r="AN1182" s="362" t="e" cm="1">
        <f t="array" ref="AN1182">IF($W1182, "", INDEX(聲母資料表, $AA1182, AN$5))</f>
        <v>#REF!</v>
      </c>
      <c r="AO1182" s="367" t="e" cm="1">
        <f t="array" ref="AO1182">IF($X1182, "", INDEX(韻母資料表, $AD1182, AO$5))</f>
        <v>#REF!</v>
      </c>
      <c r="AP1182" s="362" t="e" cm="1">
        <f t="array" ref="AP1182">IF($X1182, "", INDEX(台羅韻母八聲調資料表, $AE1182, $F1182))</f>
        <v>#REF!</v>
      </c>
      <c r="AQ1182" s="298"/>
      <c r="AR1182" s="302" t="e">
        <f t="array" ref="AR1182">IF($W1182, "", INDEX(聲母資料表, $AA1182, $AR$5))</f>
        <v>#REF!</v>
      </c>
      <c r="AS1182" s="303" t="e">
        <f t="array" ref="AS1182">IF($X1182, "", INDEX(韻母資料表, $AD1182, $AS$5))</f>
        <v>#REF!</v>
      </c>
      <c r="AT1182" s="302" t="e">
        <f t="array" ref="AT1182">IF($X1182, "", INDEX(閩拼韻母八聲調資料表, $AE1182, $AJ1182))</f>
        <v>#REF!</v>
      </c>
      <c r="AV1182" s="301" t="b">
        <f t="shared" si="474"/>
        <v>0</v>
      </c>
      <c r="AW1182" s="301" t="str">
        <f>IF( $AV1182, IFERROR( IF(MATCH( $E1182, 顎音化聲母!$H$9:$H$37, 0), TRUE, FALSE), FALSE), "")</f>
        <v/>
      </c>
      <c r="AX1182" s="301" t="str">
        <f t="array" ref="AX1182">IF( AND($AV1182, $AW1182), INDEX(顎音化聲母資料表, MATCH( $D1182 &amp; $E1182, 顎音化聲母!$L$5:$L$136, 0), 3), "")</f>
        <v/>
      </c>
      <c r="AY1182" s="301" t="e">
        <f t="shared" si="473"/>
        <v>#REF!</v>
      </c>
      <c r="AZ1182" s="362" t="e">
        <f t="array" ref="AZ1182">IF($AY1182="", "", IF( $AX1182&lt;&gt;"", $AX1182,INDEX(聲母資料表, $AY1182, $AZ$5)))</f>
        <v>#REF!</v>
      </c>
      <c r="BA1182" s="362" t="e">
        <f t="array" ref="BA1182">IF($X1182, "", INDEX(方音八音反切資料表, $AE1182, $AJ1182))</f>
        <v>#REF!</v>
      </c>
    </row>
    <row r="1183" spans="2:53">
      <c r="B1183" s="307">
        <f t="shared" si="455"/>
        <v>1176</v>
      </c>
      <c r="C1183" s="404" t="e">
        <f>MID(#REF!, B1183, 1)</f>
        <v>#REF!</v>
      </c>
      <c r="D1183" s="312"/>
      <c r="E1183" s="312"/>
      <c r="F1183" s="296"/>
      <c r="G1183" s="418" t="e">
        <f t="shared" si="456"/>
        <v>#REF!</v>
      </c>
      <c r="H1183" s="269" t="e" cm="1">
        <f t="array" ref="H1183">IF( OR($U1183, NOT($V1183), $X1183), "",  $AF1183 &amp; INDEX(中文數值資料表, $AJ1183, 2) &amp; $AC1183)</f>
        <v>#REF!</v>
      </c>
      <c r="I1183" s="332" t="e">
        <f t="shared" si="457"/>
        <v>#REF!</v>
      </c>
      <c r="J1183" s="333" t="e">
        <f t="shared" si="458"/>
        <v>#REF!</v>
      </c>
      <c r="K1183" s="334" t="e">
        <f t="shared" si="459"/>
        <v>#REF!</v>
      </c>
      <c r="L1183" s="335" t="e">
        <f t="shared" si="460"/>
        <v>#REF!</v>
      </c>
      <c r="M1183" s="270" t="e">
        <f t="shared" ca="1" si="461"/>
        <v>#REF!</v>
      </c>
      <c r="N1183" s="270" t="e">
        <f t="shared" ca="1" si="462"/>
        <v>#REF!</v>
      </c>
      <c r="O1183" s="270" t="e">
        <f t="shared" ca="1" si="463"/>
        <v>#REF!</v>
      </c>
      <c r="P1183" s="270" t="e">
        <f t="shared" ca="1" si="476"/>
        <v>#REF!</v>
      </c>
      <c r="Q1183" s="270" t="e">
        <f t="shared" ca="1" si="476"/>
        <v>#REF!</v>
      </c>
      <c r="R1183" s="271" t="e">
        <f t="shared" ca="1" si="464"/>
        <v>#REF!</v>
      </c>
      <c r="S1183" s="271" t="e">
        <f t="shared" ca="1" si="465"/>
        <v>#REF!</v>
      </c>
      <c r="T1183" s="244"/>
      <c r="U1183" s="272" t="b">
        <f t="shared" si="466"/>
        <v>0</v>
      </c>
      <c r="V1183" s="272" t="e">
        <f t="shared" si="467"/>
        <v>#REF!</v>
      </c>
      <c r="W1183" s="272" t="e">
        <f t="shared" si="475"/>
        <v>#REF!</v>
      </c>
      <c r="X1183" s="272" t="e">
        <f t="shared" si="468"/>
        <v>#REF!</v>
      </c>
      <c r="Y1183" s="272" t="e">
        <f t="shared" si="469"/>
        <v>#REF!</v>
      </c>
      <c r="Z1183" s="298"/>
      <c r="AA1183" s="305" t="e">
        <f t="shared" si="470"/>
        <v>#REF!</v>
      </c>
      <c r="AB1183" s="301" t="e" cm="1">
        <f t="array" ref="AB1183">IF( $AA1183="", "", INDEX(聲母資料表, $AA1183, AB$5))</f>
        <v>#REF!</v>
      </c>
      <c r="AC1183" s="301" t="e" cm="1">
        <f t="array" ref="AC1183">IF( $AA1183="", "", INDEX(聲母資料表, $AA1183, AC$5))</f>
        <v>#REF!</v>
      </c>
      <c r="AD1183" s="305" t="e">
        <f t="shared" si="471"/>
        <v>#REF!</v>
      </c>
      <c r="AE1183" s="301" t="e" cm="1">
        <f t="array" ref="AE1183">IF( $X1183, "", INDEX(韻母資料表, AD1183, AE$5))</f>
        <v>#REF!</v>
      </c>
      <c r="AF1183" s="301" t="e" cm="1">
        <f t="array" ref="AF1183">IF( $X1183, "", INDEX(韻母資料表, AE1183, AF$5))</f>
        <v>#REF!</v>
      </c>
      <c r="AG1183" s="298"/>
      <c r="AH1183" s="301" t="e">
        <f t="array" ref="AH1183">IF( $X1183, "", IF( INDEX(韻母資料表, AD1183, $AH$5) = "入聲", TRUE, FALSE) )</f>
        <v>#REF!</v>
      </c>
      <c r="AI1183" s="302" t="e">
        <f t="shared" si="472"/>
        <v>#REF!</v>
      </c>
      <c r="AJ1183" s="302" t="e">
        <f t="shared" si="477"/>
        <v>#REF!</v>
      </c>
      <c r="AK1183" s="362" t="e">
        <f t="array" ref="AK1183">IF( $X1183, "", INDEX(韻母資料表, $AD1183, $AK$5))</f>
        <v>#REF!</v>
      </c>
      <c r="AL1183" s="362" t="e">
        <f t="array" ref="AL1183">IF($X1183, "", INDEX(白話字韻母八聲調資料表, $AE1183, $AJ1183))</f>
        <v>#REF!</v>
      </c>
      <c r="AM1183" s="298"/>
      <c r="AN1183" s="362" t="e" cm="1">
        <f t="array" ref="AN1183">IF($W1183, "", INDEX(聲母資料表, $AA1183, AN$5))</f>
        <v>#REF!</v>
      </c>
      <c r="AO1183" s="367" t="e" cm="1">
        <f t="array" ref="AO1183">IF($X1183, "", INDEX(韻母資料表, $AD1183, AO$5))</f>
        <v>#REF!</v>
      </c>
      <c r="AP1183" s="362" t="e" cm="1">
        <f t="array" ref="AP1183">IF($X1183, "", INDEX(台羅韻母八聲調資料表, $AE1183, $F1183))</f>
        <v>#REF!</v>
      </c>
      <c r="AQ1183" s="298"/>
      <c r="AR1183" s="302" t="e">
        <f t="array" ref="AR1183">IF($W1183, "", INDEX(聲母資料表, $AA1183, $AR$5))</f>
        <v>#REF!</v>
      </c>
      <c r="AS1183" s="303" t="e">
        <f t="array" ref="AS1183">IF($X1183, "", INDEX(韻母資料表, $AD1183, $AS$5))</f>
        <v>#REF!</v>
      </c>
      <c r="AT1183" s="302" t="e">
        <f t="array" ref="AT1183">IF($X1183, "", INDEX(閩拼韻母八聲調資料表, $AE1183, $AJ1183))</f>
        <v>#REF!</v>
      </c>
      <c r="AV1183" s="301" t="b">
        <f t="shared" si="474"/>
        <v>0</v>
      </c>
      <c r="AW1183" s="301" t="str">
        <f>IF( $AV1183, IFERROR( IF(MATCH( $E1183, 顎音化聲母!$H$9:$H$37, 0), TRUE, FALSE), FALSE), "")</f>
        <v/>
      </c>
      <c r="AX1183" s="301" t="str">
        <f t="array" ref="AX1183">IF( AND($AV1183, $AW1183), INDEX(顎音化聲母資料表, MATCH( $D1183 &amp; $E1183, 顎音化聲母!$L$5:$L$136, 0), 3), "")</f>
        <v/>
      </c>
      <c r="AY1183" s="301" t="e">
        <f t="shared" si="473"/>
        <v>#REF!</v>
      </c>
      <c r="AZ1183" s="362" t="e">
        <f t="array" ref="AZ1183">IF($AY1183="", "", IF( $AX1183&lt;&gt;"", $AX1183,INDEX(聲母資料表, $AY1183, $AZ$5)))</f>
        <v>#REF!</v>
      </c>
      <c r="BA1183" s="362" t="e">
        <f t="array" ref="BA1183">IF($X1183, "", INDEX(方音八音反切資料表, $AE1183, $AJ1183))</f>
        <v>#REF!</v>
      </c>
    </row>
    <row r="1184" spans="2:53">
      <c r="B1184" s="307">
        <f t="shared" si="455"/>
        <v>1177</v>
      </c>
      <c r="C1184" s="404" t="e">
        <f>MID(#REF!, B1184, 1)</f>
        <v>#REF!</v>
      </c>
      <c r="D1184" s="312"/>
      <c r="E1184" s="312"/>
      <c r="F1184" s="296"/>
      <c r="G1184" s="418" t="e">
        <f t="shared" si="456"/>
        <v>#REF!</v>
      </c>
      <c r="H1184" s="269" t="e" cm="1">
        <f t="array" ref="H1184">IF( OR($U1184, NOT($V1184), $X1184), "",  $AF1184 &amp; INDEX(中文數值資料表, $AJ1184, 2) &amp; $AC1184)</f>
        <v>#REF!</v>
      </c>
      <c r="I1184" s="332" t="e">
        <f t="shared" si="457"/>
        <v>#REF!</v>
      </c>
      <c r="J1184" s="333" t="e">
        <f t="shared" si="458"/>
        <v>#REF!</v>
      </c>
      <c r="K1184" s="334" t="e">
        <f t="shared" si="459"/>
        <v>#REF!</v>
      </c>
      <c r="L1184" s="335" t="e">
        <f t="shared" si="460"/>
        <v>#REF!</v>
      </c>
      <c r="M1184" s="270" t="e">
        <f t="shared" ca="1" si="461"/>
        <v>#REF!</v>
      </c>
      <c r="N1184" s="270" t="e">
        <f t="shared" ca="1" si="462"/>
        <v>#REF!</v>
      </c>
      <c r="O1184" s="270" t="e">
        <f t="shared" ca="1" si="463"/>
        <v>#REF!</v>
      </c>
      <c r="P1184" s="270" t="e">
        <f t="shared" ca="1" si="476"/>
        <v>#REF!</v>
      </c>
      <c r="Q1184" s="270" t="e">
        <f t="shared" ca="1" si="476"/>
        <v>#REF!</v>
      </c>
      <c r="R1184" s="271" t="e">
        <f t="shared" ca="1" si="464"/>
        <v>#REF!</v>
      </c>
      <c r="S1184" s="271" t="e">
        <f t="shared" ca="1" si="465"/>
        <v>#REF!</v>
      </c>
      <c r="T1184" s="244"/>
      <c r="U1184" s="272" t="b">
        <f t="shared" si="466"/>
        <v>0</v>
      </c>
      <c r="V1184" s="272" t="e">
        <f t="shared" si="467"/>
        <v>#REF!</v>
      </c>
      <c r="W1184" s="272" t="e">
        <f t="shared" si="475"/>
        <v>#REF!</v>
      </c>
      <c r="X1184" s="272" t="e">
        <f t="shared" si="468"/>
        <v>#REF!</v>
      </c>
      <c r="Y1184" s="272" t="e">
        <f t="shared" si="469"/>
        <v>#REF!</v>
      </c>
      <c r="Z1184" s="298"/>
      <c r="AA1184" s="305" t="e">
        <f t="shared" si="470"/>
        <v>#REF!</v>
      </c>
      <c r="AB1184" s="301" t="e" cm="1">
        <f t="array" ref="AB1184">IF( $AA1184="", "", INDEX(聲母資料表, $AA1184, AB$5))</f>
        <v>#REF!</v>
      </c>
      <c r="AC1184" s="301" t="e" cm="1">
        <f t="array" ref="AC1184">IF( $AA1184="", "", INDEX(聲母資料表, $AA1184, AC$5))</f>
        <v>#REF!</v>
      </c>
      <c r="AD1184" s="305" t="e">
        <f t="shared" si="471"/>
        <v>#REF!</v>
      </c>
      <c r="AE1184" s="301" t="e" cm="1">
        <f t="array" ref="AE1184">IF( $X1184, "", INDEX(韻母資料表, AD1184, AE$5))</f>
        <v>#REF!</v>
      </c>
      <c r="AF1184" s="301" t="e" cm="1">
        <f t="array" ref="AF1184">IF( $X1184, "", INDEX(韻母資料表, AE1184, AF$5))</f>
        <v>#REF!</v>
      </c>
      <c r="AG1184" s="298"/>
      <c r="AH1184" s="301" t="e">
        <f t="array" ref="AH1184">IF( $X1184, "", IF( INDEX(韻母資料表, AD1184, $AH$5) = "入聲", TRUE, FALSE) )</f>
        <v>#REF!</v>
      </c>
      <c r="AI1184" s="302" t="e">
        <f t="shared" si="472"/>
        <v>#REF!</v>
      </c>
      <c r="AJ1184" s="302" t="e">
        <f t="shared" si="477"/>
        <v>#REF!</v>
      </c>
      <c r="AK1184" s="362" t="e">
        <f t="array" ref="AK1184">IF( $X1184, "", INDEX(韻母資料表, $AD1184, $AK$5))</f>
        <v>#REF!</v>
      </c>
      <c r="AL1184" s="362" t="e">
        <f t="array" ref="AL1184">IF($X1184, "", INDEX(白話字韻母八聲調資料表, $AE1184, $AJ1184))</f>
        <v>#REF!</v>
      </c>
      <c r="AM1184" s="298"/>
      <c r="AN1184" s="362" t="e" cm="1">
        <f t="array" ref="AN1184">IF($W1184, "", INDEX(聲母資料表, $AA1184, AN$5))</f>
        <v>#REF!</v>
      </c>
      <c r="AO1184" s="367" t="e" cm="1">
        <f t="array" ref="AO1184">IF($X1184, "", INDEX(韻母資料表, $AD1184, AO$5))</f>
        <v>#REF!</v>
      </c>
      <c r="AP1184" s="362" t="e" cm="1">
        <f t="array" ref="AP1184">IF($X1184, "", INDEX(台羅韻母八聲調資料表, $AE1184, $F1184))</f>
        <v>#REF!</v>
      </c>
      <c r="AQ1184" s="298"/>
      <c r="AR1184" s="302" t="e">
        <f t="array" ref="AR1184">IF($W1184, "", INDEX(聲母資料表, $AA1184, $AR$5))</f>
        <v>#REF!</v>
      </c>
      <c r="AS1184" s="303" t="e">
        <f t="array" ref="AS1184">IF($X1184, "", INDEX(韻母資料表, $AD1184, $AS$5))</f>
        <v>#REF!</v>
      </c>
      <c r="AT1184" s="302" t="e">
        <f t="array" ref="AT1184">IF($X1184, "", INDEX(閩拼韻母八聲調資料表, $AE1184, $AJ1184))</f>
        <v>#REF!</v>
      </c>
      <c r="AV1184" s="301" t="b">
        <f t="shared" si="474"/>
        <v>0</v>
      </c>
      <c r="AW1184" s="301" t="str">
        <f>IF( $AV1184, IFERROR( IF(MATCH( $E1184, 顎音化聲母!$H$9:$H$37, 0), TRUE, FALSE), FALSE), "")</f>
        <v/>
      </c>
      <c r="AX1184" s="301" t="str">
        <f t="array" ref="AX1184">IF( AND($AV1184, $AW1184), INDEX(顎音化聲母資料表, MATCH( $D1184 &amp; $E1184, 顎音化聲母!$L$5:$L$136, 0), 3), "")</f>
        <v/>
      </c>
      <c r="AY1184" s="301" t="e">
        <f t="shared" si="473"/>
        <v>#REF!</v>
      </c>
      <c r="AZ1184" s="362" t="e">
        <f t="array" ref="AZ1184">IF($AY1184="", "", IF( $AX1184&lt;&gt;"", $AX1184,INDEX(聲母資料表, $AY1184, $AZ$5)))</f>
        <v>#REF!</v>
      </c>
      <c r="BA1184" s="362" t="e">
        <f t="array" ref="BA1184">IF($X1184, "", INDEX(方音八音反切資料表, $AE1184, $AJ1184))</f>
        <v>#REF!</v>
      </c>
    </row>
    <row r="1185" spans="2:53">
      <c r="B1185" s="307">
        <f t="shared" si="455"/>
        <v>1178</v>
      </c>
      <c r="C1185" s="404" t="e">
        <f>MID(#REF!, B1185, 1)</f>
        <v>#REF!</v>
      </c>
      <c r="D1185" s="312"/>
      <c r="E1185" s="312"/>
      <c r="F1185" s="296"/>
      <c r="G1185" s="418" t="e">
        <f t="shared" si="456"/>
        <v>#REF!</v>
      </c>
      <c r="H1185" s="269" t="e" cm="1">
        <f t="array" ref="H1185">IF( OR($U1185, NOT($V1185), $X1185), "",  $AF1185 &amp; INDEX(中文數值資料表, $AJ1185, 2) &amp; $AC1185)</f>
        <v>#REF!</v>
      </c>
      <c r="I1185" s="332" t="e">
        <f t="shared" si="457"/>
        <v>#REF!</v>
      </c>
      <c r="J1185" s="333" t="e">
        <f t="shared" si="458"/>
        <v>#REF!</v>
      </c>
      <c r="K1185" s="334" t="e">
        <f t="shared" si="459"/>
        <v>#REF!</v>
      </c>
      <c r="L1185" s="335" t="e">
        <f t="shared" si="460"/>
        <v>#REF!</v>
      </c>
      <c r="M1185" s="270" t="e">
        <f t="shared" ca="1" si="461"/>
        <v>#REF!</v>
      </c>
      <c r="N1185" s="270" t="e">
        <f t="shared" ca="1" si="462"/>
        <v>#REF!</v>
      </c>
      <c r="O1185" s="270" t="e">
        <f t="shared" ca="1" si="463"/>
        <v>#REF!</v>
      </c>
      <c r="P1185" s="270" t="e">
        <f t="shared" ca="1" si="476"/>
        <v>#REF!</v>
      </c>
      <c r="Q1185" s="270" t="e">
        <f t="shared" ca="1" si="476"/>
        <v>#REF!</v>
      </c>
      <c r="R1185" s="271" t="e">
        <f t="shared" ca="1" si="464"/>
        <v>#REF!</v>
      </c>
      <c r="S1185" s="271" t="e">
        <f t="shared" ca="1" si="465"/>
        <v>#REF!</v>
      </c>
      <c r="T1185" s="244"/>
      <c r="U1185" s="272" t="b">
        <f t="shared" si="466"/>
        <v>0</v>
      </c>
      <c r="V1185" s="272" t="e">
        <f t="shared" si="467"/>
        <v>#REF!</v>
      </c>
      <c r="W1185" s="272" t="e">
        <f t="shared" si="475"/>
        <v>#REF!</v>
      </c>
      <c r="X1185" s="272" t="e">
        <f t="shared" si="468"/>
        <v>#REF!</v>
      </c>
      <c r="Y1185" s="272" t="e">
        <f t="shared" si="469"/>
        <v>#REF!</v>
      </c>
      <c r="Z1185" s="298"/>
      <c r="AA1185" s="305" t="e">
        <f t="shared" si="470"/>
        <v>#REF!</v>
      </c>
      <c r="AB1185" s="301" t="e" cm="1">
        <f t="array" ref="AB1185">IF( $AA1185="", "", INDEX(聲母資料表, $AA1185, AB$5))</f>
        <v>#REF!</v>
      </c>
      <c r="AC1185" s="301" t="e" cm="1">
        <f t="array" ref="AC1185">IF( $AA1185="", "", INDEX(聲母資料表, $AA1185, AC$5))</f>
        <v>#REF!</v>
      </c>
      <c r="AD1185" s="305" t="e">
        <f t="shared" si="471"/>
        <v>#REF!</v>
      </c>
      <c r="AE1185" s="301" t="e" cm="1">
        <f t="array" ref="AE1185">IF( $X1185, "", INDEX(韻母資料表, AD1185, AE$5))</f>
        <v>#REF!</v>
      </c>
      <c r="AF1185" s="301" t="e" cm="1">
        <f t="array" ref="AF1185">IF( $X1185, "", INDEX(韻母資料表, AE1185, AF$5))</f>
        <v>#REF!</v>
      </c>
      <c r="AG1185" s="298"/>
      <c r="AH1185" s="301" t="e">
        <f t="array" ref="AH1185">IF( $X1185, "", IF( INDEX(韻母資料表, AD1185, $AH$5) = "入聲", TRUE, FALSE) )</f>
        <v>#REF!</v>
      </c>
      <c r="AI1185" s="302" t="e">
        <f t="shared" si="472"/>
        <v>#REF!</v>
      </c>
      <c r="AJ1185" s="302" t="e">
        <f t="shared" si="477"/>
        <v>#REF!</v>
      </c>
      <c r="AK1185" s="362" t="e">
        <f t="array" ref="AK1185">IF( $X1185, "", INDEX(韻母資料表, $AD1185, $AK$5))</f>
        <v>#REF!</v>
      </c>
      <c r="AL1185" s="362" t="e">
        <f t="array" ref="AL1185">IF($X1185, "", INDEX(白話字韻母八聲調資料表, $AE1185, $AJ1185))</f>
        <v>#REF!</v>
      </c>
      <c r="AM1185" s="298"/>
      <c r="AN1185" s="362" t="e" cm="1">
        <f t="array" ref="AN1185">IF($W1185, "", INDEX(聲母資料表, $AA1185, AN$5))</f>
        <v>#REF!</v>
      </c>
      <c r="AO1185" s="367" t="e" cm="1">
        <f t="array" ref="AO1185">IF($X1185, "", INDEX(韻母資料表, $AD1185, AO$5))</f>
        <v>#REF!</v>
      </c>
      <c r="AP1185" s="362" t="e" cm="1">
        <f t="array" ref="AP1185">IF($X1185, "", INDEX(台羅韻母八聲調資料表, $AE1185, $F1185))</f>
        <v>#REF!</v>
      </c>
      <c r="AQ1185" s="298"/>
      <c r="AR1185" s="302" t="e">
        <f t="array" ref="AR1185">IF($W1185, "", INDEX(聲母資料表, $AA1185, $AR$5))</f>
        <v>#REF!</v>
      </c>
      <c r="AS1185" s="303" t="e">
        <f t="array" ref="AS1185">IF($X1185, "", INDEX(韻母資料表, $AD1185, $AS$5))</f>
        <v>#REF!</v>
      </c>
      <c r="AT1185" s="302" t="e">
        <f t="array" ref="AT1185">IF($X1185, "", INDEX(閩拼韻母八聲調資料表, $AE1185, $AJ1185))</f>
        <v>#REF!</v>
      </c>
      <c r="AV1185" s="301" t="b">
        <f t="shared" si="474"/>
        <v>0</v>
      </c>
      <c r="AW1185" s="301" t="str">
        <f>IF( $AV1185, IFERROR( IF(MATCH( $E1185, 顎音化聲母!$H$9:$H$37, 0), TRUE, FALSE), FALSE), "")</f>
        <v/>
      </c>
      <c r="AX1185" s="301" t="str">
        <f t="array" ref="AX1185">IF( AND($AV1185, $AW1185), INDEX(顎音化聲母資料表, MATCH( $D1185 &amp; $E1185, 顎音化聲母!$L$5:$L$136, 0), 3), "")</f>
        <v/>
      </c>
      <c r="AY1185" s="301" t="e">
        <f t="shared" si="473"/>
        <v>#REF!</v>
      </c>
      <c r="AZ1185" s="362" t="e">
        <f t="array" ref="AZ1185">IF($AY1185="", "", IF( $AX1185&lt;&gt;"", $AX1185,INDEX(聲母資料表, $AY1185, $AZ$5)))</f>
        <v>#REF!</v>
      </c>
      <c r="BA1185" s="362" t="e">
        <f t="array" ref="BA1185">IF($X1185, "", INDEX(方音八音反切資料表, $AE1185, $AJ1185))</f>
        <v>#REF!</v>
      </c>
    </row>
    <row r="1186" spans="2:53">
      <c r="B1186" s="307">
        <f t="shared" si="455"/>
        <v>1179</v>
      </c>
      <c r="C1186" s="404" t="e">
        <f>MID(#REF!, B1186, 1)</f>
        <v>#REF!</v>
      </c>
      <c r="D1186" s="312"/>
      <c r="E1186" s="312"/>
      <c r="F1186" s="296"/>
      <c r="G1186" s="418" t="e">
        <f t="shared" si="456"/>
        <v>#REF!</v>
      </c>
      <c r="H1186" s="269" t="e" cm="1">
        <f t="array" ref="H1186">IF( OR($U1186, NOT($V1186), $X1186), "",  $AF1186 &amp; INDEX(中文數值資料表, $AJ1186, 2) &amp; $AC1186)</f>
        <v>#REF!</v>
      </c>
      <c r="I1186" s="332" t="e">
        <f t="shared" si="457"/>
        <v>#REF!</v>
      </c>
      <c r="J1186" s="333" t="e">
        <f t="shared" si="458"/>
        <v>#REF!</v>
      </c>
      <c r="K1186" s="334" t="e">
        <f t="shared" si="459"/>
        <v>#REF!</v>
      </c>
      <c r="L1186" s="335" t="e">
        <f t="shared" si="460"/>
        <v>#REF!</v>
      </c>
      <c r="M1186" s="270" t="e">
        <f t="shared" ca="1" si="461"/>
        <v>#REF!</v>
      </c>
      <c r="N1186" s="270" t="e">
        <f t="shared" ca="1" si="462"/>
        <v>#REF!</v>
      </c>
      <c r="O1186" s="270" t="e">
        <f t="shared" ca="1" si="463"/>
        <v>#REF!</v>
      </c>
      <c r="P1186" s="270" t="e">
        <f t="shared" ca="1" si="476"/>
        <v>#REF!</v>
      </c>
      <c r="Q1186" s="270" t="e">
        <f t="shared" ca="1" si="476"/>
        <v>#REF!</v>
      </c>
      <c r="R1186" s="271" t="e">
        <f t="shared" ca="1" si="464"/>
        <v>#REF!</v>
      </c>
      <c r="S1186" s="271" t="e">
        <f t="shared" ca="1" si="465"/>
        <v>#REF!</v>
      </c>
      <c r="T1186" s="244"/>
      <c r="U1186" s="272" t="b">
        <f t="shared" si="466"/>
        <v>0</v>
      </c>
      <c r="V1186" s="272" t="e">
        <f t="shared" si="467"/>
        <v>#REF!</v>
      </c>
      <c r="W1186" s="272" t="e">
        <f t="shared" si="475"/>
        <v>#REF!</v>
      </c>
      <c r="X1186" s="272" t="e">
        <f t="shared" si="468"/>
        <v>#REF!</v>
      </c>
      <c r="Y1186" s="272" t="e">
        <f t="shared" si="469"/>
        <v>#REF!</v>
      </c>
      <c r="Z1186" s="298"/>
      <c r="AA1186" s="305" t="e">
        <f t="shared" si="470"/>
        <v>#REF!</v>
      </c>
      <c r="AB1186" s="301" t="e" cm="1">
        <f t="array" ref="AB1186">IF( $AA1186="", "", INDEX(聲母資料表, $AA1186, AB$5))</f>
        <v>#REF!</v>
      </c>
      <c r="AC1186" s="301" t="e" cm="1">
        <f t="array" ref="AC1186">IF( $AA1186="", "", INDEX(聲母資料表, $AA1186, AC$5))</f>
        <v>#REF!</v>
      </c>
      <c r="AD1186" s="305" t="e">
        <f t="shared" si="471"/>
        <v>#REF!</v>
      </c>
      <c r="AE1186" s="301" t="e" cm="1">
        <f t="array" ref="AE1186">IF( $X1186, "", INDEX(韻母資料表, AD1186, AE$5))</f>
        <v>#REF!</v>
      </c>
      <c r="AF1186" s="301" t="e" cm="1">
        <f t="array" ref="AF1186">IF( $X1186, "", INDEX(韻母資料表, AE1186, AF$5))</f>
        <v>#REF!</v>
      </c>
      <c r="AG1186" s="298"/>
      <c r="AH1186" s="301" t="e">
        <f t="array" ref="AH1186">IF( $X1186, "", IF( INDEX(韻母資料表, AD1186, $AH$5) = "入聲", TRUE, FALSE) )</f>
        <v>#REF!</v>
      </c>
      <c r="AI1186" s="302" t="e">
        <f t="shared" si="472"/>
        <v>#REF!</v>
      </c>
      <c r="AJ1186" s="302" t="e">
        <f t="shared" si="477"/>
        <v>#REF!</v>
      </c>
      <c r="AK1186" s="362" t="e">
        <f t="array" ref="AK1186">IF( $X1186, "", INDEX(韻母資料表, $AD1186, $AK$5))</f>
        <v>#REF!</v>
      </c>
      <c r="AL1186" s="362" t="e">
        <f t="array" ref="AL1186">IF($X1186, "", INDEX(白話字韻母八聲調資料表, $AE1186, $AJ1186))</f>
        <v>#REF!</v>
      </c>
      <c r="AM1186" s="298"/>
      <c r="AN1186" s="362" t="e" cm="1">
        <f t="array" ref="AN1186">IF($W1186, "", INDEX(聲母資料表, $AA1186, AN$5))</f>
        <v>#REF!</v>
      </c>
      <c r="AO1186" s="367" t="e" cm="1">
        <f t="array" ref="AO1186">IF($X1186, "", INDEX(韻母資料表, $AD1186, AO$5))</f>
        <v>#REF!</v>
      </c>
      <c r="AP1186" s="362" t="e" cm="1">
        <f t="array" ref="AP1186">IF($X1186, "", INDEX(台羅韻母八聲調資料表, $AE1186, $F1186))</f>
        <v>#REF!</v>
      </c>
      <c r="AQ1186" s="298"/>
      <c r="AR1186" s="302" t="e">
        <f t="array" ref="AR1186">IF($W1186, "", INDEX(聲母資料表, $AA1186, $AR$5))</f>
        <v>#REF!</v>
      </c>
      <c r="AS1186" s="303" t="e">
        <f t="array" ref="AS1186">IF($X1186, "", INDEX(韻母資料表, $AD1186, $AS$5))</f>
        <v>#REF!</v>
      </c>
      <c r="AT1186" s="302" t="e">
        <f t="array" ref="AT1186">IF($X1186, "", INDEX(閩拼韻母八聲調資料表, $AE1186, $AJ1186))</f>
        <v>#REF!</v>
      </c>
      <c r="AV1186" s="301" t="b">
        <f t="shared" si="474"/>
        <v>0</v>
      </c>
      <c r="AW1186" s="301" t="str">
        <f>IF( $AV1186, IFERROR( IF(MATCH( $E1186, 顎音化聲母!$H$9:$H$37, 0), TRUE, FALSE), FALSE), "")</f>
        <v/>
      </c>
      <c r="AX1186" s="301" t="str">
        <f t="array" ref="AX1186">IF( AND($AV1186, $AW1186), INDEX(顎音化聲母資料表, MATCH( $D1186 &amp; $E1186, 顎音化聲母!$L$5:$L$136, 0), 3), "")</f>
        <v/>
      </c>
      <c r="AY1186" s="301" t="e">
        <f t="shared" si="473"/>
        <v>#REF!</v>
      </c>
      <c r="AZ1186" s="362" t="e">
        <f t="array" ref="AZ1186">IF($AY1186="", "", IF( $AX1186&lt;&gt;"", $AX1186,INDEX(聲母資料表, $AY1186, $AZ$5)))</f>
        <v>#REF!</v>
      </c>
      <c r="BA1186" s="362" t="e">
        <f t="array" ref="BA1186">IF($X1186, "", INDEX(方音八音反切資料表, $AE1186, $AJ1186))</f>
        <v>#REF!</v>
      </c>
    </row>
    <row r="1187" spans="2:53">
      <c r="B1187" s="307">
        <f t="shared" si="455"/>
        <v>1180</v>
      </c>
      <c r="C1187" s="404" t="e">
        <f>MID(#REF!, B1187, 1)</f>
        <v>#REF!</v>
      </c>
      <c r="D1187" s="312"/>
      <c r="E1187" s="312"/>
      <c r="F1187" s="296"/>
      <c r="G1187" s="418" t="e">
        <f t="shared" si="456"/>
        <v>#REF!</v>
      </c>
      <c r="H1187" s="269" t="e" cm="1">
        <f t="array" ref="H1187">IF( OR($U1187, NOT($V1187), $X1187), "",  $AF1187 &amp; INDEX(中文數值資料表, $AJ1187, 2) &amp; $AC1187)</f>
        <v>#REF!</v>
      </c>
      <c r="I1187" s="332" t="e">
        <f t="shared" si="457"/>
        <v>#REF!</v>
      </c>
      <c r="J1187" s="333" t="e">
        <f t="shared" si="458"/>
        <v>#REF!</v>
      </c>
      <c r="K1187" s="334" t="e">
        <f t="shared" si="459"/>
        <v>#REF!</v>
      </c>
      <c r="L1187" s="335" t="e">
        <f t="shared" si="460"/>
        <v>#REF!</v>
      </c>
      <c r="M1187" s="270" t="e">
        <f t="shared" ca="1" si="461"/>
        <v>#REF!</v>
      </c>
      <c r="N1187" s="270" t="e">
        <f t="shared" ca="1" si="462"/>
        <v>#REF!</v>
      </c>
      <c r="O1187" s="270" t="e">
        <f t="shared" ca="1" si="463"/>
        <v>#REF!</v>
      </c>
      <c r="P1187" s="270" t="e">
        <f t="shared" ca="1" si="476"/>
        <v>#REF!</v>
      </c>
      <c r="Q1187" s="270" t="e">
        <f t="shared" ca="1" si="476"/>
        <v>#REF!</v>
      </c>
      <c r="R1187" s="271" t="e">
        <f t="shared" ca="1" si="464"/>
        <v>#REF!</v>
      </c>
      <c r="S1187" s="271" t="e">
        <f t="shared" ca="1" si="465"/>
        <v>#REF!</v>
      </c>
      <c r="T1187" s="244"/>
      <c r="U1187" s="272" t="b">
        <f t="shared" si="466"/>
        <v>0</v>
      </c>
      <c r="V1187" s="272" t="e">
        <f t="shared" si="467"/>
        <v>#REF!</v>
      </c>
      <c r="W1187" s="272" t="e">
        <f t="shared" si="475"/>
        <v>#REF!</v>
      </c>
      <c r="X1187" s="272" t="e">
        <f t="shared" si="468"/>
        <v>#REF!</v>
      </c>
      <c r="Y1187" s="272" t="e">
        <f t="shared" si="469"/>
        <v>#REF!</v>
      </c>
      <c r="Z1187" s="298"/>
      <c r="AA1187" s="305" t="e">
        <f t="shared" si="470"/>
        <v>#REF!</v>
      </c>
      <c r="AB1187" s="301" t="e" cm="1">
        <f t="array" ref="AB1187">IF( $AA1187="", "", INDEX(聲母資料表, $AA1187, AB$5))</f>
        <v>#REF!</v>
      </c>
      <c r="AC1187" s="301" t="e" cm="1">
        <f t="array" ref="AC1187">IF( $AA1187="", "", INDEX(聲母資料表, $AA1187, AC$5))</f>
        <v>#REF!</v>
      </c>
      <c r="AD1187" s="305" t="e">
        <f t="shared" si="471"/>
        <v>#REF!</v>
      </c>
      <c r="AE1187" s="301" t="e" cm="1">
        <f t="array" ref="AE1187">IF( $X1187, "", INDEX(韻母資料表, AD1187, AE$5))</f>
        <v>#REF!</v>
      </c>
      <c r="AF1187" s="301" t="e" cm="1">
        <f t="array" ref="AF1187">IF( $X1187, "", INDEX(韻母資料表, AE1187, AF$5))</f>
        <v>#REF!</v>
      </c>
      <c r="AG1187" s="298"/>
      <c r="AH1187" s="301" t="e">
        <f t="array" ref="AH1187">IF( $X1187, "", IF( INDEX(韻母資料表, AD1187, $AH$5) = "入聲", TRUE, FALSE) )</f>
        <v>#REF!</v>
      </c>
      <c r="AI1187" s="302" t="e">
        <f t="shared" si="472"/>
        <v>#REF!</v>
      </c>
      <c r="AJ1187" s="302" t="e">
        <f t="shared" si="477"/>
        <v>#REF!</v>
      </c>
      <c r="AK1187" s="362" t="e">
        <f t="array" ref="AK1187">IF( $X1187, "", INDEX(韻母資料表, $AD1187, $AK$5))</f>
        <v>#REF!</v>
      </c>
      <c r="AL1187" s="362" t="e">
        <f t="array" ref="AL1187">IF($X1187, "", INDEX(白話字韻母八聲調資料表, $AE1187, $AJ1187))</f>
        <v>#REF!</v>
      </c>
      <c r="AM1187" s="298"/>
      <c r="AN1187" s="362" t="e" cm="1">
        <f t="array" ref="AN1187">IF($W1187, "", INDEX(聲母資料表, $AA1187, AN$5))</f>
        <v>#REF!</v>
      </c>
      <c r="AO1187" s="367" t="e" cm="1">
        <f t="array" ref="AO1187">IF($X1187, "", INDEX(韻母資料表, $AD1187, AO$5))</f>
        <v>#REF!</v>
      </c>
      <c r="AP1187" s="362" t="e" cm="1">
        <f t="array" ref="AP1187">IF($X1187, "", INDEX(台羅韻母八聲調資料表, $AE1187, $F1187))</f>
        <v>#REF!</v>
      </c>
      <c r="AQ1187" s="298"/>
      <c r="AR1187" s="302" t="e">
        <f t="array" ref="AR1187">IF($W1187, "", INDEX(聲母資料表, $AA1187, $AR$5))</f>
        <v>#REF!</v>
      </c>
      <c r="AS1187" s="303" t="e">
        <f t="array" ref="AS1187">IF($X1187, "", INDEX(韻母資料表, $AD1187, $AS$5))</f>
        <v>#REF!</v>
      </c>
      <c r="AT1187" s="302" t="e">
        <f t="array" ref="AT1187">IF($X1187, "", INDEX(閩拼韻母八聲調資料表, $AE1187, $AJ1187))</f>
        <v>#REF!</v>
      </c>
      <c r="AV1187" s="301" t="b">
        <f t="shared" si="474"/>
        <v>0</v>
      </c>
      <c r="AW1187" s="301" t="str">
        <f>IF( $AV1187, IFERROR( IF(MATCH( $E1187, 顎音化聲母!$H$9:$H$37, 0), TRUE, FALSE), FALSE), "")</f>
        <v/>
      </c>
      <c r="AX1187" s="301" t="str">
        <f t="array" ref="AX1187">IF( AND($AV1187, $AW1187), INDEX(顎音化聲母資料表, MATCH( $D1187 &amp; $E1187, 顎音化聲母!$L$5:$L$136, 0), 3), "")</f>
        <v/>
      </c>
      <c r="AY1187" s="301" t="e">
        <f t="shared" si="473"/>
        <v>#REF!</v>
      </c>
      <c r="AZ1187" s="362" t="e">
        <f t="array" ref="AZ1187">IF($AY1187="", "", IF( $AX1187&lt;&gt;"", $AX1187,INDEX(聲母資料表, $AY1187, $AZ$5)))</f>
        <v>#REF!</v>
      </c>
      <c r="BA1187" s="362" t="e">
        <f t="array" ref="BA1187">IF($X1187, "", INDEX(方音八音反切資料表, $AE1187, $AJ1187))</f>
        <v>#REF!</v>
      </c>
    </row>
    <row r="1188" spans="2:53">
      <c r="B1188" s="307">
        <f t="shared" si="455"/>
        <v>1181</v>
      </c>
      <c r="C1188" s="404" t="e">
        <f>MID(#REF!, B1188, 1)</f>
        <v>#REF!</v>
      </c>
      <c r="D1188" s="312"/>
      <c r="E1188" s="312"/>
      <c r="F1188" s="296"/>
      <c r="G1188" s="418" t="e">
        <f t="shared" si="456"/>
        <v>#REF!</v>
      </c>
      <c r="H1188" s="269" t="e" cm="1">
        <f t="array" ref="H1188">IF( OR($U1188, NOT($V1188), $X1188), "",  $AF1188 &amp; INDEX(中文數值資料表, $AJ1188, 2) &amp; $AC1188)</f>
        <v>#REF!</v>
      </c>
      <c r="I1188" s="332" t="e">
        <f t="shared" si="457"/>
        <v>#REF!</v>
      </c>
      <c r="J1188" s="333" t="e">
        <f t="shared" si="458"/>
        <v>#REF!</v>
      </c>
      <c r="K1188" s="334" t="e">
        <f t="shared" si="459"/>
        <v>#REF!</v>
      </c>
      <c r="L1188" s="335" t="e">
        <f t="shared" si="460"/>
        <v>#REF!</v>
      </c>
      <c r="M1188" s="270" t="e">
        <f t="shared" ca="1" si="461"/>
        <v>#REF!</v>
      </c>
      <c r="N1188" s="270" t="e">
        <f t="shared" ca="1" si="462"/>
        <v>#REF!</v>
      </c>
      <c r="O1188" s="270" t="e">
        <f t="shared" ca="1" si="463"/>
        <v>#REF!</v>
      </c>
      <c r="P1188" s="270" t="e">
        <f t="shared" ref="P1188:Q1207" ca="1" si="478">IF( $U1188, ($C1188 &amp; CHAR(10)), IF($C1188=CHAR(10), (CHAR(10) &amp; "&lt;/p&gt;" &amp; CHAR(10) &amp; "&lt;p&gt;" &amp; CHAR(10)), "&lt;ruby&gt;" &amp; $C1188 &amp; "&lt;rt&gt;" &amp; INDIRECT( ADDRESS(ROW(), COLUMN() - $P$5) ) &amp; "&lt;/rt&gt;&lt;/ruby&gt;" &amp; CHAR(10)))</f>
        <v>#REF!</v>
      </c>
      <c r="Q1188" s="270" t="e">
        <f t="shared" ca="1" si="478"/>
        <v>#REF!</v>
      </c>
      <c r="R1188" s="271" t="e">
        <f t="shared" ca="1" si="464"/>
        <v>#REF!</v>
      </c>
      <c r="S1188" s="271" t="e">
        <f t="shared" ca="1" si="465"/>
        <v>#REF!</v>
      </c>
      <c r="T1188" s="244"/>
      <c r="U1188" s="272" t="b">
        <f t="shared" si="466"/>
        <v>0</v>
      </c>
      <c r="V1188" s="272" t="e">
        <f t="shared" si="467"/>
        <v>#REF!</v>
      </c>
      <c r="W1188" s="272" t="e">
        <f t="shared" si="475"/>
        <v>#REF!</v>
      </c>
      <c r="X1188" s="272" t="e">
        <f t="shared" si="468"/>
        <v>#REF!</v>
      </c>
      <c r="Y1188" s="272" t="e">
        <f t="shared" si="469"/>
        <v>#REF!</v>
      </c>
      <c r="Z1188" s="298"/>
      <c r="AA1188" s="305" t="e">
        <f t="shared" si="470"/>
        <v>#REF!</v>
      </c>
      <c r="AB1188" s="301" t="e" cm="1">
        <f t="array" ref="AB1188">IF( $AA1188="", "", INDEX(聲母資料表, $AA1188, AB$5))</f>
        <v>#REF!</v>
      </c>
      <c r="AC1188" s="301" t="e" cm="1">
        <f t="array" ref="AC1188">IF( $AA1188="", "", INDEX(聲母資料表, $AA1188, AC$5))</f>
        <v>#REF!</v>
      </c>
      <c r="AD1188" s="305" t="e">
        <f t="shared" si="471"/>
        <v>#REF!</v>
      </c>
      <c r="AE1188" s="301" t="e" cm="1">
        <f t="array" ref="AE1188">IF( $X1188, "", INDEX(韻母資料表, AD1188, AE$5))</f>
        <v>#REF!</v>
      </c>
      <c r="AF1188" s="301" t="e" cm="1">
        <f t="array" ref="AF1188">IF( $X1188, "", INDEX(韻母資料表, AE1188, AF$5))</f>
        <v>#REF!</v>
      </c>
      <c r="AG1188" s="298"/>
      <c r="AH1188" s="301" t="e">
        <f t="array" ref="AH1188">IF( $X1188, "", IF( INDEX(韻母資料表, AD1188, $AH$5) = "入聲", TRUE, FALSE) )</f>
        <v>#REF!</v>
      </c>
      <c r="AI1188" s="302" t="e">
        <f t="shared" si="472"/>
        <v>#REF!</v>
      </c>
      <c r="AJ1188" s="302" t="e">
        <f t="shared" si="477"/>
        <v>#REF!</v>
      </c>
      <c r="AK1188" s="362" t="e">
        <f t="array" ref="AK1188">IF( $X1188, "", INDEX(韻母資料表, $AD1188, $AK$5))</f>
        <v>#REF!</v>
      </c>
      <c r="AL1188" s="362" t="e">
        <f t="array" ref="AL1188">IF($X1188, "", INDEX(白話字韻母八聲調資料表, $AE1188, $AJ1188))</f>
        <v>#REF!</v>
      </c>
      <c r="AM1188" s="298"/>
      <c r="AN1188" s="362" t="e" cm="1">
        <f t="array" ref="AN1188">IF($W1188, "", INDEX(聲母資料表, $AA1188, AN$5))</f>
        <v>#REF!</v>
      </c>
      <c r="AO1188" s="367" t="e" cm="1">
        <f t="array" ref="AO1188">IF($X1188, "", INDEX(韻母資料表, $AD1188, AO$5))</f>
        <v>#REF!</v>
      </c>
      <c r="AP1188" s="362" t="e" cm="1">
        <f t="array" ref="AP1188">IF($X1188, "", INDEX(台羅韻母八聲調資料表, $AE1188, $F1188))</f>
        <v>#REF!</v>
      </c>
      <c r="AQ1188" s="298"/>
      <c r="AR1188" s="302" t="e">
        <f t="array" ref="AR1188">IF($W1188, "", INDEX(聲母資料表, $AA1188, $AR$5))</f>
        <v>#REF!</v>
      </c>
      <c r="AS1188" s="303" t="e">
        <f t="array" ref="AS1188">IF($X1188, "", INDEX(韻母資料表, $AD1188, $AS$5))</f>
        <v>#REF!</v>
      </c>
      <c r="AT1188" s="302" t="e">
        <f t="array" ref="AT1188">IF($X1188, "", INDEX(閩拼韻母八聲調資料表, $AE1188, $AJ1188))</f>
        <v>#REF!</v>
      </c>
      <c r="AV1188" s="301" t="b">
        <f t="shared" si="474"/>
        <v>0</v>
      </c>
      <c r="AW1188" s="301" t="str">
        <f>IF( $AV1188, IFERROR( IF(MATCH( $E1188, 顎音化聲母!$H$9:$H$37, 0), TRUE, FALSE), FALSE), "")</f>
        <v/>
      </c>
      <c r="AX1188" s="301" t="str">
        <f t="array" ref="AX1188">IF( AND($AV1188, $AW1188), INDEX(顎音化聲母資料表, MATCH( $D1188 &amp; $E1188, 顎音化聲母!$L$5:$L$136, 0), 3), "")</f>
        <v/>
      </c>
      <c r="AY1188" s="301" t="e">
        <f t="shared" si="473"/>
        <v>#REF!</v>
      </c>
      <c r="AZ1188" s="362" t="e">
        <f t="array" ref="AZ1188">IF($AY1188="", "", IF( $AX1188&lt;&gt;"", $AX1188,INDEX(聲母資料表, $AY1188, $AZ$5)))</f>
        <v>#REF!</v>
      </c>
      <c r="BA1188" s="362" t="e">
        <f t="array" ref="BA1188">IF($X1188, "", INDEX(方音八音反切資料表, $AE1188, $AJ1188))</f>
        <v>#REF!</v>
      </c>
    </row>
    <row r="1189" spans="2:53">
      <c r="B1189" s="307">
        <f t="shared" si="455"/>
        <v>1182</v>
      </c>
      <c r="C1189" s="404" t="e">
        <f>MID(#REF!, B1189, 1)</f>
        <v>#REF!</v>
      </c>
      <c r="D1189" s="312"/>
      <c r="E1189" s="312"/>
      <c r="F1189" s="296"/>
      <c r="G1189" s="418" t="e">
        <f t="shared" si="456"/>
        <v>#REF!</v>
      </c>
      <c r="H1189" s="269" t="e" cm="1">
        <f t="array" ref="H1189">IF( OR($U1189, NOT($V1189), $X1189), "",  $AF1189 &amp; INDEX(中文數值資料表, $AJ1189, 2) &amp; $AC1189)</f>
        <v>#REF!</v>
      </c>
      <c r="I1189" s="332" t="e">
        <f t="shared" si="457"/>
        <v>#REF!</v>
      </c>
      <c r="J1189" s="333" t="e">
        <f t="shared" si="458"/>
        <v>#REF!</v>
      </c>
      <c r="K1189" s="334" t="e">
        <f t="shared" si="459"/>
        <v>#REF!</v>
      </c>
      <c r="L1189" s="335" t="e">
        <f t="shared" si="460"/>
        <v>#REF!</v>
      </c>
      <c r="M1189" s="270" t="e">
        <f t="shared" ca="1" si="461"/>
        <v>#REF!</v>
      </c>
      <c r="N1189" s="270" t="e">
        <f t="shared" ca="1" si="462"/>
        <v>#REF!</v>
      </c>
      <c r="O1189" s="270" t="e">
        <f t="shared" ca="1" si="463"/>
        <v>#REF!</v>
      </c>
      <c r="P1189" s="270" t="e">
        <f t="shared" ca="1" si="478"/>
        <v>#REF!</v>
      </c>
      <c r="Q1189" s="270" t="e">
        <f t="shared" ca="1" si="478"/>
        <v>#REF!</v>
      </c>
      <c r="R1189" s="271" t="e">
        <f t="shared" ca="1" si="464"/>
        <v>#REF!</v>
      </c>
      <c r="S1189" s="271" t="e">
        <f t="shared" ca="1" si="465"/>
        <v>#REF!</v>
      </c>
      <c r="T1189" s="244"/>
      <c r="U1189" s="272" t="b">
        <f t="shared" si="466"/>
        <v>0</v>
      </c>
      <c r="V1189" s="272" t="e">
        <f t="shared" si="467"/>
        <v>#REF!</v>
      </c>
      <c r="W1189" s="272" t="e">
        <f t="shared" si="475"/>
        <v>#REF!</v>
      </c>
      <c r="X1189" s="272" t="e">
        <f t="shared" si="468"/>
        <v>#REF!</v>
      </c>
      <c r="Y1189" s="272" t="e">
        <f t="shared" si="469"/>
        <v>#REF!</v>
      </c>
      <c r="Z1189" s="298"/>
      <c r="AA1189" s="305" t="e">
        <f t="shared" si="470"/>
        <v>#REF!</v>
      </c>
      <c r="AB1189" s="301" t="e" cm="1">
        <f t="array" ref="AB1189">IF( $AA1189="", "", INDEX(聲母資料表, $AA1189, AB$5))</f>
        <v>#REF!</v>
      </c>
      <c r="AC1189" s="301" t="e" cm="1">
        <f t="array" ref="AC1189">IF( $AA1189="", "", INDEX(聲母資料表, $AA1189, AC$5))</f>
        <v>#REF!</v>
      </c>
      <c r="AD1189" s="305" t="e">
        <f t="shared" si="471"/>
        <v>#REF!</v>
      </c>
      <c r="AE1189" s="301" t="e" cm="1">
        <f t="array" ref="AE1189">IF( $X1189, "", INDEX(韻母資料表, AD1189, AE$5))</f>
        <v>#REF!</v>
      </c>
      <c r="AF1189" s="301" t="e" cm="1">
        <f t="array" ref="AF1189">IF( $X1189, "", INDEX(韻母資料表, AE1189, AF$5))</f>
        <v>#REF!</v>
      </c>
      <c r="AG1189" s="298"/>
      <c r="AH1189" s="301" t="e">
        <f t="array" ref="AH1189">IF( $X1189, "", IF( INDEX(韻母資料表, AD1189, $AH$5) = "入聲", TRUE, FALSE) )</f>
        <v>#REF!</v>
      </c>
      <c r="AI1189" s="302" t="e">
        <f t="shared" si="472"/>
        <v>#REF!</v>
      </c>
      <c r="AJ1189" s="302" t="e">
        <f t="shared" si="477"/>
        <v>#REF!</v>
      </c>
      <c r="AK1189" s="362" t="e">
        <f t="array" ref="AK1189">IF( $X1189, "", INDEX(韻母資料表, $AD1189, $AK$5))</f>
        <v>#REF!</v>
      </c>
      <c r="AL1189" s="362" t="e">
        <f t="array" ref="AL1189">IF($X1189, "", INDEX(白話字韻母八聲調資料表, $AE1189, $AJ1189))</f>
        <v>#REF!</v>
      </c>
      <c r="AM1189" s="298"/>
      <c r="AN1189" s="362" t="e" cm="1">
        <f t="array" ref="AN1189">IF($W1189, "", INDEX(聲母資料表, $AA1189, AN$5))</f>
        <v>#REF!</v>
      </c>
      <c r="AO1189" s="367" t="e" cm="1">
        <f t="array" ref="AO1189">IF($X1189, "", INDEX(韻母資料表, $AD1189, AO$5))</f>
        <v>#REF!</v>
      </c>
      <c r="AP1189" s="362" t="e" cm="1">
        <f t="array" ref="AP1189">IF($X1189, "", INDEX(台羅韻母八聲調資料表, $AE1189, $F1189))</f>
        <v>#REF!</v>
      </c>
      <c r="AQ1189" s="298"/>
      <c r="AR1189" s="302" t="e">
        <f t="array" ref="AR1189">IF($W1189, "", INDEX(聲母資料表, $AA1189, $AR$5))</f>
        <v>#REF!</v>
      </c>
      <c r="AS1189" s="303" t="e">
        <f t="array" ref="AS1189">IF($X1189, "", INDEX(韻母資料表, $AD1189, $AS$5))</f>
        <v>#REF!</v>
      </c>
      <c r="AT1189" s="302" t="e">
        <f t="array" ref="AT1189">IF($X1189, "", INDEX(閩拼韻母八聲調資料表, $AE1189, $AJ1189))</f>
        <v>#REF!</v>
      </c>
      <c r="AV1189" s="301" t="b">
        <f t="shared" si="474"/>
        <v>0</v>
      </c>
      <c r="AW1189" s="301" t="str">
        <f>IF( $AV1189, IFERROR( IF(MATCH( $E1189, 顎音化聲母!$H$9:$H$37, 0), TRUE, FALSE), FALSE), "")</f>
        <v/>
      </c>
      <c r="AX1189" s="301" t="str">
        <f t="array" ref="AX1189">IF( AND($AV1189, $AW1189), INDEX(顎音化聲母資料表, MATCH( $D1189 &amp; $E1189, 顎音化聲母!$L$5:$L$136, 0), 3), "")</f>
        <v/>
      </c>
      <c r="AY1189" s="301" t="e">
        <f t="shared" si="473"/>
        <v>#REF!</v>
      </c>
      <c r="AZ1189" s="362" t="e">
        <f t="array" ref="AZ1189">IF($AY1189="", "", IF( $AX1189&lt;&gt;"", $AX1189,INDEX(聲母資料表, $AY1189, $AZ$5)))</f>
        <v>#REF!</v>
      </c>
      <c r="BA1189" s="362" t="e">
        <f t="array" ref="BA1189">IF($X1189, "", INDEX(方音八音反切資料表, $AE1189, $AJ1189))</f>
        <v>#REF!</v>
      </c>
    </row>
    <row r="1190" spans="2:53">
      <c r="B1190" s="307">
        <f t="shared" si="455"/>
        <v>1183</v>
      </c>
      <c r="C1190" s="404" t="e">
        <f>MID(#REF!, B1190, 1)</f>
        <v>#REF!</v>
      </c>
      <c r="D1190" s="312"/>
      <c r="E1190" s="312"/>
      <c r="F1190" s="296"/>
      <c r="G1190" s="418" t="e">
        <f t="shared" si="456"/>
        <v>#REF!</v>
      </c>
      <c r="H1190" s="269" t="e" cm="1">
        <f t="array" ref="H1190">IF( OR($U1190, NOT($V1190), $X1190), "",  $AF1190 &amp; INDEX(中文數值資料表, $AJ1190, 2) &amp; $AC1190)</f>
        <v>#REF!</v>
      </c>
      <c r="I1190" s="332" t="e">
        <f t="shared" si="457"/>
        <v>#REF!</v>
      </c>
      <c r="J1190" s="333" t="e">
        <f t="shared" si="458"/>
        <v>#REF!</v>
      </c>
      <c r="K1190" s="334" t="e">
        <f t="shared" si="459"/>
        <v>#REF!</v>
      </c>
      <c r="L1190" s="335" t="e">
        <f t="shared" si="460"/>
        <v>#REF!</v>
      </c>
      <c r="M1190" s="270" t="e">
        <f t="shared" ca="1" si="461"/>
        <v>#REF!</v>
      </c>
      <c r="N1190" s="270" t="e">
        <f t="shared" ca="1" si="462"/>
        <v>#REF!</v>
      </c>
      <c r="O1190" s="270" t="e">
        <f t="shared" ca="1" si="463"/>
        <v>#REF!</v>
      </c>
      <c r="P1190" s="270" t="e">
        <f t="shared" ca="1" si="478"/>
        <v>#REF!</v>
      </c>
      <c r="Q1190" s="270" t="e">
        <f t="shared" ca="1" si="478"/>
        <v>#REF!</v>
      </c>
      <c r="R1190" s="271" t="e">
        <f t="shared" ca="1" si="464"/>
        <v>#REF!</v>
      </c>
      <c r="S1190" s="271" t="e">
        <f t="shared" ca="1" si="465"/>
        <v>#REF!</v>
      </c>
      <c r="T1190" s="244"/>
      <c r="U1190" s="272" t="b">
        <f t="shared" si="466"/>
        <v>0</v>
      </c>
      <c r="V1190" s="272" t="e">
        <f t="shared" si="467"/>
        <v>#REF!</v>
      </c>
      <c r="W1190" s="272" t="e">
        <f t="shared" si="475"/>
        <v>#REF!</v>
      </c>
      <c r="X1190" s="272" t="e">
        <f t="shared" si="468"/>
        <v>#REF!</v>
      </c>
      <c r="Y1190" s="272" t="e">
        <f t="shared" si="469"/>
        <v>#REF!</v>
      </c>
      <c r="Z1190" s="298"/>
      <c r="AA1190" s="305" t="e">
        <f t="shared" si="470"/>
        <v>#REF!</v>
      </c>
      <c r="AB1190" s="301" t="e" cm="1">
        <f t="array" ref="AB1190">IF( $AA1190="", "", INDEX(聲母資料表, $AA1190, AB$5))</f>
        <v>#REF!</v>
      </c>
      <c r="AC1190" s="301" t="e" cm="1">
        <f t="array" ref="AC1190">IF( $AA1190="", "", INDEX(聲母資料表, $AA1190, AC$5))</f>
        <v>#REF!</v>
      </c>
      <c r="AD1190" s="305" t="e">
        <f t="shared" si="471"/>
        <v>#REF!</v>
      </c>
      <c r="AE1190" s="301" t="e" cm="1">
        <f t="array" ref="AE1190">IF( $X1190, "", INDEX(韻母資料表, AD1190, AE$5))</f>
        <v>#REF!</v>
      </c>
      <c r="AF1190" s="301" t="e" cm="1">
        <f t="array" ref="AF1190">IF( $X1190, "", INDEX(韻母資料表, AE1190, AF$5))</f>
        <v>#REF!</v>
      </c>
      <c r="AG1190" s="298"/>
      <c r="AH1190" s="301" t="e">
        <f t="array" ref="AH1190">IF( $X1190, "", IF( INDEX(韻母資料表, AD1190, $AH$5) = "入聲", TRUE, FALSE) )</f>
        <v>#REF!</v>
      </c>
      <c r="AI1190" s="302" t="e">
        <f t="shared" si="472"/>
        <v>#REF!</v>
      </c>
      <c r="AJ1190" s="302" t="e">
        <f t="shared" si="477"/>
        <v>#REF!</v>
      </c>
      <c r="AK1190" s="362" t="e">
        <f t="array" ref="AK1190">IF( $X1190, "", INDEX(韻母資料表, $AD1190, $AK$5))</f>
        <v>#REF!</v>
      </c>
      <c r="AL1190" s="362" t="e">
        <f t="array" ref="AL1190">IF($X1190, "", INDEX(白話字韻母八聲調資料表, $AE1190, $AJ1190))</f>
        <v>#REF!</v>
      </c>
      <c r="AM1190" s="298"/>
      <c r="AN1190" s="362" t="e" cm="1">
        <f t="array" ref="AN1190">IF($W1190, "", INDEX(聲母資料表, $AA1190, AN$5))</f>
        <v>#REF!</v>
      </c>
      <c r="AO1190" s="367" t="e" cm="1">
        <f t="array" ref="AO1190">IF($X1190, "", INDEX(韻母資料表, $AD1190, AO$5))</f>
        <v>#REF!</v>
      </c>
      <c r="AP1190" s="362" t="e" cm="1">
        <f t="array" ref="AP1190">IF($X1190, "", INDEX(台羅韻母八聲調資料表, $AE1190, $F1190))</f>
        <v>#REF!</v>
      </c>
      <c r="AQ1190" s="298"/>
      <c r="AR1190" s="302" t="e">
        <f t="array" ref="AR1190">IF($W1190, "", INDEX(聲母資料表, $AA1190, $AR$5))</f>
        <v>#REF!</v>
      </c>
      <c r="AS1190" s="303" t="e">
        <f t="array" ref="AS1190">IF($X1190, "", INDEX(韻母資料表, $AD1190, $AS$5))</f>
        <v>#REF!</v>
      </c>
      <c r="AT1190" s="302" t="e">
        <f t="array" ref="AT1190">IF($X1190, "", INDEX(閩拼韻母八聲調資料表, $AE1190, $AJ1190))</f>
        <v>#REF!</v>
      </c>
      <c r="AV1190" s="301" t="b">
        <f t="shared" si="474"/>
        <v>0</v>
      </c>
      <c r="AW1190" s="301" t="str">
        <f>IF( $AV1190, IFERROR( IF(MATCH( $E1190, 顎音化聲母!$H$9:$H$37, 0), TRUE, FALSE), FALSE), "")</f>
        <v/>
      </c>
      <c r="AX1190" s="301" t="str">
        <f t="array" ref="AX1190">IF( AND($AV1190, $AW1190), INDEX(顎音化聲母資料表, MATCH( $D1190 &amp; $E1190, 顎音化聲母!$L$5:$L$136, 0), 3), "")</f>
        <v/>
      </c>
      <c r="AY1190" s="301" t="e">
        <f t="shared" si="473"/>
        <v>#REF!</v>
      </c>
      <c r="AZ1190" s="362" t="e">
        <f t="array" ref="AZ1190">IF($AY1190="", "", IF( $AX1190&lt;&gt;"", $AX1190,INDEX(聲母資料表, $AY1190, $AZ$5)))</f>
        <v>#REF!</v>
      </c>
      <c r="BA1190" s="362" t="e">
        <f t="array" ref="BA1190">IF($X1190, "", INDEX(方音八音反切資料表, $AE1190, $AJ1190))</f>
        <v>#REF!</v>
      </c>
    </row>
    <row r="1191" spans="2:53">
      <c r="B1191" s="307">
        <f t="shared" si="455"/>
        <v>1184</v>
      </c>
      <c r="C1191" s="404" t="e">
        <f>MID(#REF!, B1191, 1)</f>
        <v>#REF!</v>
      </c>
      <c r="D1191" s="312"/>
      <c r="E1191" s="312"/>
      <c r="F1191" s="296"/>
      <c r="G1191" s="418" t="e">
        <f t="shared" si="456"/>
        <v>#REF!</v>
      </c>
      <c r="H1191" s="269" t="e" cm="1">
        <f t="array" ref="H1191">IF( OR($U1191, NOT($V1191), $X1191), "",  $AF1191 &amp; INDEX(中文數值資料表, $AJ1191, 2) &amp; $AC1191)</f>
        <v>#REF!</v>
      </c>
      <c r="I1191" s="332" t="e">
        <f t="shared" si="457"/>
        <v>#REF!</v>
      </c>
      <c r="J1191" s="333" t="e">
        <f t="shared" si="458"/>
        <v>#REF!</v>
      </c>
      <c r="K1191" s="334" t="e">
        <f t="shared" si="459"/>
        <v>#REF!</v>
      </c>
      <c r="L1191" s="335" t="e">
        <f t="shared" si="460"/>
        <v>#REF!</v>
      </c>
      <c r="M1191" s="270" t="e">
        <f t="shared" ca="1" si="461"/>
        <v>#REF!</v>
      </c>
      <c r="N1191" s="270" t="e">
        <f t="shared" ca="1" si="462"/>
        <v>#REF!</v>
      </c>
      <c r="O1191" s="270" t="e">
        <f t="shared" ca="1" si="463"/>
        <v>#REF!</v>
      </c>
      <c r="P1191" s="270" t="e">
        <f t="shared" ca="1" si="478"/>
        <v>#REF!</v>
      </c>
      <c r="Q1191" s="270" t="e">
        <f t="shared" ca="1" si="478"/>
        <v>#REF!</v>
      </c>
      <c r="R1191" s="271" t="e">
        <f t="shared" ca="1" si="464"/>
        <v>#REF!</v>
      </c>
      <c r="S1191" s="271" t="e">
        <f t="shared" ca="1" si="465"/>
        <v>#REF!</v>
      </c>
      <c r="T1191" s="244"/>
      <c r="U1191" s="272" t="b">
        <f t="shared" si="466"/>
        <v>0</v>
      </c>
      <c r="V1191" s="272" t="e">
        <f t="shared" si="467"/>
        <v>#REF!</v>
      </c>
      <c r="W1191" s="272" t="e">
        <f t="shared" si="475"/>
        <v>#REF!</v>
      </c>
      <c r="X1191" s="272" t="e">
        <f t="shared" si="468"/>
        <v>#REF!</v>
      </c>
      <c r="Y1191" s="272" t="e">
        <f t="shared" si="469"/>
        <v>#REF!</v>
      </c>
      <c r="Z1191" s="298"/>
      <c r="AA1191" s="305" t="e">
        <f t="shared" si="470"/>
        <v>#REF!</v>
      </c>
      <c r="AB1191" s="301" t="e" cm="1">
        <f t="array" ref="AB1191">IF( $AA1191="", "", INDEX(聲母資料表, $AA1191, AB$5))</f>
        <v>#REF!</v>
      </c>
      <c r="AC1191" s="301" t="e" cm="1">
        <f t="array" ref="AC1191">IF( $AA1191="", "", INDEX(聲母資料表, $AA1191, AC$5))</f>
        <v>#REF!</v>
      </c>
      <c r="AD1191" s="305" t="e">
        <f t="shared" si="471"/>
        <v>#REF!</v>
      </c>
      <c r="AE1191" s="301" t="e" cm="1">
        <f t="array" ref="AE1191">IF( $X1191, "", INDEX(韻母資料表, AD1191, AE$5))</f>
        <v>#REF!</v>
      </c>
      <c r="AF1191" s="301" t="e" cm="1">
        <f t="array" ref="AF1191">IF( $X1191, "", INDEX(韻母資料表, AE1191, AF$5))</f>
        <v>#REF!</v>
      </c>
      <c r="AG1191" s="298"/>
      <c r="AH1191" s="301" t="e">
        <f t="array" ref="AH1191">IF( $X1191, "", IF( INDEX(韻母資料表, AD1191, $AH$5) = "入聲", TRUE, FALSE) )</f>
        <v>#REF!</v>
      </c>
      <c r="AI1191" s="302" t="e">
        <f t="shared" si="472"/>
        <v>#REF!</v>
      </c>
      <c r="AJ1191" s="302" t="e">
        <f t="shared" si="477"/>
        <v>#REF!</v>
      </c>
      <c r="AK1191" s="362" t="e">
        <f t="array" ref="AK1191">IF( $X1191, "", INDEX(韻母資料表, $AD1191, $AK$5))</f>
        <v>#REF!</v>
      </c>
      <c r="AL1191" s="362" t="e">
        <f t="array" ref="AL1191">IF($X1191, "", INDEX(白話字韻母八聲調資料表, $AE1191, $AJ1191))</f>
        <v>#REF!</v>
      </c>
      <c r="AM1191" s="298"/>
      <c r="AN1191" s="362" t="e" cm="1">
        <f t="array" ref="AN1191">IF($W1191, "", INDEX(聲母資料表, $AA1191, AN$5))</f>
        <v>#REF!</v>
      </c>
      <c r="AO1191" s="367" t="e" cm="1">
        <f t="array" ref="AO1191">IF($X1191, "", INDEX(韻母資料表, $AD1191, AO$5))</f>
        <v>#REF!</v>
      </c>
      <c r="AP1191" s="362" t="e" cm="1">
        <f t="array" ref="AP1191">IF($X1191, "", INDEX(台羅韻母八聲調資料表, $AE1191, $F1191))</f>
        <v>#REF!</v>
      </c>
      <c r="AQ1191" s="298"/>
      <c r="AR1191" s="302" t="e">
        <f t="array" ref="AR1191">IF($W1191, "", INDEX(聲母資料表, $AA1191, $AR$5))</f>
        <v>#REF!</v>
      </c>
      <c r="AS1191" s="303" t="e">
        <f t="array" ref="AS1191">IF($X1191, "", INDEX(韻母資料表, $AD1191, $AS$5))</f>
        <v>#REF!</v>
      </c>
      <c r="AT1191" s="302" t="e">
        <f t="array" ref="AT1191">IF($X1191, "", INDEX(閩拼韻母八聲調資料表, $AE1191, $AJ1191))</f>
        <v>#REF!</v>
      </c>
      <c r="AV1191" s="301" t="b">
        <f t="shared" si="474"/>
        <v>0</v>
      </c>
      <c r="AW1191" s="301" t="str">
        <f>IF( $AV1191, IFERROR( IF(MATCH( $E1191, 顎音化聲母!$H$9:$H$37, 0), TRUE, FALSE), FALSE), "")</f>
        <v/>
      </c>
      <c r="AX1191" s="301" t="str">
        <f t="array" ref="AX1191">IF( AND($AV1191, $AW1191), INDEX(顎音化聲母資料表, MATCH( $D1191 &amp; $E1191, 顎音化聲母!$L$5:$L$136, 0), 3), "")</f>
        <v/>
      </c>
      <c r="AY1191" s="301" t="e">
        <f t="shared" si="473"/>
        <v>#REF!</v>
      </c>
      <c r="AZ1191" s="362" t="e">
        <f t="array" ref="AZ1191">IF($AY1191="", "", IF( $AX1191&lt;&gt;"", $AX1191,INDEX(聲母資料表, $AY1191, $AZ$5)))</f>
        <v>#REF!</v>
      </c>
      <c r="BA1191" s="362" t="e">
        <f t="array" ref="BA1191">IF($X1191, "", INDEX(方音八音反切資料表, $AE1191, $AJ1191))</f>
        <v>#REF!</v>
      </c>
    </row>
    <row r="1192" spans="2:53">
      <c r="B1192" s="307">
        <f t="shared" si="455"/>
        <v>1185</v>
      </c>
      <c r="C1192" s="404" t="e">
        <f>MID(#REF!, B1192, 1)</f>
        <v>#REF!</v>
      </c>
      <c r="D1192" s="312"/>
      <c r="E1192" s="312"/>
      <c r="F1192" s="296"/>
      <c r="G1192" s="418" t="e">
        <f t="shared" si="456"/>
        <v>#REF!</v>
      </c>
      <c r="H1192" s="269" t="e" cm="1">
        <f t="array" ref="H1192">IF( OR($U1192, NOT($V1192), $X1192), "",  $AF1192 &amp; INDEX(中文數值資料表, $AJ1192, 2) &amp; $AC1192)</f>
        <v>#REF!</v>
      </c>
      <c r="I1192" s="332" t="e">
        <f t="shared" si="457"/>
        <v>#REF!</v>
      </c>
      <c r="J1192" s="333" t="e">
        <f t="shared" si="458"/>
        <v>#REF!</v>
      </c>
      <c r="K1192" s="334" t="e">
        <f t="shared" si="459"/>
        <v>#REF!</v>
      </c>
      <c r="L1192" s="335" t="e">
        <f t="shared" si="460"/>
        <v>#REF!</v>
      </c>
      <c r="M1192" s="270" t="e">
        <f t="shared" ca="1" si="461"/>
        <v>#REF!</v>
      </c>
      <c r="N1192" s="270" t="e">
        <f t="shared" ca="1" si="462"/>
        <v>#REF!</v>
      </c>
      <c r="O1192" s="270" t="e">
        <f t="shared" ca="1" si="463"/>
        <v>#REF!</v>
      </c>
      <c r="P1192" s="270" t="e">
        <f t="shared" ca="1" si="478"/>
        <v>#REF!</v>
      </c>
      <c r="Q1192" s="270" t="e">
        <f t="shared" ca="1" si="478"/>
        <v>#REF!</v>
      </c>
      <c r="R1192" s="271" t="e">
        <f t="shared" ca="1" si="464"/>
        <v>#REF!</v>
      </c>
      <c r="S1192" s="271" t="e">
        <f t="shared" ca="1" si="465"/>
        <v>#REF!</v>
      </c>
      <c r="T1192" s="244"/>
      <c r="U1192" s="272" t="b">
        <f t="shared" si="466"/>
        <v>0</v>
      </c>
      <c r="V1192" s="272" t="e">
        <f t="shared" si="467"/>
        <v>#REF!</v>
      </c>
      <c r="W1192" s="272" t="e">
        <f t="shared" si="475"/>
        <v>#REF!</v>
      </c>
      <c r="X1192" s="272" t="e">
        <f t="shared" si="468"/>
        <v>#REF!</v>
      </c>
      <c r="Y1192" s="272" t="e">
        <f t="shared" si="469"/>
        <v>#REF!</v>
      </c>
      <c r="Z1192" s="298"/>
      <c r="AA1192" s="305" t="e">
        <f t="shared" si="470"/>
        <v>#REF!</v>
      </c>
      <c r="AB1192" s="301" t="e" cm="1">
        <f t="array" ref="AB1192">IF( $AA1192="", "", INDEX(聲母資料表, $AA1192, AB$5))</f>
        <v>#REF!</v>
      </c>
      <c r="AC1192" s="301" t="e" cm="1">
        <f t="array" ref="AC1192">IF( $AA1192="", "", INDEX(聲母資料表, $AA1192, AC$5))</f>
        <v>#REF!</v>
      </c>
      <c r="AD1192" s="305" t="e">
        <f t="shared" si="471"/>
        <v>#REF!</v>
      </c>
      <c r="AE1192" s="301" t="e" cm="1">
        <f t="array" ref="AE1192">IF( $X1192, "", INDEX(韻母資料表, AD1192, AE$5))</f>
        <v>#REF!</v>
      </c>
      <c r="AF1192" s="301" t="e" cm="1">
        <f t="array" ref="AF1192">IF( $X1192, "", INDEX(韻母資料表, AE1192, AF$5))</f>
        <v>#REF!</v>
      </c>
      <c r="AG1192" s="298"/>
      <c r="AH1192" s="301" t="e">
        <f t="array" ref="AH1192">IF( $X1192, "", IF( INDEX(韻母資料表, AD1192, $AH$5) = "入聲", TRUE, FALSE) )</f>
        <v>#REF!</v>
      </c>
      <c r="AI1192" s="302" t="e">
        <f t="shared" si="472"/>
        <v>#REF!</v>
      </c>
      <c r="AJ1192" s="302" t="e">
        <f t="shared" si="477"/>
        <v>#REF!</v>
      </c>
      <c r="AK1192" s="362" t="e">
        <f t="array" ref="AK1192">IF( $X1192, "", INDEX(韻母資料表, $AD1192, $AK$5))</f>
        <v>#REF!</v>
      </c>
      <c r="AL1192" s="362" t="e">
        <f t="array" ref="AL1192">IF($X1192, "", INDEX(白話字韻母八聲調資料表, $AE1192, $AJ1192))</f>
        <v>#REF!</v>
      </c>
      <c r="AM1192" s="298"/>
      <c r="AN1192" s="362" t="e" cm="1">
        <f t="array" ref="AN1192">IF($W1192, "", INDEX(聲母資料表, $AA1192, AN$5))</f>
        <v>#REF!</v>
      </c>
      <c r="AO1192" s="367" t="e" cm="1">
        <f t="array" ref="AO1192">IF($X1192, "", INDEX(韻母資料表, $AD1192, AO$5))</f>
        <v>#REF!</v>
      </c>
      <c r="AP1192" s="362" t="e" cm="1">
        <f t="array" ref="AP1192">IF($X1192, "", INDEX(台羅韻母八聲調資料表, $AE1192, $F1192))</f>
        <v>#REF!</v>
      </c>
      <c r="AQ1192" s="298"/>
      <c r="AR1192" s="302" t="e">
        <f t="array" ref="AR1192">IF($W1192, "", INDEX(聲母資料表, $AA1192, $AR$5))</f>
        <v>#REF!</v>
      </c>
      <c r="AS1192" s="303" t="e">
        <f t="array" ref="AS1192">IF($X1192, "", INDEX(韻母資料表, $AD1192, $AS$5))</f>
        <v>#REF!</v>
      </c>
      <c r="AT1192" s="302" t="e">
        <f t="array" ref="AT1192">IF($X1192, "", INDEX(閩拼韻母八聲調資料表, $AE1192, $AJ1192))</f>
        <v>#REF!</v>
      </c>
      <c r="AV1192" s="301" t="b">
        <f t="shared" si="474"/>
        <v>0</v>
      </c>
      <c r="AW1192" s="301" t="str">
        <f>IF( $AV1192, IFERROR( IF(MATCH( $E1192, 顎音化聲母!$H$9:$H$37, 0), TRUE, FALSE), FALSE), "")</f>
        <v/>
      </c>
      <c r="AX1192" s="301" t="str">
        <f t="array" ref="AX1192">IF( AND($AV1192, $AW1192), INDEX(顎音化聲母資料表, MATCH( $D1192 &amp; $E1192, 顎音化聲母!$L$5:$L$136, 0), 3), "")</f>
        <v/>
      </c>
      <c r="AY1192" s="301" t="e">
        <f t="shared" si="473"/>
        <v>#REF!</v>
      </c>
      <c r="AZ1192" s="362" t="e">
        <f t="array" ref="AZ1192">IF($AY1192="", "", IF( $AX1192&lt;&gt;"", $AX1192,INDEX(聲母資料表, $AY1192, $AZ$5)))</f>
        <v>#REF!</v>
      </c>
      <c r="BA1192" s="362" t="e">
        <f t="array" ref="BA1192">IF($X1192, "", INDEX(方音八音反切資料表, $AE1192, $AJ1192))</f>
        <v>#REF!</v>
      </c>
    </row>
    <row r="1193" spans="2:53">
      <c r="B1193" s="307">
        <f t="shared" si="455"/>
        <v>1186</v>
      </c>
      <c r="C1193" s="404" t="e">
        <f>MID(#REF!, B1193, 1)</f>
        <v>#REF!</v>
      </c>
      <c r="D1193" s="312"/>
      <c r="E1193" s="312"/>
      <c r="F1193" s="296"/>
      <c r="G1193" s="418" t="e">
        <f t="shared" si="456"/>
        <v>#REF!</v>
      </c>
      <c r="H1193" s="269" t="e" cm="1">
        <f t="array" ref="H1193">IF( OR($U1193, NOT($V1193), $X1193), "",  $AF1193 &amp; INDEX(中文數值資料表, $AJ1193, 2) &amp; $AC1193)</f>
        <v>#REF!</v>
      </c>
      <c r="I1193" s="332" t="e">
        <f t="shared" si="457"/>
        <v>#REF!</v>
      </c>
      <c r="J1193" s="333" t="e">
        <f t="shared" si="458"/>
        <v>#REF!</v>
      </c>
      <c r="K1193" s="334" t="e">
        <f t="shared" si="459"/>
        <v>#REF!</v>
      </c>
      <c r="L1193" s="335" t="e">
        <f t="shared" si="460"/>
        <v>#REF!</v>
      </c>
      <c r="M1193" s="270" t="e">
        <f t="shared" ca="1" si="461"/>
        <v>#REF!</v>
      </c>
      <c r="N1193" s="270" t="e">
        <f t="shared" ca="1" si="462"/>
        <v>#REF!</v>
      </c>
      <c r="O1193" s="270" t="e">
        <f t="shared" ca="1" si="463"/>
        <v>#REF!</v>
      </c>
      <c r="P1193" s="270" t="e">
        <f t="shared" ca="1" si="478"/>
        <v>#REF!</v>
      </c>
      <c r="Q1193" s="270" t="e">
        <f t="shared" ca="1" si="478"/>
        <v>#REF!</v>
      </c>
      <c r="R1193" s="271" t="e">
        <f t="shared" ca="1" si="464"/>
        <v>#REF!</v>
      </c>
      <c r="S1193" s="271" t="e">
        <f t="shared" ca="1" si="465"/>
        <v>#REF!</v>
      </c>
      <c r="T1193" s="244"/>
      <c r="U1193" s="272" t="b">
        <f t="shared" si="466"/>
        <v>0</v>
      </c>
      <c r="V1193" s="272" t="e">
        <f t="shared" si="467"/>
        <v>#REF!</v>
      </c>
      <c r="W1193" s="272" t="e">
        <f t="shared" si="475"/>
        <v>#REF!</v>
      </c>
      <c r="X1193" s="272" t="e">
        <f t="shared" si="468"/>
        <v>#REF!</v>
      </c>
      <c r="Y1193" s="272" t="e">
        <f t="shared" si="469"/>
        <v>#REF!</v>
      </c>
      <c r="Z1193" s="298"/>
      <c r="AA1193" s="305" t="e">
        <f t="shared" si="470"/>
        <v>#REF!</v>
      </c>
      <c r="AB1193" s="301" t="e" cm="1">
        <f t="array" ref="AB1193">IF( $AA1193="", "", INDEX(聲母資料表, $AA1193, AB$5))</f>
        <v>#REF!</v>
      </c>
      <c r="AC1193" s="301" t="e" cm="1">
        <f t="array" ref="AC1193">IF( $AA1193="", "", INDEX(聲母資料表, $AA1193, AC$5))</f>
        <v>#REF!</v>
      </c>
      <c r="AD1193" s="305" t="e">
        <f t="shared" si="471"/>
        <v>#REF!</v>
      </c>
      <c r="AE1193" s="301" t="e" cm="1">
        <f t="array" ref="AE1193">IF( $X1193, "", INDEX(韻母資料表, AD1193, AE$5))</f>
        <v>#REF!</v>
      </c>
      <c r="AF1193" s="301" t="e" cm="1">
        <f t="array" ref="AF1193">IF( $X1193, "", INDEX(韻母資料表, AE1193, AF$5))</f>
        <v>#REF!</v>
      </c>
      <c r="AG1193" s="298"/>
      <c r="AH1193" s="301" t="e">
        <f t="array" ref="AH1193">IF( $X1193, "", IF( INDEX(韻母資料表, AD1193, $AH$5) = "入聲", TRUE, FALSE) )</f>
        <v>#REF!</v>
      </c>
      <c r="AI1193" s="302" t="e">
        <f t="shared" si="472"/>
        <v>#REF!</v>
      </c>
      <c r="AJ1193" s="302" t="e">
        <f t="shared" si="477"/>
        <v>#REF!</v>
      </c>
      <c r="AK1193" s="362" t="e">
        <f t="array" ref="AK1193">IF( $X1193, "", INDEX(韻母資料表, $AD1193, $AK$5))</f>
        <v>#REF!</v>
      </c>
      <c r="AL1193" s="362" t="e">
        <f t="array" ref="AL1193">IF($X1193, "", INDEX(白話字韻母八聲調資料表, $AE1193, $AJ1193))</f>
        <v>#REF!</v>
      </c>
      <c r="AM1193" s="298"/>
      <c r="AN1193" s="362" t="e" cm="1">
        <f t="array" ref="AN1193">IF($W1193, "", INDEX(聲母資料表, $AA1193, AN$5))</f>
        <v>#REF!</v>
      </c>
      <c r="AO1193" s="367" t="e" cm="1">
        <f t="array" ref="AO1193">IF($X1193, "", INDEX(韻母資料表, $AD1193, AO$5))</f>
        <v>#REF!</v>
      </c>
      <c r="AP1193" s="362" t="e" cm="1">
        <f t="array" ref="AP1193">IF($X1193, "", INDEX(台羅韻母八聲調資料表, $AE1193, $F1193))</f>
        <v>#REF!</v>
      </c>
      <c r="AQ1193" s="298"/>
      <c r="AR1193" s="302" t="e">
        <f t="array" ref="AR1193">IF($W1193, "", INDEX(聲母資料表, $AA1193, $AR$5))</f>
        <v>#REF!</v>
      </c>
      <c r="AS1193" s="303" t="e">
        <f t="array" ref="AS1193">IF($X1193, "", INDEX(韻母資料表, $AD1193, $AS$5))</f>
        <v>#REF!</v>
      </c>
      <c r="AT1193" s="302" t="e">
        <f t="array" ref="AT1193">IF($X1193, "", INDEX(閩拼韻母八聲調資料表, $AE1193, $AJ1193))</f>
        <v>#REF!</v>
      </c>
      <c r="AV1193" s="301" t="b">
        <f t="shared" si="474"/>
        <v>0</v>
      </c>
      <c r="AW1193" s="301" t="str">
        <f>IF( $AV1193, IFERROR( IF(MATCH( $E1193, 顎音化聲母!$H$9:$H$37, 0), TRUE, FALSE), FALSE), "")</f>
        <v/>
      </c>
      <c r="AX1193" s="301" t="str">
        <f t="array" ref="AX1193">IF( AND($AV1193, $AW1193), INDEX(顎音化聲母資料表, MATCH( $D1193 &amp; $E1193, 顎音化聲母!$L$5:$L$136, 0), 3), "")</f>
        <v/>
      </c>
      <c r="AY1193" s="301" t="e">
        <f t="shared" si="473"/>
        <v>#REF!</v>
      </c>
      <c r="AZ1193" s="362" t="e">
        <f t="array" ref="AZ1193">IF($AY1193="", "", IF( $AX1193&lt;&gt;"", $AX1193,INDEX(聲母資料表, $AY1193, $AZ$5)))</f>
        <v>#REF!</v>
      </c>
      <c r="BA1193" s="362" t="e">
        <f t="array" ref="BA1193">IF($X1193, "", INDEX(方音八音反切資料表, $AE1193, $AJ1193))</f>
        <v>#REF!</v>
      </c>
    </row>
    <row r="1194" spans="2:53">
      <c r="B1194" s="307">
        <f t="shared" si="455"/>
        <v>1187</v>
      </c>
      <c r="C1194" s="404" t="e">
        <f>MID(#REF!, B1194, 1)</f>
        <v>#REF!</v>
      </c>
      <c r="D1194" s="312"/>
      <c r="E1194" s="312"/>
      <c r="F1194" s="296"/>
      <c r="G1194" s="418" t="e">
        <f t="shared" si="456"/>
        <v>#REF!</v>
      </c>
      <c r="H1194" s="269" t="e" cm="1">
        <f t="array" ref="H1194">IF( OR($U1194, NOT($V1194), $X1194), "",  $AF1194 &amp; INDEX(中文數值資料表, $AJ1194, 2) &amp; $AC1194)</f>
        <v>#REF!</v>
      </c>
      <c r="I1194" s="332" t="e">
        <f t="shared" si="457"/>
        <v>#REF!</v>
      </c>
      <c r="J1194" s="333" t="e">
        <f t="shared" si="458"/>
        <v>#REF!</v>
      </c>
      <c r="K1194" s="334" t="e">
        <f t="shared" si="459"/>
        <v>#REF!</v>
      </c>
      <c r="L1194" s="335" t="e">
        <f t="shared" si="460"/>
        <v>#REF!</v>
      </c>
      <c r="M1194" s="270" t="e">
        <f t="shared" ca="1" si="461"/>
        <v>#REF!</v>
      </c>
      <c r="N1194" s="270" t="e">
        <f t="shared" ca="1" si="462"/>
        <v>#REF!</v>
      </c>
      <c r="O1194" s="270" t="e">
        <f t="shared" ca="1" si="463"/>
        <v>#REF!</v>
      </c>
      <c r="P1194" s="270" t="e">
        <f t="shared" ca="1" si="478"/>
        <v>#REF!</v>
      </c>
      <c r="Q1194" s="270" t="e">
        <f t="shared" ca="1" si="478"/>
        <v>#REF!</v>
      </c>
      <c r="R1194" s="271" t="e">
        <f t="shared" ca="1" si="464"/>
        <v>#REF!</v>
      </c>
      <c r="S1194" s="271" t="e">
        <f t="shared" ca="1" si="465"/>
        <v>#REF!</v>
      </c>
      <c r="T1194" s="244"/>
      <c r="U1194" s="272" t="b">
        <f t="shared" si="466"/>
        <v>0</v>
      </c>
      <c r="V1194" s="272" t="e">
        <f t="shared" si="467"/>
        <v>#REF!</v>
      </c>
      <c r="W1194" s="272" t="e">
        <f t="shared" si="475"/>
        <v>#REF!</v>
      </c>
      <c r="X1194" s="272" t="e">
        <f t="shared" si="468"/>
        <v>#REF!</v>
      </c>
      <c r="Y1194" s="272" t="e">
        <f t="shared" si="469"/>
        <v>#REF!</v>
      </c>
      <c r="Z1194" s="298"/>
      <c r="AA1194" s="305" t="e">
        <f t="shared" si="470"/>
        <v>#REF!</v>
      </c>
      <c r="AB1194" s="301" t="e" cm="1">
        <f t="array" ref="AB1194">IF( $AA1194="", "", INDEX(聲母資料表, $AA1194, AB$5))</f>
        <v>#REF!</v>
      </c>
      <c r="AC1194" s="301" t="e" cm="1">
        <f t="array" ref="AC1194">IF( $AA1194="", "", INDEX(聲母資料表, $AA1194, AC$5))</f>
        <v>#REF!</v>
      </c>
      <c r="AD1194" s="305" t="e">
        <f t="shared" si="471"/>
        <v>#REF!</v>
      </c>
      <c r="AE1194" s="301" t="e" cm="1">
        <f t="array" ref="AE1194">IF( $X1194, "", INDEX(韻母資料表, AD1194, AE$5))</f>
        <v>#REF!</v>
      </c>
      <c r="AF1194" s="301" t="e" cm="1">
        <f t="array" ref="AF1194">IF( $X1194, "", INDEX(韻母資料表, AE1194, AF$5))</f>
        <v>#REF!</v>
      </c>
      <c r="AG1194" s="298"/>
      <c r="AH1194" s="301" t="e">
        <f t="array" ref="AH1194">IF( $X1194, "", IF( INDEX(韻母資料表, AD1194, $AH$5) = "入聲", TRUE, FALSE) )</f>
        <v>#REF!</v>
      </c>
      <c r="AI1194" s="302" t="e">
        <f t="shared" si="472"/>
        <v>#REF!</v>
      </c>
      <c r="AJ1194" s="302" t="e">
        <f t="shared" si="477"/>
        <v>#REF!</v>
      </c>
      <c r="AK1194" s="362" t="e">
        <f t="array" ref="AK1194">IF( $X1194, "", INDEX(韻母資料表, $AD1194, $AK$5))</f>
        <v>#REF!</v>
      </c>
      <c r="AL1194" s="362" t="e">
        <f t="array" ref="AL1194">IF($X1194, "", INDEX(白話字韻母八聲調資料表, $AE1194, $AJ1194))</f>
        <v>#REF!</v>
      </c>
      <c r="AM1194" s="298"/>
      <c r="AN1194" s="362" t="e" cm="1">
        <f t="array" ref="AN1194">IF($W1194, "", INDEX(聲母資料表, $AA1194, AN$5))</f>
        <v>#REF!</v>
      </c>
      <c r="AO1194" s="367" t="e" cm="1">
        <f t="array" ref="AO1194">IF($X1194, "", INDEX(韻母資料表, $AD1194, AO$5))</f>
        <v>#REF!</v>
      </c>
      <c r="AP1194" s="362" t="e" cm="1">
        <f t="array" ref="AP1194">IF($X1194, "", INDEX(台羅韻母八聲調資料表, $AE1194, $F1194))</f>
        <v>#REF!</v>
      </c>
      <c r="AQ1194" s="298"/>
      <c r="AR1194" s="302" t="e">
        <f t="array" ref="AR1194">IF($W1194, "", INDEX(聲母資料表, $AA1194, $AR$5))</f>
        <v>#REF!</v>
      </c>
      <c r="AS1194" s="303" t="e">
        <f t="array" ref="AS1194">IF($X1194, "", INDEX(韻母資料表, $AD1194, $AS$5))</f>
        <v>#REF!</v>
      </c>
      <c r="AT1194" s="302" t="e">
        <f t="array" ref="AT1194">IF($X1194, "", INDEX(閩拼韻母八聲調資料表, $AE1194, $AJ1194))</f>
        <v>#REF!</v>
      </c>
      <c r="AV1194" s="301" t="b">
        <f t="shared" si="474"/>
        <v>0</v>
      </c>
      <c r="AW1194" s="301" t="str">
        <f>IF( $AV1194, IFERROR( IF(MATCH( $E1194, 顎音化聲母!$H$9:$H$37, 0), TRUE, FALSE), FALSE), "")</f>
        <v/>
      </c>
      <c r="AX1194" s="301" t="str">
        <f t="array" ref="AX1194">IF( AND($AV1194, $AW1194), INDEX(顎音化聲母資料表, MATCH( $D1194 &amp; $E1194, 顎音化聲母!$L$5:$L$136, 0), 3), "")</f>
        <v/>
      </c>
      <c r="AY1194" s="301" t="e">
        <f t="shared" si="473"/>
        <v>#REF!</v>
      </c>
      <c r="AZ1194" s="362" t="e">
        <f t="array" ref="AZ1194">IF($AY1194="", "", IF( $AX1194&lt;&gt;"", $AX1194,INDEX(聲母資料表, $AY1194, $AZ$5)))</f>
        <v>#REF!</v>
      </c>
      <c r="BA1194" s="362" t="e">
        <f t="array" ref="BA1194">IF($X1194, "", INDEX(方音八音反切資料表, $AE1194, $AJ1194))</f>
        <v>#REF!</v>
      </c>
    </row>
    <row r="1195" spans="2:53">
      <c r="B1195" s="307">
        <f t="shared" si="455"/>
        <v>1188</v>
      </c>
      <c r="C1195" s="404" t="e">
        <f>MID(#REF!, B1195, 1)</f>
        <v>#REF!</v>
      </c>
      <c r="D1195" s="312"/>
      <c r="E1195" s="312"/>
      <c r="F1195" s="296"/>
      <c r="G1195" s="418" t="e">
        <f t="shared" si="456"/>
        <v>#REF!</v>
      </c>
      <c r="H1195" s="269" t="e" cm="1">
        <f t="array" ref="H1195">IF( OR($U1195, NOT($V1195), $X1195), "",  $AF1195 &amp; INDEX(中文數值資料表, $AJ1195, 2) &amp; $AC1195)</f>
        <v>#REF!</v>
      </c>
      <c r="I1195" s="332" t="e">
        <f t="shared" si="457"/>
        <v>#REF!</v>
      </c>
      <c r="J1195" s="333" t="e">
        <f t="shared" si="458"/>
        <v>#REF!</v>
      </c>
      <c r="K1195" s="334" t="e">
        <f t="shared" si="459"/>
        <v>#REF!</v>
      </c>
      <c r="L1195" s="335" t="e">
        <f t="shared" si="460"/>
        <v>#REF!</v>
      </c>
      <c r="M1195" s="270" t="e">
        <f t="shared" ca="1" si="461"/>
        <v>#REF!</v>
      </c>
      <c r="N1195" s="270" t="e">
        <f t="shared" ca="1" si="462"/>
        <v>#REF!</v>
      </c>
      <c r="O1195" s="270" t="e">
        <f t="shared" ca="1" si="463"/>
        <v>#REF!</v>
      </c>
      <c r="P1195" s="270" t="e">
        <f t="shared" ca="1" si="478"/>
        <v>#REF!</v>
      </c>
      <c r="Q1195" s="270" t="e">
        <f t="shared" ca="1" si="478"/>
        <v>#REF!</v>
      </c>
      <c r="R1195" s="271" t="e">
        <f t="shared" ca="1" si="464"/>
        <v>#REF!</v>
      </c>
      <c r="S1195" s="271" t="e">
        <f t="shared" ca="1" si="465"/>
        <v>#REF!</v>
      </c>
      <c r="T1195" s="244"/>
      <c r="U1195" s="272" t="b">
        <f t="shared" si="466"/>
        <v>0</v>
      </c>
      <c r="V1195" s="272" t="e">
        <f t="shared" si="467"/>
        <v>#REF!</v>
      </c>
      <c r="W1195" s="272" t="e">
        <f t="shared" si="475"/>
        <v>#REF!</v>
      </c>
      <c r="X1195" s="272" t="e">
        <f t="shared" si="468"/>
        <v>#REF!</v>
      </c>
      <c r="Y1195" s="272" t="e">
        <f t="shared" si="469"/>
        <v>#REF!</v>
      </c>
      <c r="Z1195" s="298"/>
      <c r="AA1195" s="305" t="e">
        <f t="shared" si="470"/>
        <v>#REF!</v>
      </c>
      <c r="AB1195" s="301" t="e" cm="1">
        <f t="array" ref="AB1195">IF( $AA1195="", "", INDEX(聲母資料表, $AA1195, AB$5))</f>
        <v>#REF!</v>
      </c>
      <c r="AC1195" s="301" t="e" cm="1">
        <f t="array" ref="AC1195">IF( $AA1195="", "", INDEX(聲母資料表, $AA1195, AC$5))</f>
        <v>#REF!</v>
      </c>
      <c r="AD1195" s="305" t="e">
        <f t="shared" si="471"/>
        <v>#REF!</v>
      </c>
      <c r="AE1195" s="301" t="e" cm="1">
        <f t="array" ref="AE1195">IF( $X1195, "", INDEX(韻母資料表, AD1195, AE$5))</f>
        <v>#REF!</v>
      </c>
      <c r="AF1195" s="301" t="e" cm="1">
        <f t="array" ref="AF1195">IF( $X1195, "", INDEX(韻母資料表, AE1195, AF$5))</f>
        <v>#REF!</v>
      </c>
      <c r="AG1195" s="298"/>
      <c r="AH1195" s="301" t="e">
        <f t="array" ref="AH1195">IF( $X1195, "", IF( INDEX(韻母資料表, AD1195, $AH$5) = "入聲", TRUE, FALSE) )</f>
        <v>#REF!</v>
      </c>
      <c r="AI1195" s="302" t="e">
        <f t="shared" si="472"/>
        <v>#REF!</v>
      </c>
      <c r="AJ1195" s="302" t="e">
        <f t="shared" si="477"/>
        <v>#REF!</v>
      </c>
      <c r="AK1195" s="362" t="e">
        <f t="array" ref="AK1195">IF( $X1195, "", INDEX(韻母資料表, $AD1195, $AK$5))</f>
        <v>#REF!</v>
      </c>
      <c r="AL1195" s="362" t="e">
        <f t="array" ref="AL1195">IF($X1195, "", INDEX(白話字韻母八聲調資料表, $AE1195, $AJ1195))</f>
        <v>#REF!</v>
      </c>
      <c r="AM1195" s="298"/>
      <c r="AN1195" s="362" t="e" cm="1">
        <f t="array" ref="AN1195">IF($W1195, "", INDEX(聲母資料表, $AA1195, AN$5))</f>
        <v>#REF!</v>
      </c>
      <c r="AO1195" s="367" t="e" cm="1">
        <f t="array" ref="AO1195">IF($X1195, "", INDEX(韻母資料表, $AD1195, AO$5))</f>
        <v>#REF!</v>
      </c>
      <c r="AP1195" s="362" t="e" cm="1">
        <f t="array" ref="AP1195">IF($X1195, "", INDEX(台羅韻母八聲調資料表, $AE1195, $F1195))</f>
        <v>#REF!</v>
      </c>
      <c r="AQ1195" s="298"/>
      <c r="AR1195" s="302" t="e">
        <f t="array" ref="AR1195">IF($W1195, "", INDEX(聲母資料表, $AA1195, $AR$5))</f>
        <v>#REF!</v>
      </c>
      <c r="AS1195" s="303" t="e">
        <f t="array" ref="AS1195">IF($X1195, "", INDEX(韻母資料表, $AD1195, $AS$5))</f>
        <v>#REF!</v>
      </c>
      <c r="AT1195" s="302" t="e">
        <f t="array" ref="AT1195">IF($X1195, "", INDEX(閩拼韻母八聲調資料表, $AE1195, $AJ1195))</f>
        <v>#REF!</v>
      </c>
      <c r="AV1195" s="301" t="b">
        <f t="shared" si="474"/>
        <v>0</v>
      </c>
      <c r="AW1195" s="301" t="str">
        <f>IF( $AV1195, IFERROR( IF(MATCH( $E1195, 顎音化聲母!$H$9:$H$37, 0), TRUE, FALSE), FALSE), "")</f>
        <v/>
      </c>
      <c r="AX1195" s="301" t="str">
        <f t="array" ref="AX1195">IF( AND($AV1195, $AW1195), INDEX(顎音化聲母資料表, MATCH( $D1195 &amp; $E1195, 顎音化聲母!$L$5:$L$136, 0), 3), "")</f>
        <v/>
      </c>
      <c r="AY1195" s="301" t="e">
        <f t="shared" si="473"/>
        <v>#REF!</v>
      </c>
      <c r="AZ1195" s="362" t="e">
        <f t="array" ref="AZ1195">IF($AY1195="", "", IF( $AX1195&lt;&gt;"", $AX1195,INDEX(聲母資料表, $AY1195, $AZ$5)))</f>
        <v>#REF!</v>
      </c>
      <c r="BA1195" s="362" t="e">
        <f t="array" ref="BA1195">IF($X1195, "", INDEX(方音八音反切資料表, $AE1195, $AJ1195))</f>
        <v>#REF!</v>
      </c>
    </row>
    <row r="1196" spans="2:53">
      <c r="B1196" s="307">
        <f t="shared" si="455"/>
        <v>1189</v>
      </c>
      <c r="C1196" s="404" t="e">
        <f>MID(#REF!, B1196, 1)</f>
        <v>#REF!</v>
      </c>
      <c r="D1196" s="312"/>
      <c r="E1196" s="312"/>
      <c r="F1196" s="296"/>
      <c r="G1196" s="418" t="e">
        <f t="shared" si="456"/>
        <v>#REF!</v>
      </c>
      <c r="H1196" s="269" t="e" cm="1">
        <f t="array" ref="H1196">IF( OR($U1196, NOT($V1196), $X1196), "",  $AF1196 &amp; INDEX(中文數值資料表, $AJ1196, 2) &amp; $AC1196)</f>
        <v>#REF!</v>
      </c>
      <c r="I1196" s="332" t="e">
        <f t="shared" si="457"/>
        <v>#REF!</v>
      </c>
      <c r="J1196" s="333" t="e">
        <f t="shared" si="458"/>
        <v>#REF!</v>
      </c>
      <c r="K1196" s="334" t="e">
        <f t="shared" si="459"/>
        <v>#REF!</v>
      </c>
      <c r="L1196" s="335" t="e">
        <f t="shared" si="460"/>
        <v>#REF!</v>
      </c>
      <c r="M1196" s="270" t="e">
        <f t="shared" ca="1" si="461"/>
        <v>#REF!</v>
      </c>
      <c r="N1196" s="270" t="e">
        <f t="shared" ca="1" si="462"/>
        <v>#REF!</v>
      </c>
      <c r="O1196" s="270" t="e">
        <f t="shared" ca="1" si="463"/>
        <v>#REF!</v>
      </c>
      <c r="P1196" s="270" t="e">
        <f t="shared" ca="1" si="478"/>
        <v>#REF!</v>
      </c>
      <c r="Q1196" s="270" t="e">
        <f t="shared" ca="1" si="478"/>
        <v>#REF!</v>
      </c>
      <c r="R1196" s="271" t="e">
        <f t="shared" ca="1" si="464"/>
        <v>#REF!</v>
      </c>
      <c r="S1196" s="271" t="e">
        <f t="shared" ca="1" si="465"/>
        <v>#REF!</v>
      </c>
      <c r="T1196" s="244"/>
      <c r="U1196" s="272" t="b">
        <f t="shared" si="466"/>
        <v>0</v>
      </c>
      <c r="V1196" s="272" t="e">
        <f t="shared" si="467"/>
        <v>#REF!</v>
      </c>
      <c r="W1196" s="272" t="e">
        <f t="shared" si="475"/>
        <v>#REF!</v>
      </c>
      <c r="X1196" s="272" t="e">
        <f t="shared" si="468"/>
        <v>#REF!</v>
      </c>
      <c r="Y1196" s="272" t="e">
        <f t="shared" si="469"/>
        <v>#REF!</v>
      </c>
      <c r="Z1196" s="298"/>
      <c r="AA1196" s="305" t="e">
        <f t="shared" si="470"/>
        <v>#REF!</v>
      </c>
      <c r="AB1196" s="301" t="e" cm="1">
        <f t="array" ref="AB1196">IF( $AA1196="", "", INDEX(聲母資料表, $AA1196, AB$5))</f>
        <v>#REF!</v>
      </c>
      <c r="AC1196" s="301" t="e" cm="1">
        <f t="array" ref="AC1196">IF( $AA1196="", "", INDEX(聲母資料表, $AA1196, AC$5))</f>
        <v>#REF!</v>
      </c>
      <c r="AD1196" s="305" t="e">
        <f t="shared" si="471"/>
        <v>#REF!</v>
      </c>
      <c r="AE1196" s="301" t="e" cm="1">
        <f t="array" ref="AE1196">IF( $X1196, "", INDEX(韻母資料表, AD1196, AE$5))</f>
        <v>#REF!</v>
      </c>
      <c r="AF1196" s="301" t="e" cm="1">
        <f t="array" ref="AF1196">IF( $X1196, "", INDEX(韻母資料表, AE1196, AF$5))</f>
        <v>#REF!</v>
      </c>
      <c r="AG1196" s="298"/>
      <c r="AH1196" s="301" t="e">
        <f t="array" ref="AH1196">IF( $X1196, "", IF( INDEX(韻母資料表, AD1196, $AH$5) = "入聲", TRUE, FALSE) )</f>
        <v>#REF!</v>
      </c>
      <c r="AI1196" s="302" t="e">
        <f t="shared" si="472"/>
        <v>#REF!</v>
      </c>
      <c r="AJ1196" s="302" t="e">
        <f t="shared" si="477"/>
        <v>#REF!</v>
      </c>
      <c r="AK1196" s="362" t="e">
        <f t="array" ref="AK1196">IF( $X1196, "", INDEX(韻母資料表, $AD1196, $AK$5))</f>
        <v>#REF!</v>
      </c>
      <c r="AL1196" s="362" t="e">
        <f t="array" ref="AL1196">IF($X1196, "", INDEX(白話字韻母八聲調資料表, $AE1196, $AJ1196))</f>
        <v>#REF!</v>
      </c>
      <c r="AM1196" s="298"/>
      <c r="AN1196" s="362" t="e" cm="1">
        <f t="array" ref="AN1196">IF($W1196, "", INDEX(聲母資料表, $AA1196, AN$5))</f>
        <v>#REF!</v>
      </c>
      <c r="AO1196" s="367" t="e" cm="1">
        <f t="array" ref="AO1196">IF($X1196, "", INDEX(韻母資料表, $AD1196, AO$5))</f>
        <v>#REF!</v>
      </c>
      <c r="AP1196" s="362" t="e" cm="1">
        <f t="array" ref="AP1196">IF($X1196, "", INDEX(台羅韻母八聲調資料表, $AE1196, $F1196))</f>
        <v>#REF!</v>
      </c>
      <c r="AQ1196" s="298"/>
      <c r="AR1196" s="302" t="e">
        <f t="array" ref="AR1196">IF($W1196, "", INDEX(聲母資料表, $AA1196, $AR$5))</f>
        <v>#REF!</v>
      </c>
      <c r="AS1196" s="303" t="e">
        <f t="array" ref="AS1196">IF($X1196, "", INDEX(韻母資料表, $AD1196, $AS$5))</f>
        <v>#REF!</v>
      </c>
      <c r="AT1196" s="302" t="e">
        <f t="array" ref="AT1196">IF($X1196, "", INDEX(閩拼韻母八聲調資料表, $AE1196, $AJ1196))</f>
        <v>#REF!</v>
      </c>
      <c r="AV1196" s="301" t="b">
        <f t="shared" si="474"/>
        <v>0</v>
      </c>
      <c r="AW1196" s="301" t="str">
        <f>IF( $AV1196, IFERROR( IF(MATCH( $E1196, 顎音化聲母!$H$9:$H$37, 0), TRUE, FALSE), FALSE), "")</f>
        <v/>
      </c>
      <c r="AX1196" s="301" t="str">
        <f t="array" ref="AX1196">IF( AND($AV1196, $AW1196), INDEX(顎音化聲母資料表, MATCH( $D1196 &amp; $E1196, 顎音化聲母!$L$5:$L$136, 0), 3), "")</f>
        <v/>
      </c>
      <c r="AY1196" s="301" t="e">
        <f t="shared" si="473"/>
        <v>#REF!</v>
      </c>
      <c r="AZ1196" s="362" t="e">
        <f t="array" ref="AZ1196">IF($AY1196="", "", IF( $AX1196&lt;&gt;"", $AX1196,INDEX(聲母資料表, $AY1196, $AZ$5)))</f>
        <v>#REF!</v>
      </c>
      <c r="BA1196" s="362" t="e">
        <f t="array" ref="BA1196">IF($X1196, "", INDEX(方音八音反切資料表, $AE1196, $AJ1196))</f>
        <v>#REF!</v>
      </c>
    </row>
    <row r="1197" spans="2:53">
      <c r="B1197" s="307">
        <f t="shared" si="455"/>
        <v>1190</v>
      </c>
      <c r="C1197" s="404" t="e">
        <f>MID(#REF!, B1197, 1)</f>
        <v>#REF!</v>
      </c>
      <c r="D1197" s="312"/>
      <c r="E1197" s="312"/>
      <c r="F1197" s="296"/>
      <c r="G1197" s="418" t="e">
        <f t="shared" si="456"/>
        <v>#REF!</v>
      </c>
      <c r="H1197" s="269" t="e" cm="1">
        <f t="array" ref="H1197">IF( OR($U1197, NOT($V1197), $X1197), "",  $AF1197 &amp; INDEX(中文數值資料表, $AJ1197, 2) &amp; $AC1197)</f>
        <v>#REF!</v>
      </c>
      <c r="I1197" s="332" t="e">
        <f t="shared" si="457"/>
        <v>#REF!</v>
      </c>
      <c r="J1197" s="333" t="e">
        <f t="shared" si="458"/>
        <v>#REF!</v>
      </c>
      <c r="K1197" s="334" t="e">
        <f t="shared" si="459"/>
        <v>#REF!</v>
      </c>
      <c r="L1197" s="335" t="e">
        <f t="shared" si="460"/>
        <v>#REF!</v>
      </c>
      <c r="M1197" s="270" t="e">
        <f t="shared" ca="1" si="461"/>
        <v>#REF!</v>
      </c>
      <c r="N1197" s="270" t="e">
        <f t="shared" ca="1" si="462"/>
        <v>#REF!</v>
      </c>
      <c r="O1197" s="270" t="e">
        <f t="shared" ca="1" si="463"/>
        <v>#REF!</v>
      </c>
      <c r="P1197" s="270" t="e">
        <f t="shared" ca="1" si="478"/>
        <v>#REF!</v>
      </c>
      <c r="Q1197" s="270" t="e">
        <f t="shared" ca="1" si="478"/>
        <v>#REF!</v>
      </c>
      <c r="R1197" s="271" t="e">
        <f t="shared" ca="1" si="464"/>
        <v>#REF!</v>
      </c>
      <c r="S1197" s="271" t="e">
        <f t="shared" ca="1" si="465"/>
        <v>#REF!</v>
      </c>
      <c r="T1197" s="244"/>
      <c r="U1197" s="272" t="b">
        <f t="shared" si="466"/>
        <v>0</v>
      </c>
      <c r="V1197" s="272" t="e">
        <f t="shared" si="467"/>
        <v>#REF!</v>
      </c>
      <c r="W1197" s="272" t="e">
        <f t="shared" si="475"/>
        <v>#REF!</v>
      </c>
      <c r="X1197" s="272" t="e">
        <f t="shared" si="468"/>
        <v>#REF!</v>
      </c>
      <c r="Y1197" s="272" t="e">
        <f t="shared" si="469"/>
        <v>#REF!</v>
      </c>
      <c r="Z1197" s="298"/>
      <c r="AA1197" s="305" t="e">
        <f t="shared" si="470"/>
        <v>#REF!</v>
      </c>
      <c r="AB1197" s="301" t="e" cm="1">
        <f t="array" ref="AB1197">IF( $AA1197="", "", INDEX(聲母資料表, $AA1197, AB$5))</f>
        <v>#REF!</v>
      </c>
      <c r="AC1197" s="301" t="e" cm="1">
        <f t="array" ref="AC1197">IF( $AA1197="", "", INDEX(聲母資料表, $AA1197, AC$5))</f>
        <v>#REF!</v>
      </c>
      <c r="AD1197" s="305" t="e">
        <f t="shared" si="471"/>
        <v>#REF!</v>
      </c>
      <c r="AE1197" s="301" t="e" cm="1">
        <f t="array" ref="AE1197">IF( $X1197, "", INDEX(韻母資料表, AD1197, AE$5))</f>
        <v>#REF!</v>
      </c>
      <c r="AF1197" s="301" t="e" cm="1">
        <f t="array" ref="AF1197">IF( $X1197, "", INDEX(韻母資料表, AE1197, AF$5))</f>
        <v>#REF!</v>
      </c>
      <c r="AG1197" s="298"/>
      <c r="AH1197" s="301" t="e">
        <f t="array" ref="AH1197">IF( $X1197, "", IF( INDEX(韻母資料表, AD1197, $AH$5) = "入聲", TRUE, FALSE) )</f>
        <v>#REF!</v>
      </c>
      <c r="AI1197" s="302" t="e">
        <f t="shared" si="472"/>
        <v>#REF!</v>
      </c>
      <c r="AJ1197" s="302" t="e">
        <f t="shared" si="477"/>
        <v>#REF!</v>
      </c>
      <c r="AK1197" s="362" t="e">
        <f t="array" ref="AK1197">IF( $X1197, "", INDEX(韻母資料表, $AD1197, $AK$5))</f>
        <v>#REF!</v>
      </c>
      <c r="AL1197" s="362" t="e">
        <f t="array" ref="AL1197">IF($X1197, "", INDEX(白話字韻母八聲調資料表, $AE1197, $AJ1197))</f>
        <v>#REF!</v>
      </c>
      <c r="AM1197" s="298"/>
      <c r="AN1197" s="362" t="e" cm="1">
        <f t="array" ref="AN1197">IF($W1197, "", INDEX(聲母資料表, $AA1197, AN$5))</f>
        <v>#REF!</v>
      </c>
      <c r="AO1197" s="367" t="e" cm="1">
        <f t="array" ref="AO1197">IF($X1197, "", INDEX(韻母資料表, $AD1197, AO$5))</f>
        <v>#REF!</v>
      </c>
      <c r="AP1197" s="362" t="e" cm="1">
        <f t="array" ref="AP1197">IF($X1197, "", INDEX(台羅韻母八聲調資料表, $AE1197, $F1197))</f>
        <v>#REF!</v>
      </c>
      <c r="AQ1197" s="298"/>
      <c r="AR1197" s="302" t="e">
        <f t="array" ref="AR1197">IF($W1197, "", INDEX(聲母資料表, $AA1197, $AR$5))</f>
        <v>#REF!</v>
      </c>
      <c r="AS1197" s="303" t="e">
        <f t="array" ref="AS1197">IF($X1197, "", INDEX(韻母資料表, $AD1197, $AS$5))</f>
        <v>#REF!</v>
      </c>
      <c r="AT1197" s="302" t="e">
        <f t="array" ref="AT1197">IF($X1197, "", INDEX(閩拼韻母八聲調資料表, $AE1197, $AJ1197))</f>
        <v>#REF!</v>
      </c>
      <c r="AV1197" s="301" t="b">
        <f t="shared" si="474"/>
        <v>0</v>
      </c>
      <c r="AW1197" s="301" t="str">
        <f>IF( $AV1197, IFERROR( IF(MATCH( $E1197, 顎音化聲母!$H$9:$H$37, 0), TRUE, FALSE), FALSE), "")</f>
        <v/>
      </c>
      <c r="AX1197" s="301" t="str">
        <f t="array" ref="AX1197">IF( AND($AV1197, $AW1197), INDEX(顎音化聲母資料表, MATCH( $D1197 &amp; $E1197, 顎音化聲母!$L$5:$L$136, 0), 3), "")</f>
        <v/>
      </c>
      <c r="AY1197" s="301" t="e">
        <f t="shared" si="473"/>
        <v>#REF!</v>
      </c>
      <c r="AZ1197" s="362" t="e">
        <f t="array" ref="AZ1197">IF($AY1197="", "", IF( $AX1197&lt;&gt;"", $AX1197,INDEX(聲母資料表, $AY1197, $AZ$5)))</f>
        <v>#REF!</v>
      </c>
      <c r="BA1197" s="362" t="e">
        <f t="array" ref="BA1197">IF($X1197, "", INDEX(方音八音反切資料表, $AE1197, $AJ1197))</f>
        <v>#REF!</v>
      </c>
    </row>
    <row r="1198" spans="2:53">
      <c r="B1198" s="307">
        <f t="shared" si="455"/>
        <v>1191</v>
      </c>
      <c r="C1198" s="404" t="e">
        <f>MID(#REF!, B1198, 1)</f>
        <v>#REF!</v>
      </c>
      <c r="D1198" s="312"/>
      <c r="E1198" s="312"/>
      <c r="F1198" s="296"/>
      <c r="G1198" s="418" t="e">
        <f t="shared" si="456"/>
        <v>#REF!</v>
      </c>
      <c r="H1198" s="269" t="e" cm="1">
        <f t="array" ref="H1198">IF( OR($U1198, NOT($V1198), $X1198), "",  $AF1198 &amp; INDEX(中文數值資料表, $AJ1198, 2) &amp; $AC1198)</f>
        <v>#REF!</v>
      </c>
      <c r="I1198" s="332" t="e">
        <f t="shared" si="457"/>
        <v>#REF!</v>
      </c>
      <c r="J1198" s="333" t="e">
        <f t="shared" si="458"/>
        <v>#REF!</v>
      </c>
      <c r="K1198" s="334" t="e">
        <f t="shared" si="459"/>
        <v>#REF!</v>
      </c>
      <c r="L1198" s="335" t="e">
        <f t="shared" si="460"/>
        <v>#REF!</v>
      </c>
      <c r="M1198" s="270" t="e">
        <f t="shared" ca="1" si="461"/>
        <v>#REF!</v>
      </c>
      <c r="N1198" s="270" t="e">
        <f t="shared" ca="1" si="462"/>
        <v>#REF!</v>
      </c>
      <c r="O1198" s="270" t="e">
        <f t="shared" ca="1" si="463"/>
        <v>#REF!</v>
      </c>
      <c r="P1198" s="270" t="e">
        <f t="shared" ca="1" si="478"/>
        <v>#REF!</v>
      </c>
      <c r="Q1198" s="270" t="e">
        <f t="shared" ca="1" si="478"/>
        <v>#REF!</v>
      </c>
      <c r="R1198" s="271" t="e">
        <f t="shared" ca="1" si="464"/>
        <v>#REF!</v>
      </c>
      <c r="S1198" s="271" t="e">
        <f t="shared" ca="1" si="465"/>
        <v>#REF!</v>
      </c>
      <c r="T1198" s="244"/>
      <c r="U1198" s="272" t="b">
        <f t="shared" si="466"/>
        <v>0</v>
      </c>
      <c r="V1198" s="272" t="e">
        <f t="shared" si="467"/>
        <v>#REF!</v>
      </c>
      <c r="W1198" s="272" t="e">
        <f t="shared" si="475"/>
        <v>#REF!</v>
      </c>
      <c r="X1198" s="272" t="e">
        <f t="shared" si="468"/>
        <v>#REF!</v>
      </c>
      <c r="Y1198" s="272" t="e">
        <f t="shared" si="469"/>
        <v>#REF!</v>
      </c>
      <c r="Z1198" s="298"/>
      <c r="AA1198" s="305" t="e">
        <f t="shared" si="470"/>
        <v>#REF!</v>
      </c>
      <c r="AB1198" s="301" t="e" cm="1">
        <f t="array" ref="AB1198">IF( $AA1198="", "", INDEX(聲母資料表, $AA1198, AB$5))</f>
        <v>#REF!</v>
      </c>
      <c r="AC1198" s="301" t="e" cm="1">
        <f t="array" ref="AC1198">IF( $AA1198="", "", INDEX(聲母資料表, $AA1198, AC$5))</f>
        <v>#REF!</v>
      </c>
      <c r="AD1198" s="305" t="e">
        <f t="shared" si="471"/>
        <v>#REF!</v>
      </c>
      <c r="AE1198" s="301" t="e" cm="1">
        <f t="array" ref="AE1198">IF( $X1198, "", INDEX(韻母資料表, AD1198, AE$5))</f>
        <v>#REF!</v>
      </c>
      <c r="AF1198" s="301" t="e" cm="1">
        <f t="array" ref="AF1198">IF( $X1198, "", INDEX(韻母資料表, AE1198, AF$5))</f>
        <v>#REF!</v>
      </c>
      <c r="AG1198" s="298"/>
      <c r="AH1198" s="301" t="e">
        <f t="array" ref="AH1198">IF( $X1198, "", IF( INDEX(韻母資料表, AD1198, $AH$5) = "入聲", TRUE, FALSE) )</f>
        <v>#REF!</v>
      </c>
      <c r="AI1198" s="302" t="e">
        <f t="shared" si="472"/>
        <v>#REF!</v>
      </c>
      <c r="AJ1198" s="302" t="e">
        <f t="shared" si="477"/>
        <v>#REF!</v>
      </c>
      <c r="AK1198" s="362" t="e">
        <f t="array" ref="AK1198">IF( $X1198, "", INDEX(韻母資料表, $AD1198, $AK$5))</f>
        <v>#REF!</v>
      </c>
      <c r="AL1198" s="362" t="e">
        <f t="array" ref="AL1198">IF($X1198, "", INDEX(白話字韻母八聲調資料表, $AE1198, $AJ1198))</f>
        <v>#REF!</v>
      </c>
      <c r="AM1198" s="298"/>
      <c r="AN1198" s="362" t="e" cm="1">
        <f t="array" ref="AN1198">IF($W1198, "", INDEX(聲母資料表, $AA1198, AN$5))</f>
        <v>#REF!</v>
      </c>
      <c r="AO1198" s="367" t="e" cm="1">
        <f t="array" ref="AO1198">IF($X1198, "", INDEX(韻母資料表, $AD1198, AO$5))</f>
        <v>#REF!</v>
      </c>
      <c r="AP1198" s="362" t="e" cm="1">
        <f t="array" ref="AP1198">IF($X1198, "", INDEX(台羅韻母八聲調資料表, $AE1198, $F1198))</f>
        <v>#REF!</v>
      </c>
      <c r="AQ1198" s="298"/>
      <c r="AR1198" s="302" t="e">
        <f t="array" ref="AR1198">IF($W1198, "", INDEX(聲母資料表, $AA1198, $AR$5))</f>
        <v>#REF!</v>
      </c>
      <c r="AS1198" s="303" t="e">
        <f t="array" ref="AS1198">IF($X1198, "", INDEX(韻母資料表, $AD1198, $AS$5))</f>
        <v>#REF!</v>
      </c>
      <c r="AT1198" s="302" t="e">
        <f t="array" ref="AT1198">IF($X1198, "", INDEX(閩拼韻母八聲調資料表, $AE1198, $AJ1198))</f>
        <v>#REF!</v>
      </c>
      <c r="AV1198" s="301" t="b">
        <f t="shared" si="474"/>
        <v>0</v>
      </c>
      <c r="AW1198" s="301" t="str">
        <f>IF( $AV1198, IFERROR( IF(MATCH( $E1198, 顎音化聲母!$H$9:$H$37, 0), TRUE, FALSE), FALSE), "")</f>
        <v/>
      </c>
      <c r="AX1198" s="301" t="str">
        <f t="array" ref="AX1198">IF( AND($AV1198, $AW1198), INDEX(顎音化聲母資料表, MATCH( $D1198 &amp; $E1198, 顎音化聲母!$L$5:$L$136, 0), 3), "")</f>
        <v/>
      </c>
      <c r="AY1198" s="301" t="e">
        <f t="shared" si="473"/>
        <v>#REF!</v>
      </c>
      <c r="AZ1198" s="362" t="e">
        <f t="array" ref="AZ1198">IF($AY1198="", "", IF( $AX1198&lt;&gt;"", $AX1198,INDEX(聲母資料表, $AY1198, $AZ$5)))</f>
        <v>#REF!</v>
      </c>
      <c r="BA1198" s="362" t="e">
        <f t="array" ref="BA1198">IF($X1198, "", INDEX(方音八音反切資料表, $AE1198, $AJ1198))</f>
        <v>#REF!</v>
      </c>
    </row>
    <row r="1199" spans="2:53">
      <c r="B1199" s="307">
        <f t="shared" si="455"/>
        <v>1192</v>
      </c>
      <c r="C1199" s="404" t="e">
        <f>MID(#REF!, B1199, 1)</f>
        <v>#REF!</v>
      </c>
      <c r="D1199" s="312"/>
      <c r="E1199" s="312"/>
      <c r="F1199" s="296"/>
      <c r="G1199" s="418" t="e">
        <f t="shared" si="456"/>
        <v>#REF!</v>
      </c>
      <c r="H1199" s="269" t="e" cm="1">
        <f t="array" ref="H1199">IF( OR($U1199, NOT($V1199), $X1199), "",  $AF1199 &amp; INDEX(中文數值資料表, $AJ1199, 2) &amp; $AC1199)</f>
        <v>#REF!</v>
      </c>
      <c r="I1199" s="332" t="e">
        <f t="shared" si="457"/>
        <v>#REF!</v>
      </c>
      <c r="J1199" s="333" t="e">
        <f t="shared" si="458"/>
        <v>#REF!</v>
      </c>
      <c r="K1199" s="334" t="e">
        <f t="shared" si="459"/>
        <v>#REF!</v>
      </c>
      <c r="L1199" s="335" t="e">
        <f t="shared" si="460"/>
        <v>#REF!</v>
      </c>
      <c r="M1199" s="270" t="e">
        <f t="shared" ca="1" si="461"/>
        <v>#REF!</v>
      </c>
      <c r="N1199" s="270" t="e">
        <f t="shared" ca="1" si="462"/>
        <v>#REF!</v>
      </c>
      <c r="O1199" s="270" t="e">
        <f t="shared" ca="1" si="463"/>
        <v>#REF!</v>
      </c>
      <c r="P1199" s="270" t="e">
        <f t="shared" ca="1" si="478"/>
        <v>#REF!</v>
      </c>
      <c r="Q1199" s="270" t="e">
        <f t="shared" ca="1" si="478"/>
        <v>#REF!</v>
      </c>
      <c r="R1199" s="271" t="e">
        <f t="shared" ca="1" si="464"/>
        <v>#REF!</v>
      </c>
      <c r="S1199" s="271" t="e">
        <f t="shared" ca="1" si="465"/>
        <v>#REF!</v>
      </c>
      <c r="T1199" s="244"/>
      <c r="U1199" s="272" t="b">
        <f t="shared" si="466"/>
        <v>0</v>
      </c>
      <c r="V1199" s="272" t="e">
        <f t="shared" si="467"/>
        <v>#REF!</v>
      </c>
      <c r="W1199" s="272" t="e">
        <f t="shared" si="475"/>
        <v>#REF!</v>
      </c>
      <c r="X1199" s="272" t="e">
        <f t="shared" si="468"/>
        <v>#REF!</v>
      </c>
      <c r="Y1199" s="272" t="e">
        <f t="shared" si="469"/>
        <v>#REF!</v>
      </c>
      <c r="Z1199" s="298"/>
      <c r="AA1199" s="305" t="e">
        <f t="shared" si="470"/>
        <v>#REF!</v>
      </c>
      <c r="AB1199" s="301" t="e" cm="1">
        <f t="array" ref="AB1199">IF( $AA1199="", "", INDEX(聲母資料表, $AA1199, AB$5))</f>
        <v>#REF!</v>
      </c>
      <c r="AC1199" s="301" t="e" cm="1">
        <f t="array" ref="AC1199">IF( $AA1199="", "", INDEX(聲母資料表, $AA1199, AC$5))</f>
        <v>#REF!</v>
      </c>
      <c r="AD1199" s="305" t="e">
        <f t="shared" si="471"/>
        <v>#REF!</v>
      </c>
      <c r="AE1199" s="301" t="e" cm="1">
        <f t="array" ref="AE1199">IF( $X1199, "", INDEX(韻母資料表, AD1199, AE$5))</f>
        <v>#REF!</v>
      </c>
      <c r="AF1199" s="301" t="e" cm="1">
        <f t="array" ref="AF1199">IF( $X1199, "", INDEX(韻母資料表, AE1199, AF$5))</f>
        <v>#REF!</v>
      </c>
      <c r="AG1199" s="298"/>
      <c r="AH1199" s="301" t="e">
        <f t="array" ref="AH1199">IF( $X1199, "", IF( INDEX(韻母資料表, AD1199, $AH$5) = "入聲", TRUE, FALSE) )</f>
        <v>#REF!</v>
      </c>
      <c r="AI1199" s="302" t="e">
        <f t="shared" si="472"/>
        <v>#REF!</v>
      </c>
      <c r="AJ1199" s="302" t="e">
        <f t="shared" si="477"/>
        <v>#REF!</v>
      </c>
      <c r="AK1199" s="362" t="e">
        <f t="array" ref="AK1199">IF( $X1199, "", INDEX(韻母資料表, $AD1199, $AK$5))</f>
        <v>#REF!</v>
      </c>
      <c r="AL1199" s="362" t="e">
        <f t="array" ref="AL1199">IF($X1199, "", INDEX(白話字韻母八聲調資料表, $AE1199, $AJ1199))</f>
        <v>#REF!</v>
      </c>
      <c r="AM1199" s="298"/>
      <c r="AN1199" s="362" t="e" cm="1">
        <f t="array" ref="AN1199">IF($W1199, "", INDEX(聲母資料表, $AA1199, AN$5))</f>
        <v>#REF!</v>
      </c>
      <c r="AO1199" s="367" t="e" cm="1">
        <f t="array" ref="AO1199">IF($X1199, "", INDEX(韻母資料表, $AD1199, AO$5))</f>
        <v>#REF!</v>
      </c>
      <c r="AP1199" s="362" t="e" cm="1">
        <f t="array" ref="AP1199">IF($X1199, "", INDEX(台羅韻母八聲調資料表, $AE1199, $F1199))</f>
        <v>#REF!</v>
      </c>
      <c r="AQ1199" s="298"/>
      <c r="AR1199" s="302" t="e">
        <f t="array" ref="AR1199">IF($W1199, "", INDEX(聲母資料表, $AA1199, $AR$5))</f>
        <v>#REF!</v>
      </c>
      <c r="AS1199" s="303" t="e">
        <f t="array" ref="AS1199">IF($X1199, "", INDEX(韻母資料表, $AD1199, $AS$5))</f>
        <v>#REF!</v>
      </c>
      <c r="AT1199" s="302" t="e">
        <f t="array" ref="AT1199">IF($X1199, "", INDEX(閩拼韻母八聲調資料表, $AE1199, $AJ1199))</f>
        <v>#REF!</v>
      </c>
      <c r="AV1199" s="301" t="b">
        <f t="shared" si="474"/>
        <v>0</v>
      </c>
      <c r="AW1199" s="301" t="str">
        <f>IF( $AV1199, IFERROR( IF(MATCH( $E1199, 顎音化聲母!$H$9:$H$37, 0), TRUE, FALSE), FALSE), "")</f>
        <v/>
      </c>
      <c r="AX1199" s="301" t="str">
        <f t="array" ref="AX1199">IF( AND($AV1199, $AW1199), INDEX(顎音化聲母資料表, MATCH( $D1199 &amp; $E1199, 顎音化聲母!$L$5:$L$136, 0), 3), "")</f>
        <v/>
      </c>
      <c r="AY1199" s="301" t="e">
        <f t="shared" si="473"/>
        <v>#REF!</v>
      </c>
      <c r="AZ1199" s="362" t="e">
        <f t="array" ref="AZ1199">IF($AY1199="", "", IF( $AX1199&lt;&gt;"", $AX1199,INDEX(聲母資料表, $AY1199, $AZ$5)))</f>
        <v>#REF!</v>
      </c>
      <c r="BA1199" s="362" t="e">
        <f t="array" ref="BA1199">IF($X1199, "", INDEX(方音八音反切資料表, $AE1199, $AJ1199))</f>
        <v>#REF!</v>
      </c>
    </row>
    <row r="1200" spans="2:53">
      <c r="B1200" s="307">
        <f t="shared" si="455"/>
        <v>1193</v>
      </c>
      <c r="C1200" s="404" t="e">
        <f>MID(#REF!, B1200, 1)</f>
        <v>#REF!</v>
      </c>
      <c r="D1200" s="312"/>
      <c r="E1200" s="312"/>
      <c r="F1200" s="296"/>
      <c r="G1200" s="418" t="e">
        <f t="shared" si="456"/>
        <v>#REF!</v>
      </c>
      <c r="H1200" s="269" t="e" cm="1">
        <f t="array" ref="H1200">IF( OR($U1200, NOT($V1200), $X1200), "",  $AF1200 &amp; INDEX(中文數值資料表, $AJ1200, 2) &amp; $AC1200)</f>
        <v>#REF!</v>
      </c>
      <c r="I1200" s="332" t="e">
        <f t="shared" si="457"/>
        <v>#REF!</v>
      </c>
      <c r="J1200" s="333" t="e">
        <f t="shared" si="458"/>
        <v>#REF!</v>
      </c>
      <c r="K1200" s="334" t="e">
        <f t="shared" si="459"/>
        <v>#REF!</v>
      </c>
      <c r="L1200" s="335" t="e">
        <f t="shared" si="460"/>
        <v>#REF!</v>
      </c>
      <c r="M1200" s="270" t="e">
        <f t="shared" ca="1" si="461"/>
        <v>#REF!</v>
      </c>
      <c r="N1200" s="270" t="e">
        <f t="shared" ca="1" si="462"/>
        <v>#REF!</v>
      </c>
      <c r="O1200" s="270" t="e">
        <f t="shared" ca="1" si="463"/>
        <v>#REF!</v>
      </c>
      <c r="P1200" s="270" t="e">
        <f t="shared" ca="1" si="478"/>
        <v>#REF!</v>
      </c>
      <c r="Q1200" s="270" t="e">
        <f t="shared" ca="1" si="478"/>
        <v>#REF!</v>
      </c>
      <c r="R1200" s="271" t="e">
        <f t="shared" ca="1" si="464"/>
        <v>#REF!</v>
      </c>
      <c r="S1200" s="271" t="e">
        <f t="shared" ca="1" si="465"/>
        <v>#REF!</v>
      </c>
      <c r="T1200" s="244"/>
      <c r="U1200" s="272" t="b">
        <f t="shared" si="466"/>
        <v>0</v>
      </c>
      <c r="V1200" s="272" t="e">
        <f t="shared" si="467"/>
        <v>#REF!</v>
      </c>
      <c r="W1200" s="272" t="e">
        <f t="shared" si="475"/>
        <v>#REF!</v>
      </c>
      <c r="X1200" s="272" t="e">
        <f t="shared" si="468"/>
        <v>#REF!</v>
      </c>
      <c r="Y1200" s="272" t="e">
        <f t="shared" si="469"/>
        <v>#REF!</v>
      </c>
      <c r="Z1200" s="298"/>
      <c r="AA1200" s="305" t="e">
        <f t="shared" si="470"/>
        <v>#REF!</v>
      </c>
      <c r="AB1200" s="301" t="e" cm="1">
        <f t="array" ref="AB1200">IF( $AA1200="", "", INDEX(聲母資料表, $AA1200, AB$5))</f>
        <v>#REF!</v>
      </c>
      <c r="AC1200" s="301" t="e" cm="1">
        <f t="array" ref="AC1200">IF( $AA1200="", "", INDEX(聲母資料表, $AA1200, AC$5))</f>
        <v>#REF!</v>
      </c>
      <c r="AD1200" s="305" t="e">
        <f t="shared" si="471"/>
        <v>#REF!</v>
      </c>
      <c r="AE1200" s="301" t="e" cm="1">
        <f t="array" ref="AE1200">IF( $X1200, "", INDEX(韻母資料表, AD1200, AE$5))</f>
        <v>#REF!</v>
      </c>
      <c r="AF1200" s="301" t="e" cm="1">
        <f t="array" ref="AF1200">IF( $X1200, "", INDEX(韻母資料表, AE1200, AF$5))</f>
        <v>#REF!</v>
      </c>
      <c r="AG1200" s="298"/>
      <c r="AH1200" s="301" t="e">
        <f t="array" ref="AH1200">IF( $X1200, "", IF( INDEX(韻母資料表, AD1200, $AH$5) = "入聲", TRUE, FALSE) )</f>
        <v>#REF!</v>
      </c>
      <c r="AI1200" s="302" t="e">
        <f t="shared" si="472"/>
        <v>#REF!</v>
      </c>
      <c r="AJ1200" s="302" t="e">
        <f t="shared" si="477"/>
        <v>#REF!</v>
      </c>
      <c r="AK1200" s="362" t="e">
        <f t="array" ref="AK1200">IF( $X1200, "", INDEX(韻母資料表, $AD1200, $AK$5))</f>
        <v>#REF!</v>
      </c>
      <c r="AL1200" s="362" t="e">
        <f t="array" ref="AL1200">IF($X1200, "", INDEX(白話字韻母八聲調資料表, $AE1200, $AJ1200))</f>
        <v>#REF!</v>
      </c>
      <c r="AM1200" s="298"/>
      <c r="AN1200" s="362" t="e" cm="1">
        <f t="array" ref="AN1200">IF($W1200, "", INDEX(聲母資料表, $AA1200, AN$5))</f>
        <v>#REF!</v>
      </c>
      <c r="AO1200" s="367" t="e" cm="1">
        <f t="array" ref="AO1200">IF($X1200, "", INDEX(韻母資料表, $AD1200, AO$5))</f>
        <v>#REF!</v>
      </c>
      <c r="AP1200" s="362" t="e" cm="1">
        <f t="array" ref="AP1200">IF($X1200, "", INDEX(台羅韻母八聲調資料表, $AE1200, $F1200))</f>
        <v>#REF!</v>
      </c>
      <c r="AQ1200" s="298"/>
      <c r="AR1200" s="302" t="e">
        <f t="array" ref="AR1200">IF($W1200, "", INDEX(聲母資料表, $AA1200, $AR$5))</f>
        <v>#REF!</v>
      </c>
      <c r="AS1200" s="303" t="e">
        <f t="array" ref="AS1200">IF($X1200, "", INDEX(韻母資料表, $AD1200, $AS$5))</f>
        <v>#REF!</v>
      </c>
      <c r="AT1200" s="302" t="e">
        <f t="array" ref="AT1200">IF($X1200, "", INDEX(閩拼韻母八聲調資料表, $AE1200, $AJ1200))</f>
        <v>#REF!</v>
      </c>
      <c r="AV1200" s="301" t="b">
        <f t="shared" si="474"/>
        <v>0</v>
      </c>
      <c r="AW1200" s="301" t="str">
        <f>IF( $AV1200, IFERROR( IF(MATCH( $E1200, 顎音化聲母!$H$9:$H$37, 0), TRUE, FALSE), FALSE), "")</f>
        <v/>
      </c>
      <c r="AX1200" s="301" t="str">
        <f t="array" ref="AX1200">IF( AND($AV1200, $AW1200), INDEX(顎音化聲母資料表, MATCH( $D1200 &amp; $E1200, 顎音化聲母!$L$5:$L$136, 0), 3), "")</f>
        <v/>
      </c>
      <c r="AY1200" s="301" t="e">
        <f t="shared" si="473"/>
        <v>#REF!</v>
      </c>
      <c r="AZ1200" s="362" t="e">
        <f t="array" ref="AZ1200">IF($AY1200="", "", IF( $AX1200&lt;&gt;"", $AX1200,INDEX(聲母資料表, $AY1200, $AZ$5)))</f>
        <v>#REF!</v>
      </c>
      <c r="BA1200" s="362" t="e">
        <f t="array" ref="BA1200">IF($X1200, "", INDEX(方音八音反切資料表, $AE1200, $AJ1200))</f>
        <v>#REF!</v>
      </c>
    </row>
    <row r="1201" spans="2:53">
      <c r="B1201" s="307">
        <f t="shared" si="455"/>
        <v>1194</v>
      </c>
      <c r="C1201" s="404" t="e">
        <f>MID(#REF!, B1201, 1)</f>
        <v>#REF!</v>
      </c>
      <c r="D1201" s="312"/>
      <c r="E1201" s="312"/>
      <c r="F1201" s="296"/>
      <c r="G1201" s="418" t="e">
        <f t="shared" si="456"/>
        <v>#REF!</v>
      </c>
      <c r="H1201" s="269" t="e" cm="1">
        <f t="array" ref="H1201">IF( OR($U1201, NOT($V1201), $X1201), "",  $AF1201 &amp; INDEX(中文數值資料表, $AJ1201, 2) &amp; $AC1201)</f>
        <v>#REF!</v>
      </c>
      <c r="I1201" s="332" t="e">
        <f t="shared" si="457"/>
        <v>#REF!</v>
      </c>
      <c r="J1201" s="333" t="e">
        <f t="shared" si="458"/>
        <v>#REF!</v>
      </c>
      <c r="K1201" s="334" t="e">
        <f t="shared" si="459"/>
        <v>#REF!</v>
      </c>
      <c r="L1201" s="335" t="e">
        <f t="shared" si="460"/>
        <v>#REF!</v>
      </c>
      <c r="M1201" s="270" t="e">
        <f t="shared" ca="1" si="461"/>
        <v>#REF!</v>
      </c>
      <c r="N1201" s="270" t="e">
        <f t="shared" ca="1" si="462"/>
        <v>#REF!</v>
      </c>
      <c r="O1201" s="270" t="e">
        <f t="shared" ca="1" si="463"/>
        <v>#REF!</v>
      </c>
      <c r="P1201" s="270" t="e">
        <f t="shared" ca="1" si="478"/>
        <v>#REF!</v>
      </c>
      <c r="Q1201" s="270" t="e">
        <f t="shared" ca="1" si="478"/>
        <v>#REF!</v>
      </c>
      <c r="R1201" s="271" t="e">
        <f t="shared" ca="1" si="464"/>
        <v>#REF!</v>
      </c>
      <c r="S1201" s="271" t="e">
        <f t="shared" ca="1" si="465"/>
        <v>#REF!</v>
      </c>
      <c r="T1201" s="244"/>
      <c r="U1201" s="272" t="b">
        <f t="shared" si="466"/>
        <v>0</v>
      </c>
      <c r="V1201" s="272" t="e">
        <f t="shared" si="467"/>
        <v>#REF!</v>
      </c>
      <c r="W1201" s="272" t="e">
        <f t="shared" si="475"/>
        <v>#REF!</v>
      </c>
      <c r="X1201" s="272" t="e">
        <f t="shared" si="468"/>
        <v>#REF!</v>
      </c>
      <c r="Y1201" s="272" t="e">
        <f t="shared" si="469"/>
        <v>#REF!</v>
      </c>
      <c r="Z1201" s="298"/>
      <c r="AA1201" s="305" t="e">
        <f t="shared" si="470"/>
        <v>#REF!</v>
      </c>
      <c r="AB1201" s="301" t="e" cm="1">
        <f t="array" ref="AB1201">IF( $AA1201="", "", INDEX(聲母資料表, $AA1201, AB$5))</f>
        <v>#REF!</v>
      </c>
      <c r="AC1201" s="301" t="e" cm="1">
        <f t="array" ref="AC1201">IF( $AA1201="", "", INDEX(聲母資料表, $AA1201, AC$5))</f>
        <v>#REF!</v>
      </c>
      <c r="AD1201" s="305" t="e">
        <f t="shared" si="471"/>
        <v>#REF!</v>
      </c>
      <c r="AE1201" s="301" t="e" cm="1">
        <f t="array" ref="AE1201">IF( $X1201, "", INDEX(韻母資料表, AD1201, AE$5))</f>
        <v>#REF!</v>
      </c>
      <c r="AF1201" s="301" t="e" cm="1">
        <f t="array" ref="AF1201">IF( $X1201, "", INDEX(韻母資料表, AE1201, AF$5))</f>
        <v>#REF!</v>
      </c>
      <c r="AG1201" s="298"/>
      <c r="AH1201" s="301" t="e">
        <f t="array" ref="AH1201">IF( $X1201, "", IF( INDEX(韻母資料表, AD1201, $AH$5) = "入聲", TRUE, FALSE) )</f>
        <v>#REF!</v>
      </c>
      <c r="AI1201" s="302" t="e">
        <f t="shared" si="472"/>
        <v>#REF!</v>
      </c>
      <c r="AJ1201" s="302" t="e">
        <f t="shared" si="477"/>
        <v>#REF!</v>
      </c>
      <c r="AK1201" s="362" t="e">
        <f t="array" ref="AK1201">IF( $X1201, "", INDEX(韻母資料表, $AD1201, $AK$5))</f>
        <v>#REF!</v>
      </c>
      <c r="AL1201" s="362" t="e">
        <f t="array" ref="AL1201">IF($X1201, "", INDEX(白話字韻母八聲調資料表, $AE1201, $AJ1201))</f>
        <v>#REF!</v>
      </c>
      <c r="AM1201" s="298"/>
      <c r="AN1201" s="362" t="e" cm="1">
        <f t="array" ref="AN1201">IF($W1201, "", INDEX(聲母資料表, $AA1201, AN$5))</f>
        <v>#REF!</v>
      </c>
      <c r="AO1201" s="367" t="e" cm="1">
        <f t="array" ref="AO1201">IF($X1201, "", INDEX(韻母資料表, $AD1201, AO$5))</f>
        <v>#REF!</v>
      </c>
      <c r="AP1201" s="362" t="e" cm="1">
        <f t="array" ref="AP1201">IF($X1201, "", INDEX(台羅韻母八聲調資料表, $AE1201, $F1201))</f>
        <v>#REF!</v>
      </c>
      <c r="AQ1201" s="298"/>
      <c r="AR1201" s="302" t="e">
        <f t="array" ref="AR1201">IF($W1201, "", INDEX(聲母資料表, $AA1201, $AR$5))</f>
        <v>#REF!</v>
      </c>
      <c r="AS1201" s="303" t="e">
        <f t="array" ref="AS1201">IF($X1201, "", INDEX(韻母資料表, $AD1201, $AS$5))</f>
        <v>#REF!</v>
      </c>
      <c r="AT1201" s="302" t="e">
        <f t="array" ref="AT1201">IF($X1201, "", INDEX(閩拼韻母八聲調資料表, $AE1201, $AJ1201))</f>
        <v>#REF!</v>
      </c>
      <c r="AV1201" s="301" t="b">
        <f t="shared" si="474"/>
        <v>0</v>
      </c>
      <c r="AW1201" s="301" t="str">
        <f>IF( $AV1201, IFERROR( IF(MATCH( $E1201, 顎音化聲母!$H$9:$H$37, 0), TRUE, FALSE), FALSE), "")</f>
        <v/>
      </c>
      <c r="AX1201" s="301" t="str">
        <f t="array" ref="AX1201">IF( AND($AV1201, $AW1201), INDEX(顎音化聲母資料表, MATCH( $D1201 &amp; $E1201, 顎音化聲母!$L$5:$L$136, 0), 3), "")</f>
        <v/>
      </c>
      <c r="AY1201" s="301" t="e">
        <f t="shared" si="473"/>
        <v>#REF!</v>
      </c>
      <c r="AZ1201" s="362" t="e">
        <f t="array" ref="AZ1201">IF($AY1201="", "", IF( $AX1201&lt;&gt;"", $AX1201,INDEX(聲母資料表, $AY1201, $AZ$5)))</f>
        <v>#REF!</v>
      </c>
      <c r="BA1201" s="362" t="e">
        <f t="array" ref="BA1201">IF($X1201, "", INDEX(方音八音反切資料表, $AE1201, $AJ1201))</f>
        <v>#REF!</v>
      </c>
    </row>
    <row r="1202" spans="2:53">
      <c r="B1202" s="307">
        <f t="shared" si="455"/>
        <v>1195</v>
      </c>
      <c r="C1202" s="404" t="e">
        <f>MID(#REF!, B1202, 1)</f>
        <v>#REF!</v>
      </c>
      <c r="D1202" s="312"/>
      <c r="E1202" s="312"/>
      <c r="F1202" s="296"/>
      <c r="G1202" s="418" t="e">
        <f t="shared" si="456"/>
        <v>#REF!</v>
      </c>
      <c r="H1202" s="269" t="e" cm="1">
        <f t="array" ref="H1202">IF( OR($U1202, NOT($V1202), $X1202), "",  $AF1202 &amp; INDEX(中文數值資料表, $AJ1202, 2) &amp; $AC1202)</f>
        <v>#REF!</v>
      </c>
      <c r="I1202" s="332" t="e">
        <f t="shared" si="457"/>
        <v>#REF!</v>
      </c>
      <c r="J1202" s="333" t="e">
        <f t="shared" si="458"/>
        <v>#REF!</v>
      </c>
      <c r="K1202" s="334" t="e">
        <f t="shared" si="459"/>
        <v>#REF!</v>
      </c>
      <c r="L1202" s="335" t="e">
        <f t="shared" si="460"/>
        <v>#REF!</v>
      </c>
      <c r="M1202" s="270" t="e">
        <f t="shared" ca="1" si="461"/>
        <v>#REF!</v>
      </c>
      <c r="N1202" s="270" t="e">
        <f t="shared" ca="1" si="462"/>
        <v>#REF!</v>
      </c>
      <c r="O1202" s="270" t="e">
        <f t="shared" ca="1" si="463"/>
        <v>#REF!</v>
      </c>
      <c r="P1202" s="270" t="e">
        <f t="shared" ca="1" si="478"/>
        <v>#REF!</v>
      </c>
      <c r="Q1202" s="270" t="e">
        <f t="shared" ca="1" si="478"/>
        <v>#REF!</v>
      </c>
      <c r="R1202" s="271" t="e">
        <f t="shared" ca="1" si="464"/>
        <v>#REF!</v>
      </c>
      <c r="S1202" s="271" t="e">
        <f t="shared" ca="1" si="465"/>
        <v>#REF!</v>
      </c>
      <c r="T1202" s="244"/>
      <c r="U1202" s="272" t="b">
        <f t="shared" si="466"/>
        <v>0</v>
      </c>
      <c r="V1202" s="272" t="e">
        <f t="shared" si="467"/>
        <v>#REF!</v>
      </c>
      <c r="W1202" s="272" t="e">
        <f t="shared" si="475"/>
        <v>#REF!</v>
      </c>
      <c r="X1202" s="272" t="e">
        <f t="shared" si="468"/>
        <v>#REF!</v>
      </c>
      <c r="Y1202" s="272" t="e">
        <f t="shared" si="469"/>
        <v>#REF!</v>
      </c>
      <c r="Z1202" s="298"/>
      <c r="AA1202" s="305" t="e">
        <f t="shared" si="470"/>
        <v>#REF!</v>
      </c>
      <c r="AB1202" s="301" t="e" cm="1">
        <f t="array" ref="AB1202">IF( $AA1202="", "", INDEX(聲母資料表, $AA1202, AB$5))</f>
        <v>#REF!</v>
      </c>
      <c r="AC1202" s="301" t="e" cm="1">
        <f t="array" ref="AC1202">IF( $AA1202="", "", INDEX(聲母資料表, $AA1202, AC$5))</f>
        <v>#REF!</v>
      </c>
      <c r="AD1202" s="305" t="e">
        <f t="shared" si="471"/>
        <v>#REF!</v>
      </c>
      <c r="AE1202" s="301" t="e" cm="1">
        <f t="array" ref="AE1202">IF( $X1202, "", INDEX(韻母資料表, AD1202, AE$5))</f>
        <v>#REF!</v>
      </c>
      <c r="AF1202" s="301" t="e" cm="1">
        <f t="array" ref="AF1202">IF( $X1202, "", INDEX(韻母資料表, AE1202, AF$5))</f>
        <v>#REF!</v>
      </c>
      <c r="AG1202" s="298"/>
      <c r="AH1202" s="301" t="e">
        <f t="array" ref="AH1202">IF( $X1202, "", IF( INDEX(韻母資料表, AD1202, $AH$5) = "入聲", TRUE, FALSE) )</f>
        <v>#REF!</v>
      </c>
      <c r="AI1202" s="302" t="e">
        <f t="shared" si="472"/>
        <v>#REF!</v>
      </c>
      <c r="AJ1202" s="302" t="e">
        <f t="shared" si="477"/>
        <v>#REF!</v>
      </c>
      <c r="AK1202" s="362" t="e">
        <f t="array" ref="AK1202">IF( $X1202, "", INDEX(韻母資料表, $AD1202, $AK$5))</f>
        <v>#REF!</v>
      </c>
      <c r="AL1202" s="362" t="e">
        <f t="array" ref="AL1202">IF($X1202, "", INDEX(白話字韻母八聲調資料表, $AE1202, $AJ1202))</f>
        <v>#REF!</v>
      </c>
      <c r="AM1202" s="298"/>
      <c r="AN1202" s="362" t="e" cm="1">
        <f t="array" ref="AN1202">IF($W1202, "", INDEX(聲母資料表, $AA1202, AN$5))</f>
        <v>#REF!</v>
      </c>
      <c r="AO1202" s="367" t="e" cm="1">
        <f t="array" ref="AO1202">IF($X1202, "", INDEX(韻母資料表, $AD1202, AO$5))</f>
        <v>#REF!</v>
      </c>
      <c r="AP1202" s="362" t="e" cm="1">
        <f t="array" ref="AP1202">IF($X1202, "", INDEX(台羅韻母八聲調資料表, $AE1202, $F1202))</f>
        <v>#REF!</v>
      </c>
      <c r="AQ1202" s="298"/>
      <c r="AR1202" s="302" t="e">
        <f t="array" ref="AR1202">IF($W1202, "", INDEX(聲母資料表, $AA1202, $AR$5))</f>
        <v>#REF!</v>
      </c>
      <c r="AS1202" s="303" t="e">
        <f t="array" ref="AS1202">IF($X1202, "", INDEX(韻母資料表, $AD1202, $AS$5))</f>
        <v>#REF!</v>
      </c>
      <c r="AT1202" s="302" t="e">
        <f t="array" ref="AT1202">IF($X1202, "", INDEX(閩拼韻母八聲調資料表, $AE1202, $AJ1202))</f>
        <v>#REF!</v>
      </c>
      <c r="AV1202" s="301" t="b">
        <f t="shared" si="474"/>
        <v>0</v>
      </c>
      <c r="AW1202" s="301" t="str">
        <f>IF( $AV1202, IFERROR( IF(MATCH( $E1202, 顎音化聲母!$H$9:$H$37, 0), TRUE, FALSE), FALSE), "")</f>
        <v/>
      </c>
      <c r="AX1202" s="301" t="str">
        <f t="array" ref="AX1202">IF( AND($AV1202, $AW1202), INDEX(顎音化聲母資料表, MATCH( $D1202 &amp; $E1202, 顎音化聲母!$L$5:$L$136, 0), 3), "")</f>
        <v/>
      </c>
      <c r="AY1202" s="301" t="e">
        <f t="shared" si="473"/>
        <v>#REF!</v>
      </c>
      <c r="AZ1202" s="362" t="e">
        <f t="array" ref="AZ1202">IF($AY1202="", "", IF( $AX1202&lt;&gt;"", $AX1202,INDEX(聲母資料表, $AY1202, $AZ$5)))</f>
        <v>#REF!</v>
      </c>
      <c r="BA1202" s="362" t="e">
        <f t="array" ref="BA1202">IF($X1202, "", INDEX(方音八音反切資料表, $AE1202, $AJ1202))</f>
        <v>#REF!</v>
      </c>
    </row>
    <row r="1203" spans="2:53">
      <c r="B1203" s="307">
        <f t="shared" si="455"/>
        <v>1196</v>
      </c>
      <c r="C1203" s="404" t="e">
        <f>MID(#REF!, B1203, 1)</f>
        <v>#REF!</v>
      </c>
      <c r="D1203" s="312"/>
      <c r="E1203" s="312"/>
      <c r="F1203" s="296"/>
      <c r="G1203" s="418" t="e">
        <f t="shared" si="456"/>
        <v>#REF!</v>
      </c>
      <c r="H1203" s="269" t="e" cm="1">
        <f t="array" ref="H1203">IF( OR($U1203, NOT($V1203), $X1203), "",  $AF1203 &amp; INDEX(中文數值資料表, $AJ1203, 2) &amp; $AC1203)</f>
        <v>#REF!</v>
      </c>
      <c r="I1203" s="332" t="e">
        <f t="shared" si="457"/>
        <v>#REF!</v>
      </c>
      <c r="J1203" s="333" t="e">
        <f t="shared" si="458"/>
        <v>#REF!</v>
      </c>
      <c r="K1203" s="334" t="e">
        <f t="shared" si="459"/>
        <v>#REF!</v>
      </c>
      <c r="L1203" s="335" t="e">
        <f t="shared" si="460"/>
        <v>#REF!</v>
      </c>
      <c r="M1203" s="270" t="e">
        <f t="shared" ca="1" si="461"/>
        <v>#REF!</v>
      </c>
      <c r="N1203" s="270" t="e">
        <f t="shared" ca="1" si="462"/>
        <v>#REF!</v>
      </c>
      <c r="O1203" s="270" t="e">
        <f t="shared" ca="1" si="463"/>
        <v>#REF!</v>
      </c>
      <c r="P1203" s="270" t="e">
        <f t="shared" ca="1" si="478"/>
        <v>#REF!</v>
      </c>
      <c r="Q1203" s="270" t="e">
        <f t="shared" ca="1" si="478"/>
        <v>#REF!</v>
      </c>
      <c r="R1203" s="271" t="e">
        <f t="shared" ca="1" si="464"/>
        <v>#REF!</v>
      </c>
      <c r="S1203" s="271" t="e">
        <f t="shared" ca="1" si="465"/>
        <v>#REF!</v>
      </c>
      <c r="T1203" s="244"/>
      <c r="U1203" s="272" t="b">
        <f t="shared" si="466"/>
        <v>0</v>
      </c>
      <c r="V1203" s="272" t="e">
        <f t="shared" si="467"/>
        <v>#REF!</v>
      </c>
      <c r="W1203" s="272" t="e">
        <f t="shared" si="475"/>
        <v>#REF!</v>
      </c>
      <c r="X1203" s="272" t="e">
        <f t="shared" si="468"/>
        <v>#REF!</v>
      </c>
      <c r="Y1203" s="272" t="e">
        <f t="shared" si="469"/>
        <v>#REF!</v>
      </c>
      <c r="Z1203" s="298"/>
      <c r="AA1203" s="305" t="e">
        <f t="shared" si="470"/>
        <v>#REF!</v>
      </c>
      <c r="AB1203" s="301" t="e" cm="1">
        <f t="array" ref="AB1203">IF( $AA1203="", "", INDEX(聲母資料表, $AA1203, AB$5))</f>
        <v>#REF!</v>
      </c>
      <c r="AC1203" s="301" t="e" cm="1">
        <f t="array" ref="AC1203">IF( $AA1203="", "", INDEX(聲母資料表, $AA1203, AC$5))</f>
        <v>#REF!</v>
      </c>
      <c r="AD1203" s="305" t="e">
        <f t="shared" si="471"/>
        <v>#REF!</v>
      </c>
      <c r="AE1203" s="301" t="e" cm="1">
        <f t="array" ref="AE1203">IF( $X1203, "", INDEX(韻母資料表, AD1203, AE$5))</f>
        <v>#REF!</v>
      </c>
      <c r="AF1203" s="301" t="e" cm="1">
        <f t="array" ref="AF1203">IF( $X1203, "", INDEX(韻母資料表, AE1203, AF$5))</f>
        <v>#REF!</v>
      </c>
      <c r="AG1203" s="298"/>
      <c r="AH1203" s="301" t="e">
        <f t="array" ref="AH1203">IF( $X1203, "", IF( INDEX(韻母資料表, AD1203, $AH$5) = "入聲", TRUE, FALSE) )</f>
        <v>#REF!</v>
      </c>
      <c r="AI1203" s="302" t="e">
        <f t="shared" si="472"/>
        <v>#REF!</v>
      </c>
      <c r="AJ1203" s="302" t="e">
        <f t="shared" si="477"/>
        <v>#REF!</v>
      </c>
      <c r="AK1203" s="362" t="e">
        <f t="array" ref="AK1203">IF( $X1203, "", INDEX(韻母資料表, $AD1203, $AK$5))</f>
        <v>#REF!</v>
      </c>
      <c r="AL1203" s="362" t="e">
        <f t="array" ref="AL1203">IF($X1203, "", INDEX(白話字韻母八聲調資料表, $AE1203, $AJ1203))</f>
        <v>#REF!</v>
      </c>
      <c r="AM1203" s="298"/>
      <c r="AN1203" s="362" t="e" cm="1">
        <f t="array" ref="AN1203">IF($W1203, "", INDEX(聲母資料表, $AA1203, AN$5))</f>
        <v>#REF!</v>
      </c>
      <c r="AO1203" s="367" t="e" cm="1">
        <f t="array" ref="AO1203">IF($X1203, "", INDEX(韻母資料表, $AD1203, AO$5))</f>
        <v>#REF!</v>
      </c>
      <c r="AP1203" s="362" t="e" cm="1">
        <f t="array" ref="AP1203">IF($X1203, "", INDEX(台羅韻母八聲調資料表, $AE1203, $F1203))</f>
        <v>#REF!</v>
      </c>
      <c r="AQ1203" s="298"/>
      <c r="AR1203" s="302" t="e">
        <f t="array" ref="AR1203">IF($W1203, "", INDEX(聲母資料表, $AA1203, $AR$5))</f>
        <v>#REF!</v>
      </c>
      <c r="AS1203" s="303" t="e">
        <f t="array" ref="AS1203">IF($X1203, "", INDEX(韻母資料表, $AD1203, $AS$5))</f>
        <v>#REF!</v>
      </c>
      <c r="AT1203" s="302" t="e">
        <f t="array" ref="AT1203">IF($X1203, "", INDEX(閩拼韻母八聲調資料表, $AE1203, $AJ1203))</f>
        <v>#REF!</v>
      </c>
      <c r="AV1203" s="301" t="b">
        <f t="shared" si="474"/>
        <v>0</v>
      </c>
      <c r="AW1203" s="301" t="str">
        <f>IF( $AV1203, IFERROR( IF(MATCH( $E1203, 顎音化聲母!$H$9:$H$37, 0), TRUE, FALSE), FALSE), "")</f>
        <v/>
      </c>
      <c r="AX1203" s="301" t="str">
        <f t="array" ref="AX1203">IF( AND($AV1203, $AW1203), INDEX(顎音化聲母資料表, MATCH( $D1203 &amp; $E1203, 顎音化聲母!$L$5:$L$136, 0), 3), "")</f>
        <v/>
      </c>
      <c r="AY1203" s="301" t="e">
        <f t="shared" si="473"/>
        <v>#REF!</v>
      </c>
      <c r="AZ1203" s="362" t="e">
        <f t="array" ref="AZ1203">IF($AY1203="", "", IF( $AX1203&lt;&gt;"", $AX1203,INDEX(聲母資料表, $AY1203, $AZ$5)))</f>
        <v>#REF!</v>
      </c>
      <c r="BA1203" s="362" t="e">
        <f t="array" ref="BA1203">IF($X1203, "", INDEX(方音八音反切資料表, $AE1203, $AJ1203))</f>
        <v>#REF!</v>
      </c>
    </row>
    <row r="1204" spans="2:53">
      <c r="B1204" s="307">
        <f t="shared" si="455"/>
        <v>1197</v>
      </c>
      <c r="C1204" s="404" t="e">
        <f>MID(#REF!, B1204, 1)</f>
        <v>#REF!</v>
      </c>
      <c r="D1204" s="312"/>
      <c r="E1204" s="312"/>
      <c r="F1204" s="296"/>
      <c r="G1204" s="418" t="e">
        <f t="shared" si="456"/>
        <v>#REF!</v>
      </c>
      <c r="H1204" s="269" t="e" cm="1">
        <f t="array" ref="H1204">IF( OR($U1204, NOT($V1204), $X1204), "",  $AF1204 &amp; INDEX(中文數值資料表, $AJ1204, 2) &amp; $AC1204)</f>
        <v>#REF!</v>
      </c>
      <c r="I1204" s="332" t="e">
        <f t="shared" si="457"/>
        <v>#REF!</v>
      </c>
      <c r="J1204" s="333" t="e">
        <f t="shared" si="458"/>
        <v>#REF!</v>
      </c>
      <c r="K1204" s="334" t="e">
        <f t="shared" si="459"/>
        <v>#REF!</v>
      </c>
      <c r="L1204" s="335" t="e">
        <f t="shared" si="460"/>
        <v>#REF!</v>
      </c>
      <c r="M1204" s="270" t="e">
        <f t="shared" ca="1" si="461"/>
        <v>#REF!</v>
      </c>
      <c r="N1204" s="270" t="e">
        <f t="shared" ca="1" si="462"/>
        <v>#REF!</v>
      </c>
      <c r="O1204" s="270" t="e">
        <f t="shared" ca="1" si="463"/>
        <v>#REF!</v>
      </c>
      <c r="P1204" s="270" t="e">
        <f t="shared" ca="1" si="478"/>
        <v>#REF!</v>
      </c>
      <c r="Q1204" s="270" t="e">
        <f t="shared" ca="1" si="478"/>
        <v>#REF!</v>
      </c>
      <c r="R1204" s="271" t="e">
        <f t="shared" ca="1" si="464"/>
        <v>#REF!</v>
      </c>
      <c r="S1204" s="271" t="e">
        <f t="shared" ca="1" si="465"/>
        <v>#REF!</v>
      </c>
      <c r="T1204" s="244"/>
      <c r="U1204" s="272" t="b">
        <f t="shared" si="466"/>
        <v>0</v>
      </c>
      <c r="V1204" s="272" t="e">
        <f t="shared" si="467"/>
        <v>#REF!</v>
      </c>
      <c r="W1204" s="272" t="e">
        <f t="shared" si="475"/>
        <v>#REF!</v>
      </c>
      <c r="X1204" s="272" t="e">
        <f t="shared" si="468"/>
        <v>#REF!</v>
      </c>
      <c r="Y1204" s="272" t="e">
        <f t="shared" si="469"/>
        <v>#REF!</v>
      </c>
      <c r="Z1204" s="298"/>
      <c r="AA1204" s="305" t="e">
        <f t="shared" si="470"/>
        <v>#REF!</v>
      </c>
      <c r="AB1204" s="301" t="e" cm="1">
        <f t="array" ref="AB1204">IF( $AA1204="", "", INDEX(聲母資料表, $AA1204, AB$5))</f>
        <v>#REF!</v>
      </c>
      <c r="AC1204" s="301" t="e" cm="1">
        <f t="array" ref="AC1204">IF( $AA1204="", "", INDEX(聲母資料表, $AA1204, AC$5))</f>
        <v>#REF!</v>
      </c>
      <c r="AD1204" s="305" t="e">
        <f t="shared" si="471"/>
        <v>#REF!</v>
      </c>
      <c r="AE1204" s="301" t="e" cm="1">
        <f t="array" ref="AE1204">IF( $X1204, "", INDEX(韻母資料表, AD1204, AE$5))</f>
        <v>#REF!</v>
      </c>
      <c r="AF1204" s="301" t="e" cm="1">
        <f t="array" ref="AF1204">IF( $X1204, "", INDEX(韻母資料表, AE1204, AF$5))</f>
        <v>#REF!</v>
      </c>
      <c r="AG1204" s="298"/>
      <c r="AH1204" s="301" t="e">
        <f t="array" ref="AH1204">IF( $X1204, "", IF( INDEX(韻母資料表, AD1204, $AH$5) = "入聲", TRUE, FALSE) )</f>
        <v>#REF!</v>
      </c>
      <c r="AI1204" s="302" t="e">
        <f t="shared" si="472"/>
        <v>#REF!</v>
      </c>
      <c r="AJ1204" s="302" t="e">
        <f t="shared" si="477"/>
        <v>#REF!</v>
      </c>
      <c r="AK1204" s="362" t="e">
        <f t="array" ref="AK1204">IF( $X1204, "", INDEX(韻母資料表, $AD1204, $AK$5))</f>
        <v>#REF!</v>
      </c>
      <c r="AL1204" s="362" t="e">
        <f t="array" ref="AL1204">IF($X1204, "", INDEX(白話字韻母八聲調資料表, $AE1204, $AJ1204))</f>
        <v>#REF!</v>
      </c>
      <c r="AM1204" s="298"/>
      <c r="AN1204" s="362" t="e" cm="1">
        <f t="array" ref="AN1204">IF($W1204, "", INDEX(聲母資料表, $AA1204, AN$5))</f>
        <v>#REF!</v>
      </c>
      <c r="AO1204" s="367" t="e" cm="1">
        <f t="array" ref="AO1204">IF($X1204, "", INDEX(韻母資料表, $AD1204, AO$5))</f>
        <v>#REF!</v>
      </c>
      <c r="AP1204" s="362" t="e" cm="1">
        <f t="array" ref="AP1204">IF($X1204, "", INDEX(台羅韻母八聲調資料表, $AE1204, $F1204))</f>
        <v>#REF!</v>
      </c>
      <c r="AQ1204" s="298"/>
      <c r="AR1204" s="302" t="e">
        <f t="array" ref="AR1204">IF($W1204, "", INDEX(聲母資料表, $AA1204, $AR$5))</f>
        <v>#REF!</v>
      </c>
      <c r="AS1204" s="303" t="e">
        <f t="array" ref="AS1204">IF($X1204, "", INDEX(韻母資料表, $AD1204, $AS$5))</f>
        <v>#REF!</v>
      </c>
      <c r="AT1204" s="302" t="e">
        <f t="array" ref="AT1204">IF($X1204, "", INDEX(閩拼韻母八聲調資料表, $AE1204, $AJ1204))</f>
        <v>#REF!</v>
      </c>
      <c r="AV1204" s="301" t="b">
        <f t="shared" si="474"/>
        <v>0</v>
      </c>
      <c r="AW1204" s="301" t="str">
        <f>IF( $AV1204, IFERROR( IF(MATCH( $E1204, 顎音化聲母!$H$9:$H$37, 0), TRUE, FALSE), FALSE), "")</f>
        <v/>
      </c>
      <c r="AX1204" s="301" t="str">
        <f t="array" ref="AX1204">IF( AND($AV1204, $AW1204), INDEX(顎音化聲母資料表, MATCH( $D1204 &amp; $E1204, 顎音化聲母!$L$5:$L$136, 0), 3), "")</f>
        <v/>
      </c>
      <c r="AY1204" s="301" t="e">
        <f t="shared" si="473"/>
        <v>#REF!</v>
      </c>
      <c r="AZ1204" s="362" t="e">
        <f t="array" ref="AZ1204">IF($AY1204="", "", IF( $AX1204&lt;&gt;"", $AX1204,INDEX(聲母資料表, $AY1204, $AZ$5)))</f>
        <v>#REF!</v>
      </c>
      <c r="BA1204" s="362" t="e">
        <f t="array" ref="BA1204">IF($X1204, "", INDEX(方音八音反切資料表, $AE1204, $AJ1204))</f>
        <v>#REF!</v>
      </c>
    </row>
    <row r="1205" spans="2:53">
      <c r="B1205" s="307">
        <f t="shared" si="455"/>
        <v>1198</v>
      </c>
      <c r="C1205" s="404" t="e">
        <f>MID(#REF!, B1205, 1)</f>
        <v>#REF!</v>
      </c>
      <c r="D1205" s="312"/>
      <c r="E1205" s="312"/>
      <c r="F1205" s="296"/>
      <c r="G1205" s="418" t="e">
        <f t="shared" si="456"/>
        <v>#REF!</v>
      </c>
      <c r="H1205" s="269" t="e" cm="1">
        <f t="array" ref="H1205">IF( OR($U1205, NOT($V1205), $X1205), "",  $AF1205 &amp; INDEX(中文數值資料表, $AJ1205, 2) &amp; $AC1205)</f>
        <v>#REF!</v>
      </c>
      <c r="I1205" s="332" t="e">
        <f t="shared" si="457"/>
        <v>#REF!</v>
      </c>
      <c r="J1205" s="333" t="e">
        <f t="shared" si="458"/>
        <v>#REF!</v>
      </c>
      <c r="K1205" s="334" t="e">
        <f t="shared" si="459"/>
        <v>#REF!</v>
      </c>
      <c r="L1205" s="335" t="e">
        <f t="shared" si="460"/>
        <v>#REF!</v>
      </c>
      <c r="M1205" s="270" t="e">
        <f t="shared" ca="1" si="461"/>
        <v>#REF!</v>
      </c>
      <c r="N1205" s="270" t="e">
        <f t="shared" ca="1" si="462"/>
        <v>#REF!</v>
      </c>
      <c r="O1205" s="270" t="e">
        <f t="shared" ca="1" si="463"/>
        <v>#REF!</v>
      </c>
      <c r="P1205" s="270" t="e">
        <f t="shared" ca="1" si="478"/>
        <v>#REF!</v>
      </c>
      <c r="Q1205" s="270" t="e">
        <f t="shared" ca="1" si="478"/>
        <v>#REF!</v>
      </c>
      <c r="R1205" s="271" t="e">
        <f t="shared" ca="1" si="464"/>
        <v>#REF!</v>
      </c>
      <c r="S1205" s="271" t="e">
        <f t="shared" ca="1" si="465"/>
        <v>#REF!</v>
      </c>
      <c r="T1205" s="244"/>
      <c r="U1205" s="272" t="b">
        <f t="shared" si="466"/>
        <v>0</v>
      </c>
      <c r="V1205" s="272" t="e">
        <f t="shared" si="467"/>
        <v>#REF!</v>
      </c>
      <c r="W1205" s="272" t="e">
        <f t="shared" si="475"/>
        <v>#REF!</v>
      </c>
      <c r="X1205" s="272" t="e">
        <f t="shared" si="468"/>
        <v>#REF!</v>
      </c>
      <c r="Y1205" s="272" t="e">
        <f t="shared" si="469"/>
        <v>#REF!</v>
      </c>
      <c r="Z1205" s="298"/>
      <c r="AA1205" s="305" t="e">
        <f t="shared" si="470"/>
        <v>#REF!</v>
      </c>
      <c r="AB1205" s="301" t="e" cm="1">
        <f t="array" ref="AB1205">IF( $AA1205="", "", INDEX(聲母資料表, $AA1205, AB$5))</f>
        <v>#REF!</v>
      </c>
      <c r="AC1205" s="301" t="e" cm="1">
        <f t="array" ref="AC1205">IF( $AA1205="", "", INDEX(聲母資料表, $AA1205, AC$5))</f>
        <v>#REF!</v>
      </c>
      <c r="AD1205" s="305" t="e">
        <f t="shared" si="471"/>
        <v>#REF!</v>
      </c>
      <c r="AE1205" s="301" t="e" cm="1">
        <f t="array" ref="AE1205">IF( $X1205, "", INDEX(韻母資料表, AD1205, AE$5))</f>
        <v>#REF!</v>
      </c>
      <c r="AF1205" s="301" t="e" cm="1">
        <f t="array" ref="AF1205">IF( $X1205, "", INDEX(韻母資料表, AE1205, AF$5))</f>
        <v>#REF!</v>
      </c>
      <c r="AG1205" s="298"/>
      <c r="AH1205" s="301" t="e">
        <f t="array" ref="AH1205">IF( $X1205, "", IF( INDEX(韻母資料表, AD1205, $AH$5) = "入聲", TRUE, FALSE) )</f>
        <v>#REF!</v>
      </c>
      <c r="AI1205" s="302" t="e">
        <f t="shared" si="472"/>
        <v>#REF!</v>
      </c>
      <c r="AJ1205" s="302" t="e">
        <f t="shared" si="477"/>
        <v>#REF!</v>
      </c>
      <c r="AK1205" s="362" t="e">
        <f t="array" ref="AK1205">IF( $X1205, "", INDEX(韻母資料表, $AD1205, $AK$5))</f>
        <v>#REF!</v>
      </c>
      <c r="AL1205" s="362" t="e">
        <f t="array" ref="AL1205">IF($X1205, "", INDEX(白話字韻母八聲調資料表, $AE1205, $AJ1205))</f>
        <v>#REF!</v>
      </c>
      <c r="AM1205" s="298"/>
      <c r="AN1205" s="362" t="e" cm="1">
        <f t="array" ref="AN1205">IF($W1205, "", INDEX(聲母資料表, $AA1205, AN$5))</f>
        <v>#REF!</v>
      </c>
      <c r="AO1205" s="367" t="e" cm="1">
        <f t="array" ref="AO1205">IF($X1205, "", INDEX(韻母資料表, $AD1205, AO$5))</f>
        <v>#REF!</v>
      </c>
      <c r="AP1205" s="362" t="e" cm="1">
        <f t="array" ref="AP1205">IF($X1205, "", INDEX(台羅韻母八聲調資料表, $AE1205, $F1205))</f>
        <v>#REF!</v>
      </c>
      <c r="AQ1205" s="298"/>
      <c r="AR1205" s="302" t="e">
        <f t="array" ref="AR1205">IF($W1205, "", INDEX(聲母資料表, $AA1205, $AR$5))</f>
        <v>#REF!</v>
      </c>
      <c r="AS1205" s="303" t="e">
        <f t="array" ref="AS1205">IF($X1205, "", INDEX(韻母資料表, $AD1205, $AS$5))</f>
        <v>#REF!</v>
      </c>
      <c r="AT1205" s="302" t="e">
        <f t="array" ref="AT1205">IF($X1205, "", INDEX(閩拼韻母八聲調資料表, $AE1205, $AJ1205))</f>
        <v>#REF!</v>
      </c>
      <c r="AV1205" s="301" t="b">
        <f t="shared" si="474"/>
        <v>0</v>
      </c>
      <c r="AW1205" s="301" t="str">
        <f>IF( $AV1205, IFERROR( IF(MATCH( $E1205, 顎音化聲母!$H$9:$H$37, 0), TRUE, FALSE), FALSE), "")</f>
        <v/>
      </c>
      <c r="AX1205" s="301" t="str">
        <f t="array" ref="AX1205">IF( AND($AV1205, $AW1205), INDEX(顎音化聲母資料表, MATCH( $D1205 &amp; $E1205, 顎音化聲母!$L$5:$L$136, 0), 3), "")</f>
        <v/>
      </c>
      <c r="AY1205" s="301" t="e">
        <f t="shared" si="473"/>
        <v>#REF!</v>
      </c>
      <c r="AZ1205" s="362" t="e">
        <f t="array" ref="AZ1205">IF($AY1205="", "", IF( $AX1205&lt;&gt;"", $AX1205,INDEX(聲母資料表, $AY1205, $AZ$5)))</f>
        <v>#REF!</v>
      </c>
      <c r="BA1205" s="362" t="e">
        <f t="array" ref="BA1205">IF($X1205, "", INDEX(方音八音反切資料表, $AE1205, $AJ1205))</f>
        <v>#REF!</v>
      </c>
    </row>
    <row r="1206" spans="2:53">
      <c r="B1206" s="307">
        <f t="shared" si="455"/>
        <v>1199</v>
      </c>
      <c r="C1206" s="404" t="e">
        <f>MID(#REF!, B1206, 1)</f>
        <v>#REF!</v>
      </c>
      <c r="D1206" s="312"/>
      <c r="E1206" s="312"/>
      <c r="F1206" s="296"/>
      <c r="G1206" s="418" t="e">
        <f t="shared" si="456"/>
        <v>#REF!</v>
      </c>
      <c r="H1206" s="269" t="e" cm="1">
        <f t="array" ref="H1206">IF( OR($U1206, NOT($V1206), $X1206), "",  $AF1206 &amp; INDEX(中文數值資料表, $AJ1206, 2) &amp; $AC1206)</f>
        <v>#REF!</v>
      </c>
      <c r="I1206" s="332" t="e">
        <f t="shared" si="457"/>
        <v>#REF!</v>
      </c>
      <c r="J1206" s="333" t="e">
        <f t="shared" si="458"/>
        <v>#REF!</v>
      </c>
      <c r="K1206" s="334" t="e">
        <f t="shared" si="459"/>
        <v>#REF!</v>
      </c>
      <c r="L1206" s="335" t="e">
        <f t="shared" si="460"/>
        <v>#REF!</v>
      </c>
      <c r="M1206" s="270" t="e">
        <f t="shared" ca="1" si="461"/>
        <v>#REF!</v>
      </c>
      <c r="N1206" s="270" t="e">
        <f t="shared" ca="1" si="462"/>
        <v>#REF!</v>
      </c>
      <c r="O1206" s="270" t="e">
        <f t="shared" ca="1" si="463"/>
        <v>#REF!</v>
      </c>
      <c r="P1206" s="270" t="e">
        <f t="shared" ca="1" si="478"/>
        <v>#REF!</v>
      </c>
      <c r="Q1206" s="270" t="e">
        <f t="shared" ca="1" si="478"/>
        <v>#REF!</v>
      </c>
      <c r="R1206" s="271" t="e">
        <f t="shared" ca="1" si="464"/>
        <v>#REF!</v>
      </c>
      <c r="S1206" s="271" t="e">
        <f t="shared" ca="1" si="465"/>
        <v>#REF!</v>
      </c>
      <c r="T1206" s="244"/>
      <c r="U1206" s="272" t="b">
        <f t="shared" si="466"/>
        <v>0</v>
      </c>
      <c r="V1206" s="272" t="e">
        <f t="shared" si="467"/>
        <v>#REF!</v>
      </c>
      <c r="W1206" s="272" t="e">
        <f t="shared" si="475"/>
        <v>#REF!</v>
      </c>
      <c r="X1206" s="272" t="e">
        <f t="shared" si="468"/>
        <v>#REF!</v>
      </c>
      <c r="Y1206" s="272" t="e">
        <f t="shared" si="469"/>
        <v>#REF!</v>
      </c>
      <c r="Z1206" s="298"/>
      <c r="AA1206" s="305" t="e">
        <f t="shared" si="470"/>
        <v>#REF!</v>
      </c>
      <c r="AB1206" s="301" t="e" cm="1">
        <f t="array" ref="AB1206">IF( $AA1206="", "", INDEX(聲母資料表, $AA1206, AB$5))</f>
        <v>#REF!</v>
      </c>
      <c r="AC1206" s="301" t="e" cm="1">
        <f t="array" ref="AC1206">IF( $AA1206="", "", INDEX(聲母資料表, $AA1206, AC$5))</f>
        <v>#REF!</v>
      </c>
      <c r="AD1206" s="305" t="e">
        <f t="shared" si="471"/>
        <v>#REF!</v>
      </c>
      <c r="AE1206" s="301" t="e" cm="1">
        <f t="array" ref="AE1206">IF( $X1206, "", INDEX(韻母資料表, AD1206, AE$5))</f>
        <v>#REF!</v>
      </c>
      <c r="AF1206" s="301" t="e" cm="1">
        <f t="array" ref="AF1206">IF( $X1206, "", INDEX(韻母資料表, AE1206, AF$5))</f>
        <v>#REF!</v>
      </c>
      <c r="AG1206" s="298"/>
      <c r="AH1206" s="301" t="e">
        <f t="array" ref="AH1206">IF( $X1206, "", IF( INDEX(韻母資料表, AD1206, $AH$5) = "入聲", TRUE, FALSE) )</f>
        <v>#REF!</v>
      </c>
      <c r="AI1206" s="302" t="e">
        <f t="shared" si="472"/>
        <v>#REF!</v>
      </c>
      <c r="AJ1206" s="302" t="e">
        <f t="shared" si="477"/>
        <v>#REF!</v>
      </c>
      <c r="AK1206" s="362" t="e">
        <f t="array" ref="AK1206">IF( $X1206, "", INDEX(韻母資料表, $AD1206, $AK$5))</f>
        <v>#REF!</v>
      </c>
      <c r="AL1206" s="362" t="e">
        <f t="array" ref="AL1206">IF($X1206, "", INDEX(白話字韻母八聲調資料表, $AE1206, $AJ1206))</f>
        <v>#REF!</v>
      </c>
      <c r="AM1206" s="298"/>
      <c r="AN1206" s="362" t="e" cm="1">
        <f t="array" ref="AN1206">IF($W1206, "", INDEX(聲母資料表, $AA1206, AN$5))</f>
        <v>#REF!</v>
      </c>
      <c r="AO1206" s="367" t="e" cm="1">
        <f t="array" ref="AO1206">IF($X1206, "", INDEX(韻母資料表, $AD1206, AO$5))</f>
        <v>#REF!</v>
      </c>
      <c r="AP1206" s="362" t="e" cm="1">
        <f t="array" ref="AP1206">IF($X1206, "", INDEX(台羅韻母八聲調資料表, $AE1206, $F1206))</f>
        <v>#REF!</v>
      </c>
      <c r="AQ1206" s="298"/>
      <c r="AR1206" s="302" t="e">
        <f t="array" ref="AR1206">IF($W1206, "", INDEX(聲母資料表, $AA1206, $AR$5))</f>
        <v>#REF!</v>
      </c>
      <c r="AS1206" s="303" t="e">
        <f t="array" ref="AS1206">IF($X1206, "", INDEX(韻母資料表, $AD1206, $AS$5))</f>
        <v>#REF!</v>
      </c>
      <c r="AT1206" s="302" t="e">
        <f t="array" ref="AT1206">IF($X1206, "", INDEX(閩拼韻母八聲調資料表, $AE1206, $AJ1206))</f>
        <v>#REF!</v>
      </c>
      <c r="AV1206" s="301" t="b">
        <f t="shared" si="474"/>
        <v>0</v>
      </c>
      <c r="AW1206" s="301" t="str">
        <f>IF( $AV1206, IFERROR( IF(MATCH( $E1206, 顎音化聲母!$H$9:$H$37, 0), TRUE, FALSE), FALSE), "")</f>
        <v/>
      </c>
      <c r="AX1206" s="301" t="str">
        <f t="array" ref="AX1206">IF( AND($AV1206, $AW1206), INDEX(顎音化聲母資料表, MATCH( $D1206 &amp; $E1206, 顎音化聲母!$L$5:$L$136, 0), 3), "")</f>
        <v/>
      </c>
      <c r="AY1206" s="301" t="e">
        <f t="shared" si="473"/>
        <v>#REF!</v>
      </c>
      <c r="AZ1206" s="362" t="e">
        <f t="array" ref="AZ1206">IF($AY1206="", "", IF( $AX1206&lt;&gt;"", $AX1206,INDEX(聲母資料表, $AY1206, $AZ$5)))</f>
        <v>#REF!</v>
      </c>
      <c r="BA1206" s="362" t="e">
        <f t="array" ref="BA1206">IF($X1206, "", INDEX(方音八音反切資料表, $AE1206, $AJ1206))</f>
        <v>#REF!</v>
      </c>
    </row>
    <row r="1207" spans="2:53">
      <c r="B1207" s="307">
        <f t="shared" si="455"/>
        <v>1200</v>
      </c>
      <c r="C1207" s="404" t="e">
        <f>MID(#REF!, B1207, 1)</f>
        <v>#REF!</v>
      </c>
      <c r="D1207" s="312"/>
      <c r="E1207" s="312"/>
      <c r="F1207" s="296"/>
      <c r="G1207" s="418" t="e">
        <f t="shared" si="456"/>
        <v>#REF!</v>
      </c>
      <c r="H1207" s="269" t="e" cm="1">
        <f t="array" ref="H1207">IF( OR($U1207, NOT($V1207), $X1207), "",  $AF1207 &amp; INDEX(中文數值資料表, $AJ1207, 2) &amp; $AC1207)</f>
        <v>#REF!</v>
      </c>
      <c r="I1207" s="332" t="e">
        <f t="shared" si="457"/>
        <v>#REF!</v>
      </c>
      <c r="J1207" s="333" t="e">
        <f t="shared" si="458"/>
        <v>#REF!</v>
      </c>
      <c r="K1207" s="334" t="e">
        <f t="shared" si="459"/>
        <v>#REF!</v>
      </c>
      <c r="L1207" s="335" t="e">
        <f t="shared" si="460"/>
        <v>#REF!</v>
      </c>
      <c r="M1207" s="270" t="e">
        <f t="shared" ca="1" si="461"/>
        <v>#REF!</v>
      </c>
      <c r="N1207" s="270" t="e">
        <f t="shared" ca="1" si="462"/>
        <v>#REF!</v>
      </c>
      <c r="O1207" s="270" t="e">
        <f t="shared" ca="1" si="463"/>
        <v>#REF!</v>
      </c>
      <c r="P1207" s="270" t="e">
        <f t="shared" ca="1" si="478"/>
        <v>#REF!</v>
      </c>
      <c r="Q1207" s="270" t="e">
        <f t="shared" ca="1" si="478"/>
        <v>#REF!</v>
      </c>
      <c r="R1207" s="271" t="e">
        <f t="shared" ca="1" si="464"/>
        <v>#REF!</v>
      </c>
      <c r="S1207" s="271" t="e">
        <f t="shared" ca="1" si="465"/>
        <v>#REF!</v>
      </c>
      <c r="T1207" s="244"/>
      <c r="U1207" s="272" t="b">
        <f t="shared" si="466"/>
        <v>0</v>
      </c>
      <c r="V1207" s="272" t="e">
        <f t="shared" si="467"/>
        <v>#REF!</v>
      </c>
      <c r="W1207" s="272" t="e">
        <f t="shared" si="475"/>
        <v>#REF!</v>
      </c>
      <c r="X1207" s="272" t="e">
        <f t="shared" si="468"/>
        <v>#REF!</v>
      </c>
      <c r="Y1207" s="272" t="e">
        <f t="shared" si="469"/>
        <v>#REF!</v>
      </c>
      <c r="Z1207" s="298"/>
      <c r="AA1207" s="305" t="e">
        <f t="shared" si="470"/>
        <v>#REF!</v>
      </c>
      <c r="AB1207" s="301" t="e" cm="1">
        <f t="array" ref="AB1207">IF( $AA1207="", "", INDEX(聲母資料表, $AA1207, AB$5))</f>
        <v>#REF!</v>
      </c>
      <c r="AC1207" s="301" t="e" cm="1">
        <f t="array" ref="AC1207">IF( $AA1207="", "", INDEX(聲母資料表, $AA1207, AC$5))</f>
        <v>#REF!</v>
      </c>
      <c r="AD1207" s="305" t="e">
        <f t="shared" si="471"/>
        <v>#REF!</v>
      </c>
      <c r="AE1207" s="301" t="e" cm="1">
        <f t="array" ref="AE1207">IF( $X1207, "", INDEX(韻母資料表, AD1207, AE$5))</f>
        <v>#REF!</v>
      </c>
      <c r="AF1207" s="301" t="e" cm="1">
        <f t="array" ref="AF1207">IF( $X1207, "", INDEX(韻母資料表, AE1207, AF$5))</f>
        <v>#REF!</v>
      </c>
      <c r="AG1207" s="298"/>
      <c r="AH1207" s="301" t="e">
        <f t="array" ref="AH1207">IF( $X1207, "", IF( INDEX(韻母資料表, AD1207, $AH$5) = "入聲", TRUE, FALSE) )</f>
        <v>#REF!</v>
      </c>
      <c r="AI1207" s="302" t="e">
        <f t="shared" si="472"/>
        <v>#REF!</v>
      </c>
      <c r="AJ1207" s="302" t="e">
        <f t="shared" si="477"/>
        <v>#REF!</v>
      </c>
      <c r="AK1207" s="362" t="e">
        <f t="array" ref="AK1207">IF( $X1207, "", INDEX(韻母資料表, $AD1207, $AK$5))</f>
        <v>#REF!</v>
      </c>
      <c r="AL1207" s="362" t="e">
        <f t="array" ref="AL1207">IF($X1207, "", INDEX(白話字韻母八聲調資料表, $AE1207, $AJ1207))</f>
        <v>#REF!</v>
      </c>
      <c r="AM1207" s="298"/>
      <c r="AN1207" s="362" t="e" cm="1">
        <f t="array" ref="AN1207">IF($W1207, "", INDEX(聲母資料表, $AA1207, AN$5))</f>
        <v>#REF!</v>
      </c>
      <c r="AO1207" s="367" t="e" cm="1">
        <f t="array" ref="AO1207">IF($X1207, "", INDEX(韻母資料表, $AD1207, AO$5))</f>
        <v>#REF!</v>
      </c>
      <c r="AP1207" s="362" t="e" cm="1">
        <f t="array" ref="AP1207">IF($X1207, "", INDEX(台羅韻母八聲調資料表, $AE1207, $F1207))</f>
        <v>#REF!</v>
      </c>
      <c r="AQ1207" s="298"/>
      <c r="AR1207" s="302" t="e">
        <f t="array" ref="AR1207">IF($W1207, "", INDEX(聲母資料表, $AA1207, $AR$5))</f>
        <v>#REF!</v>
      </c>
      <c r="AS1207" s="303" t="e">
        <f t="array" ref="AS1207">IF($X1207, "", INDEX(韻母資料表, $AD1207, $AS$5))</f>
        <v>#REF!</v>
      </c>
      <c r="AT1207" s="302" t="e">
        <f t="array" ref="AT1207">IF($X1207, "", INDEX(閩拼韻母八聲調資料表, $AE1207, $AJ1207))</f>
        <v>#REF!</v>
      </c>
      <c r="AV1207" s="301" t="b">
        <f t="shared" si="474"/>
        <v>0</v>
      </c>
      <c r="AW1207" s="301" t="str">
        <f>IF( $AV1207, IFERROR( IF(MATCH( $E1207, 顎音化聲母!$H$9:$H$37, 0), TRUE, FALSE), FALSE), "")</f>
        <v/>
      </c>
      <c r="AX1207" s="301" t="str">
        <f t="array" ref="AX1207">IF( AND($AV1207, $AW1207), INDEX(顎音化聲母資料表, MATCH( $D1207 &amp; $E1207, 顎音化聲母!$L$5:$L$136, 0), 3), "")</f>
        <v/>
      </c>
      <c r="AY1207" s="301" t="e">
        <f t="shared" si="473"/>
        <v>#REF!</v>
      </c>
      <c r="AZ1207" s="362" t="e">
        <f t="array" ref="AZ1207">IF($AY1207="", "", IF( $AX1207&lt;&gt;"", $AX1207,INDEX(聲母資料表, $AY1207, $AZ$5)))</f>
        <v>#REF!</v>
      </c>
      <c r="BA1207" s="362" t="e">
        <f t="array" ref="BA1207">IF($X1207, "", INDEX(方音八音反切資料表, $AE1207, $AJ1207))</f>
        <v>#REF!</v>
      </c>
    </row>
    <row r="1208" spans="2:53">
      <c r="B1208" s="307">
        <f t="shared" si="455"/>
        <v>1201</v>
      </c>
      <c r="C1208" s="404" t="e">
        <f>MID(#REF!, B1208, 1)</f>
        <v>#REF!</v>
      </c>
      <c r="D1208" s="312"/>
      <c r="E1208" s="312"/>
      <c r="F1208" s="296"/>
      <c r="G1208" s="418" t="e">
        <f t="shared" si="456"/>
        <v>#REF!</v>
      </c>
      <c r="H1208" s="269" t="e" cm="1">
        <f t="array" ref="H1208">IF( OR($U1208, NOT($V1208), $X1208), "",  $AF1208 &amp; INDEX(中文數值資料表, $AJ1208, 2) &amp; $AC1208)</f>
        <v>#REF!</v>
      </c>
      <c r="I1208" s="332" t="e">
        <f t="shared" si="457"/>
        <v>#REF!</v>
      </c>
      <c r="J1208" s="333" t="e">
        <f t="shared" si="458"/>
        <v>#REF!</v>
      </c>
      <c r="K1208" s="334" t="e">
        <f t="shared" si="459"/>
        <v>#REF!</v>
      </c>
      <c r="L1208" s="335" t="e">
        <f t="shared" si="460"/>
        <v>#REF!</v>
      </c>
      <c r="M1208" s="270" t="e">
        <f t="shared" ca="1" si="461"/>
        <v>#REF!</v>
      </c>
      <c r="N1208" s="270" t="e">
        <f t="shared" ca="1" si="462"/>
        <v>#REF!</v>
      </c>
      <c r="O1208" s="270" t="e">
        <f t="shared" ca="1" si="463"/>
        <v>#REF!</v>
      </c>
      <c r="P1208" s="270" t="e">
        <f t="shared" ref="P1208:Q1227" ca="1" si="479">IF( $U1208, ($C1208 &amp; CHAR(10)), IF($C1208=CHAR(10), (CHAR(10) &amp; "&lt;/p&gt;" &amp; CHAR(10) &amp; "&lt;p&gt;" &amp; CHAR(10)), "&lt;ruby&gt;" &amp; $C1208 &amp; "&lt;rt&gt;" &amp; INDIRECT( ADDRESS(ROW(), COLUMN() - $P$5) ) &amp; "&lt;/rt&gt;&lt;/ruby&gt;" &amp; CHAR(10)))</f>
        <v>#REF!</v>
      </c>
      <c r="Q1208" s="270" t="e">
        <f t="shared" ca="1" si="479"/>
        <v>#REF!</v>
      </c>
      <c r="R1208" s="271" t="e">
        <f t="shared" ca="1" si="464"/>
        <v>#REF!</v>
      </c>
      <c r="S1208" s="271" t="e">
        <f t="shared" ca="1" si="465"/>
        <v>#REF!</v>
      </c>
      <c r="T1208" s="244"/>
      <c r="U1208" s="272" t="b">
        <f t="shared" si="466"/>
        <v>0</v>
      </c>
      <c r="V1208" s="272" t="e">
        <f t="shared" si="467"/>
        <v>#REF!</v>
      </c>
      <c r="W1208" s="272" t="e">
        <f t="shared" si="475"/>
        <v>#REF!</v>
      </c>
      <c r="X1208" s="272" t="e">
        <f t="shared" si="468"/>
        <v>#REF!</v>
      </c>
      <c r="Y1208" s="272" t="e">
        <f t="shared" si="469"/>
        <v>#REF!</v>
      </c>
      <c r="Z1208" s="298"/>
      <c r="AA1208" s="305" t="e">
        <f t="shared" si="470"/>
        <v>#REF!</v>
      </c>
      <c r="AB1208" s="301" t="e" cm="1">
        <f t="array" ref="AB1208">IF( $AA1208="", "", INDEX(聲母資料表, $AA1208, AB$5))</f>
        <v>#REF!</v>
      </c>
      <c r="AC1208" s="301" t="e" cm="1">
        <f t="array" ref="AC1208">IF( $AA1208="", "", INDEX(聲母資料表, $AA1208, AC$5))</f>
        <v>#REF!</v>
      </c>
      <c r="AD1208" s="305" t="e">
        <f t="shared" si="471"/>
        <v>#REF!</v>
      </c>
      <c r="AE1208" s="301" t="e" cm="1">
        <f t="array" ref="AE1208">IF( $X1208, "", INDEX(韻母資料表, AD1208, AE$5))</f>
        <v>#REF!</v>
      </c>
      <c r="AF1208" s="301" t="e" cm="1">
        <f t="array" ref="AF1208">IF( $X1208, "", INDEX(韻母資料表, AE1208, AF$5))</f>
        <v>#REF!</v>
      </c>
      <c r="AG1208" s="298"/>
      <c r="AH1208" s="301" t="e">
        <f t="array" ref="AH1208">IF( $X1208, "", IF( INDEX(韻母資料表, AD1208, $AH$5) = "入聲", TRUE, FALSE) )</f>
        <v>#REF!</v>
      </c>
      <c r="AI1208" s="302" t="e">
        <f t="shared" si="472"/>
        <v>#REF!</v>
      </c>
      <c r="AJ1208" s="302" t="e">
        <f t="shared" si="477"/>
        <v>#REF!</v>
      </c>
      <c r="AK1208" s="362" t="e">
        <f t="array" ref="AK1208">IF( $X1208, "", INDEX(韻母資料表, $AD1208, $AK$5))</f>
        <v>#REF!</v>
      </c>
      <c r="AL1208" s="362" t="e">
        <f t="array" ref="AL1208">IF($X1208, "", INDEX(白話字韻母八聲調資料表, $AE1208, $AJ1208))</f>
        <v>#REF!</v>
      </c>
      <c r="AM1208" s="298"/>
      <c r="AN1208" s="362" t="e" cm="1">
        <f t="array" ref="AN1208">IF($W1208, "", INDEX(聲母資料表, $AA1208, AN$5))</f>
        <v>#REF!</v>
      </c>
      <c r="AO1208" s="367" t="e" cm="1">
        <f t="array" ref="AO1208">IF($X1208, "", INDEX(韻母資料表, $AD1208, AO$5))</f>
        <v>#REF!</v>
      </c>
      <c r="AP1208" s="362" t="e" cm="1">
        <f t="array" ref="AP1208">IF($X1208, "", INDEX(台羅韻母八聲調資料表, $AE1208, $F1208))</f>
        <v>#REF!</v>
      </c>
      <c r="AQ1208" s="298"/>
      <c r="AR1208" s="302" t="e">
        <f t="array" ref="AR1208">IF($W1208, "", INDEX(聲母資料表, $AA1208, $AR$5))</f>
        <v>#REF!</v>
      </c>
      <c r="AS1208" s="303" t="e">
        <f t="array" ref="AS1208">IF($X1208, "", INDEX(韻母資料表, $AD1208, $AS$5))</f>
        <v>#REF!</v>
      </c>
      <c r="AT1208" s="302" t="e">
        <f t="array" ref="AT1208">IF($X1208, "", INDEX(閩拼韻母八聲調資料表, $AE1208, $AJ1208))</f>
        <v>#REF!</v>
      </c>
      <c r="AV1208" s="301" t="b">
        <f t="shared" si="474"/>
        <v>0</v>
      </c>
      <c r="AW1208" s="301" t="str">
        <f>IF( $AV1208, IFERROR( IF(MATCH( $E1208, 顎音化聲母!$H$9:$H$37, 0), TRUE, FALSE), FALSE), "")</f>
        <v/>
      </c>
      <c r="AX1208" s="301" t="str">
        <f t="array" ref="AX1208">IF( AND($AV1208, $AW1208), INDEX(顎音化聲母資料表, MATCH( $D1208 &amp; $E1208, 顎音化聲母!$L$5:$L$136, 0), 3), "")</f>
        <v/>
      </c>
      <c r="AY1208" s="301" t="e">
        <f t="shared" si="473"/>
        <v>#REF!</v>
      </c>
      <c r="AZ1208" s="362" t="e">
        <f t="array" ref="AZ1208">IF($AY1208="", "", IF( $AX1208&lt;&gt;"", $AX1208,INDEX(聲母資料表, $AY1208, $AZ$5)))</f>
        <v>#REF!</v>
      </c>
      <c r="BA1208" s="362" t="e">
        <f t="array" ref="BA1208">IF($X1208, "", INDEX(方音八音反切資料表, $AE1208, $AJ1208))</f>
        <v>#REF!</v>
      </c>
    </row>
    <row r="1209" spans="2:53">
      <c r="B1209" s="307">
        <f t="shared" si="455"/>
        <v>1202</v>
      </c>
      <c r="C1209" s="404" t="e">
        <f>MID(#REF!, B1209, 1)</f>
        <v>#REF!</v>
      </c>
      <c r="D1209" s="312"/>
      <c r="E1209" s="312"/>
      <c r="F1209" s="296"/>
      <c r="G1209" s="418" t="e">
        <f t="shared" si="456"/>
        <v>#REF!</v>
      </c>
      <c r="H1209" s="269" t="e" cm="1">
        <f t="array" ref="H1209">IF( OR($U1209, NOT($V1209), $X1209), "",  $AF1209 &amp; INDEX(中文數值資料表, $AJ1209, 2) &amp; $AC1209)</f>
        <v>#REF!</v>
      </c>
      <c r="I1209" s="332" t="e">
        <f t="shared" si="457"/>
        <v>#REF!</v>
      </c>
      <c r="J1209" s="333" t="e">
        <f t="shared" si="458"/>
        <v>#REF!</v>
      </c>
      <c r="K1209" s="334" t="e">
        <f t="shared" si="459"/>
        <v>#REF!</v>
      </c>
      <c r="L1209" s="335" t="e">
        <f t="shared" si="460"/>
        <v>#REF!</v>
      </c>
      <c r="M1209" s="270" t="e">
        <f t="shared" ca="1" si="461"/>
        <v>#REF!</v>
      </c>
      <c r="N1209" s="270" t="e">
        <f t="shared" ca="1" si="462"/>
        <v>#REF!</v>
      </c>
      <c r="O1209" s="270" t="e">
        <f t="shared" ca="1" si="463"/>
        <v>#REF!</v>
      </c>
      <c r="P1209" s="270" t="e">
        <f t="shared" ca="1" si="479"/>
        <v>#REF!</v>
      </c>
      <c r="Q1209" s="270" t="e">
        <f t="shared" ca="1" si="479"/>
        <v>#REF!</v>
      </c>
      <c r="R1209" s="271" t="e">
        <f t="shared" ca="1" si="464"/>
        <v>#REF!</v>
      </c>
      <c r="S1209" s="271" t="e">
        <f t="shared" ca="1" si="465"/>
        <v>#REF!</v>
      </c>
      <c r="T1209" s="244"/>
      <c r="U1209" s="272" t="b">
        <f t="shared" si="466"/>
        <v>0</v>
      </c>
      <c r="V1209" s="272" t="e">
        <f t="shared" si="467"/>
        <v>#REF!</v>
      </c>
      <c r="W1209" s="272" t="e">
        <f t="shared" si="475"/>
        <v>#REF!</v>
      </c>
      <c r="X1209" s="272" t="e">
        <f t="shared" si="468"/>
        <v>#REF!</v>
      </c>
      <c r="Y1209" s="272" t="e">
        <f t="shared" si="469"/>
        <v>#REF!</v>
      </c>
      <c r="Z1209" s="298"/>
      <c r="AA1209" s="305" t="e">
        <f t="shared" si="470"/>
        <v>#REF!</v>
      </c>
      <c r="AB1209" s="301" t="e" cm="1">
        <f t="array" ref="AB1209">IF( $AA1209="", "", INDEX(聲母資料表, $AA1209, AB$5))</f>
        <v>#REF!</v>
      </c>
      <c r="AC1209" s="301" t="e" cm="1">
        <f t="array" ref="AC1209">IF( $AA1209="", "", INDEX(聲母資料表, $AA1209, AC$5))</f>
        <v>#REF!</v>
      </c>
      <c r="AD1209" s="305" t="e">
        <f t="shared" si="471"/>
        <v>#REF!</v>
      </c>
      <c r="AE1209" s="301" t="e" cm="1">
        <f t="array" ref="AE1209">IF( $X1209, "", INDEX(韻母資料表, AD1209, AE$5))</f>
        <v>#REF!</v>
      </c>
      <c r="AF1209" s="301" t="e" cm="1">
        <f t="array" ref="AF1209">IF( $X1209, "", INDEX(韻母資料表, AE1209, AF$5))</f>
        <v>#REF!</v>
      </c>
      <c r="AG1209" s="298"/>
      <c r="AH1209" s="301" t="e">
        <f t="array" ref="AH1209">IF( $X1209, "", IF( INDEX(韻母資料表, AD1209, $AH$5) = "入聲", TRUE, FALSE) )</f>
        <v>#REF!</v>
      </c>
      <c r="AI1209" s="302" t="e">
        <f t="shared" si="472"/>
        <v>#REF!</v>
      </c>
      <c r="AJ1209" s="302" t="e">
        <f t="shared" si="477"/>
        <v>#REF!</v>
      </c>
      <c r="AK1209" s="362" t="e">
        <f t="array" ref="AK1209">IF( $X1209, "", INDEX(韻母資料表, $AD1209, $AK$5))</f>
        <v>#REF!</v>
      </c>
      <c r="AL1209" s="362" t="e">
        <f t="array" ref="AL1209">IF($X1209, "", INDEX(白話字韻母八聲調資料表, $AE1209, $AJ1209))</f>
        <v>#REF!</v>
      </c>
      <c r="AM1209" s="298"/>
      <c r="AN1209" s="362" t="e" cm="1">
        <f t="array" ref="AN1209">IF($W1209, "", INDEX(聲母資料表, $AA1209, AN$5))</f>
        <v>#REF!</v>
      </c>
      <c r="AO1209" s="367" t="e" cm="1">
        <f t="array" ref="AO1209">IF($X1209, "", INDEX(韻母資料表, $AD1209, AO$5))</f>
        <v>#REF!</v>
      </c>
      <c r="AP1209" s="362" t="e" cm="1">
        <f t="array" ref="AP1209">IF($X1209, "", INDEX(台羅韻母八聲調資料表, $AE1209, $F1209))</f>
        <v>#REF!</v>
      </c>
      <c r="AQ1209" s="298"/>
      <c r="AR1209" s="302" t="e">
        <f t="array" ref="AR1209">IF($W1209, "", INDEX(聲母資料表, $AA1209, $AR$5))</f>
        <v>#REF!</v>
      </c>
      <c r="AS1209" s="303" t="e">
        <f t="array" ref="AS1209">IF($X1209, "", INDEX(韻母資料表, $AD1209, $AS$5))</f>
        <v>#REF!</v>
      </c>
      <c r="AT1209" s="302" t="e">
        <f t="array" ref="AT1209">IF($X1209, "", INDEX(閩拼韻母八聲調資料表, $AE1209, $AJ1209))</f>
        <v>#REF!</v>
      </c>
      <c r="AV1209" s="301" t="b">
        <f t="shared" si="474"/>
        <v>0</v>
      </c>
      <c r="AW1209" s="301" t="str">
        <f>IF( $AV1209, IFERROR( IF(MATCH( $E1209, 顎音化聲母!$H$9:$H$37, 0), TRUE, FALSE), FALSE), "")</f>
        <v/>
      </c>
      <c r="AX1209" s="301" t="str">
        <f t="array" ref="AX1209">IF( AND($AV1209, $AW1209), INDEX(顎音化聲母資料表, MATCH( $D1209 &amp; $E1209, 顎音化聲母!$L$5:$L$136, 0), 3), "")</f>
        <v/>
      </c>
      <c r="AY1209" s="301" t="e">
        <f t="shared" si="473"/>
        <v>#REF!</v>
      </c>
      <c r="AZ1209" s="362" t="e">
        <f t="array" ref="AZ1209">IF($AY1209="", "", IF( $AX1209&lt;&gt;"", $AX1209,INDEX(聲母資料表, $AY1209, $AZ$5)))</f>
        <v>#REF!</v>
      </c>
      <c r="BA1209" s="362" t="e">
        <f t="array" ref="BA1209">IF($X1209, "", INDEX(方音八音反切資料表, $AE1209, $AJ1209))</f>
        <v>#REF!</v>
      </c>
    </row>
    <row r="1210" spans="2:53">
      <c r="B1210" s="307">
        <f t="shared" si="455"/>
        <v>1203</v>
      </c>
      <c r="C1210" s="404" t="e">
        <f>MID(#REF!, B1210, 1)</f>
        <v>#REF!</v>
      </c>
      <c r="D1210" s="312"/>
      <c r="E1210" s="312"/>
      <c r="F1210" s="296"/>
      <c r="G1210" s="418" t="e">
        <f t="shared" si="456"/>
        <v>#REF!</v>
      </c>
      <c r="H1210" s="269" t="e" cm="1">
        <f t="array" ref="H1210">IF( OR($U1210, NOT($V1210), $X1210), "",  $AF1210 &amp; INDEX(中文數值資料表, $AJ1210, 2) &amp; $AC1210)</f>
        <v>#REF!</v>
      </c>
      <c r="I1210" s="332" t="e">
        <f t="shared" si="457"/>
        <v>#REF!</v>
      </c>
      <c r="J1210" s="333" t="e">
        <f t="shared" si="458"/>
        <v>#REF!</v>
      </c>
      <c r="K1210" s="334" t="e">
        <f t="shared" si="459"/>
        <v>#REF!</v>
      </c>
      <c r="L1210" s="335" t="e">
        <f t="shared" si="460"/>
        <v>#REF!</v>
      </c>
      <c r="M1210" s="270" t="e">
        <f t="shared" ca="1" si="461"/>
        <v>#REF!</v>
      </c>
      <c r="N1210" s="270" t="e">
        <f t="shared" ca="1" si="462"/>
        <v>#REF!</v>
      </c>
      <c r="O1210" s="270" t="e">
        <f t="shared" ca="1" si="463"/>
        <v>#REF!</v>
      </c>
      <c r="P1210" s="270" t="e">
        <f t="shared" ca="1" si="479"/>
        <v>#REF!</v>
      </c>
      <c r="Q1210" s="270" t="e">
        <f t="shared" ca="1" si="479"/>
        <v>#REF!</v>
      </c>
      <c r="R1210" s="271" t="e">
        <f t="shared" ca="1" si="464"/>
        <v>#REF!</v>
      </c>
      <c r="S1210" s="271" t="e">
        <f t="shared" ca="1" si="465"/>
        <v>#REF!</v>
      </c>
      <c r="T1210" s="244"/>
      <c r="U1210" s="272" t="b">
        <f t="shared" si="466"/>
        <v>0</v>
      </c>
      <c r="V1210" s="272" t="e">
        <f t="shared" si="467"/>
        <v>#REF!</v>
      </c>
      <c r="W1210" s="272" t="e">
        <f t="shared" si="475"/>
        <v>#REF!</v>
      </c>
      <c r="X1210" s="272" t="e">
        <f t="shared" si="468"/>
        <v>#REF!</v>
      </c>
      <c r="Y1210" s="272" t="e">
        <f t="shared" si="469"/>
        <v>#REF!</v>
      </c>
      <c r="Z1210" s="298"/>
      <c r="AA1210" s="305" t="e">
        <f t="shared" si="470"/>
        <v>#REF!</v>
      </c>
      <c r="AB1210" s="301" t="e" cm="1">
        <f t="array" ref="AB1210">IF( $AA1210="", "", INDEX(聲母資料表, $AA1210, AB$5))</f>
        <v>#REF!</v>
      </c>
      <c r="AC1210" s="301" t="e" cm="1">
        <f t="array" ref="AC1210">IF( $AA1210="", "", INDEX(聲母資料表, $AA1210, AC$5))</f>
        <v>#REF!</v>
      </c>
      <c r="AD1210" s="305" t="e">
        <f t="shared" si="471"/>
        <v>#REF!</v>
      </c>
      <c r="AE1210" s="301" t="e" cm="1">
        <f t="array" ref="AE1210">IF( $X1210, "", INDEX(韻母資料表, AD1210, AE$5))</f>
        <v>#REF!</v>
      </c>
      <c r="AF1210" s="301" t="e" cm="1">
        <f t="array" ref="AF1210">IF( $X1210, "", INDEX(韻母資料表, AE1210, AF$5))</f>
        <v>#REF!</v>
      </c>
      <c r="AG1210" s="298"/>
      <c r="AH1210" s="301" t="e">
        <f t="array" ref="AH1210">IF( $X1210, "", IF( INDEX(韻母資料表, AD1210, $AH$5) = "入聲", TRUE, FALSE) )</f>
        <v>#REF!</v>
      </c>
      <c r="AI1210" s="302" t="e">
        <f t="shared" si="472"/>
        <v>#REF!</v>
      </c>
      <c r="AJ1210" s="302" t="e">
        <f t="shared" si="477"/>
        <v>#REF!</v>
      </c>
      <c r="AK1210" s="362" t="e">
        <f t="array" ref="AK1210">IF( $X1210, "", INDEX(韻母資料表, $AD1210, $AK$5))</f>
        <v>#REF!</v>
      </c>
      <c r="AL1210" s="362" t="e">
        <f t="array" ref="AL1210">IF($X1210, "", INDEX(白話字韻母八聲調資料表, $AE1210, $AJ1210))</f>
        <v>#REF!</v>
      </c>
      <c r="AM1210" s="298"/>
      <c r="AN1210" s="362" t="e" cm="1">
        <f t="array" ref="AN1210">IF($W1210, "", INDEX(聲母資料表, $AA1210, AN$5))</f>
        <v>#REF!</v>
      </c>
      <c r="AO1210" s="367" t="e" cm="1">
        <f t="array" ref="AO1210">IF($X1210, "", INDEX(韻母資料表, $AD1210, AO$5))</f>
        <v>#REF!</v>
      </c>
      <c r="AP1210" s="362" t="e" cm="1">
        <f t="array" ref="AP1210">IF($X1210, "", INDEX(台羅韻母八聲調資料表, $AE1210, $F1210))</f>
        <v>#REF!</v>
      </c>
      <c r="AQ1210" s="298"/>
      <c r="AR1210" s="302" t="e">
        <f t="array" ref="AR1210">IF($W1210, "", INDEX(聲母資料表, $AA1210, $AR$5))</f>
        <v>#REF!</v>
      </c>
      <c r="AS1210" s="303" t="e">
        <f t="array" ref="AS1210">IF($X1210, "", INDEX(韻母資料表, $AD1210, $AS$5))</f>
        <v>#REF!</v>
      </c>
      <c r="AT1210" s="302" t="e">
        <f t="array" ref="AT1210">IF($X1210, "", INDEX(閩拼韻母八聲調資料表, $AE1210, $AJ1210))</f>
        <v>#REF!</v>
      </c>
      <c r="AV1210" s="301" t="b">
        <f t="shared" si="474"/>
        <v>0</v>
      </c>
      <c r="AW1210" s="301" t="str">
        <f>IF( $AV1210, IFERROR( IF(MATCH( $E1210, 顎音化聲母!$H$9:$H$37, 0), TRUE, FALSE), FALSE), "")</f>
        <v/>
      </c>
      <c r="AX1210" s="301" t="str">
        <f t="array" ref="AX1210">IF( AND($AV1210, $AW1210), INDEX(顎音化聲母資料表, MATCH( $D1210 &amp; $E1210, 顎音化聲母!$L$5:$L$136, 0), 3), "")</f>
        <v/>
      </c>
      <c r="AY1210" s="301" t="e">
        <f t="shared" si="473"/>
        <v>#REF!</v>
      </c>
      <c r="AZ1210" s="362" t="e">
        <f t="array" ref="AZ1210">IF($AY1210="", "", IF( $AX1210&lt;&gt;"", $AX1210,INDEX(聲母資料表, $AY1210, $AZ$5)))</f>
        <v>#REF!</v>
      </c>
      <c r="BA1210" s="362" t="e">
        <f t="array" ref="BA1210">IF($X1210, "", INDEX(方音八音反切資料表, $AE1210, $AJ1210))</f>
        <v>#REF!</v>
      </c>
    </row>
    <row r="1211" spans="2:53">
      <c r="B1211" s="307">
        <f t="shared" si="455"/>
        <v>1204</v>
      </c>
      <c r="C1211" s="404" t="e">
        <f>MID(#REF!, B1211, 1)</f>
        <v>#REF!</v>
      </c>
      <c r="D1211" s="312"/>
      <c r="E1211" s="312"/>
      <c r="F1211" s="296"/>
      <c r="G1211" s="418" t="e">
        <f t="shared" si="456"/>
        <v>#REF!</v>
      </c>
      <c r="H1211" s="269" t="e" cm="1">
        <f t="array" ref="H1211">IF( OR($U1211, NOT($V1211), $X1211), "",  $AF1211 &amp; INDEX(中文數值資料表, $AJ1211, 2) &amp; $AC1211)</f>
        <v>#REF!</v>
      </c>
      <c r="I1211" s="332" t="e">
        <f t="shared" si="457"/>
        <v>#REF!</v>
      </c>
      <c r="J1211" s="333" t="e">
        <f t="shared" si="458"/>
        <v>#REF!</v>
      </c>
      <c r="K1211" s="334" t="e">
        <f t="shared" si="459"/>
        <v>#REF!</v>
      </c>
      <c r="L1211" s="335" t="e">
        <f t="shared" si="460"/>
        <v>#REF!</v>
      </c>
      <c r="M1211" s="270" t="e">
        <f t="shared" ca="1" si="461"/>
        <v>#REF!</v>
      </c>
      <c r="N1211" s="270" t="e">
        <f t="shared" ca="1" si="462"/>
        <v>#REF!</v>
      </c>
      <c r="O1211" s="270" t="e">
        <f t="shared" ca="1" si="463"/>
        <v>#REF!</v>
      </c>
      <c r="P1211" s="270" t="e">
        <f t="shared" ca="1" si="479"/>
        <v>#REF!</v>
      </c>
      <c r="Q1211" s="270" t="e">
        <f t="shared" ca="1" si="479"/>
        <v>#REF!</v>
      </c>
      <c r="R1211" s="271" t="e">
        <f t="shared" ca="1" si="464"/>
        <v>#REF!</v>
      </c>
      <c r="S1211" s="271" t="e">
        <f t="shared" ca="1" si="465"/>
        <v>#REF!</v>
      </c>
      <c r="T1211" s="244"/>
      <c r="U1211" s="272" t="b">
        <f t="shared" si="466"/>
        <v>0</v>
      </c>
      <c r="V1211" s="272" t="e">
        <f t="shared" si="467"/>
        <v>#REF!</v>
      </c>
      <c r="W1211" s="272" t="e">
        <f t="shared" si="475"/>
        <v>#REF!</v>
      </c>
      <c r="X1211" s="272" t="e">
        <f t="shared" si="468"/>
        <v>#REF!</v>
      </c>
      <c r="Y1211" s="272" t="e">
        <f t="shared" si="469"/>
        <v>#REF!</v>
      </c>
      <c r="Z1211" s="298"/>
      <c r="AA1211" s="305" t="e">
        <f t="shared" si="470"/>
        <v>#REF!</v>
      </c>
      <c r="AB1211" s="301" t="e" cm="1">
        <f t="array" ref="AB1211">IF( $AA1211="", "", INDEX(聲母資料表, $AA1211, AB$5))</f>
        <v>#REF!</v>
      </c>
      <c r="AC1211" s="301" t="e" cm="1">
        <f t="array" ref="AC1211">IF( $AA1211="", "", INDEX(聲母資料表, $AA1211, AC$5))</f>
        <v>#REF!</v>
      </c>
      <c r="AD1211" s="305" t="e">
        <f t="shared" si="471"/>
        <v>#REF!</v>
      </c>
      <c r="AE1211" s="301" t="e" cm="1">
        <f t="array" ref="AE1211">IF( $X1211, "", INDEX(韻母資料表, AD1211, AE$5))</f>
        <v>#REF!</v>
      </c>
      <c r="AF1211" s="301" t="e" cm="1">
        <f t="array" ref="AF1211">IF( $X1211, "", INDEX(韻母資料表, AE1211, AF$5))</f>
        <v>#REF!</v>
      </c>
      <c r="AG1211" s="298"/>
      <c r="AH1211" s="301" t="e">
        <f t="array" ref="AH1211">IF( $X1211, "", IF( INDEX(韻母資料表, AD1211, $AH$5) = "入聲", TRUE, FALSE) )</f>
        <v>#REF!</v>
      </c>
      <c r="AI1211" s="302" t="e">
        <f t="shared" si="472"/>
        <v>#REF!</v>
      </c>
      <c r="AJ1211" s="302" t="e">
        <f t="shared" si="477"/>
        <v>#REF!</v>
      </c>
      <c r="AK1211" s="362" t="e">
        <f t="array" ref="AK1211">IF( $X1211, "", INDEX(韻母資料表, $AD1211, $AK$5))</f>
        <v>#REF!</v>
      </c>
      <c r="AL1211" s="362" t="e">
        <f t="array" ref="AL1211">IF($X1211, "", INDEX(白話字韻母八聲調資料表, $AE1211, $AJ1211))</f>
        <v>#REF!</v>
      </c>
      <c r="AM1211" s="298"/>
      <c r="AN1211" s="362" t="e" cm="1">
        <f t="array" ref="AN1211">IF($W1211, "", INDEX(聲母資料表, $AA1211, AN$5))</f>
        <v>#REF!</v>
      </c>
      <c r="AO1211" s="367" t="e" cm="1">
        <f t="array" ref="AO1211">IF($X1211, "", INDEX(韻母資料表, $AD1211, AO$5))</f>
        <v>#REF!</v>
      </c>
      <c r="AP1211" s="362" t="e" cm="1">
        <f t="array" ref="AP1211">IF($X1211, "", INDEX(台羅韻母八聲調資料表, $AE1211, $F1211))</f>
        <v>#REF!</v>
      </c>
      <c r="AQ1211" s="298"/>
      <c r="AR1211" s="302" t="e">
        <f t="array" ref="AR1211">IF($W1211, "", INDEX(聲母資料表, $AA1211, $AR$5))</f>
        <v>#REF!</v>
      </c>
      <c r="AS1211" s="303" t="e">
        <f t="array" ref="AS1211">IF($X1211, "", INDEX(韻母資料表, $AD1211, $AS$5))</f>
        <v>#REF!</v>
      </c>
      <c r="AT1211" s="302" t="e">
        <f t="array" ref="AT1211">IF($X1211, "", INDEX(閩拼韻母八聲調資料表, $AE1211, $AJ1211))</f>
        <v>#REF!</v>
      </c>
      <c r="AV1211" s="301" t="b">
        <f t="shared" si="474"/>
        <v>0</v>
      </c>
      <c r="AW1211" s="301" t="str">
        <f>IF( $AV1211, IFERROR( IF(MATCH( $E1211, 顎音化聲母!$H$9:$H$37, 0), TRUE, FALSE), FALSE), "")</f>
        <v/>
      </c>
      <c r="AX1211" s="301" t="str">
        <f t="array" ref="AX1211">IF( AND($AV1211, $AW1211), INDEX(顎音化聲母資料表, MATCH( $D1211 &amp; $E1211, 顎音化聲母!$L$5:$L$136, 0), 3), "")</f>
        <v/>
      </c>
      <c r="AY1211" s="301" t="e">
        <f t="shared" si="473"/>
        <v>#REF!</v>
      </c>
      <c r="AZ1211" s="362" t="e">
        <f t="array" ref="AZ1211">IF($AY1211="", "", IF( $AX1211&lt;&gt;"", $AX1211,INDEX(聲母資料表, $AY1211, $AZ$5)))</f>
        <v>#REF!</v>
      </c>
      <c r="BA1211" s="362" t="e">
        <f t="array" ref="BA1211">IF($X1211, "", INDEX(方音八音反切資料表, $AE1211, $AJ1211))</f>
        <v>#REF!</v>
      </c>
    </row>
    <row r="1212" spans="2:53">
      <c r="B1212" s="307">
        <f t="shared" si="455"/>
        <v>1205</v>
      </c>
      <c r="C1212" s="404" t="e">
        <f>MID(#REF!, B1212, 1)</f>
        <v>#REF!</v>
      </c>
      <c r="D1212" s="312"/>
      <c r="E1212" s="312"/>
      <c r="F1212" s="296"/>
      <c r="G1212" s="418" t="e">
        <f t="shared" si="456"/>
        <v>#REF!</v>
      </c>
      <c r="H1212" s="269" t="e" cm="1">
        <f t="array" ref="H1212">IF( OR($U1212, NOT($V1212), $X1212), "",  $AF1212 &amp; INDEX(中文數值資料表, $AJ1212, 2) &amp; $AC1212)</f>
        <v>#REF!</v>
      </c>
      <c r="I1212" s="332" t="e">
        <f t="shared" si="457"/>
        <v>#REF!</v>
      </c>
      <c r="J1212" s="333" t="e">
        <f t="shared" si="458"/>
        <v>#REF!</v>
      </c>
      <c r="K1212" s="334" t="e">
        <f t="shared" si="459"/>
        <v>#REF!</v>
      </c>
      <c r="L1212" s="335" t="e">
        <f t="shared" si="460"/>
        <v>#REF!</v>
      </c>
      <c r="M1212" s="270" t="e">
        <f t="shared" ca="1" si="461"/>
        <v>#REF!</v>
      </c>
      <c r="N1212" s="270" t="e">
        <f t="shared" ca="1" si="462"/>
        <v>#REF!</v>
      </c>
      <c r="O1212" s="270" t="e">
        <f t="shared" ca="1" si="463"/>
        <v>#REF!</v>
      </c>
      <c r="P1212" s="270" t="e">
        <f t="shared" ca="1" si="479"/>
        <v>#REF!</v>
      </c>
      <c r="Q1212" s="270" t="e">
        <f t="shared" ca="1" si="479"/>
        <v>#REF!</v>
      </c>
      <c r="R1212" s="271" t="e">
        <f t="shared" ca="1" si="464"/>
        <v>#REF!</v>
      </c>
      <c r="S1212" s="271" t="e">
        <f t="shared" ca="1" si="465"/>
        <v>#REF!</v>
      </c>
      <c r="T1212" s="244"/>
      <c r="U1212" s="272" t="b">
        <f t="shared" si="466"/>
        <v>0</v>
      </c>
      <c r="V1212" s="272" t="e">
        <f t="shared" si="467"/>
        <v>#REF!</v>
      </c>
      <c r="W1212" s="272" t="e">
        <f t="shared" si="475"/>
        <v>#REF!</v>
      </c>
      <c r="X1212" s="272" t="e">
        <f t="shared" si="468"/>
        <v>#REF!</v>
      </c>
      <c r="Y1212" s="272" t="e">
        <f t="shared" si="469"/>
        <v>#REF!</v>
      </c>
      <c r="Z1212" s="298"/>
      <c r="AA1212" s="305" t="e">
        <f t="shared" si="470"/>
        <v>#REF!</v>
      </c>
      <c r="AB1212" s="301" t="e" cm="1">
        <f t="array" ref="AB1212">IF( $AA1212="", "", INDEX(聲母資料表, $AA1212, AB$5))</f>
        <v>#REF!</v>
      </c>
      <c r="AC1212" s="301" t="e" cm="1">
        <f t="array" ref="AC1212">IF( $AA1212="", "", INDEX(聲母資料表, $AA1212, AC$5))</f>
        <v>#REF!</v>
      </c>
      <c r="AD1212" s="305" t="e">
        <f t="shared" si="471"/>
        <v>#REF!</v>
      </c>
      <c r="AE1212" s="301" t="e" cm="1">
        <f t="array" ref="AE1212">IF( $X1212, "", INDEX(韻母資料表, AD1212, AE$5))</f>
        <v>#REF!</v>
      </c>
      <c r="AF1212" s="301" t="e" cm="1">
        <f t="array" ref="AF1212">IF( $X1212, "", INDEX(韻母資料表, AE1212, AF$5))</f>
        <v>#REF!</v>
      </c>
      <c r="AG1212" s="298"/>
      <c r="AH1212" s="301" t="e">
        <f t="array" ref="AH1212">IF( $X1212, "", IF( INDEX(韻母資料表, AD1212, $AH$5) = "入聲", TRUE, FALSE) )</f>
        <v>#REF!</v>
      </c>
      <c r="AI1212" s="302" t="e">
        <f t="shared" si="472"/>
        <v>#REF!</v>
      </c>
      <c r="AJ1212" s="302" t="e">
        <f t="shared" si="477"/>
        <v>#REF!</v>
      </c>
      <c r="AK1212" s="362" t="e">
        <f t="array" ref="AK1212">IF( $X1212, "", INDEX(韻母資料表, $AD1212, $AK$5))</f>
        <v>#REF!</v>
      </c>
      <c r="AL1212" s="362" t="e">
        <f t="array" ref="AL1212">IF($X1212, "", INDEX(白話字韻母八聲調資料表, $AE1212, $AJ1212))</f>
        <v>#REF!</v>
      </c>
      <c r="AM1212" s="298"/>
      <c r="AN1212" s="362" t="e" cm="1">
        <f t="array" ref="AN1212">IF($W1212, "", INDEX(聲母資料表, $AA1212, AN$5))</f>
        <v>#REF!</v>
      </c>
      <c r="AO1212" s="367" t="e" cm="1">
        <f t="array" ref="AO1212">IF($X1212, "", INDEX(韻母資料表, $AD1212, AO$5))</f>
        <v>#REF!</v>
      </c>
      <c r="AP1212" s="362" t="e" cm="1">
        <f t="array" ref="AP1212">IF($X1212, "", INDEX(台羅韻母八聲調資料表, $AE1212, $F1212))</f>
        <v>#REF!</v>
      </c>
      <c r="AQ1212" s="298"/>
      <c r="AR1212" s="302" t="e">
        <f t="array" ref="AR1212">IF($W1212, "", INDEX(聲母資料表, $AA1212, $AR$5))</f>
        <v>#REF!</v>
      </c>
      <c r="AS1212" s="303" t="e">
        <f t="array" ref="AS1212">IF($X1212, "", INDEX(韻母資料表, $AD1212, $AS$5))</f>
        <v>#REF!</v>
      </c>
      <c r="AT1212" s="302" t="e">
        <f t="array" ref="AT1212">IF($X1212, "", INDEX(閩拼韻母八聲調資料表, $AE1212, $AJ1212))</f>
        <v>#REF!</v>
      </c>
      <c r="AV1212" s="301" t="b">
        <f t="shared" si="474"/>
        <v>0</v>
      </c>
      <c r="AW1212" s="301" t="str">
        <f>IF( $AV1212, IFERROR( IF(MATCH( $E1212, 顎音化聲母!$H$9:$H$37, 0), TRUE, FALSE), FALSE), "")</f>
        <v/>
      </c>
      <c r="AX1212" s="301" t="str">
        <f t="array" ref="AX1212">IF( AND($AV1212, $AW1212), INDEX(顎音化聲母資料表, MATCH( $D1212 &amp; $E1212, 顎音化聲母!$L$5:$L$136, 0), 3), "")</f>
        <v/>
      </c>
      <c r="AY1212" s="301" t="e">
        <f t="shared" si="473"/>
        <v>#REF!</v>
      </c>
      <c r="AZ1212" s="362" t="e">
        <f t="array" ref="AZ1212">IF($AY1212="", "", IF( $AX1212&lt;&gt;"", $AX1212,INDEX(聲母資料表, $AY1212, $AZ$5)))</f>
        <v>#REF!</v>
      </c>
      <c r="BA1212" s="362" t="e">
        <f t="array" ref="BA1212">IF($X1212, "", INDEX(方音八音反切資料表, $AE1212, $AJ1212))</f>
        <v>#REF!</v>
      </c>
    </row>
    <row r="1213" spans="2:53">
      <c r="B1213" s="307">
        <f t="shared" si="455"/>
        <v>1206</v>
      </c>
      <c r="C1213" s="404" t="e">
        <f>MID(#REF!, B1213, 1)</f>
        <v>#REF!</v>
      </c>
      <c r="D1213" s="312"/>
      <c r="E1213" s="312"/>
      <c r="F1213" s="296"/>
      <c r="G1213" s="418" t="e">
        <f t="shared" si="456"/>
        <v>#REF!</v>
      </c>
      <c r="H1213" s="269" t="e" cm="1">
        <f t="array" ref="H1213">IF( OR($U1213, NOT($V1213), $X1213), "",  $AF1213 &amp; INDEX(中文數值資料表, $AJ1213, 2) &amp; $AC1213)</f>
        <v>#REF!</v>
      </c>
      <c r="I1213" s="332" t="e">
        <f t="shared" si="457"/>
        <v>#REF!</v>
      </c>
      <c r="J1213" s="333" t="e">
        <f t="shared" si="458"/>
        <v>#REF!</v>
      </c>
      <c r="K1213" s="334" t="e">
        <f t="shared" si="459"/>
        <v>#REF!</v>
      </c>
      <c r="L1213" s="335" t="e">
        <f t="shared" si="460"/>
        <v>#REF!</v>
      </c>
      <c r="M1213" s="270" t="e">
        <f t="shared" ca="1" si="461"/>
        <v>#REF!</v>
      </c>
      <c r="N1213" s="270" t="e">
        <f t="shared" ca="1" si="462"/>
        <v>#REF!</v>
      </c>
      <c r="O1213" s="270" t="e">
        <f t="shared" ca="1" si="463"/>
        <v>#REF!</v>
      </c>
      <c r="P1213" s="270" t="e">
        <f t="shared" ca="1" si="479"/>
        <v>#REF!</v>
      </c>
      <c r="Q1213" s="270" t="e">
        <f t="shared" ca="1" si="479"/>
        <v>#REF!</v>
      </c>
      <c r="R1213" s="271" t="e">
        <f t="shared" ca="1" si="464"/>
        <v>#REF!</v>
      </c>
      <c r="S1213" s="271" t="e">
        <f t="shared" ca="1" si="465"/>
        <v>#REF!</v>
      </c>
      <c r="T1213" s="244"/>
      <c r="U1213" s="272" t="b">
        <f t="shared" si="466"/>
        <v>0</v>
      </c>
      <c r="V1213" s="272" t="e">
        <f t="shared" si="467"/>
        <v>#REF!</v>
      </c>
      <c r="W1213" s="272" t="e">
        <f t="shared" si="475"/>
        <v>#REF!</v>
      </c>
      <c r="X1213" s="272" t="e">
        <f t="shared" si="468"/>
        <v>#REF!</v>
      </c>
      <c r="Y1213" s="272" t="e">
        <f t="shared" si="469"/>
        <v>#REF!</v>
      </c>
      <c r="Z1213" s="298"/>
      <c r="AA1213" s="305" t="e">
        <f t="shared" si="470"/>
        <v>#REF!</v>
      </c>
      <c r="AB1213" s="301" t="e" cm="1">
        <f t="array" ref="AB1213">IF( $AA1213="", "", INDEX(聲母資料表, $AA1213, AB$5))</f>
        <v>#REF!</v>
      </c>
      <c r="AC1213" s="301" t="e" cm="1">
        <f t="array" ref="AC1213">IF( $AA1213="", "", INDEX(聲母資料表, $AA1213, AC$5))</f>
        <v>#REF!</v>
      </c>
      <c r="AD1213" s="305" t="e">
        <f t="shared" si="471"/>
        <v>#REF!</v>
      </c>
      <c r="AE1213" s="301" t="e" cm="1">
        <f t="array" ref="AE1213">IF( $X1213, "", INDEX(韻母資料表, AD1213, AE$5))</f>
        <v>#REF!</v>
      </c>
      <c r="AF1213" s="301" t="e" cm="1">
        <f t="array" ref="AF1213">IF( $X1213, "", INDEX(韻母資料表, AE1213, AF$5))</f>
        <v>#REF!</v>
      </c>
      <c r="AG1213" s="298"/>
      <c r="AH1213" s="301" t="e">
        <f t="array" ref="AH1213">IF( $X1213, "", IF( INDEX(韻母資料表, AD1213, $AH$5) = "入聲", TRUE, FALSE) )</f>
        <v>#REF!</v>
      </c>
      <c r="AI1213" s="302" t="e">
        <f t="shared" si="472"/>
        <v>#REF!</v>
      </c>
      <c r="AJ1213" s="302" t="e">
        <f t="shared" si="477"/>
        <v>#REF!</v>
      </c>
      <c r="AK1213" s="362" t="e">
        <f t="array" ref="AK1213">IF( $X1213, "", INDEX(韻母資料表, $AD1213, $AK$5))</f>
        <v>#REF!</v>
      </c>
      <c r="AL1213" s="362" t="e">
        <f t="array" ref="AL1213">IF($X1213, "", INDEX(白話字韻母八聲調資料表, $AE1213, $AJ1213))</f>
        <v>#REF!</v>
      </c>
      <c r="AM1213" s="298"/>
      <c r="AN1213" s="362" t="e" cm="1">
        <f t="array" ref="AN1213">IF($W1213, "", INDEX(聲母資料表, $AA1213, AN$5))</f>
        <v>#REF!</v>
      </c>
      <c r="AO1213" s="367" t="e" cm="1">
        <f t="array" ref="AO1213">IF($X1213, "", INDEX(韻母資料表, $AD1213, AO$5))</f>
        <v>#REF!</v>
      </c>
      <c r="AP1213" s="362" t="e" cm="1">
        <f t="array" ref="AP1213">IF($X1213, "", INDEX(台羅韻母八聲調資料表, $AE1213, $F1213))</f>
        <v>#REF!</v>
      </c>
      <c r="AQ1213" s="298"/>
      <c r="AR1213" s="302" t="e">
        <f t="array" ref="AR1213">IF($W1213, "", INDEX(聲母資料表, $AA1213, $AR$5))</f>
        <v>#REF!</v>
      </c>
      <c r="AS1213" s="303" t="e">
        <f t="array" ref="AS1213">IF($X1213, "", INDEX(韻母資料表, $AD1213, $AS$5))</f>
        <v>#REF!</v>
      </c>
      <c r="AT1213" s="302" t="e">
        <f t="array" ref="AT1213">IF($X1213, "", INDEX(閩拼韻母八聲調資料表, $AE1213, $AJ1213))</f>
        <v>#REF!</v>
      </c>
      <c r="AV1213" s="301" t="b">
        <f t="shared" si="474"/>
        <v>0</v>
      </c>
      <c r="AW1213" s="301" t="str">
        <f>IF( $AV1213, IFERROR( IF(MATCH( $E1213, 顎音化聲母!$H$9:$H$37, 0), TRUE, FALSE), FALSE), "")</f>
        <v/>
      </c>
      <c r="AX1213" s="301" t="str">
        <f t="array" ref="AX1213">IF( AND($AV1213, $AW1213), INDEX(顎音化聲母資料表, MATCH( $D1213 &amp; $E1213, 顎音化聲母!$L$5:$L$136, 0), 3), "")</f>
        <v/>
      </c>
      <c r="AY1213" s="301" t="e">
        <f t="shared" si="473"/>
        <v>#REF!</v>
      </c>
      <c r="AZ1213" s="362" t="e">
        <f t="array" ref="AZ1213">IF($AY1213="", "", IF( $AX1213&lt;&gt;"", $AX1213,INDEX(聲母資料表, $AY1213, $AZ$5)))</f>
        <v>#REF!</v>
      </c>
      <c r="BA1213" s="362" t="e">
        <f t="array" ref="BA1213">IF($X1213, "", INDEX(方音八音反切資料表, $AE1213, $AJ1213))</f>
        <v>#REF!</v>
      </c>
    </row>
    <row r="1214" spans="2:53">
      <c r="B1214" s="307">
        <f t="shared" si="455"/>
        <v>1207</v>
      </c>
      <c r="C1214" s="404" t="e">
        <f>MID(#REF!, B1214, 1)</f>
        <v>#REF!</v>
      </c>
      <c r="D1214" s="312"/>
      <c r="E1214" s="312"/>
      <c r="F1214" s="296"/>
      <c r="G1214" s="418" t="e">
        <f t="shared" si="456"/>
        <v>#REF!</v>
      </c>
      <c r="H1214" s="269" t="e" cm="1">
        <f t="array" ref="H1214">IF( OR($U1214, NOT($V1214), $X1214), "",  $AF1214 &amp; INDEX(中文數值資料表, $AJ1214, 2) &amp; $AC1214)</f>
        <v>#REF!</v>
      </c>
      <c r="I1214" s="332" t="e">
        <f t="shared" si="457"/>
        <v>#REF!</v>
      </c>
      <c r="J1214" s="333" t="e">
        <f t="shared" si="458"/>
        <v>#REF!</v>
      </c>
      <c r="K1214" s="334" t="e">
        <f t="shared" si="459"/>
        <v>#REF!</v>
      </c>
      <c r="L1214" s="335" t="e">
        <f t="shared" si="460"/>
        <v>#REF!</v>
      </c>
      <c r="M1214" s="270" t="e">
        <f t="shared" ca="1" si="461"/>
        <v>#REF!</v>
      </c>
      <c r="N1214" s="270" t="e">
        <f t="shared" ca="1" si="462"/>
        <v>#REF!</v>
      </c>
      <c r="O1214" s="270" t="e">
        <f t="shared" ca="1" si="463"/>
        <v>#REF!</v>
      </c>
      <c r="P1214" s="270" t="e">
        <f t="shared" ca="1" si="479"/>
        <v>#REF!</v>
      </c>
      <c r="Q1214" s="270" t="e">
        <f t="shared" ca="1" si="479"/>
        <v>#REF!</v>
      </c>
      <c r="R1214" s="271" t="e">
        <f t="shared" ca="1" si="464"/>
        <v>#REF!</v>
      </c>
      <c r="S1214" s="271" t="e">
        <f t="shared" ca="1" si="465"/>
        <v>#REF!</v>
      </c>
      <c r="T1214" s="244"/>
      <c r="U1214" s="272" t="b">
        <f t="shared" si="466"/>
        <v>0</v>
      </c>
      <c r="V1214" s="272" t="e">
        <f t="shared" si="467"/>
        <v>#REF!</v>
      </c>
      <c r="W1214" s="272" t="e">
        <f t="shared" si="475"/>
        <v>#REF!</v>
      </c>
      <c r="X1214" s="272" t="e">
        <f t="shared" si="468"/>
        <v>#REF!</v>
      </c>
      <c r="Y1214" s="272" t="e">
        <f t="shared" si="469"/>
        <v>#REF!</v>
      </c>
      <c r="Z1214" s="298"/>
      <c r="AA1214" s="305" t="e">
        <f t="shared" si="470"/>
        <v>#REF!</v>
      </c>
      <c r="AB1214" s="301" t="e" cm="1">
        <f t="array" ref="AB1214">IF( $AA1214="", "", INDEX(聲母資料表, $AA1214, AB$5))</f>
        <v>#REF!</v>
      </c>
      <c r="AC1214" s="301" t="e" cm="1">
        <f t="array" ref="AC1214">IF( $AA1214="", "", INDEX(聲母資料表, $AA1214, AC$5))</f>
        <v>#REF!</v>
      </c>
      <c r="AD1214" s="305" t="e">
        <f t="shared" si="471"/>
        <v>#REF!</v>
      </c>
      <c r="AE1214" s="301" t="e" cm="1">
        <f t="array" ref="AE1214">IF( $X1214, "", INDEX(韻母資料表, AD1214, AE$5))</f>
        <v>#REF!</v>
      </c>
      <c r="AF1214" s="301" t="e" cm="1">
        <f t="array" ref="AF1214">IF( $X1214, "", INDEX(韻母資料表, AE1214, AF$5))</f>
        <v>#REF!</v>
      </c>
      <c r="AG1214" s="298"/>
      <c r="AH1214" s="301" t="e">
        <f t="array" ref="AH1214">IF( $X1214, "", IF( INDEX(韻母資料表, AD1214, $AH$5) = "入聲", TRUE, FALSE) )</f>
        <v>#REF!</v>
      </c>
      <c r="AI1214" s="302" t="e">
        <f t="shared" si="472"/>
        <v>#REF!</v>
      </c>
      <c r="AJ1214" s="302" t="e">
        <f t="shared" si="477"/>
        <v>#REF!</v>
      </c>
      <c r="AK1214" s="362" t="e">
        <f t="array" ref="AK1214">IF( $X1214, "", INDEX(韻母資料表, $AD1214, $AK$5))</f>
        <v>#REF!</v>
      </c>
      <c r="AL1214" s="362" t="e">
        <f t="array" ref="AL1214">IF($X1214, "", INDEX(白話字韻母八聲調資料表, $AE1214, $AJ1214))</f>
        <v>#REF!</v>
      </c>
      <c r="AM1214" s="298"/>
      <c r="AN1214" s="362" t="e" cm="1">
        <f t="array" ref="AN1214">IF($W1214, "", INDEX(聲母資料表, $AA1214, AN$5))</f>
        <v>#REF!</v>
      </c>
      <c r="AO1214" s="367" t="e" cm="1">
        <f t="array" ref="AO1214">IF($X1214, "", INDEX(韻母資料表, $AD1214, AO$5))</f>
        <v>#REF!</v>
      </c>
      <c r="AP1214" s="362" t="e" cm="1">
        <f t="array" ref="AP1214">IF($X1214, "", INDEX(台羅韻母八聲調資料表, $AE1214, $F1214))</f>
        <v>#REF!</v>
      </c>
      <c r="AQ1214" s="298"/>
      <c r="AR1214" s="302" t="e">
        <f t="array" ref="AR1214">IF($W1214, "", INDEX(聲母資料表, $AA1214, $AR$5))</f>
        <v>#REF!</v>
      </c>
      <c r="AS1214" s="303" t="e">
        <f t="array" ref="AS1214">IF($X1214, "", INDEX(韻母資料表, $AD1214, $AS$5))</f>
        <v>#REF!</v>
      </c>
      <c r="AT1214" s="302" t="e">
        <f t="array" ref="AT1214">IF($X1214, "", INDEX(閩拼韻母八聲調資料表, $AE1214, $AJ1214))</f>
        <v>#REF!</v>
      </c>
      <c r="AV1214" s="301" t="b">
        <f t="shared" si="474"/>
        <v>0</v>
      </c>
      <c r="AW1214" s="301" t="str">
        <f>IF( $AV1214, IFERROR( IF(MATCH( $E1214, 顎音化聲母!$H$9:$H$37, 0), TRUE, FALSE), FALSE), "")</f>
        <v/>
      </c>
      <c r="AX1214" s="301" t="str">
        <f t="array" ref="AX1214">IF( AND($AV1214, $AW1214), INDEX(顎音化聲母資料表, MATCH( $D1214 &amp; $E1214, 顎音化聲母!$L$5:$L$136, 0), 3), "")</f>
        <v/>
      </c>
      <c r="AY1214" s="301" t="e">
        <f t="shared" si="473"/>
        <v>#REF!</v>
      </c>
      <c r="AZ1214" s="362" t="e">
        <f t="array" ref="AZ1214">IF($AY1214="", "", IF( $AX1214&lt;&gt;"", $AX1214,INDEX(聲母資料表, $AY1214, $AZ$5)))</f>
        <v>#REF!</v>
      </c>
      <c r="BA1214" s="362" t="e">
        <f t="array" ref="BA1214">IF($X1214, "", INDEX(方音八音反切資料表, $AE1214, $AJ1214))</f>
        <v>#REF!</v>
      </c>
    </row>
    <row r="1215" spans="2:53">
      <c r="B1215" s="307">
        <f t="shared" si="455"/>
        <v>1208</v>
      </c>
      <c r="C1215" s="404" t="e">
        <f>MID(#REF!, B1215, 1)</f>
        <v>#REF!</v>
      </c>
      <c r="D1215" s="312"/>
      <c r="E1215" s="312"/>
      <c r="F1215" s="296"/>
      <c r="G1215" s="418" t="e">
        <f t="shared" si="456"/>
        <v>#REF!</v>
      </c>
      <c r="H1215" s="269" t="e" cm="1">
        <f t="array" ref="H1215">IF( OR($U1215, NOT($V1215), $X1215), "",  $AF1215 &amp; INDEX(中文數值資料表, $AJ1215, 2) &amp; $AC1215)</f>
        <v>#REF!</v>
      </c>
      <c r="I1215" s="332" t="e">
        <f t="shared" si="457"/>
        <v>#REF!</v>
      </c>
      <c r="J1215" s="333" t="e">
        <f t="shared" si="458"/>
        <v>#REF!</v>
      </c>
      <c r="K1215" s="334" t="e">
        <f t="shared" si="459"/>
        <v>#REF!</v>
      </c>
      <c r="L1215" s="335" t="e">
        <f t="shared" si="460"/>
        <v>#REF!</v>
      </c>
      <c r="M1215" s="270" t="e">
        <f t="shared" ca="1" si="461"/>
        <v>#REF!</v>
      </c>
      <c r="N1215" s="270" t="e">
        <f t="shared" ca="1" si="462"/>
        <v>#REF!</v>
      </c>
      <c r="O1215" s="270" t="e">
        <f t="shared" ca="1" si="463"/>
        <v>#REF!</v>
      </c>
      <c r="P1215" s="270" t="e">
        <f t="shared" ca="1" si="479"/>
        <v>#REF!</v>
      </c>
      <c r="Q1215" s="270" t="e">
        <f t="shared" ca="1" si="479"/>
        <v>#REF!</v>
      </c>
      <c r="R1215" s="271" t="e">
        <f t="shared" ca="1" si="464"/>
        <v>#REF!</v>
      </c>
      <c r="S1215" s="271" t="e">
        <f t="shared" ca="1" si="465"/>
        <v>#REF!</v>
      </c>
      <c r="T1215" s="244"/>
      <c r="U1215" s="272" t="b">
        <f t="shared" si="466"/>
        <v>0</v>
      </c>
      <c r="V1215" s="272" t="e">
        <f t="shared" si="467"/>
        <v>#REF!</v>
      </c>
      <c r="W1215" s="272" t="e">
        <f t="shared" si="475"/>
        <v>#REF!</v>
      </c>
      <c r="X1215" s="272" t="e">
        <f t="shared" si="468"/>
        <v>#REF!</v>
      </c>
      <c r="Y1215" s="272" t="e">
        <f t="shared" si="469"/>
        <v>#REF!</v>
      </c>
      <c r="Z1215" s="298"/>
      <c r="AA1215" s="305" t="e">
        <f t="shared" si="470"/>
        <v>#REF!</v>
      </c>
      <c r="AB1215" s="301" t="e" cm="1">
        <f t="array" ref="AB1215">IF( $AA1215="", "", INDEX(聲母資料表, $AA1215, AB$5))</f>
        <v>#REF!</v>
      </c>
      <c r="AC1215" s="301" t="e" cm="1">
        <f t="array" ref="AC1215">IF( $AA1215="", "", INDEX(聲母資料表, $AA1215, AC$5))</f>
        <v>#REF!</v>
      </c>
      <c r="AD1215" s="305" t="e">
        <f t="shared" si="471"/>
        <v>#REF!</v>
      </c>
      <c r="AE1215" s="301" t="e" cm="1">
        <f t="array" ref="AE1215">IF( $X1215, "", INDEX(韻母資料表, AD1215, AE$5))</f>
        <v>#REF!</v>
      </c>
      <c r="AF1215" s="301" t="e" cm="1">
        <f t="array" ref="AF1215">IF( $X1215, "", INDEX(韻母資料表, AE1215, AF$5))</f>
        <v>#REF!</v>
      </c>
      <c r="AG1215" s="298"/>
      <c r="AH1215" s="301" t="e">
        <f t="array" ref="AH1215">IF( $X1215, "", IF( INDEX(韻母資料表, AD1215, $AH$5) = "入聲", TRUE, FALSE) )</f>
        <v>#REF!</v>
      </c>
      <c r="AI1215" s="302" t="e">
        <f t="shared" si="472"/>
        <v>#REF!</v>
      </c>
      <c r="AJ1215" s="302" t="e">
        <f t="shared" si="477"/>
        <v>#REF!</v>
      </c>
      <c r="AK1215" s="362" t="e">
        <f t="array" ref="AK1215">IF( $X1215, "", INDEX(韻母資料表, $AD1215, $AK$5))</f>
        <v>#REF!</v>
      </c>
      <c r="AL1215" s="362" t="e">
        <f t="array" ref="AL1215">IF($X1215, "", INDEX(白話字韻母八聲調資料表, $AE1215, $AJ1215))</f>
        <v>#REF!</v>
      </c>
      <c r="AM1215" s="298"/>
      <c r="AN1215" s="362" t="e" cm="1">
        <f t="array" ref="AN1215">IF($W1215, "", INDEX(聲母資料表, $AA1215, AN$5))</f>
        <v>#REF!</v>
      </c>
      <c r="AO1215" s="367" t="e" cm="1">
        <f t="array" ref="AO1215">IF($X1215, "", INDEX(韻母資料表, $AD1215, AO$5))</f>
        <v>#REF!</v>
      </c>
      <c r="AP1215" s="362" t="e" cm="1">
        <f t="array" ref="AP1215">IF($X1215, "", INDEX(台羅韻母八聲調資料表, $AE1215, $F1215))</f>
        <v>#REF!</v>
      </c>
      <c r="AQ1215" s="298"/>
      <c r="AR1215" s="302" t="e">
        <f t="array" ref="AR1215">IF($W1215, "", INDEX(聲母資料表, $AA1215, $AR$5))</f>
        <v>#REF!</v>
      </c>
      <c r="AS1215" s="303" t="e">
        <f t="array" ref="AS1215">IF($X1215, "", INDEX(韻母資料表, $AD1215, $AS$5))</f>
        <v>#REF!</v>
      </c>
      <c r="AT1215" s="302" t="e">
        <f t="array" ref="AT1215">IF($X1215, "", INDEX(閩拼韻母八聲調資料表, $AE1215, $AJ1215))</f>
        <v>#REF!</v>
      </c>
      <c r="AV1215" s="301" t="b">
        <f t="shared" si="474"/>
        <v>0</v>
      </c>
      <c r="AW1215" s="301" t="str">
        <f>IF( $AV1215, IFERROR( IF(MATCH( $E1215, 顎音化聲母!$H$9:$H$37, 0), TRUE, FALSE), FALSE), "")</f>
        <v/>
      </c>
      <c r="AX1215" s="301" t="str">
        <f t="array" ref="AX1215">IF( AND($AV1215, $AW1215), INDEX(顎音化聲母資料表, MATCH( $D1215 &amp; $E1215, 顎音化聲母!$L$5:$L$136, 0), 3), "")</f>
        <v/>
      </c>
      <c r="AY1215" s="301" t="e">
        <f t="shared" si="473"/>
        <v>#REF!</v>
      </c>
      <c r="AZ1215" s="362" t="e">
        <f t="array" ref="AZ1215">IF($AY1215="", "", IF( $AX1215&lt;&gt;"", $AX1215,INDEX(聲母資料表, $AY1215, $AZ$5)))</f>
        <v>#REF!</v>
      </c>
      <c r="BA1215" s="362" t="e">
        <f t="array" ref="BA1215">IF($X1215, "", INDEX(方音八音反切資料表, $AE1215, $AJ1215))</f>
        <v>#REF!</v>
      </c>
    </row>
    <row r="1216" spans="2:53">
      <c r="B1216" s="307">
        <f t="shared" si="455"/>
        <v>1209</v>
      </c>
      <c r="C1216" s="404" t="e">
        <f>MID(#REF!, B1216, 1)</f>
        <v>#REF!</v>
      </c>
      <c r="D1216" s="312"/>
      <c r="E1216" s="312"/>
      <c r="F1216" s="296"/>
      <c r="G1216" s="418" t="e">
        <f t="shared" si="456"/>
        <v>#REF!</v>
      </c>
      <c r="H1216" s="269" t="e" cm="1">
        <f t="array" ref="H1216">IF( OR($U1216, NOT($V1216), $X1216), "",  $AF1216 &amp; INDEX(中文數值資料表, $AJ1216, 2) &amp; $AC1216)</f>
        <v>#REF!</v>
      </c>
      <c r="I1216" s="332" t="e">
        <f t="shared" si="457"/>
        <v>#REF!</v>
      </c>
      <c r="J1216" s="333" t="e">
        <f t="shared" si="458"/>
        <v>#REF!</v>
      </c>
      <c r="K1216" s="334" t="e">
        <f t="shared" si="459"/>
        <v>#REF!</v>
      </c>
      <c r="L1216" s="335" t="e">
        <f t="shared" si="460"/>
        <v>#REF!</v>
      </c>
      <c r="M1216" s="270" t="e">
        <f t="shared" ca="1" si="461"/>
        <v>#REF!</v>
      </c>
      <c r="N1216" s="270" t="e">
        <f t="shared" ca="1" si="462"/>
        <v>#REF!</v>
      </c>
      <c r="O1216" s="270" t="e">
        <f t="shared" ca="1" si="463"/>
        <v>#REF!</v>
      </c>
      <c r="P1216" s="270" t="e">
        <f t="shared" ca="1" si="479"/>
        <v>#REF!</v>
      </c>
      <c r="Q1216" s="270" t="e">
        <f t="shared" ca="1" si="479"/>
        <v>#REF!</v>
      </c>
      <c r="R1216" s="271" t="e">
        <f t="shared" ca="1" si="464"/>
        <v>#REF!</v>
      </c>
      <c r="S1216" s="271" t="e">
        <f t="shared" ca="1" si="465"/>
        <v>#REF!</v>
      </c>
      <c r="T1216" s="244"/>
      <c r="U1216" s="272" t="b">
        <f t="shared" si="466"/>
        <v>0</v>
      </c>
      <c r="V1216" s="272" t="e">
        <f t="shared" si="467"/>
        <v>#REF!</v>
      </c>
      <c r="W1216" s="272" t="e">
        <f t="shared" si="475"/>
        <v>#REF!</v>
      </c>
      <c r="X1216" s="272" t="e">
        <f t="shared" si="468"/>
        <v>#REF!</v>
      </c>
      <c r="Y1216" s="272" t="e">
        <f t="shared" si="469"/>
        <v>#REF!</v>
      </c>
      <c r="Z1216" s="298"/>
      <c r="AA1216" s="305" t="e">
        <f t="shared" si="470"/>
        <v>#REF!</v>
      </c>
      <c r="AB1216" s="301" t="e" cm="1">
        <f t="array" ref="AB1216">IF( $AA1216="", "", INDEX(聲母資料表, $AA1216, AB$5))</f>
        <v>#REF!</v>
      </c>
      <c r="AC1216" s="301" t="e" cm="1">
        <f t="array" ref="AC1216">IF( $AA1216="", "", INDEX(聲母資料表, $AA1216, AC$5))</f>
        <v>#REF!</v>
      </c>
      <c r="AD1216" s="305" t="e">
        <f t="shared" si="471"/>
        <v>#REF!</v>
      </c>
      <c r="AE1216" s="301" t="e" cm="1">
        <f t="array" ref="AE1216">IF( $X1216, "", INDEX(韻母資料表, AD1216, AE$5))</f>
        <v>#REF!</v>
      </c>
      <c r="AF1216" s="301" t="e" cm="1">
        <f t="array" ref="AF1216">IF( $X1216, "", INDEX(韻母資料表, AE1216, AF$5))</f>
        <v>#REF!</v>
      </c>
      <c r="AG1216" s="298"/>
      <c r="AH1216" s="301" t="e">
        <f t="array" ref="AH1216">IF( $X1216, "", IF( INDEX(韻母資料表, AD1216, $AH$5) = "入聲", TRUE, FALSE) )</f>
        <v>#REF!</v>
      </c>
      <c r="AI1216" s="302" t="e">
        <f t="shared" si="472"/>
        <v>#REF!</v>
      </c>
      <c r="AJ1216" s="302" t="e">
        <f t="shared" si="477"/>
        <v>#REF!</v>
      </c>
      <c r="AK1216" s="362" t="e">
        <f t="array" ref="AK1216">IF( $X1216, "", INDEX(韻母資料表, $AD1216, $AK$5))</f>
        <v>#REF!</v>
      </c>
      <c r="AL1216" s="362" t="e">
        <f t="array" ref="AL1216">IF($X1216, "", INDEX(白話字韻母八聲調資料表, $AE1216, $AJ1216))</f>
        <v>#REF!</v>
      </c>
      <c r="AM1216" s="298"/>
      <c r="AN1216" s="362" t="e" cm="1">
        <f t="array" ref="AN1216">IF($W1216, "", INDEX(聲母資料表, $AA1216, AN$5))</f>
        <v>#REF!</v>
      </c>
      <c r="AO1216" s="367" t="e" cm="1">
        <f t="array" ref="AO1216">IF($X1216, "", INDEX(韻母資料表, $AD1216, AO$5))</f>
        <v>#REF!</v>
      </c>
      <c r="AP1216" s="362" t="e" cm="1">
        <f t="array" ref="AP1216">IF($X1216, "", INDEX(台羅韻母八聲調資料表, $AE1216, $F1216))</f>
        <v>#REF!</v>
      </c>
      <c r="AQ1216" s="298"/>
      <c r="AR1216" s="302" t="e">
        <f t="array" ref="AR1216">IF($W1216, "", INDEX(聲母資料表, $AA1216, $AR$5))</f>
        <v>#REF!</v>
      </c>
      <c r="AS1216" s="303" t="e">
        <f t="array" ref="AS1216">IF($X1216, "", INDEX(韻母資料表, $AD1216, $AS$5))</f>
        <v>#REF!</v>
      </c>
      <c r="AT1216" s="302" t="e">
        <f t="array" ref="AT1216">IF($X1216, "", INDEX(閩拼韻母八聲調資料表, $AE1216, $AJ1216))</f>
        <v>#REF!</v>
      </c>
      <c r="AV1216" s="301" t="b">
        <f t="shared" si="474"/>
        <v>0</v>
      </c>
      <c r="AW1216" s="301" t="str">
        <f>IF( $AV1216, IFERROR( IF(MATCH( $E1216, 顎音化聲母!$H$9:$H$37, 0), TRUE, FALSE), FALSE), "")</f>
        <v/>
      </c>
      <c r="AX1216" s="301" t="str">
        <f t="array" ref="AX1216">IF( AND($AV1216, $AW1216), INDEX(顎音化聲母資料表, MATCH( $D1216 &amp; $E1216, 顎音化聲母!$L$5:$L$136, 0), 3), "")</f>
        <v/>
      </c>
      <c r="AY1216" s="301" t="e">
        <f t="shared" si="473"/>
        <v>#REF!</v>
      </c>
      <c r="AZ1216" s="362" t="e">
        <f t="array" ref="AZ1216">IF($AY1216="", "", IF( $AX1216&lt;&gt;"", $AX1216,INDEX(聲母資料表, $AY1216, $AZ$5)))</f>
        <v>#REF!</v>
      </c>
      <c r="BA1216" s="362" t="e">
        <f t="array" ref="BA1216">IF($X1216, "", INDEX(方音八音反切資料表, $AE1216, $AJ1216))</f>
        <v>#REF!</v>
      </c>
    </row>
    <row r="1217" spans="2:53">
      <c r="B1217" s="307">
        <f t="shared" si="455"/>
        <v>1210</v>
      </c>
      <c r="C1217" s="404" t="e">
        <f>MID(#REF!, B1217, 1)</f>
        <v>#REF!</v>
      </c>
      <c r="D1217" s="312"/>
      <c r="E1217" s="312"/>
      <c r="F1217" s="296"/>
      <c r="G1217" s="418" t="e">
        <f t="shared" si="456"/>
        <v>#REF!</v>
      </c>
      <c r="H1217" s="269" t="e" cm="1">
        <f t="array" ref="H1217">IF( OR($U1217, NOT($V1217), $X1217), "",  $AF1217 &amp; INDEX(中文數值資料表, $AJ1217, 2) &amp; $AC1217)</f>
        <v>#REF!</v>
      </c>
      <c r="I1217" s="332" t="e">
        <f t="shared" si="457"/>
        <v>#REF!</v>
      </c>
      <c r="J1217" s="333" t="e">
        <f t="shared" si="458"/>
        <v>#REF!</v>
      </c>
      <c r="K1217" s="334" t="e">
        <f t="shared" si="459"/>
        <v>#REF!</v>
      </c>
      <c r="L1217" s="335" t="e">
        <f t="shared" si="460"/>
        <v>#REF!</v>
      </c>
      <c r="M1217" s="270" t="e">
        <f t="shared" ca="1" si="461"/>
        <v>#REF!</v>
      </c>
      <c r="N1217" s="270" t="e">
        <f t="shared" ca="1" si="462"/>
        <v>#REF!</v>
      </c>
      <c r="O1217" s="270" t="e">
        <f t="shared" ca="1" si="463"/>
        <v>#REF!</v>
      </c>
      <c r="P1217" s="270" t="e">
        <f t="shared" ca="1" si="479"/>
        <v>#REF!</v>
      </c>
      <c r="Q1217" s="270" t="e">
        <f t="shared" ca="1" si="479"/>
        <v>#REF!</v>
      </c>
      <c r="R1217" s="271" t="e">
        <f t="shared" ca="1" si="464"/>
        <v>#REF!</v>
      </c>
      <c r="S1217" s="271" t="e">
        <f t="shared" ca="1" si="465"/>
        <v>#REF!</v>
      </c>
      <c r="T1217" s="244"/>
      <c r="U1217" s="272" t="b">
        <f t="shared" si="466"/>
        <v>0</v>
      </c>
      <c r="V1217" s="272" t="e">
        <f t="shared" si="467"/>
        <v>#REF!</v>
      </c>
      <c r="W1217" s="272" t="e">
        <f t="shared" si="475"/>
        <v>#REF!</v>
      </c>
      <c r="X1217" s="272" t="e">
        <f t="shared" si="468"/>
        <v>#REF!</v>
      </c>
      <c r="Y1217" s="272" t="e">
        <f t="shared" si="469"/>
        <v>#REF!</v>
      </c>
      <c r="Z1217" s="298"/>
      <c r="AA1217" s="305" t="e">
        <f t="shared" si="470"/>
        <v>#REF!</v>
      </c>
      <c r="AB1217" s="301" t="e" cm="1">
        <f t="array" ref="AB1217">IF( $AA1217="", "", INDEX(聲母資料表, $AA1217, AB$5))</f>
        <v>#REF!</v>
      </c>
      <c r="AC1217" s="301" t="e" cm="1">
        <f t="array" ref="AC1217">IF( $AA1217="", "", INDEX(聲母資料表, $AA1217, AC$5))</f>
        <v>#REF!</v>
      </c>
      <c r="AD1217" s="305" t="e">
        <f t="shared" si="471"/>
        <v>#REF!</v>
      </c>
      <c r="AE1217" s="301" t="e" cm="1">
        <f t="array" ref="AE1217">IF( $X1217, "", INDEX(韻母資料表, AD1217, AE$5))</f>
        <v>#REF!</v>
      </c>
      <c r="AF1217" s="301" t="e" cm="1">
        <f t="array" ref="AF1217">IF( $X1217, "", INDEX(韻母資料表, AE1217, AF$5))</f>
        <v>#REF!</v>
      </c>
      <c r="AG1217" s="298"/>
      <c r="AH1217" s="301" t="e">
        <f t="array" ref="AH1217">IF( $X1217, "", IF( INDEX(韻母資料表, AD1217, $AH$5) = "入聲", TRUE, FALSE) )</f>
        <v>#REF!</v>
      </c>
      <c r="AI1217" s="302" t="e">
        <f t="shared" si="472"/>
        <v>#REF!</v>
      </c>
      <c r="AJ1217" s="302" t="e">
        <f t="shared" si="477"/>
        <v>#REF!</v>
      </c>
      <c r="AK1217" s="362" t="e">
        <f t="array" ref="AK1217">IF( $X1217, "", INDEX(韻母資料表, $AD1217, $AK$5))</f>
        <v>#REF!</v>
      </c>
      <c r="AL1217" s="362" t="e">
        <f t="array" ref="AL1217">IF($X1217, "", INDEX(白話字韻母八聲調資料表, $AE1217, $AJ1217))</f>
        <v>#REF!</v>
      </c>
      <c r="AM1217" s="298"/>
      <c r="AN1217" s="362" t="e" cm="1">
        <f t="array" ref="AN1217">IF($W1217, "", INDEX(聲母資料表, $AA1217, AN$5))</f>
        <v>#REF!</v>
      </c>
      <c r="AO1217" s="367" t="e" cm="1">
        <f t="array" ref="AO1217">IF($X1217, "", INDEX(韻母資料表, $AD1217, AO$5))</f>
        <v>#REF!</v>
      </c>
      <c r="AP1217" s="362" t="e" cm="1">
        <f t="array" ref="AP1217">IF($X1217, "", INDEX(台羅韻母八聲調資料表, $AE1217, $F1217))</f>
        <v>#REF!</v>
      </c>
      <c r="AQ1217" s="298"/>
      <c r="AR1217" s="302" t="e">
        <f t="array" ref="AR1217">IF($W1217, "", INDEX(聲母資料表, $AA1217, $AR$5))</f>
        <v>#REF!</v>
      </c>
      <c r="AS1217" s="303" t="e">
        <f t="array" ref="AS1217">IF($X1217, "", INDEX(韻母資料表, $AD1217, $AS$5))</f>
        <v>#REF!</v>
      </c>
      <c r="AT1217" s="302" t="e">
        <f t="array" ref="AT1217">IF($X1217, "", INDEX(閩拼韻母八聲調資料表, $AE1217, $AJ1217))</f>
        <v>#REF!</v>
      </c>
      <c r="AV1217" s="301" t="b">
        <f t="shared" si="474"/>
        <v>0</v>
      </c>
      <c r="AW1217" s="301" t="str">
        <f>IF( $AV1217, IFERROR( IF(MATCH( $E1217, 顎音化聲母!$H$9:$H$37, 0), TRUE, FALSE), FALSE), "")</f>
        <v/>
      </c>
      <c r="AX1217" s="301" t="str">
        <f t="array" ref="AX1217">IF( AND($AV1217, $AW1217), INDEX(顎音化聲母資料表, MATCH( $D1217 &amp; $E1217, 顎音化聲母!$L$5:$L$136, 0), 3), "")</f>
        <v/>
      </c>
      <c r="AY1217" s="301" t="e">
        <f t="shared" si="473"/>
        <v>#REF!</v>
      </c>
      <c r="AZ1217" s="362" t="e">
        <f t="array" ref="AZ1217">IF($AY1217="", "", IF( $AX1217&lt;&gt;"", $AX1217,INDEX(聲母資料表, $AY1217, $AZ$5)))</f>
        <v>#REF!</v>
      </c>
      <c r="BA1217" s="362" t="e">
        <f t="array" ref="BA1217">IF($X1217, "", INDEX(方音八音反切資料表, $AE1217, $AJ1217))</f>
        <v>#REF!</v>
      </c>
    </row>
    <row r="1218" spans="2:53">
      <c r="B1218" s="307">
        <f t="shared" si="455"/>
        <v>1211</v>
      </c>
      <c r="C1218" s="404" t="e">
        <f>MID(#REF!, B1218, 1)</f>
        <v>#REF!</v>
      </c>
      <c r="D1218" s="312"/>
      <c r="E1218" s="312"/>
      <c r="F1218" s="296"/>
      <c r="G1218" s="418" t="e">
        <f t="shared" si="456"/>
        <v>#REF!</v>
      </c>
      <c r="H1218" s="269" t="e" cm="1">
        <f t="array" ref="H1218">IF( OR($U1218, NOT($V1218), $X1218), "",  $AF1218 &amp; INDEX(中文數值資料表, $AJ1218, 2) &amp; $AC1218)</f>
        <v>#REF!</v>
      </c>
      <c r="I1218" s="332" t="e">
        <f t="shared" si="457"/>
        <v>#REF!</v>
      </c>
      <c r="J1218" s="333" t="e">
        <f t="shared" si="458"/>
        <v>#REF!</v>
      </c>
      <c r="K1218" s="334" t="e">
        <f t="shared" si="459"/>
        <v>#REF!</v>
      </c>
      <c r="L1218" s="335" t="e">
        <f t="shared" si="460"/>
        <v>#REF!</v>
      </c>
      <c r="M1218" s="270" t="e">
        <f t="shared" ca="1" si="461"/>
        <v>#REF!</v>
      </c>
      <c r="N1218" s="270" t="e">
        <f t="shared" ca="1" si="462"/>
        <v>#REF!</v>
      </c>
      <c r="O1218" s="270" t="e">
        <f t="shared" ca="1" si="463"/>
        <v>#REF!</v>
      </c>
      <c r="P1218" s="270" t="e">
        <f t="shared" ca="1" si="479"/>
        <v>#REF!</v>
      </c>
      <c r="Q1218" s="270" t="e">
        <f t="shared" ca="1" si="479"/>
        <v>#REF!</v>
      </c>
      <c r="R1218" s="271" t="e">
        <f t="shared" ca="1" si="464"/>
        <v>#REF!</v>
      </c>
      <c r="S1218" s="271" t="e">
        <f t="shared" ca="1" si="465"/>
        <v>#REF!</v>
      </c>
      <c r="T1218" s="244"/>
      <c r="U1218" s="272" t="b">
        <f t="shared" si="466"/>
        <v>0</v>
      </c>
      <c r="V1218" s="272" t="e">
        <f t="shared" si="467"/>
        <v>#REF!</v>
      </c>
      <c r="W1218" s="272" t="e">
        <f t="shared" si="475"/>
        <v>#REF!</v>
      </c>
      <c r="X1218" s="272" t="e">
        <f t="shared" si="468"/>
        <v>#REF!</v>
      </c>
      <c r="Y1218" s="272" t="e">
        <f t="shared" si="469"/>
        <v>#REF!</v>
      </c>
      <c r="Z1218" s="298"/>
      <c r="AA1218" s="305" t="e">
        <f t="shared" si="470"/>
        <v>#REF!</v>
      </c>
      <c r="AB1218" s="301" t="e" cm="1">
        <f t="array" ref="AB1218">IF( $AA1218="", "", INDEX(聲母資料表, $AA1218, AB$5))</f>
        <v>#REF!</v>
      </c>
      <c r="AC1218" s="301" t="e" cm="1">
        <f t="array" ref="AC1218">IF( $AA1218="", "", INDEX(聲母資料表, $AA1218, AC$5))</f>
        <v>#REF!</v>
      </c>
      <c r="AD1218" s="305" t="e">
        <f t="shared" si="471"/>
        <v>#REF!</v>
      </c>
      <c r="AE1218" s="301" t="e" cm="1">
        <f t="array" ref="AE1218">IF( $X1218, "", INDEX(韻母資料表, AD1218, AE$5))</f>
        <v>#REF!</v>
      </c>
      <c r="AF1218" s="301" t="e" cm="1">
        <f t="array" ref="AF1218">IF( $X1218, "", INDEX(韻母資料表, AE1218, AF$5))</f>
        <v>#REF!</v>
      </c>
      <c r="AG1218" s="298"/>
      <c r="AH1218" s="301" t="e">
        <f t="array" ref="AH1218">IF( $X1218, "", IF( INDEX(韻母資料表, AD1218, $AH$5) = "入聲", TRUE, FALSE) )</f>
        <v>#REF!</v>
      </c>
      <c r="AI1218" s="302" t="e">
        <f t="shared" si="472"/>
        <v>#REF!</v>
      </c>
      <c r="AJ1218" s="302" t="e">
        <f t="shared" si="477"/>
        <v>#REF!</v>
      </c>
      <c r="AK1218" s="362" t="e">
        <f t="array" ref="AK1218">IF( $X1218, "", INDEX(韻母資料表, $AD1218, $AK$5))</f>
        <v>#REF!</v>
      </c>
      <c r="AL1218" s="362" t="e">
        <f t="array" ref="AL1218">IF($X1218, "", INDEX(白話字韻母八聲調資料表, $AE1218, $AJ1218))</f>
        <v>#REF!</v>
      </c>
      <c r="AM1218" s="298"/>
      <c r="AN1218" s="362" t="e" cm="1">
        <f t="array" ref="AN1218">IF($W1218, "", INDEX(聲母資料表, $AA1218, AN$5))</f>
        <v>#REF!</v>
      </c>
      <c r="AO1218" s="367" t="e" cm="1">
        <f t="array" ref="AO1218">IF($X1218, "", INDEX(韻母資料表, $AD1218, AO$5))</f>
        <v>#REF!</v>
      </c>
      <c r="AP1218" s="362" t="e" cm="1">
        <f t="array" ref="AP1218">IF($X1218, "", INDEX(台羅韻母八聲調資料表, $AE1218, $F1218))</f>
        <v>#REF!</v>
      </c>
      <c r="AQ1218" s="298"/>
      <c r="AR1218" s="302" t="e">
        <f t="array" ref="AR1218">IF($W1218, "", INDEX(聲母資料表, $AA1218, $AR$5))</f>
        <v>#REF!</v>
      </c>
      <c r="AS1218" s="303" t="e">
        <f t="array" ref="AS1218">IF($X1218, "", INDEX(韻母資料表, $AD1218, $AS$5))</f>
        <v>#REF!</v>
      </c>
      <c r="AT1218" s="302" t="e">
        <f t="array" ref="AT1218">IF($X1218, "", INDEX(閩拼韻母八聲調資料表, $AE1218, $AJ1218))</f>
        <v>#REF!</v>
      </c>
      <c r="AV1218" s="301" t="b">
        <f t="shared" si="474"/>
        <v>0</v>
      </c>
      <c r="AW1218" s="301" t="str">
        <f>IF( $AV1218, IFERROR( IF(MATCH( $E1218, 顎音化聲母!$H$9:$H$37, 0), TRUE, FALSE), FALSE), "")</f>
        <v/>
      </c>
      <c r="AX1218" s="301" t="str">
        <f t="array" ref="AX1218">IF( AND($AV1218, $AW1218), INDEX(顎音化聲母資料表, MATCH( $D1218 &amp; $E1218, 顎音化聲母!$L$5:$L$136, 0), 3), "")</f>
        <v/>
      </c>
      <c r="AY1218" s="301" t="e">
        <f t="shared" si="473"/>
        <v>#REF!</v>
      </c>
      <c r="AZ1218" s="362" t="e">
        <f t="array" ref="AZ1218">IF($AY1218="", "", IF( $AX1218&lt;&gt;"", $AX1218,INDEX(聲母資料表, $AY1218, $AZ$5)))</f>
        <v>#REF!</v>
      </c>
      <c r="BA1218" s="362" t="e">
        <f t="array" ref="BA1218">IF($X1218, "", INDEX(方音八音反切資料表, $AE1218, $AJ1218))</f>
        <v>#REF!</v>
      </c>
    </row>
    <row r="1219" spans="2:53">
      <c r="B1219" s="307">
        <f t="shared" si="455"/>
        <v>1212</v>
      </c>
      <c r="C1219" s="404" t="e">
        <f>MID(#REF!, B1219, 1)</f>
        <v>#REF!</v>
      </c>
      <c r="D1219" s="312"/>
      <c r="E1219" s="312"/>
      <c r="F1219" s="296"/>
      <c r="G1219" s="418" t="e">
        <f t="shared" si="456"/>
        <v>#REF!</v>
      </c>
      <c r="H1219" s="269" t="e" cm="1">
        <f t="array" ref="H1219">IF( OR($U1219, NOT($V1219), $X1219), "",  $AF1219 &amp; INDEX(中文數值資料表, $AJ1219, 2) &amp; $AC1219)</f>
        <v>#REF!</v>
      </c>
      <c r="I1219" s="332" t="e">
        <f t="shared" si="457"/>
        <v>#REF!</v>
      </c>
      <c r="J1219" s="333" t="e">
        <f t="shared" si="458"/>
        <v>#REF!</v>
      </c>
      <c r="K1219" s="334" t="e">
        <f t="shared" si="459"/>
        <v>#REF!</v>
      </c>
      <c r="L1219" s="335" t="e">
        <f t="shared" si="460"/>
        <v>#REF!</v>
      </c>
      <c r="M1219" s="270" t="e">
        <f t="shared" ca="1" si="461"/>
        <v>#REF!</v>
      </c>
      <c r="N1219" s="270" t="e">
        <f t="shared" ca="1" si="462"/>
        <v>#REF!</v>
      </c>
      <c r="O1219" s="270" t="e">
        <f t="shared" ca="1" si="463"/>
        <v>#REF!</v>
      </c>
      <c r="P1219" s="270" t="e">
        <f t="shared" ca="1" si="479"/>
        <v>#REF!</v>
      </c>
      <c r="Q1219" s="270" t="e">
        <f t="shared" ca="1" si="479"/>
        <v>#REF!</v>
      </c>
      <c r="R1219" s="271" t="e">
        <f t="shared" ca="1" si="464"/>
        <v>#REF!</v>
      </c>
      <c r="S1219" s="271" t="e">
        <f t="shared" ca="1" si="465"/>
        <v>#REF!</v>
      </c>
      <c r="T1219" s="244"/>
      <c r="U1219" s="272" t="b">
        <f t="shared" si="466"/>
        <v>0</v>
      </c>
      <c r="V1219" s="272" t="e">
        <f t="shared" si="467"/>
        <v>#REF!</v>
      </c>
      <c r="W1219" s="272" t="e">
        <f t="shared" si="475"/>
        <v>#REF!</v>
      </c>
      <c r="X1219" s="272" t="e">
        <f t="shared" si="468"/>
        <v>#REF!</v>
      </c>
      <c r="Y1219" s="272" t="e">
        <f t="shared" si="469"/>
        <v>#REF!</v>
      </c>
      <c r="Z1219" s="298"/>
      <c r="AA1219" s="305" t="e">
        <f t="shared" si="470"/>
        <v>#REF!</v>
      </c>
      <c r="AB1219" s="301" t="e" cm="1">
        <f t="array" ref="AB1219">IF( $AA1219="", "", INDEX(聲母資料表, $AA1219, AB$5))</f>
        <v>#REF!</v>
      </c>
      <c r="AC1219" s="301" t="e" cm="1">
        <f t="array" ref="AC1219">IF( $AA1219="", "", INDEX(聲母資料表, $AA1219, AC$5))</f>
        <v>#REF!</v>
      </c>
      <c r="AD1219" s="305" t="e">
        <f t="shared" si="471"/>
        <v>#REF!</v>
      </c>
      <c r="AE1219" s="301" t="e" cm="1">
        <f t="array" ref="AE1219">IF( $X1219, "", INDEX(韻母資料表, AD1219, AE$5))</f>
        <v>#REF!</v>
      </c>
      <c r="AF1219" s="301" t="e" cm="1">
        <f t="array" ref="AF1219">IF( $X1219, "", INDEX(韻母資料表, AE1219, AF$5))</f>
        <v>#REF!</v>
      </c>
      <c r="AG1219" s="298"/>
      <c r="AH1219" s="301" t="e">
        <f t="array" ref="AH1219">IF( $X1219, "", IF( INDEX(韻母資料表, AD1219, $AH$5) = "入聲", TRUE, FALSE) )</f>
        <v>#REF!</v>
      </c>
      <c r="AI1219" s="302" t="e">
        <f t="shared" si="472"/>
        <v>#REF!</v>
      </c>
      <c r="AJ1219" s="302" t="e">
        <f t="shared" si="477"/>
        <v>#REF!</v>
      </c>
      <c r="AK1219" s="362" t="e">
        <f t="array" ref="AK1219">IF( $X1219, "", INDEX(韻母資料表, $AD1219, $AK$5))</f>
        <v>#REF!</v>
      </c>
      <c r="AL1219" s="362" t="e">
        <f t="array" ref="AL1219">IF($X1219, "", INDEX(白話字韻母八聲調資料表, $AE1219, $AJ1219))</f>
        <v>#REF!</v>
      </c>
      <c r="AM1219" s="298"/>
      <c r="AN1219" s="362" t="e" cm="1">
        <f t="array" ref="AN1219">IF($W1219, "", INDEX(聲母資料表, $AA1219, AN$5))</f>
        <v>#REF!</v>
      </c>
      <c r="AO1219" s="367" t="e" cm="1">
        <f t="array" ref="AO1219">IF($X1219, "", INDEX(韻母資料表, $AD1219, AO$5))</f>
        <v>#REF!</v>
      </c>
      <c r="AP1219" s="362" t="e" cm="1">
        <f t="array" ref="AP1219">IF($X1219, "", INDEX(台羅韻母八聲調資料表, $AE1219, $F1219))</f>
        <v>#REF!</v>
      </c>
      <c r="AQ1219" s="298"/>
      <c r="AR1219" s="302" t="e">
        <f t="array" ref="AR1219">IF($W1219, "", INDEX(聲母資料表, $AA1219, $AR$5))</f>
        <v>#REF!</v>
      </c>
      <c r="AS1219" s="303" t="e">
        <f t="array" ref="AS1219">IF($X1219, "", INDEX(韻母資料表, $AD1219, $AS$5))</f>
        <v>#REF!</v>
      </c>
      <c r="AT1219" s="302" t="e">
        <f t="array" ref="AT1219">IF($X1219, "", INDEX(閩拼韻母八聲調資料表, $AE1219, $AJ1219))</f>
        <v>#REF!</v>
      </c>
      <c r="AV1219" s="301" t="b">
        <f t="shared" si="474"/>
        <v>0</v>
      </c>
      <c r="AW1219" s="301" t="str">
        <f>IF( $AV1219, IFERROR( IF(MATCH( $E1219, 顎音化聲母!$H$9:$H$37, 0), TRUE, FALSE), FALSE), "")</f>
        <v/>
      </c>
      <c r="AX1219" s="301" t="str">
        <f t="array" ref="AX1219">IF( AND($AV1219, $AW1219), INDEX(顎音化聲母資料表, MATCH( $D1219 &amp; $E1219, 顎音化聲母!$L$5:$L$136, 0), 3), "")</f>
        <v/>
      </c>
      <c r="AY1219" s="301" t="e">
        <f t="shared" si="473"/>
        <v>#REF!</v>
      </c>
      <c r="AZ1219" s="362" t="e">
        <f t="array" ref="AZ1219">IF($AY1219="", "", IF( $AX1219&lt;&gt;"", $AX1219,INDEX(聲母資料表, $AY1219, $AZ$5)))</f>
        <v>#REF!</v>
      </c>
      <c r="BA1219" s="362" t="e">
        <f t="array" ref="BA1219">IF($X1219, "", INDEX(方音八音反切資料表, $AE1219, $AJ1219))</f>
        <v>#REF!</v>
      </c>
    </row>
    <row r="1220" spans="2:53">
      <c r="B1220" s="307">
        <f t="shared" si="455"/>
        <v>1213</v>
      </c>
      <c r="C1220" s="404" t="e">
        <f>MID(#REF!, B1220, 1)</f>
        <v>#REF!</v>
      </c>
      <c r="D1220" s="312"/>
      <c r="E1220" s="312"/>
      <c r="F1220" s="296"/>
      <c r="G1220" s="418" t="e">
        <f t="shared" si="456"/>
        <v>#REF!</v>
      </c>
      <c r="H1220" s="269" t="e" cm="1">
        <f t="array" ref="H1220">IF( OR($U1220, NOT($V1220), $X1220), "",  $AF1220 &amp; INDEX(中文數值資料表, $AJ1220, 2) &amp; $AC1220)</f>
        <v>#REF!</v>
      </c>
      <c r="I1220" s="332" t="e">
        <f t="shared" si="457"/>
        <v>#REF!</v>
      </c>
      <c r="J1220" s="333" t="e">
        <f t="shared" si="458"/>
        <v>#REF!</v>
      </c>
      <c r="K1220" s="334" t="e">
        <f t="shared" si="459"/>
        <v>#REF!</v>
      </c>
      <c r="L1220" s="335" t="e">
        <f t="shared" si="460"/>
        <v>#REF!</v>
      </c>
      <c r="M1220" s="270" t="e">
        <f t="shared" ca="1" si="461"/>
        <v>#REF!</v>
      </c>
      <c r="N1220" s="270" t="e">
        <f t="shared" ca="1" si="462"/>
        <v>#REF!</v>
      </c>
      <c r="O1220" s="270" t="e">
        <f t="shared" ca="1" si="463"/>
        <v>#REF!</v>
      </c>
      <c r="P1220" s="270" t="e">
        <f t="shared" ca="1" si="479"/>
        <v>#REF!</v>
      </c>
      <c r="Q1220" s="270" t="e">
        <f t="shared" ca="1" si="479"/>
        <v>#REF!</v>
      </c>
      <c r="R1220" s="271" t="e">
        <f t="shared" ca="1" si="464"/>
        <v>#REF!</v>
      </c>
      <c r="S1220" s="271" t="e">
        <f t="shared" ca="1" si="465"/>
        <v>#REF!</v>
      </c>
      <c r="T1220" s="244"/>
      <c r="U1220" s="272" t="b">
        <f t="shared" si="466"/>
        <v>0</v>
      </c>
      <c r="V1220" s="272" t="e">
        <f t="shared" si="467"/>
        <v>#REF!</v>
      </c>
      <c r="W1220" s="272" t="e">
        <f t="shared" si="475"/>
        <v>#REF!</v>
      </c>
      <c r="X1220" s="272" t="e">
        <f t="shared" si="468"/>
        <v>#REF!</v>
      </c>
      <c r="Y1220" s="272" t="e">
        <f t="shared" si="469"/>
        <v>#REF!</v>
      </c>
      <c r="Z1220" s="298"/>
      <c r="AA1220" s="305" t="e">
        <f t="shared" si="470"/>
        <v>#REF!</v>
      </c>
      <c r="AB1220" s="301" t="e" cm="1">
        <f t="array" ref="AB1220">IF( $AA1220="", "", INDEX(聲母資料表, $AA1220, AB$5))</f>
        <v>#REF!</v>
      </c>
      <c r="AC1220" s="301" t="e" cm="1">
        <f t="array" ref="AC1220">IF( $AA1220="", "", INDEX(聲母資料表, $AA1220, AC$5))</f>
        <v>#REF!</v>
      </c>
      <c r="AD1220" s="305" t="e">
        <f t="shared" si="471"/>
        <v>#REF!</v>
      </c>
      <c r="AE1220" s="301" t="e" cm="1">
        <f t="array" ref="AE1220">IF( $X1220, "", INDEX(韻母資料表, AD1220, AE$5))</f>
        <v>#REF!</v>
      </c>
      <c r="AF1220" s="301" t="e" cm="1">
        <f t="array" ref="AF1220">IF( $X1220, "", INDEX(韻母資料表, AE1220, AF$5))</f>
        <v>#REF!</v>
      </c>
      <c r="AG1220" s="298"/>
      <c r="AH1220" s="301" t="e">
        <f t="array" ref="AH1220">IF( $X1220, "", IF( INDEX(韻母資料表, AD1220, $AH$5) = "入聲", TRUE, FALSE) )</f>
        <v>#REF!</v>
      </c>
      <c r="AI1220" s="302" t="e">
        <f t="shared" si="472"/>
        <v>#REF!</v>
      </c>
      <c r="AJ1220" s="302" t="e">
        <f t="shared" si="477"/>
        <v>#REF!</v>
      </c>
      <c r="AK1220" s="362" t="e">
        <f t="array" ref="AK1220">IF( $X1220, "", INDEX(韻母資料表, $AD1220, $AK$5))</f>
        <v>#REF!</v>
      </c>
      <c r="AL1220" s="362" t="e">
        <f t="array" ref="AL1220">IF($X1220, "", INDEX(白話字韻母八聲調資料表, $AE1220, $AJ1220))</f>
        <v>#REF!</v>
      </c>
      <c r="AM1220" s="298"/>
      <c r="AN1220" s="362" t="e" cm="1">
        <f t="array" ref="AN1220">IF($W1220, "", INDEX(聲母資料表, $AA1220, AN$5))</f>
        <v>#REF!</v>
      </c>
      <c r="AO1220" s="367" t="e" cm="1">
        <f t="array" ref="AO1220">IF($X1220, "", INDEX(韻母資料表, $AD1220, AO$5))</f>
        <v>#REF!</v>
      </c>
      <c r="AP1220" s="362" t="e" cm="1">
        <f t="array" ref="AP1220">IF($X1220, "", INDEX(台羅韻母八聲調資料表, $AE1220, $F1220))</f>
        <v>#REF!</v>
      </c>
      <c r="AQ1220" s="298"/>
      <c r="AR1220" s="302" t="e">
        <f t="array" ref="AR1220">IF($W1220, "", INDEX(聲母資料表, $AA1220, $AR$5))</f>
        <v>#REF!</v>
      </c>
      <c r="AS1220" s="303" t="e">
        <f t="array" ref="AS1220">IF($X1220, "", INDEX(韻母資料表, $AD1220, $AS$5))</f>
        <v>#REF!</v>
      </c>
      <c r="AT1220" s="302" t="e">
        <f t="array" ref="AT1220">IF($X1220, "", INDEX(閩拼韻母八聲調資料表, $AE1220, $AJ1220))</f>
        <v>#REF!</v>
      </c>
      <c r="AV1220" s="301" t="b">
        <f t="shared" si="474"/>
        <v>0</v>
      </c>
      <c r="AW1220" s="301" t="str">
        <f>IF( $AV1220, IFERROR( IF(MATCH( $E1220, 顎音化聲母!$H$9:$H$37, 0), TRUE, FALSE), FALSE), "")</f>
        <v/>
      </c>
      <c r="AX1220" s="301" t="str">
        <f t="array" ref="AX1220">IF( AND($AV1220, $AW1220), INDEX(顎音化聲母資料表, MATCH( $D1220 &amp; $E1220, 顎音化聲母!$L$5:$L$136, 0), 3), "")</f>
        <v/>
      </c>
      <c r="AY1220" s="301" t="e">
        <f t="shared" si="473"/>
        <v>#REF!</v>
      </c>
      <c r="AZ1220" s="362" t="e">
        <f t="array" ref="AZ1220">IF($AY1220="", "", IF( $AX1220&lt;&gt;"", $AX1220,INDEX(聲母資料表, $AY1220, $AZ$5)))</f>
        <v>#REF!</v>
      </c>
      <c r="BA1220" s="362" t="e">
        <f t="array" ref="BA1220">IF($X1220, "", INDEX(方音八音反切資料表, $AE1220, $AJ1220))</f>
        <v>#REF!</v>
      </c>
    </row>
    <row r="1221" spans="2:53">
      <c r="B1221" s="307">
        <f t="shared" si="455"/>
        <v>1214</v>
      </c>
      <c r="C1221" s="404" t="e">
        <f>MID(#REF!, B1221, 1)</f>
        <v>#REF!</v>
      </c>
      <c r="D1221" s="312"/>
      <c r="E1221" s="312"/>
      <c r="F1221" s="296"/>
      <c r="G1221" s="418" t="e">
        <f t="shared" si="456"/>
        <v>#REF!</v>
      </c>
      <c r="H1221" s="269" t="e" cm="1">
        <f t="array" ref="H1221">IF( OR($U1221, NOT($V1221), $X1221), "",  $AF1221 &amp; INDEX(中文數值資料表, $AJ1221, 2) &amp; $AC1221)</f>
        <v>#REF!</v>
      </c>
      <c r="I1221" s="332" t="e">
        <f t="shared" si="457"/>
        <v>#REF!</v>
      </c>
      <c r="J1221" s="333" t="e">
        <f t="shared" si="458"/>
        <v>#REF!</v>
      </c>
      <c r="K1221" s="334" t="e">
        <f t="shared" si="459"/>
        <v>#REF!</v>
      </c>
      <c r="L1221" s="335" t="e">
        <f t="shared" si="460"/>
        <v>#REF!</v>
      </c>
      <c r="M1221" s="270" t="e">
        <f t="shared" ca="1" si="461"/>
        <v>#REF!</v>
      </c>
      <c r="N1221" s="270" t="e">
        <f t="shared" ca="1" si="462"/>
        <v>#REF!</v>
      </c>
      <c r="O1221" s="270" t="e">
        <f t="shared" ca="1" si="463"/>
        <v>#REF!</v>
      </c>
      <c r="P1221" s="270" t="e">
        <f t="shared" ca="1" si="479"/>
        <v>#REF!</v>
      </c>
      <c r="Q1221" s="270" t="e">
        <f t="shared" ca="1" si="479"/>
        <v>#REF!</v>
      </c>
      <c r="R1221" s="271" t="e">
        <f t="shared" ca="1" si="464"/>
        <v>#REF!</v>
      </c>
      <c r="S1221" s="271" t="e">
        <f t="shared" ca="1" si="465"/>
        <v>#REF!</v>
      </c>
      <c r="T1221" s="244"/>
      <c r="U1221" s="272" t="b">
        <f t="shared" si="466"/>
        <v>0</v>
      </c>
      <c r="V1221" s="272" t="e">
        <f t="shared" si="467"/>
        <v>#REF!</v>
      </c>
      <c r="W1221" s="272" t="e">
        <f t="shared" si="475"/>
        <v>#REF!</v>
      </c>
      <c r="X1221" s="272" t="e">
        <f t="shared" si="468"/>
        <v>#REF!</v>
      </c>
      <c r="Y1221" s="272" t="e">
        <f t="shared" si="469"/>
        <v>#REF!</v>
      </c>
      <c r="Z1221" s="298"/>
      <c r="AA1221" s="305" t="e">
        <f t="shared" si="470"/>
        <v>#REF!</v>
      </c>
      <c r="AB1221" s="301" t="e" cm="1">
        <f t="array" ref="AB1221">IF( $AA1221="", "", INDEX(聲母資料表, $AA1221, AB$5))</f>
        <v>#REF!</v>
      </c>
      <c r="AC1221" s="301" t="e" cm="1">
        <f t="array" ref="AC1221">IF( $AA1221="", "", INDEX(聲母資料表, $AA1221, AC$5))</f>
        <v>#REF!</v>
      </c>
      <c r="AD1221" s="305" t="e">
        <f t="shared" si="471"/>
        <v>#REF!</v>
      </c>
      <c r="AE1221" s="301" t="e" cm="1">
        <f t="array" ref="AE1221">IF( $X1221, "", INDEX(韻母資料表, AD1221, AE$5))</f>
        <v>#REF!</v>
      </c>
      <c r="AF1221" s="301" t="e" cm="1">
        <f t="array" ref="AF1221">IF( $X1221, "", INDEX(韻母資料表, AE1221, AF$5))</f>
        <v>#REF!</v>
      </c>
      <c r="AG1221" s="298"/>
      <c r="AH1221" s="301" t="e">
        <f t="array" ref="AH1221">IF( $X1221, "", IF( INDEX(韻母資料表, AD1221, $AH$5) = "入聲", TRUE, FALSE) )</f>
        <v>#REF!</v>
      </c>
      <c r="AI1221" s="302" t="e">
        <f t="shared" si="472"/>
        <v>#REF!</v>
      </c>
      <c r="AJ1221" s="302" t="e">
        <f t="shared" si="477"/>
        <v>#REF!</v>
      </c>
      <c r="AK1221" s="362" t="e">
        <f t="array" ref="AK1221">IF( $X1221, "", INDEX(韻母資料表, $AD1221, $AK$5))</f>
        <v>#REF!</v>
      </c>
      <c r="AL1221" s="362" t="e">
        <f t="array" ref="AL1221">IF($X1221, "", INDEX(白話字韻母八聲調資料表, $AE1221, $AJ1221))</f>
        <v>#REF!</v>
      </c>
      <c r="AM1221" s="298"/>
      <c r="AN1221" s="362" t="e" cm="1">
        <f t="array" ref="AN1221">IF($W1221, "", INDEX(聲母資料表, $AA1221, AN$5))</f>
        <v>#REF!</v>
      </c>
      <c r="AO1221" s="367" t="e" cm="1">
        <f t="array" ref="AO1221">IF($X1221, "", INDEX(韻母資料表, $AD1221, AO$5))</f>
        <v>#REF!</v>
      </c>
      <c r="AP1221" s="362" t="e" cm="1">
        <f t="array" ref="AP1221">IF($X1221, "", INDEX(台羅韻母八聲調資料表, $AE1221, $F1221))</f>
        <v>#REF!</v>
      </c>
      <c r="AQ1221" s="298"/>
      <c r="AR1221" s="302" t="e">
        <f t="array" ref="AR1221">IF($W1221, "", INDEX(聲母資料表, $AA1221, $AR$5))</f>
        <v>#REF!</v>
      </c>
      <c r="AS1221" s="303" t="e">
        <f t="array" ref="AS1221">IF($X1221, "", INDEX(韻母資料表, $AD1221, $AS$5))</f>
        <v>#REF!</v>
      </c>
      <c r="AT1221" s="302" t="e">
        <f t="array" ref="AT1221">IF($X1221, "", INDEX(閩拼韻母八聲調資料表, $AE1221, $AJ1221))</f>
        <v>#REF!</v>
      </c>
      <c r="AV1221" s="301" t="b">
        <f t="shared" si="474"/>
        <v>0</v>
      </c>
      <c r="AW1221" s="301" t="str">
        <f>IF( $AV1221, IFERROR( IF(MATCH( $E1221, 顎音化聲母!$H$9:$H$37, 0), TRUE, FALSE), FALSE), "")</f>
        <v/>
      </c>
      <c r="AX1221" s="301" t="str">
        <f t="array" ref="AX1221">IF( AND($AV1221, $AW1221), INDEX(顎音化聲母資料表, MATCH( $D1221 &amp; $E1221, 顎音化聲母!$L$5:$L$136, 0), 3), "")</f>
        <v/>
      </c>
      <c r="AY1221" s="301" t="e">
        <f t="shared" si="473"/>
        <v>#REF!</v>
      </c>
      <c r="AZ1221" s="362" t="e">
        <f t="array" ref="AZ1221">IF($AY1221="", "", IF( $AX1221&lt;&gt;"", $AX1221,INDEX(聲母資料表, $AY1221, $AZ$5)))</f>
        <v>#REF!</v>
      </c>
      <c r="BA1221" s="362" t="e">
        <f t="array" ref="BA1221">IF($X1221, "", INDEX(方音八音反切資料表, $AE1221, $AJ1221))</f>
        <v>#REF!</v>
      </c>
    </row>
    <row r="1222" spans="2:53">
      <c r="B1222" s="307">
        <f t="shared" si="455"/>
        <v>1215</v>
      </c>
      <c r="C1222" s="404" t="e">
        <f>MID(#REF!, B1222, 1)</f>
        <v>#REF!</v>
      </c>
      <c r="D1222" s="312"/>
      <c r="E1222" s="312"/>
      <c r="F1222" s="296"/>
      <c r="G1222" s="418" t="e">
        <f t="shared" si="456"/>
        <v>#REF!</v>
      </c>
      <c r="H1222" s="269" t="e" cm="1">
        <f t="array" ref="H1222">IF( OR($U1222, NOT($V1222), $X1222), "",  $AF1222 &amp; INDEX(中文數值資料表, $AJ1222, 2) &amp; $AC1222)</f>
        <v>#REF!</v>
      </c>
      <c r="I1222" s="332" t="e">
        <f t="shared" si="457"/>
        <v>#REF!</v>
      </c>
      <c r="J1222" s="333" t="e">
        <f t="shared" si="458"/>
        <v>#REF!</v>
      </c>
      <c r="K1222" s="334" t="e">
        <f t="shared" si="459"/>
        <v>#REF!</v>
      </c>
      <c r="L1222" s="335" t="e">
        <f t="shared" si="460"/>
        <v>#REF!</v>
      </c>
      <c r="M1222" s="270" t="e">
        <f t="shared" ca="1" si="461"/>
        <v>#REF!</v>
      </c>
      <c r="N1222" s="270" t="e">
        <f t="shared" ca="1" si="462"/>
        <v>#REF!</v>
      </c>
      <c r="O1222" s="270" t="e">
        <f t="shared" ca="1" si="463"/>
        <v>#REF!</v>
      </c>
      <c r="P1222" s="270" t="e">
        <f t="shared" ca="1" si="479"/>
        <v>#REF!</v>
      </c>
      <c r="Q1222" s="270" t="e">
        <f t="shared" ca="1" si="479"/>
        <v>#REF!</v>
      </c>
      <c r="R1222" s="271" t="e">
        <f t="shared" ca="1" si="464"/>
        <v>#REF!</v>
      </c>
      <c r="S1222" s="271" t="e">
        <f t="shared" ca="1" si="465"/>
        <v>#REF!</v>
      </c>
      <c r="T1222" s="244"/>
      <c r="U1222" s="272" t="b">
        <f t="shared" si="466"/>
        <v>0</v>
      </c>
      <c r="V1222" s="272" t="e">
        <f t="shared" si="467"/>
        <v>#REF!</v>
      </c>
      <c r="W1222" s="272" t="e">
        <f t="shared" si="475"/>
        <v>#REF!</v>
      </c>
      <c r="X1222" s="272" t="e">
        <f t="shared" si="468"/>
        <v>#REF!</v>
      </c>
      <c r="Y1222" s="272" t="e">
        <f t="shared" si="469"/>
        <v>#REF!</v>
      </c>
      <c r="Z1222" s="298"/>
      <c r="AA1222" s="305" t="e">
        <f t="shared" si="470"/>
        <v>#REF!</v>
      </c>
      <c r="AB1222" s="301" t="e" cm="1">
        <f t="array" ref="AB1222">IF( $AA1222="", "", INDEX(聲母資料表, $AA1222, AB$5))</f>
        <v>#REF!</v>
      </c>
      <c r="AC1222" s="301" t="e" cm="1">
        <f t="array" ref="AC1222">IF( $AA1222="", "", INDEX(聲母資料表, $AA1222, AC$5))</f>
        <v>#REF!</v>
      </c>
      <c r="AD1222" s="305" t="e">
        <f t="shared" si="471"/>
        <v>#REF!</v>
      </c>
      <c r="AE1222" s="301" t="e" cm="1">
        <f t="array" ref="AE1222">IF( $X1222, "", INDEX(韻母資料表, AD1222, AE$5))</f>
        <v>#REF!</v>
      </c>
      <c r="AF1222" s="301" t="e" cm="1">
        <f t="array" ref="AF1222">IF( $X1222, "", INDEX(韻母資料表, AE1222, AF$5))</f>
        <v>#REF!</v>
      </c>
      <c r="AG1222" s="298"/>
      <c r="AH1222" s="301" t="e">
        <f t="array" ref="AH1222">IF( $X1222, "", IF( INDEX(韻母資料表, AD1222, $AH$5) = "入聲", TRUE, FALSE) )</f>
        <v>#REF!</v>
      </c>
      <c r="AI1222" s="302" t="e">
        <f t="shared" si="472"/>
        <v>#REF!</v>
      </c>
      <c r="AJ1222" s="302" t="e">
        <f t="shared" si="477"/>
        <v>#REF!</v>
      </c>
      <c r="AK1222" s="362" t="e">
        <f t="array" ref="AK1222">IF( $X1222, "", INDEX(韻母資料表, $AD1222, $AK$5))</f>
        <v>#REF!</v>
      </c>
      <c r="AL1222" s="362" t="e">
        <f t="array" ref="AL1222">IF($X1222, "", INDEX(白話字韻母八聲調資料表, $AE1222, $AJ1222))</f>
        <v>#REF!</v>
      </c>
      <c r="AM1222" s="298"/>
      <c r="AN1222" s="362" t="e" cm="1">
        <f t="array" ref="AN1222">IF($W1222, "", INDEX(聲母資料表, $AA1222, AN$5))</f>
        <v>#REF!</v>
      </c>
      <c r="AO1222" s="367" t="e" cm="1">
        <f t="array" ref="AO1222">IF($X1222, "", INDEX(韻母資料表, $AD1222, AO$5))</f>
        <v>#REF!</v>
      </c>
      <c r="AP1222" s="362" t="e" cm="1">
        <f t="array" ref="AP1222">IF($X1222, "", INDEX(台羅韻母八聲調資料表, $AE1222, $F1222))</f>
        <v>#REF!</v>
      </c>
      <c r="AQ1222" s="298"/>
      <c r="AR1222" s="302" t="e">
        <f t="array" ref="AR1222">IF($W1222, "", INDEX(聲母資料表, $AA1222, $AR$5))</f>
        <v>#REF!</v>
      </c>
      <c r="AS1222" s="303" t="e">
        <f t="array" ref="AS1222">IF($X1222, "", INDEX(韻母資料表, $AD1222, $AS$5))</f>
        <v>#REF!</v>
      </c>
      <c r="AT1222" s="302" t="e">
        <f t="array" ref="AT1222">IF($X1222, "", INDEX(閩拼韻母八聲調資料表, $AE1222, $AJ1222))</f>
        <v>#REF!</v>
      </c>
      <c r="AV1222" s="301" t="b">
        <f t="shared" si="474"/>
        <v>0</v>
      </c>
      <c r="AW1222" s="301" t="str">
        <f>IF( $AV1222, IFERROR( IF(MATCH( $E1222, 顎音化聲母!$H$9:$H$37, 0), TRUE, FALSE), FALSE), "")</f>
        <v/>
      </c>
      <c r="AX1222" s="301" t="str">
        <f t="array" ref="AX1222">IF( AND($AV1222, $AW1222), INDEX(顎音化聲母資料表, MATCH( $D1222 &amp; $E1222, 顎音化聲母!$L$5:$L$136, 0), 3), "")</f>
        <v/>
      </c>
      <c r="AY1222" s="301" t="e">
        <f t="shared" si="473"/>
        <v>#REF!</v>
      </c>
      <c r="AZ1222" s="362" t="e">
        <f t="array" ref="AZ1222">IF($AY1222="", "", IF( $AX1222&lt;&gt;"", $AX1222,INDEX(聲母資料表, $AY1222, $AZ$5)))</f>
        <v>#REF!</v>
      </c>
      <c r="BA1222" s="362" t="e">
        <f t="array" ref="BA1222">IF($X1222, "", INDEX(方音八音反切資料表, $AE1222, $AJ1222))</f>
        <v>#REF!</v>
      </c>
    </row>
    <row r="1223" spans="2:53">
      <c r="B1223" s="307">
        <f t="shared" si="455"/>
        <v>1216</v>
      </c>
      <c r="C1223" s="404" t="e">
        <f>MID(#REF!, B1223, 1)</f>
        <v>#REF!</v>
      </c>
      <c r="D1223" s="312"/>
      <c r="E1223" s="312"/>
      <c r="F1223" s="296"/>
      <c r="G1223" s="418" t="e">
        <f t="shared" si="456"/>
        <v>#REF!</v>
      </c>
      <c r="H1223" s="269" t="e" cm="1">
        <f t="array" ref="H1223">IF( OR($U1223, NOT($V1223), $X1223), "",  $AF1223 &amp; INDEX(中文數值資料表, $AJ1223, 2) &amp; $AC1223)</f>
        <v>#REF!</v>
      </c>
      <c r="I1223" s="332" t="e">
        <f t="shared" si="457"/>
        <v>#REF!</v>
      </c>
      <c r="J1223" s="333" t="e">
        <f t="shared" si="458"/>
        <v>#REF!</v>
      </c>
      <c r="K1223" s="334" t="e">
        <f t="shared" si="459"/>
        <v>#REF!</v>
      </c>
      <c r="L1223" s="335" t="e">
        <f t="shared" si="460"/>
        <v>#REF!</v>
      </c>
      <c r="M1223" s="270" t="e">
        <f t="shared" ca="1" si="461"/>
        <v>#REF!</v>
      </c>
      <c r="N1223" s="270" t="e">
        <f t="shared" ca="1" si="462"/>
        <v>#REF!</v>
      </c>
      <c r="O1223" s="270" t="e">
        <f t="shared" ca="1" si="463"/>
        <v>#REF!</v>
      </c>
      <c r="P1223" s="270" t="e">
        <f t="shared" ca="1" si="479"/>
        <v>#REF!</v>
      </c>
      <c r="Q1223" s="270" t="e">
        <f t="shared" ca="1" si="479"/>
        <v>#REF!</v>
      </c>
      <c r="R1223" s="271" t="e">
        <f t="shared" ca="1" si="464"/>
        <v>#REF!</v>
      </c>
      <c r="S1223" s="271" t="e">
        <f t="shared" ca="1" si="465"/>
        <v>#REF!</v>
      </c>
      <c r="T1223" s="244"/>
      <c r="U1223" s="272" t="b">
        <f t="shared" si="466"/>
        <v>0</v>
      </c>
      <c r="V1223" s="272" t="e">
        <f t="shared" si="467"/>
        <v>#REF!</v>
      </c>
      <c r="W1223" s="272" t="e">
        <f t="shared" si="475"/>
        <v>#REF!</v>
      </c>
      <c r="X1223" s="272" t="e">
        <f t="shared" si="468"/>
        <v>#REF!</v>
      </c>
      <c r="Y1223" s="272" t="e">
        <f t="shared" si="469"/>
        <v>#REF!</v>
      </c>
      <c r="Z1223" s="298"/>
      <c r="AA1223" s="305" t="e">
        <f t="shared" si="470"/>
        <v>#REF!</v>
      </c>
      <c r="AB1223" s="301" t="e" cm="1">
        <f t="array" ref="AB1223">IF( $AA1223="", "", INDEX(聲母資料表, $AA1223, AB$5))</f>
        <v>#REF!</v>
      </c>
      <c r="AC1223" s="301" t="e" cm="1">
        <f t="array" ref="AC1223">IF( $AA1223="", "", INDEX(聲母資料表, $AA1223, AC$5))</f>
        <v>#REF!</v>
      </c>
      <c r="AD1223" s="305" t="e">
        <f t="shared" si="471"/>
        <v>#REF!</v>
      </c>
      <c r="AE1223" s="301" t="e" cm="1">
        <f t="array" ref="AE1223">IF( $X1223, "", INDEX(韻母資料表, AD1223, AE$5))</f>
        <v>#REF!</v>
      </c>
      <c r="AF1223" s="301" t="e" cm="1">
        <f t="array" ref="AF1223">IF( $X1223, "", INDEX(韻母資料表, AE1223, AF$5))</f>
        <v>#REF!</v>
      </c>
      <c r="AG1223" s="298"/>
      <c r="AH1223" s="301" t="e">
        <f t="array" ref="AH1223">IF( $X1223, "", IF( INDEX(韻母資料表, AD1223, $AH$5) = "入聲", TRUE, FALSE) )</f>
        <v>#REF!</v>
      </c>
      <c r="AI1223" s="302" t="e">
        <f t="shared" si="472"/>
        <v>#REF!</v>
      </c>
      <c r="AJ1223" s="302" t="e">
        <f t="shared" si="477"/>
        <v>#REF!</v>
      </c>
      <c r="AK1223" s="362" t="e">
        <f t="array" ref="AK1223">IF( $X1223, "", INDEX(韻母資料表, $AD1223, $AK$5))</f>
        <v>#REF!</v>
      </c>
      <c r="AL1223" s="362" t="e">
        <f t="array" ref="AL1223">IF($X1223, "", INDEX(白話字韻母八聲調資料表, $AE1223, $AJ1223))</f>
        <v>#REF!</v>
      </c>
      <c r="AM1223" s="298"/>
      <c r="AN1223" s="362" t="e" cm="1">
        <f t="array" ref="AN1223">IF($W1223, "", INDEX(聲母資料表, $AA1223, AN$5))</f>
        <v>#REF!</v>
      </c>
      <c r="AO1223" s="367" t="e" cm="1">
        <f t="array" ref="AO1223">IF($X1223, "", INDEX(韻母資料表, $AD1223, AO$5))</f>
        <v>#REF!</v>
      </c>
      <c r="AP1223" s="362" t="e" cm="1">
        <f t="array" ref="AP1223">IF($X1223, "", INDEX(台羅韻母八聲調資料表, $AE1223, $F1223))</f>
        <v>#REF!</v>
      </c>
      <c r="AQ1223" s="298"/>
      <c r="AR1223" s="302" t="e">
        <f t="array" ref="AR1223">IF($W1223, "", INDEX(聲母資料表, $AA1223, $AR$5))</f>
        <v>#REF!</v>
      </c>
      <c r="AS1223" s="303" t="e">
        <f t="array" ref="AS1223">IF($X1223, "", INDEX(韻母資料表, $AD1223, $AS$5))</f>
        <v>#REF!</v>
      </c>
      <c r="AT1223" s="302" t="e">
        <f t="array" ref="AT1223">IF($X1223, "", INDEX(閩拼韻母八聲調資料表, $AE1223, $AJ1223))</f>
        <v>#REF!</v>
      </c>
      <c r="AV1223" s="301" t="b">
        <f t="shared" si="474"/>
        <v>0</v>
      </c>
      <c r="AW1223" s="301" t="str">
        <f>IF( $AV1223, IFERROR( IF(MATCH( $E1223, 顎音化聲母!$H$9:$H$37, 0), TRUE, FALSE), FALSE), "")</f>
        <v/>
      </c>
      <c r="AX1223" s="301" t="str">
        <f t="array" ref="AX1223">IF( AND($AV1223, $AW1223), INDEX(顎音化聲母資料表, MATCH( $D1223 &amp; $E1223, 顎音化聲母!$L$5:$L$136, 0), 3), "")</f>
        <v/>
      </c>
      <c r="AY1223" s="301" t="e">
        <f t="shared" si="473"/>
        <v>#REF!</v>
      </c>
      <c r="AZ1223" s="362" t="e">
        <f t="array" ref="AZ1223">IF($AY1223="", "", IF( $AX1223&lt;&gt;"", $AX1223,INDEX(聲母資料表, $AY1223, $AZ$5)))</f>
        <v>#REF!</v>
      </c>
      <c r="BA1223" s="362" t="e">
        <f t="array" ref="BA1223">IF($X1223, "", INDEX(方音八音反切資料表, $AE1223, $AJ1223))</f>
        <v>#REF!</v>
      </c>
    </row>
    <row r="1224" spans="2:53">
      <c r="B1224" s="307">
        <f t="shared" ref="B1224:B1287" si="480">ROW() - ROW($7:$7)</f>
        <v>1217</v>
      </c>
      <c r="C1224" s="404" t="e">
        <f>MID(#REF!, B1224, 1)</f>
        <v>#REF!</v>
      </c>
      <c r="D1224" s="312"/>
      <c r="E1224" s="312"/>
      <c r="F1224" s="296"/>
      <c r="G1224" s="418" t="e">
        <f t="shared" ref="G1224:G1287" si="481" xml:space="preserve"> IF(NOT($V1224), "", C1224 &amp; " (" &amp; _xlfn.CONCAT(D1224:F1224) &amp; ") " )</f>
        <v>#REF!</v>
      </c>
      <c r="H1224" s="269" t="e" cm="1">
        <f t="array" ref="H1224">IF( OR($U1224, NOT($V1224), $X1224), "",  $AF1224 &amp; INDEX(中文數值資料表, $AJ1224, 2) &amp; $AC1224)</f>
        <v>#REF!</v>
      </c>
      <c r="I1224" s="332" t="e">
        <f t="shared" ref="I1224:I1287" si="482">IF( NOT($U1224), TRIM( $D1224 &amp; $AL1224), "")</f>
        <v>#REF!</v>
      </c>
      <c r="J1224" s="333" t="e">
        <f t="shared" ref="J1224:J1287" si="483">IF( NOT($U1224), TRIM( $AN1224 &amp; $AP1224 ), "")</f>
        <v>#REF!</v>
      </c>
      <c r="K1224" s="334" t="e">
        <f t="shared" ref="K1224:K1287" si="484">IF( NOT($U1224), TRIM($AR1224 &amp; $AT1224), "")</f>
        <v>#REF!</v>
      </c>
      <c r="L1224" s="335" t="e">
        <f t="shared" ref="L1224:L1287" si="485">IF( NOT($U1224), TRIM($AZ1224 &amp; $BA1224), "")</f>
        <v>#REF!</v>
      </c>
      <c r="M1224" s="270" t="e">
        <f t="shared" ref="M1224:M1287" ca="1" si="486">IF( $U1224, "\ltjruby{" &amp; $C1224 &amp; "}{}\" &amp; CHAR(10), IF($C1224=CHAR(10), "\vskip 0.5 cm" &amp; CHAR(10), "\ltjruby{" &amp; $C1224 &amp; "}{" &amp; INDIRECT( ADDRESS(ROW(), COLUMN() - $G$5) ) &amp; "}\" &amp; CHAR(10)))</f>
        <v>#REF!</v>
      </c>
      <c r="N1224" s="270" t="e">
        <f t="shared" ref="N1224:N1287" ca="1" si="487">IF( $U1224, ($C1224 &amp; CHAR(10)), IF($C1224=CHAR(10), (CHAR(10) &amp; "&lt;/p&gt;" &amp; CHAR(10) &amp; "&lt;p&gt;" &amp; CHAR(10)), "&lt;ruby&gt;" &amp; $C1224 &amp; "&lt;rt&gt;" &amp; INDIRECT( ADDRESS(ROW(), COLUMN() - $P$5) ) &amp; "&lt;/rt&gt;&lt;/ruby&gt;" &amp; CHAR(10))
)</f>
        <v>#REF!</v>
      </c>
      <c r="O1224" s="270" t="e">
        <f t="shared" ref="O1224:O1287" ca="1" si="488">IF( $U1224, ($C1224 &amp; CHAR(10)), IF($C1224=CHAR(10), (CHAR(10) &amp; "&lt;/p&gt;" &amp; CHAR(10) &amp; "&lt;p&gt;" &amp; CHAR(10)), "&lt;ruby&gt;" &amp; $C1224 &amp; "&lt;rt&gt;" &amp; INDIRECT( ADDRESS(ROW(), COLUMN() - $O$5) ) &amp; "&lt;/rt&gt;&lt;/ruby&gt;" &amp; CHAR(10)))</f>
        <v>#REF!</v>
      </c>
      <c r="P1224" s="270" t="e">
        <f t="shared" ca="1" si="479"/>
        <v>#REF!</v>
      </c>
      <c r="Q1224" s="270" t="e">
        <f t="shared" ca="1" si="479"/>
        <v>#REF!</v>
      </c>
      <c r="R1224" s="271" t="e">
        <f t="shared" ref="R1224:R1287" ca="1" si="489">IF( $U1224, ($C1224 &amp; CHAR(10)), IF($C1224=CHAR(10), (CHAR(10) &amp; "&lt;/p&gt;" &amp; CHAR(10) &amp; "&lt;p&gt;" &amp; CHAR(10)), "&lt;ruby&gt;" &amp; $C1224 &amp; "&lt;rtc&gt;" &amp; INDIRECT( ADDRESS(ROW(), COLUMN() - $R$5) ) &amp; "&lt;/rtc&gt;&lt;/ruby&gt;" &amp; CHAR(10)))</f>
        <v>#REF!</v>
      </c>
      <c r="S1224" s="271" t="e">
        <f t="shared" ref="S1224:S1287" ca="1" si="490">IF( $U1224, ($C1224 &amp; CHAR(10)), IF($C1224=CHAR(10), (CHAR(10) &amp; "&lt;/p&gt;" &amp; CHAR(10) &amp; "&lt;p&gt;" &amp; CHAR(10)), "&lt;ruby&gt;" &amp; $C1224  &amp; "&lt;rt&gt;" &amp; INDIRECT( ADDRESS(ROW(), COLUMN() - $S$4) ) &amp; "&lt;/rt&gt;" &amp; "&lt;rtc&gt;" &amp; INDIRECT( ADDRESS(ROW(), COLUMN() - $S$5) ) &amp; "&lt;/rtc&gt;&lt;/ruby&gt;"&amp; CHAR(10)))</f>
        <v>#REF!</v>
      </c>
      <c r="T1224" s="244"/>
      <c r="U1224" s="272" t="b">
        <f t="shared" ref="U1224:U1287" si="491">IFERROR( IF( MATCH($C1224, 標題符號清單, 0) &gt; 0, TRUE, FALSE), FALSE)</f>
        <v>0</v>
      </c>
      <c r="V1224" s="272" t="e">
        <f t="shared" ref="V1224:V1287" si="492">AND( NOT($U1224), $C1224&lt;&gt;"", $C1224&lt;&gt;CHAR(10) )</f>
        <v>#REF!</v>
      </c>
      <c r="W1224" s="272" t="e">
        <f t="shared" si="475"/>
        <v>#REF!</v>
      </c>
      <c r="X1224" s="272" t="e">
        <f t="shared" ref="X1224:X1287" si="493">IF( OR($U1224, NOT($V1224)), TRUE, IF($E1224="", TRUE, FALSE))</f>
        <v>#REF!</v>
      </c>
      <c r="Y1224" s="272" t="e">
        <f t="shared" ref="Y1224:Y1287" si="494">AND($V1224, $F1224="")</f>
        <v>#REF!</v>
      </c>
      <c r="Z1224" s="298"/>
      <c r="AA1224" s="305" t="e">
        <f t="shared" ref="AA1224:AA1287" si="495">IF(OR($U1224, NOT($V1224)), "", IF($D1224="", 18, MATCH($D1224, 聲母碼, 0)) )</f>
        <v>#REF!</v>
      </c>
      <c r="AB1224" s="301" t="e" cm="1">
        <f t="array" ref="AB1224">IF( $AA1224="", "", INDEX(聲母資料表, $AA1224, AB$5))</f>
        <v>#REF!</v>
      </c>
      <c r="AC1224" s="301" t="e" cm="1">
        <f t="array" ref="AC1224">IF( $AA1224="", "", INDEX(聲母資料表, $AA1224, AC$5))</f>
        <v>#REF!</v>
      </c>
      <c r="AD1224" s="305" t="e">
        <f t="shared" ref="AD1224:AD1287" si="496">IF( $X1224, "", MATCH(E1224, 韻母碼, 0) )</f>
        <v>#REF!</v>
      </c>
      <c r="AE1224" s="301" t="e" cm="1">
        <f t="array" ref="AE1224">IF( $X1224, "", INDEX(韻母資料表, AD1224, AE$5))</f>
        <v>#REF!</v>
      </c>
      <c r="AF1224" s="301" t="e" cm="1">
        <f t="array" ref="AF1224">IF( $X1224, "", INDEX(韻母資料表, AE1224, AF$5))</f>
        <v>#REF!</v>
      </c>
      <c r="AG1224" s="298"/>
      <c r="AH1224" s="301" t="e">
        <f t="array" ref="AH1224">IF( $X1224, "", IF( INDEX(韻母資料表, AD1224, $AH$5) = "入聲", TRUE, FALSE) )</f>
        <v>#REF!</v>
      </c>
      <c r="AI1224" s="302" t="e">
        <f t="shared" ref="AI1224:AI1287" si="497">IF($V1224=FALSE, "", IF($AH1224=TRUE, 4, 1))</f>
        <v>#REF!</v>
      </c>
      <c r="AJ1224" s="302" t="e">
        <f t="shared" si="477"/>
        <v>#REF!</v>
      </c>
      <c r="AK1224" s="362" t="e">
        <f t="array" ref="AK1224">IF( $X1224, "", INDEX(韻母資料表, $AD1224, $AK$5))</f>
        <v>#REF!</v>
      </c>
      <c r="AL1224" s="362" t="e">
        <f t="array" ref="AL1224">IF($X1224, "", INDEX(白話字韻母八聲調資料表, $AE1224, $AJ1224))</f>
        <v>#REF!</v>
      </c>
      <c r="AM1224" s="298"/>
      <c r="AN1224" s="362" t="e" cm="1">
        <f t="array" ref="AN1224">IF($W1224, "", INDEX(聲母資料表, $AA1224, AN$5))</f>
        <v>#REF!</v>
      </c>
      <c r="AO1224" s="367" t="e" cm="1">
        <f t="array" ref="AO1224">IF($X1224, "", INDEX(韻母資料表, $AD1224, AO$5))</f>
        <v>#REF!</v>
      </c>
      <c r="AP1224" s="362" t="e" cm="1">
        <f t="array" ref="AP1224">IF($X1224, "", INDEX(台羅韻母八聲調資料表, $AE1224, $F1224))</f>
        <v>#REF!</v>
      </c>
      <c r="AQ1224" s="298"/>
      <c r="AR1224" s="302" t="e">
        <f t="array" ref="AR1224">IF($W1224, "", INDEX(聲母資料表, $AA1224, $AR$5))</f>
        <v>#REF!</v>
      </c>
      <c r="AS1224" s="303" t="e">
        <f t="array" ref="AS1224">IF($X1224, "", INDEX(韻母資料表, $AD1224, $AS$5))</f>
        <v>#REF!</v>
      </c>
      <c r="AT1224" s="302" t="e">
        <f t="array" ref="AT1224">IF($X1224, "", INDEX(閩拼韻母八聲調資料表, $AE1224, $AJ1224))</f>
        <v>#REF!</v>
      </c>
      <c r="AV1224" s="301" t="b">
        <f t="shared" si="474"/>
        <v>0</v>
      </c>
      <c r="AW1224" s="301" t="str">
        <f>IF( $AV1224, IFERROR( IF(MATCH( $E1224, 顎音化聲母!$H$9:$H$37, 0), TRUE, FALSE), FALSE), "")</f>
        <v/>
      </c>
      <c r="AX1224" s="301" t="str">
        <f t="array" ref="AX1224">IF( AND($AV1224, $AW1224), INDEX(顎音化聲母資料表, MATCH( $D1224 &amp; $E1224, 顎音化聲母!$L$5:$L$136, 0), 3), "")</f>
        <v/>
      </c>
      <c r="AY1224" s="301" t="e">
        <f t="shared" ref="AY1224:AY1287" si="498">IF($W1224, "", AA1224)</f>
        <v>#REF!</v>
      </c>
      <c r="AZ1224" s="362" t="e">
        <f t="array" ref="AZ1224">IF($AY1224="", "", IF( $AX1224&lt;&gt;"", $AX1224,INDEX(聲母資料表, $AY1224, $AZ$5)))</f>
        <v>#REF!</v>
      </c>
      <c r="BA1224" s="362" t="e">
        <f t="array" ref="BA1224">IF($X1224, "", INDEX(方音八音反切資料表, $AE1224, $AJ1224))</f>
        <v>#REF!</v>
      </c>
    </row>
    <row r="1225" spans="2:53">
      <c r="B1225" s="307">
        <f t="shared" si="480"/>
        <v>1218</v>
      </c>
      <c r="C1225" s="404" t="e">
        <f>MID(#REF!, B1225, 1)</f>
        <v>#REF!</v>
      </c>
      <c r="D1225" s="312"/>
      <c r="E1225" s="312"/>
      <c r="F1225" s="296"/>
      <c r="G1225" s="418" t="e">
        <f t="shared" si="481"/>
        <v>#REF!</v>
      </c>
      <c r="H1225" s="269" t="e" cm="1">
        <f t="array" ref="H1225">IF( OR($U1225, NOT($V1225), $X1225), "",  $AF1225 &amp; INDEX(中文數值資料表, $AJ1225, 2) &amp; $AC1225)</f>
        <v>#REF!</v>
      </c>
      <c r="I1225" s="332" t="e">
        <f t="shared" si="482"/>
        <v>#REF!</v>
      </c>
      <c r="J1225" s="333" t="e">
        <f t="shared" si="483"/>
        <v>#REF!</v>
      </c>
      <c r="K1225" s="334" t="e">
        <f t="shared" si="484"/>
        <v>#REF!</v>
      </c>
      <c r="L1225" s="335" t="e">
        <f t="shared" si="485"/>
        <v>#REF!</v>
      </c>
      <c r="M1225" s="270" t="e">
        <f t="shared" ca="1" si="486"/>
        <v>#REF!</v>
      </c>
      <c r="N1225" s="270" t="e">
        <f t="shared" ca="1" si="487"/>
        <v>#REF!</v>
      </c>
      <c r="O1225" s="270" t="e">
        <f t="shared" ca="1" si="488"/>
        <v>#REF!</v>
      </c>
      <c r="P1225" s="270" t="e">
        <f t="shared" ca="1" si="479"/>
        <v>#REF!</v>
      </c>
      <c r="Q1225" s="270" t="e">
        <f t="shared" ca="1" si="479"/>
        <v>#REF!</v>
      </c>
      <c r="R1225" s="271" t="e">
        <f t="shared" ca="1" si="489"/>
        <v>#REF!</v>
      </c>
      <c r="S1225" s="271" t="e">
        <f t="shared" ca="1" si="490"/>
        <v>#REF!</v>
      </c>
      <c r="T1225" s="244"/>
      <c r="U1225" s="272" t="b">
        <f t="shared" si="491"/>
        <v>0</v>
      </c>
      <c r="V1225" s="272" t="e">
        <f t="shared" si="492"/>
        <v>#REF!</v>
      </c>
      <c r="W1225" s="272" t="e">
        <f t="shared" si="475"/>
        <v>#REF!</v>
      </c>
      <c r="X1225" s="272" t="e">
        <f t="shared" si="493"/>
        <v>#REF!</v>
      </c>
      <c r="Y1225" s="272" t="e">
        <f t="shared" si="494"/>
        <v>#REF!</v>
      </c>
      <c r="Z1225" s="298"/>
      <c r="AA1225" s="305" t="e">
        <f t="shared" si="495"/>
        <v>#REF!</v>
      </c>
      <c r="AB1225" s="301" t="e" cm="1">
        <f t="array" ref="AB1225">IF( $AA1225="", "", INDEX(聲母資料表, $AA1225, AB$5))</f>
        <v>#REF!</v>
      </c>
      <c r="AC1225" s="301" t="e" cm="1">
        <f t="array" ref="AC1225">IF( $AA1225="", "", INDEX(聲母資料表, $AA1225, AC$5))</f>
        <v>#REF!</v>
      </c>
      <c r="AD1225" s="305" t="e">
        <f t="shared" si="496"/>
        <v>#REF!</v>
      </c>
      <c r="AE1225" s="301" t="e" cm="1">
        <f t="array" ref="AE1225">IF( $X1225, "", INDEX(韻母資料表, AD1225, AE$5))</f>
        <v>#REF!</v>
      </c>
      <c r="AF1225" s="301" t="e" cm="1">
        <f t="array" ref="AF1225">IF( $X1225, "", INDEX(韻母資料表, AE1225, AF$5))</f>
        <v>#REF!</v>
      </c>
      <c r="AG1225" s="298"/>
      <c r="AH1225" s="301" t="e">
        <f t="array" ref="AH1225">IF( $X1225, "", IF( INDEX(韻母資料表, AD1225, $AH$5) = "入聲", TRUE, FALSE) )</f>
        <v>#REF!</v>
      </c>
      <c r="AI1225" s="302" t="e">
        <f t="shared" si="497"/>
        <v>#REF!</v>
      </c>
      <c r="AJ1225" s="302" t="e">
        <f t="shared" si="477"/>
        <v>#REF!</v>
      </c>
      <c r="AK1225" s="362" t="e">
        <f t="array" ref="AK1225">IF( $X1225, "", INDEX(韻母資料表, $AD1225, $AK$5))</f>
        <v>#REF!</v>
      </c>
      <c r="AL1225" s="362" t="e">
        <f t="array" ref="AL1225">IF($X1225, "", INDEX(白話字韻母八聲調資料表, $AE1225, $AJ1225))</f>
        <v>#REF!</v>
      </c>
      <c r="AM1225" s="298"/>
      <c r="AN1225" s="362" t="e" cm="1">
        <f t="array" ref="AN1225">IF($W1225, "", INDEX(聲母資料表, $AA1225, AN$5))</f>
        <v>#REF!</v>
      </c>
      <c r="AO1225" s="367" t="e" cm="1">
        <f t="array" ref="AO1225">IF($X1225, "", INDEX(韻母資料表, $AD1225, AO$5))</f>
        <v>#REF!</v>
      </c>
      <c r="AP1225" s="362" t="e" cm="1">
        <f t="array" ref="AP1225">IF($X1225, "", INDEX(台羅韻母八聲調資料表, $AE1225, $F1225))</f>
        <v>#REF!</v>
      </c>
      <c r="AQ1225" s="298"/>
      <c r="AR1225" s="302" t="e">
        <f t="array" ref="AR1225">IF($W1225, "", INDEX(聲母資料表, $AA1225, $AR$5))</f>
        <v>#REF!</v>
      </c>
      <c r="AS1225" s="303" t="e">
        <f t="array" ref="AS1225">IF($X1225, "", INDEX(韻母資料表, $AD1225, $AS$5))</f>
        <v>#REF!</v>
      </c>
      <c r="AT1225" s="302" t="e">
        <f t="array" ref="AT1225">IF($X1225, "", INDEX(閩拼韻母八聲調資料表, $AE1225, $AJ1225))</f>
        <v>#REF!</v>
      </c>
      <c r="AV1225" s="301" t="b">
        <f t="shared" ref="AV1225:AV1288" si="499">IF( OR($D1225="ch", $D1225="chh", $D1225="j", $D1225="s"), TRUE, FALSE)</f>
        <v>0</v>
      </c>
      <c r="AW1225" s="301" t="str">
        <f>IF( $AV1225, IFERROR( IF(MATCH( $E1225, 顎音化聲母!$H$9:$H$37, 0), TRUE, FALSE), FALSE), "")</f>
        <v/>
      </c>
      <c r="AX1225" s="301" t="str">
        <f t="array" ref="AX1225">IF( AND($AV1225, $AW1225), INDEX(顎音化聲母資料表, MATCH( $D1225 &amp; $E1225, 顎音化聲母!$L$5:$L$136, 0), 3), "")</f>
        <v/>
      </c>
      <c r="AY1225" s="301" t="e">
        <f t="shared" si="498"/>
        <v>#REF!</v>
      </c>
      <c r="AZ1225" s="362" t="e">
        <f t="array" ref="AZ1225">IF($AY1225="", "", IF( $AX1225&lt;&gt;"", $AX1225,INDEX(聲母資料表, $AY1225, $AZ$5)))</f>
        <v>#REF!</v>
      </c>
      <c r="BA1225" s="362" t="e">
        <f t="array" ref="BA1225">IF($X1225, "", INDEX(方音八音反切資料表, $AE1225, $AJ1225))</f>
        <v>#REF!</v>
      </c>
    </row>
    <row r="1226" spans="2:53">
      <c r="B1226" s="307">
        <f t="shared" si="480"/>
        <v>1219</v>
      </c>
      <c r="C1226" s="404" t="e">
        <f>MID(#REF!, B1226, 1)</f>
        <v>#REF!</v>
      </c>
      <c r="D1226" s="312"/>
      <c r="E1226" s="312"/>
      <c r="F1226" s="296"/>
      <c r="G1226" s="418" t="e">
        <f t="shared" si="481"/>
        <v>#REF!</v>
      </c>
      <c r="H1226" s="269" t="e" cm="1">
        <f t="array" ref="H1226">IF( OR($U1226, NOT($V1226), $X1226), "",  $AF1226 &amp; INDEX(中文數值資料表, $AJ1226, 2) &amp; $AC1226)</f>
        <v>#REF!</v>
      </c>
      <c r="I1226" s="332" t="e">
        <f t="shared" si="482"/>
        <v>#REF!</v>
      </c>
      <c r="J1226" s="333" t="e">
        <f t="shared" si="483"/>
        <v>#REF!</v>
      </c>
      <c r="K1226" s="334" t="e">
        <f t="shared" si="484"/>
        <v>#REF!</v>
      </c>
      <c r="L1226" s="335" t="e">
        <f t="shared" si="485"/>
        <v>#REF!</v>
      </c>
      <c r="M1226" s="270" t="e">
        <f t="shared" ca="1" si="486"/>
        <v>#REF!</v>
      </c>
      <c r="N1226" s="270" t="e">
        <f t="shared" ca="1" si="487"/>
        <v>#REF!</v>
      </c>
      <c r="O1226" s="270" t="e">
        <f t="shared" ca="1" si="488"/>
        <v>#REF!</v>
      </c>
      <c r="P1226" s="270" t="e">
        <f t="shared" ca="1" si="479"/>
        <v>#REF!</v>
      </c>
      <c r="Q1226" s="270" t="e">
        <f t="shared" ca="1" si="479"/>
        <v>#REF!</v>
      </c>
      <c r="R1226" s="271" t="e">
        <f t="shared" ca="1" si="489"/>
        <v>#REF!</v>
      </c>
      <c r="S1226" s="271" t="e">
        <f t="shared" ca="1" si="490"/>
        <v>#REF!</v>
      </c>
      <c r="T1226" s="244"/>
      <c r="U1226" s="272" t="b">
        <f t="shared" si="491"/>
        <v>0</v>
      </c>
      <c r="V1226" s="272" t="e">
        <f t="shared" si="492"/>
        <v>#REF!</v>
      </c>
      <c r="W1226" s="272" t="e">
        <f t="shared" ref="W1226:W1289" si="500">IF( OR($U1226, NOT($V1226)), TRUE, IF($D1226="", TRUE, FALSE) )</f>
        <v>#REF!</v>
      </c>
      <c r="X1226" s="272" t="e">
        <f t="shared" si="493"/>
        <v>#REF!</v>
      </c>
      <c r="Y1226" s="272" t="e">
        <f t="shared" si="494"/>
        <v>#REF!</v>
      </c>
      <c r="Z1226" s="298"/>
      <c r="AA1226" s="305" t="e">
        <f t="shared" si="495"/>
        <v>#REF!</v>
      </c>
      <c r="AB1226" s="301" t="e" cm="1">
        <f t="array" ref="AB1226">IF( $AA1226="", "", INDEX(聲母資料表, $AA1226, AB$5))</f>
        <v>#REF!</v>
      </c>
      <c r="AC1226" s="301" t="e" cm="1">
        <f t="array" ref="AC1226">IF( $AA1226="", "", INDEX(聲母資料表, $AA1226, AC$5))</f>
        <v>#REF!</v>
      </c>
      <c r="AD1226" s="305" t="e">
        <f t="shared" si="496"/>
        <v>#REF!</v>
      </c>
      <c r="AE1226" s="301" t="e" cm="1">
        <f t="array" ref="AE1226">IF( $X1226, "", INDEX(韻母資料表, AD1226, AE$5))</f>
        <v>#REF!</v>
      </c>
      <c r="AF1226" s="301" t="e" cm="1">
        <f t="array" ref="AF1226">IF( $X1226, "", INDEX(韻母資料表, AE1226, AF$5))</f>
        <v>#REF!</v>
      </c>
      <c r="AG1226" s="298"/>
      <c r="AH1226" s="301" t="e">
        <f t="array" ref="AH1226">IF( $X1226, "", IF( INDEX(韻母資料表, AD1226, $AH$5) = "入聲", TRUE, FALSE) )</f>
        <v>#REF!</v>
      </c>
      <c r="AI1226" s="302" t="e">
        <f t="shared" si="497"/>
        <v>#REF!</v>
      </c>
      <c r="AJ1226" s="302" t="e">
        <f t="shared" si="477"/>
        <v>#REF!</v>
      </c>
      <c r="AK1226" s="362" t="e">
        <f t="array" ref="AK1226">IF( $X1226, "", INDEX(韻母資料表, $AD1226, $AK$5))</f>
        <v>#REF!</v>
      </c>
      <c r="AL1226" s="362" t="e">
        <f t="array" ref="AL1226">IF($X1226, "", INDEX(白話字韻母八聲調資料表, $AE1226, $AJ1226))</f>
        <v>#REF!</v>
      </c>
      <c r="AM1226" s="298"/>
      <c r="AN1226" s="362" t="e" cm="1">
        <f t="array" ref="AN1226">IF($W1226, "", INDEX(聲母資料表, $AA1226, AN$5))</f>
        <v>#REF!</v>
      </c>
      <c r="AO1226" s="367" t="e" cm="1">
        <f t="array" ref="AO1226">IF($X1226, "", INDEX(韻母資料表, $AD1226, AO$5))</f>
        <v>#REF!</v>
      </c>
      <c r="AP1226" s="362" t="e" cm="1">
        <f t="array" ref="AP1226">IF($X1226, "", INDEX(台羅韻母八聲調資料表, $AE1226, $F1226))</f>
        <v>#REF!</v>
      </c>
      <c r="AQ1226" s="298"/>
      <c r="AR1226" s="302" t="e">
        <f t="array" ref="AR1226">IF($W1226, "", INDEX(聲母資料表, $AA1226, $AR$5))</f>
        <v>#REF!</v>
      </c>
      <c r="AS1226" s="303" t="e">
        <f t="array" ref="AS1226">IF($X1226, "", INDEX(韻母資料表, $AD1226, $AS$5))</f>
        <v>#REF!</v>
      </c>
      <c r="AT1226" s="302" t="e">
        <f t="array" ref="AT1226">IF($X1226, "", INDEX(閩拼韻母八聲調資料表, $AE1226, $AJ1226))</f>
        <v>#REF!</v>
      </c>
      <c r="AV1226" s="301" t="b">
        <f t="shared" si="499"/>
        <v>0</v>
      </c>
      <c r="AW1226" s="301" t="str">
        <f>IF( $AV1226, IFERROR( IF(MATCH( $E1226, 顎音化聲母!$H$9:$H$37, 0), TRUE, FALSE), FALSE), "")</f>
        <v/>
      </c>
      <c r="AX1226" s="301" t="str">
        <f t="array" ref="AX1226">IF( AND($AV1226, $AW1226), INDEX(顎音化聲母資料表, MATCH( $D1226 &amp; $E1226, 顎音化聲母!$L$5:$L$136, 0), 3), "")</f>
        <v/>
      </c>
      <c r="AY1226" s="301" t="e">
        <f t="shared" si="498"/>
        <v>#REF!</v>
      </c>
      <c r="AZ1226" s="362" t="e">
        <f t="array" ref="AZ1226">IF($AY1226="", "", IF( $AX1226&lt;&gt;"", $AX1226,INDEX(聲母資料表, $AY1226, $AZ$5)))</f>
        <v>#REF!</v>
      </c>
      <c r="BA1226" s="362" t="e">
        <f t="array" ref="BA1226">IF($X1226, "", INDEX(方音八音反切資料表, $AE1226, $AJ1226))</f>
        <v>#REF!</v>
      </c>
    </row>
    <row r="1227" spans="2:53">
      <c r="B1227" s="307">
        <f t="shared" si="480"/>
        <v>1220</v>
      </c>
      <c r="C1227" s="404" t="e">
        <f>MID(#REF!, B1227, 1)</f>
        <v>#REF!</v>
      </c>
      <c r="D1227" s="312"/>
      <c r="E1227" s="312"/>
      <c r="F1227" s="296"/>
      <c r="G1227" s="418" t="e">
        <f t="shared" si="481"/>
        <v>#REF!</v>
      </c>
      <c r="H1227" s="269" t="e" cm="1">
        <f t="array" ref="H1227">IF( OR($U1227, NOT($V1227), $X1227), "",  $AF1227 &amp; INDEX(中文數值資料表, $AJ1227, 2) &amp; $AC1227)</f>
        <v>#REF!</v>
      </c>
      <c r="I1227" s="332" t="e">
        <f t="shared" si="482"/>
        <v>#REF!</v>
      </c>
      <c r="J1227" s="333" t="e">
        <f t="shared" si="483"/>
        <v>#REF!</v>
      </c>
      <c r="K1227" s="334" t="e">
        <f t="shared" si="484"/>
        <v>#REF!</v>
      </c>
      <c r="L1227" s="335" t="e">
        <f t="shared" si="485"/>
        <v>#REF!</v>
      </c>
      <c r="M1227" s="270" t="e">
        <f t="shared" ca="1" si="486"/>
        <v>#REF!</v>
      </c>
      <c r="N1227" s="270" t="e">
        <f t="shared" ca="1" si="487"/>
        <v>#REF!</v>
      </c>
      <c r="O1227" s="270" t="e">
        <f t="shared" ca="1" si="488"/>
        <v>#REF!</v>
      </c>
      <c r="P1227" s="270" t="e">
        <f t="shared" ca="1" si="479"/>
        <v>#REF!</v>
      </c>
      <c r="Q1227" s="270" t="e">
        <f t="shared" ca="1" si="479"/>
        <v>#REF!</v>
      </c>
      <c r="R1227" s="271" t="e">
        <f t="shared" ca="1" si="489"/>
        <v>#REF!</v>
      </c>
      <c r="S1227" s="271" t="e">
        <f t="shared" ca="1" si="490"/>
        <v>#REF!</v>
      </c>
      <c r="T1227" s="244"/>
      <c r="U1227" s="272" t="b">
        <f t="shared" si="491"/>
        <v>0</v>
      </c>
      <c r="V1227" s="272" t="e">
        <f t="shared" si="492"/>
        <v>#REF!</v>
      </c>
      <c r="W1227" s="272" t="e">
        <f t="shared" si="500"/>
        <v>#REF!</v>
      </c>
      <c r="X1227" s="272" t="e">
        <f t="shared" si="493"/>
        <v>#REF!</v>
      </c>
      <c r="Y1227" s="272" t="e">
        <f t="shared" si="494"/>
        <v>#REF!</v>
      </c>
      <c r="Z1227" s="298"/>
      <c r="AA1227" s="305" t="e">
        <f t="shared" si="495"/>
        <v>#REF!</v>
      </c>
      <c r="AB1227" s="301" t="e" cm="1">
        <f t="array" ref="AB1227">IF( $AA1227="", "", INDEX(聲母資料表, $AA1227, AB$5))</f>
        <v>#REF!</v>
      </c>
      <c r="AC1227" s="301" t="e" cm="1">
        <f t="array" ref="AC1227">IF( $AA1227="", "", INDEX(聲母資料表, $AA1227, AC$5))</f>
        <v>#REF!</v>
      </c>
      <c r="AD1227" s="305" t="e">
        <f t="shared" si="496"/>
        <v>#REF!</v>
      </c>
      <c r="AE1227" s="301" t="e" cm="1">
        <f t="array" ref="AE1227">IF( $X1227, "", INDEX(韻母資料表, AD1227, AE$5))</f>
        <v>#REF!</v>
      </c>
      <c r="AF1227" s="301" t="e" cm="1">
        <f t="array" ref="AF1227">IF( $X1227, "", INDEX(韻母資料表, AE1227, AF$5))</f>
        <v>#REF!</v>
      </c>
      <c r="AG1227" s="298"/>
      <c r="AH1227" s="301" t="e">
        <f t="array" ref="AH1227">IF( $X1227, "", IF( INDEX(韻母資料表, AD1227, $AH$5) = "入聲", TRUE, FALSE) )</f>
        <v>#REF!</v>
      </c>
      <c r="AI1227" s="302" t="e">
        <f t="shared" si="497"/>
        <v>#REF!</v>
      </c>
      <c r="AJ1227" s="302" t="e">
        <f t="shared" si="477"/>
        <v>#REF!</v>
      </c>
      <c r="AK1227" s="362" t="e">
        <f t="array" ref="AK1227">IF( $X1227, "", INDEX(韻母資料表, $AD1227, $AK$5))</f>
        <v>#REF!</v>
      </c>
      <c r="AL1227" s="362" t="e">
        <f t="array" ref="AL1227">IF($X1227, "", INDEX(白話字韻母八聲調資料表, $AE1227, $AJ1227))</f>
        <v>#REF!</v>
      </c>
      <c r="AM1227" s="298"/>
      <c r="AN1227" s="362" t="e" cm="1">
        <f t="array" ref="AN1227">IF($W1227, "", INDEX(聲母資料表, $AA1227, AN$5))</f>
        <v>#REF!</v>
      </c>
      <c r="AO1227" s="367" t="e" cm="1">
        <f t="array" ref="AO1227">IF($X1227, "", INDEX(韻母資料表, $AD1227, AO$5))</f>
        <v>#REF!</v>
      </c>
      <c r="AP1227" s="362" t="e" cm="1">
        <f t="array" ref="AP1227">IF($X1227, "", INDEX(台羅韻母八聲調資料表, $AE1227, $F1227))</f>
        <v>#REF!</v>
      </c>
      <c r="AQ1227" s="298"/>
      <c r="AR1227" s="302" t="e">
        <f t="array" ref="AR1227">IF($W1227, "", INDEX(聲母資料表, $AA1227, $AR$5))</f>
        <v>#REF!</v>
      </c>
      <c r="AS1227" s="303" t="e">
        <f t="array" ref="AS1227">IF($X1227, "", INDEX(韻母資料表, $AD1227, $AS$5))</f>
        <v>#REF!</v>
      </c>
      <c r="AT1227" s="302" t="e">
        <f t="array" ref="AT1227">IF($X1227, "", INDEX(閩拼韻母八聲調資料表, $AE1227, $AJ1227))</f>
        <v>#REF!</v>
      </c>
      <c r="AV1227" s="301" t="b">
        <f t="shared" si="499"/>
        <v>0</v>
      </c>
      <c r="AW1227" s="301" t="str">
        <f>IF( $AV1227, IFERROR( IF(MATCH( $E1227, 顎音化聲母!$H$9:$H$37, 0), TRUE, FALSE), FALSE), "")</f>
        <v/>
      </c>
      <c r="AX1227" s="301" t="str">
        <f t="array" ref="AX1227">IF( AND($AV1227, $AW1227), INDEX(顎音化聲母資料表, MATCH( $D1227 &amp; $E1227, 顎音化聲母!$L$5:$L$136, 0), 3), "")</f>
        <v/>
      </c>
      <c r="AY1227" s="301" t="e">
        <f t="shared" si="498"/>
        <v>#REF!</v>
      </c>
      <c r="AZ1227" s="362" t="e">
        <f t="array" ref="AZ1227">IF($AY1227="", "", IF( $AX1227&lt;&gt;"", $AX1227,INDEX(聲母資料表, $AY1227, $AZ$5)))</f>
        <v>#REF!</v>
      </c>
      <c r="BA1227" s="362" t="e">
        <f t="array" ref="BA1227">IF($X1227, "", INDEX(方音八音反切資料表, $AE1227, $AJ1227))</f>
        <v>#REF!</v>
      </c>
    </row>
    <row r="1228" spans="2:53">
      <c r="B1228" s="307">
        <f t="shared" si="480"/>
        <v>1221</v>
      </c>
      <c r="C1228" s="404" t="e">
        <f>MID(#REF!, B1228, 1)</f>
        <v>#REF!</v>
      </c>
      <c r="D1228" s="312"/>
      <c r="E1228" s="312"/>
      <c r="F1228" s="296"/>
      <c r="G1228" s="418" t="e">
        <f t="shared" si="481"/>
        <v>#REF!</v>
      </c>
      <c r="H1228" s="269" t="e" cm="1">
        <f t="array" ref="H1228">IF( OR($U1228, NOT($V1228), $X1228), "",  $AF1228 &amp; INDEX(中文數值資料表, $AJ1228, 2) &amp; $AC1228)</f>
        <v>#REF!</v>
      </c>
      <c r="I1228" s="332" t="e">
        <f t="shared" si="482"/>
        <v>#REF!</v>
      </c>
      <c r="J1228" s="333" t="e">
        <f t="shared" si="483"/>
        <v>#REF!</v>
      </c>
      <c r="K1228" s="334" t="e">
        <f t="shared" si="484"/>
        <v>#REF!</v>
      </c>
      <c r="L1228" s="335" t="e">
        <f t="shared" si="485"/>
        <v>#REF!</v>
      </c>
      <c r="M1228" s="270" t="e">
        <f t="shared" ca="1" si="486"/>
        <v>#REF!</v>
      </c>
      <c r="N1228" s="270" t="e">
        <f t="shared" ca="1" si="487"/>
        <v>#REF!</v>
      </c>
      <c r="O1228" s="270" t="e">
        <f t="shared" ca="1" si="488"/>
        <v>#REF!</v>
      </c>
      <c r="P1228" s="270" t="e">
        <f t="shared" ref="P1228:Q1247" ca="1" si="501">IF( $U1228, ($C1228 &amp; CHAR(10)), IF($C1228=CHAR(10), (CHAR(10) &amp; "&lt;/p&gt;" &amp; CHAR(10) &amp; "&lt;p&gt;" &amp; CHAR(10)), "&lt;ruby&gt;" &amp; $C1228 &amp; "&lt;rt&gt;" &amp; INDIRECT( ADDRESS(ROW(), COLUMN() - $P$5) ) &amp; "&lt;/rt&gt;&lt;/ruby&gt;" &amp; CHAR(10)))</f>
        <v>#REF!</v>
      </c>
      <c r="Q1228" s="270" t="e">
        <f t="shared" ca="1" si="501"/>
        <v>#REF!</v>
      </c>
      <c r="R1228" s="271" t="e">
        <f t="shared" ca="1" si="489"/>
        <v>#REF!</v>
      </c>
      <c r="S1228" s="271" t="e">
        <f t="shared" ca="1" si="490"/>
        <v>#REF!</v>
      </c>
      <c r="T1228" s="244"/>
      <c r="U1228" s="272" t="b">
        <f t="shared" si="491"/>
        <v>0</v>
      </c>
      <c r="V1228" s="272" t="e">
        <f t="shared" si="492"/>
        <v>#REF!</v>
      </c>
      <c r="W1228" s="272" t="e">
        <f t="shared" si="500"/>
        <v>#REF!</v>
      </c>
      <c r="X1228" s="272" t="e">
        <f t="shared" si="493"/>
        <v>#REF!</v>
      </c>
      <c r="Y1228" s="272" t="e">
        <f t="shared" si="494"/>
        <v>#REF!</v>
      </c>
      <c r="Z1228" s="298"/>
      <c r="AA1228" s="305" t="e">
        <f t="shared" si="495"/>
        <v>#REF!</v>
      </c>
      <c r="AB1228" s="301" t="e" cm="1">
        <f t="array" ref="AB1228">IF( $AA1228="", "", INDEX(聲母資料表, $AA1228, AB$5))</f>
        <v>#REF!</v>
      </c>
      <c r="AC1228" s="301" t="e" cm="1">
        <f t="array" ref="AC1228">IF( $AA1228="", "", INDEX(聲母資料表, $AA1228, AC$5))</f>
        <v>#REF!</v>
      </c>
      <c r="AD1228" s="305" t="e">
        <f t="shared" si="496"/>
        <v>#REF!</v>
      </c>
      <c r="AE1228" s="301" t="e" cm="1">
        <f t="array" ref="AE1228">IF( $X1228, "", INDEX(韻母資料表, AD1228, AE$5))</f>
        <v>#REF!</v>
      </c>
      <c r="AF1228" s="301" t="e" cm="1">
        <f t="array" ref="AF1228">IF( $X1228, "", INDEX(韻母資料表, AE1228, AF$5))</f>
        <v>#REF!</v>
      </c>
      <c r="AG1228" s="298"/>
      <c r="AH1228" s="301" t="e">
        <f t="array" ref="AH1228">IF( $X1228, "", IF( INDEX(韻母資料表, AD1228, $AH$5) = "入聲", TRUE, FALSE) )</f>
        <v>#REF!</v>
      </c>
      <c r="AI1228" s="302" t="e">
        <f t="shared" si="497"/>
        <v>#REF!</v>
      </c>
      <c r="AJ1228" s="302" t="e">
        <f t="shared" si="477"/>
        <v>#REF!</v>
      </c>
      <c r="AK1228" s="362" t="e">
        <f t="array" ref="AK1228">IF( $X1228, "", INDEX(韻母資料表, $AD1228, $AK$5))</f>
        <v>#REF!</v>
      </c>
      <c r="AL1228" s="362" t="e">
        <f t="array" ref="AL1228">IF($X1228, "", INDEX(白話字韻母八聲調資料表, $AE1228, $AJ1228))</f>
        <v>#REF!</v>
      </c>
      <c r="AM1228" s="298"/>
      <c r="AN1228" s="362" t="e" cm="1">
        <f t="array" ref="AN1228">IF($W1228, "", INDEX(聲母資料表, $AA1228, AN$5))</f>
        <v>#REF!</v>
      </c>
      <c r="AO1228" s="367" t="e" cm="1">
        <f t="array" ref="AO1228">IF($X1228, "", INDEX(韻母資料表, $AD1228, AO$5))</f>
        <v>#REF!</v>
      </c>
      <c r="AP1228" s="362" t="e" cm="1">
        <f t="array" ref="AP1228">IF($X1228, "", INDEX(台羅韻母八聲調資料表, $AE1228, $F1228))</f>
        <v>#REF!</v>
      </c>
      <c r="AQ1228" s="298"/>
      <c r="AR1228" s="302" t="e">
        <f t="array" ref="AR1228">IF($W1228, "", INDEX(聲母資料表, $AA1228, $AR$5))</f>
        <v>#REF!</v>
      </c>
      <c r="AS1228" s="303" t="e">
        <f t="array" ref="AS1228">IF($X1228, "", INDEX(韻母資料表, $AD1228, $AS$5))</f>
        <v>#REF!</v>
      </c>
      <c r="AT1228" s="302" t="e">
        <f t="array" ref="AT1228">IF($X1228, "", INDEX(閩拼韻母八聲調資料表, $AE1228, $AJ1228))</f>
        <v>#REF!</v>
      </c>
      <c r="AV1228" s="301" t="b">
        <f t="shared" si="499"/>
        <v>0</v>
      </c>
      <c r="AW1228" s="301" t="str">
        <f>IF( $AV1228, IFERROR( IF(MATCH( $E1228, 顎音化聲母!$H$9:$H$37, 0), TRUE, FALSE), FALSE), "")</f>
        <v/>
      </c>
      <c r="AX1228" s="301" t="str">
        <f t="array" ref="AX1228">IF( AND($AV1228, $AW1228), INDEX(顎音化聲母資料表, MATCH( $D1228 &amp; $E1228, 顎音化聲母!$L$5:$L$136, 0), 3), "")</f>
        <v/>
      </c>
      <c r="AY1228" s="301" t="e">
        <f t="shared" si="498"/>
        <v>#REF!</v>
      </c>
      <c r="AZ1228" s="362" t="e">
        <f t="array" ref="AZ1228">IF($AY1228="", "", IF( $AX1228&lt;&gt;"", $AX1228,INDEX(聲母資料表, $AY1228, $AZ$5)))</f>
        <v>#REF!</v>
      </c>
      <c r="BA1228" s="362" t="e">
        <f t="array" ref="BA1228">IF($X1228, "", INDEX(方音八音反切資料表, $AE1228, $AJ1228))</f>
        <v>#REF!</v>
      </c>
    </row>
    <row r="1229" spans="2:53">
      <c r="B1229" s="307">
        <f t="shared" si="480"/>
        <v>1222</v>
      </c>
      <c r="C1229" s="404" t="e">
        <f>MID(#REF!, B1229, 1)</f>
        <v>#REF!</v>
      </c>
      <c r="D1229" s="312"/>
      <c r="E1229" s="312"/>
      <c r="F1229" s="296"/>
      <c r="G1229" s="418" t="e">
        <f t="shared" si="481"/>
        <v>#REF!</v>
      </c>
      <c r="H1229" s="269" t="e" cm="1">
        <f t="array" ref="H1229">IF( OR($U1229, NOT($V1229), $X1229), "",  $AF1229 &amp; INDEX(中文數值資料表, $AJ1229, 2) &amp; $AC1229)</f>
        <v>#REF!</v>
      </c>
      <c r="I1229" s="332" t="e">
        <f t="shared" si="482"/>
        <v>#REF!</v>
      </c>
      <c r="J1229" s="333" t="e">
        <f t="shared" si="483"/>
        <v>#REF!</v>
      </c>
      <c r="K1229" s="334" t="e">
        <f t="shared" si="484"/>
        <v>#REF!</v>
      </c>
      <c r="L1229" s="335" t="e">
        <f t="shared" si="485"/>
        <v>#REF!</v>
      </c>
      <c r="M1229" s="270" t="e">
        <f t="shared" ca="1" si="486"/>
        <v>#REF!</v>
      </c>
      <c r="N1229" s="270" t="e">
        <f t="shared" ca="1" si="487"/>
        <v>#REF!</v>
      </c>
      <c r="O1229" s="270" t="e">
        <f t="shared" ca="1" si="488"/>
        <v>#REF!</v>
      </c>
      <c r="P1229" s="270" t="e">
        <f t="shared" ca="1" si="501"/>
        <v>#REF!</v>
      </c>
      <c r="Q1229" s="270" t="e">
        <f t="shared" ca="1" si="501"/>
        <v>#REF!</v>
      </c>
      <c r="R1229" s="271" t="e">
        <f t="shared" ca="1" si="489"/>
        <v>#REF!</v>
      </c>
      <c r="S1229" s="271" t="e">
        <f t="shared" ca="1" si="490"/>
        <v>#REF!</v>
      </c>
      <c r="T1229" s="244"/>
      <c r="U1229" s="272" t="b">
        <f t="shared" si="491"/>
        <v>0</v>
      </c>
      <c r="V1229" s="272" t="e">
        <f t="shared" si="492"/>
        <v>#REF!</v>
      </c>
      <c r="W1229" s="272" t="e">
        <f t="shared" si="500"/>
        <v>#REF!</v>
      </c>
      <c r="X1229" s="272" t="e">
        <f t="shared" si="493"/>
        <v>#REF!</v>
      </c>
      <c r="Y1229" s="272" t="e">
        <f t="shared" si="494"/>
        <v>#REF!</v>
      </c>
      <c r="Z1229" s="298"/>
      <c r="AA1229" s="305" t="e">
        <f t="shared" si="495"/>
        <v>#REF!</v>
      </c>
      <c r="AB1229" s="301" t="e" cm="1">
        <f t="array" ref="AB1229">IF( $AA1229="", "", INDEX(聲母資料表, $AA1229, AB$5))</f>
        <v>#REF!</v>
      </c>
      <c r="AC1229" s="301" t="e" cm="1">
        <f t="array" ref="AC1229">IF( $AA1229="", "", INDEX(聲母資料表, $AA1229, AC$5))</f>
        <v>#REF!</v>
      </c>
      <c r="AD1229" s="305" t="e">
        <f t="shared" si="496"/>
        <v>#REF!</v>
      </c>
      <c r="AE1229" s="301" t="e" cm="1">
        <f t="array" ref="AE1229">IF( $X1229, "", INDEX(韻母資料表, AD1229, AE$5))</f>
        <v>#REF!</v>
      </c>
      <c r="AF1229" s="301" t="e" cm="1">
        <f t="array" ref="AF1229">IF( $X1229, "", INDEX(韻母資料表, AE1229, AF$5))</f>
        <v>#REF!</v>
      </c>
      <c r="AG1229" s="298"/>
      <c r="AH1229" s="301" t="e">
        <f t="array" ref="AH1229">IF( $X1229, "", IF( INDEX(韻母資料表, AD1229, $AH$5) = "入聲", TRUE, FALSE) )</f>
        <v>#REF!</v>
      </c>
      <c r="AI1229" s="302" t="e">
        <f t="shared" si="497"/>
        <v>#REF!</v>
      </c>
      <c r="AJ1229" s="302" t="e">
        <f t="shared" si="477"/>
        <v>#REF!</v>
      </c>
      <c r="AK1229" s="362" t="e">
        <f t="array" ref="AK1229">IF( $X1229, "", INDEX(韻母資料表, $AD1229, $AK$5))</f>
        <v>#REF!</v>
      </c>
      <c r="AL1229" s="362" t="e">
        <f t="array" ref="AL1229">IF($X1229, "", INDEX(白話字韻母八聲調資料表, $AE1229, $AJ1229))</f>
        <v>#REF!</v>
      </c>
      <c r="AM1229" s="298"/>
      <c r="AN1229" s="362" t="e" cm="1">
        <f t="array" ref="AN1229">IF($W1229, "", INDEX(聲母資料表, $AA1229, AN$5))</f>
        <v>#REF!</v>
      </c>
      <c r="AO1229" s="367" t="e" cm="1">
        <f t="array" ref="AO1229">IF($X1229, "", INDEX(韻母資料表, $AD1229, AO$5))</f>
        <v>#REF!</v>
      </c>
      <c r="AP1229" s="362" t="e" cm="1">
        <f t="array" ref="AP1229">IF($X1229, "", INDEX(台羅韻母八聲調資料表, $AE1229, $F1229))</f>
        <v>#REF!</v>
      </c>
      <c r="AQ1229" s="298"/>
      <c r="AR1229" s="302" t="e">
        <f t="array" ref="AR1229">IF($W1229, "", INDEX(聲母資料表, $AA1229, $AR$5))</f>
        <v>#REF!</v>
      </c>
      <c r="AS1229" s="303" t="e">
        <f t="array" ref="AS1229">IF($X1229, "", INDEX(韻母資料表, $AD1229, $AS$5))</f>
        <v>#REF!</v>
      </c>
      <c r="AT1229" s="302" t="e">
        <f t="array" ref="AT1229">IF($X1229, "", INDEX(閩拼韻母八聲調資料表, $AE1229, $AJ1229))</f>
        <v>#REF!</v>
      </c>
      <c r="AV1229" s="301" t="b">
        <f t="shared" si="499"/>
        <v>0</v>
      </c>
      <c r="AW1229" s="301" t="str">
        <f>IF( $AV1229, IFERROR( IF(MATCH( $E1229, 顎音化聲母!$H$9:$H$37, 0), TRUE, FALSE), FALSE), "")</f>
        <v/>
      </c>
      <c r="AX1229" s="301" t="str">
        <f t="array" ref="AX1229">IF( AND($AV1229, $AW1229), INDEX(顎音化聲母資料表, MATCH( $D1229 &amp; $E1229, 顎音化聲母!$L$5:$L$136, 0), 3), "")</f>
        <v/>
      </c>
      <c r="AY1229" s="301" t="e">
        <f t="shared" si="498"/>
        <v>#REF!</v>
      </c>
      <c r="AZ1229" s="362" t="e">
        <f t="array" ref="AZ1229">IF($AY1229="", "", IF( $AX1229&lt;&gt;"", $AX1229,INDEX(聲母資料表, $AY1229, $AZ$5)))</f>
        <v>#REF!</v>
      </c>
      <c r="BA1229" s="362" t="e">
        <f t="array" ref="BA1229">IF($X1229, "", INDEX(方音八音反切資料表, $AE1229, $AJ1229))</f>
        <v>#REF!</v>
      </c>
    </row>
    <row r="1230" spans="2:53">
      <c r="B1230" s="307">
        <f t="shared" si="480"/>
        <v>1223</v>
      </c>
      <c r="C1230" s="404" t="e">
        <f>MID(#REF!, B1230, 1)</f>
        <v>#REF!</v>
      </c>
      <c r="D1230" s="312"/>
      <c r="E1230" s="312"/>
      <c r="F1230" s="296"/>
      <c r="G1230" s="418" t="e">
        <f t="shared" si="481"/>
        <v>#REF!</v>
      </c>
      <c r="H1230" s="269" t="e" cm="1">
        <f t="array" ref="H1230">IF( OR($U1230, NOT($V1230), $X1230), "",  $AF1230 &amp; INDEX(中文數值資料表, $AJ1230, 2) &amp; $AC1230)</f>
        <v>#REF!</v>
      </c>
      <c r="I1230" s="332" t="e">
        <f t="shared" si="482"/>
        <v>#REF!</v>
      </c>
      <c r="J1230" s="333" t="e">
        <f t="shared" si="483"/>
        <v>#REF!</v>
      </c>
      <c r="K1230" s="334" t="e">
        <f t="shared" si="484"/>
        <v>#REF!</v>
      </c>
      <c r="L1230" s="335" t="e">
        <f t="shared" si="485"/>
        <v>#REF!</v>
      </c>
      <c r="M1230" s="270" t="e">
        <f t="shared" ca="1" si="486"/>
        <v>#REF!</v>
      </c>
      <c r="N1230" s="270" t="e">
        <f t="shared" ca="1" si="487"/>
        <v>#REF!</v>
      </c>
      <c r="O1230" s="270" t="e">
        <f t="shared" ca="1" si="488"/>
        <v>#REF!</v>
      </c>
      <c r="P1230" s="270" t="e">
        <f t="shared" ca="1" si="501"/>
        <v>#REF!</v>
      </c>
      <c r="Q1230" s="270" t="e">
        <f t="shared" ca="1" si="501"/>
        <v>#REF!</v>
      </c>
      <c r="R1230" s="271" t="e">
        <f t="shared" ca="1" si="489"/>
        <v>#REF!</v>
      </c>
      <c r="S1230" s="271" t="e">
        <f t="shared" ca="1" si="490"/>
        <v>#REF!</v>
      </c>
      <c r="T1230" s="244"/>
      <c r="U1230" s="272" t="b">
        <f t="shared" si="491"/>
        <v>0</v>
      </c>
      <c r="V1230" s="272" t="e">
        <f t="shared" si="492"/>
        <v>#REF!</v>
      </c>
      <c r="W1230" s="272" t="e">
        <f t="shared" si="500"/>
        <v>#REF!</v>
      </c>
      <c r="X1230" s="272" t="e">
        <f t="shared" si="493"/>
        <v>#REF!</v>
      </c>
      <c r="Y1230" s="272" t="e">
        <f t="shared" si="494"/>
        <v>#REF!</v>
      </c>
      <c r="Z1230" s="298"/>
      <c r="AA1230" s="305" t="e">
        <f t="shared" si="495"/>
        <v>#REF!</v>
      </c>
      <c r="AB1230" s="301" t="e" cm="1">
        <f t="array" ref="AB1230">IF( $AA1230="", "", INDEX(聲母資料表, $AA1230, AB$5))</f>
        <v>#REF!</v>
      </c>
      <c r="AC1230" s="301" t="e" cm="1">
        <f t="array" ref="AC1230">IF( $AA1230="", "", INDEX(聲母資料表, $AA1230, AC$5))</f>
        <v>#REF!</v>
      </c>
      <c r="AD1230" s="305" t="e">
        <f t="shared" si="496"/>
        <v>#REF!</v>
      </c>
      <c r="AE1230" s="301" t="e" cm="1">
        <f t="array" ref="AE1230">IF( $X1230, "", INDEX(韻母資料表, AD1230, AE$5))</f>
        <v>#REF!</v>
      </c>
      <c r="AF1230" s="301" t="e" cm="1">
        <f t="array" ref="AF1230">IF( $X1230, "", INDEX(韻母資料表, AE1230, AF$5))</f>
        <v>#REF!</v>
      </c>
      <c r="AG1230" s="298"/>
      <c r="AH1230" s="301" t="e">
        <f t="array" ref="AH1230">IF( $X1230, "", IF( INDEX(韻母資料表, AD1230, $AH$5) = "入聲", TRUE, FALSE) )</f>
        <v>#REF!</v>
      </c>
      <c r="AI1230" s="302" t="e">
        <f t="shared" si="497"/>
        <v>#REF!</v>
      </c>
      <c r="AJ1230" s="302" t="e">
        <f t="shared" si="477"/>
        <v>#REF!</v>
      </c>
      <c r="AK1230" s="362" t="e">
        <f t="array" ref="AK1230">IF( $X1230, "", INDEX(韻母資料表, $AD1230, $AK$5))</f>
        <v>#REF!</v>
      </c>
      <c r="AL1230" s="362" t="e">
        <f t="array" ref="AL1230">IF($X1230, "", INDEX(白話字韻母八聲調資料表, $AE1230, $AJ1230))</f>
        <v>#REF!</v>
      </c>
      <c r="AM1230" s="298"/>
      <c r="AN1230" s="362" t="e" cm="1">
        <f t="array" ref="AN1230">IF($W1230, "", INDEX(聲母資料表, $AA1230, AN$5))</f>
        <v>#REF!</v>
      </c>
      <c r="AO1230" s="367" t="e" cm="1">
        <f t="array" ref="AO1230">IF($X1230, "", INDEX(韻母資料表, $AD1230, AO$5))</f>
        <v>#REF!</v>
      </c>
      <c r="AP1230" s="362" t="e" cm="1">
        <f t="array" ref="AP1230">IF($X1230, "", INDEX(台羅韻母八聲調資料表, $AE1230, $F1230))</f>
        <v>#REF!</v>
      </c>
      <c r="AQ1230" s="298"/>
      <c r="AR1230" s="302" t="e">
        <f t="array" ref="AR1230">IF($W1230, "", INDEX(聲母資料表, $AA1230, $AR$5))</f>
        <v>#REF!</v>
      </c>
      <c r="AS1230" s="303" t="e">
        <f t="array" ref="AS1230">IF($X1230, "", INDEX(韻母資料表, $AD1230, $AS$5))</f>
        <v>#REF!</v>
      </c>
      <c r="AT1230" s="302" t="e">
        <f t="array" ref="AT1230">IF($X1230, "", INDEX(閩拼韻母八聲調資料表, $AE1230, $AJ1230))</f>
        <v>#REF!</v>
      </c>
      <c r="AV1230" s="301" t="b">
        <f t="shared" si="499"/>
        <v>0</v>
      </c>
      <c r="AW1230" s="301" t="str">
        <f>IF( $AV1230, IFERROR( IF(MATCH( $E1230, 顎音化聲母!$H$9:$H$37, 0), TRUE, FALSE), FALSE), "")</f>
        <v/>
      </c>
      <c r="AX1230" s="301" t="str">
        <f t="array" ref="AX1230">IF( AND($AV1230, $AW1230), INDEX(顎音化聲母資料表, MATCH( $D1230 &amp; $E1230, 顎音化聲母!$L$5:$L$136, 0), 3), "")</f>
        <v/>
      </c>
      <c r="AY1230" s="301" t="e">
        <f t="shared" si="498"/>
        <v>#REF!</v>
      </c>
      <c r="AZ1230" s="362" t="e">
        <f t="array" ref="AZ1230">IF($AY1230="", "", IF( $AX1230&lt;&gt;"", $AX1230,INDEX(聲母資料表, $AY1230, $AZ$5)))</f>
        <v>#REF!</v>
      </c>
      <c r="BA1230" s="362" t="e">
        <f t="array" ref="BA1230">IF($X1230, "", INDEX(方音八音反切資料表, $AE1230, $AJ1230))</f>
        <v>#REF!</v>
      </c>
    </row>
    <row r="1231" spans="2:53">
      <c r="B1231" s="307">
        <f t="shared" si="480"/>
        <v>1224</v>
      </c>
      <c r="C1231" s="404" t="e">
        <f>MID(#REF!, B1231, 1)</f>
        <v>#REF!</v>
      </c>
      <c r="D1231" s="312"/>
      <c r="E1231" s="312"/>
      <c r="F1231" s="296"/>
      <c r="G1231" s="418" t="e">
        <f t="shared" si="481"/>
        <v>#REF!</v>
      </c>
      <c r="H1231" s="269" t="e" cm="1">
        <f t="array" ref="H1231">IF( OR($U1231, NOT($V1231), $X1231), "",  $AF1231 &amp; INDEX(中文數值資料表, $AJ1231, 2) &amp; $AC1231)</f>
        <v>#REF!</v>
      </c>
      <c r="I1231" s="332" t="e">
        <f t="shared" si="482"/>
        <v>#REF!</v>
      </c>
      <c r="J1231" s="333" t="e">
        <f t="shared" si="483"/>
        <v>#REF!</v>
      </c>
      <c r="K1231" s="334" t="e">
        <f t="shared" si="484"/>
        <v>#REF!</v>
      </c>
      <c r="L1231" s="335" t="e">
        <f t="shared" si="485"/>
        <v>#REF!</v>
      </c>
      <c r="M1231" s="270" t="e">
        <f t="shared" ca="1" si="486"/>
        <v>#REF!</v>
      </c>
      <c r="N1231" s="270" t="e">
        <f t="shared" ca="1" si="487"/>
        <v>#REF!</v>
      </c>
      <c r="O1231" s="270" t="e">
        <f t="shared" ca="1" si="488"/>
        <v>#REF!</v>
      </c>
      <c r="P1231" s="270" t="e">
        <f t="shared" ca="1" si="501"/>
        <v>#REF!</v>
      </c>
      <c r="Q1231" s="270" t="e">
        <f t="shared" ca="1" si="501"/>
        <v>#REF!</v>
      </c>
      <c r="R1231" s="271" t="e">
        <f t="shared" ca="1" si="489"/>
        <v>#REF!</v>
      </c>
      <c r="S1231" s="271" t="e">
        <f t="shared" ca="1" si="490"/>
        <v>#REF!</v>
      </c>
      <c r="T1231" s="244"/>
      <c r="U1231" s="272" t="b">
        <f t="shared" si="491"/>
        <v>0</v>
      </c>
      <c r="V1231" s="272" t="e">
        <f t="shared" si="492"/>
        <v>#REF!</v>
      </c>
      <c r="W1231" s="272" t="e">
        <f t="shared" si="500"/>
        <v>#REF!</v>
      </c>
      <c r="X1231" s="272" t="e">
        <f t="shared" si="493"/>
        <v>#REF!</v>
      </c>
      <c r="Y1231" s="272" t="e">
        <f t="shared" si="494"/>
        <v>#REF!</v>
      </c>
      <c r="Z1231" s="298"/>
      <c r="AA1231" s="305" t="e">
        <f t="shared" si="495"/>
        <v>#REF!</v>
      </c>
      <c r="AB1231" s="301" t="e" cm="1">
        <f t="array" ref="AB1231">IF( $AA1231="", "", INDEX(聲母資料表, $AA1231, AB$5))</f>
        <v>#REF!</v>
      </c>
      <c r="AC1231" s="301" t="e" cm="1">
        <f t="array" ref="AC1231">IF( $AA1231="", "", INDEX(聲母資料表, $AA1231, AC$5))</f>
        <v>#REF!</v>
      </c>
      <c r="AD1231" s="305" t="e">
        <f t="shared" si="496"/>
        <v>#REF!</v>
      </c>
      <c r="AE1231" s="301" t="e" cm="1">
        <f t="array" ref="AE1231">IF( $X1231, "", INDEX(韻母資料表, AD1231, AE$5))</f>
        <v>#REF!</v>
      </c>
      <c r="AF1231" s="301" t="e" cm="1">
        <f t="array" ref="AF1231">IF( $X1231, "", INDEX(韻母資料表, AE1231, AF$5))</f>
        <v>#REF!</v>
      </c>
      <c r="AG1231" s="298"/>
      <c r="AH1231" s="301" t="e">
        <f t="array" ref="AH1231">IF( $X1231, "", IF( INDEX(韻母資料表, AD1231, $AH$5) = "入聲", TRUE, FALSE) )</f>
        <v>#REF!</v>
      </c>
      <c r="AI1231" s="302" t="e">
        <f t="shared" si="497"/>
        <v>#REF!</v>
      </c>
      <c r="AJ1231" s="302" t="e">
        <f t="shared" si="477"/>
        <v>#REF!</v>
      </c>
      <c r="AK1231" s="362" t="e">
        <f t="array" ref="AK1231">IF( $X1231, "", INDEX(韻母資料表, $AD1231, $AK$5))</f>
        <v>#REF!</v>
      </c>
      <c r="AL1231" s="362" t="e">
        <f t="array" ref="AL1231">IF($X1231, "", INDEX(白話字韻母八聲調資料表, $AE1231, $AJ1231))</f>
        <v>#REF!</v>
      </c>
      <c r="AM1231" s="298"/>
      <c r="AN1231" s="362" t="e" cm="1">
        <f t="array" ref="AN1231">IF($W1231, "", INDEX(聲母資料表, $AA1231, AN$5))</f>
        <v>#REF!</v>
      </c>
      <c r="AO1231" s="367" t="e" cm="1">
        <f t="array" ref="AO1231">IF($X1231, "", INDEX(韻母資料表, $AD1231, AO$5))</f>
        <v>#REF!</v>
      </c>
      <c r="AP1231" s="362" t="e" cm="1">
        <f t="array" ref="AP1231">IF($X1231, "", INDEX(台羅韻母八聲調資料表, $AE1231, $F1231))</f>
        <v>#REF!</v>
      </c>
      <c r="AQ1231" s="298"/>
      <c r="AR1231" s="302" t="e">
        <f t="array" ref="AR1231">IF($W1231, "", INDEX(聲母資料表, $AA1231, $AR$5))</f>
        <v>#REF!</v>
      </c>
      <c r="AS1231" s="303" t="e">
        <f t="array" ref="AS1231">IF($X1231, "", INDEX(韻母資料表, $AD1231, $AS$5))</f>
        <v>#REF!</v>
      </c>
      <c r="AT1231" s="302" t="e">
        <f t="array" ref="AT1231">IF($X1231, "", INDEX(閩拼韻母八聲調資料表, $AE1231, $AJ1231))</f>
        <v>#REF!</v>
      </c>
      <c r="AV1231" s="301" t="b">
        <f t="shared" si="499"/>
        <v>0</v>
      </c>
      <c r="AW1231" s="301" t="str">
        <f>IF( $AV1231, IFERROR( IF(MATCH( $E1231, 顎音化聲母!$H$9:$H$37, 0), TRUE, FALSE), FALSE), "")</f>
        <v/>
      </c>
      <c r="AX1231" s="301" t="str">
        <f t="array" ref="AX1231">IF( AND($AV1231, $AW1231), INDEX(顎音化聲母資料表, MATCH( $D1231 &amp; $E1231, 顎音化聲母!$L$5:$L$136, 0), 3), "")</f>
        <v/>
      </c>
      <c r="AY1231" s="301" t="e">
        <f t="shared" si="498"/>
        <v>#REF!</v>
      </c>
      <c r="AZ1231" s="362" t="e">
        <f t="array" ref="AZ1231">IF($AY1231="", "", IF( $AX1231&lt;&gt;"", $AX1231,INDEX(聲母資料表, $AY1231, $AZ$5)))</f>
        <v>#REF!</v>
      </c>
      <c r="BA1231" s="362" t="e">
        <f t="array" ref="BA1231">IF($X1231, "", INDEX(方音八音反切資料表, $AE1231, $AJ1231))</f>
        <v>#REF!</v>
      </c>
    </row>
    <row r="1232" spans="2:53">
      <c r="B1232" s="307">
        <f t="shared" si="480"/>
        <v>1225</v>
      </c>
      <c r="C1232" s="404" t="e">
        <f>MID(#REF!, B1232, 1)</f>
        <v>#REF!</v>
      </c>
      <c r="D1232" s="312"/>
      <c r="E1232" s="312"/>
      <c r="F1232" s="296"/>
      <c r="G1232" s="418" t="e">
        <f t="shared" si="481"/>
        <v>#REF!</v>
      </c>
      <c r="H1232" s="269" t="e" cm="1">
        <f t="array" ref="H1232">IF( OR($U1232, NOT($V1232), $X1232), "",  $AF1232 &amp; INDEX(中文數值資料表, $AJ1232, 2) &amp; $AC1232)</f>
        <v>#REF!</v>
      </c>
      <c r="I1232" s="332" t="e">
        <f t="shared" si="482"/>
        <v>#REF!</v>
      </c>
      <c r="J1232" s="333" t="e">
        <f t="shared" si="483"/>
        <v>#REF!</v>
      </c>
      <c r="K1232" s="334" t="e">
        <f t="shared" si="484"/>
        <v>#REF!</v>
      </c>
      <c r="L1232" s="335" t="e">
        <f t="shared" si="485"/>
        <v>#REF!</v>
      </c>
      <c r="M1232" s="270" t="e">
        <f t="shared" ca="1" si="486"/>
        <v>#REF!</v>
      </c>
      <c r="N1232" s="270" t="e">
        <f t="shared" ca="1" si="487"/>
        <v>#REF!</v>
      </c>
      <c r="O1232" s="270" t="e">
        <f t="shared" ca="1" si="488"/>
        <v>#REF!</v>
      </c>
      <c r="P1232" s="270" t="e">
        <f t="shared" ca="1" si="501"/>
        <v>#REF!</v>
      </c>
      <c r="Q1232" s="270" t="e">
        <f t="shared" ca="1" si="501"/>
        <v>#REF!</v>
      </c>
      <c r="R1232" s="271" t="e">
        <f t="shared" ca="1" si="489"/>
        <v>#REF!</v>
      </c>
      <c r="S1232" s="271" t="e">
        <f t="shared" ca="1" si="490"/>
        <v>#REF!</v>
      </c>
      <c r="T1232" s="244"/>
      <c r="U1232" s="272" t="b">
        <f t="shared" si="491"/>
        <v>0</v>
      </c>
      <c r="V1232" s="272" t="e">
        <f t="shared" si="492"/>
        <v>#REF!</v>
      </c>
      <c r="W1232" s="272" t="e">
        <f t="shared" si="500"/>
        <v>#REF!</v>
      </c>
      <c r="X1232" s="272" t="e">
        <f t="shared" si="493"/>
        <v>#REF!</v>
      </c>
      <c r="Y1232" s="272" t="e">
        <f t="shared" si="494"/>
        <v>#REF!</v>
      </c>
      <c r="Z1232" s="298"/>
      <c r="AA1232" s="305" t="e">
        <f t="shared" si="495"/>
        <v>#REF!</v>
      </c>
      <c r="AB1232" s="301" t="e" cm="1">
        <f t="array" ref="AB1232">IF( $AA1232="", "", INDEX(聲母資料表, $AA1232, AB$5))</f>
        <v>#REF!</v>
      </c>
      <c r="AC1232" s="301" t="e" cm="1">
        <f t="array" ref="AC1232">IF( $AA1232="", "", INDEX(聲母資料表, $AA1232, AC$5))</f>
        <v>#REF!</v>
      </c>
      <c r="AD1232" s="305" t="e">
        <f t="shared" si="496"/>
        <v>#REF!</v>
      </c>
      <c r="AE1232" s="301" t="e" cm="1">
        <f t="array" ref="AE1232">IF( $X1232, "", INDEX(韻母資料表, AD1232, AE$5))</f>
        <v>#REF!</v>
      </c>
      <c r="AF1232" s="301" t="e" cm="1">
        <f t="array" ref="AF1232">IF( $X1232, "", INDEX(韻母資料表, AE1232, AF$5))</f>
        <v>#REF!</v>
      </c>
      <c r="AG1232" s="298"/>
      <c r="AH1232" s="301" t="e">
        <f t="array" ref="AH1232">IF( $X1232, "", IF( INDEX(韻母資料表, AD1232, $AH$5) = "入聲", TRUE, FALSE) )</f>
        <v>#REF!</v>
      </c>
      <c r="AI1232" s="302" t="e">
        <f t="shared" si="497"/>
        <v>#REF!</v>
      </c>
      <c r="AJ1232" s="302" t="e">
        <f t="shared" si="477"/>
        <v>#REF!</v>
      </c>
      <c r="AK1232" s="362" t="e">
        <f t="array" ref="AK1232">IF( $X1232, "", INDEX(韻母資料表, $AD1232, $AK$5))</f>
        <v>#REF!</v>
      </c>
      <c r="AL1232" s="362" t="e">
        <f t="array" ref="AL1232">IF($X1232, "", INDEX(白話字韻母八聲調資料表, $AE1232, $AJ1232))</f>
        <v>#REF!</v>
      </c>
      <c r="AM1232" s="298"/>
      <c r="AN1232" s="362" t="e" cm="1">
        <f t="array" ref="AN1232">IF($W1232, "", INDEX(聲母資料表, $AA1232, AN$5))</f>
        <v>#REF!</v>
      </c>
      <c r="AO1232" s="367" t="e" cm="1">
        <f t="array" ref="AO1232">IF($X1232, "", INDEX(韻母資料表, $AD1232, AO$5))</f>
        <v>#REF!</v>
      </c>
      <c r="AP1232" s="362" t="e" cm="1">
        <f t="array" ref="AP1232">IF($X1232, "", INDEX(台羅韻母八聲調資料表, $AE1232, $F1232))</f>
        <v>#REF!</v>
      </c>
      <c r="AQ1232" s="298"/>
      <c r="AR1232" s="302" t="e">
        <f t="array" ref="AR1232">IF($W1232, "", INDEX(聲母資料表, $AA1232, $AR$5))</f>
        <v>#REF!</v>
      </c>
      <c r="AS1232" s="303" t="e">
        <f t="array" ref="AS1232">IF($X1232, "", INDEX(韻母資料表, $AD1232, $AS$5))</f>
        <v>#REF!</v>
      </c>
      <c r="AT1232" s="302" t="e">
        <f t="array" ref="AT1232">IF($X1232, "", INDEX(閩拼韻母八聲調資料表, $AE1232, $AJ1232))</f>
        <v>#REF!</v>
      </c>
      <c r="AV1232" s="301" t="b">
        <f t="shared" si="499"/>
        <v>0</v>
      </c>
      <c r="AW1232" s="301" t="str">
        <f>IF( $AV1232, IFERROR( IF(MATCH( $E1232, 顎音化聲母!$H$9:$H$37, 0), TRUE, FALSE), FALSE), "")</f>
        <v/>
      </c>
      <c r="AX1232" s="301" t="str">
        <f t="array" ref="AX1232">IF( AND($AV1232, $AW1232), INDEX(顎音化聲母資料表, MATCH( $D1232 &amp; $E1232, 顎音化聲母!$L$5:$L$136, 0), 3), "")</f>
        <v/>
      </c>
      <c r="AY1232" s="301" t="e">
        <f t="shared" si="498"/>
        <v>#REF!</v>
      </c>
      <c r="AZ1232" s="362" t="e">
        <f t="array" ref="AZ1232">IF($AY1232="", "", IF( $AX1232&lt;&gt;"", $AX1232,INDEX(聲母資料表, $AY1232, $AZ$5)))</f>
        <v>#REF!</v>
      </c>
      <c r="BA1232" s="362" t="e">
        <f t="array" ref="BA1232">IF($X1232, "", INDEX(方音八音反切資料表, $AE1232, $AJ1232))</f>
        <v>#REF!</v>
      </c>
    </row>
    <row r="1233" spans="2:53">
      <c r="B1233" s="307">
        <f t="shared" si="480"/>
        <v>1226</v>
      </c>
      <c r="C1233" s="404" t="e">
        <f>MID(#REF!, B1233, 1)</f>
        <v>#REF!</v>
      </c>
      <c r="D1233" s="312"/>
      <c r="E1233" s="312"/>
      <c r="F1233" s="296"/>
      <c r="G1233" s="418" t="e">
        <f t="shared" si="481"/>
        <v>#REF!</v>
      </c>
      <c r="H1233" s="269" t="e" cm="1">
        <f t="array" ref="H1233">IF( OR($U1233, NOT($V1233), $X1233), "",  $AF1233 &amp; INDEX(中文數值資料表, $AJ1233, 2) &amp; $AC1233)</f>
        <v>#REF!</v>
      </c>
      <c r="I1233" s="332" t="e">
        <f t="shared" si="482"/>
        <v>#REF!</v>
      </c>
      <c r="J1233" s="333" t="e">
        <f t="shared" si="483"/>
        <v>#REF!</v>
      </c>
      <c r="K1233" s="334" t="e">
        <f t="shared" si="484"/>
        <v>#REF!</v>
      </c>
      <c r="L1233" s="335" t="e">
        <f t="shared" si="485"/>
        <v>#REF!</v>
      </c>
      <c r="M1233" s="270" t="e">
        <f t="shared" ca="1" si="486"/>
        <v>#REF!</v>
      </c>
      <c r="N1233" s="270" t="e">
        <f t="shared" ca="1" si="487"/>
        <v>#REF!</v>
      </c>
      <c r="O1233" s="270" t="e">
        <f t="shared" ca="1" si="488"/>
        <v>#REF!</v>
      </c>
      <c r="P1233" s="270" t="e">
        <f t="shared" ca="1" si="501"/>
        <v>#REF!</v>
      </c>
      <c r="Q1233" s="270" t="e">
        <f t="shared" ca="1" si="501"/>
        <v>#REF!</v>
      </c>
      <c r="R1233" s="271" t="e">
        <f t="shared" ca="1" si="489"/>
        <v>#REF!</v>
      </c>
      <c r="S1233" s="271" t="e">
        <f t="shared" ca="1" si="490"/>
        <v>#REF!</v>
      </c>
      <c r="T1233" s="244"/>
      <c r="U1233" s="272" t="b">
        <f t="shared" si="491"/>
        <v>0</v>
      </c>
      <c r="V1233" s="272" t="e">
        <f t="shared" si="492"/>
        <v>#REF!</v>
      </c>
      <c r="W1233" s="272" t="e">
        <f t="shared" si="500"/>
        <v>#REF!</v>
      </c>
      <c r="X1233" s="272" t="e">
        <f t="shared" si="493"/>
        <v>#REF!</v>
      </c>
      <c r="Y1233" s="272" t="e">
        <f t="shared" si="494"/>
        <v>#REF!</v>
      </c>
      <c r="Z1233" s="298"/>
      <c r="AA1233" s="305" t="e">
        <f t="shared" si="495"/>
        <v>#REF!</v>
      </c>
      <c r="AB1233" s="301" t="e" cm="1">
        <f t="array" ref="AB1233">IF( $AA1233="", "", INDEX(聲母資料表, $AA1233, AB$5))</f>
        <v>#REF!</v>
      </c>
      <c r="AC1233" s="301" t="e" cm="1">
        <f t="array" ref="AC1233">IF( $AA1233="", "", INDEX(聲母資料表, $AA1233, AC$5))</f>
        <v>#REF!</v>
      </c>
      <c r="AD1233" s="305" t="e">
        <f t="shared" si="496"/>
        <v>#REF!</v>
      </c>
      <c r="AE1233" s="301" t="e" cm="1">
        <f t="array" ref="AE1233">IF( $X1233, "", INDEX(韻母資料表, AD1233, AE$5))</f>
        <v>#REF!</v>
      </c>
      <c r="AF1233" s="301" t="e" cm="1">
        <f t="array" ref="AF1233">IF( $X1233, "", INDEX(韻母資料表, AE1233, AF$5))</f>
        <v>#REF!</v>
      </c>
      <c r="AG1233" s="298"/>
      <c r="AH1233" s="301" t="e">
        <f t="array" ref="AH1233">IF( $X1233, "", IF( INDEX(韻母資料表, AD1233, $AH$5) = "入聲", TRUE, FALSE) )</f>
        <v>#REF!</v>
      </c>
      <c r="AI1233" s="302" t="e">
        <f t="shared" si="497"/>
        <v>#REF!</v>
      </c>
      <c r="AJ1233" s="302" t="e">
        <f t="shared" si="477"/>
        <v>#REF!</v>
      </c>
      <c r="AK1233" s="362" t="e">
        <f t="array" ref="AK1233">IF( $X1233, "", INDEX(韻母資料表, $AD1233, $AK$5))</f>
        <v>#REF!</v>
      </c>
      <c r="AL1233" s="362" t="e">
        <f t="array" ref="AL1233">IF($X1233, "", INDEX(白話字韻母八聲調資料表, $AE1233, $AJ1233))</f>
        <v>#REF!</v>
      </c>
      <c r="AM1233" s="298"/>
      <c r="AN1233" s="362" t="e" cm="1">
        <f t="array" ref="AN1233">IF($W1233, "", INDEX(聲母資料表, $AA1233, AN$5))</f>
        <v>#REF!</v>
      </c>
      <c r="AO1233" s="367" t="e" cm="1">
        <f t="array" ref="AO1233">IF($X1233, "", INDEX(韻母資料表, $AD1233, AO$5))</f>
        <v>#REF!</v>
      </c>
      <c r="AP1233" s="362" t="e" cm="1">
        <f t="array" ref="AP1233">IF($X1233, "", INDEX(台羅韻母八聲調資料表, $AE1233, $F1233))</f>
        <v>#REF!</v>
      </c>
      <c r="AQ1233" s="298"/>
      <c r="AR1233" s="302" t="e">
        <f t="array" ref="AR1233">IF($W1233, "", INDEX(聲母資料表, $AA1233, $AR$5))</f>
        <v>#REF!</v>
      </c>
      <c r="AS1233" s="303" t="e">
        <f t="array" ref="AS1233">IF($X1233, "", INDEX(韻母資料表, $AD1233, $AS$5))</f>
        <v>#REF!</v>
      </c>
      <c r="AT1233" s="302" t="e">
        <f t="array" ref="AT1233">IF($X1233, "", INDEX(閩拼韻母八聲調資料表, $AE1233, $AJ1233))</f>
        <v>#REF!</v>
      </c>
      <c r="AV1233" s="301" t="b">
        <f t="shared" si="499"/>
        <v>0</v>
      </c>
      <c r="AW1233" s="301" t="str">
        <f>IF( $AV1233, IFERROR( IF(MATCH( $E1233, 顎音化聲母!$H$9:$H$37, 0), TRUE, FALSE), FALSE), "")</f>
        <v/>
      </c>
      <c r="AX1233" s="301" t="str">
        <f t="array" ref="AX1233">IF( AND($AV1233, $AW1233), INDEX(顎音化聲母資料表, MATCH( $D1233 &amp; $E1233, 顎音化聲母!$L$5:$L$136, 0), 3), "")</f>
        <v/>
      </c>
      <c r="AY1233" s="301" t="e">
        <f t="shared" si="498"/>
        <v>#REF!</v>
      </c>
      <c r="AZ1233" s="362" t="e">
        <f t="array" ref="AZ1233">IF($AY1233="", "", IF( $AX1233&lt;&gt;"", $AX1233,INDEX(聲母資料表, $AY1233, $AZ$5)))</f>
        <v>#REF!</v>
      </c>
      <c r="BA1233" s="362" t="e">
        <f t="array" ref="BA1233">IF($X1233, "", INDEX(方音八音反切資料表, $AE1233, $AJ1233))</f>
        <v>#REF!</v>
      </c>
    </row>
    <row r="1234" spans="2:53">
      <c r="B1234" s="307">
        <f t="shared" si="480"/>
        <v>1227</v>
      </c>
      <c r="C1234" s="404" t="e">
        <f>MID(#REF!, B1234, 1)</f>
        <v>#REF!</v>
      </c>
      <c r="D1234" s="312"/>
      <c r="E1234" s="312"/>
      <c r="F1234" s="296"/>
      <c r="G1234" s="418" t="e">
        <f t="shared" si="481"/>
        <v>#REF!</v>
      </c>
      <c r="H1234" s="269" t="e" cm="1">
        <f t="array" ref="H1234">IF( OR($U1234, NOT($V1234), $X1234), "",  $AF1234 &amp; INDEX(中文數值資料表, $AJ1234, 2) &amp; $AC1234)</f>
        <v>#REF!</v>
      </c>
      <c r="I1234" s="332" t="e">
        <f t="shared" si="482"/>
        <v>#REF!</v>
      </c>
      <c r="J1234" s="333" t="e">
        <f t="shared" si="483"/>
        <v>#REF!</v>
      </c>
      <c r="K1234" s="334" t="e">
        <f t="shared" si="484"/>
        <v>#REF!</v>
      </c>
      <c r="L1234" s="335" t="e">
        <f t="shared" si="485"/>
        <v>#REF!</v>
      </c>
      <c r="M1234" s="270" t="e">
        <f t="shared" ca="1" si="486"/>
        <v>#REF!</v>
      </c>
      <c r="N1234" s="270" t="e">
        <f t="shared" ca="1" si="487"/>
        <v>#REF!</v>
      </c>
      <c r="O1234" s="270" t="e">
        <f t="shared" ca="1" si="488"/>
        <v>#REF!</v>
      </c>
      <c r="P1234" s="270" t="e">
        <f t="shared" ca="1" si="501"/>
        <v>#REF!</v>
      </c>
      <c r="Q1234" s="270" t="e">
        <f t="shared" ca="1" si="501"/>
        <v>#REF!</v>
      </c>
      <c r="R1234" s="271" t="e">
        <f t="shared" ca="1" si="489"/>
        <v>#REF!</v>
      </c>
      <c r="S1234" s="271" t="e">
        <f t="shared" ca="1" si="490"/>
        <v>#REF!</v>
      </c>
      <c r="T1234" s="244"/>
      <c r="U1234" s="272" t="b">
        <f t="shared" si="491"/>
        <v>0</v>
      </c>
      <c r="V1234" s="272" t="e">
        <f t="shared" si="492"/>
        <v>#REF!</v>
      </c>
      <c r="W1234" s="272" t="e">
        <f t="shared" si="500"/>
        <v>#REF!</v>
      </c>
      <c r="X1234" s="272" t="e">
        <f t="shared" si="493"/>
        <v>#REF!</v>
      </c>
      <c r="Y1234" s="272" t="e">
        <f t="shared" si="494"/>
        <v>#REF!</v>
      </c>
      <c r="Z1234" s="298"/>
      <c r="AA1234" s="305" t="e">
        <f t="shared" si="495"/>
        <v>#REF!</v>
      </c>
      <c r="AB1234" s="301" t="e" cm="1">
        <f t="array" ref="AB1234">IF( $AA1234="", "", INDEX(聲母資料表, $AA1234, AB$5))</f>
        <v>#REF!</v>
      </c>
      <c r="AC1234" s="301" t="e" cm="1">
        <f t="array" ref="AC1234">IF( $AA1234="", "", INDEX(聲母資料表, $AA1234, AC$5))</f>
        <v>#REF!</v>
      </c>
      <c r="AD1234" s="305" t="e">
        <f t="shared" si="496"/>
        <v>#REF!</v>
      </c>
      <c r="AE1234" s="301" t="e" cm="1">
        <f t="array" ref="AE1234">IF( $X1234, "", INDEX(韻母資料表, AD1234, AE$5))</f>
        <v>#REF!</v>
      </c>
      <c r="AF1234" s="301" t="e" cm="1">
        <f t="array" ref="AF1234">IF( $X1234, "", INDEX(韻母資料表, AE1234, AF$5))</f>
        <v>#REF!</v>
      </c>
      <c r="AG1234" s="298"/>
      <c r="AH1234" s="301" t="e">
        <f t="array" ref="AH1234">IF( $X1234, "", IF( INDEX(韻母資料表, AD1234, $AH$5) = "入聲", TRUE, FALSE) )</f>
        <v>#REF!</v>
      </c>
      <c r="AI1234" s="302" t="e">
        <f t="shared" si="497"/>
        <v>#REF!</v>
      </c>
      <c r="AJ1234" s="302" t="e">
        <f t="shared" ref="AJ1234:AJ1297" si="502">IF($U1234, "", IF($F1234="", $AI1234, $F1234))</f>
        <v>#REF!</v>
      </c>
      <c r="AK1234" s="362" t="e">
        <f t="array" ref="AK1234">IF( $X1234, "", INDEX(韻母資料表, $AD1234, $AK$5))</f>
        <v>#REF!</v>
      </c>
      <c r="AL1234" s="362" t="e">
        <f t="array" ref="AL1234">IF($X1234, "", INDEX(白話字韻母八聲調資料表, $AE1234, $AJ1234))</f>
        <v>#REF!</v>
      </c>
      <c r="AM1234" s="298"/>
      <c r="AN1234" s="362" t="e" cm="1">
        <f t="array" ref="AN1234">IF($W1234, "", INDEX(聲母資料表, $AA1234, AN$5))</f>
        <v>#REF!</v>
      </c>
      <c r="AO1234" s="367" t="e" cm="1">
        <f t="array" ref="AO1234">IF($X1234, "", INDEX(韻母資料表, $AD1234, AO$5))</f>
        <v>#REF!</v>
      </c>
      <c r="AP1234" s="362" t="e" cm="1">
        <f t="array" ref="AP1234">IF($X1234, "", INDEX(台羅韻母八聲調資料表, $AE1234, $F1234))</f>
        <v>#REF!</v>
      </c>
      <c r="AQ1234" s="298"/>
      <c r="AR1234" s="302" t="e">
        <f t="array" ref="AR1234">IF($W1234, "", INDEX(聲母資料表, $AA1234, $AR$5))</f>
        <v>#REF!</v>
      </c>
      <c r="AS1234" s="303" t="e">
        <f t="array" ref="AS1234">IF($X1234, "", INDEX(韻母資料表, $AD1234, $AS$5))</f>
        <v>#REF!</v>
      </c>
      <c r="AT1234" s="302" t="e">
        <f t="array" ref="AT1234">IF($X1234, "", INDEX(閩拼韻母八聲調資料表, $AE1234, $AJ1234))</f>
        <v>#REF!</v>
      </c>
      <c r="AV1234" s="301" t="b">
        <f t="shared" si="499"/>
        <v>0</v>
      </c>
      <c r="AW1234" s="301" t="str">
        <f>IF( $AV1234, IFERROR( IF(MATCH( $E1234, 顎音化聲母!$H$9:$H$37, 0), TRUE, FALSE), FALSE), "")</f>
        <v/>
      </c>
      <c r="AX1234" s="301" t="str">
        <f t="array" ref="AX1234">IF( AND($AV1234, $AW1234), INDEX(顎音化聲母資料表, MATCH( $D1234 &amp; $E1234, 顎音化聲母!$L$5:$L$136, 0), 3), "")</f>
        <v/>
      </c>
      <c r="AY1234" s="301" t="e">
        <f t="shared" si="498"/>
        <v>#REF!</v>
      </c>
      <c r="AZ1234" s="362" t="e">
        <f t="array" ref="AZ1234">IF($AY1234="", "", IF( $AX1234&lt;&gt;"", $AX1234,INDEX(聲母資料表, $AY1234, $AZ$5)))</f>
        <v>#REF!</v>
      </c>
      <c r="BA1234" s="362" t="e">
        <f t="array" ref="BA1234">IF($X1234, "", INDEX(方音八音反切資料表, $AE1234, $AJ1234))</f>
        <v>#REF!</v>
      </c>
    </row>
    <row r="1235" spans="2:53">
      <c r="B1235" s="307">
        <f t="shared" si="480"/>
        <v>1228</v>
      </c>
      <c r="C1235" s="404" t="e">
        <f>MID(#REF!, B1235, 1)</f>
        <v>#REF!</v>
      </c>
      <c r="D1235" s="312"/>
      <c r="E1235" s="312"/>
      <c r="F1235" s="296"/>
      <c r="G1235" s="418" t="e">
        <f t="shared" si="481"/>
        <v>#REF!</v>
      </c>
      <c r="H1235" s="269" t="e" cm="1">
        <f t="array" ref="H1235">IF( OR($U1235, NOT($V1235), $X1235), "",  $AF1235 &amp; INDEX(中文數值資料表, $AJ1235, 2) &amp; $AC1235)</f>
        <v>#REF!</v>
      </c>
      <c r="I1235" s="332" t="e">
        <f t="shared" si="482"/>
        <v>#REF!</v>
      </c>
      <c r="J1235" s="333" t="e">
        <f t="shared" si="483"/>
        <v>#REF!</v>
      </c>
      <c r="K1235" s="334" t="e">
        <f t="shared" si="484"/>
        <v>#REF!</v>
      </c>
      <c r="L1235" s="335" t="e">
        <f t="shared" si="485"/>
        <v>#REF!</v>
      </c>
      <c r="M1235" s="270" t="e">
        <f t="shared" ca="1" si="486"/>
        <v>#REF!</v>
      </c>
      <c r="N1235" s="270" t="e">
        <f t="shared" ca="1" si="487"/>
        <v>#REF!</v>
      </c>
      <c r="O1235" s="270" t="e">
        <f t="shared" ca="1" si="488"/>
        <v>#REF!</v>
      </c>
      <c r="P1235" s="270" t="e">
        <f t="shared" ca="1" si="501"/>
        <v>#REF!</v>
      </c>
      <c r="Q1235" s="270" t="e">
        <f t="shared" ca="1" si="501"/>
        <v>#REF!</v>
      </c>
      <c r="R1235" s="271" t="e">
        <f t="shared" ca="1" si="489"/>
        <v>#REF!</v>
      </c>
      <c r="S1235" s="271" t="e">
        <f t="shared" ca="1" si="490"/>
        <v>#REF!</v>
      </c>
      <c r="T1235" s="244"/>
      <c r="U1235" s="272" t="b">
        <f t="shared" si="491"/>
        <v>0</v>
      </c>
      <c r="V1235" s="272" t="e">
        <f t="shared" si="492"/>
        <v>#REF!</v>
      </c>
      <c r="W1235" s="272" t="e">
        <f t="shared" si="500"/>
        <v>#REF!</v>
      </c>
      <c r="X1235" s="272" t="e">
        <f t="shared" si="493"/>
        <v>#REF!</v>
      </c>
      <c r="Y1235" s="272" t="e">
        <f t="shared" si="494"/>
        <v>#REF!</v>
      </c>
      <c r="Z1235" s="298"/>
      <c r="AA1235" s="305" t="e">
        <f t="shared" si="495"/>
        <v>#REF!</v>
      </c>
      <c r="AB1235" s="301" t="e" cm="1">
        <f t="array" ref="AB1235">IF( $AA1235="", "", INDEX(聲母資料表, $AA1235, AB$5))</f>
        <v>#REF!</v>
      </c>
      <c r="AC1235" s="301" t="e" cm="1">
        <f t="array" ref="AC1235">IF( $AA1235="", "", INDEX(聲母資料表, $AA1235, AC$5))</f>
        <v>#REF!</v>
      </c>
      <c r="AD1235" s="305" t="e">
        <f t="shared" si="496"/>
        <v>#REF!</v>
      </c>
      <c r="AE1235" s="301" t="e" cm="1">
        <f t="array" ref="AE1235">IF( $X1235, "", INDEX(韻母資料表, AD1235, AE$5))</f>
        <v>#REF!</v>
      </c>
      <c r="AF1235" s="301" t="e" cm="1">
        <f t="array" ref="AF1235">IF( $X1235, "", INDEX(韻母資料表, AE1235, AF$5))</f>
        <v>#REF!</v>
      </c>
      <c r="AG1235" s="298"/>
      <c r="AH1235" s="301" t="e">
        <f t="array" ref="AH1235">IF( $X1235, "", IF( INDEX(韻母資料表, AD1235, $AH$5) = "入聲", TRUE, FALSE) )</f>
        <v>#REF!</v>
      </c>
      <c r="AI1235" s="302" t="e">
        <f t="shared" si="497"/>
        <v>#REF!</v>
      </c>
      <c r="AJ1235" s="302" t="e">
        <f t="shared" si="502"/>
        <v>#REF!</v>
      </c>
      <c r="AK1235" s="362" t="e">
        <f t="array" ref="AK1235">IF( $X1235, "", INDEX(韻母資料表, $AD1235, $AK$5))</f>
        <v>#REF!</v>
      </c>
      <c r="AL1235" s="362" t="e">
        <f t="array" ref="AL1235">IF($X1235, "", INDEX(白話字韻母八聲調資料表, $AE1235, $AJ1235))</f>
        <v>#REF!</v>
      </c>
      <c r="AM1235" s="298"/>
      <c r="AN1235" s="362" t="e" cm="1">
        <f t="array" ref="AN1235">IF($W1235, "", INDEX(聲母資料表, $AA1235, AN$5))</f>
        <v>#REF!</v>
      </c>
      <c r="AO1235" s="367" t="e" cm="1">
        <f t="array" ref="AO1235">IF($X1235, "", INDEX(韻母資料表, $AD1235, AO$5))</f>
        <v>#REF!</v>
      </c>
      <c r="AP1235" s="362" t="e" cm="1">
        <f t="array" ref="AP1235">IF($X1235, "", INDEX(台羅韻母八聲調資料表, $AE1235, $F1235))</f>
        <v>#REF!</v>
      </c>
      <c r="AQ1235" s="298"/>
      <c r="AR1235" s="302" t="e">
        <f t="array" ref="AR1235">IF($W1235, "", INDEX(聲母資料表, $AA1235, $AR$5))</f>
        <v>#REF!</v>
      </c>
      <c r="AS1235" s="303" t="e">
        <f t="array" ref="AS1235">IF($X1235, "", INDEX(韻母資料表, $AD1235, $AS$5))</f>
        <v>#REF!</v>
      </c>
      <c r="AT1235" s="302" t="e">
        <f t="array" ref="AT1235">IF($X1235, "", INDEX(閩拼韻母八聲調資料表, $AE1235, $AJ1235))</f>
        <v>#REF!</v>
      </c>
      <c r="AV1235" s="301" t="b">
        <f t="shared" si="499"/>
        <v>0</v>
      </c>
      <c r="AW1235" s="301" t="str">
        <f>IF( $AV1235, IFERROR( IF(MATCH( $E1235, 顎音化聲母!$H$9:$H$37, 0), TRUE, FALSE), FALSE), "")</f>
        <v/>
      </c>
      <c r="AX1235" s="301" t="str">
        <f t="array" ref="AX1235">IF( AND($AV1235, $AW1235), INDEX(顎音化聲母資料表, MATCH( $D1235 &amp; $E1235, 顎音化聲母!$L$5:$L$136, 0), 3), "")</f>
        <v/>
      </c>
      <c r="AY1235" s="301" t="e">
        <f t="shared" si="498"/>
        <v>#REF!</v>
      </c>
      <c r="AZ1235" s="362" t="e">
        <f t="array" ref="AZ1235">IF($AY1235="", "", IF( $AX1235&lt;&gt;"", $AX1235,INDEX(聲母資料表, $AY1235, $AZ$5)))</f>
        <v>#REF!</v>
      </c>
      <c r="BA1235" s="362" t="e">
        <f t="array" ref="BA1235">IF($X1235, "", INDEX(方音八音反切資料表, $AE1235, $AJ1235))</f>
        <v>#REF!</v>
      </c>
    </row>
    <row r="1236" spans="2:53">
      <c r="B1236" s="307">
        <f t="shared" si="480"/>
        <v>1229</v>
      </c>
      <c r="C1236" s="404" t="e">
        <f>MID(#REF!, B1236, 1)</f>
        <v>#REF!</v>
      </c>
      <c r="D1236" s="312"/>
      <c r="E1236" s="312"/>
      <c r="F1236" s="296"/>
      <c r="G1236" s="418" t="e">
        <f t="shared" si="481"/>
        <v>#REF!</v>
      </c>
      <c r="H1236" s="269" t="e" cm="1">
        <f t="array" ref="H1236">IF( OR($U1236, NOT($V1236), $X1236), "",  $AF1236 &amp; INDEX(中文數值資料表, $AJ1236, 2) &amp; $AC1236)</f>
        <v>#REF!</v>
      </c>
      <c r="I1236" s="332" t="e">
        <f t="shared" si="482"/>
        <v>#REF!</v>
      </c>
      <c r="J1236" s="333" t="e">
        <f t="shared" si="483"/>
        <v>#REF!</v>
      </c>
      <c r="K1236" s="334" t="e">
        <f t="shared" si="484"/>
        <v>#REF!</v>
      </c>
      <c r="L1236" s="335" t="e">
        <f t="shared" si="485"/>
        <v>#REF!</v>
      </c>
      <c r="M1236" s="270" t="e">
        <f t="shared" ca="1" si="486"/>
        <v>#REF!</v>
      </c>
      <c r="N1236" s="270" t="e">
        <f t="shared" ca="1" si="487"/>
        <v>#REF!</v>
      </c>
      <c r="O1236" s="270" t="e">
        <f t="shared" ca="1" si="488"/>
        <v>#REF!</v>
      </c>
      <c r="P1236" s="270" t="e">
        <f t="shared" ca="1" si="501"/>
        <v>#REF!</v>
      </c>
      <c r="Q1236" s="270" t="e">
        <f t="shared" ca="1" si="501"/>
        <v>#REF!</v>
      </c>
      <c r="R1236" s="271" t="e">
        <f t="shared" ca="1" si="489"/>
        <v>#REF!</v>
      </c>
      <c r="S1236" s="271" t="e">
        <f t="shared" ca="1" si="490"/>
        <v>#REF!</v>
      </c>
      <c r="T1236" s="244"/>
      <c r="U1236" s="272" t="b">
        <f t="shared" si="491"/>
        <v>0</v>
      </c>
      <c r="V1236" s="272" t="e">
        <f t="shared" si="492"/>
        <v>#REF!</v>
      </c>
      <c r="W1236" s="272" t="e">
        <f t="shared" si="500"/>
        <v>#REF!</v>
      </c>
      <c r="X1236" s="272" t="e">
        <f t="shared" si="493"/>
        <v>#REF!</v>
      </c>
      <c r="Y1236" s="272" t="e">
        <f t="shared" si="494"/>
        <v>#REF!</v>
      </c>
      <c r="Z1236" s="298"/>
      <c r="AA1236" s="305" t="e">
        <f t="shared" si="495"/>
        <v>#REF!</v>
      </c>
      <c r="AB1236" s="301" t="e" cm="1">
        <f t="array" ref="AB1236">IF( $AA1236="", "", INDEX(聲母資料表, $AA1236, AB$5))</f>
        <v>#REF!</v>
      </c>
      <c r="AC1236" s="301" t="e" cm="1">
        <f t="array" ref="AC1236">IF( $AA1236="", "", INDEX(聲母資料表, $AA1236, AC$5))</f>
        <v>#REF!</v>
      </c>
      <c r="AD1236" s="305" t="e">
        <f t="shared" si="496"/>
        <v>#REF!</v>
      </c>
      <c r="AE1236" s="301" t="e" cm="1">
        <f t="array" ref="AE1236">IF( $X1236, "", INDEX(韻母資料表, AD1236, AE$5))</f>
        <v>#REF!</v>
      </c>
      <c r="AF1236" s="301" t="e" cm="1">
        <f t="array" ref="AF1236">IF( $X1236, "", INDEX(韻母資料表, AE1236, AF$5))</f>
        <v>#REF!</v>
      </c>
      <c r="AG1236" s="298"/>
      <c r="AH1236" s="301" t="e">
        <f t="array" ref="AH1236">IF( $X1236, "", IF( INDEX(韻母資料表, AD1236, $AH$5) = "入聲", TRUE, FALSE) )</f>
        <v>#REF!</v>
      </c>
      <c r="AI1236" s="302" t="e">
        <f t="shared" si="497"/>
        <v>#REF!</v>
      </c>
      <c r="AJ1236" s="302" t="e">
        <f t="shared" si="502"/>
        <v>#REF!</v>
      </c>
      <c r="AK1236" s="362" t="e">
        <f t="array" ref="AK1236">IF( $X1236, "", INDEX(韻母資料表, $AD1236, $AK$5))</f>
        <v>#REF!</v>
      </c>
      <c r="AL1236" s="362" t="e">
        <f t="array" ref="AL1236">IF($X1236, "", INDEX(白話字韻母八聲調資料表, $AE1236, $AJ1236))</f>
        <v>#REF!</v>
      </c>
      <c r="AM1236" s="298"/>
      <c r="AN1236" s="362" t="e" cm="1">
        <f t="array" ref="AN1236">IF($W1236, "", INDEX(聲母資料表, $AA1236, AN$5))</f>
        <v>#REF!</v>
      </c>
      <c r="AO1236" s="367" t="e" cm="1">
        <f t="array" ref="AO1236">IF($X1236, "", INDEX(韻母資料表, $AD1236, AO$5))</f>
        <v>#REF!</v>
      </c>
      <c r="AP1236" s="362" t="e" cm="1">
        <f t="array" ref="AP1236">IF($X1236, "", INDEX(台羅韻母八聲調資料表, $AE1236, $F1236))</f>
        <v>#REF!</v>
      </c>
      <c r="AQ1236" s="298"/>
      <c r="AR1236" s="302" t="e">
        <f t="array" ref="AR1236">IF($W1236, "", INDEX(聲母資料表, $AA1236, $AR$5))</f>
        <v>#REF!</v>
      </c>
      <c r="AS1236" s="303" t="e">
        <f t="array" ref="AS1236">IF($X1236, "", INDEX(韻母資料表, $AD1236, $AS$5))</f>
        <v>#REF!</v>
      </c>
      <c r="AT1236" s="302" t="e">
        <f t="array" ref="AT1236">IF($X1236, "", INDEX(閩拼韻母八聲調資料表, $AE1236, $AJ1236))</f>
        <v>#REF!</v>
      </c>
      <c r="AV1236" s="301" t="b">
        <f t="shared" si="499"/>
        <v>0</v>
      </c>
      <c r="AW1236" s="301" t="str">
        <f>IF( $AV1236, IFERROR( IF(MATCH( $E1236, 顎音化聲母!$H$9:$H$37, 0), TRUE, FALSE), FALSE), "")</f>
        <v/>
      </c>
      <c r="AX1236" s="301" t="str">
        <f t="array" ref="AX1236">IF( AND($AV1236, $AW1236), INDEX(顎音化聲母資料表, MATCH( $D1236 &amp; $E1236, 顎音化聲母!$L$5:$L$136, 0), 3), "")</f>
        <v/>
      </c>
      <c r="AY1236" s="301" t="e">
        <f t="shared" si="498"/>
        <v>#REF!</v>
      </c>
      <c r="AZ1236" s="362" t="e">
        <f t="array" ref="AZ1236">IF($AY1236="", "", IF( $AX1236&lt;&gt;"", $AX1236,INDEX(聲母資料表, $AY1236, $AZ$5)))</f>
        <v>#REF!</v>
      </c>
      <c r="BA1236" s="362" t="e">
        <f t="array" ref="BA1236">IF($X1236, "", INDEX(方音八音反切資料表, $AE1236, $AJ1236))</f>
        <v>#REF!</v>
      </c>
    </row>
    <row r="1237" spans="2:53">
      <c r="B1237" s="307">
        <f t="shared" si="480"/>
        <v>1230</v>
      </c>
      <c r="C1237" s="404" t="e">
        <f>MID(#REF!, B1237, 1)</f>
        <v>#REF!</v>
      </c>
      <c r="D1237" s="312"/>
      <c r="E1237" s="312"/>
      <c r="F1237" s="296"/>
      <c r="G1237" s="418" t="e">
        <f t="shared" si="481"/>
        <v>#REF!</v>
      </c>
      <c r="H1237" s="269" t="e" cm="1">
        <f t="array" ref="H1237">IF( OR($U1237, NOT($V1237), $X1237), "",  $AF1237 &amp; INDEX(中文數值資料表, $AJ1237, 2) &amp; $AC1237)</f>
        <v>#REF!</v>
      </c>
      <c r="I1237" s="332" t="e">
        <f t="shared" si="482"/>
        <v>#REF!</v>
      </c>
      <c r="J1237" s="333" t="e">
        <f t="shared" si="483"/>
        <v>#REF!</v>
      </c>
      <c r="K1237" s="334" t="e">
        <f t="shared" si="484"/>
        <v>#REF!</v>
      </c>
      <c r="L1237" s="335" t="e">
        <f t="shared" si="485"/>
        <v>#REF!</v>
      </c>
      <c r="M1237" s="270" t="e">
        <f t="shared" ca="1" si="486"/>
        <v>#REF!</v>
      </c>
      <c r="N1237" s="270" t="e">
        <f t="shared" ca="1" si="487"/>
        <v>#REF!</v>
      </c>
      <c r="O1237" s="270" t="e">
        <f t="shared" ca="1" si="488"/>
        <v>#REF!</v>
      </c>
      <c r="P1237" s="270" t="e">
        <f t="shared" ca="1" si="501"/>
        <v>#REF!</v>
      </c>
      <c r="Q1237" s="270" t="e">
        <f t="shared" ca="1" si="501"/>
        <v>#REF!</v>
      </c>
      <c r="R1237" s="271" t="e">
        <f t="shared" ca="1" si="489"/>
        <v>#REF!</v>
      </c>
      <c r="S1237" s="271" t="e">
        <f t="shared" ca="1" si="490"/>
        <v>#REF!</v>
      </c>
      <c r="T1237" s="244"/>
      <c r="U1237" s="272" t="b">
        <f t="shared" si="491"/>
        <v>0</v>
      </c>
      <c r="V1237" s="272" t="e">
        <f t="shared" si="492"/>
        <v>#REF!</v>
      </c>
      <c r="W1237" s="272" t="e">
        <f t="shared" si="500"/>
        <v>#REF!</v>
      </c>
      <c r="X1237" s="272" t="e">
        <f t="shared" si="493"/>
        <v>#REF!</v>
      </c>
      <c r="Y1237" s="272" t="e">
        <f t="shared" si="494"/>
        <v>#REF!</v>
      </c>
      <c r="Z1237" s="298"/>
      <c r="AA1237" s="305" t="e">
        <f t="shared" si="495"/>
        <v>#REF!</v>
      </c>
      <c r="AB1237" s="301" t="e" cm="1">
        <f t="array" ref="AB1237">IF( $AA1237="", "", INDEX(聲母資料表, $AA1237, AB$5))</f>
        <v>#REF!</v>
      </c>
      <c r="AC1237" s="301" t="e" cm="1">
        <f t="array" ref="AC1237">IF( $AA1237="", "", INDEX(聲母資料表, $AA1237, AC$5))</f>
        <v>#REF!</v>
      </c>
      <c r="AD1237" s="305" t="e">
        <f t="shared" si="496"/>
        <v>#REF!</v>
      </c>
      <c r="AE1237" s="301" t="e" cm="1">
        <f t="array" ref="AE1237">IF( $X1237, "", INDEX(韻母資料表, AD1237, AE$5))</f>
        <v>#REF!</v>
      </c>
      <c r="AF1237" s="301" t="e" cm="1">
        <f t="array" ref="AF1237">IF( $X1237, "", INDEX(韻母資料表, AE1237, AF$5))</f>
        <v>#REF!</v>
      </c>
      <c r="AG1237" s="298"/>
      <c r="AH1237" s="301" t="e">
        <f t="array" ref="AH1237">IF( $X1237, "", IF( INDEX(韻母資料表, AD1237, $AH$5) = "入聲", TRUE, FALSE) )</f>
        <v>#REF!</v>
      </c>
      <c r="AI1237" s="302" t="e">
        <f t="shared" si="497"/>
        <v>#REF!</v>
      </c>
      <c r="AJ1237" s="302" t="e">
        <f t="shared" si="502"/>
        <v>#REF!</v>
      </c>
      <c r="AK1237" s="362" t="e">
        <f t="array" ref="AK1237">IF( $X1237, "", INDEX(韻母資料表, $AD1237, $AK$5))</f>
        <v>#REF!</v>
      </c>
      <c r="AL1237" s="362" t="e">
        <f t="array" ref="AL1237">IF($X1237, "", INDEX(白話字韻母八聲調資料表, $AE1237, $AJ1237))</f>
        <v>#REF!</v>
      </c>
      <c r="AM1237" s="298"/>
      <c r="AN1237" s="362" t="e" cm="1">
        <f t="array" ref="AN1237">IF($W1237, "", INDEX(聲母資料表, $AA1237, AN$5))</f>
        <v>#REF!</v>
      </c>
      <c r="AO1237" s="367" t="e" cm="1">
        <f t="array" ref="AO1237">IF($X1237, "", INDEX(韻母資料表, $AD1237, AO$5))</f>
        <v>#REF!</v>
      </c>
      <c r="AP1237" s="362" t="e" cm="1">
        <f t="array" ref="AP1237">IF($X1237, "", INDEX(台羅韻母八聲調資料表, $AE1237, $F1237))</f>
        <v>#REF!</v>
      </c>
      <c r="AQ1237" s="298"/>
      <c r="AR1237" s="302" t="e">
        <f t="array" ref="AR1237">IF($W1237, "", INDEX(聲母資料表, $AA1237, $AR$5))</f>
        <v>#REF!</v>
      </c>
      <c r="AS1237" s="303" t="e">
        <f t="array" ref="AS1237">IF($X1237, "", INDEX(韻母資料表, $AD1237, $AS$5))</f>
        <v>#REF!</v>
      </c>
      <c r="AT1237" s="302" t="e">
        <f t="array" ref="AT1237">IF($X1237, "", INDEX(閩拼韻母八聲調資料表, $AE1237, $AJ1237))</f>
        <v>#REF!</v>
      </c>
      <c r="AV1237" s="301" t="b">
        <f t="shared" si="499"/>
        <v>0</v>
      </c>
      <c r="AW1237" s="301" t="str">
        <f>IF( $AV1237, IFERROR( IF(MATCH( $E1237, 顎音化聲母!$H$9:$H$37, 0), TRUE, FALSE), FALSE), "")</f>
        <v/>
      </c>
      <c r="AX1237" s="301" t="str">
        <f t="array" ref="AX1237">IF( AND($AV1237, $AW1237), INDEX(顎音化聲母資料表, MATCH( $D1237 &amp; $E1237, 顎音化聲母!$L$5:$L$136, 0), 3), "")</f>
        <v/>
      </c>
      <c r="AY1237" s="301" t="e">
        <f t="shared" si="498"/>
        <v>#REF!</v>
      </c>
      <c r="AZ1237" s="362" t="e">
        <f t="array" ref="AZ1237">IF($AY1237="", "", IF( $AX1237&lt;&gt;"", $AX1237,INDEX(聲母資料表, $AY1237, $AZ$5)))</f>
        <v>#REF!</v>
      </c>
      <c r="BA1237" s="362" t="e">
        <f t="array" ref="BA1237">IF($X1237, "", INDEX(方音八音反切資料表, $AE1237, $AJ1237))</f>
        <v>#REF!</v>
      </c>
    </row>
    <row r="1238" spans="2:53">
      <c r="B1238" s="307">
        <f t="shared" si="480"/>
        <v>1231</v>
      </c>
      <c r="C1238" s="404" t="e">
        <f>MID(#REF!, B1238, 1)</f>
        <v>#REF!</v>
      </c>
      <c r="D1238" s="312"/>
      <c r="E1238" s="312"/>
      <c r="F1238" s="296"/>
      <c r="G1238" s="418" t="e">
        <f t="shared" si="481"/>
        <v>#REF!</v>
      </c>
      <c r="H1238" s="269" t="e" cm="1">
        <f t="array" ref="H1238">IF( OR($U1238, NOT($V1238), $X1238), "",  $AF1238 &amp; INDEX(中文數值資料表, $AJ1238, 2) &amp; $AC1238)</f>
        <v>#REF!</v>
      </c>
      <c r="I1238" s="332" t="e">
        <f t="shared" si="482"/>
        <v>#REF!</v>
      </c>
      <c r="J1238" s="333" t="e">
        <f t="shared" si="483"/>
        <v>#REF!</v>
      </c>
      <c r="K1238" s="334" t="e">
        <f t="shared" si="484"/>
        <v>#REF!</v>
      </c>
      <c r="L1238" s="335" t="e">
        <f t="shared" si="485"/>
        <v>#REF!</v>
      </c>
      <c r="M1238" s="270" t="e">
        <f t="shared" ca="1" si="486"/>
        <v>#REF!</v>
      </c>
      <c r="N1238" s="270" t="e">
        <f t="shared" ca="1" si="487"/>
        <v>#REF!</v>
      </c>
      <c r="O1238" s="270" t="e">
        <f t="shared" ca="1" si="488"/>
        <v>#REF!</v>
      </c>
      <c r="P1238" s="270" t="e">
        <f t="shared" ca="1" si="501"/>
        <v>#REF!</v>
      </c>
      <c r="Q1238" s="270" t="e">
        <f t="shared" ca="1" si="501"/>
        <v>#REF!</v>
      </c>
      <c r="R1238" s="271" t="e">
        <f t="shared" ca="1" si="489"/>
        <v>#REF!</v>
      </c>
      <c r="S1238" s="271" t="e">
        <f t="shared" ca="1" si="490"/>
        <v>#REF!</v>
      </c>
      <c r="T1238" s="244"/>
      <c r="U1238" s="272" t="b">
        <f t="shared" si="491"/>
        <v>0</v>
      </c>
      <c r="V1238" s="272" t="e">
        <f t="shared" si="492"/>
        <v>#REF!</v>
      </c>
      <c r="W1238" s="272" t="e">
        <f t="shared" si="500"/>
        <v>#REF!</v>
      </c>
      <c r="X1238" s="272" t="e">
        <f t="shared" si="493"/>
        <v>#REF!</v>
      </c>
      <c r="Y1238" s="272" t="e">
        <f t="shared" si="494"/>
        <v>#REF!</v>
      </c>
      <c r="Z1238" s="298"/>
      <c r="AA1238" s="305" t="e">
        <f t="shared" si="495"/>
        <v>#REF!</v>
      </c>
      <c r="AB1238" s="301" t="e" cm="1">
        <f t="array" ref="AB1238">IF( $AA1238="", "", INDEX(聲母資料表, $AA1238, AB$5))</f>
        <v>#REF!</v>
      </c>
      <c r="AC1238" s="301" t="e" cm="1">
        <f t="array" ref="AC1238">IF( $AA1238="", "", INDEX(聲母資料表, $AA1238, AC$5))</f>
        <v>#REF!</v>
      </c>
      <c r="AD1238" s="305" t="e">
        <f t="shared" si="496"/>
        <v>#REF!</v>
      </c>
      <c r="AE1238" s="301" t="e" cm="1">
        <f t="array" ref="AE1238">IF( $X1238, "", INDEX(韻母資料表, AD1238, AE$5))</f>
        <v>#REF!</v>
      </c>
      <c r="AF1238" s="301" t="e" cm="1">
        <f t="array" ref="AF1238">IF( $X1238, "", INDEX(韻母資料表, AE1238, AF$5))</f>
        <v>#REF!</v>
      </c>
      <c r="AG1238" s="298"/>
      <c r="AH1238" s="301" t="e">
        <f t="array" ref="AH1238">IF( $X1238, "", IF( INDEX(韻母資料表, AD1238, $AH$5) = "入聲", TRUE, FALSE) )</f>
        <v>#REF!</v>
      </c>
      <c r="AI1238" s="302" t="e">
        <f t="shared" si="497"/>
        <v>#REF!</v>
      </c>
      <c r="AJ1238" s="302" t="e">
        <f t="shared" si="502"/>
        <v>#REF!</v>
      </c>
      <c r="AK1238" s="362" t="e">
        <f t="array" ref="AK1238">IF( $X1238, "", INDEX(韻母資料表, $AD1238, $AK$5))</f>
        <v>#REF!</v>
      </c>
      <c r="AL1238" s="362" t="e">
        <f t="array" ref="AL1238">IF($X1238, "", INDEX(白話字韻母八聲調資料表, $AE1238, $AJ1238))</f>
        <v>#REF!</v>
      </c>
      <c r="AM1238" s="298"/>
      <c r="AN1238" s="362" t="e" cm="1">
        <f t="array" ref="AN1238">IF($W1238, "", INDEX(聲母資料表, $AA1238, AN$5))</f>
        <v>#REF!</v>
      </c>
      <c r="AO1238" s="367" t="e" cm="1">
        <f t="array" ref="AO1238">IF($X1238, "", INDEX(韻母資料表, $AD1238, AO$5))</f>
        <v>#REF!</v>
      </c>
      <c r="AP1238" s="362" t="e" cm="1">
        <f t="array" ref="AP1238">IF($X1238, "", INDEX(台羅韻母八聲調資料表, $AE1238, $F1238))</f>
        <v>#REF!</v>
      </c>
      <c r="AQ1238" s="298"/>
      <c r="AR1238" s="302" t="e">
        <f t="array" ref="AR1238">IF($W1238, "", INDEX(聲母資料表, $AA1238, $AR$5))</f>
        <v>#REF!</v>
      </c>
      <c r="AS1238" s="303" t="e">
        <f t="array" ref="AS1238">IF($X1238, "", INDEX(韻母資料表, $AD1238, $AS$5))</f>
        <v>#REF!</v>
      </c>
      <c r="AT1238" s="302" t="e">
        <f t="array" ref="AT1238">IF($X1238, "", INDEX(閩拼韻母八聲調資料表, $AE1238, $AJ1238))</f>
        <v>#REF!</v>
      </c>
      <c r="AV1238" s="301" t="b">
        <f t="shared" si="499"/>
        <v>0</v>
      </c>
      <c r="AW1238" s="301" t="str">
        <f>IF( $AV1238, IFERROR( IF(MATCH( $E1238, 顎音化聲母!$H$9:$H$37, 0), TRUE, FALSE), FALSE), "")</f>
        <v/>
      </c>
      <c r="AX1238" s="301" t="str">
        <f t="array" ref="AX1238">IF( AND($AV1238, $AW1238), INDEX(顎音化聲母資料表, MATCH( $D1238 &amp; $E1238, 顎音化聲母!$L$5:$L$136, 0), 3), "")</f>
        <v/>
      </c>
      <c r="AY1238" s="301" t="e">
        <f t="shared" si="498"/>
        <v>#REF!</v>
      </c>
      <c r="AZ1238" s="362" t="e">
        <f t="array" ref="AZ1238">IF($AY1238="", "", IF( $AX1238&lt;&gt;"", $AX1238,INDEX(聲母資料表, $AY1238, $AZ$5)))</f>
        <v>#REF!</v>
      </c>
      <c r="BA1238" s="362" t="e">
        <f t="array" ref="BA1238">IF($X1238, "", INDEX(方音八音反切資料表, $AE1238, $AJ1238))</f>
        <v>#REF!</v>
      </c>
    </row>
    <row r="1239" spans="2:53">
      <c r="B1239" s="307">
        <f t="shared" si="480"/>
        <v>1232</v>
      </c>
      <c r="C1239" s="404" t="e">
        <f>MID(#REF!, B1239, 1)</f>
        <v>#REF!</v>
      </c>
      <c r="D1239" s="312"/>
      <c r="E1239" s="312"/>
      <c r="F1239" s="296"/>
      <c r="G1239" s="418" t="e">
        <f t="shared" si="481"/>
        <v>#REF!</v>
      </c>
      <c r="H1239" s="269" t="e" cm="1">
        <f t="array" ref="H1239">IF( OR($U1239, NOT($V1239), $X1239), "",  $AF1239 &amp; INDEX(中文數值資料表, $AJ1239, 2) &amp; $AC1239)</f>
        <v>#REF!</v>
      </c>
      <c r="I1239" s="332" t="e">
        <f t="shared" si="482"/>
        <v>#REF!</v>
      </c>
      <c r="J1239" s="333" t="e">
        <f t="shared" si="483"/>
        <v>#REF!</v>
      </c>
      <c r="K1239" s="334" t="e">
        <f t="shared" si="484"/>
        <v>#REF!</v>
      </c>
      <c r="L1239" s="335" t="e">
        <f t="shared" si="485"/>
        <v>#REF!</v>
      </c>
      <c r="M1239" s="270" t="e">
        <f t="shared" ca="1" si="486"/>
        <v>#REF!</v>
      </c>
      <c r="N1239" s="270" t="e">
        <f t="shared" ca="1" si="487"/>
        <v>#REF!</v>
      </c>
      <c r="O1239" s="270" t="e">
        <f t="shared" ca="1" si="488"/>
        <v>#REF!</v>
      </c>
      <c r="P1239" s="270" t="e">
        <f t="shared" ca="1" si="501"/>
        <v>#REF!</v>
      </c>
      <c r="Q1239" s="270" t="e">
        <f t="shared" ca="1" si="501"/>
        <v>#REF!</v>
      </c>
      <c r="R1239" s="271" t="e">
        <f t="shared" ca="1" si="489"/>
        <v>#REF!</v>
      </c>
      <c r="S1239" s="271" t="e">
        <f t="shared" ca="1" si="490"/>
        <v>#REF!</v>
      </c>
      <c r="T1239" s="244"/>
      <c r="U1239" s="272" t="b">
        <f t="shared" si="491"/>
        <v>0</v>
      </c>
      <c r="V1239" s="272" t="e">
        <f t="shared" si="492"/>
        <v>#REF!</v>
      </c>
      <c r="W1239" s="272" t="e">
        <f t="shared" si="500"/>
        <v>#REF!</v>
      </c>
      <c r="X1239" s="272" t="e">
        <f t="shared" si="493"/>
        <v>#REF!</v>
      </c>
      <c r="Y1239" s="272" t="e">
        <f t="shared" si="494"/>
        <v>#REF!</v>
      </c>
      <c r="Z1239" s="298"/>
      <c r="AA1239" s="305" t="e">
        <f t="shared" si="495"/>
        <v>#REF!</v>
      </c>
      <c r="AB1239" s="301" t="e" cm="1">
        <f t="array" ref="AB1239">IF( $AA1239="", "", INDEX(聲母資料表, $AA1239, AB$5))</f>
        <v>#REF!</v>
      </c>
      <c r="AC1239" s="301" t="e" cm="1">
        <f t="array" ref="AC1239">IF( $AA1239="", "", INDEX(聲母資料表, $AA1239, AC$5))</f>
        <v>#REF!</v>
      </c>
      <c r="AD1239" s="305" t="e">
        <f t="shared" si="496"/>
        <v>#REF!</v>
      </c>
      <c r="AE1239" s="301" t="e" cm="1">
        <f t="array" ref="AE1239">IF( $X1239, "", INDEX(韻母資料表, AD1239, AE$5))</f>
        <v>#REF!</v>
      </c>
      <c r="AF1239" s="301" t="e" cm="1">
        <f t="array" ref="AF1239">IF( $X1239, "", INDEX(韻母資料表, AE1239, AF$5))</f>
        <v>#REF!</v>
      </c>
      <c r="AG1239" s="298"/>
      <c r="AH1239" s="301" t="e">
        <f t="array" ref="AH1239">IF( $X1239, "", IF( INDEX(韻母資料表, AD1239, $AH$5) = "入聲", TRUE, FALSE) )</f>
        <v>#REF!</v>
      </c>
      <c r="AI1239" s="302" t="e">
        <f t="shared" si="497"/>
        <v>#REF!</v>
      </c>
      <c r="AJ1239" s="302" t="e">
        <f t="shared" si="502"/>
        <v>#REF!</v>
      </c>
      <c r="AK1239" s="362" t="e">
        <f t="array" ref="AK1239">IF( $X1239, "", INDEX(韻母資料表, $AD1239, $AK$5))</f>
        <v>#REF!</v>
      </c>
      <c r="AL1239" s="362" t="e">
        <f t="array" ref="AL1239">IF($X1239, "", INDEX(白話字韻母八聲調資料表, $AE1239, $AJ1239))</f>
        <v>#REF!</v>
      </c>
      <c r="AM1239" s="298"/>
      <c r="AN1239" s="362" t="e" cm="1">
        <f t="array" ref="AN1239">IF($W1239, "", INDEX(聲母資料表, $AA1239, AN$5))</f>
        <v>#REF!</v>
      </c>
      <c r="AO1239" s="367" t="e" cm="1">
        <f t="array" ref="AO1239">IF($X1239, "", INDEX(韻母資料表, $AD1239, AO$5))</f>
        <v>#REF!</v>
      </c>
      <c r="AP1239" s="362" t="e" cm="1">
        <f t="array" ref="AP1239">IF($X1239, "", INDEX(台羅韻母八聲調資料表, $AE1239, $F1239))</f>
        <v>#REF!</v>
      </c>
      <c r="AQ1239" s="298"/>
      <c r="AR1239" s="302" t="e">
        <f t="array" ref="AR1239">IF($W1239, "", INDEX(聲母資料表, $AA1239, $AR$5))</f>
        <v>#REF!</v>
      </c>
      <c r="AS1239" s="303" t="e">
        <f t="array" ref="AS1239">IF($X1239, "", INDEX(韻母資料表, $AD1239, $AS$5))</f>
        <v>#REF!</v>
      </c>
      <c r="AT1239" s="302" t="e">
        <f t="array" ref="AT1239">IF($X1239, "", INDEX(閩拼韻母八聲調資料表, $AE1239, $AJ1239))</f>
        <v>#REF!</v>
      </c>
      <c r="AV1239" s="301" t="b">
        <f t="shared" si="499"/>
        <v>0</v>
      </c>
      <c r="AW1239" s="301" t="str">
        <f>IF( $AV1239, IFERROR( IF(MATCH( $E1239, 顎音化聲母!$H$9:$H$37, 0), TRUE, FALSE), FALSE), "")</f>
        <v/>
      </c>
      <c r="AX1239" s="301" t="str">
        <f t="array" ref="AX1239">IF( AND($AV1239, $AW1239), INDEX(顎音化聲母資料表, MATCH( $D1239 &amp; $E1239, 顎音化聲母!$L$5:$L$136, 0), 3), "")</f>
        <v/>
      </c>
      <c r="AY1239" s="301" t="e">
        <f t="shared" si="498"/>
        <v>#REF!</v>
      </c>
      <c r="AZ1239" s="362" t="e">
        <f t="array" ref="AZ1239">IF($AY1239="", "", IF( $AX1239&lt;&gt;"", $AX1239,INDEX(聲母資料表, $AY1239, $AZ$5)))</f>
        <v>#REF!</v>
      </c>
      <c r="BA1239" s="362" t="e">
        <f t="array" ref="BA1239">IF($X1239, "", INDEX(方音八音反切資料表, $AE1239, $AJ1239))</f>
        <v>#REF!</v>
      </c>
    </row>
    <row r="1240" spans="2:53">
      <c r="B1240" s="307">
        <f t="shared" si="480"/>
        <v>1233</v>
      </c>
      <c r="C1240" s="404" t="e">
        <f>MID(#REF!, B1240, 1)</f>
        <v>#REF!</v>
      </c>
      <c r="D1240" s="312"/>
      <c r="E1240" s="312"/>
      <c r="F1240" s="296"/>
      <c r="G1240" s="418" t="e">
        <f t="shared" si="481"/>
        <v>#REF!</v>
      </c>
      <c r="H1240" s="269" t="e" cm="1">
        <f t="array" ref="H1240">IF( OR($U1240, NOT($V1240), $X1240), "",  $AF1240 &amp; INDEX(中文數值資料表, $AJ1240, 2) &amp; $AC1240)</f>
        <v>#REF!</v>
      </c>
      <c r="I1240" s="332" t="e">
        <f t="shared" si="482"/>
        <v>#REF!</v>
      </c>
      <c r="J1240" s="333" t="e">
        <f t="shared" si="483"/>
        <v>#REF!</v>
      </c>
      <c r="K1240" s="334" t="e">
        <f t="shared" si="484"/>
        <v>#REF!</v>
      </c>
      <c r="L1240" s="335" t="e">
        <f t="shared" si="485"/>
        <v>#REF!</v>
      </c>
      <c r="M1240" s="270" t="e">
        <f t="shared" ca="1" si="486"/>
        <v>#REF!</v>
      </c>
      <c r="N1240" s="270" t="e">
        <f t="shared" ca="1" si="487"/>
        <v>#REF!</v>
      </c>
      <c r="O1240" s="270" t="e">
        <f t="shared" ca="1" si="488"/>
        <v>#REF!</v>
      </c>
      <c r="P1240" s="270" t="e">
        <f t="shared" ca="1" si="501"/>
        <v>#REF!</v>
      </c>
      <c r="Q1240" s="270" t="e">
        <f t="shared" ca="1" si="501"/>
        <v>#REF!</v>
      </c>
      <c r="R1240" s="271" t="e">
        <f t="shared" ca="1" si="489"/>
        <v>#REF!</v>
      </c>
      <c r="S1240" s="271" t="e">
        <f t="shared" ca="1" si="490"/>
        <v>#REF!</v>
      </c>
      <c r="T1240" s="244"/>
      <c r="U1240" s="272" t="b">
        <f t="shared" si="491"/>
        <v>0</v>
      </c>
      <c r="V1240" s="272" t="e">
        <f t="shared" si="492"/>
        <v>#REF!</v>
      </c>
      <c r="W1240" s="272" t="e">
        <f t="shared" si="500"/>
        <v>#REF!</v>
      </c>
      <c r="X1240" s="272" t="e">
        <f t="shared" si="493"/>
        <v>#REF!</v>
      </c>
      <c r="Y1240" s="272" t="e">
        <f t="shared" si="494"/>
        <v>#REF!</v>
      </c>
      <c r="Z1240" s="298"/>
      <c r="AA1240" s="305" t="e">
        <f t="shared" si="495"/>
        <v>#REF!</v>
      </c>
      <c r="AB1240" s="301" t="e" cm="1">
        <f t="array" ref="AB1240">IF( $AA1240="", "", INDEX(聲母資料表, $AA1240, AB$5))</f>
        <v>#REF!</v>
      </c>
      <c r="AC1240" s="301" t="e" cm="1">
        <f t="array" ref="AC1240">IF( $AA1240="", "", INDEX(聲母資料表, $AA1240, AC$5))</f>
        <v>#REF!</v>
      </c>
      <c r="AD1240" s="305" t="e">
        <f t="shared" si="496"/>
        <v>#REF!</v>
      </c>
      <c r="AE1240" s="301" t="e" cm="1">
        <f t="array" ref="AE1240">IF( $X1240, "", INDEX(韻母資料表, AD1240, AE$5))</f>
        <v>#REF!</v>
      </c>
      <c r="AF1240" s="301" t="e" cm="1">
        <f t="array" ref="AF1240">IF( $X1240, "", INDEX(韻母資料表, AE1240, AF$5))</f>
        <v>#REF!</v>
      </c>
      <c r="AG1240" s="298"/>
      <c r="AH1240" s="301" t="e">
        <f t="array" ref="AH1240">IF( $X1240, "", IF( INDEX(韻母資料表, AD1240, $AH$5) = "入聲", TRUE, FALSE) )</f>
        <v>#REF!</v>
      </c>
      <c r="AI1240" s="302" t="e">
        <f t="shared" si="497"/>
        <v>#REF!</v>
      </c>
      <c r="AJ1240" s="302" t="e">
        <f t="shared" si="502"/>
        <v>#REF!</v>
      </c>
      <c r="AK1240" s="362" t="e">
        <f t="array" ref="AK1240">IF( $X1240, "", INDEX(韻母資料表, $AD1240, $AK$5))</f>
        <v>#REF!</v>
      </c>
      <c r="AL1240" s="362" t="e">
        <f t="array" ref="AL1240">IF($X1240, "", INDEX(白話字韻母八聲調資料表, $AE1240, $AJ1240))</f>
        <v>#REF!</v>
      </c>
      <c r="AM1240" s="298"/>
      <c r="AN1240" s="362" t="e" cm="1">
        <f t="array" ref="AN1240">IF($W1240, "", INDEX(聲母資料表, $AA1240, AN$5))</f>
        <v>#REF!</v>
      </c>
      <c r="AO1240" s="367" t="e" cm="1">
        <f t="array" ref="AO1240">IF($X1240, "", INDEX(韻母資料表, $AD1240, AO$5))</f>
        <v>#REF!</v>
      </c>
      <c r="AP1240" s="362" t="e" cm="1">
        <f t="array" ref="AP1240">IF($X1240, "", INDEX(台羅韻母八聲調資料表, $AE1240, $F1240))</f>
        <v>#REF!</v>
      </c>
      <c r="AQ1240" s="298"/>
      <c r="AR1240" s="302" t="e">
        <f t="array" ref="AR1240">IF($W1240, "", INDEX(聲母資料表, $AA1240, $AR$5))</f>
        <v>#REF!</v>
      </c>
      <c r="AS1240" s="303" t="e">
        <f t="array" ref="AS1240">IF($X1240, "", INDEX(韻母資料表, $AD1240, $AS$5))</f>
        <v>#REF!</v>
      </c>
      <c r="AT1240" s="302" t="e">
        <f t="array" ref="AT1240">IF($X1240, "", INDEX(閩拼韻母八聲調資料表, $AE1240, $AJ1240))</f>
        <v>#REF!</v>
      </c>
      <c r="AV1240" s="301" t="b">
        <f t="shared" si="499"/>
        <v>0</v>
      </c>
      <c r="AW1240" s="301" t="str">
        <f>IF( $AV1240, IFERROR( IF(MATCH( $E1240, 顎音化聲母!$H$9:$H$37, 0), TRUE, FALSE), FALSE), "")</f>
        <v/>
      </c>
      <c r="AX1240" s="301" t="str">
        <f t="array" ref="AX1240">IF( AND($AV1240, $AW1240), INDEX(顎音化聲母資料表, MATCH( $D1240 &amp; $E1240, 顎音化聲母!$L$5:$L$136, 0), 3), "")</f>
        <v/>
      </c>
      <c r="AY1240" s="301" t="e">
        <f t="shared" si="498"/>
        <v>#REF!</v>
      </c>
      <c r="AZ1240" s="362" t="e">
        <f t="array" ref="AZ1240">IF($AY1240="", "", IF( $AX1240&lt;&gt;"", $AX1240,INDEX(聲母資料表, $AY1240, $AZ$5)))</f>
        <v>#REF!</v>
      </c>
      <c r="BA1240" s="362" t="e">
        <f t="array" ref="BA1240">IF($X1240, "", INDEX(方音八音反切資料表, $AE1240, $AJ1240))</f>
        <v>#REF!</v>
      </c>
    </row>
    <row r="1241" spans="2:53">
      <c r="B1241" s="307">
        <f t="shared" si="480"/>
        <v>1234</v>
      </c>
      <c r="C1241" s="404" t="e">
        <f>MID(#REF!, B1241, 1)</f>
        <v>#REF!</v>
      </c>
      <c r="D1241" s="312"/>
      <c r="E1241" s="312"/>
      <c r="F1241" s="296"/>
      <c r="G1241" s="418" t="e">
        <f t="shared" si="481"/>
        <v>#REF!</v>
      </c>
      <c r="H1241" s="269" t="e" cm="1">
        <f t="array" ref="H1241">IF( OR($U1241, NOT($V1241), $X1241), "",  $AF1241 &amp; INDEX(中文數值資料表, $AJ1241, 2) &amp; $AC1241)</f>
        <v>#REF!</v>
      </c>
      <c r="I1241" s="332" t="e">
        <f t="shared" si="482"/>
        <v>#REF!</v>
      </c>
      <c r="J1241" s="333" t="e">
        <f t="shared" si="483"/>
        <v>#REF!</v>
      </c>
      <c r="K1241" s="334" t="e">
        <f t="shared" si="484"/>
        <v>#REF!</v>
      </c>
      <c r="L1241" s="335" t="e">
        <f t="shared" si="485"/>
        <v>#REF!</v>
      </c>
      <c r="M1241" s="270" t="e">
        <f t="shared" ca="1" si="486"/>
        <v>#REF!</v>
      </c>
      <c r="N1241" s="270" t="e">
        <f t="shared" ca="1" si="487"/>
        <v>#REF!</v>
      </c>
      <c r="O1241" s="270" t="e">
        <f t="shared" ca="1" si="488"/>
        <v>#REF!</v>
      </c>
      <c r="P1241" s="270" t="e">
        <f t="shared" ca="1" si="501"/>
        <v>#REF!</v>
      </c>
      <c r="Q1241" s="270" t="e">
        <f t="shared" ca="1" si="501"/>
        <v>#REF!</v>
      </c>
      <c r="R1241" s="271" t="e">
        <f t="shared" ca="1" si="489"/>
        <v>#REF!</v>
      </c>
      <c r="S1241" s="271" t="e">
        <f t="shared" ca="1" si="490"/>
        <v>#REF!</v>
      </c>
      <c r="T1241" s="244"/>
      <c r="U1241" s="272" t="b">
        <f t="shared" si="491"/>
        <v>0</v>
      </c>
      <c r="V1241" s="272" t="e">
        <f t="shared" si="492"/>
        <v>#REF!</v>
      </c>
      <c r="W1241" s="272" t="e">
        <f t="shared" si="500"/>
        <v>#REF!</v>
      </c>
      <c r="X1241" s="272" t="e">
        <f t="shared" si="493"/>
        <v>#REF!</v>
      </c>
      <c r="Y1241" s="272" t="e">
        <f t="shared" si="494"/>
        <v>#REF!</v>
      </c>
      <c r="Z1241" s="298"/>
      <c r="AA1241" s="305" t="e">
        <f t="shared" si="495"/>
        <v>#REF!</v>
      </c>
      <c r="AB1241" s="301" t="e" cm="1">
        <f t="array" ref="AB1241">IF( $AA1241="", "", INDEX(聲母資料表, $AA1241, AB$5))</f>
        <v>#REF!</v>
      </c>
      <c r="AC1241" s="301" t="e" cm="1">
        <f t="array" ref="AC1241">IF( $AA1241="", "", INDEX(聲母資料表, $AA1241, AC$5))</f>
        <v>#REF!</v>
      </c>
      <c r="AD1241" s="305" t="e">
        <f t="shared" si="496"/>
        <v>#REF!</v>
      </c>
      <c r="AE1241" s="301" t="e" cm="1">
        <f t="array" ref="AE1241">IF( $X1241, "", INDEX(韻母資料表, AD1241, AE$5))</f>
        <v>#REF!</v>
      </c>
      <c r="AF1241" s="301" t="e" cm="1">
        <f t="array" ref="AF1241">IF( $X1241, "", INDEX(韻母資料表, AE1241, AF$5))</f>
        <v>#REF!</v>
      </c>
      <c r="AG1241" s="298"/>
      <c r="AH1241" s="301" t="e">
        <f t="array" ref="AH1241">IF( $X1241, "", IF( INDEX(韻母資料表, AD1241, $AH$5) = "入聲", TRUE, FALSE) )</f>
        <v>#REF!</v>
      </c>
      <c r="AI1241" s="302" t="e">
        <f t="shared" si="497"/>
        <v>#REF!</v>
      </c>
      <c r="AJ1241" s="302" t="e">
        <f t="shared" si="502"/>
        <v>#REF!</v>
      </c>
      <c r="AK1241" s="362" t="e">
        <f t="array" ref="AK1241">IF( $X1241, "", INDEX(韻母資料表, $AD1241, $AK$5))</f>
        <v>#REF!</v>
      </c>
      <c r="AL1241" s="362" t="e">
        <f t="array" ref="AL1241">IF($X1241, "", INDEX(白話字韻母八聲調資料表, $AE1241, $AJ1241))</f>
        <v>#REF!</v>
      </c>
      <c r="AM1241" s="298"/>
      <c r="AN1241" s="362" t="e" cm="1">
        <f t="array" ref="AN1241">IF($W1241, "", INDEX(聲母資料表, $AA1241, AN$5))</f>
        <v>#REF!</v>
      </c>
      <c r="AO1241" s="367" t="e" cm="1">
        <f t="array" ref="AO1241">IF($X1241, "", INDEX(韻母資料表, $AD1241, AO$5))</f>
        <v>#REF!</v>
      </c>
      <c r="AP1241" s="362" t="e" cm="1">
        <f t="array" ref="AP1241">IF($X1241, "", INDEX(台羅韻母八聲調資料表, $AE1241, $F1241))</f>
        <v>#REF!</v>
      </c>
      <c r="AQ1241" s="298"/>
      <c r="AR1241" s="302" t="e">
        <f t="array" ref="AR1241">IF($W1241, "", INDEX(聲母資料表, $AA1241, $AR$5))</f>
        <v>#REF!</v>
      </c>
      <c r="AS1241" s="303" t="e">
        <f t="array" ref="AS1241">IF($X1241, "", INDEX(韻母資料表, $AD1241, $AS$5))</f>
        <v>#REF!</v>
      </c>
      <c r="AT1241" s="302" t="e">
        <f t="array" ref="AT1241">IF($X1241, "", INDEX(閩拼韻母八聲調資料表, $AE1241, $AJ1241))</f>
        <v>#REF!</v>
      </c>
      <c r="AV1241" s="301" t="b">
        <f t="shared" si="499"/>
        <v>0</v>
      </c>
      <c r="AW1241" s="301" t="str">
        <f>IF( $AV1241, IFERROR( IF(MATCH( $E1241, 顎音化聲母!$H$9:$H$37, 0), TRUE, FALSE), FALSE), "")</f>
        <v/>
      </c>
      <c r="AX1241" s="301" t="str">
        <f t="array" ref="AX1241">IF( AND($AV1241, $AW1241), INDEX(顎音化聲母資料表, MATCH( $D1241 &amp; $E1241, 顎音化聲母!$L$5:$L$136, 0), 3), "")</f>
        <v/>
      </c>
      <c r="AY1241" s="301" t="e">
        <f t="shared" si="498"/>
        <v>#REF!</v>
      </c>
      <c r="AZ1241" s="362" t="e">
        <f t="array" ref="AZ1241">IF($AY1241="", "", IF( $AX1241&lt;&gt;"", $AX1241,INDEX(聲母資料表, $AY1241, $AZ$5)))</f>
        <v>#REF!</v>
      </c>
      <c r="BA1241" s="362" t="e">
        <f t="array" ref="BA1241">IF($X1241, "", INDEX(方音八音反切資料表, $AE1241, $AJ1241))</f>
        <v>#REF!</v>
      </c>
    </row>
    <row r="1242" spans="2:53">
      <c r="B1242" s="307">
        <f t="shared" si="480"/>
        <v>1235</v>
      </c>
      <c r="C1242" s="404" t="e">
        <f>MID(#REF!, B1242, 1)</f>
        <v>#REF!</v>
      </c>
      <c r="D1242" s="312"/>
      <c r="E1242" s="312"/>
      <c r="F1242" s="296"/>
      <c r="G1242" s="418" t="e">
        <f t="shared" si="481"/>
        <v>#REF!</v>
      </c>
      <c r="H1242" s="269" t="e" cm="1">
        <f t="array" ref="H1242">IF( OR($U1242, NOT($V1242), $X1242), "",  $AF1242 &amp; INDEX(中文數值資料表, $AJ1242, 2) &amp; $AC1242)</f>
        <v>#REF!</v>
      </c>
      <c r="I1242" s="332" t="e">
        <f t="shared" si="482"/>
        <v>#REF!</v>
      </c>
      <c r="J1242" s="333" t="e">
        <f t="shared" si="483"/>
        <v>#REF!</v>
      </c>
      <c r="K1242" s="334" t="e">
        <f t="shared" si="484"/>
        <v>#REF!</v>
      </c>
      <c r="L1242" s="335" t="e">
        <f t="shared" si="485"/>
        <v>#REF!</v>
      </c>
      <c r="M1242" s="270" t="e">
        <f t="shared" ca="1" si="486"/>
        <v>#REF!</v>
      </c>
      <c r="N1242" s="270" t="e">
        <f t="shared" ca="1" si="487"/>
        <v>#REF!</v>
      </c>
      <c r="O1242" s="270" t="e">
        <f t="shared" ca="1" si="488"/>
        <v>#REF!</v>
      </c>
      <c r="P1242" s="270" t="e">
        <f t="shared" ca="1" si="501"/>
        <v>#REF!</v>
      </c>
      <c r="Q1242" s="270" t="e">
        <f t="shared" ca="1" si="501"/>
        <v>#REF!</v>
      </c>
      <c r="R1242" s="271" t="e">
        <f t="shared" ca="1" si="489"/>
        <v>#REF!</v>
      </c>
      <c r="S1242" s="271" t="e">
        <f t="shared" ca="1" si="490"/>
        <v>#REF!</v>
      </c>
      <c r="T1242" s="244"/>
      <c r="U1242" s="272" t="b">
        <f t="shared" si="491"/>
        <v>0</v>
      </c>
      <c r="V1242" s="272" t="e">
        <f t="shared" si="492"/>
        <v>#REF!</v>
      </c>
      <c r="W1242" s="272" t="e">
        <f t="shared" si="500"/>
        <v>#REF!</v>
      </c>
      <c r="X1242" s="272" t="e">
        <f t="shared" si="493"/>
        <v>#REF!</v>
      </c>
      <c r="Y1242" s="272" t="e">
        <f t="shared" si="494"/>
        <v>#REF!</v>
      </c>
      <c r="Z1242" s="298"/>
      <c r="AA1242" s="305" t="e">
        <f t="shared" si="495"/>
        <v>#REF!</v>
      </c>
      <c r="AB1242" s="301" t="e" cm="1">
        <f t="array" ref="AB1242">IF( $AA1242="", "", INDEX(聲母資料表, $AA1242, AB$5))</f>
        <v>#REF!</v>
      </c>
      <c r="AC1242" s="301" t="e" cm="1">
        <f t="array" ref="AC1242">IF( $AA1242="", "", INDEX(聲母資料表, $AA1242, AC$5))</f>
        <v>#REF!</v>
      </c>
      <c r="AD1242" s="305" t="e">
        <f t="shared" si="496"/>
        <v>#REF!</v>
      </c>
      <c r="AE1242" s="301" t="e" cm="1">
        <f t="array" ref="AE1242">IF( $X1242, "", INDEX(韻母資料表, AD1242, AE$5))</f>
        <v>#REF!</v>
      </c>
      <c r="AF1242" s="301" t="e" cm="1">
        <f t="array" ref="AF1242">IF( $X1242, "", INDEX(韻母資料表, AE1242, AF$5))</f>
        <v>#REF!</v>
      </c>
      <c r="AG1242" s="298"/>
      <c r="AH1242" s="301" t="e">
        <f t="array" ref="AH1242">IF( $X1242, "", IF( INDEX(韻母資料表, AD1242, $AH$5) = "入聲", TRUE, FALSE) )</f>
        <v>#REF!</v>
      </c>
      <c r="AI1242" s="302" t="e">
        <f t="shared" si="497"/>
        <v>#REF!</v>
      </c>
      <c r="AJ1242" s="302" t="e">
        <f t="shared" si="502"/>
        <v>#REF!</v>
      </c>
      <c r="AK1242" s="362" t="e">
        <f t="array" ref="AK1242">IF( $X1242, "", INDEX(韻母資料表, $AD1242, $AK$5))</f>
        <v>#REF!</v>
      </c>
      <c r="AL1242" s="362" t="e">
        <f t="array" ref="AL1242">IF($X1242, "", INDEX(白話字韻母八聲調資料表, $AE1242, $AJ1242))</f>
        <v>#REF!</v>
      </c>
      <c r="AM1242" s="298"/>
      <c r="AN1242" s="362" t="e" cm="1">
        <f t="array" ref="AN1242">IF($W1242, "", INDEX(聲母資料表, $AA1242, AN$5))</f>
        <v>#REF!</v>
      </c>
      <c r="AO1242" s="367" t="e" cm="1">
        <f t="array" ref="AO1242">IF($X1242, "", INDEX(韻母資料表, $AD1242, AO$5))</f>
        <v>#REF!</v>
      </c>
      <c r="AP1242" s="362" t="e" cm="1">
        <f t="array" ref="AP1242">IF($X1242, "", INDEX(台羅韻母八聲調資料表, $AE1242, $F1242))</f>
        <v>#REF!</v>
      </c>
      <c r="AQ1242" s="298"/>
      <c r="AR1242" s="302" t="e">
        <f t="array" ref="AR1242">IF($W1242, "", INDEX(聲母資料表, $AA1242, $AR$5))</f>
        <v>#REF!</v>
      </c>
      <c r="AS1242" s="303" t="e">
        <f t="array" ref="AS1242">IF($X1242, "", INDEX(韻母資料表, $AD1242, $AS$5))</f>
        <v>#REF!</v>
      </c>
      <c r="AT1242" s="302" t="e">
        <f t="array" ref="AT1242">IF($X1242, "", INDEX(閩拼韻母八聲調資料表, $AE1242, $AJ1242))</f>
        <v>#REF!</v>
      </c>
      <c r="AV1242" s="301" t="b">
        <f t="shared" si="499"/>
        <v>0</v>
      </c>
      <c r="AW1242" s="301" t="str">
        <f>IF( $AV1242, IFERROR( IF(MATCH( $E1242, 顎音化聲母!$H$9:$H$37, 0), TRUE, FALSE), FALSE), "")</f>
        <v/>
      </c>
      <c r="AX1242" s="301" t="str">
        <f t="array" ref="AX1242">IF( AND($AV1242, $AW1242), INDEX(顎音化聲母資料表, MATCH( $D1242 &amp; $E1242, 顎音化聲母!$L$5:$L$136, 0), 3), "")</f>
        <v/>
      </c>
      <c r="AY1242" s="301" t="e">
        <f t="shared" si="498"/>
        <v>#REF!</v>
      </c>
      <c r="AZ1242" s="362" t="e">
        <f t="array" ref="AZ1242">IF($AY1242="", "", IF( $AX1242&lt;&gt;"", $AX1242,INDEX(聲母資料表, $AY1242, $AZ$5)))</f>
        <v>#REF!</v>
      </c>
      <c r="BA1242" s="362" t="e">
        <f t="array" ref="BA1242">IF($X1242, "", INDEX(方音八音反切資料表, $AE1242, $AJ1242))</f>
        <v>#REF!</v>
      </c>
    </row>
    <row r="1243" spans="2:53">
      <c r="B1243" s="307">
        <f t="shared" si="480"/>
        <v>1236</v>
      </c>
      <c r="C1243" s="404" t="e">
        <f>MID(#REF!, B1243, 1)</f>
        <v>#REF!</v>
      </c>
      <c r="D1243" s="312"/>
      <c r="E1243" s="312"/>
      <c r="F1243" s="296"/>
      <c r="G1243" s="418" t="e">
        <f t="shared" si="481"/>
        <v>#REF!</v>
      </c>
      <c r="H1243" s="269" t="e" cm="1">
        <f t="array" ref="H1243">IF( OR($U1243, NOT($V1243), $X1243), "",  $AF1243 &amp; INDEX(中文數值資料表, $AJ1243, 2) &amp; $AC1243)</f>
        <v>#REF!</v>
      </c>
      <c r="I1243" s="332" t="e">
        <f t="shared" si="482"/>
        <v>#REF!</v>
      </c>
      <c r="J1243" s="333" t="e">
        <f t="shared" si="483"/>
        <v>#REF!</v>
      </c>
      <c r="K1243" s="334" t="e">
        <f t="shared" si="484"/>
        <v>#REF!</v>
      </c>
      <c r="L1243" s="335" t="e">
        <f t="shared" si="485"/>
        <v>#REF!</v>
      </c>
      <c r="M1243" s="270" t="e">
        <f t="shared" ca="1" si="486"/>
        <v>#REF!</v>
      </c>
      <c r="N1243" s="270" t="e">
        <f t="shared" ca="1" si="487"/>
        <v>#REF!</v>
      </c>
      <c r="O1243" s="270" t="e">
        <f t="shared" ca="1" si="488"/>
        <v>#REF!</v>
      </c>
      <c r="P1243" s="270" t="e">
        <f t="shared" ca="1" si="501"/>
        <v>#REF!</v>
      </c>
      <c r="Q1243" s="270" t="e">
        <f t="shared" ca="1" si="501"/>
        <v>#REF!</v>
      </c>
      <c r="R1243" s="271" t="e">
        <f t="shared" ca="1" si="489"/>
        <v>#REF!</v>
      </c>
      <c r="S1243" s="271" t="e">
        <f t="shared" ca="1" si="490"/>
        <v>#REF!</v>
      </c>
      <c r="T1243" s="244"/>
      <c r="U1243" s="272" t="b">
        <f t="shared" si="491"/>
        <v>0</v>
      </c>
      <c r="V1243" s="272" t="e">
        <f t="shared" si="492"/>
        <v>#REF!</v>
      </c>
      <c r="W1243" s="272" t="e">
        <f t="shared" si="500"/>
        <v>#REF!</v>
      </c>
      <c r="X1243" s="272" t="e">
        <f t="shared" si="493"/>
        <v>#REF!</v>
      </c>
      <c r="Y1243" s="272" t="e">
        <f t="shared" si="494"/>
        <v>#REF!</v>
      </c>
      <c r="Z1243" s="298"/>
      <c r="AA1243" s="305" t="e">
        <f t="shared" si="495"/>
        <v>#REF!</v>
      </c>
      <c r="AB1243" s="301" t="e" cm="1">
        <f t="array" ref="AB1243">IF( $AA1243="", "", INDEX(聲母資料表, $AA1243, AB$5))</f>
        <v>#REF!</v>
      </c>
      <c r="AC1243" s="301" t="e" cm="1">
        <f t="array" ref="AC1243">IF( $AA1243="", "", INDEX(聲母資料表, $AA1243, AC$5))</f>
        <v>#REF!</v>
      </c>
      <c r="AD1243" s="305" t="e">
        <f t="shared" si="496"/>
        <v>#REF!</v>
      </c>
      <c r="AE1243" s="301" t="e" cm="1">
        <f t="array" ref="AE1243">IF( $X1243, "", INDEX(韻母資料表, AD1243, AE$5))</f>
        <v>#REF!</v>
      </c>
      <c r="AF1243" s="301" t="e" cm="1">
        <f t="array" ref="AF1243">IF( $X1243, "", INDEX(韻母資料表, AE1243, AF$5))</f>
        <v>#REF!</v>
      </c>
      <c r="AG1243" s="298"/>
      <c r="AH1243" s="301" t="e">
        <f t="array" ref="AH1243">IF( $X1243, "", IF( INDEX(韻母資料表, AD1243, $AH$5) = "入聲", TRUE, FALSE) )</f>
        <v>#REF!</v>
      </c>
      <c r="AI1243" s="302" t="e">
        <f t="shared" si="497"/>
        <v>#REF!</v>
      </c>
      <c r="AJ1243" s="302" t="e">
        <f t="shared" si="502"/>
        <v>#REF!</v>
      </c>
      <c r="AK1243" s="362" t="e">
        <f t="array" ref="AK1243">IF( $X1243, "", INDEX(韻母資料表, $AD1243, $AK$5))</f>
        <v>#REF!</v>
      </c>
      <c r="AL1243" s="362" t="e">
        <f t="array" ref="AL1243">IF($X1243, "", INDEX(白話字韻母八聲調資料表, $AE1243, $AJ1243))</f>
        <v>#REF!</v>
      </c>
      <c r="AM1243" s="298"/>
      <c r="AN1243" s="362" t="e" cm="1">
        <f t="array" ref="AN1243">IF($W1243, "", INDEX(聲母資料表, $AA1243, AN$5))</f>
        <v>#REF!</v>
      </c>
      <c r="AO1243" s="367" t="e" cm="1">
        <f t="array" ref="AO1243">IF($X1243, "", INDEX(韻母資料表, $AD1243, AO$5))</f>
        <v>#REF!</v>
      </c>
      <c r="AP1243" s="362" t="e" cm="1">
        <f t="array" ref="AP1243">IF($X1243, "", INDEX(台羅韻母八聲調資料表, $AE1243, $F1243))</f>
        <v>#REF!</v>
      </c>
      <c r="AQ1243" s="298"/>
      <c r="AR1243" s="302" t="e">
        <f t="array" ref="AR1243">IF($W1243, "", INDEX(聲母資料表, $AA1243, $AR$5))</f>
        <v>#REF!</v>
      </c>
      <c r="AS1243" s="303" t="e">
        <f t="array" ref="AS1243">IF($X1243, "", INDEX(韻母資料表, $AD1243, $AS$5))</f>
        <v>#REF!</v>
      </c>
      <c r="AT1243" s="302" t="e">
        <f t="array" ref="AT1243">IF($X1243, "", INDEX(閩拼韻母八聲調資料表, $AE1243, $AJ1243))</f>
        <v>#REF!</v>
      </c>
      <c r="AV1243" s="301" t="b">
        <f t="shared" si="499"/>
        <v>0</v>
      </c>
      <c r="AW1243" s="301" t="str">
        <f>IF( $AV1243, IFERROR( IF(MATCH( $E1243, 顎音化聲母!$H$9:$H$37, 0), TRUE, FALSE), FALSE), "")</f>
        <v/>
      </c>
      <c r="AX1243" s="301" t="str">
        <f t="array" ref="AX1243">IF( AND($AV1243, $AW1243), INDEX(顎音化聲母資料表, MATCH( $D1243 &amp; $E1243, 顎音化聲母!$L$5:$L$136, 0), 3), "")</f>
        <v/>
      </c>
      <c r="AY1243" s="301" t="e">
        <f t="shared" si="498"/>
        <v>#REF!</v>
      </c>
      <c r="AZ1243" s="362" t="e">
        <f t="array" ref="AZ1243">IF($AY1243="", "", IF( $AX1243&lt;&gt;"", $AX1243,INDEX(聲母資料表, $AY1243, $AZ$5)))</f>
        <v>#REF!</v>
      </c>
      <c r="BA1243" s="362" t="e">
        <f t="array" ref="BA1243">IF($X1243, "", INDEX(方音八音反切資料表, $AE1243, $AJ1243))</f>
        <v>#REF!</v>
      </c>
    </row>
    <row r="1244" spans="2:53">
      <c r="B1244" s="307">
        <f t="shared" si="480"/>
        <v>1237</v>
      </c>
      <c r="C1244" s="404" t="e">
        <f>MID(#REF!, B1244, 1)</f>
        <v>#REF!</v>
      </c>
      <c r="D1244" s="312"/>
      <c r="E1244" s="312"/>
      <c r="F1244" s="296"/>
      <c r="G1244" s="418" t="e">
        <f t="shared" si="481"/>
        <v>#REF!</v>
      </c>
      <c r="H1244" s="269" t="e" cm="1">
        <f t="array" ref="H1244">IF( OR($U1244, NOT($V1244), $X1244), "",  $AF1244 &amp; INDEX(中文數值資料表, $AJ1244, 2) &amp; $AC1244)</f>
        <v>#REF!</v>
      </c>
      <c r="I1244" s="332" t="e">
        <f t="shared" si="482"/>
        <v>#REF!</v>
      </c>
      <c r="J1244" s="333" t="e">
        <f t="shared" si="483"/>
        <v>#REF!</v>
      </c>
      <c r="K1244" s="334" t="e">
        <f t="shared" si="484"/>
        <v>#REF!</v>
      </c>
      <c r="L1244" s="335" t="e">
        <f t="shared" si="485"/>
        <v>#REF!</v>
      </c>
      <c r="M1244" s="270" t="e">
        <f t="shared" ca="1" si="486"/>
        <v>#REF!</v>
      </c>
      <c r="N1244" s="270" t="e">
        <f t="shared" ca="1" si="487"/>
        <v>#REF!</v>
      </c>
      <c r="O1244" s="270" t="e">
        <f t="shared" ca="1" si="488"/>
        <v>#REF!</v>
      </c>
      <c r="P1244" s="270" t="e">
        <f t="shared" ca="1" si="501"/>
        <v>#REF!</v>
      </c>
      <c r="Q1244" s="270" t="e">
        <f t="shared" ca="1" si="501"/>
        <v>#REF!</v>
      </c>
      <c r="R1244" s="271" t="e">
        <f t="shared" ca="1" si="489"/>
        <v>#REF!</v>
      </c>
      <c r="S1244" s="271" t="e">
        <f t="shared" ca="1" si="490"/>
        <v>#REF!</v>
      </c>
      <c r="T1244" s="244"/>
      <c r="U1244" s="272" t="b">
        <f t="shared" si="491"/>
        <v>0</v>
      </c>
      <c r="V1244" s="272" t="e">
        <f t="shared" si="492"/>
        <v>#REF!</v>
      </c>
      <c r="W1244" s="272" t="e">
        <f t="shared" si="500"/>
        <v>#REF!</v>
      </c>
      <c r="X1244" s="272" t="e">
        <f t="shared" si="493"/>
        <v>#REF!</v>
      </c>
      <c r="Y1244" s="272" t="e">
        <f t="shared" si="494"/>
        <v>#REF!</v>
      </c>
      <c r="Z1244" s="298"/>
      <c r="AA1244" s="305" t="e">
        <f t="shared" si="495"/>
        <v>#REF!</v>
      </c>
      <c r="AB1244" s="301" t="e" cm="1">
        <f t="array" ref="AB1244">IF( $AA1244="", "", INDEX(聲母資料表, $AA1244, AB$5))</f>
        <v>#REF!</v>
      </c>
      <c r="AC1244" s="301" t="e" cm="1">
        <f t="array" ref="AC1244">IF( $AA1244="", "", INDEX(聲母資料表, $AA1244, AC$5))</f>
        <v>#REF!</v>
      </c>
      <c r="AD1244" s="305" t="e">
        <f t="shared" si="496"/>
        <v>#REF!</v>
      </c>
      <c r="AE1244" s="301" t="e" cm="1">
        <f t="array" ref="AE1244">IF( $X1244, "", INDEX(韻母資料表, AD1244, AE$5))</f>
        <v>#REF!</v>
      </c>
      <c r="AF1244" s="301" t="e" cm="1">
        <f t="array" ref="AF1244">IF( $X1244, "", INDEX(韻母資料表, AE1244, AF$5))</f>
        <v>#REF!</v>
      </c>
      <c r="AG1244" s="298"/>
      <c r="AH1244" s="301" t="e">
        <f t="array" ref="AH1244">IF( $X1244, "", IF( INDEX(韻母資料表, AD1244, $AH$5) = "入聲", TRUE, FALSE) )</f>
        <v>#REF!</v>
      </c>
      <c r="AI1244" s="302" t="e">
        <f t="shared" si="497"/>
        <v>#REF!</v>
      </c>
      <c r="AJ1244" s="302" t="e">
        <f t="shared" si="502"/>
        <v>#REF!</v>
      </c>
      <c r="AK1244" s="362" t="e">
        <f t="array" ref="AK1244">IF( $X1244, "", INDEX(韻母資料表, $AD1244, $AK$5))</f>
        <v>#REF!</v>
      </c>
      <c r="AL1244" s="362" t="e">
        <f t="array" ref="AL1244">IF($X1244, "", INDEX(白話字韻母八聲調資料表, $AE1244, $AJ1244))</f>
        <v>#REF!</v>
      </c>
      <c r="AM1244" s="298"/>
      <c r="AN1244" s="362" t="e" cm="1">
        <f t="array" ref="AN1244">IF($W1244, "", INDEX(聲母資料表, $AA1244, AN$5))</f>
        <v>#REF!</v>
      </c>
      <c r="AO1244" s="367" t="e" cm="1">
        <f t="array" ref="AO1244">IF($X1244, "", INDEX(韻母資料表, $AD1244, AO$5))</f>
        <v>#REF!</v>
      </c>
      <c r="AP1244" s="362" t="e" cm="1">
        <f t="array" ref="AP1244">IF($X1244, "", INDEX(台羅韻母八聲調資料表, $AE1244, $F1244))</f>
        <v>#REF!</v>
      </c>
      <c r="AQ1244" s="298"/>
      <c r="AR1244" s="302" t="e">
        <f t="array" ref="AR1244">IF($W1244, "", INDEX(聲母資料表, $AA1244, $AR$5))</f>
        <v>#REF!</v>
      </c>
      <c r="AS1244" s="303" t="e">
        <f t="array" ref="AS1244">IF($X1244, "", INDEX(韻母資料表, $AD1244, $AS$5))</f>
        <v>#REF!</v>
      </c>
      <c r="AT1244" s="302" t="e">
        <f t="array" ref="AT1244">IF($X1244, "", INDEX(閩拼韻母八聲調資料表, $AE1244, $AJ1244))</f>
        <v>#REF!</v>
      </c>
      <c r="AV1244" s="301" t="b">
        <f t="shared" si="499"/>
        <v>0</v>
      </c>
      <c r="AW1244" s="301" t="str">
        <f>IF( $AV1244, IFERROR( IF(MATCH( $E1244, 顎音化聲母!$H$9:$H$37, 0), TRUE, FALSE), FALSE), "")</f>
        <v/>
      </c>
      <c r="AX1244" s="301" t="str">
        <f t="array" ref="AX1244">IF( AND($AV1244, $AW1244), INDEX(顎音化聲母資料表, MATCH( $D1244 &amp; $E1244, 顎音化聲母!$L$5:$L$136, 0), 3), "")</f>
        <v/>
      </c>
      <c r="AY1244" s="301" t="e">
        <f t="shared" si="498"/>
        <v>#REF!</v>
      </c>
      <c r="AZ1244" s="362" t="e">
        <f t="array" ref="AZ1244">IF($AY1244="", "", IF( $AX1244&lt;&gt;"", $AX1244,INDEX(聲母資料表, $AY1244, $AZ$5)))</f>
        <v>#REF!</v>
      </c>
      <c r="BA1244" s="362" t="e">
        <f t="array" ref="BA1244">IF($X1244, "", INDEX(方音八音反切資料表, $AE1244, $AJ1244))</f>
        <v>#REF!</v>
      </c>
    </row>
    <row r="1245" spans="2:53">
      <c r="B1245" s="307">
        <f t="shared" si="480"/>
        <v>1238</v>
      </c>
      <c r="C1245" s="404" t="e">
        <f>MID(#REF!, B1245, 1)</f>
        <v>#REF!</v>
      </c>
      <c r="D1245" s="312"/>
      <c r="E1245" s="312"/>
      <c r="F1245" s="296"/>
      <c r="G1245" s="418" t="e">
        <f t="shared" si="481"/>
        <v>#REF!</v>
      </c>
      <c r="H1245" s="269" t="e" cm="1">
        <f t="array" ref="H1245">IF( OR($U1245, NOT($V1245), $X1245), "",  $AF1245 &amp; INDEX(中文數值資料表, $AJ1245, 2) &amp; $AC1245)</f>
        <v>#REF!</v>
      </c>
      <c r="I1245" s="332" t="e">
        <f t="shared" si="482"/>
        <v>#REF!</v>
      </c>
      <c r="J1245" s="333" t="e">
        <f t="shared" si="483"/>
        <v>#REF!</v>
      </c>
      <c r="K1245" s="334" t="e">
        <f t="shared" si="484"/>
        <v>#REF!</v>
      </c>
      <c r="L1245" s="335" t="e">
        <f t="shared" si="485"/>
        <v>#REF!</v>
      </c>
      <c r="M1245" s="270" t="e">
        <f t="shared" ca="1" si="486"/>
        <v>#REF!</v>
      </c>
      <c r="N1245" s="270" t="e">
        <f t="shared" ca="1" si="487"/>
        <v>#REF!</v>
      </c>
      <c r="O1245" s="270" t="e">
        <f t="shared" ca="1" si="488"/>
        <v>#REF!</v>
      </c>
      <c r="P1245" s="270" t="e">
        <f t="shared" ca="1" si="501"/>
        <v>#REF!</v>
      </c>
      <c r="Q1245" s="270" t="e">
        <f t="shared" ca="1" si="501"/>
        <v>#REF!</v>
      </c>
      <c r="R1245" s="271" t="e">
        <f t="shared" ca="1" si="489"/>
        <v>#REF!</v>
      </c>
      <c r="S1245" s="271" t="e">
        <f t="shared" ca="1" si="490"/>
        <v>#REF!</v>
      </c>
      <c r="T1245" s="244"/>
      <c r="U1245" s="272" t="b">
        <f t="shared" si="491"/>
        <v>0</v>
      </c>
      <c r="V1245" s="272" t="e">
        <f t="shared" si="492"/>
        <v>#REF!</v>
      </c>
      <c r="W1245" s="272" t="e">
        <f t="shared" si="500"/>
        <v>#REF!</v>
      </c>
      <c r="X1245" s="272" t="e">
        <f t="shared" si="493"/>
        <v>#REF!</v>
      </c>
      <c r="Y1245" s="272" t="e">
        <f t="shared" si="494"/>
        <v>#REF!</v>
      </c>
      <c r="Z1245" s="298"/>
      <c r="AA1245" s="305" t="e">
        <f t="shared" si="495"/>
        <v>#REF!</v>
      </c>
      <c r="AB1245" s="301" t="e" cm="1">
        <f t="array" ref="AB1245">IF( $AA1245="", "", INDEX(聲母資料表, $AA1245, AB$5))</f>
        <v>#REF!</v>
      </c>
      <c r="AC1245" s="301" t="e" cm="1">
        <f t="array" ref="AC1245">IF( $AA1245="", "", INDEX(聲母資料表, $AA1245, AC$5))</f>
        <v>#REF!</v>
      </c>
      <c r="AD1245" s="305" t="e">
        <f t="shared" si="496"/>
        <v>#REF!</v>
      </c>
      <c r="AE1245" s="301" t="e" cm="1">
        <f t="array" ref="AE1245">IF( $X1245, "", INDEX(韻母資料表, AD1245, AE$5))</f>
        <v>#REF!</v>
      </c>
      <c r="AF1245" s="301" t="e" cm="1">
        <f t="array" ref="AF1245">IF( $X1245, "", INDEX(韻母資料表, AE1245, AF$5))</f>
        <v>#REF!</v>
      </c>
      <c r="AG1245" s="298"/>
      <c r="AH1245" s="301" t="e">
        <f t="array" ref="AH1245">IF( $X1245, "", IF( INDEX(韻母資料表, AD1245, $AH$5) = "入聲", TRUE, FALSE) )</f>
        <v>#REF!</v>
      </c>
      <c r="AI1245" s="302" t="e">
        <f t="shared" si="497"/>
        <v>#REF!</v>
      </c>
      <c r="AJ1245" s="302" t="e">
        <f t="shared" si="502"/>
        <v>#REF!</v>
      </c>
      <c r="AK1245" s="362" t="e">
        <f t="array" ref="AK1245">IF( $X1245, "", INDEX(韻母資料表, $AD1245, $AK$5))</f>
        <v>#REF!</v>
      </c>
      <c r="AL1245" s="362" t="e">
        <f t="array" ref="AL1245">IF($X1245, "", INDEX(白話字韻母八聲調資料表, $AE1245, $AJ1245))</f>
        <v>#REF!</v>
      </c>
      <c r="AM1245" s="298"/>
      <c r="AN1245" s="362" t="e" cm="1">
        <f t="array" ref="AN1245">IF($W1245, "", INDEX(聲母資料表, $AA1245, AN$5))</f>
        <v>#REF!</v>
      </c>
      <c r="AO1245" s="367" t="e" cm="1">
        <f t="array" ref="AO1245">IF($X1245, "", INDEX(韻母資料表, $AD1245, AO$5))</f>
        <v>#REF!</v>
      </c>
      <c r="AP1245" s="362" t="e" cm="1">
        <f t="array" ref="AP1245">IF($X1245, "", INDEX(台羅韻母八聲調資料表, $AE1245, $F1245))</f>
        <v>#REF!</v>
      </c>
      <c r="AQ1245" s="298"/>
      <c r="AR1245" s="302" t="e">
        <f t="array" ref="AR1245">IF($W1245, "", INDEX(聲母資料表, $AA1245, $AR$5))</f>
        <v>#REF!</v>
      </c>
      <c r="AS1245" s="303" t="e">
        <f t="array" ref="AS1245">IF($X1245, "", INDEX(韻母資料表, $AD1245, $AS$5))</f>
        <v>#REF!</v>
      </c>
      <c r="AT1245" s="302" t="e">
        <f t="array" ref="AT1245">IF($X1245, "", INDEX(閩拼韻母八聲調資料表, $AE1245, $AJ1245))</f>
        <v>#REF!</v>
      </c>
      <c r="AV1245" s="301" t="b">
        <f t="shared" si="499"/>
        <v>0</v>
      </c>
      <c r="AW1245" s="301" t="str">
        <f>IF( $AV1245, IFERROR( IF(MATCH( $E1245, 顎音化聲母!$H$9:$H$37, 0), TRUE, FALSE), FALSE), "")</f>
        <v/>
      </c>
      <c r="AX1245" s="301" t="str">
        <f t="array" ref="AX1245">IF( AND($AV1245, $AW1245), INDEX(顎音化聲母資料表, MATCH( $D1245 &amp; $E1245, 顎音化聲母!$L$5:$L$136, 0), 3), "")</f>
        <v/>
      </c>
      <c r="AY1245" s="301" t="e">
        <f t="shared" si="498"/>
        <v>#REF!</v>
      </c>
      <c r="AZ1245" s="362" t="e">
        <f t="array" ref="AZ1245">IF($AY1245="", "", IF( $AX1245&lt;&gt;"", $AX1245,INDEX(聲母資料表, $AY1245, $AZ$5)))</f>
        <v>#REF!</v>
      </c>
      <c r="BA1245" s="362" t="e">
        <f t="array" ref="BA1245">IF($X1245, "", INDEX(方音八音反切資料表, $AE1245, $AJ1245))</f>
        <v>#REF!</v>
      </c>
    </row>
    <row r="1246" spans="2:53">
      <c r="B1246" s="307">
        <f t="shared" si="480"/>
        <v>1239</v>
      </c>
      <c r="C1246" s="404" t="e">
        <f>MID(#REF!, B1246, 1)</f>
        <v>#REF!</v>
      </c>
      <c r="D1246" s="312"/>
      <c r="E1246" s="312"/>
      <c r="F1246" s="296"/>
      <c r="G1246" s="418" t="e">
        <f t="shared" si="481"/>
        <v>#REF!</v>
      </c>
      <c r="H1246" s="269" t="e" cm="1">
        <f t="array" ref="H1246">IF( OR($U1246, NOT($V1246), $X1246), "",  $AF1246 &amp; INDEX(中文數值資料表, $AJ1246, 2) &amp; $AC1246)</f>
        <v>#REF!</v>
      </c>
      <c r="I1246" s="332" t="e">
        <f t="shared" si="482"/>
        <v>#REF!</v>
      </c>
      <c r="J1246" s="333" t="e">
        <f t="shared" si="483"/>
        <v>#REF!</v>
      </c>
      <c r="K1246" s="334" t="e">
        <f t="shared" si="484"/>
        <v>#REF!</v>
      </c>
      <c r="L1246" s="335" t="e">
        <f t="shared" si="485"/>
        <v>#REF!</v>
      </c>
      <c r="M1246" s="270" t="e">
        <f t="shared" ca="1" si="486"/>
        <v>#REF!</v>
      </c>
      <c r="N1246" s="270" t="e">
        <f t="shared" ca="1" si="487"/>
        <v>#REF!</v>
      </c>
      <c r="O1246" s="270" t="e">
        <f t="shared" ca="1" si="488"/>
        <v>#REF!</v>
      </c>
      <c r="P1246" s="270" t="e">
        <f t="shared" ca="1" si="501"/>
        <v>#REF!</v>
      </c>
      <c r="Q1246" s="270" t="e">
        <f t="shared" ca="1" si="501"/>
        <v>#REF!</v>
      </c>
      <c r="R1246" s="271" t="e">
        <f t="shared" ca="1" si="489"/>
        <v>#REF!</v>
      </c>
      <c r="S1246" s="271" t="e">
        <f t="shared" ca="1" si="490"/>
        <v>#REF!</v>
      </c>
      <c r="T1246" s="244"/>
      <c r="U1246" s="272" t="b">
        <f t="shared" si="491"/>
        <v>0</v>
      </c>
      <c r="V1246" s="272" t="e">
        <f t="shared" si="492"/>
        <v>#REF!</v>
      </c>
      <c r="W1246" s="272" t="e">
        <f t="shared" si="500"/>
        <v>#REF!</v>
      </c>
      <c r="X1246" s="272" t="e">
        <f t="shared" si="493"/>
        <v>#REF!</v>
      </c>
      <c r="Y1246" s="272" t="e">
        <f t="shared" si="494"/>
        <v>#REF!</v>
      </c>
      <c r="Z1246" s="298"/>
      <c r="AA1246" s="305" t="e">
        <f t="shared" si="495"/>
        <v>#REF!</v>
      </c>
      <c r="AB1246" s="301" t="e" cm="1">
        <f t="array" ref="AB1246">IF( $AA1246="", "", INDEX(聲母資料表, $AA1246, AB$5))</f>
        <v>#REF!</v>
      </c>
      <c r="AC1246" s="301" t="e" cm="1">
        <f t="array" ref="AC1246">IF( $AA1246="", "", INDEX(聲母資料表, $AA1246, AC$5))</f>
        <v>#REF!</v>
      </c>
      <c r="AD1246" s="305" t="e">
        <f t="shared" si="496"/>
        <v>#REF!</v>
      </c>
      <c r="AE1246" s="301" t="e" cm="1">
        <f t="array" ref="AE1246">IF( $X1246, "", INDEX(韻母資料表, AD1246, AE$5))</f>
        <v>#REF!</v>
      </c>
      <c r="AF1246" s="301" t="e" cm="1">
        <f t="array" ref="AF1246">IF( $X1246, "", INDEX(韻母資料表, AE1246, AF$5))</f>
        <v>#REF!</v>
      </c>
      <c r="AG1246" s="298"/>
      <c r="AH1246" s="301" t="e">
        <f t="array" ref="AH1246">IF( $X1246, "", IF( INDEX(韻母資料表, AD1246, $AH$5) = "入聲", TRUE, FALSE) )</f>
        <v>#REF!</v>
      </c>
      <c r="AI1246" s="302" t="e">
        <f t="shared" si="497"/>
        <v>#REF!</v>
      </c>
      <c r="AJ1246" s="302" t="e">
        <f t="shared" si="502"/>
        <v>#REF!</v>
      </c>
      <c r="AK1246" s="362" t="e">
        <f t="array" ref="AK1246">IF( $X1246, "", INDEX(韻母資料表, $AD1246, $AK$5))</f>
        <v>#REF!</v>
      </c>
      <c r="AL1246" s="362" t="e">
        <f t="array" ref="AL1246">IF($X1246, "", INDEX(白話字韻母八聲調資料表, $AE1246, $AJ1246))</f>
        <v>#REF!</v>
      </c>
      <c r="AM1246" s="298"/>
      <c r="AN1246" s="362" t="e" cm="1">
        <f t="array" ref="AN1246">IF($W1246, "", INDEX(聲母資料表, $AA1246, AN$5))</f>
        <v>#REF!</v>
      </c>
      <c r="AO1246" s="367" t="e" cm="1">
        <f t="array" ref="AO1246">IF($X1246, "", INDEX(韻母資料表, $AD1246, AO$5))</f>
        <v>#REF!</v>
      </c>
      <c r="AP1246" s="362" t="e" cm="1">
        <f t="array" ref="AP1246">IF($X1246, "", INDEX(台羅韻母八聲調資料表, $AE1246, $F1246))</f>
        <v>#REF!</v>
      </c>
      <c r="AQ1246" s="298"/>
      <c r="AR1246" s="302" t="e">
        <f t="array" ref="AR1246">IF($W1246, "", INDEX(聲母資料表, $AA1246, $AR$5))</f>
        <v>#REF!</v>
      </c>
      <c r="AS1246" s="303" t="e">
        <f t="array" ref="AS1246">IF($X1246, "", INDEX(韻母資料表, $AD1246, $AS$5))</f>
        <v>#REF!</v>
      </c>
      <c r="AT1246" s="302" t="e">
        <f t="array" ref="AT1246">IF($X1246, "", INDEX(閩拼韻母八聲調資料表, $AE1246, $AJ1246))</f>
        <v>#REF!</v>
      </c>
      <c r="AV1246" s="301" t="b">
        <f t="shared" si="499"/>
        <v>0</v>
      </c>
      <c r="AW1246" s="301" t="str">
        <f>IF( $AV1246, IFERROR( IF(MATCH( $E1246, 顎音化聲母!$H$9:$H$37, 0), TRUE, FALSE), FALSE), "")</f>
        <v/>
      </c>
      <c r="AX1246" s="301" t="str">
        <f t="array" ref="AX1246">IF( AND($AV1246, $AW1246), INDEX(顎音化聲母資料表, MATCH( $D1246 &amp; $E1246, 顎音化聲母!$L$5:$L$136, 0), 3), "")</f>
        <v/>
      </c>
      <c r="AY1246" s="301" t="e">
        <f t="shared" si="498"/>
        <v>#REF!</v>
      </c>
      <c r="AZ1246" s="362" t="e">
        <f t="array" ref="AZ1246">IF($AY1246="", "", IF( $AX1246&lt;&gt;"", $AX1246,INDEX(聲母資料表, $AY1246, $AZ$5)))</f>
        <v>#REF!</v>
      </c>
      <c r="BA1246" s="362" t="e">
        <f t="array" ref="BA1246">IF($X1246, "", INDEX(方音八音反切資料表, $AE1246, $AJ1246))</f>
        <v>#REF!</v>
      </c>
    </row>
    <row r="1247" spans="2:53">
      <c r="B1247" s="307">
        <f t="shared" si="480"/>
        <v>1240</v>
      </c>
      <c r="C1247" s="404" t="e">
        <f>MID(#REF!, B1247, 1)</f>
        <v>#REF!</v>
      </c>
      <c r="D1247" s="312"/>
      <c r="E1247" s="312"/>
      <c r="F1247" s="296"/>
      <c r="G1247" s="418" t="e">
        <f t="shared" si="481"/>
        <v>#REF!</v>
      </c>
      <c r="H1247" s="269" t="e" cm="1">
        <f t="array" ref="H1247">IF( OR($U1247, NOT($V1247), $X1247), "",  $AF1247 &amp; INDEX(中文數值資料表, $AJ1247, 2) &amp; $AC1247)</f>
        <v>#REF!</v>
      </c>
      <c r="I1247" s="332" t="e">
        <f t="shared" si="482"/>
        <v>#REF!</v>
      </c>
      <c r="J1247" s="333" t="e">
        <f t="shared" si="483"/>
        <v>#REF!</v>
      </c>
      <c r="K1247" s="334" t="e">
        <f t="shared" si="484"/>
        <v>#REF!</v>
      </c>
      <c r="L1247" s="335" t="e">
        <f t="shared" si="485"/>
        <v>#REF!</v>
      </c>
      <c r="M1247" s="270" t="e">
        <f t="shared" ca="1" si="486"/>
        <v>#REF!</v>
      </c>
      <c r="N1247" s="270" t="e">
        <f t="shared" ca="1" si="487"/>
        <v>#REF!</v>
      </c>
      <c r="O1247" s="270" t="e">
        <f t="shared" ca="1" si="488"/>
        <v>#REF!</v>
      </c>
      <c r="P1247" s="270" t="e">
        <f t="shared" ca="1" si="501"/>
        <v>#REF!</v>
      </c>
      <c r="Q1247" s="270" t="e">
        <f t="shared" ca="1" si="501"/>
        <v>#REF!</v>
      </c>
      <c r="R1247" s="271" t="e">
        <f t="shared" ca="1" si="489"/>
        <v>#REF!</v>
      </c>
      <c r="S1247" s="271" t="e">
        <f t="shared" ca="1" si="490"/>
        <v>#REF!</v>
      </c>
      <c r="T1247" s="244"/>
      <c r="U1247" s="272" t="b">
        <f t="shared" si="491"/>
        <v>0</v>
      </c>
      <c r="V1247" s="272" t="e">
        <f t="shared" si="492"/>
        <v>#REF!</v>
      </c>
      <c r="W1247" s="272" t="e">
        <f t="shared" si="500"/>
        <v>#REF!</v>
      </c>
      <c r="X1247" s="272" t="e">
        <f t="shared" si="493"/>
        <v>#REF!</v>
      </c>
      <c r="Y1247" s="272" t="e">
        <f t="shared" si="494"/>
        <v>#REF!</v>
      </c>
      <c r="Z1247" s="298"/>
      <c r="AA1247" s="305" t="e">
        <f t="shared" si="495"/>
        <v>#REF!</v>
      </c>
      <c r="AB1247" s="301" t="e" cm="1">
        <f t="array" ref="AB1247">IF( $AA1247="", "", INDEX(聲母資料表, $AA1247, AB$5))</f>
        <v>#REF!</v>
      </c>
      <c r="AC1247" s="301" t="e" cm="1">
        <f t="array" ref="AC1247">IF( $AA1247="", "", INDEX(聲母資料表, $AA1247, AC$5))</f>
        <v>#REF!</v>
      </c>
      <c r="AD1247" s="305" t="e">
        <f t="shared" si="496"/>
        <v>#REF!</v>
      </c>
      <c r="AE1247" s="301" t="e" cm="1">
        <f t="array" ref="AE1247">IF( $X1247, "", INDEX(韻母資料表, AD1247, AE$5))</f>
        <v>#REF!</v>
      </c>
      <c r="AF1247" s="301" t="e" cm="1">
        <f t="array" ref="AF1247">IF( $X1247, "", INDEX(韻母資料表, AE1247, AF$5))</f>
        <v>#REF!</v>
      </c>
      <c r="AG1247" s="298"/>
      <c r="AH1247" s="301" t="e">
        <f t="array" ref="AH1247">IF( $X1247, "", IF( INDEX(韻母資料表, AD1247, $AH$5) = "入聲", TRUE, FALSE) )</f>
        <v>#REF!</v>
      </c>
      <c r="AI1247" s="302" t="e">
        <f t="shared" si="497"/>
        <v>#REF!</v>
      </c>
      <c r="AJ1247" s="302" t="e">
        <f t="shared" si="502"/>
        <v>#REF!</v>
      </c>
      <c r="AK1247" s="362" t="e">
        <f t="array" ref="AK1247">IF( $X1247, "", INDEX(韻母資料表, $AD1247, $AK$5))</f>
        <v>#REF!</v>
      </c>
      <c r="AL1247" s="362" t="e">
        <f t="array" ref="AL1247">IF($X1247, "", INDEX(白話字韻母八聲調資料表, $AE1247, $AJ1247))</f>
        <v>#REF!</v>
      </c>
      <c r="AM1247" s="298"/>
      <c r="AN1247" s="362" t="e" cm="1">
        <f t="array" ref="AN1247">IF($W1247, "", INDEX(聲母資料表, $AA1247, AN$5))</f>
        <v>#REF!</v>
      </c>
      <c r="AO1247" s="367" t="e" cm="1">
        <f t="array" ref="AO1247">IF($X1247, "", INDEX(韻母資料表, $AD1247, AO$5))</f>
        <v>#REF!</v>
      </c>
      <c r="AP1247" s="362" t="e" cm="1">
        <f t="array" ref="AP1247">IF($X1247, "", INDEX(台羅韻母八聲調資料表, $AE1247, $F1247))</f>
        <v>#REF!</v>
      </c>
      <c r="AQ1247" s="298"/>
      <c r="AR1247" s="302" t="e">
        <f t="array" ref="AR1247">IF($W1247, "", INDEX(聲母資料表, $AA1247, $AR$5))</f>
        <v>#REF!</v>
      </c>
      <c r="AS1247" s="303" t="e">
        <f t="array" ref="AS1247">IF($X1247, "", INDEX(韻母資料表, $AD1247, $AS$5))</f>
        <v>#REF!</v>
      </c>
      <c r="AT1247" s="302" t="e">
        <f t="array" ref="AT1247">IF($X1247, "", INDEX(閩拼韻母八聲調資料表, $AE1247, $AJ1247))</f>
        <v>#REF!</v>
      </c>
      <c r="AV1247" s="301" t="b">
        <f t="shared" si="499"/>
        <v>0</v>
      </c>
      <c r="AW1247" s="301" t="str">
        <f>IF( $AV1247, IFERROR( IF(MATCH( $E1247, 顎音化聲母!$H$9:$H$37, 0), TRUE, FALSE), FALSE), "")</f>
        <v/>
      </c>
      <c r="AX1247" s="301" t="str">
        <f t="array" ref="AX1247">IF( AND($AV1247, $AW1247), INDEX(顎音化聲母資料表, MATCH( $D1247 &amp; $E1247, 顎音化聲母!$L$5:$L$136, 0), 3), "")</f>
        <v/>
      </c>
      <c r="AY1247" s="301" t="e">
        <f t="shared" si="498"/>
        <v>#REF!</v>
      </c>
      <c r="AZ1247" s="362" t="e">
        <f t="array" ref="AZ1247">IF($AY1247="", "", IF( $AX1247&lt;&gt;"", $AX1247,INDEX(聲母資料表, $AY1247, $AZ$5)))</f>
        <v>#REF!</v>
      </c>
      <c r="BA1247" s="362" t="e">
        <f t="array" ref="BA1247">IF($X1247, "", INDEX(方音八音反切資料表, $AE1247, $AJ1247))</f>
        <v>#REF!</v>
      </c>
    </row>
    <row r="1248" spans="2:53">
      <c r="B1248" s="307">
        <f t="shared" si="480"/>
        <v>1241</v>
      </c>
      <c r="C1248" s="404" t="e">
        <f>MID(#REF!, B1248, 1)</f>
        <v>#REF!</v>
      </c>
      <c r="D1248" s="312"/>
      <c r="E1248" s="312"/>
      <c r="F1248" s="296"/>
      <c r="G1248" s="418" t="e">
        <f t="shared" si="481"/>
        <v>#REF!</v>
      </c>
      <c r="H1248" s="269" t="e" cm="1">
        <f t="array" ref="H1248">IF( OR($U1248, NOT($V1248), $X1248), "",  $AF1248 &amp; INDEX(中文數值資料表, $AJ1248, 2) &amp; $AC1248)</f>
        <v>#REF!</v>
      </c>
      <c r="I1248" s="332" t="e">
        <f t="shared" si="482"/>
        <v>#REF!</v>
      </c>
      <c r="J1248" s="333" t="e">
        <f t="shared" si="483"/>
        <v>#REF!</v>
      </c>
      <c r="K1248" s="334" t="e">
        <f t="shared" si="484"/>
        <v>#REF!</v>
      </c>
      <c r="L1248" s="335" t="e">
        <f t="shared" si="485"/>
        <v>#REF!</v>
      </c>
      <c r="M1248" s="270" t="e">
        <f t="shared" ca="1" si="486"/>
        <v>#REF!</v>
      </c>
      <c r="N1248" s="270" t="e">
        <f t="shared" ca="1" si="487"/>
        <v>#REF!</v>
      </c>
      <c r="O1248" s="270" t="e">
        <f t="shared" ca="1" si="488"/>
        <v>#REF!</v>
      </c>
      <c r="P1248" s="270" t="e">
        <f t="shared" ref="P1248:Q1267" ca="1" si="503">IF( $U1248, ($C1248 &amp; CHAR(10)), IF($C1248=CHAR(10), (CHAR(10) &amp; "&lt;/p&gt;" &amp; CHAR(10) &amp; "&lt;p&gt;" &amp; CHAR(10)), "&lt;ruby&gt;" &amp; $C1248 &amp; "&lt;rt&gt;" &amp; INDIRECT( ADDRESS(ROW(), COLUMN() - $P$5) ) &amp; "&lt;/rt&gt;&lt;/ruby&gt;" &amp; CHAR(10)))</f>
        <v>#REF!</v>
      </c>
      <c r="Q1248" s="270" t="e">
        <f t="shared" ca="1" si="503"/>
        <v>#REF!</v>
      </c>
      <c r="R1248" s="271" t="e">
        <f t="shared" ca="1" si="489"/>
        <v>#REF!</v>
      </c>
      <c r="S1248" s="271" t="e">
        <f t="shared" ca="1" si="490"/>
        <v>#REF!</v>
      </c>
      <c r="T1248" s="244"/>
      <c r="U1248" s="272" t="b">
        <f t="shared" si="491"/>
        <v>0</v>
      </c>
      <c r="V1248" s="272" t="e">
        <f t="shared" si="492"/>
        <v>#REF!</v>
      </c>
      <c r="W1248" s="272" t="e">
        <f t="shared" si="500"/>
        <v>#REF!</v>
      </c>
      <c r="X1248" s="272" t="e">
        <f t="shared" si="493"/>
        <v>#REF!</v>
      </c>
      <c r="Y1248" s="272" t="e">
        <f t="shared" si="494"/>
        <v>#REF!</v>
      </c>
      <c r="Z1248" s="298"/>
      <c r="AA1248" s="305" t="e">
        <f t="shared" si="495"/>
        <v>#REF!</v>
      </c>
      <c r="AB1248" s="301" t="e" cm="1">
        <f t="array" ref="AB1248">IF( $AA1248="", "", INDEX(聲母資料表, $AA1248, AB$5))</f>
        <v>#REF!</v>
      </c>
      <c r="AC1248" s="301" t="e" cm="1">
        <f t="array" ref="AC1248">IF( $AA1248="", "", INDEX(聲母資料表, $AA1248, AC$5))</f>
        <v>#REF!</v>
      </c>
      <c r="AD1248" s="305" t="e">
        <f t="shared" si="496"/>
        <v>#REF!</v>
      </c>
      <c r="AE1248" s="301" t="e" cm="1">
        <f t="array" ref="AE1248">IF( $X1248, "", INDEX(韻母資料表, AD1248, AE$5))</f>
        <v>#REF!</v>
      </c>
      <c r="AF1248" s="301" t="e" cm="1">
        <f t="array" ref="AF1248">IF( $X1248, "", INDEX(韻母資料表, AE1248, AF$5))</f>
        <v>#REF!</v>
      </c>
      <c r="AG1248" s="298"/>
      <c r="AH1248" s="301" t="e">
        <f t="array" ref="AH1248">IF( $X1248, "", IF( INDEX(韻母資料表, AD1248, $AH$5) = "入聲", TRUE, FALSE) )</f>
        <v>#REF!</v>
      </c>
      <c r="AI1248" s="302" t="e">
        <f t="shared" si="497"/>
        <v>#REF!</v>
      </c>
      <c r="AJ1248" s="302" t="e">
        <f t="shared" si="502"/>
        <v>#REF!</v>
      </c>
      <c r="AK1248" s="362" t="e">
        <f t="array" ref="AK1248">IF( $X1248, "", INDEX(韻母資料表, $AD1248, $AK$5))</f>
        <v>#REF!</v>
      </c>
      <c r="AL1248" s="362" t="e">
        <f t="array" ref="AL1248">IF($X1248, "", INDEX(白話字韻母八聲調資料表, $AE1248, $AJ1248))</f>
        <v>#REF!</v>
      </c>
      <c r="AM1248" s="298"/>
      <c r="AN1248" s="362" t="e" cm="1">
        <f t="array" ref="AN1248">IF($W1248, "", INDEX(聲母資料表, $AA1248, AN$5))</f>
        <v>#REF!</v>
      </c>
      <c r="AO1248" s="367" t="e" cm="1">
        <f t="array" ref="AO1248">IF($X1248, "", INDEX(韻母資料表, $AD1248, AO$5))</f>
        <v>#REF!</v>
      </c>
      <c r="AP1248" s="362" t="e" cm="1">
        <f t="array" ref="AP1248">IF($X1248, "", INDEX(台羅韻母八聲調資料表, $AE1248, $F1248))</f>
        <v>#REF!</v>
      </c>
      <c r="AQ1248" s="298"/>
      <c r="AR1248" s="302" t="e">
        <f t="array" ref="AR1248">IF($W1248, "", INDEX(聲母資料表, $AA1248, $AR$5))</f>
        <v>#REF!</v>
      </c>
      <c r="AS1248" s="303" t="e">
        <f t="array" ref="AS1248">IF($X1248, "", INDEX(韻母資料表, $AD1248, $AS$5))</f>
        <v>#REF!</v>
      </c>
      <c r="AT1248" s="302" t="e">
        <f t="array" ref="AT1248">IF($X1248, "", INDEX(閩拼韻母八聲調資料表, $AE1248, $AJ1248))</f>
        <v>#REF!</v>
      </c>
      <c r="AV1248" s="301" t="b">
        <f t="shared" si="499"/>
        <v>0</v>
      </c>
      <c r="AW1248" s="301" t="str">
        <f>IF( $AV1248, IFERROR( IF(MATCH( $E1248, 顎音化聲母!$H$9:$H$37, 0), TRUE, FALSE), FALSE), "")</f>
        <v/>
      </c>
      <c r="AX1248" s="301" t="str">
        <f t="array" ref="AX1248">IF( AND($AV1248, $AW1248), INDEX(顎音化聲母資料表, MATCH( $D1248 &amp; $E1248, 顎音化聲母!$L$5:$L$136, 0), 3), "")</f>
        <v/>
      </c>
      <c r="AY1248" s="301" t="e">
        <f t="shared" si="498"/>
        <v>#REF!</v>
      </c>
      <c r="AZ1248" s="362" t="e">
        <f t="array" ref="AZ1248">IF($AY1248="", "", IF( $AX1248&lt;&gt;"", $AX1248,INDEX(聲母資料表, $AY1248, $AZ$5)))</f>
        <v>#REF!</v>
      </c>
      <c r="BA1248" s="362" t="e">
        <f t="array" ref="BA1248">IF($X1248, "", INDEX(方音八音反切資料表, $AE1248, $AJ1248))</f>
        <v>#REF!</v>
      </c>
    </row>
    <row r="1249" spans="2:53">
      <c r="B1249" s="307">
        <f t="shared" si="480"/>
        <v>1242</v>
      </c>
      <c r="C1249" s="404" t="e">
        <f>MID(#REF!, B1249, 1)</f>
        <v>#REF!</v>
      </c>
      <c r="D1249" s="312"/>
      <c r="E1249" s="312"/>
      <c r="F1249" s="296"/>
      <c r="G1249" s="418" t="e">
        <f t="shared" si="481"/>
        <v>#REF!</v>
      </c>
      <c r="H1249" s="269" t="e" cm="1">
        <f t="array" ref="H1249">IF( OR($U1249, NOT($V1249), $X1249), "",  $AF1249 &amp; INDEX(中文數值資料表, $AJ1249, 2) &amp; $AC1249)</f>
        <v>#REF!</v>
      </c>
      <c r="I1249" s="332" t="e">
        <f t="shared" si="482"/>
        <v>#REF!</v>
      </c>
      <c r="J1249" s="333" t="e">
        <f t="shared" si="483"/>
        <v>#REF!</v>
      </c>
      <c r="K1249" s="334" t="e">
        <f t="shared" si="484"/>
        <v>#REF!</v>
      </c>
      <c r="L1249" s="335" t="e">
        <f t="shared" si="485"/>
        <v>#REF!</v>
      </c>
      <c r="M1249" s="270" t="e">
        <f t="shared" ca="1" si="486"/>
        <v>#REF!</v>
      </c>
      <c r="N1249" s="270" t="e">
        <f t="shared" ca="1" si="487"/>
        <v>#REF!</v>
      </c>
      <c r="O1249" s="270" t="e">
        <f t="shared" ca="1" si="488"/>
        <v>#REF!</v>
      </c>
      <c r="P1249" s="270" t="e">
        <f t="shared" ca="1" si="503"/>
        <v>#REF!</v>
      </c>
      <c r="Q1249" s="270" t="e">
        <f t="shared" ca="1" si="503"/>
        <v>#REF!</v>
      </c>
      <c r="R1249" s="271" t="e">
        <f t="shared" ca="1" si="489"/>
        <v>#REF!</v>
      </c>
      <c r="S1249" s="271" t="e">
        <f t="shared" ca="1" si="490"/>
        <v>#REF!</v>
      </c>
      <c r="T1249" s="244"/>
      <c r="U1249" s="272" t="b">
        <f t="shared" si="491"/>
        <v>0</v>
      </c>
      <c r="V1249" s="272" t="e">
        <f t="shared" si="492"/>
        <v>#REF!</v>
      </c>
      <c r="W1249" s="272" t="e">
        <f t="shared" si="500"/>
        <v>#REF!</v>
      </c>
      <c r="X1249" s="272" t="e">
        <f t="shared" si="493"/>
        <v>#REF!</v>
      </c>
      <c r="Y1249" s="272" t="e">
        <f t="shared" si="494"/>
        <v>#REF!</v>
      </c>
      <c r="Z1249" s="298"/>
      <c r="AA1249" s="305" t="e">
        <f t="shared" si="495"/>
        <v>#REF!</v>
      </c>
      <c r="AB1249" s="301" t="e" cm="1">
        <f t="array" ref="AB1249">IF( $AA1249="", "", INDEX(聲母資料表, $AA1249, AB$5))</f>
        <v>#REF!</v>
      </c>
      <c r="AC1249" s="301" t="e" cm="1">
        <f t="array" ref="AC1249">IF( $AA1249="", "", INDEX(聲母資料表, $AA1249, AC$5))</f>
        <v>#REF!</v>
      </c>
      <c r="AD1249" s="305" t="e">
        <f t="shared" si="496"/>
        <v>#REF!</v>
      </c>
      <c r="AE1249" s="301" t="e" cm="1">
        <f t="array" ref="AE1249">IF( $X1249, "", INDEX(韻母資料表, AD1249, AE$5))</f>
        <v>#REF!</v>
      </c>
      <c r="AF1249" s="301" t="e" cm="1">
        <f t="array" ref="AF1249">IF( $X1249, "", INDEX(韻母資料表, AE1249, AF$5))</f>
        <v>#REF!</v>
      </c>
      <c r="AG1249" s="298"/>
      <c r="AH1249" s="301" t="e">
        <f t="array" ref="AH1249">IF( $X1249, "", IF( INDEX(韻母資料表, AD1249, $AH$5) = "入聲", TRUE, FALSE) )</f>
        <v>#REF!</v>
      </c>
      <c r="AI1249" s="302" t="e">
        <f t="shared" si="497"/>
        <v>#REF!</v>
      </c>
      <c r="AJ1249" s="302" t="e">
        <f t="shared" si="502"/>
        <v>#REF!</v>
      </c>
      <c r="AK1249" s="362" t="e">
        <f t="array" ref="AK1249">IF( $X1249, "", INDEX(韻母資料表, $AD1249, $AK$5))</f>
        <v>#REF!</v>
      </c>
      <c r="AL1249" s="362" t="e">
        <f t="array" ref="AL1249">IF($X1249, "", INDEX(白話字韻母八聲調資料表, $AE1249, $AJ1249))</f>
        <v>#REF!</v>
      </c>
      <c r="AM1249" s="298"/>
      <c r="AN1249" s="362" t="e" cm="1">
        <f t="array" ref="AN1249">IF($W1249, "", INDEX(聲母資料表, $AA1249, AN$5))</f>
        <v>#REF!</v>
      </c>
      <c r="AO1249" s="367" t="e" cm="1">
        <f t="array" ref="AO1249">IF($X1249, "", INDEX(韻母資料表, $AD1249, AO$5))</f>
        <v>#REF!</v>
      </c>
      <c r="AP1249" s="362" t="e" cm="1">
        <f t="array" ref="AP1249">IF($X1249, "", INDEX(台羅韻母八聲調資料表, $AE1249, $F1249))</f>
        <v>#REF!</v>
      </c>
      <c r="AQ1249" s="298"/>
      <c r="AR1249" s="302" t="e">
        <f t="array" ref="AR1249">IF($W1249, "", INDEX(聲母資料表, $AA1249, $AR$5))</f>
        <v>#REF!</v>
      </c>
      <c r="AS1249" s="303" t="e">
        <f t="array" ref="AS1249">IF($X1249, "", INDEX(韻母資料表, $AD1249, $AS$5))</f>
        <v>#REF!</v>
      </c>
      <c r="AT1249" s="302" t="e">
        <f t="array" ref="AT1249">IF($X1249, "", INDEX(閩拼韻母八聲調資料表, $AE1249, $AJ1249))</f>
        <v>#REF!</v>
      </c>
      <c r="AV1249" s="301" t="b">
        <f t="shared" si="499"/>
        <v>0</v>
      </c>
      <c r="AW1249" s="301" t="str">
        <f>IF( $AV1249, IFERROR( IF(MATCH( $E1249, 顎音化聲母!$H$9:$H$37, 0), TRUE, FALSE), FALSE), "")</f>
        <v/>
      </c>
      <c r="AX1249" s="301" t="str">
        <f t="array" ref="AX1249">IF( AND($AV1249, $AW1249), INDEX(顎音化聲母資料表, MATCH( $D1249 &amp; $E1249, 顎音化聲母!$L$5:$L$136, 0), 3), "")</f>
        <v/>
      </c>
      <c r="AY1249" s="301" t="e">
        <f t="shared" si="498"/>
        <v>#REF!</v>
      </c>
      <c r="AZ1249" s="362" t="e">
        <f t="array" ref="AZ1249">IF($AY1249="", "", IF( $AX1249&lt;&gt;"", $AX1249,INDEX(聲母資料表, $AY1249, $AZ$5)))</f>
        <v>#REF!</v>
      </c>
      <c r="BA1249" s="362" t="e">
        <f t="array" ref="BA1249">IF($X1249, "", INDEX(方音八音反切資料表, $AE1249, $AJ1249))</f>
        <v>#REF!</v>
      </c>
    </row>
    <row r="1250" spans="2:53">
      <c r="B1250" s="307">
        <f t="shared" si="480"/>
        <v>1243</v>
      </c>
      <c r="C1250" s="404" t="e">
        <f>MID(#REF!, B1250, 1)</f>
        <v>#REF!</v>
      </c>
      <c r="D1250" s="312"/>
      <c r="E1250" s="312"/>
      <c r="F1250" s="296"/>
      <c r="G1250" s="418" t="e">
        <f t="shared" si="481"/>
        <v>#REF!</v>
      </c>
      <c r="H1250" s="269" t="e" cm="1">
        <f t="array" ref="H1250">IF( OR($U1250, NOT($V1250), $X1250), "",  $AF1250 &amp; INDEX(中文數值資料表, $AJ1250, 2) &amp; $AC1250)</f>
        <v>#REF!</v>
      </c>
      <c r="I1250" s="332" t="e">
        <f t="shared" si="482"/>
        <v>#REF!</v>
      </c>
      <c r="J1250" s="333" t="e">
        <f t="shared" si="483"/>
        <v>#REF!</v>
      </c>
      <c r="K1250" s="334" t="e">
        <f t="shared" si="484"/>
        <v>#REF!</v>
      </c>
      <c r="L1250" s="335" t="e">
        <f t="shared" si="485"/>
        <v>#REF!</v>
      </c>
      <c r="M1250" s="270" t="e">
        <f t="shared" ca="1" si="486"/>
        <v>#REF!</v>
      </c>
      <c r="N1250" s="270" t="e">
        <f t="shared" ca="1" si="487"/>
        <v>#REF!</v>
      </c>
      <c r="O1250" s="270" t="e">
        <f t="shared" ca="1" si="488"/>
        <v>#REF!</v>
      </c>
      <c r="P1250" s="270" t="e">
        <f t="shared" ca="1" si="503"/>
        <v>#REF!</v>
      </c>
      <c r="Q1250" s="270" t="e">
        <f t="shared" ca="1" si="503"/>
        <v>#REF!</v>
      </c>
      <c r="R1250" s="271" t="e">
        <f t="shared" ca="1" si="489"/>
        <v>#REF!</v>
      </c>
      <c r="S1250" s="271" t="e">
        <f t="shared" ca="1" si="490"/>
        <v>#REF!</v>
      </c>
      <c r="T1250" s="244"/>
      <c r="U1250" s="272" t="b">
        <f t="shared" si="491"/>
        <v>0</v>
      </c>
      <c r="V1250" s="272" t="e">
        <f t="shared" si="492"/>
        <v>#REF!</v>
      </c>
      <c r="W1250" s="272" t="e">
        <f t="shared" si="500"/>
        <v>#REF!</v>
      </c>
      <c r="X1250" s="272" t="e">
        <f t="shared" si="493"/>
        <v>#REF!</v>
      </c>
      <c r="Y1250" s="272" t="e">
        <f t="shared" si="494"/>
        <v>#REF!</v>
      </c>
      <c r="Z1250" s="298"/>
      <c r="AA1250" s="305" t="e">
        <f t="shared" si="495"/>
        <v>#REF!</v>
      </c>
      <c r="AB1250" s="301" t="e" cm="1">
        <f t="array" ref="AB1250">IF( $AA1250="", "", INDEX(聲母資料表, $AA1250, AB$5))</f>
        <v>#REF!</v>
      </c>
      <c r="AC1250" s="301" t="e" cm="1">
        <f t="array" ref="AC1250">IF( $AA1250="", "", INDEX(聲母資料表, $AA1250, AC$5))</f>
        <v>#REF!</v>
      </c>
      <c r="AD1250" s="305" t="e">
        <f t="shared" si="496"/>
        <v>#REF!</v>
      </c>
      <c r="AE1250" s="301" t="e" cm="1">
        <f t="array" ref="AE1250">IF( $X1250, "", INDEX(韻母資料表, AD1250, AE$5))</f>
        <v>#REF!</v>
      </c>
      <c r="AF1250" s="301" t="e" cm="1">
        <f t="array" ref="AF1250">IF( $X1250, "", INDEX(韻母資料表, AE1250, AF$5))</f>
        <v>#REF!</v>
      </c>
      <c r="AG1250" s="298"/>
      <c r="AH1250" s="301" t="e">
        <f t="array" ref="AH1250">IF( $X1250, "", IF( INDEX(韻母資料表, AD1250, $AH$5) = "入聲", TRUE, FALSE) )</f>
        <v>#REF!</v>
      </c>
      <c r="AI1250" s="302" t="e">
        <f t="shared" si="497"/>
        <v>#REF!</v>
      </c>
      <c r="AJ1250" s="302" t="e">
        <f t="shared" si="502"/>
        <v>#REF!</v>
      </c>
      <c r="AK1250" s="362" t="e">
        <f t="array" ref="AK1250">IF( $X1250, "", INDEX(韻母資料表, $AD1250, $AK$5))</f>
        <v>#REF!</v>
      </c>
      <c r="AL1250" s="362" t="e">
        <f t="array" ref="AL1250">IF($X1250, "", INDEX(白話字韻母八聲調資料表, $AE1250, $AJ1250))</f>
        <v>#REF!</v>
      </c>
      <c r="AM1250" s="298"/>
      <c r="AN1250" s="362" t="e" cm="1">
        <f t="array" ref="AN1250">IF($W1250, "", INDEX(聲母資料表, $AA1250, AN$5))</f>
        <v>#REF!</v>
      </c>
      <c r="AO1250" s="367" t="e" cm="1">
        <f t="array" ref="AO1250">IF($X1250, "", INDEX(韻母資料表, $AD1250, AO$5))</f>
        <v>#REF!</v>
      </c>
      <c r="AP1250" s="362" t="e" cm="1">
        <f t="array" ref="AP1250">IF($X1250, "", INDEX(台羅韻母八聲調資料表, $AE1250, $F1250))</f>
        <v>#REF!</v>
      </c>
      <c r="AQ1250" s="298"/>
      <c r="AR1250" s="302" t="e">
        <f t="array" ref="AR1250">IF($W1250, "", INDEX(聲母資料表, $AA1250, $AR$5))</f>
        <v>#REF!</v>
      </c>
      <c r="AS1250" s="303" t="e">
        <f t="array" ref="AS1250">IF($X1250, "", INDEX(韻母資料表, $AD1250, $AS$5))</f>
        <v>#REF!</v>
      </c>
      <c r="AT1250" s="302" t="e">
        <f t="array" ref="AT1250">IF($X1250, "", INDEX(閩拼韻母八聲調資料表, $AE1250, $AJ1250))</f>
        <v>#REF!</v>
      </c>
      <c r="AV1250" s="301" t="b">
        <f t="shared" si="499"/>
        <v>0</v>
      </c>
      <c r="AW1250" s="301" t="str">
        <f>IF( $AV1250, IFERROR( IF(MATCH( $E1250, 顎音化聲母!$H$9:$H$37, 0), TRUE, FALSE), FALSE), "")</f>
        <v/>
      </c>
      <c r="AX1250" s="301" t="str">
        <f t="array" ref="AX1250">IF( AND($AV1250, $AW1250), INDEX(顎音化聲母資料表, MATCH( $D1250 &amp; $E1250, 顎音化聲母!$L$5:$L$136, 0), 3), "")</f>
        <v/>
      </c>
      <c r="AY1250" s="301" t="e">
        <f t="shared" si="498"/>
        <v>#REF!</v>
      </c>
      <c r="AZ1250" s="362" t="e">
        <f t="array" ref="AZ1250">IF($AY1250="", "", IF( $AX1250&lt;&gt;"", $AX1250,INDEX(聲母資料表, $AY1250, $AZ$5)))</f>
        <v>#REF!</v>
      </c>
      <c r="BA1250" s="362" t="e">
        <f t="array" ref="BA1250">IF($X1250, "", INDEX(方音八音反切資料表, $AE1250, $AJ1250))</f>
        <v>#REF!</v>
      </c>
    </row>
    <row r="1251" spans="2:53">
      <c r="B1251" s="307">
        <f t="shared" si="480"/>
        <v>1244</v>
      </c>
      <c r="C1251" s="404" t="e">
        <f>MID(#REF!, B1251, 1)</f>
        <v>#REF!</v>
      </c>
      <c r="D1251" s="312"/>
      <c r="E1251" s="312"/>
      <c r="F1251" s="296"/>
      <c r="G1251" s="418" t="e">
        <f t="shared" si="481"/>
        <v>#REF!</v>
      </c>
      <c r="H1251" s="269" t="e" cm="1">
        <f t="array" ref="H1251">IF( OR($U1251, NOT($V1251), $X1251), "",  $AF1251 &amp; INDEX(中文數值資料表, $AJ1251, 2) &amp; $AC1251)</f>
        <v>#REF!</v>
      </c>
      <c r="I1251" s="332" t="e">
        <f t="shared" si="482"/>
        <v>#REF!</v>
      </c>
      <c r="J1251" s="333" t="e">
        <f t="shared" si="483"/>
        <v>#REF!</v>
      </c>
      <c r="K1251" s="334" t="e">
        <f t="shared" si="484"/>
        <v>#REF!</v>
      </c>
      <c r="L1251" s="335" t="e">
        <f t="shared" si="485"/>
        <v>#REF!</v>
      </c>
      <c r="M1251" s="270" t="e">
        <f t="shared" ca="1" si="486"/>
        <v>#REF!</v>
      </c>
      <c r="N1251" s="270" t="e">
        <f t="shared" ca="1" si="487"/>
        <v>#REF!</v>
      </c>
      <c r="O1251" s="270" t="e">
        <f t="shared" ca="1" si="488"/>
        <v>#REF!</v>
      </c>
      <c r="P1251" s="270" t="e">
        <f t="shared" ca="1" si="503"/>
        <v>#REF!</v>
      </c>
      <c r="Q1251" s="270" t="e">
        <f t="shared" ca="1" si="503"/>
        <v>#REF!</v>
      </c>
      <c r="R1251" s="271" t="e">
        <f t="shared" ca="1" si="489"/>
        <v>#REF!</v>
      </c>
      <c r="S1251" s="271" t="e">
        <f t="shared" ca="1" si="490"/>
        <v>#REF!</v>
      </c>
      <c r="T1251" s="244"/>
      <c r="U1251" s="272" t="b">
        <f t="shared" si="491"/>
        <v>0</v>
      </c>
      <c r="V1251" s="272" t="e">
        <f t="shared" si="492"/>
        <v>#REF!</v>
      </c>
      <c r="W1251" s="272" t="e">
        <f t="shared" si="500"/>
        <v>#REF!</v>
      </c>
      <c r="X1251" s="272" t="e">
        <f t="shared" si="493"/>
        <v>#REF!</v>
      </c>
      <c r="Y1251" s="272" t="e">
        <f t="shared" si="494"/>
        <v>#REF!</v>
      </c>
      <c r="Z1251" s="298"/>
      <c r="AA1251" s="305" t="e">
        <f t="shared" si="495"/>
        <v>#REF!</v>
      </c>
      <c r="AB1251" s="301" t="e" cm="1">
        <f t="array" ref="AB1251">IF( $AA1251="", "", INDEX(聲母資料表, $AA1251, AB$5))</f>
        <v>#REF!</v>
      </c>
      <c r="AC1251" s="301" t="e" cm="1">
        <f t="array" ref="AC1251">IF( $AA1251="", "", INDEX(聲母資料表, $AA1251, AC$5))</f>
        <v>#REF!</v>
      </c>
      <c r="AD1251" s="305" t="e">
        <f t="shared" si="496"/>
        <v>#REF!</v>
      </c>
      <c r="AE1251" s="301" t="e" cm="1">
        <f t="array" ref="AE1251">IF( $X1251, "", INDEX(韻母資料表, AD1251, AE$5))</f>
        <v>#REF!</v>
      </c>
      <c r="AF1251" s="301" t="e" cm="1">
        <f t="array" ref="AF1251">IF( $X1251, "", INDEX(韻母資料表, AE1251, AF$5))</f>
        <v>#REF!</v>
      </c>
      <c r="AG1251" s="298"/>
      <c r="AH1251" s="301" t="e">
        <f t="array" ref="AH1251">IF( $X1251, "", IF( INDEX(韻母資料表, AD1251, $AH$5) = "入聲", TRUE, FALSE) )</f>
        <v>#REF!</v>
      </c>
      <c r="AI1251" s="302" t="e">
        <f t="shared" si="497"/>
        <v>#REF!</v>
      </c>
      <c r="AJ1251" s="302" t="e">
        <f t="shared" si="502"/>
        <v>#REF!</v>
      </c>
      <c r="AK1251" s="362" t="e">
        <f t="array" ref="AK1251">IF( $X1251, "", INDEX(韻母資料表, $AD1251, $AK$5))</f>
        <v>#REF!</v>
      </c>
      <c r="AL1251" s="362" t="e">
        <f t="array" ref="AL1251">IF($X1251, "", INDEX(白話字韻母八聲調資料表, $AE1251, $AJ1251))</f>
        <v>#REF!</v>
      </c>
      <c r="AM1251" s="298"/>
      <c r="AN1251" s="362" t="e" cm="1">
        <f t="array" ref="AN1251">IF($W1251, "", INDEX(聲母資料表, $AA1251, AN$5))</f>
        <v>#REF!</v>
      </c>
      <c r="AO1251" s="367" t="e" cm="1">
        <f t="array" ref="AO1251">IF($X1251, "", INDEX(韻母資料表, $AD1251, AO$5))</f>
        <v>#REF!</v>
      </c>
      <c r="AP1251" s="362" t="e" cm="1">
        <f t="array" ref="AP1251">IF($X1251, "", INDEX(台羅韻母八聲調資料表, $AE1251, $F1251))</f>
        <v>#REF!</v>
      </c>
      <c r="AQ1251" s="298"/>
      <c r="AR1251" s="302" t="e">
        <f t="array" ref="AR1251">IF($W1251, "", INDEX(聲母資料表, $AA1251, $AR$5))</f>
        <v>#REF!</v>
      </c>
      <c r="AS1251" s="303" t="e">
        <f t="array" ref="AS1251">IF($X1251, "", INDEX(韻母資料表, $AD1251, $AS$5))</f>
        <v>#REF!</v>
      </c>
      <c r="AT1251" s="302" t="e">
        <f t="array" ref="AT1251">IF($X1251, "", INDEX(閩拼韻母八聲調資料表, $AE1251, $AJ1251))</f>
        <v>#REF!</v>
      </c>
      <c r="AV1251" s="301" t="b">
        <f t="shared" si="499"/>
        <v>0</v>
      </c>
      <c r="AW1251" s="301" t="str">
        <f>IF( $AV1251, IFERROR( IF(MATCH( $E1251, 顎音化聲母!$H$9:$H$37, 0), TRUE, FALSE), FALSE), "")</f>
        <v/>
      </c>
      <c r="AX1251" s="301" t="str">
        <f t="array" ref="AX1251">IF( AND($AV1251, $AW1251), INDEX(顎音化聲母資料表, MATCH( $D1251 &amp; $E1251, 顎音化聲母!$L$5:$L$136, 0), 3), "")</f>
        <v/>
      </c>
      <c r="AY1251" s="301" t="e">
        <f t="shared" si="498"/>
        <v>#REF!</v>
      </c>
      <c r="AZ1251" s="362" t="e">
        <f t="array" ref="AZ1251">IF($AY1251="", "", IF( $AX1251&lt;&gt;"", $AX1251,INDEX(聲母資料表, $AY1251, $AZ$5)))</f>
        <v>#REF!</v>
      </c>
      <c r="BA1251" s="362" t="e">
        <f t="array" ref="BA1251">IF($X1251, "", INDEX(方音八音反切資料表, $AE1251, $AJ1251))</f>
        <v>#REF!</v>
      </c>
    </row>
    <row r="1252" spans="2:53">
      <c r="B1252" s="307">
        <f t="shared" si="480"/>
        <v>1245</v>
      </c>
      <c r="C1252" s="404" t="e">
        <f>MID(#REF!, B1252, 1)</f>
        <v>#REF!</v>
      </c>
      <c r="D1252" s="312"/>
      <c r="E1252" s="312"/>
      <c r="F1252" s="296"/>
      <c r="G1252" s="418" t="e">
        <f t="shared" si="481"/>
        <v>#REF!</v>
      </c>
      <c r="H1252" s="269" t="e" cm="1">
        <f t="array" ref="H1252">IF( OR($U1252, NOT($V1252), $X1252), "",  $AF1252 &amp; INDEX(中文數值資料表, $AJ1252, 2) &amp; $AC1252)</f>
        <v>#REF!</v>
      </c>
      <c r="I1252" s="332" t="e">
        <f t="shared" si="482"/>
        <v>#REF!</v>
      </c>
      <c r="J1252" s="333" t="e">
        <f t="shared" si="483"/>
        <v>#REF!</v>
      </c>
      <c r="K1252" s="334" t="e">
        <f t="shared" si="484"/>
        <v>#REF!</v>
      </c>
      <c r="L1252" s="335" t="e">
        <f t="shared" si="485"/>
        <v>#REF!</v>
      </c>
      <c r="M1252" s="270" t="e">
        <f t="shared" ca="1" si="486"/>
        <v>#REF!</v>
      </c>
      <c r="N1252" s="270" t="e">
        <f t="shared" ca="1" si="487"/>
        <v>#REF!</v>
      </c>
      <c r="O1252" s="270" t="e">
        <f t="shared" ca="1" si="488"/>
        <v>#REF!</v>
      </c>
      <c r="P1252" s="270" t="e">
        <f t="shared" ca="1" si="503"/>
        <v>#REF!</v>
      </c>
      <c r="Q1252" s="270" t="e">
        <f t="shared" ca="1" si="503"/>
        <v>#REF!</v>
      </c>
      <c r="R1252" s="271" t="e">
        <f t="shared" ca="1" si="489"/>
        <v>#REF!</v>
      </c>
      <c r="S1252" s="271" t="e">
        <f t="shared" ca="1" si="490"/>
        <v>#REF!</v>
      </c>
      <c r="T1252" s="244"/>
      <c r="U1252" s="272" t="b">
        <f t="shared" si="491"/>
        <v>0</v>
      </c>
      <c r="V1252" s="272" t="e">
        <f t="shared" si="492"/>
        <v>#REF!</v>
      </c>
      <c r="W1252" s="272" t="e">
        <f t="shared" si="500"/>
        <v>#REF!</v>
      </c>
      <c r="X1252" s="272" t="e">
        <f t="shared" si="493"/>
        <v>#REF!</v>
      </c>
      <c r="Y1252" s="272" t="e">
        <f t="shared" si="494"/>
        <v>#REF!</v>
      </c>
      <c r="Z1252" s="298"/>
      <c r="AA1252" s="305" t="e">
        <f t="shared" si="495"/>
        <v>#REF!</v>
      </c>
      <c r="AB1252" s="301" t="e" cm="1">
        <f t="array" ref="AB1252">IF( $AA1252="", "", INDEX(聲母資料表, $AA1252, AB$5))</f>
        <v>#REF!</v>
      </c>
      <c r="AC1252" s="301" t="e" cm="1">
        <f t="array" ref="AC1252">IF( $AA1252="", "", INDEX(聲母資料表, $AA1252, AC$5))</f>
        <v>#REF!</v>
      </c>
      <c r="AD1252" s="305" t="e">
        <f t="shared" si="496"/>
        <v>#REF!</v>
      </c>
      <c r="AE1252" s="301" t="e" cm="1">
        <f t="array" ref="AE1252">IF( $X1252, "", INDEX(韻母資料表, AD1252, AE$5))</f>
        <v>#REF!</v>
      </c>
      <c r="AF1252" s="301" t="e" cm="1">
        <f t="array" ref="AF1252">IF( $X1252, "", INDEX(韻母資料表, AE1252, AF$5))</f>
        <v>#REF!</v>
      </c>
      <c r="AG1252" s="298"/>
      <c r="AH1252" s="301" t="e">
        <f t="array" ref="AH1252">IF( $X1252, "", IF( INDEX(韻母資料表, AD1252, $AH$5) = "入聲", TRUE, FALSE) )</f>
        <v>#REF!</v>
      </c>
      <c r="AI1252" s="302" t="e">
        <f t="shared" si="497"/>
        <v>#REF!</v>
      </c>
      <c r="AJ1252" s="302" t="e">
        <f t="shared" si="502"/>
        <v>#REF!</v>
      </c>
      <c r="AK1252" s="362" t="e">
        <f t="array" ref="AK1252">IF( $X1252, "", INDEX(韻母資料表, $AD1252, $AK$5))</f>
        <v>#REF!</v>
      </c>
      <c r="AL1252" s="362" t="e">
        <f t="array" ref="AL1252">IF($X1252, "", INDEX(白話字韻母八聲調資料表, $AE1252, $AJ1252))</f>
        <v>#REF!</v>
      </c>
      <c r="AM1252" s="298"/>
      <c r="AN1252" s="362" t="e" cm="1">
        <f t="array" ref="AN1252">IF($W1252, "", INDEX(聲母資料表, $AA1252, AN$5))</f>
        <v>#REF!</v>
      </c>
      <c r="AO1252" s="367" t="e" cm="1">
        <f t="array" ref="AO1252">IF($X1252, "", INDEX(韻母資料表, $AD1252, AO$5))</f>
        <v>#REF!</v>
      </c>
      <c r="AP1252" s="362" t="e" cm="1">
        <f t="array" ref="AP1252">IF($X1252, "", INDEX(台羅韻母八聲調資料表, $AE1252, $F1252))</f>
        <v>#REF!</v>
      </c>
      <c r="AQ1252" s="298"/>
      <c r="AR1252" s="302" t="e">
        <f t="array" ref="AR1252">IF($W1252, "", INDEX(聲母資料表, $AA1252, $AR$5))</f>
        <v>#REF!</v>
      </c>
      <c r="AS1252" s="303" t="e">
        <f t="array" ref="AS1252">IF($X1252, "", INDEX(韻母資料表, $AD1252, $AS$5))</f>
        <v>#REF!</v>
      </c>
      <c r="AT1252" s="302" t="e">
        <f t="array" ref="AT1252">IF($X1252, "", INDEX(閩拼韻母八聲調資料表, $AE1252, $AJ1252))</f>
        <v>#REF!</v>
      </c>
      <c r="AV1252" s="301" t="b">
        <f t="shared" si="499"/>
        <v>0</v>
      </c>
      <c r="AW1252" s="301" t="str">
        <f>IF( $AV1252, IFERROR( IF(MATCH( $E1252, 顎音化聲母!$H$9:$H$37, 0), TRUE, FALSE), FALSE), "")</f>
        <v/>
      </c>
      <c r="AX1252" s="301" t="str">
        <f t="array" ref="AX1252">IF( AND($AV1252, $AW1252), INDEX(顎音化聲母資料表, MATCH( $D1252 &amp; $E1252, 顎音化聲母!$L$5:$L$136, 0), 3), "")</f>
        <v/>
      </c>
      <c r="AY1252" s="301" t="e">
        <f t="shared" si="498"/>
        <v>#REF!</v>
      </c>
      <c r="AZ1252" s="362" t="e">
        <f t="array" ref="AZ1252">IF($AY1252="", "", IF( $AX1252&lt;&gt;"", $AX1252,INDEX(聲母資料表, $AY1252, $AZ$5)))</f>
        <v>#REF!</v>
      </c>
      <c r="BA1252" s="362" t="e">
        <f t="array" ref="BA1252">IF($X1252, "", INDEX(方音八音反切資料表, $AE1252, $AJ1252))</f>
        <v>#REF!</v>
      </c>
    </row>
    <row r="1253" spans="2:53">
      <c r="B1253" s="307">
        <f t="shared" si="480"/>
        <v>1246</v>
      </c>
      <c r="C1253" s="404" t="e">
        <f>MID(#REF!, B1253, 1)</f>
        <v>#REF!</v>
      </c>
      <c r="D1253" s="312"/>
      <c r="E1253" s="312"/>
      <c r="F1253" s="296"/>
      <c r="G1253" s="418" t="e">
        <f t="shared" si="481"/>
        <v>#REF!</v>
      </c>
      <c r="H1253" s="269" t="e" cm="1">
        <f t="array" ref="H1253">IF( OR($U1253, NOT($V1253), $X1253), "",  $AF1253 &amp; INDEX(中文數值資料表, $AJ1253, 2) &amp; $AC1253)</f>
        <v>#REF!</v>
      </c>
      <c r="I1253" s="332" t="e">
        <f t="shared" si="482"/>
        <v>#REF!</v>
      </c>
      <c r="J1253" s="333" t="e">
        <f t="shared" si="483"/>
        <v>#REF!</v>
      </c>
      <c r="K1253" s="334" t="e">
        <f t="shared" si="484"/>
        <v>#REF!</v>
      </c>
      <c r="L1253" s="335" t="e">
        <f t="shared" si="485"/>
        <v>#REF!</v>
      </c>
      <c r="M1253" s="270" t="e">
        <f t="shared" ca="1" si="486"/>
        <v>#REF!</v>
      </c>
      <c r="N1253" s="270" t="e">
        <f t="shared" ca="1" si="487"/>
        <v>#REF!</v>
      </c>
      <c r="O1253" s="270" t="e">
        <f t="shared" ca="1" si="488"/>
        <v>#REF!</v>
      </c>
      <c r="P1253" s="270" t="e">
        <f t="shared" ca="1" si="503"/>
        <v>#REF!</v>
      </c>
      <c r="Q1253" s="270" t="e">
        <f t="shared" ca="1" si="503"/>
        <v>#REF!</v>
      </c>
      <c r="R1253" s="271" t="e">
        <f t="shared" ca="1" si="489"/>
        <v>#REF!</v>
      </c>
      <c r="S1253" s="271" t="e">
        <f t="shared" ca="1" si="490"/>
        <v>#REF!</v>
      </c>
      <c r="T1253" s="244"/>
      <c r="U1253" s="272" t="b">
        <f t="shared" si="491"/>
        <v>0</v>
      </c>
      <c r="V1253" s="272" t="e">
        <f t="shared" si="492"/>
        <v>#REF!</v>
      </c>
      <c r="W1253" s="272" t="e">
        <f t="shared" si="500"/>
        <v>#REF!</v>
      </c>
      <c r="X1253" s="272" t="e">
        <f t="shared" si="493"/>
        <v>#REF!</v>
      </c>
      <c r="Y1253" s="272" t="e">
        <f t="shared" si="494"/>
        <v>#REF!</v>
      </c>
      <c r="Z1253" s="298"/>
      <c r="AA1253" s="305" t="e">
        <f t="shared" si="495"/>
        <v>#REF!</v>
      </c>
      <c r="AB1253" s="301" t="e" cm="1">
        <f t="array" ref="AB1253">IF( $AA1253="", "", INDEX(聲母資料表, $AA1253, AB$5))</f>
        <v>#REF!</v>
      </c>
      <c r="AC1253" s="301" t="e" cm="1">
        <f t="array" ref="AC1253">IF( $AA1253="", "", INDEX(聲母資料表, $AA1253, AC$5))</f>
        <v>#REF!</v>
      </c>
      <c r="AD1253" s="305" t="e">
        <f t="shared" si="496"/>
        <v>#REF!</v>
      </c>
      <c r="AE1253" s="301" t="e" cm="1">
        <f t="array" ref="AE1253">IF( $X1253, "", INDEX(韻母資料表, AD1253, AE$5))</f>
        <v>#REF!</v>
      </c>
      <c r="AF1253" s="301" t="e" cm="1">
        <f t="array" ref="AF1253">IF( $X1253, "", INDEX(韻母資料表, AE1253, AF$5))</f>
        <v>#REF!</v>
      </c>
      <c r="AG1253" s="298"/>
      <c r="AH1253" s="301" t="e">
        <f t="array" ref="AH1253">IF( $X1253, "", IF( INDEX(韻母資料表, AD1253, $AH$5) = "入聲", TRUE, FALSE) )</f>
        <v>#REF!</v>
      </c>
      <c r="AI1253" s="302" t="e">
        <f t="shared" si="497"/>
        <v>#REF!</v>
      </c>
      <c r="AJ1253" s="302" t="e">
        <f t="shared" si="502"/>
        <v>#REF!</v>
      </c>
      <c r="AK1253" s="362" t="e">
        <f t="array" ref="AK1253">IF( $X1253, "", INDEX(韻母資料表, $AD1253, $AK$5))</f>
        <v>#REF!</v>
      </c>
      <c r="AL1253" s="362" t="e">
        <f t="array" ref="AL1253">IF($X1253, "", INDEX(白話字韻母八聲調資料表, $AE1253, $AJ1253))</f>
        <v>#REF!</v>
      </c>
      <c r="AM1253" s="298"/>
      <c r="AN1253" s="362" t="e" cm="1">
        <f t="array" ref="AN1253">IF($W1253, "", INDEX(聲母資料表, $AA1253, AN$5))</f>
        <v>#REF!</v>
      </c>
      <c r="AO1253" s="367" t="e" cm="1">
        <f t="array" ref="AO1253">IF($X1253, "", INDEX(韻母資料表, $AD1253, AO$5))</f>
        <v>#REF!</v>
      </c>
      <c r="AP1253" s="362" t="e" cm="1">
        <f t="array" ref="AP1253">IF($X1253, "", INDEX(台羅韻母八聲調資料表, $AE1253, $F1253))</f>
        <v>#REF!</v>
      </c>
      <c r="AQ1253" s="298"/>
      <c r="AR1253" s="302" t="e">
        <f t="array" ref="AR1253">IF($W1253, "", INDEX(聲母資料表, $AA1253, $AR$5))</f>
        <v>#REF!</v>
      </c>
      <c r="AS1253" s="303" t="e">
        <f t="array" ref="AS1253">IF($X1253, "", INDEX(韻母資料表, $AD1253, $AS$5))</f>
        <v>#REF!</v>
      </c>
      <c r="AT1253" s="302" t="e">
        <f t="array" ref="AT1253">IF($X1253, "", INDEX(閩拼韻母八聲調資料表, $AE1253, $AJ1253))</f>
        <v>#REF!</v>
      </c>
      <c r="AV1253" s="301" t="b">
        <f t="shared" si="499"/>
        <v>0</v>
      </c>
      <c r="AW1253" s="301" t="str">
        <f>IF( $AV1253, IFERROR( IF(MATCH( $E1253, 顎音化聲母!$H$9:$H$37, 0), TRUE, FALSE), FALSE), "")</f>
        <v/>
      </c>
      <c r="AX1253" s="301" t="str">
        <f t="array" ref="AX1253">IF( AND($AV1253, $AW1253), INDEX(顎音化聲母資料表, MATCH( $D1253 &amp; $E1253, 顎音化聲母!$L$5:$L$136, 0), 3), "")</f>
        <v/>
      </c>
      <c r="AY1253" s="301" t="e">
        <f t="shared" si="498"/>
        <v>#REF!</v>
      </c>
      <c r="AZ1253" s="362" t="e">
        <f t="array" ref="AZ1253">IF($AY1253="", "", IF( $AX1253&lt;&gt;"", $AX1253,INDEX(聲母資料表, $AY1253, $AZ$5)))</f>
        <v>#REF!</v>
      </c>
      <c r="BA1253" s="362" t="e">
        <f t="array" ref="BA1253">IF($X1253, "", INDEX(方音八音反切資料表, $AE1253, $AJ1253))</f>
        <v>#REF!</v>
      </c>
    </row>
    <row r="1254" spans="2:53">
      <c r="B1254" s="307">
        <f t="shared" si="480"/>
        <v>1247</v>
      </c>
      <c r="C1254" s="404" t="e">
        <f>MID(#REF!, B1254, 1)</f>
        <v>#REF!</v>
      </c>
      <c r="D1254" s="312"/>
      <c r="E1254" s="312"/>
      <c r="F1254" s="296"/>
      <c r="G1254" s="418" t="e">
        <f t="shared" si="481"/>
        <v>#REF!</v>
      </c>
      <c r="H1254" s="269" t="e" cm="1">
        <f t="array" ref="H1254">IF( OR($U1254, NOT($V1254), $X1254), "",  $AF1254 &amp; INDEX(中文數值資料表, $AJ1254, 2) &amp; $AC1254)</f>
        <v>#REF!</v>
      </c>
      <c r="I1254" s="332" t="e">
        <f t="shared" si="482"/>
        <v>#REF!</v>
      </c>
      <c r="J1254" s="333" t="e">
        <f t="shared" si="483"/>
        <v>#REF!</v>
      </c>
      <c r="K1254" s="334" t="e">
        <f t="shared" si="484"/>
        <v>#REF!</v>
      </c>
      <c r="L1254" s="335" t="e">
        <f t="shared" si="485"/>
        <v>#REF!</v>
      </c>
      <c r="M1254" s="270" t="e">
        <f t="shared" ca="1" si="486"/>
        <v>#REF!</v>
      </c>
      <c r="N1254" s="270" t="e">
        <f t="shared" ca="1" si="487"/>
        <v>#REF!</v>
      </c>
      <c r="O1254" s="270" t="e">
        <f t="shared" ca="1" si="488"/>
        <v>#REF!</v>
      </c>
      <c r="P1254" s="270" t="e">
        <f t="shared" ca="1" si="503"/>
        <v>#REF!</v>
      </c>
      <c r="Q1254" s="270" t="e">
        <f t="shared" ca="1" si="503"/>
        <v>#REF!</v>
      </c>
      <c r="R1254" s="271" t="e">
        <f t="shared" ca="1" si="489"/>
        <v>#REF!</v>
      </c>
      <c r="S1254" s="271" t="e">
        <f t="shared" ca="1" si="490"/>
        <v>#REF!</v>
      </c>
      <c r="T1254" s="244"/>
      <c r="U1254" s="272" t="b">
        <f t="shared" si="491"/>
        <v>0</v>
      </c>
      <c r="V1254" s="272" t="e">
        <f t="shared" si="492"/>
        <v>#REF!</v>
      </c>
      <c r="W1254" s="272" t="e">
        <f t="shared" si="500"/>
        <v>#REF!</v>
      </c>
      <c r="X1254" s="272" t="e">
        <f t="shared" si="493"/>
        <v>#REF!</v>
      </c>
      <c r="Y1254" s="272" t="e">
        <f t="shared" si="494"/>
        <v>#REF!</v>
      </c>
      <c r="Z1254" s="298"/>
      <c r="AA1254" s="305" t="e">
        <f t="shared" si="495"/>
        <v>#REF!</v>
      </c>
      <c r="AB1254" s="301" t="e" cm="1">
        <f t="array" ref="AB1254">IF( $AA1254="", "", INDEX(聲母資料表, $AA1254, AB$5))</f>
        <v>#REF!</v>
      </c>
      <c r="AC1254" s="301" t="e" cm="1">
        <f t="array" ref="AC1254">IF( $AA1254="", "", INDEX(聲母資料表, $AA1254, AC$5))</f>
        <v>#REF!</v>
      </c>
      <c r="AD1254" s="305" t="e">
        <f t="shared" si="496"/>
        <v>#REF!</v>
      </c>
      <c r="AE1254" s="301" t="e" cm="1">
        <f t="array" ref="AE1254">IF( $X1254, "", INDEX(韻母資料表, AD1254, AE$5))</f>
        <v>#REF!</v>
      </c>
      <c r="AF1254" s="301" t="e" cm="1">
        <f t="array" ref="AF1254">IF( $X1254, "", INDEX(韻母資料表, AE1254, AF$5))</f>
        <v>#REF!</v>
      </c>
      <c r="AG1254" s="298"/>
      <c r="AH1254" s="301" t="e">
        <f t="array" ref="AH1254">IF( $X1254, "", IF( INDEX(韻母資料表, AD1254, $AH$5) = "入聲", TRUE, FALSE) )</f>
        <v>#REF!</v>
      </c>
      <c r="AI1254" s="302" t="e">
        <f t="shared" si="497"/>
        <v>#REF!</v>
      </c>
      <c r="AJ1254" s="302" t="e">
        <f t="shared" si="502"/>
        <v>#REF!</v>
      </c>
      <c r="AK1254" s="362" t="e">
        <f t="array" ref="AK1254">IF( $X1254, "", INDEX(韻母資料表, $AD1254, $AK$5))</f>
        <v>#REF!</v>
      </c>
      <c r="AL1254" s="362" t="e">
        <f t="array" ref="AL1254">IF($X1254, "", INDEX(白話字韻母八聲調資料表, $AE1254, $AJ1254))</f>
        <v>#REF!</v>
      </c>
      <c r="AM1254" s="298"/>
      <c r="AN1254" s="362" t="e" cm="1">
        <f t="array" ref="AN1254">IF($W1254, "", INDEX(聲母資料表, $AA1254, AN$5))</f>
        <v>#REF!</v>
      </c>
      <c r="AO1254" s="367" t="e" cm="1">
        <f t="array" ref="AO1254">IF($X1254, "", INDEX(韻母資料表, $AD1254, AO$5))</f>
        <v>#REF!</v>
      </c>
      <c r="AP1254" s="362" t="e" cm="1">
        <f t="array" ref="AP1254">IF($X1254, "", INDEX(台羅韻母八聲調資料表, $AE1254, $F1254))</f>
        <v>#REF!</v>
      </c>
      <c r="AQ1254" s="298"/>
      <c r="AR1254" s="302" t="e">
        <f t="array" ref="AR1254">IF($W1254, "", INDEX(聲母資料表, $AA1254, $AR$5))</f>
        <v>#REF!</v>
      </c>
      <c r="AS1254" s="303" t="e">
        <f t="array" ref="AS1254">IF($X1254, "", INDEX(韻母資料表, $AD1254, $AS$5))</f>
        <v>#REF!</v>
      </c>
      <c r="AT1254" s="302" t="e">
        <f t="array" ref="AT1254">IF($X1254, "", INDEX(閩拼韻母八聲調資料表, $AE1254, $AJ1254))</f>
        <v>#REF!</v>
      </c>
      <c r="AV1254" s="301" t="b">
        <f t="shared" si="499"/>
        <v>0</v>
      </c>
      <c r="AW1254" s="301" t="str">
        <f>IF( $AV1254, IFERROR( IF(MATCH( $E1254, 顎音化聲母!$H$9:$H$37, 0), TRUE, FALSE), FALSE), "")</f>
        <v/>
      </c>
      <c r="AX1254" s="301" t="str">
        <f t="array" ref="AX1254">IF( AND($AV1254, $AW1254), INDEX(顎音化聲母資料表, MATCH( $D1254 &amp; $E1254, 顎音化聲母!$L$5:$L$136, 0), 3), "")</f>
        <v/>
      </c>
      <c r="AY1254" s="301" t="e">
        <f t="shared" si="498"/>
        <v>#REF!</v>
      </c>
      <c r="AZ1254" s="362" t="e">
        <f t="array" ref="AZ1254">IF($AY1254="", "", IF( $AX1254&lt;&gt;"", $AX1254,INDEX(聲母資料表, $AY1254, $AZ$5)))</f>
        <v>#REF!</v>
      </c>
      <c r="BA1254" s="362" t="e">
        <f t="array" ref="BA1254">IF($X1254, "", INDEX(方音八音反切資料表, $AE1254, $AJ1254))</f>
        <v>#REF!</v>
      </c>
    </row>
    <row r="1255" spans="2:53">
      <c r="B1255" s="307">
        <f t="shared" si="480"/>
        <v>1248</v>
      </c>
      <c r="C1255" s="404" t="e">
        <f>MID(#REF!, B1255, 1)</f>
        <v>#REF!</v>
      </c>
      <c r="D1255" s="312"/>
      <c r="E1255" s="312"/>
      <c r="F1255" s="296"/>
      <c r="G1255" s="418" t="e">
        <f t="shared" si="481"/>
        <v>#REF!</v>
      </c>
      <c r="H1255" s="269" t="e" cm="1">
        <f t="array" ref="H1255">IF( OR($U1255, NOT($V1255), $X1255), "",  $AF1255 &amp; INDEX(中文數值資料表, $AJ1255, 2) &amp; $AC1255)</f>
        <v>#REF!</v>
      </c>
      <c r="I1255" s="332" t="e">
        <f t="shared" si="482"/>
        <v>#REF!</v>
      </c>
      <c r="J1255" s="333" t="e">
        <f t="shared" si="483"/>
        <v>#REF!</v>
      </c>
      <c r="K1255" s="334" t="e">
        <f t="shared" si="484"/>
        <v>#REF!</v>
      </c>
      <c r="L1255" s="335" t="e">
        <f t="shared" si="485"/>
        <v>#REF!</v>
      </c>
      <c r="M1255" s="270" t="e">
        <f t="shared" ca="1" si="486"/>
        <v>#REF!</v>
      </c>
      <c r="N1255" s="270" t="e">
        <f t="shared" ca="1" si="487"/>
        <v>#REF!</v>
      </c>
      <c r="O1255" s="270" t="e">
        <f t="shared" ca="1" si="488"/>
        <v>#REF!</v>
      </c>
      <c r="P1255" s="270" t="e">
        <f t="shared" ca="1" si="503"/>
        <v>#REF!</v>
      </c>
      <c r="Q1255" s="270" t="e">
        <f t="shared" ca="1" si="503"/>
        <v>#REF!</v>
      </c>
      <c r="R1255" s="271" t="e">
        <f t="shared" ca="1" si="489"/>
        <v>#REF!</v>
      </c>
      <c r="S1255" s="271" t="e">
        <f t="shared" ca="1" si="490"/>
        <v>#REF!</v>
      </c>
      <c r="T1255" s="244"/>
      <c r="U1255" s="272" t="b">
        <f t="shared" si="491"/>
        <v>0</v>
      </c>
      <c r="V1255" s="272" t="e">
        <f t="shared" si="492"/>
        <v>#REF!</v>
      </c>
      <c r="W1255" s="272" t="e">
        <f t="shared" si="500"/>
        <v>#REF!</v>
      </c>
      <c r="X1255" s="272" t="e">
        <f t="shared" si="493"/>
        <v>#REF!</v>
      </c>
      <c r="Y1255" s="272" t="e">
        <f t="shared" si="494"/>
        <v>#REF!</v>
      </c>
      <c r="Z1255" s="298"/>
      <c r="AA1255" s="305" t="e">
        <f t="shared" si="495"/>
        <v>#REF!</v>
      </c>
      <c r="AB1255" s="301" t="e" cm="1">
        <f t="array" ref="AB1255">IF( $AA1255="", "", INDEX(聲母資料表, $AA1255, AB$5))</f>
        <v>#REF!</v>
      </c>
      <c r="AC1255" s="301" t="e" cm="1">
        <f t="array" ref="AC1255">IF( $AA1255="", "", INDEX(聲母資料表, $AA1255, AC$5))</f>
        <v>#REF!</v>
      </c>
      <c r="AD1255" s="305" t="e">
        <f t="shared" si="496"/>
        <v>#REF!</v>
      </c>
      <c r="AE1255" s="301" t="e" cm="1">
        <f t="array" ref="AE1255">IF( $X1255, "", INDEX(韻母資料表, AD1255, AE$5))</f>
        <v>#REF!</v>
      </c>
      <c r="AF1255" s="301" t="e" cm="1">
        <f t="array" ref="AF1255">IF( $X1255, "", INDEX(韻母資料表, AE1255, AF$5))</f>
        <v>#REF!</v>
      </c>
      <c r="AG1255" s="298"/>
      <c r="AH1255" s="301" t="e">
        <f t="array" ref="AH1255">IF( $X1255, "", IF( INDEX(韻母資料表, AD1255, $AH$5) = "入聲", TRUE, FALSE) )</f>
        <v>#REF!</v>
      </c>
      <c r="AI1255" s="302" t="e">
        <f t="shared" si="497"/>
        <v>#REF!</v>
      </c>
      <c r="AJ1255" s="302" t="e">
        <f t="shared" si="502"/>
        <v>#REF!</v>
      </c>
      <c r="AK1255" s="362" t="e">
        <f t="array" ref="AK1255">IF( $X1255, "", INDEX(韻母資料表, $AD1255, $AK$5))</f>
        <v>#REF!</v>
      </c>
      <c r="AL1255" s="362" t="e">
        <f t="array" ref="AL1255">IF($X1255, "", INDEX(白話字韻母八聲調資料表, $AE1255, $AJ1255))</f>
        <v>#REF!</v>
      </c>
      <c r="AM1255" s="298"/>
      <c r="AN1255" s="362" t="e" cm="1">
        <f t="array" ref="AN1255">IF($W1255, "", INDEX(聲母資料表, $AA1255, AN$5))</f>
        <v>#REF!</v>
      </c>
      <c r="AO1255" s="367" t="e" cm="1">
        <f t="array" ref="AO1255">IF($X1255, "", INDEX(韻母資料表, $AD1255, AO$5))</f>
        <v>#REF!</v>
      </c>
      <c r="AP1255" s="362" t="e" cm="1">
        <f t="array" ref="AP1255">IF($X1255, "", INDEX(台羅韻母八聲調資料表, $AE1255, $F1255))</f>
        <v>#REF!</v>
      </c>
      <c r="AQ1255" s="298"/>
      <c r="AR1255" s="302" t="e">
        <f t="array" ref="AR1255">IF($W1255, "", INDEX(聲母資料表, $AA1255, $AR$5))</f>
        <v>#REF!</v>
      </c>
      <c r="AS1255" s="303" t="e">
        <f t="array" ref="AS1255">IF($X1255, "", INDEX(韻母資料表, $AD1255, $AS$5))</f>
        <v>#REF!</v>
      </c>
      <c r="AT1255" s="302" t="e">
        <f t="array" ref="AT1255">IF($X1255, "", INDEX(閩拼韻母八聲調資料表, $AE1255, $AJ1255))</f>
        <v>#REF!</v>
      </c>
      <c r="AV1255" s="301" t="b">
        <f t="shared" si="499"/>
        <v>0</v>
      </c>
      <c r="AW1255" s="301" t="str">
        <f>IF( $AV1255, IFERROR( IF(MATCH( $E1255, 顎音化聲母!$H$9:$H$37, 0), TRUE, FALSE), FALSE), "")</f>
        <v/>
      </c>
      <c r="AX1255" s="301" t="str">
        <f t="array" ref="AX1255">IF( AND($AV1255, $AW1255), INDEX(顎音化聲母資料表, MATCH( $D1255 &amp; $E1255, 顎音化聲母!$L$5:$L$136, 0), 3), "")</f>
        <v/>
      </c>
      <c r="AY1255" s="301" t="e">
        <f t="shared" si="498"/>
        <v>#REF!</v>
      </c>
      <c r="AZ1255" s="362" t="e">
        <f t="array" ref="AZ1255">IF($AY1255="", "", IF( $AX1255&lt;&gt;"", $AX1255,INDEX(聲母資料表, $AY1255, $AZ$5)))</f>
        <v>#REF!</v>
      </c>
      <c r="BA1255" s="362" t="e">
        <f t="array" ref="BA1255">IF($X1255, "", INDEX(方音八音反切資料表, $AE1255, $AJ1255))</f>
        <v>#REF!</v>
      </c>
    </row>
    <row r="1256" spans="2:53">
      <c r="B1256" s="307">
        <f t="shared" si="480"/>
        <v>1249</v>
      </c>
      <c r="C1256" s="404" t="e">
        <f>MID(#REF!, B1256, 1)</f>
        <v>#REF!</v>
      </c>
      <c r="D1256" s="312"/>
      <c r="E1256" s="312"/>
      <c r="F1256" s="296"/>
      <c r="G1256" s="418" t="e">
        <f t="shared" si="481"/>
        <v>#REF!</v>
      </c>
      <c r="H1256" s="269" t="e" cm="1">
        <f t="array" ref="H1256">IF( OR($U1256, NOT($V1256), $X1256), "",  $AF1256 &amp; INDEX(中文數值資料表, $AJ1256, 2) &amp; $AC1256)</f>
        <v>#REF!</v>
      </c>
      <c r="I1256" s="332" t="e">
        <f t="shared" si="482"/>
        <v>#REF!</v>
      </c>
      <c r="J1256" s="333" t="e">
        <f t="shared" si="483"/>
        <v>#REF!</v>
      </c>
      <c r="K1256" s="334" t="e">
        <f t="shared" si="484"/>
        <v>#REF!</v>
      </c>
      <c r="L1256" s="335" t="e">
        <f t="shared" si="485"/>
        <v>#REF!</v>
      </c>
      <c r="M1256" s="270" t="e">
        <f t="shared" ca="1" si="486"/>
        <v>#REF!</v>
      </c>
      <c r="N1256" s="270" t="e">
        <f t="shared" ca="1" si="487"/>
        <v>#REF!</v>
      </c>
      <c r="O1256" s="270" t="e">
        <f t="shared" ca="1" si="488"/>
        <v>#REF!</v>
      </c>
      <c r="P1256" s="270" t="e">
        <f t="shared" ca="1" si="503"/>
        <v>#REF!</v>
      </c>
      <c r="Q1256" s="270" t="e">
        <f t="shared" ca="1" si="503"/>
        <v>#REF!</v>
      </c>
      <c r="R1256" s="271" t="e">
        <f t="shared" ca="1" si="489"/>
        <v>#REF!</v>
      </c>
      <c r="S1256" s="271" t="e">
        <f t="shared" ca="1" si="490"/>
        <v>#REF!</v>
      </c>
      <c r="T1256" s="244"/>
      <c r="U1256" s="272" t="b">
        <f t="shared" si="491"/>
        <v>0</v>
      </c>
      <c r="V1256" s="272" t="e">
        <f t="shared" si="492"/>
        <v>#REF!</v>
      </c>
      <c r="W1256" s="272" t="e">
        <f t="shared" si="500"/>
        <v>#REF!</v>
      </c>
      <c r="X1256" s="272" t="e">
        <f t="shared" si="493"/>
        <v>#REF!</v>
      </c>
      <c r="Y1256" s="272" t="e">
        <f t="shared" si="494"/>
        <v>#REF!</v>
      </c>
      <c r="Z1256" s="298"/>
      <c r="AA1256" s="305" t="e">
        <f t="shared" si="495"/>
        <v>#REF!</v>
      </c>
      <c r="AB1256" s="301" t="e" cm="1">
        <f t="array" ref="AB1256">IF( $AA1256="", "", INDEX(聲母資料表, $AA1256, AB$5))</f>
        <v>#REF!</v>
      </c>
      <c r="AC1256" s="301" t="e" cm="1">
        <f t="array" ref="AC1256">IF( $AA1256="", "", INDEX(聲母資料表, $AA1256, AC$5))</f>
        <v>#REF!</v>
      </c>
      <c r="AD1256" s="305" t="e">
        <f t="shared" si="496"/>
        <v>#REF!</v>
      </c>
      <c r="AE1256" s="301" t="e" cm="1">
        <f t="array" ref="AE1256">IF( $X1256, "", INDEX(韻母資料表, AD1256, AE$5))</f>
        <v>#REF!</v>
      </c>
      <c r="AF1256" s="301" t="e" cm="1">
        <f t="array" ref="AF1256">IF( $X1256, "", INDEX(韻母資料表, AE1256, AF$5))</f>
        <v>#REF!</v>
      </c>
      <c r="AG1256" s="298"/>
      <c r="AH1256" s="301" t="e">
        <f t="array" ref="AH1256">IF( $X1256, "", IF( INDEX(韻母資料表, AD1256, $AH$5) = "入聲", TRUE, FALSE) )</f>
        <v>#REF!</v>
      </c>
      <c r="AI1256" s="302" t="e">
        <f t="shared" si="497"/>
        <v>#REF!</v>
      </c>
      <c r="AJ1256" s="302" t="e">
        <f t="shared" si="502"/>
        <v>#REF!</v>
      </c>
      <c r="AK1256" s="362" t="e">
        <f t="array" ref="AK1256">IF( $X1256, "", INDEX(韻母資料表, $AD1256, $AK$5))</f>
        <v>#REF!</v>
      </c>
      <c r="AL1256" s="362" t="e">
        <f t="array" ref="AL1256">IF($X1256, "", INDEX(白話字韻母八聲調資料表, $AE1256, $AJ1256))</f>
        <v>#REF!</v>
      </c>
      <c r="AM1256" s="298"/>
      <c r="AN1256" s="362" t="e" cm="1">
        <f t="array" ref="AN1256">IF($W1256, "", INDEX(聲母資料表, $AA1256, AN$5))</f>
        <v>#REF!</v>
      </c>
      <c r="AO1256" s="367" t="e" cm="1">
        <f t="array" ref="AO1256">IF($X1256, "", INDEX(韻母資料表, $AD1256, AO$5))</f>
        <v>#REF!</v>
      </c>
      <c r="AP1256" s="362" t="e" cm="1">
        <f t="array" ref="AP1256">IF($X1256, "", INDEX(台羅韻母八聲調資料表, $AE1256, $F1256))</f>
        <v>#REF!</v>
      </c>
      <c r="AQ1256" s="298"/>
      <c r="AR1256" s="302" t="e">
        <f t="array" ref="AR1256">IF($W1256, "", INDEX(聲母資料表, $AA1256, $AR$5))</f>
        <v>#REF!</v>
      </c>
      <c r="AS1256" s="303" t="e">
        <f t="array" ref="AS1256">IF($X1256, "", INDEX(韻母資料表, $AD1256, $AS$5))</f>
        <v>#REF!</v>
      </c>
      <c r="AT1256" s="302" t="e">
        <f t="array" ref="AT1256">IF($X1256, "", INDEX(閩拼韻母八聲調資料表, $AE1256, $AJ1256))</f>
        <v>#REF!</v>
      </c>
      <c r="AV1256" s="301" t="b">
        <f t="shared" si="499"/>
        <v>0</v>
      </c>
      <c r="AW1256" s="301" t="str">
        <f>IF( $AV1256, IFERROR( IF(MATCH( $E1256, 顎音化聲母!$H$9:$H$37, 0), TRUE, FALSE), FALSE), "")</f>
        <v/>
      </c>
      <c r="AX1256" s="301" t="str">
        <f t="array" ref="AX1256">IF( AND($AV1256, $AW1256), INDEX(顎音化聲母資料表, MATCH( $D1256 &amp; $E1256, 顎音化聲母!$L$5:$L$136, 0), 3), "")</f>
        <v/>
      </c>
      <c r="AY1256" s="301" t="e">
        <f t="shared" si="498"/>
        <v>#REF!</v>
      </c>
      <c r="AZ1256" s="362" t="e">
        <f t="array" ref="AZ1256">IF($AY1256="", "", IF( $AX1256&lt;&gt;"", $AX1256,INDEX(聲母資料表, $AY1256, $AZ$5)))</f>
        <v>#REF!</v>
      </c>
      <c r="BA1256" s="362" t="e">
        <f t="array" ref="BA1256">IF($X1256, "", INDEX(方音八音反切資料表, $AE1256, $AJ1256))</f>
        <v>#REF!</v>
      </c>
    </row>
    <row r="1257" spans="2:53">
      <c r="B1257" s="307">
        <f t="shared" si="480"/>
        <v>1250</v>
      </c>
      <c r="C1257" s="404" t="e">
        <f>MID(#REF!, B1257, 1)</f>
        <v>#REF!</v>
      </c>
      <c r="D1257" s="312"/>
      <c r="E1257" s="312"/>
      <c r="F1257" s="296"/>
      <c r="G1257" s="418" t="e">
        <f t="shared" si="481"/>
        <v>#REF!</v>
      </c>
      <c r="H1257" s="269" t="e" cm="1">
        <f t="array" ref="H1257">IF( OR($U1257, NOT($V1257), $X1257), "",  $AF1257 &amp; INDEX(中文數值資料表, $AJ1257, 2) &amp; $AC1257)</f>
        <v>#REF!</v>
      </c>
      <c r="I1257" s="332" t="e">
        <f t="shared" si="482"/>
        <v>#REF!</v>
      </c>
      <c r="J1257" s="333" t="e">
        <f t="shared" si="483"/>
        <v>#REF!</v>
      </c>
      <c r="K1257" s="334" t="e">
        <f t="shared" si="484"/>
        <v>#REF!</v>
      </c>
      <c r="L1257" s="335" t="e">
        <f t="shared" si="485"/>
        <v>#REF!</v>
      </c>
      <c r="M1257" s="270" t="e">
        <f t="shared" ca="1" si="486"/>
        <v>#REF!</v>
      </c>
      <c r="N1257" s="270" t="e">
        <f t="shared" ca="1" si="487"/>
        <v>#REF!</v>
      </c>
      <c r="O1257" s="270" t="e">
        <f t="shared" ca="1" si="488"/>
        <v>#REF!</v>
      </c>
      <c r="P1257" s="270" t="e">
        <f t="shared" ca="1" si="503"/>
        <v>#REF!</v>
      </c>
      <c r="Q1257" s="270" t="e">
        <f t="shared" ca="1" si="503"/>
        <v>#REF!</v>
      </c>
      <c r="R1257" s="271" t="e">
        <f t="shared" ca="1" si="489"/>
        <v>#REF!</v>
      </c>
      <c r="S1257" s="271" t="e">
        <f t="shared" ca="1" si="490"/>
        <v>#REF!</v>
      </c>
      <c r="T1257" s="244"/>
      <c r="U1257" s="272" t="b">
        <f t="shared" si="491"/>
        <v>0</v>
      </c>
      <c r="V1257" s="272" t="e">
        <f t="shared" si="492"/>
        <v>#REF!</v>
      </c>
      <c r="W1257" s="272" t="e">
        <f t="shared" si="500"/>
        <v>#REF!</v>
      </c>
      <c r="X1257" s="272" t="e">
        <f t="shared" si="493"/>
        <v>#REF!</v>
      </c>
      <c r="Y1257" s="272" t="e">
        <f t="shared" si="494"/>
        <v>#REF!</v>
      </c>
      <c r="Z1257" s="298"/>
      <c r="AA1257" s="305" t="e">
        <f t="shared" si="495"/>
        <v>#REF!</v>
      </c>
      <c r="AB1257" s="301" t="e" cm="1">
        <f t="array" ref="AB1257">IF( $AA1257="", "", INDEX(聲母資料表, $AA1257, AB$5))</f>
        <v>#REF!</v>
      </c>
      <c r="AC1257" s="301" t="e" cm="1">
        <f t="array" ref="AC1257">IF( $AA1257="", "", INDEX(聲母資料表, $AA1257, AC$5))</f>
        <v>#REF!</v>
      </c>
      <c r="AD1257" s="305" t="e">
        <f t="shared" si="496"/>
        <v>#REF!</v>
      </c>
      <c r="AE1257" s="301" t="e" cm="1">
        <f t="array" ref="AE1257">IF( $X1257, "", INDEX(韻母資料表, AD1257, AE$5))</f>
        <v>#REF!</v>
      </c>
      <c r="AF1257" s="301" t="e" cm="1">
        <f t="array" ref="AF1257">IF( $X1257, "", INDEX(韻母資料表, AE1257, AF$5))</f>
        <v>#REF!</v>
      </c>
      <c r="AG1257" s="298"/>
      <c r="AH1257" s="301" t="e">
        <f t="array" ref="AH1257">IF( $X1257, "", IF( INDEX(韻母資料表, AD1257, $AH$5) = "入聲", TRUE, FALSE) )</f>
        <v>#REF!</v>
      </c>
      <c r="AI1257" s="302" t="e">
        <f t="shared" si="497"/>
        <v>#REF!</v>
      </c>
      <c r="AJ1257" s="302" t="e">
        <f t="shared" si="502"/>
        <v>#REF!</v>
      </c>
      <c r="AK1257" s="362" t="e">
        <f t="array" ref="AK1257">IF( $X1257, "", INDEX(韻母資料表, $AD1257, $AK$5))</f>
        <v>#REF!</v>
      </c>
      <c r="AL1257" s="362" t="e">
        <f t="array" ref="AL1257">IF($X1257, "", INDEX(白話字韻母八聲調資料表, $AE1257, $AJ1257))</f>
        <v>#REF!</v>
      </c>
      <c r="AM1257" s="298"/>
      <c r="AN1257" s="362" t="e" cm="1">
        <f t="array" ref="AN1257">IF($W1257, "", INDEX(聲母資料表, $AA1257, AN$5))</f>
        <v>#REF!</v>
      </c>
      <c r="AO1257" s="367" t="e" cm="1">
        <f t="array" ref="AO1257">IF($X1257, "", INDEX(韻母資料表, $AD1257, AO$5))</f>
        <v>#REF!</v>
      </c>
      <c r="AP1257" s="362" t="e" cm="1">
        <f t="array" ref="AP1257">IF($X1257, "", INDEX(台羅韻母八聲調資料表, $AE1257, $F1257))</f>
        <v>#REF!</v>
      </c>
      <c r="AQ1257" s="298"/>
      <c r="AR1257" s="302" t="e">
        <f t="array" ref="AR1257">IF($W1257, "", INDEX(聲母資料表, $AA1257, $AR$5))</f>
        <v>#REF!</v>
      </c>
      <c r="AS1257" s="303" t="e">
        <f t="array" ref="AS1257">IF($X1257, "", INDEX(韻母資料表, $AD1257, $AS$5))</f>
        <v>#REF!</v>
      </c>
      <c r="AT1257" s="302" t="e">
        <f t="array" ref="AT1257">IF($X1257, "", INDEX(閩拼韻母八聲調資料表, $AE1257, $AJ1257))</f>
        <v>#REF!</v>
      </c>
      <c r="AV1257" s="301" t="b">
        <f t="shared" si="499"/>
        <v>0</v>
      </c>
      <c r="AW1257" s="301" t="str">
        <f>IF( $AV1257, IFERROR( IF(MATCH( $E1257, 顎音化聲母!$H$9:$H$37, 0), TRUE, FALSE), FALSE), "")</f>
        <v/>
      </c>
      <c r="AX1257" s="301" t="str">
        <f t="array" ref="AX1257">IF( AND($AV1257, $AW1257), INDEX(顎音化聲母資料表, MATCH( $D1257 &amp; $E1257, 顎音化聲母!$L$5:$L$136, 0), 3), "")</f>
        <v/>
      </c>
      <c r="AY1257" s="301" t="e">
        <f t="shared" si="498"/>
        <v>#REF!</v>
      </c>
      <c r="AZ1257" s="362" t="e">
        <f t="array" ref="AZ1257">IF($AY1257="", "", IF( $AX1257&lt;&gt;"", $AX1257,INDEX(聲母資料表, $AY1257, $AZ$5)))</f>
        <v>#REF!</v>
      </c>
      <c r="BA1257" s="362" t="e">
        <f t="array" ref="BA1257">IF($X1257, "", INDEX(方音八音反切資料表, $AE1257, $AJ1257))</f>
        <v>#REF!</v>
      </c>
    </row>
    <row r="1258" spans="2:53">
      <c r="B1258" s="307">
        <f t="shared" si="480"/>
        <v>1251</v>
      </c>
      <c r="C1258" s="404" t="e">
        <f>MID(#REF!, B1258, 1)</f>
        <v>#REF!</v>
      </c>
      <c r="D1258" s="312"/>
      <c r="E1258" s="312"/>
      <c r="F1258" s="296"/>
      <c r="G1258" s="418" t="e">
        <f t="shared" si="481"/>
        <v>#REF!</v>
      </c>
      <c r="H1258" s="269" t="e" cm="1">
        <f t="array" ref="H1258">IF( OR($U1258, NOT($V1258), $X1258), "",  $AF1258 &amp; INDEX(中文數值資料表, $AJ1258, 2) &amp; $AC1258)</f>
        <v>#REF!</v>
      </c>
      <c r="I1258" s="332" t="e">
        <f t="shared" si="482"/>
        <v>#REF!</v>
      </c>
      <c r="J1258" s="333" t="e">
        <f t="shared" si="483"/>
        <v>#REF!</v>
      </c>
      <c r="K1258" s="334" t="e">
        <f t="shared" si="484"/>
        <v>#REF!</v>
      </c>
      <c r="L1258" s="335" t="e">
        <f t="shared" si="485"/>
        <v>#REF!</v>
      </c>
      <c r="M1258" s="270" t="e">
        <f t="shared" ca="1" si="486"/>
        <v>#REF!</v>
      </c>
      <c r="N1258" s="270" t="e">
        <f t="shared" ca="1" si="487"/>
        <v>#REF!</v>
      </c>
      <c r="O1258" s="270" t="e">
        <f t="shared" ca="1" si="488"/>
        <v>#REF!</v>
      </c>
      <c r="P1258" s="270" t="e">
        <f t="shared" ca="1" si="503"/>
        <v>#REF!</v>
      </c>
      <c r="Q1258" s="270" t="e">
        <f t="shared" ca="1" si="503"/>
        <v>#REF!</v>
      </c>
      <c r="R1258" s="271" t="e">
        <f t="shared" ca="1" si="489"/>
        <v>#REF!</v>
      </c>
      <c r="S1258" s="271" t="e">
        <f t="shared" ca="1" si="490"/>
        <v>#REF!</v>
      </c>
      <c r="T1258" s="244"/>
      <c r="U1258" s="272" t="b">
        <f t="shared" si="491"/>
        <v>0</v>
      </c>
      <c r="V1258" s="272" t="e">
        <f t="shared" si="492"/>
        <v>#REF!</v>
      </c>
      <c r="W1258" s="272" t="e">
        <f t="shared" si="500"/>
        <v>#REF!</v>
      </c>
      <c r="X1258" s="272" t="e">
        <f t="shared" si="493"/>
        <v>#REF!</v>
      </c>
      <c r="Y1258" s="272" t="e">
        <f t="shared" si="494"/>
        <v>#REF!</v>
      </c>
      <c r="Z1258" s="298"/>
      <c r="AA1258" s="305" t="e">
        <f t="shared" si="495"/>
        <v>#REF!</v>
      </c>
      <c r="AB1258" s="301" t="e" cm="1">
        <f t="array" ref="AB1258">IF( $AA1258="", "", INDEX(聲母資料表, $AA1258, AB$5))</f>
        <v>#REF!</v>
      </c>
      <c r="AC1258" s="301" t="e" cm="1">
        <f t="array" ref="AC1258">IF( $AA1258="", "", INDEX(聲母資料表, $AA1258, AC$5))</f>
        <v>#REF!</v>
      </c>
      <c r="AD1258" s="305" t="e">
        <f t="shared" si="496"/>
        <v>#REF!</v>
      </c>
      <c r="AE1258" s="301" t="e" cm="1">
        <f t="array" ref="AE1258">IF( $X1258, "", INDEX(韻母資料表, AD1258, AE$5))</f>
        <v>#REF!</v>
      </c>
      <c r="AF1258" s="301" t="e" cm="1">
        <f t="array" ref="AF1258">IF( $X1258, "", INDEX(韻母資料表, AE1258, AF$5))</f>
        <v>#REF!</v>
      </c>
      <c r="AG1258" s="298"/>
      <c r="AH1258" s="301" t="e">
        <f t="array" ref="AH1258">IF( $X1258, "", IF( INDEX(韻母資料表, AD1258, $AH$5) = "入聲", TRUE, FALSE) )</f>
        <v>#REF!</v>
      </c>
      <c r="AI1258" s="302" t="e">
        <f t="shared" si="497"/>
        <v>#REF!</v>
      </c>
      <c r="AJ1258" s="302" t="e">
        <f t="shared" si="502"/>
        <v>#REF!</v>
      </c>
      <c r="AK1258" s="362" t="e">
        <f t="array" ref="AK1258">IF( $X1258, "", INDEX(韻母資料表, $AD1258, $AK$5))</f>
        <v>#REF!</v>
      </c>
      <c r="AL1258" s="362" t="e">
        <f t="array" ref="AL1258">IF($X1258, "", INDEX(白話字韻母八聲調資料表, $AE1258, $AJ1258))</f>
        <v>#REF!</v>
      </c>
      <c r="AM1258" s="298"/>
      <c r="AN1258" s="362" t="e" cm="1">
        <f t="array" ref="AN1258">IF($W1258, "", INDEX(聲母資料表, $AA1258, AN$5))</f>
        <v>#REF!</v>
      </c>
      <c r="AO1258" s="367" t="e" cm="1">
        <f t="array" ref="AO1258">IF($X1258, "", INDEX(韻母資料表, $AD1258, AO$5))</f>
        <v>#REF!</v>
      </c>
      <c r="AP1258" s="362" t="e" cm="1">
        <f t="array" ref="AP1258">IF($X1258, "", INDEX(台羅韻母八聲調資料表, $AE1258, $F1258))</f>
        <v>#REF!</v>
      </c>
      <c r="AQ1258" s="298"/>
      <c r="AR1258" s="302" t="e">
        <f t="array" ref="AR1258">IF($W1258, "", INDEX(聲母資料表, $AA1258, $AR$5))</f>
        <v>#REF!</v>
      </c>
      <c r="AS1258" s="303" t="e">
        <f t="array" ref="AS1258">IF($X1258, "", INDEX(韻母資料表, $AD1258, $AS$5))</f>
        <v>#REF!</v>
      </c>
      <c r="AT1258" s="302" t="e">
        <f t="array" ref="AT1258">IF($X1258, "", INDEX(閩拼韻母八聲調資料表, $AE1258, $AJ1258))</f>
        <v>#REF!</v>
      </c>
      <c r="AV1258" s="301" t="b">
        <f t="shared" si="499"/>
        <v>0</v>
      </c>
      <c r="AW1258" s="301" t="str">
        <f>IF( $AV1258, IFERROR( IF(MATCH( $E1258, 顎音化聲母!$H$9:$H$37, 0), TRUE, FALSE), FALSE), "")</f>
        <v/>
      </c>
      <c r="AX1258" s="301" t="str">
        <f t="array" ref="AX1258">IF( AND($AV1258, $AW1258), INDEX(顎音化聲母資料表, MATCH( $D1258 &amp; $E1258, 顎音化聲母!$L$5:$L$136, 0), 3), "")</f>
        <v/>
      </c>
      <c r="AY1258" s="301" t="e">
        <f t="shared" si="498"/>
        <v>#REF!</v>
      </c>
      <c r="AZ1258" s="362" t="e">
        <f t="array" ref="AZ1258">IF($AY1258="", "", IF( $AX1258&lt;&gt;"", $AX1258,INDEX(聲母資料表, $AY1258, $AZ$5)))</f>
        <v>#REF!</v>
      </c>
      <c r="BA1258" s="362" t="e">
        <f t="array" ref="BA1258">IF($X1258, "", INDEX(方音八音反切資料表, $AE1258, $AJ1258))</f>
        <v>#REF!</v>
      </c>
    </row>
    <row r="1259" spans="2:53">
      <c r="B1259" s="307">
        <f t="shared" si="480"/>
        <v>1252</v>
      </c>
      <c r="C1259" s="404" t="e">
        <f>MID(#REF!, B1259, 1)</f>
        <v>#REF!</v>
      </c>
      <c r="D1259" s="312"/>
      <c r="E1259" s="312"/>
      <c r="F1259" s="296"/>
      <c r="G1259" s="418" t="e">
        <f t="shared" si="481"/>
        <v>#REF!</v>
      </c>
      <c r="H1259" s="269" t="e" cm="1">
        <f t="array" ref="H1259">IF( OR($U1259, NOT($V1259), $X1259), "",  $AF1259 &amp; INDEX(中文數值資料表, $AJ1259, 2) &amp; $AC1259)</f>
        <v>#REF!</v>
      </c>
      <c r="I1259" s="332" t="e">
        <f t="shared" si="482"/>
        <v>#REF!</v>
      </c>
      <c r="J1259" s="333" t="e">
        <f t="shared" si="483"/>
        <v>#REF!</v>
      </c>
      <c r="K1259" s="334" t="e">
        <f t="shared" si="484"/>
        <v>#REF!</v>
      </c>
      <c r="L1259" s="335" t="e">
        <f t="shared" si="485"/>
        <v>#REF!</v>
      </c>
      <c r="M1259" s="270" t="e">
        <f t="shared" ca="1" si="486"/>
        <v>#REF!</v>
      </c>
      <c r="N1259" s="270" t="e">
        <f t="shared" ca="1" si="487"/>
        <v>#REF!</v>
      </c>
      <c r="O1259" s="270" t="e">
        <f t="shared" ca="1" si="488"/>
        <v>#REF!</v>
      </c>
      <c r="P1259" s="270" t="e">
        <f t="shared" ca="1" si="503"/>
        <v>#REF!</v>
      </c>
      <c r="Q1259" s="270" t="e">
        <f t="shared" ca="1" si="503"/>
        <v>#REF!</v>
      </c>
      <c r="R1259" s="271" t="e">
        <f t="shared" ca="1" si="489"/>
        <v>#REF!</v>
      </c>
      <c r="S1259" s="271" t="e">
        <f t="shared" ca="1" si="490"/>
        <v>#REF!</v>
      </c>
      <c r="T1259" s="244"/>
      <c r="U1259" s="272" t="b">
        <f t="shared" si="491"/>
        <v>0</v>
      </c>
      <c r="V1259" s="272" t="e">
        <f t="shared" si="492"/>
        <v>#REF!</v>
      </c>
      <c r="W1259" s="272" t="e">
        <f t="shared" si="500"/>
        <v>#REF!</v>
      </c>
      <c r="X1259" s="272" t="e">
        <f t="shared" si="493"/>
        <v>#REF!</v>
      </c>
      <c r="Y1259" s="272" t="e">
        <f t="shared" si="494"/>
        <v>#REF!</v>
      </c>
      <c r="Z1259" s="298"/>
      <c r="AA1259" s="305" t="e">
        <f t="shared" si="495"/>
        <v>#REF!</v>
      </c>
      <c r="AB1259" s="301" t="e" cm="1">
        <f t="array" ref="AB1259">IF( $AA1259="", "", INDEX(聲母資料表, $AA1259, AB$5))</f>
        <v>#REF!</v>
      </c>
      <c r="AC1259" s="301" t="e" cm="1">
        <f t="array" ref="AC1259">IF( $AA1259="", "", INDEX(聲母資料表, $AA1259, AC$5))</f>
        <v>#REF!</v>
      </c>
      <c r="AD1259" s="305" t="e">
        <f t="shared" si="496"/>
        <v>#REF!</v>
      </c>
      <c r="AE1259" s="301" t="e" cm="1">
        <f t="array" ref="AE1259">IF( $X1259, "", INDEX(韻母資料表, AD1259, AE$5))</f>
        <v>#REF!</v>
      </c>
      <c r="AF1259" s="301" t="e" cm="1">
        <f t="array" ref="AF1259">IF( $X1259, "", INDEX(韻母資料表, AE1259, AF$5))</f>
        <v>#REF!</v>
      </c>
      <c r="AG1259" s="298"/>
      <c r="AH1259" s="301" t="e">
        <f t="array" ref="AH1259">IF( $X1259, "", IF( INDEX(韻母資料表, AD1259, $AH$5) = "入聲", TRUE, FALSE) )</f>
        <v>#REF!</v>
      </c>
      <c r="AI1259" s="302" t="e">
        <f t="shared" si="497"/>
        <v>#REF!</v>
      </c>
      <c r="AJ1259" s="302" t="e">
        <f t="shared" si="502"/>
        <v>#REF!</v>
      </c>
      <c r="AK1259" s="362" t="e">
        <f t="array" ref="AK1259">IF( $X1259, "", INDEX(韻母資料表, $AD1259, $AK$5))</f>
        <v>#REF!</v>
      </c>
      <c r="AL1259" s="362" t="e">
        <f t="array" ref="AL1259">IF($X1259, "", INDEX(白話字韻母八聲調資料表, $AE1259, $AJ1259))</f>
        <v>#REF!</v>
      </c>
      <c r="AM1259" s="298"/>
      <c r="AN1259" s="362" t="e" cm="1">
        <f t="array" ref="AN1259">IF($W1259, "", INDEX(聲母資料表, $AA1259, AN$5))</f>
        <v>#REF!</v>
      </c>
      <c r="AO1259" s="367" t="e" cm="1">
        <f t="array" ref="AO1259">IF($X1259, "", INDEX(韻母資料表, $AD1259, AO$5))</f>
        <v>#REF!</v>
      </c>
      <c r="AP1259" s="362" t="e" cm="1">
        <f t="array" ref="AP1259">IF($X1259, "", INDEX(台羅韻母八聲調資料表, $AE1259, $F1259))</f>
        <v>#REF!</v>
      </c>
      <c r="AQ1259" s="298"/>
      <c r="AR1259" s="302" t="e">
        <f t="array" ref="AR1259">IF($W1259, "", INDEX(聲母資料表, $AA1259, $AR$5))</f>
        <v>#REF!</v>
      </c>
      <c r="AS1259" s="303" t="e">
        <f t="array" ref="AS1259">IF($X1259, "", INDEX(韻母資料表, $AD1259, $AS$5))</f>
        <v>#REF!</v>
      </c>
      <c r="AT1259" s="302" t="e">
        <f t="array" ref="AT1259">IF($X1259, "", INDEX(閩拼韻母八聲調資料表, $AE1259, $AJ1259))</f>
        <v>#REF!</v>
      </c>
      <c r="AV1259" s="301" t="b">
        <f t="shared" si="499"/>
        <v>0</v>
      </c>
      <c r="AW1259" s="301" t="str">
        <f>IF( $AV1259, IFERROR( IF(MATCH( $E1259, 顎音化聲母!$H$9:$H$37, 0), TRUE, FALSE), FALSE), "")</f>
        <v/>
      </c>
      <c r="AX1259" s="301" t="str">
        <f t="array" ref="AX1259">IF( AND($AV1259, $AW1259), INDEX(顎音化聲母資料表, MATCH( $D1259 &amp; $E1259, 顎音化聲母!$L$5:$L$136, 0), 3), "")</f>
        <v/>
      </c>
      <c r="AY1259" s="301" t="e">
        <f t="shared" si="498"/>
        <v>#REF!</v>
      </c>
      <c r="AZ1259" s="362" t="e">
        <f t="array" ref="AZ1259">IF($AY1259="", "", IF( $AX1259&lt;&gt;"", $AX1259,INDEX(聲母資料表, $AY1259, $AZ$5)))</f>
        <v>#REF!</v>
      </c>
      <c r="BA1259" s="362" t="e">
        <f t="array" ref="BA1259">IF($X1259, "", INDEX(方音八音反切資料表, $AE1259, $AJ1259))</f>
        <v>#REF!</v>
      </c>
    </row>
    <row r="1260" spans="2:53">
      <c r="B1260" s="307">
        <f t="shared" si="480"/>
        <v>1253</v>
      </c>
      <c r="C1260" s="404" t="e">
        <f>MID(#REF!, B1260, 1)</f>
        <v>#REF!</v>
      </c>
      <c r="D1260" s="312"/>
      <c r="E1260" s="312"/>
      <c r="F1260" s="296"/>
      <c r="G1260" s="418" t="e">
        <f t="shared" si="481"/>
        <v>#REF!</v>
      </c>
      <c r="H1260" s="269" t="e" cm="1">
        <f t="array" ref="H1260">IF( OR($U1260, NOT($V1260), $X1260), "",  $AF1260 &amp; INDEX(中文數值資料表, $AJ1260, 2) &amp; $AC1260)</f>
        <v>#REF!</v>
      </c>
      <c r="I1260" s="332" t="e">
        <f t="shared" si="482"/>
        <v>#REF!</v>
      </c>
      <c r="J1260" s="333" t="e">
        <f t="shared" si="483"/>
        <v>#REF!</v>
      </c>
      <c r="K1260" s="334" t="e">
        <f t="shared" si="484"/>
        <v>#REF!</v>
      </c>
      <c r="L1260" s="335" t="e">
        <f t="shared" si="485"/>
        <v>#REF!</v>
      </c>
      <c r="M1260" s="270" t="e">
        <f t="shared" ca="1" si="486"/>
        <v>#REF!</v>
      </c>
      <c r="N1260" s="270" t="e">
        <f t="shared" ca="1" si="487"/>
        <v>#REF!</v>
      </c>
      <c r="O1260" s="270" t="e">
        <f t="shared" ca="1" si="488"/>
        <v>#REF!</v>
      </c>
      <c r="P1260" s="270" t="e">
        <f t="shared" ca="1" si="503"/>
        <v>#REF!</v>
      </c>
      <c r="Q1260" s="270" t="e">
        <f t="shared" ca="1" si="503"/>
        <v>#REF!</v>
      </c>
      <c r="R1260" s="271" t="e">
        <f t="shared" ca="1" si="489"/>
        <v>#REF!</v>
      </c>
      <c r="S1260" s="271" t="e">
        <f t="shared" ca="1" si="490"/>
        <v>#REF!</v>
      </c>
      <c r="T1260" s="244"/>
      <c r="U1260" s="272" t="b">
        <f t="shared" si="491"/>
        <v>0</v>
      </c>
      <c r="V1260" s="272" t="e">
        <f t="shared" si="492"/>
        <v>#REF!</v>
      </c>
      <c r="W1260" s="272" t="e">
        <f t="shared" si="500"/>
        <v>#REF!</v>
      </c>
      <c r="X1260" s="272" t="e">
        <f t="shared" si="493"/>
        <v>#REF!</v>
      </c>
      <c r="Y1260" s="272" t="e">
        <f t="shared" si="494"/>
        <v>#REF!</v>
      </c>
      <c r="Z1260" s="298"/>
      <c r="AA1260" s="305" t="e">
        <f t="shared" si="495"/>
        <v>#REF!</v>
      </c>
      <c r="AB1260" s="301" t="e" cm="1">
        <f t="array" ref="AB1260">IF( $AA1260="", "", INDEX(聲母資料表, $AA1260, AB$5))</f>
        <v>#REF!</v>
      </c>
      <c r="AC1260" s="301" t="e" cm="1">
        <f t="array" ref="AC1260">IF( $AA1260="", "", INDEX(聲母資料表, $AA1260, AC$5))</f>
        <v>#REF!</v>
      </c>
      <c r="AD1260" s="305" t="e">
        <f t="shared" si="496"/>
        <v>#REF!</v>
      </c>
      <c r="AE1260" s="301" t="e" cm="1">
        <f t="array" ref="AE1260">IF( $X1260, "", INDEX(韻母資料表, AD1260, AE$5))</f>
        <v>#REF!</v>
      </c>
      <c r="AF1260" s="301" t="e" cm="1">
        <f t="array" ref="AF1260">IF( $X1260, "", INDEX(韻母資料表, AE1260, AF$5))</f>
        <v>#REF!</v>
      </c>
      <c r="AG1260" s="298"/>
      <c r="AH1260" s="301" t="e">
        <f t="array" ref="AH1260">IF( $X1260, "", IF( INDEX(韻母資料表, AD1260, $AH$5) = "入聲", TRUE, FALSE) )</f>
        <v>#REF!</v>
      </c>
      <c r="AI1260" s="302" t="e">
        <f t="shared" si="497"/>
        <v>#REF!</v>
      </c>
      <c r="AJ1260" s="302" t="e">
        <f t="shared" si="502"/>
        <v>#REF!</v>
      </c>
      <c r="AK1260" s="362" t="e">
        <f t="array" ref="AK1260">IF( $X1260, "", INDEX(韻母資料表, $AD1260, $AK$5))</f>
        <v>#REF!</v>
      </c>
      <c r="AL1260" s="362" t="e">
        <f t="array" ref="AL1260">IF($X1260, "", INDEX(白話字韻母八聲調資料表, $AE1260, $AJ1260))</f>
        <v>#REF!</v>
      </c>
      <c r="AM1260" s="298"/>
      <c r="AN1260" s="362" t="e" cm="1">
        <f t="array" ref="AN1260">IF($W1260, "", INDEX(聲母資料表, $AA1260, AN$5))</f>
        <v>#REF!</v>
      </c>
      <c r="AO1260" s="367" t="e" cm="1">
        <f t="array" ref="AO1260">IF($X1260, "", INDEX(韻母資料表, $AD1260, AO$5))</f>
        <v>#REF!</v>
      </c>
      <c r="AP1260" s="362" t="e" cm="1">
        <f t="array" ref="AP1260">IF($X1260, "", INDEX(台羅韻母八聲調資料表, $AE1260, $F1260))</f>
        <v>#REF!</v>
      </c>
      <c r="AQ1260" s="298"/>
      <c r="AR1260" s="302" t="e">
        <f t="array" ref="AR1260">IF($W1260, "", INDEX(聲母資料表, $AA1260, $AR$5))</f>
        <v>#REF!</v>
      </c>
      <c r="AS1260" s="303" t="e">
        <f t="array" ref="AS1260">IF($X1260, "", INDEX(韻母資料表, $AD1260, $AS$5))</f>
        <v>#REF!</v>
      </c>
      <c r="AT1260" s="302" t="e">
        <f t="array" ref="AT1260">IF($X1260, "", INDEX(閩拼韻母八聲調資料表, $AE1260, $AJ1260))</f>
        <v>#REF!</v>
      </c>
      <c r="AV1260" s="301" t="b">
        <f t="shared" si="499"/>
        <v>0</v>
      </c>
      <c r="AW1260" s="301" t="str">
        <f>IF( $AV1260, IFERROR( IF(MATCH( $E1260, 顎音化聲母!$H$9:$H$37, 0), TRUE, FALSE), FALSE), "")</f>
        <v/>
      </c>
      <c r="AX1260" s="301" t="str">
        <f t="array" ref="AX1260">IF( AND($AV1260, $AW1260), INDEX(顎音化聲母資料表, MATCH( $D1260 &amp; $E1260, 顎音化聲母!$L$5:$L$136, 0), 3), "")</f>
        <v/>
      </c>
      <c r="AY1260" s="301" t="e">
        <f t="shared" si="498"/>
        <v>#REF!</v>
      </c>
      <c r="AZ1260" s="362" t="e">
        <f t="array" ref="AZ1260">IF($AY1260="", "", IF( $AX1260&lt;&gt;"", $AX1260,INDEX(聲母資料表, $AY1260, $AZ$5)))</f>
        <v>#REF!</v>
      </c>
      <c r="BA1260" s="362" t="e">
        <f t="array" ref="BA1260">IF($X1260, "", INDEX(方音八音反切資料表, $AE1260, $AJ1260))</f>
        <v>#REF!</v>
      </c>
    </row>
    <row r="1261" spans="2:53">
      <c r="B1261" s="307">
        <f t="shared" si="480"/>
        <v>1254</v>
      </c>
      <c r="C1261" s="404" t="e">
        <f>MID(#REF!, B1261, 1)</f>
        <v>#REF!</v>
      </c>
      <c r="D1261" s="312"/>
      <c r="E1261" s="312"/>
      <c r="F1261" s="296"/>
      <c r="G1261" s="418" t="e">
        <f t="shared" si="481"/>
        <v>#REF!</v>
      </c>
      <c r="H1261" s="269" t="e" cm="1">
        <f t="array" ref="H1261">IF( OR($U1261, NOT($V1261), $X1261), "",  $AF1261 &amp; INDEX(中文數值資料表, $AJ1261, 2) &amp; $AC1261)</f>
        <v>#REF!</v>
      </c>
      <c r="I1261" s="332" t="e">
        <f t="shared" si="482"/>
        <v>#REF!</v>
      </c>
      <c r="J1261" s="333" t="e">
        <f t="shared" si="483"/>
        <v>#REF!</v>
      </c>
      <c r="K1261" s="334" t="e">
        <f t="shared" si="484"/>
        <v>#REF!</v>
      </c>
      <c r="L1261" s="335" t="e">
        <f t="shared" si="485"/>
        <v>#REF!</v>
      </c>
      <c r="M1261" s="270" t="e">
        <f t="shared" ca="1" si="486"/>
        <v>#REF!</v>
      </c>
      <c r="N1261" s="270" t="e">
        <f t="shared" ca="1" si="487"/>
        <v>#REF!</v>
      </c>
      <c r="O1261" s="270" t="e">
        <f t="shared" ca="1" si="488"/>
        <v>#REF!</v>
      </c>
      <c r="P1261" s="270" t="e">
        <f t="shared" ca="1" si="503"/>
        <v>#REF!</v>
      </c>
      <c r="Q1261" s="270" t="e">
        <f t="shared" ca="1" si="503"/>
        <v>#REF!</v>
      </c>
      <c r="R1261" s="271" t="e">
        <f t="shared" ca="1" si="489"/>
        <v>#REF!</v>
      </c>
      <c r="S1261" s="271" t="e">
        <f t="shared" ca="1" si="490"/>
        <v>#REF!</v>
      </c>
      <c r="T1261" s="244"/>
      <c r="U1261" s="272" t="b">
        <f t="shared" si="491"/>
        <v>0</v>
      </c>
      <c r="V1261" s="272" t="e">
        <f t="shared" si="492"/>
        <v>#REF!</v>
      </c>
      <c r="W1261" s="272" t="e">
        <f t="shared" si="500"/>
        <v>#REF!</v>
      </c>
      <c r="X1261" s="272" t="e">
        <f t="shared" si="493"/>
        <v>#REF!</v>
      </c>
      <c r="Y1261" s="272" t="e">
        <f t="shared" si="494"/>
        <v>#REF!</v>
      </c>
      <c r="Z1261" s="298"/>
      <c r="AA1261" s="305" t="e">
        <f t="shared" si="495"/>
        <v>#REF!</v>
      </c>
      <c r="AB1261" s="301" t="e" cm="1">
        <f t="array" ref="AB1261">IF( $AA1261="", "", INDEX(聲母資料表, $AA1261, AB$5))</f>
        <v>#REF!</v>
      </c>
      <c r="AC1261" s="301" t="e" cm="1">
        <f t="array" ref="AC1261">IF( $AA1261="", "", INDEX(聲母資料表, $AA1261, AC$5))</f>
        <v>#REF!</v>
      </c>
      <c r="AD1261" s="305" t="e">
        <f t="shared" si="496"/>
        <v>#REF!</v>
      </c>
      <c r="AE1261" s="301" t="e" cm="1">
        <f t="array" ref="AE1261">IF( $X1261, "", INDEX(韻母資料表, AD1261, AE$5))</f>
        <v>#REF!</v>
      </c>
      <c r="AF1261" s="301" t="e" cm="1">
        <f t="array" ref="AF1261">IF( $X1261, "", INDEX(韻母資料表, AE1261, AF$5))</f>
        <v>#REF!</v>
      </c>
      <c r="AG1261" s="298"/>
      <c r="AH1261" s="301" t="e">
        <f t="array" ref="AH1261">IF( $X1261, "", IF( INDEX(韻母資料表, AD1261, $AH$5) = "入聲", TRUE, FALSE) )</f>
        <v>#REF!</v>
      </c>
      <c r="AI1261" s="302" t="e">
        <f t="shared" si="497"/>
        <v>#REF!</v>
      </c>
      <c r="AJ1261" s="302" t="e">
        <f t="shared" si="502"/>
        <v>#REF!</v>
      </c>
      <c r="AK1261" s="362" t="e">
        <f t="array" ref="AK1261">IF( $X1261, "", INDEX(韻母資料表, $AD1261, $AK$5))</f>
        <v>#REF!</v>
      </c>
      <c r="AL1261" s="362" t="e">
        <f t="array" ref="AL1261">IF($X1261, "", INDEX(白話字韻母八聲調資料表, $AE1261, $AJ1261))</f>
        <v>#REF!</v>
      </c>
      <c r="AM1261" s="298"/>
      <c r="AN1261" s="362" t="e" cm="1">
        <f t="array" ref="AN1261">IF($W1261, "", INDEX(聲母資料表, $AA1261, AN$5))</f>
        <v>#REF!</v>
      </c>
      <c r="AO1261" s="367" t="e" cm="1">
        <f t="array" ref="AO1261">IF($X1261, "", INDEX(韻母資料表, $AD1261, AO$5))</f>
        <v>#REF!</v>
      </c>
      <c r="AP1261" s="362" t="e" cm="1">
        <f t="array" ref="AP1261">IF($X1261, "", INDEX(台羅韻母八聲調資料表, $AE1261, $F1261))</f>
        <v>#REF!</v>
      </c>
      <c r="AQ1261" s="298"/>
      <c r="AR1261" s="302" t="e">
        <f t="array" ref="AR1261">IF($W1261, "", INDEX(聲母資料表, $AA1261, $AR$5))</f>
        <v>#REF!</v>
      </c>
      <c r="AS1261" s="303" t="e">
        <f t="array" ref="AS1261">IF($X1261, "", INDEX(韻母資料表, $AD1261, $AS$5))</f>
        <v>#REF!</v>
      </c>
      <c r="AT1261" s="302" t="e">
        <f t="array" ref="AT1261">IF($X1261, "", INDEX(閩拼韻母八聲調資料表, $AE1261, $AJ1261))</f>
        <v>#REF!</v>
      </c>
      <c r="AV1261" s="301" t="b">
        <f t="shared" si="499"/>
        <v>0</v>
      </c>
      <c r="AW1261" s="301" t="str">
        <f>IF( $AV1261, IFERROR( IF(MATCH( $E1261, 顎音化聲母!$H$9:$H$37, 0), TRUE, FALSE), FALSE), "")</f>
        <v/>
      </c>
      <c r="AX1261" s="301" t="str">
        <f t="array" ref="AX1261">IF( AND($AV1261, $AW1261), INDEX(顎音化聲母資料表, MATCH( $D1261 &amp; $E1261, 顎音化聲母!$L$5:$L$136, 0), 3), "")</f>
        <v/>
      </c>
      <c r="AY1261" s="301" t="e">
        <f t="shared" si="498"/>
        <v>#REF!</v>
      </c>
      <c r="AZ1261" s="362" t="e">
        <f t="array" ref="AZ1261">IF($AY1261="", "", IF( $AX1261&lt;&gt;"", $AX1261,INDEX(聲母資料表, $AY1261, $AZ$5)))</f>
        <v>#REF!</v>
      </c>
      <c r="BA1261" s="362" t="e">
        <f t="array" ref="BA1261">IF($X1261, "", INDEX(方音八音反切資料表, $AE1261, $AJ1261))</f>
        <v>#REF!</v>
      </c>
    </row>
    <row r="1262" spans="2:53">
      <c r="B1262" s="307">
        <f t="shared" si="480"/>
        <v>1255</v>
      </c>
      <c r="C1262" s="404" t="e">
        <f>MID(#REF!, B1262, 1)</f>
        <v>#REF!</v>
      </c>
      <c r="D1262" s="312"/>
      <c r="E1262" s="312"/>
      <c r="F1262" s="296"/>
      <c r="G1262" s="418" t="e">
        <f t="shared" si="481"/>
        <v>#REF!</v>
      </c>
      <c r="H1262" s="269" t="e" cm="1">
        <f t="array" ref="H1262">IF( OR($U1262, NOT($V1262), $X1262), "",  $AF1262 &amp; INDEX(中文數值資料表, $AJ1262, 2) &amp; $AC1262)</f>
        <v>#REF!</v>
      </c>
      <c r="I1262" s="332" t="e">
        <f t="shared" si="482"/>
        <v>#REF!</v>
      </c>
      <c r="J1262" s="333" t="e">
        <f t="shared" si="483"/>
        <v>#REF!</v>
      </c>
      <c r="K1262" s="334" t="e">
        <f t="shared" si="484"/>
        <v>#REF!</v>
      </c>
      <c r="L1262" s="335" t="e">
        <f t="shared" si="485"/>
        <v>#REF!</v>
      </c>
      <c r="M1262" s="270" t="e">
        <f t="shared" ca="1" si="486"/>
        <v>#REF!</v>
      </c>
      <c r="N1262" s="270" t="e">
        <f t="shared" ca="1" si="487"/>
        <v>#REF!</v>
      </c>
      <c r="O1262" s="270" t="e">
        <f t="shared" ca="1" si="488"/>
        <v>#REF!</v>
      </c>
      <c r="P1262" s="270" t="e">
        <f t="shared" ca="1" si="503"/>
        <v>#REF!</v>
      </c>
      <c r="Q1262" s="270" t="e">
        <f t="shared" ca="1" si="503"/>
        <v>#REF!</v>
      </c>
      <c r="R1262" s="271" t="e">
        <f t="shared" ca="1" si="489"/>
        <v>#REF!</v>
      </c>
      <c r="S1262" s="271" t="e">
        <f t="shared" ca="1" si="490"/>
        <v>#REF!</v>
      </c>
      <c r="T1262" s="244"/>
      <c r="U1262" s="272" t="b">
        <f t="shared" si="491"/>
        <v>0</v>
      </c>
      <c r="V1262" s="272" t="e">
        <f t="shared" si="492"/>
        <v>#REF!</v>
      </c>
      <c r="W1262" s="272" t="e">
        <f t="shared" si="500"/>
        <v>#REF!</v>
      </c>
      <c r="X1262" s="272" t="e">
        <f t="shared" si="493"/>
        <v>#REF!</v>
      </c>
      <c r="Y1262" s="272" t="e">
        <f t="shared" si="494"/>
        <v>#REF!</v>
      </c>
      <c r="Z1262" s="298"/>
      <c r="AA1262" s="305" t="e">
        <f t="shared" si="495"/>
        <v>#REF!</v>
      </c>
      <c r="AB1262" s="301" t="e" cm="1">
        <f t="array" ref="AB1262">IF( $AA1262="", "", INDEX(聲母資料表, $AA1262, AB$5))</f>
        <v>#REF!</v>
      </c>
      <c r="AC1262" s="301" t="e" cm="1">
        <f t="array" ref="AC1262">IF( $AA1262="", "", INDEX(聲母資料表, $AA1262, AC$5))</f>
        <v>#REF!</v>
      </c>
      <c r="AD1262" s="305" t="e">
        <f t="shared" si="496"/>
        <v>#REF!</v>
      </c>
      <c r="AE1262" s="301" t="e" cm="1">
        <f t="array" ref="AE1262">IF( $X1262, "", INDEX(韻母資料表, AD1262, AE$5))</f>
        <v>#REF!</v>
      </c>
      <c r="AF1262" s="301" t="e" cm="1">
        <f t="array" ref="AF1262">IF( $X1262, "", INDEX(韻母資料表, AE1262, AF$5))</f>
        <v>#REF!</v>
      </c>
      <c r="AG1262" s="298"/>
      <c r="AH1262" s="301" t="e">
        <f t="array" ref="AH1262">IF( $X1262, "", IF( INDEX(韻母資料表, AD1262, $AH$5) = "入聲", TRUE, FALSE) )</f>
        <v>#REF!</v>
      </c>
      <c r="AI1262" s="302" t="e">
        <f t="shared" si="497"/>
        <v>#REF!</v>
      </c>
      <c r="AJ1262" s="302" t="e">
        <f t="shared" si="502"/>
        <v>#REF!</v>
      </c>
      <c r="AK1262" s="362" t="e">
        <f t="array" ref="AK1262">IF( $X1262, "", INDEX(韻母資料表, $AD1262, $AK$5))</f>
        <v>#REF!</v>
      </c>
      <c r="AL1262" s="362" t="e">
        <f t="array" ref="AL1262">IF($X1262, "", INDEX(白話字韻母八聲調資料表, $AE1262, $AJ1262))</f>
        <v>#REF!</v>
      </c>
      <c r="AM1262" s="298"/>
      <c r="AN1262" s="362" t="e" cm="1">
        <f t="array" ref="AN1262">IF($W1262, "", INDEX(聲母資料表, $AA1262, AN$5))</f>
        <v>#REF!</v>
      </c>
      <c r="AO1262" s="367" t="e" cm="1">
        <f t="array" ref="AO1262">IF($X1262, "", INDEX(韻母資料表, $AD1262, AO$5))</f>
        <v>#REF!</v>
      </c>
      <c r="AP1262" s="362" t="e" cm="1">
        <f t="array" ref="AP1262">IF($X1262, "", INDEX(台羅韻母八聲調資料表, $AE1262, $F1262))</f>
        <v>#REF!</v>
      </c>
      <c r="AQ1262" s="298"/>
      <c r="AR1262" s="302" t="e">
        <f t="array" ref="AR1262">IF($W1262, "", INDEX(聲母資料表, $AA1262, $AR$5))</f>
        <v>#REF!</v>
      </c>
      <c r="AS1262" s="303" t="e">
        <f t="array" ref="AS1262">IF($X1262, "", INDEX(韻母資料表, $AD1262, $AS$5))</f>
        <v>#REF!</v>
      </c>
      <c r="AT1262" s="302" t="e">
        <f t="array" ref="AT1262">IF($X1262, "", INDEX(閩拼韻母八聲調資料表, $AE1262, $AJ1262))</f>
        <v>#REF!</v>
      </c>
      <c r="AV1262" s="301" t="b">
        <f t="shared" si="499"/>
        <v>0</v>
      </c>
      <c r="AW1262" s="301" t="str">
        <f>IF( $AV1262, IFERROR( IF(MATCH( $E1262, 顎音化聲母!$H$9:$H$37, 0), TRUE, FALSE), FALSE), "")</f>
        <v/>
      </c>
      <c r="AX1262" s="301" t="str">
        <f t="array" ref="AX1262">IF( AND($AV1262, $AW1262), INDEX(顎音化聲母資料表, MATCH( $D1262 &amp; $E1262, 顎音化聲母!$L$5:$L$136, 0), 3), "")</f>
        <v/>
      </c>
      <c r="AY1262" s="301" t="e">
        <f t="shared" si="498"/>
        <v>#REF!</v>
      </c>
      <c r="AZ1262" s="362" t="e">
        <f t="array" ref="AZ1262">IF($AY1262="", "", IF( $AX1262&lt;&gt;"", $AX1262,INDEX(聲母資料表, $AY1262, $AZ$5)))</f>
        <v>#REF!</v>
      </c>
      <c r="BA1262" s="362" t="e">
        <f t="array" ref="BA1262">IF($X1262, "", INDEX(方音八音反切資料表, $AE1262, $AJ1262))</f>
        <v>#REF!</v>
      </c>
    </row>
    <row r="1263" spans="2:53">
      <c r="B1263" s="307">
        <f t="shared" si="480"/>
        <v>1256</v>
      </c>
      <c r="C1263" s="404" t="e">
        <f>MID(#REF!, B1263, 1)</f>
        <v>#REF!</v>
      </c>
      <c r="D1263" s="312"/>
      <c r="E1263" s="312"/>
      <c r="F1263" s="296"/>
      <c r="G1263" s="418" t="e">
        <f t="shared" si="481"/>
        <v>#REF!</v>
      </c>
      <c r="H1263" s="269" t="e" cm="1">
        <f t="array" ref="H1263">IF( OR($U1263, NOT($V1263), $X1263), "",  $AF1263 &amp; INDEX(中文數值資料表, $AJ1263, 2) &amp; $AC1263)</f>
        <v>#REF!</v>
      </c>
      <c r="I1263" s="332" t="e">
        <f t="shared" si="482"/>
        <v>#REF!</v>
      </c>
      <c r="J1263" s="333" t="e">
        <f t="shared" si="483"/>
        <v>#REF!</v>
      </c>
      <c r="K1263" s="334" t="e">
        <f t="shared" si="484"/>
        <v>#REF!</v>
      </c>
      <c r="L1263" s="335" t="e">
        <f t="shared" si="485"/>
        <v>#REF!</v>
      </c>
      <c r="M1263" s="270" t="e">
        <f t="shared" ca="1" si="486"/>
        <v>#REF!</v>
      </c>
      <c r="N1263" s="270" t="e">
        <f t="shared" ca="1" si="487"/>
        <v>#REF!</v>
      </c>
      <c r="O1263" s="270" t="e">
        <f t="shared" ca="1" si="488"/>
        <v>#REF!</v>
      </c>
      <c r="P1263" s="270" t="e">
        <f t="shared" ca="1" si="503"/>
        <v>#REF!</v>
      </c>
      <c r="Q1263" s="270" t="e">
        <f t="shared" ca="1" si="503"/>
        <v>#REF!</v>
      </c>
      <c r="R1263" s="271" t="e">
        <f t="shared" ca="1" si="489"/>
        <v>#REF!</v>
      </c>
      <c r="S1263" s="271" t="e">
        <f t="shared" ca="1" si="490"/>
        <v>#REF!</v>
      </c>
      <c r="T1263" s="244"/>
      <c r="U1263" s="272" t="b">
        <f t="shared" si="491"/>
        <v>0</v>
      </c>
      <c r="V1263" s="272" t="e">
        <f t="shared" si="492"/>
        <v>#REF!</v>
      </c>
      <c r="W1263" s="272" t="e">
        <f t="shared" si="500"/>
        <v>#REF!</v>
      </c>
      <c r="X1263" s="272" t="e">
        <f t="shared" si="493"/>
        <v>#REF!</v>
      </c>
      <c r="Y1263" s="272" t="e">
        <f t="shared" si="494"/>
        <v>#REF!</v>
      </c>
      <c r="Z1263" s="298"/>
      <c r="AA1263" s="305" t="e">
        <f t="shared" si="495"/>
        <v>#REF!</v>
      </c>
      <c r="AB1263" s="301" t="e" cm="1">
        <f t="array" ref="AB1263">IF( $AA1263="", "", INDEX(聲母資料表, $AA1263, AB$5))</f>
        <v>#REF!</v>
      </c>
      <c r="AC1263" s="301" t="e" cm="1">
        <f t="array" ref="AC1263">IF( $AA1263="", "", INDEX(聲母資料表, $AA1263, AC$5))</f>
        <v>#REF!</v>
      </c>
      <c r="AD1263" s="305" t="e">
        <f t="shared" si="496"/>
        <v>#REF!</v>
      </c>
      <c r="AE1263" s="301" t="e" cm="1">
        <f t="array" ref="AE1263">IF( $X1263, "", INDEX(韻母資料表, AD1263, AE$5))</f>
        <v>#REF!</v>
      </c>
      <c r="AF1263" s="301" t="e" cm="1">
        <f t="array" ref="AF1263">IF( $X1263, "", INDEX(韻母資料表, AE1263, AF$5))</f>
        <v>#REF!</v>
      </c>
      <c r="AG1263" s="298"/>
      <c r="AH1263" s="301" t="e">
        <f t="array" ref="AH1263">IF( $X1263, "", IF( INDEX(韻母資料表, AD1263, $AH$5) = "入聲", TRUE, FALSE) )</f>
        <v>#REF!</v>
      </c>
      <c r="AI1263" s="302" t="e">
        <f t="shared" si="497"/>
        <v>#REF!</v>
      </c>
      <c r="AJ1263" s="302" t="e">
        <f t="shared" si="502"/>
        <v>#REF!</v>
      </c>
      <c r="AK1263" s="362" t="e">
        <f t="array" ref="AK1263">IF( $X1263, "", INDEX(韻母資料表, $AD1263, $AK$5))</f>
        <v>#REF!</v>
      </c>
      <c r="AL1263" s="362" t="e">
        <f t="array" ref="AL1263">IF($X1263, "", INDEX(白話字韻母八聲調資料表, $AE1263, $AJ1263))</f>
        <v>#REF!</v>
      </c>
      <c r="AM1263" s="298"/>
      <c r="AN1263" s="362" t="e" cm="1">
        <f t="array" ref="AN1263">IF($W1263, "", INDEX(聲母資料表, $AA1263, AN$5))</f>
        <v>#REF!</v>
      </c>
      <c r="AO1263" s="367" t="e" cm="1">
        <f t="array" ref="AO1263">IF($X1263, "", INDEX(韻母資料表, $AD1263, AO$5))</f>
        <v>#REF!</v>
      </c>
      <c r="AP1263" s="362" t="e" cm="1">
        <f t="array" ref="AP1263">IF($X1263, "", INDEX(台羅韻母八聲調資料表, $AE1263, $F1263))</f>
        <v>#REF!</v>
      </c>
      <c r="AQ1263" s="298"/>
      <c r="AR1263" s="302" t="e">
        <f t="array" ref="AR1263">IF($W1263, "", INDEX(聲母資料表, $AA1263, $AR$5))</f>
        <v>#REF!</v>
      </c>
      <c r="AS1263" s="303" t="e">
        <f t="array" ref="AS1263">IF($X1263, "", INDEX(韻母資料表, $AD1263, $AS$5))</f>
        <v>#REF!</v>
      </c>
      <c r="AT1263" s="302" t="e">
        <f t="array" ref="AT1263">IF($X1263, "", INDEX(閩拼韻母八聲調資料表, $AE1263, $AJ1263))</f>
        <v>#REF!</v>
      </c>
      <c r="AV1263" s="301" t="b">
        <f t="shared" si="499"/>
        <v>0</v>
      </c>
      <c r="AW1263" s="301" t="str">
        <f>IF( $AV1263, IFERROR( IF(MATCH( $E1263, 顎音化聲母!$H$9:$H$37, 0), TRUE, FALSE), FALSE), "")</f>
        <v/>
      </c>
      <c r="AX1263" s="301" t="str">
        <f t="array" ref="AX1263">IF( AND($AV1263, $AW1263), INDEX(顎音化聲母資料表, MATCH( $D1263 &amp; $E1263, 顎音化聲母!$L$5:$L$136, 0), 3), "")</f>
        <v/>
      </c>
      <c r="AY1263" s="301" t="e">
        <f t="shared" si="498"/>
        <v>#REF!</v>
      </c>
      <c r="AZ1263" s="362" t="e">
        <f t="array" ref="AZ1263">IF($AY1263="", "", IF( $AX1263&lt;&gt;"", $AX1263,INDEX(聲母資料表, $AY1263, $AZ$5)))</f>
        <v>#REF!</v>
      </c>
      <c r="BA1263" s="362" t="e">
        <f t="array" ref="BA1263">IF($X1263, "", INDEX(方音八音反切資料表, $AE1263, $AJ1263))</f>
        <v>#REF!</v>
      </c>
    </row>
    <row r="1264" spans="2:53">
      <c r="B1264" s="307">
        <f t="shared" si="480"/>
        <v>1257</v>
      </c>
      <c r="C1264" s="404" t="e">
        <f>MID(#REF!, B1264, 1)</f>
        <v>#REF!</v>
      </c>
      <c r="D1264" s="312"/>
      <c r="E1264" s="312"/>
      <c r="F1264" s="296"/>
      <c r="G1264" s="418" t="e">
        <f t="shared" si="481"/>
        <v>#REF!</v>
      </c>
      <c r="H1264" s="269" t="e" cm="1">
        <f t="array" ref="H1264">IF( OR($U1264, NOT($V1264), $X1264), "",  $AF1264 &amp; INDEX(中文數值資料表, $AJ1264, 2) &amp; $AC1264)</f>
        <v>#REF!</v>
      </c>
      <c r="I1264" s="332" t="e">
        <f t="shared" si="482"/>
        <v>#REF!</v>
      </c>
      <c r="J1264" s="333" t="e">
        <f t="shared" si="483"/>
        <v>#REF!</v>
      </c>
      <c r="K1264" s="334" t="e">
        <f t="shared" si="484"/>
        <v>#REF!</v>
      </c>
      <c r="L1264" s="335" t="e">
        <f t="shared" si="485"/>
        <v>#REF!</v>
      </c>
      <c r="M1264" s="270" t="e">
        <f t="shared" ca="1" si="486"/>
        <v>#REF!</v>
      </c>
      <c r="N1264" s="270" t="e">
        <f t="shared" ca="1" si="487"/>
        <v>#REF!</v>
      </c>
      <c r="O1264" s="270" t="e">
        <f t="shared" ca="1" si="488"/>
        <v>#REF!</v>
      </c>
      <c r="P1264" s="270" t="e">
        <f t="shared" ca="1" si="503"/>
        <v>#REF!</v>
      </c>
      <c r="Q1264" s="270" t="e">
        <f t="shared" ca="1" si="503"/>
        <v>#REF!</v>
      </c>
      <c r="R1264" s="271" t="e">
        <f t="shared" ca="1" si="489"/>
        <v>#REF!</v>
      </c>
      <c r="S1264" s="271" t="e">
        <f t="shared" ca="1" si="490"/>
        <v>#REF!</v>
      </c>
      <c r="T1264" s="244"/>
      <c r="U1264" s="272" t="b">
        <f t="shared" si="491"/>
        <v>0</v>
      </c>
      <c r="V1264" s="272" t="e">
        <f t="shared" si="492"/>
        <v>#REF!</v>
      </c>
      <c r="W1264" s="272" t="e">
        <f t="shared" si="500"/>
        <v>#REF!</v>
      </c>
      <c r="X1264" s="272" t="e">
        <f t="shared" si="493"/>
        <v>#REF!</v>
      </c>
      <c r="Y1264" s="272" t="e">
        <f t="shared" si="494"/>
        <v>#REF!</v>
      </c>
      <c r="Z1264" s="298"/>
      <c r="AA1264" s="305" t="e">
        <f t="shared" si="495"/>
        <v>#REF!</v>
      </c>
      <c r="AB1264" s="301" t="e" cm="1">
        <f t="array" ref="AB1264">IF( $AA1264="", "", INDEX(聲母資料表, $AA1264, AB$5))</f>
        <v>#REF!</v>
      </c>
      <c r="AC1264" s="301" t="e" cm="1">
        <f t="array" ref="AC1264">IF( $AA1264="", "", INDEX(聲母資料表, $AA1264, AC$5))</f>
        <v>#REF!</v>
      </c>
      <c r="AD1264" s="305" t="e">
        <f t="shared" si="496"/>
        <v>#REF!</v>
      </c>
      <c r="AE1264" s="301" t="e" cm="1">
        <f t="array" ref="AE1264">IF( $X1264, "", INDEX(韻母資料表, AD1264, AE$5))</f>
        <v>#REF!</v>
      </c>
      <c r="AF1264" s="301" t="e" cm="1">
        <f t="array" ref="AF1264">IF( $X1264, "", INDEX(韻母資料表, AE1264, AF$5))</f>
        <v>#REF!</v>
      </c>
      <c r="AG1264" s="298"/>
      <c r="AH1264" s="301" t="e">
        <f t="array" ref="AH1264">IF( $X1264, "", IF( INDEX(韻母資料表, AD1264, $AH$5) = "入聲", TRUE, FALSE) )</f>
        <v>#REF!</v>
      </c>
      <c r="AI1264" s="302" t="e">
        <f t="shared" si="497"/>
        <v>#REF!</v>
      </c>
      <c r="AJ1264" s="302" t="e">
        <f t="shared" si="502"/>
        <v>#REF!</v>
      </c>
      <c r="AK1264" s="362" t="e">
        <f t="array" ref="AK1264">IF( $X1264, "", INDEX(韻母資料表, $AD1264, $AK$5))</f>
        <v>#REF!</v>
      </c>
      <c r="AL1264" s="362" t="e">
        <f t="array" ref="AL1264">IF($X1264, "", INDEX(白話字韻母八聲調資料表, $AE1264, $AJ1264))</f>
        <v>#REF!</v>
      </c>
      <c r="AM1264" s="298"/>
      <c r="AN1264" s="362" t="e" cm="1">
        <f t="array" ref="AN1264">IF($W1264, "", INDEX(聲母資料表, $AA1264, AN$5))</f>
        <v>#REF!</v>
      </c>
      <c r="AO1264" s="367" t="e" cm="1">
        <f t="array" ref="AO1264">IF($X1264, "", INDEX(韻母資料表, $AD1264, AO$5))</f>
        <v>#REF!</v>
      </c>
      <c r="AP1264" s="362" t="e" cm="1">
        <f t="array" ref="AP1264">IF($X1264, "", INDEX(台羅韻母八聲調資料表, $AE1264, $F1264))</f>
        <v>#REF!</v>
      </c>
      <c r="AQ1264" s="298"/>
      <c r="AR1264" s="302" t="e">
        <f t="array" ref="AR1264">IF($W1264, "", INDEX(聲母資料表, $AA1264, $AR$5))</f>
        <v>#REF!</v>
      </c>
      <c r="AS1264" s="303" t="e">
        <f t="array" ref="AS1264">IF($X1264, "", INDEX(韻母資料表, $AD1264, $AS$5))</f>
        <v>#REF!</v>
      </c>
      <c r="AT1264" s="302" t="e">
        <f t="array" ref="AT1264">IF($X1264, "", INDEX(閩拼韻母八聲調資料表, $AE1264, $AJ1264))</f>
        <v>#REF!</v>
      </c>
      <c r="AV1264" s="301" t="b">
        <f t="shared" si="499"/>
        <v>0</v>
      </c>
      <c r="AW1264" s="301" t="str">
        <f>IF( $AV1264, IFERROR( IF(MATCH( $E1264, 顎音化聲母!$H$9:$H$37, 0), TRUE, FALSE), FALSE), "")</f>
        <v/>
      </c>
      <c r="AX1264" s="301" t="str">
        <f t="array" ref="AX1264">IF( AND($AV1264, $AW1264), INDEX(顎音化聲母資料表, MATCH( $D1264 &amp; $E1264, 顎音化聲母!$L$5:$L$136, 0), 3), "")</f>
        <v/>
      </c>
      <c r="AY1264" s="301" t="e">
        <f t="shared" si="498"/>
        <v>#REF!</v>
      </c>
      <c r="AZ1264" s="362" t="e">
        <f t="array" ref="AZ1264">IF($AY1264="", "", IF( $AX1264&lt;&gt;"", $AX1264,INDEX(聲母資料表, $AY1264, $AZ$5)))</f>
        <v>#REF!</v>
      </c>
      <c r="BA1264" s="362" t="e">
        <f t="array" ref="BA1264">IF($X1264, "", INDEX(方音八音反切資料表, $AE1264, $AJ1264))</f>
        <v>#REF!</v>
      </c>
    </row>
    <row r="1265" spans="2:53">
      <c r="B1265" s="307">
        <f t="shared" si="480"/>
        <v>1258</v>
      </c>
      <c r="C1265" s="404" t="e">
        <f>MID(#REF!, B1265, 1)</f>
        <v>#REF!</v>
      </c>
      <c r="D1265" s="312"/>
      <c r="E1265" s="312"/>
      <c r="F1265" s="296"/>
      <c r="G1265" s="418" t="e">
        <f t="shared" si="481"/>
        <v>#REF!</v>
      </c>
      <c r="H1265" s="269" t="e" cm="1">
        <f t="array" ref="H1265">IF( OR($U1265, NOT($V1265), $X1265), "",  $AF1265 &amp; INDEX(中文數值資料表, $AJ1265, 2) &amp; $AC1265)</f>
        <v>#REF!</v>
      </c>
      <c r="I1265" s="332" t="e">
        <f t="shared" si="482"/>
        <v>#REF!</v>
      </c>
      <c r="J1265" s="333" t="e">
        <f t="shared" si="483"/>
        <v>#REF!</v>
      </c>
      <c r="K1265" s="334" t="e">
        <f t="shared" si="484"/>
        <v>#REF!</v>
      </c>
      <c r="L1265" s="335" t="e">
        <f t="shared" si="485"/>
        <v>#REF!</v>
      </c>
      <c r="M1265" s="270" t="e">
        <f t="shared" ca="1" si="486"/>
        <v>#REF!</v>
      </c>
      <c r="N1265" s="270" t="e">
        <f t="shared" ca="1" si="487"/>
        <v>#REF!</v>
      </c>
      <c r="O1265" s="270" t="e">
        <f t="shared" ca="1" si="488"/>
        <v>#REF!</v>
      </c>
      <c r="P1265" s="270" t="e">
        <f t="shared" ca="1" si="503"/>
        <v>#REF!</v>
      </c>
      <c r="Q1265" s="270" t="e">
        <f t="shared" ca="1" si="503"/>
        <v>#REF!</v>
      </c>
      <c r="R1265" s="271" t="e">
        <f t="shared" ca="1" si="489"/>
        <v>#REF!</v>
      </c>
      <c r="S1265" s="271" t="e">
        <f t="shared" ca="1" si="490"/>
        <v>#REF!</v>
      </c>
      <c r="T1265" s="244"/>
      <c r="U1265" s="272" t="b">
        <f t="shared" si="491"/>
        <v>0</v>
      </c>
      <c r="V1265" s="272" t="e">
        <f t="shared" si="492"/>
        <v>#REF!</v>
      </c>
      <c r="W1265" s="272" t="e">
        <f t="shared" si="500"/>
        <v>#REF!</v>
      </c>
      <c r="X1265" s="272" t="e">
        <f t="shared" si="493"/>
        <v>#REF!</v>
      </c>
      <c r="Y1265" s="272" t="e">
        <f t="shared" si="494"/>
        <v>#REF!</v>
      </c>
      <c r="Z1265" s="298"/>
      <c r="AA1265" s="305" t="e">
        <f t="shared" si="495"/>
        <v>#REF!</v>
      </c>
      <c r="AB1265" s="301" t="e" cm="1">
        <f t="array" ref="AB1265">IF( $AA1265="", "", INDEX(聲母資料表, $AA1265, AB$5))</f>
        <v>#REF!</v>
      </c>
      <c r="AC1265" s="301" t="e" cm="1">
        <f t="array" ref="AC1265">IF( $AA1265="", "", INDEX(聲母資料表, $AA1265, AC$5))</f>
        <v>#REF!</v>
      </c>
      <c r="AD1265" s="305" t="e">
        <f t="shared" si="496"/>
        <v>#REF!</v>
      </c>
      <c r="AE1265" s="301" t="e" cm="1">
        <f t="array" ref="AE1265">IF( $X1265, "", INDEX(韻母資料表, AD1265, AE$5))</f>
        <v>#REF!</v>
      </c>
      <c r="AF1265" s="301" t="e" cm="1">
        <f t="array" ref="AF1265">IF( $X1265, "", INDEX(韻母資料表, AE1265, AF$5))</f>
        <v>#REF!</v>
      </c>
      <c r="AG1265" s="298"/>
      <c r="AH1265" s="301" t="e">
        <f t="array" ref="AH1265">IF( $X1265, "", IF( INDEX(韻母資料表, AD1265, $AH$5) = "入聲", TRUE, FALSE) )</f>
        <v>#REF!</v>
      </c>
      <c r="AI1265" s="302" t="e">
        <f t="shared" si="497"/>
        <v>#REF!</v>
      </c>
      <c r="AJ1265" s="302" t="e">
        <f t="shared" si="502"/>
        <v>#REF!</v>
      </c>
      <c r="AK1265" s="362" t="e">
        <f t="array" ref="AK1265">IF( $X1265, "", INDEX(韻母資料表, $AD1265, $AK$5))</f>
        <v>#REF!</v>
      </c>
      <c r="AL1265" s="362" t="e">
        <f t="array" ref="AL1265">IF($X1265, "", INDEX(白話字韻母八聲調資料表, $AE1265, $AJ1265))</f>
        <v>#REF!</v>
      </c>
      <c r="AM1265" s="298"/>
      <c r="AN1265" s="362" t="e" cm="1">
        <f t="array" ref="AN1265">IF($W1265, "", INDEX(聲母資料表, $AA1265, AN$5))</f>
        <v>#REF!</v>
      </c>
      <c r="AO1265" s="367" t="e" cm="1">
        <f t="array" ref="AO1265">IF($X1265, "", INDEX(韻母資料表, $AD1265, AO$5))</f>
        <v>#REF!</v>
      </c>
      <c r="AP1265" s="362" t="e" cm="1">
        <f t="array" ref="AP1265">IF($X1265, "", INDEX(台羅韻母八聲調資料表, $AE1265, $F1265))</f>
        <v>#REF!</v>
      </c>
      <c r="AQ1265" s="298"/>
      <c r="AR1265" s="302" t="e">
        <f t="array" ref="AR1265">IF($W1265, "", INDEX(聲母資料表, $AA1265, $AR$5))</f>
        <v>#REF!</v>
      </c>
      <c r="AS1265" s="303" t="e">
        <f t="array" ref="AS1265">IF($X1265, "", INDEX(韻母資料表, $AD1265, $AS$5))</f>
        <v>#REF!</v>
      </c>
      <c r="AT1265" s="302" t="e">
        <f t="array" ref="AT1265">IF($X1265, "", INDEX(閩拼韻母八聲調資料表, $AE1265, $AJ1265))</f>
        <v>#REF!</v>
      </c>
      <c r="AV1265" s="301" t="b">
        <f t="shared" si="499"/>
        <v>0</v>
      </c>
      <c r="AW1265" s="301" t="str">
        <f>IF( $AV1265, IFERROR( IF(MATCH( $E1265, 顎音化聲母!$H$9:$H$37, 0), TRUE, FALSE), FALSE), "")</f>
        <v/>
      </c>
      <c r="AX1265" s="301" t="str">
        <f t="array" ref="AX1265">IF( AND($AV1265, $AW1265), INDEX(顎音化聲母資料表, MATCH( $D1265 &amp; $E1265, 顎音化聲母!$L$5:$L$136, 0), 3), "")</f>
        <v/>
      </c>
      <c r="AY1265" s="301" t="e">
        <f t="shared" si="498"/>
        <v>#REF!</v>
      </c>
      <c r="AZ1265" s="362" t="e">
        <f t="array" ref="AZ1265">IF($AY1265="", "", IF( $AX1265&lt;&gt;"", $AX1265,INDEX(聲母資料表, $AY1265, $AZ$5)))</f>
        <v>#REF!</v>
      </c>
      <c r="BA1265" s="362" t="e">
        <f t="array" ref="BA1265">IF($X1265, "", INDEX(方音八音反切資料表, $AE1265, $AJ1265))</f>
        <v>#REF!</v>
      </c>
    </row>
    <row r="1266" spans="2:53">
      <c r="B1266" s="307">
        <f t="shared" si="480"/>
        <v>1259</v>
      </c>
      <c r="C1266" s="404" t="e">
        <f>MID(#REF!, B1266, 1)</f>
        <v>#REF!</v>
      </c>
      <c r="D1266" s="312"/>
      <c r="E1266" s="312"/>
      <c r="F1266" s="296"/>
      <c r="G1266" s="418" t="e">
        <f t="shared" si="481"/>
        <v>#REF!</v>
      </c>
      <c r="H1266" s="269" t="e" cm="1">
        <f t="array" ref="H1266">IF( OR($U1266, NOT($V1266), $X1266), "",  $AF1266 &amp; INDEX(中文數值資料表, $AJ1266, 2) &amp; $AC1266)</f>
        <v>#REF!</v>
      </c>
      <c r="I1266" s="332" t="e">
        <f t="shared" si="482"/>
        <v>#REF!</v>
      </c>
      <c r="J1266" s="333" t="e">
        <f t="shared" si="483"/>
        <v>#REF!</v>
      </c>
      <c r="K1266" s="334" t="e">
        <f t="shared" si="484"/>
        <v>#REF!</v>
      </c>
      <c r="L1266" s="335" t="e">
        <f t="shared" si="485"/>
        <v>#REF!</v>
      </c>
      <c r="M1266" s="270" t="e">
        <f t="shared" ca="1" si="486"/>
        <v>#REF!</v>
      </c>
      <c r="N1266" s="270" t="e">
        <f t="shared" ca="1" si="487"/>
        <v>#REF!</v>
      </c>
      <c r="O1266" s="270" t="e">
        <f t="shared" ca="1" si="488"/>
        <v>#REF!</v>
      </c>
      <c r="P1266" s="270" t="e">
        <f t="shared" ca="1" si="503"/>
        <v>#REF!</v>
      </c>
      <c r="Q1266" s="270" t="e">
        <f t="shared" ca="1" si="503"/>
        <v>#REF!</v>
      </c>
      <c r="R1266" s="271" t="e">
        <f t="shared" ca="1" si="489"/>
        <v>#REF!</v>
      </c>
      <c r="S1266" s="271" t="e">
        <f t="shared" ca="1" si="490"/>
        <v>#REF!</v>
      </c>
      <c r="T1266" s="244"/>
      <c r="U1266" s="272" t="b">
        <f t="shared" si="491"/>
        <v>0</v>
      </c>
      <c r="V1266" s="272" t="e">
        <f t="shared" si="492"/>
        <v>#REF!</v>
      </c>
      <c r="W1266" s="272" t="e">
        <f t="shared" si="500"/>
        <v>#REF!</v>
      </c>
      <c r="X1266" s="272" t="e">
        <f t="shared" si="493"/>
        <v>#REF!</v>
      </c>
      <c r="Y1266" s="272" t="e">
        <f t="shared" si="494"/>
        <v>#REF!</v>
      </c>
      <c r="Z1266" s="298"/>
      <c r="AA1266" s="305" t="e">
        <f t="shared" si="495"/>
        <v>#REF!</v>
      </c>
      <c r="AB1266" s="301" t="e" cm="1">
        <f t="array" ref="AB1266">IF( $AA1266="", "", INDEX(聲母資料表, $AA1266, AB$5))</f>
        <v>#REF!</v>
      </c>
      <c r="AC1266" s="301" t="e" cm="1">
        <f t="array" ref="AC1266">IF( $AA1266="", "", INDEX(聲母資料表, $AA1266, AC$5))</f>
        <v>#REF!</v>
      </c>
      <c r="AD1266" s="305" t="e">
        <f t="shared" si="496"/>
        <v>#REF!</v>
      </c>
      <c r="AE1266" s="301" t="e" cm="1">
        <f t="array" ref="AE1266">IF( $X1266, "", INDEX(韻母資料表, AD1266, AE$5))</f>
        <v>#REF!</v>
      </c>
      <c r="AF1266" s="301" t="e" cm="1">
        <f t="array" ref="AF1266">IF( $X1266, "", INDEX(韻母資料表, AE1266, AF$5))</f>
        <v>#REF!</v>
      </c>
      <c r="AG1266" s="298"/>
      <c r="AH1266" s="301" t="e">
        <f t="array" ref="AH1266">IF( $X1266, "", IF( INDEX(韻母資料表, AD1266, $AH$5) = "入聲", TRUE, FALSE) )</f>
        <v>#REF!</v>
      </c>
      <c r="AI1266" s="302" t="e">
        <f t="shared" si="497"/>
        <v>#REF!</v>
      </c>
      <c r="AJ1266" s="302" t="e">
        <f t="shared" si="502"/>
        <v>#REF!</v>
      </c>
      <c r="AK1266" s="362" t="e">
        <f t="array" ref="AK1266">IF( $X1266, "", INDEX(韻母資料表, $AD1266, $AK$5))</f>
        <v>#REF!</v>
      </c>
      <c r="AL1266" s="362" t="e">
        <f t="array" ref="AL1266">IF($X1266, "", INDEX(白話字韻母八聲調資料表, $AE1266, $AJ1266))</f>
        <v>#REF!</v>
      </c>
      <c r="AM1266" s="298"/>
      <c r="AN1266" s="362" t="e" cm="1">
        <f t="array" ref="AN1266">IF($W1266, "", INDEX(聲母資料表, $AA1266, AN$5))</f>
        <v>#REF!</v>
      </c>
      <c r="AO1266" s="367" t="e" cm="1">
        <f t="array" ref="AO1266">IF($X1266, "", INDEX(韻母資料表, $AD1266, AO$5))</f>
        <v>#REF!</v>
      </c>
      <c r="AP1266" s="362" t="e" cm="1">
        <f t="array" ref="AP1266">IF($X1266, "", INDEX(台羅韻母八聲調資料表, $AE1266, $F1266))</f>
        <v>#REF!</v>
      </c>
      <c r="AQ1266" s="298"/>
      <c r="AR1266" s="302" t="e">
        <f t="array" ref="AR1266">IF($W1266, "", INDEX(聲母資料表, $AA1266, $AR$5))</f>
        <v>#REF!</v>
      </c>
      <c r="AS1266" s="303" t="e">
        <f t="array" ref="AS1266">IF($X1266, "", INDEX(韻母資料表, $AD1266, $AS$5))</f>
        <v>#REF!</v>
      </c>
      <c r="AT1266" s="302" t="e">
        <f t="array" ref="AT1266">IF($X1266, "", INDEX(閩拼韻母八聲調資料表, $AE1266, $AJ1266))</f>
        <v>#REF!</v>
      </c>
      <c r="AV1266" s="301" t="b">
        <f t="shared" si="499"/>
        <v>0</v>
      </c>
      <c r="AW1266" s="301" t="str">
        <f>IF( $AV1266, IFERROR( IF(MATCH( $E1266, 顎音化聲母!$H$9:$H$37, 0), TRUE, FALSE), FALSE), "")</f>
        <v/>
      </c>
      <c r="AX1266" s="301" t="str">
        <f t="array" ref="AX1266">IF( AND($AV1266, $AW1266), INDEX(顎音化聲母資料表, MATCH( $D1266 &amp; $E1266, 顎音化聲母!$L$5:$L$136, 0), 3), "")</f>
        <v/>
      </c>
      <c r="AY1266" s="301" t="e">
        <f t="shared" si="498"/>
        <v>#REF!</v>
      </c>
      <c r="AZ1266" s="362" t="e">
        <f t="array" ref="AZ1266">IF($AY1266="", "", IF( $AX1266&lt;&gt;"", $AX1266,INDEX(聲母資料表, $AY1266, $AZ$5)))</f>
        <v>#REF!</v>
      </c>
      <c r="BA1266" s="362" t="e">
        <f t="array" ref="BA1266">IF($X1266, "", INDEX(方音八音反切資料表, $AE1266, $AJ1266))</f>
        <v>#REF!</v>
      </c>
    </row>
    <row r="1267" spans="2:53">
      <c r="B1267" s="307">
        <f t="shared" si="480"/>
        <v>1260</v>
      </c>
      <c r="C1267" s="404" t="e">
        <f>MID(#REF!, B1267, 1)</f>
        <v>#REF!</v>
      </c>
      <c r="D1267" s="312"/>
      <c r="E1267" s="312"/>
      <c r="F1267" s="296"/>
      <c r="G1267" s="418" t="e">
        <f t="shared" si="481"/>
        <v>#REF!</v>
      </c>
      <c r="H1267" s="269" t="e" cm="1">
        <f t="array" ref="H1267">IF( OR($U1267, NOT($V1267), $X1267), "",  $AF1267 &amp; INDEX(中文數值資料表, $AJ1267, 2) &amp; $AC1267)</f>
        <v>#REF!</v>
      </c>
      <c r="I1267" s="332" t="e">
        <f t="shared" si="482"/>
        <v>#REF!</v>
      </c>
      <c r="J1267" s="333" t="e">
        <f t="shared" si="483"/>
        <v>#REF!</v>
      </c>
      <c r="K1267" s="334" t="e">
        <f t="shared" si="484"/>
        <v>#REF!</v>
      </c>
      <c r="L1267" s="335" t="e">
        <f t="shared" si="485"/>
        <v>#REF!</v>
      </c>
      <c r="M1267" s="270" t="e">
        <f t="shared" ca="1" si="486"/>
        <v>#REF!</v>
      </c>
      <c r="N1267" s="270" t="e">
        <f t="shared" ca="1" si="487"/>
        <v>#REF!</v>
      </c>
      <c r="O1267" s="270" t="e">
        <f t="shared" ca="1" si="488"/>
        <v>#REF!</v>
      </c>
      <c r="P1267" s="270" t="e">
        <f t="shared" ca="1" si="503"/>
        <v>#REF!</v>
      </c>
      <c r="Q1267" s="270" t="e">
        <f t="shared" ca="1" si="503"/>
        <v>#REF!</v>
      </c>
      <c r="R1267" s="271" t="e">
        <f t="shared" ca="1" si="489"/>
        <v>#REF!</v>
      </c>
      <c r="S1267" s="271" t="e">
        <f t="shared" ca="1" si="490"/>
        <v>#REF!</v>
      </c>
      <c r="T1267" s="244"/>
      <c r="U1267" s="272" t="b">
        <f t="shared" si="491"/>
        <v>0</v>
      </c>
      <c r="V1267" s="272" t="e">
        <f t="shared" si="492"/>
        <v>#REF!</v>
      </c>
      <c r="W1267" s="272" t="e">
        <f t="shared" si="500"/>
        <v>#REF!</v>
      </c>
      <c r="X1267" s="272" t="e">
        <f t="shared" si="493"/>
        <v>#REF!</v>
      </c>
      <c r="Y1267" s="272" t="e">
        <f t="shared" si="494"/>
        <v>#REF!</v>
      </c>
      <c r="Z1267" s="298"/>
      <c r="AA1267" s="305" t="e">
        <f t="shared" si="495"/>
        <v>#REF!</v>
      </c>
      <c r="AB1267" s="301" t="e" cm="1">
        <f t="array" ref="AB1267">IF( $AA1267="", "", INDEX(聲母資料表, $AA1267, AB$5))</f>
        <v>#REF!</v>
      </c>
      <c r="AC1267" s="301" t="e" cm="1">
        <f t="array" ref="AC1267">IF( $AA1267="", "", INDEX(聲母資料表, $AA1267, AC$5))</f>
        <v>#REF!</v>
      </c>
      <c r="AD1267" s="305" t="e">
        <f t="shared" si="496"/>
        <v>#REF!</v>
      </c>
      <c r="AE1267" s="301" t="e" cm="1">
        <f t="array" ref="AE1267">IF( $X1267, "", INDEX(韻母資料表, AD1267, AE$5))</f>
        <v>#REF!</v>
      </c>
      <c r="AF1267" s="301" t="e" cm="1">
        <f t="array" ref="AF1267">IF( $X1267, "", INDEX(韻母資料表, AE1267, AF$5))</f>
        <v>#REF!</v>
      </c>
      <c r="AG1267" s="298"/>
      <c r="AH1267" s="301" t="e">
        <f t="array" ref="AH1267">IF( $X1267, "", IF( INDEX(韻母資料表, AD1267, $AH$5) = "入聲", TRUE, FALSE) )</f>
        <v>#REF!</v>
      </c>
      <c r="AI1267" s="302" t="e">
        <f t="shared" si="497"/>
        <v>#REF!</v>
      </c>
      <c r="AJ1267" s="302" t="e">
        <f t="shared" si="502"/>
        <v>#REF!</v>
      </c>
      <c r="AK1267" s="362" t="e">
        <f t="array" ref="AK1267">IF( $X1267, "", INDEX(韻母資料表, $AD1267, $AK$5))</f>
        <v>#REF!</v>
      </c>
      <c r="AL1267" s="362" t="e">
        <f t="array" ref="AL1267">IF($X1267, "", INDEX(白話字韻母八聲調資料表, $AE1267, $AJ1267))</f>
        <v>#REF!</v>
      </c>
      <c r="AM1267" s="298"/>
      <c r="AN1267" s="362" t="e" cm="1">
        <f t="array" ref="AN1267">IF($W1267, "", INDEX(聲母資料表, $AA1267, AN$5))</f>
        <v>#REF!</v>
      </c>
      <c r="AO1267" s="367" t="e" cm="1">
        <f t="array" ref="AO1267">IF($X1267, "", INDEX(韻母資料表, $AD1267, AO$5))</f>
        <v>#REF!</v>
      </c>
      <c r="AP1267" s="362" t="e" cm="1">
        <f t="array" ref="AP1267">IF($X1267, "", INDEX(台羅韻母八聲調資料表, $AE1267, $F1267))</f>
        <v>#REF!</v>
      </c>
      <c r="AQ1267" s="298"/>
      <c r="AR1267" s="302" t="e">
        <f t="array" ref="AR1267">IF($W1267, "", INDEX(聲母資料表, $AA1267, $AR$5))</f>
        <v>#REF!</v>
      </c>
      <c r="AS1267" s="303" t="e">
        <f t="array" ref="AS1267">IF($X1267, "", INDEX(韻母資料表, $AD1267, $AS$5))</f>
        <v>#REF!</v>
      </c>
      <c r="AT1267" s="302" t="e">
        <f t="array" ref="AT1267">IF($X1267, "", INDEX(閩拼韻母八聲調資料表, $AE1267, $AJ1267))</f>
        <v>#REF!</v>
      </c>
      <c r="AV1267" s="301" t="b">
        <f t="shared" si="499"/>
        <v>0</v>
      </c>
      <c r="AW1267" s="301" t="str">
        <f>IF( $AV1267, IFERROR( IF(MATCH( $E1267, 顎音化聲母!$H$9:$H$37, 0), TRUE, FALSE), FALSE), "")</f>
        <v/>
      </c>
      <c r="AX1267" s="301" t="str">
        <f t="array" ref="AX1267">IF( AND($AV1267, $AW1267), INDEX(顎音化聲母資料表, MATCH( $D1267 &amp; $E1267, 顎音化聲母!$L$5:$L$136, 0), 3), "")</f>
        <v/>
      </c>
      <c r="AY1267" s="301" t="e">
        <f t="shared" si="498"/>
        <v>#REF!</v>
      </c>
      <c r="AZ1267" s="362" t="e">
        <f t="array" ref="AZ1267">IF($AY1267="", "", IF( $AX1267&lt;&gt;"", $AX1267,INDEX(聲母資料表, $AY1267, $AZ$5)))</f>
        <v>#REF!</v>
      </c>
      <c r="BA1267" s="362" t="e">
        <f t="array" ref="BA1267">IF($X1267, "", INDEX(方音八音反切資料表, $AE1267, $AJ1267))</f>
        <v>#REF!</v>
      </c>
    </row>
    <row r="1268" spans="2:53">
      <c r="B1268" s="307">
        <f t="shared" si="480"/>
        <v>1261</v>
      </c>
      <c r="C1268" s="404" t="e">
        <f>MID(#REF!, B1268, 1)</f>
        <v>#REF!</v>
      </c>
      <c r="D1268" s="312"/>
      <c r="E1268" s="312"/>
      <c r="F1268" s="296"/>
      <c r="G1268" s="418" t="e">
        <f t="shared" si="481"/>
        <v>#REF!</v>
      </c>
      <c r="H1268" s="269" t="e" cm="1">
        <f t="array" ref="H1268">IF( OR($U1268, NOT($V1268), $X1268), "",  $AF1268 &amp; INDEX(中文數值資料表, $AJ1268, 2) &amp; $AC1268)</f>
        <v>#REF!</v>
      </c>
      <c r="I1268" s="332" t="e">
        <f t="shared" si="482"/>
        <v>#REF!</v>
      </c>
      <c r="J1268" s="333" t="e">
        <f t="shared" si="483"/>
        <v>#REF!</v>
      </c>
      <c r="K1268" s="334" t="e">
        <f t="shared" si="484"/>
        <v>#REF!</v>
      </c>
      <c r="L1268" s="335" t="e">
        <f t="shared" si="485"/>
        <v>#REF!</v>
      </c>
      <c r="M1268" s="270" t="e">
        <f t="shared" ca="1" si="486"/>
        <v>#REF!</v>
      </c>
      <c r="N1268" s="270" t="e">
        <f t="shared" ca="1" si="487"/>
        <v>#REF!</v>
      </c>
      <c r="O1268" s="270" t="e">
        <f t="shared" ca="1" si="488"/>
        <v>#REF!</v>
      </c>
      <c r="P1268" s="270" t="e">
        <f t="shared" ref="P1268:Q1287" ca="1" si="504">IF( $U1268, ($C1268 &amp; CHAR(10)), IF($C1268=CHAR(10), (CHAR(10) &amp; "&lt;/p&gt;" &amp; CHAR(10) &amp; "&lt;p&gt;" &amp; CHAR(10)), "&lt;ruby&gt;" &amp; $C1268 &amp; "&lt;rt&gt;" &amp; INDIRECT( ADDRESS(ROW(), COLUMN() - $P$5) ) &amp; "&lt;/rt&gt;&lt;/ruby&gt;" &amp; CHAR(10)))</f>
        <v>#REF!</v>
      </c>
      <c r="Q1268" s="270" t="e">
        <f t="shared" ca="1" si="504"/>
        <v>#REF!</v>
      </c>
      <c r="R1268" s="271" t="e">
        <f t="shared" ca="1" si="489"/>
        <v>#REF!</v>
      </c>
      <c r="S1268" s="271" t="e">
        <f t="shared" ca="1" si="490"/>
        <v>#REF!</v>
      </c>
      <c r="T1268" s="244"/>
      <c r="U1268" s="272" t="b">
        <f t="shared" si="491"/>
        <v>0</v>
      </c>
      <c r="V1268" s="272" t="e">
        <f t="shared" si="492"/>
        <v>#REF!</v>
      </c>
      <c r="W1268" s="272" t="e">
        <f t="shared" si="500"/>
        <v>#REF!</v>
      </c>
      <c r="X1268" s="272" t="e">
        <f t="shared" si="493"/>
        <v>#REF!</v>
      </c>
      <c r="Y1268" s="272" t="e">
        <f t="shared" si="494"/>
        <v>#REF!</v>
      </c>
      <c r="Z1268" s="298"/>
      <c r="AA1268" s="305" t="e">
        <f t="shared" si="495"/>
        <v>#REF!</v>
      </c>
      <c r="AB1268" s="301" t="e" cm="1">
        <f t="array" ref="AB1268">IF( $AA1268="", "", INDEX(聲母資料表, $AA1268, AB$5))</f>
        <v>#REF!</v>
      </c>
      <c r="AC1268" s="301" t="e" cm="1">
        <f t="array" ref="AC1268">IF( $AA1268="", "", INDEX(聲母資料表, $AA1268, AC$5))</f>
        <v>#REF!</v>
      </c>
      <c r="AD1268" s="305" t="e">
        <f t="shared" si="496"/>
        <v>#REF!</v>
      </c>
      <c r="AE1268" s="301" t="e" cm="1">
        <f t="array" ref="AE1268">IF( $X1268, "", INDEX(韻母資料表, AD1268, AE$5))</f>
        <v>#REF!</v>
      </c>
      <c r="AF1268" s="301" t="e" cm="1">
        <f t="array" ref="AF1268">IF( $X1268, "", INDEX(韻母資料表, AE1268, AF$5))</f>
        <v>#REF!</v>
      </c>
      <c r="AG1268" s="298"/>
      <c r="AH1268" s="301" t="e">
        <f t="array" ref="AH1268">IF( $X1268, "", IF( INDEX(韻母資料表, AD1268, $AH$5) = "入聲", TRUE, FALSE) )</f>
        <v>#REF!</v>
      </c>
      <c r="AI1268" s="302" t="e">
        <f t="shared" si="497"/>
        <v>#REF!</v>
      </c>
      <c r="AJ1268" s="302" t="e">
        <f t="shared" si="502"/>
        <v>#REF!</v>
      </c>
      <c r="AK1268" s="362" t="e">
        <f t="array" ref="AK1268">IF( $X1268, "", INDEX(韻母資料表, $AD1268, $AK$5))</f>
        <v>#REF!</v>
      </c>
      <c r="AL1268" s="362" t="e">
        <f t="array" ref="AL1268">IF($X1268, "", INDEX(白話字韻母八聲調資料表, $AE1268, $AJ1268))</f>
        <v>#REF!</v>
      </c>
      <c r="AM1268" s="298"/>
      <c r="AN1268" s="362" t="e" cm="1">
        <f t="array" ref="AN1268">IF($W1268, "", INDEX(聲母資料表, $AA1268, AN$5))</f>
        <v>#REF!</v>
      </c>
      <c r="AO1268" s="367" t="e" cm="1">
        <f t="array" ref="AO1268">IF($X1268, "", INDEX(韻母資料表, $AD1268, AO$5))</f>
        <v>#REF!</v>
      </c>
      <c r="AP1268" s="362" t="e" cm="1">
        <f t="array" ref="AP1268">IF($X1268, "", INDEX(台羅韻母八聲調資料表, $AE1268, $F1268))</f>
        <v>#REF!</v>
      </c>
      <c r="AQ1268" s="298"/>
      <c r="AR1268" s="302" t="e">
        <f t="array" ref="AR1268">IF($W1268, "", INDEX(聲母資料表, $AA1268, $AR$5))</f>
        <v>#REF!</v>
      </c>
      <c r="AS1268" s="303" t="e">
        <f t="array" ref="AS1268">IF($X1268, "", INDEX(韻母資料表, $AD1268, $AS$5))</f>
        <v>#REF!</v>
      </c>
      <c r="AT1268" s="302" t="e">
        <f t="array" ref="AT1268">IF($X1268, "", INDEX(閩拼韻母八聲調資料表, $AE1268, $AJ1268))</f>
        <v>#REF!</v>
      </c>
      <c r="AV1268" s="301" t="b">
        <f t="shared" si="499"/>
        <v>0</v>
      </c>
      <c r="AW1268" s="301" t="str">
        <f>IF( $AV1268, IFERROR( IF(MATCH( $E1268, 顎音化聲母!$H$9:$H$37, 0), TRUE, FALSE), FALSE), "")</f>
        <v/>
      </c>
      <c r="AX1268" s="301" t="str">
        <f t="array" ref="AX1268">IF( AND($AV1268, $AW1268), INDEX(顎音化聲母資料表, MATCH( $D1268 &amp; $E1268, 顎音化聲母!$L$5:$L$136, 0), 3), "")</f>
        <v/>
      </c>
      <c r="AY1268" s="301" t="e">
        <f t="shared" si="498"/>
        <v>#REF!</v>
      </c>
      <c r="AZ1268" s="362" t="e">
        <f t="array" ref="AZ1268">IF($AY1268="", "", IF( $AX1268&lt;&gt;"", $AX1268,INDEX(聲母資料表, $AY1268, $AZ$5)))</f>
        <v>#REF!</v>
      </c>
      <c r="BA1268" s="362" t="e">
        <f t="array" ref="BA1268">IF($X1268, "", INDEX(方音八音反切資料表, $AE1268, $AJ1268))</f>
        <v>#REF!</v>
      </c>
    </row>
    <row r="1269" spans="2:53">
      <c r="B1269" s="307">
        <f t="shared" si="480"/>
        <v>1262</v>
      </c>
      <c r="C1269" s="404" t="e">
        <f>MID(#REF!, B1269, 1)</f>
        <v>#REF!</v>
      </c>
      <c r="D1269" s="312"/>
      <c r="E1269" s="312"/>
      <c r="F1269" s="296"/>
      <c r="G1269" s="418" t="e">
        <f t="shared" si="481"/>
        <v>#REF!</v>
      </c>
      <c r="H1269" s="269" t="e" cm="1">
        <f t="array" ref="H1269">IF( OR($U1269, NOT($V1269), $X1269), "",  $AF1269 &amp; INDEX(中文數值資料表, $AJ1269, 2) &amp; $AC1269)</f>
        <v>#REF!</v>
      </c>
      <c r="I1269" s="332" t="e">
        <f t="shared" si="482"/>
        <v>#REF!</v>
      </c>
      <c r="J1269" s="333" t="e">
        <f t="shared" si="483"/>
        <v>#REF!</v>
      </c>
      <c r="K1269" s="334" t="e">
        <f t="shared" si="484"/>
        <v>#REF!</v>
      </c>
      <c r="L1269" s="335" t="e">
        <f t="shared" si="485"/>
        <v>#REF!</v>
      </c>
      <c r="M1269" s="270" t="e">
        <f t="shared" ca="1" si="486"/>
        <v>#REF!</v>
      </c>
      <c r="N1269" s="270" t="e">
        <f t="shared" ca="1" si="487"/>
        <v>#REF!</v>
      </c>
      <c r="O1269" s="270" t="e">
        <f t="shared" ca="1" si="488"/>
        <v>#REF!</v>
      </c>
      <c r="P1269" s="270" t="e">
        <f t="shared" ca="1" si="504"/>
        <v>#REF!</v>
      </c>
      <c r="Q1269" s="270" t="e">
        <f t="shared" ca="1" si="504"/>
        <v>#REF!</v>
      </c>
      <c r="R1269" s="271" t="e">
        <f t="shared" ca="1" si="489"/>
        <v>#REF!</v>
      </c>
      <c r="S1269" s="271" t="e">
        <f t="shared" ca="1" si="490"/>
        <v>#REF!</v>
      </c>
      <c r="T1269" s="244"/>
      <c r="U1269" s="272" t="b">
        <f t="shared" si="491"/>
        <v>0</v>
      </c>
      <c r="V1269" s="272" t="e">
        <f t="shared" si="492"/>
        <v>#REF!</v>
      </c>
      <c r="W1269" s="272" t="e">
        <f t="shared" si="500"/>
        <v>#REF!</v>
      </c>
      <c r="X1269" s="272" t="e">
        <f t="shared" si="493"/>
        <v>#REF!</v>
      </c>
      <c r="Y1269" s="272" t="e">
        <f t="shared" si="494"/>
        <v>#REF!</v>
      </c>
      <c r="Z1269" s="298"/>
      <c r="AA1269" s="305" t="e">
        <f t="shared" si="495"/>
        <v>#REF!</v>
      </c>
      <c r="AB1269" s="301" t="e" cm="1">
        <f t="array" ref="AB1269">IF( $AA1269="", "", INDEX(聲母資料表, $AA1269, AB$5))</f>
        <v>#REF!</v>
      </c>
      <c r="AC1269" s="301" t="e" cm="1">
        <f t="array" ref="AC1269">IF( $AA1269="", "", INDEX(聲母資料表, $AA1269, AC$5))</f>
        <v>#REF!</v>
      </c>
      <c r="AD1269" s="305" t="e">
        <f t="shared" si="496"/>
        <v>#REF!</v>
      </c>
      <c r="AE1269" s="301" t="e" cm="1">
        <f t="array" ref="AE1269">IF( $X1269, "", INDEX(韻母資料表, AD1269, AE$5))</f>
        <v>#REF!</v>
      </c>
      <c r="AF1269" s="301" t="e" cm="1">
        <f t="array" ref="AF1269">IF( $X1269, "", INDEX(韻母資料表, AE1269, AF$5))</f>
        <v>#REF!</v>
      </c>
      <c r="AG1269" s="298"/>
      <c r="AH1269" s="301" t="e">
        <f t="array" ref="AH1269">IF( $X1269, "", IF( INDEX(韻母資料表, AD1269, $AH$5) = "入聲", TRUE, FALSE) )</f>
        <v>#REF!</v>
      </c>
      <c r="AI1269" s="302" t="e">
        <f t="shared" si="497"/>
        <v>#REF!</v>
      </c>
      <c r="AJ1269" s="302" t="e">
        <f t="shared" si="502"/>
        <v>#REF!</v>
      </c>
      <c r="AK1269" s="362" t="e">
        <f t="array" ref="AK1269">IF( $X1269, "", INDEX(韻母資料表, $AD1269, $AK$5))</f>
        <v>#REF!</v>
      </c>
      <c r="AL1269" s="362" t="e">
        <f t="array" ref="AL1269">IF($X1269, "", INDEX(白話字韻母八聲調資料表, $AE1269, $AJ1269))</f>
        <v>#REF!</v>
      </c>
      <c r="AM1269" s="298"/>
      <c r="AN1269" s="362" t="e" cm="1">
        <f t="array" ref="AN1269">IF($W1269, "", INDEX(聲母資料表, $AA1269, AN$5))</f>
        <v>#REF!</v>
      </c>
      <c r="AO1269" s="367" t="e" cm="1">
        <f t="array" ref="AO1269">IF($X1269, "", INDEX(韻母資料表, $AD1269, AO$5))</f>
        <v>#REF!</v>
      </c>
      <c r="AP1269" s="362" t="e" cm="1">
        <f t="array" ref="AP1269">IF($X1269, "", INDEX(台羅韻母八聲調資料表, $AE1269, $F1269))</f>
        <v>#REF!</v>
      </c>
      <c r="AQ1269" s="298"/>
      <c r="AR1269" s="302" t="e">
        <f t="array" ref="AR1269">IF($W1269, "", INDEX(聲母資料表, $AA1269, $AR$5))</f>
        <v>#REF!</v>
      </c>
      <c r="AS1269" s="303" t="e">
        <f t="array" ref="AS1269">IF($X1269, "", INDEX(韻母資料表, $AD1269, $AS$5))</f>
        <v>#REF!</v>
      </c>
      <c r="AT1269" s="302" t="e">
        <f t="array" ref="AT1269">IF($X1269, "", INDEX(閩拼韻母八聲調資料表, $AE1269, $AJ1269))</f>
        <v>#REF!</v>
      </c>
      <c r="AV1269" s="301" t="b">
        <f t="shared" si="499"/>
        <v>0</v>
      </c>
      <c r="AW1269" s="301" t="str">
        <f>IF( $AV1269, IFERROR( IF(MATCH( $E1269, 顎音化聲母!$H$9:$H$37, 0), TRUE, FALSE), FALSE), "")</f>
        <v/>
      </c>
      <c r="AX1269" s="301" t="str">
        <f t="array" ref="AX1269">IF( AND($AV1269, $AW1269), INDEX(顎音化聲母資料表, MATCH( $D1269 &amp; $E1269, 顎音化聲母!$L$5:$L$136, 0), 3), "")</f>
        <v/>
      </c>
      <c r="AY1269" s="301" t="e">
        <f t="shared" si="498"/>
        <v>#REF!</v>
      </c>
      <c r="AZ1269" s="362" t="e">
        <f t="array" ref="AZ1269">IF($AY1269="", "", IF( $AX1269&lt;&gt;"", $AX1269,INDEX(聲母資料表, $AY1269, $AZ$5)))</f>
        <v>#REF!</v>
      </c>
      <c r="BA1269" s="362" t="e">
        <f t="array" ref="BA1269">IF($X1269, "", INDEX(方音八音反切資料表, $AE1269, $AJ1269))</f>
        <v>#REF!</v>
      </c>
    </row>
    <row r="1270" spans="2:53">
      <c r="B1270" s="307">
        <f t="shared" si="480"/>
        <v>1263</v>
      </c>
      <c r="C1270" s="404" t="e">
        <f>MID(#REF!, B1270, 1)</f>
        <v>#REF!</v>
      </c>
      <c r="D1270" s="312"/>
      <c r="E1270" s="312"/>
      <c r="F1270" s="296"/>
      <c r="G1270" s="418" t="e">
        <f t="shared" si="481"/>
        <v>#REF!</v>
      </c>
      <c r="H1270" s="269" t="e" cm="1">
        <f t="array" ref="H1270">IF( OR($U1270, NOT($V1270), $X1270), "",  $AF1270 &amp; INDEX(中文數值資料表, $AJ1270, 2) &amp; $AC1270)</f>
        <v>#REF!</v>
      </c>
      <c r="I1270" s="332" t="e">
        <f t="shared" si="482"/>
        <v>#REF!</v>
      </c>
      <c r="J1270" s="333" t="e">
        <f t="shared" si="483"/>
        <v>#REF!</v>
      </c>
      <c r="K1270" s="334" t="e">
        <f t="shared" si="484"/>
        <v>#REF!</v>
      </c>
      <c r="L1270" s="335" t="e">
        <f t="shared" si="485"/>
        <v>#REF!</v>
      </c>
      <c r="M1270" s="270" t="e">
        <f t="shared" ca="1" si="486"/>
        <v>#REF!</v>
      </c>
      <c r="N1270" s="270" t="e">
        <f t="shared" ca="1" si="487"/>
        <v>#REF!</v>
      </c>
      <c r="O1270" s="270" t="e">
        <f t="shared" ca="1" si="488"/>
        <v>#REF!</v>
      </c>
      <c r="P1270" s="270" t="e">
        <f t="shared" ca="1" si="504"/>
        <v>#REF!</v>
      </c>
      <c r="Q1270" s="270" t="e">
        <f t="shared" ca="1" si="504"/>
        <v>#REF!</v>
      </c>
      <c r="R1270" s="271" t="e">
        <f t="shared" ca="1" si="489"/>
        <v>#REF!</v>
      </c>
      <c r="S1270" s="271" t="e">
        <f t="shared" ca="1" si="490"/>
        <v>#REF!</v>
      </c>
      <c r="T1270" s="244"/>
      <c r="U1270" s="272" t="b">
        <f t="shared" si="491"/>
        <v>0</v>
      </c>
      <c r="V1270" s="272" t="e">
        <f t="shared" si="492"/>
        <v>#REF!</v>
      </c>
      <c r="W1270" s="272" t="e">
        <f t="shared" si="500"/>
        <v>#REF!</v>
      </c>
      <c r="X1270" s="272" t="e">
        <f t="shared" si="493"/>
        <v>#REF!</v>
      </c>
      <c r="Y1270" s="272" t="e">
        <f t="shared" si="494"/>
        <v>#REF!</v>
      </c>
      <c r="Z1270" s="298"/>
      <c r="AA1270" s="305" t="e">
        <f t="shared" si="495"/>
        <v>#REF!</v>
      </c>
      <c r="AB1270" s="301" t="e" cm="1">
        <f t="array" ref="AB1270">IF( $AA1270="", "", INDEX(聲母資料表, $AA1270, AB$5))</f>
        <v>#REF!</v>
      </c>
      <c r="AC1270" s="301" t="e" cm="1">
        <f t="array" ref="AC1270">IF( $AA1270="", "", INDEX(聲母資料表, $AA1270, AC$5))</f>
        <v>#REF!</v>
      </c>
      <c r="AD1270" s="305" t="e">
        <f t="shared" si="496"/>
        <v>#REF!</v>
      </c>
      <c r="AE1270" s="301" t="e" cm="1">
        <f t="array" ref="AE1270">IF( $X1270, "", INDEX(韻母資料表, AD1270, AE$5))</f>
        <v>#REF!</v>
      </c>
      <c r="AF1270" s="301" t="e" cm="1">
        <f t="array" ref="AF1270">IF( $X1270, "", INDEX(韻母資料表, AE1270, AF$5))</f>
        <v>#REF!</v>
      </c>
      <c r="AG1270" s="298"/>
      <c r="AH1270" s="301" t="e">
        <f t="array" ref="AH1270">IF( $X1270, "", IF( INDEX(韻母資料表, AD1270, $AH$5) = "入聲", TRUE, FALSE) )</f>
        <v>#REF!</v>
      </c>
      <c r="AI1270" s="302" t="e">
        <f t="shared" si="497"/>
        <v>#REF!</v>
      </c>
      <c r="AJ1270" s="302" t="e">
        <f t="shared" si="502"/>
        <v>#REF!</v>
      </c>
      <c r="AK1270" s="362" t="e">
        <f t="array" ref="AK1270">IF( $X1270, "", INDEX(韻母資料表, $AD1270, $AK$5))</f>
        <v>#REF!</v>
      </c>
      <c r="AL1270" s="362" t="e">
        <f t="array" ref="AL1270">IF($X1270, "", INDEX(白話字韻母八聲調資料表, $AE1270, $AJ1270))</f>
        <v>#REF!</v>
      </c>
      <c r="AM1270" s="298"/>
      <c r="AN1270" s="362" t="e" cm="1">
        <f t="array" ref="AN1270">IF($W1270, "", INDEX(聲母資料表, $AA1270, AN$5))</f>
        <v>#REF!</v>
      </c>
      <c r="AO1270" s="367" t="e" cm="1">
        <f t="array" ref="AO1270">IF($X1270, "", INDEX(韻母資料表, $AD1270, AO$5))</f>
        <v>#REF!</v>
      </c>
      <c r="AP1270" s="362" t="e" cm="1">
        <f t="array" ref="AP1270">IF($X1270, "", INDEX(台羅韻母八聲調資料表, $AE1270, $F1270))</f>
        <v>#REF!</v>
      </c>
      <c r="AQ1270" s="298"/>
      <c r="AR1270" s="302" t="e">
        <f t="array" ref="AR1270">IF($W1270, "", INDEX(聲母資料表, $AA1270, $AR$5))</f>
        <v>#REF!</v>
      </c>
      <c r="AS1270" s="303" t="e">
        <f t="array" ref="AS1270">IF($X1270, "", INDEX(韻母資料表, $AD1270, $AS$5))</f>
        <v>#REF!</v>
      </c>
      <c r="AT1270" s="302" t="e">
        <f t="array" ref="AT1270">IF($X1270, "", INDEX(閩拼韻母八聲調資料表, $AE1270, $AJ1270))</f>
        <v>#REF!</v>
      </c>
      <c r="AV1270" s="301" t="b">
        <f t="shared" si="499"/>
        <v>0</v>
      </c>
      <c r="AW1270" s="301" t="str">
        <f>IF( $AV1270, IFERROR( IF(MATCH( $E1270, 顎音化聲母!$H$9:$H$37, 0), TRUE, FALSE), FALSE), "")</f>
        <v/>
      </c>
      <c r="AX1270" s="301" t="str">
        <f t="array" ref="AX1270">IF( AND($AV1270, $AW1270), INDEX(顎音化聲母資料表, MATCH( $D1270 &amp; $E1270, 顎音化聲母!$L$5:$L$136, 0), 3), "")</f>
        <v/>
      </c>
      <c r="AY1270" s="301" t="e">
        <f t="shared" si="498"/>
        <v>#REF!</v>
      </c>
      <c r="AZ1270" s="362" t="e">
        <f t="array" ref="AZ1270">IF($AY1270="", "", IF( $AX1270&lt;&gt;"", $AX1270,INDEX(聲母資料表, $AY1270, $AZ$5)))</f>
        <v>#REF!</v>
      </c>
      <c r="BA1270" s="362" t="e">
        <f t="array" ref="BA1270">IF($X1270, "", INDEX(方音八音反切資料表, $AE1270, $AJ1270))</f>
        <v>#REF!</v>
      </c>
    </row>
    <row r="1271" spans="2:53">
      <c r="B1271" s="307">
        <f t="shared" si="480"/>
        <v>1264</v>
      </c>
      <c r="C1271" s="404" t="e">
        <f>MID(#REF!, B1271, 1)</f>
        <v>#REF!</v>
      </c>
      <c r="D1271" s="312"/>
      <c r="E1271" s="312"/>
      <c r="F1271" s="296"/>
      <c r="G1271" s="418" t="e">
        <f t="shared" si="481"/>
        <v>#REF!</v>
      </c>
      <c r="H1271" s="269" t="e" cm="1">
        <f t="array" ref="H1271">IF( OR($U1271, NOT($V1271), $X1271), "",  $AF1271 &amp; INDEX(中文數值資料表, $AJ1271, 2) &amp; $AC1271)</f>
        <v>#REF!</v>
      </c>
      <c r="I1271" s="332" t="e">
        <f t="shared" si="482"/>
        <v>#REF!</v>
      </c>
      <c r="J1271" s="333" t="e">
        <f t="shared" si="483"/>
        <v>#REF!</v>
      </c>
      <c r="K1271" s="334" t="e">
        <f t="shared" si="484"/>
        <v>#REF!</v>
      </c>
      <c r="L1271" s="335" t="e">
        <f t="shared" si="485"/>
        <v>#REF!</v>
      </c>
      <c r="M1271" s="270" t="e">
        <f t="shared" ca="1" si="486"/>
        <v>#REF!</v>
      </c>
      <c r="N1271" s="270" t="e">
        <f t="shared" ca="1" si="487"/>
        <v>#REF!</v>
      </c>
      <c r="O1271" s="270" t="e">
        <f t="shared" ca="1" si="488"/>
        <v>#REF!</v>
      </c>
      <c r="P1271" s="270" t="e">
        <f t="shared" ca="1" si="504"/>
        <v>#REF!</v>
      </c>
      <c r="Q1271" s="270" t="e">
        <f t="shared" ca="1" si="504"/>
        <v>#REF!</v>
      </c>
      <c r="R1271" s="271" t="e">
        <f t="shared" ca="1" si="489"/>
        <v>#REF!</v>
      </c>
      <c r="S1271" s="271" t="e">
        <f t="shared" ca="1" si="490"/>
        <v>#REF!</v>
      </c>
      <c r="T1271" s="244"/>
      <c r="U1271" s="272" t="b">
        <f t="shared" si="491"/>
        <v>0</v>
      </c>
      <c r="V1271" s="272" t="e">
        <f t="shared" si="492"/>
        <v>#REF!</v>
      </c>
      <c r="W1271" s="272" t="e">
        <f t="shared" si="500"/>
        <v>#REF!</v>
      </c>
      <c r="X1271" s="272" t="e">
        <f t="shared" si="493"/>
        <v>#REF!</v>
      </c>
      <c r="Y1271" s="272" t="e">
        <f t="shared" si="494"/>
        <v>#REF!</v>
      </c>
      <c r="Z1271" s="298"/>
      <c r="AA1271" s="305" t="e">
        <f t="shared" si="495"/>
        <v>#REF!</v>
      </c>
      <c r="AB1271" s="301" t="e" cm="1">
        <f t="array" ref="AB1271">IF( $AA1271="", "", INDEX(聲母資料表, $AA1271, AB$5))</f>
        <v>#REF!</v>
      </c>
      <c r="AC1271" s="301" t="e" cm="1">
        <f t="array" ref="AC1271">IF( $AA1271="", "", INDEX(聲母資料表, $AA1271, AC$5))</f>
        <v>#REF!</v>
      </c>
      <c r="AD1271" s="305" t="e">
        <f t="shared" si="496"/>
        <v>#REF!</v>
      </c>
      <c r="AE1271" s="301" t="e" cm="1">
        <f t="array" ref="AE1271">IF( $X1271, "", INDEX(韻母資料表, AD1271, AE$5))</f>
        <v>#REF!</v>
      </c>
      <c r="AF1271" s="301" t="e" cm="1">
        <f t="array" ref="AF1271">IF( $X1271, "", INDEX(韻母資料表, AE1271, AF$5))</f>
        <v>#REF!</v>
      </c>
      <c r="AG1271" s="298"/>
      <c r="AH1271" s="301" t="e">
        <f t="array" ref="AH1271">IF( $X1271, "", IF( INDEX(韻母資料表, AD1271, $AH$5) = "入聲", TRUE, FALSE) )</f>
        <v>#REF!</v>
      </c>
      <c r="AI1271" s="302" t="e">
        <f t="shared" si="497"/>
        <v>#REF!</v>
      </c>
      <c r="AJ1271" s="302" t="e">
        <f t="shared" si="502"/>
        <v>#REF!</v>
      </c>
      <c r="AK1271" s="362" t="e">
        <f t="array" ref="AK1271">IF( $X1271, "", INDEX(韻母資料表, $AD1271, $AK$5))</f>
        <v>#REF!</v>
      </c>
      <c r="AL1271" s="362" t="e">
        <f t="array" ref="AL1271">IF($X1271, "", INDEX(白話字韻母八聲調資料表, $AE1271, $AJ1271))</f>
        <v>#REF!</v>
      </c>
      <c r="AM1271" s="298"/>
      <c r="AN1271" s="362" t="e" cm="1">
        <f t="array" ref="AN1271">IF($W1271, "", INDEX(聲母資料表, $AA1271, AN$5))</f>
        <v>#REF!</v>
      </c>
      <c r="AO1271" s="367" t="e" cm="1">
        <f t="array" ref="AO1271">IF($X1271, "", INDEX(韻母資料表, $AD1271, AO$5))</f>
        <v>#REF!</v>
      </c>
      <c r="AP1271" s="362" t="e" cm="1">
        <f t="array" ref="AP1271">IF($X1271, "", INDEX(台羅韻母八聲調資料表, $AE1271, $F1271))</f>
        <v>#REF!</v>
      </c>
      <c r="AQ1271" s="298"/>
      <c r="AR1271" s="302" t="e">
        <f t="array" ref="AR1271">IF($W1271, "", INDEX(聲母資料表, $AA1271, $AR$5))</f>
        <v>#REF!</v>
      </c>
      <c r="AS1271" s="303" t="e">
        <f t="array" ref="AS1271">IF($X1271, "", INDEX(韻母資料表, $AD1271, $AS$5))</f>
        <v>#REF!</v>
      </c>
      <c r="AT1271" s="302" t="e">
        <f t="array" ref="AT1271">IF($X1271, "", INDEX(閩拼韻母八聲調資料表, $AE1271, $AJ1271))</f>
        <v>#REF!</v>
      </c>
      <c r="AV1271" s="301" t="b">
        <f t="shared" si="499"/>
        <v>0</v>
      </c>
      <c r="AW1271" s="301" t="str">
        <f>IF( $AV1271, IFERROR( IF(MATCH( $E1271, 顎音化聲母!$H$9:$H$37, 0), TRUE, FALSE), FALSE), "")</f>
        <v/>
      </c>
      <c r="AX1271" s="301" t="str">
        <f t="array" ref="AX1271">IF( AND($AV1271, $AW1271), INDEX(顎音化聲母資料表, MATCH( $D1271 &amp; $E1271, 顎音化聲母!$L$5:$L$136, 0), 3), "")</f>
        <v/>
      </c>
      <c r="AY1271" s="301" t="e">
        <f t="shared" si="498"/>
        <v>#REF!</v>
      </c>
      <c r="AZ1271" s="362" t="e">
        <f t="array" ref="AZ1271">IF($AY1271="", "", IF( $AX1271&lt;&gt;"", $AX1271,INDEX(聲母資料表, $AY1271, $AZ$5)))</f>
        <v>#REF!</v>
      </c>
      <c r="BA1271" s="362" t="e">
        <f t="array" ref="BA1271">IF($X1271, "", INDEX(方音八音反切資料表, $AE1271, $AJ1271))</f>
        <v>#REF!</v>
      </c>
    </row>
    <row r="1272" spans="2:53">
      <c r="B1272" s="307">
        <f t="shared" si="480"/>
        <v>1265</v>
      </c>
      <c r="C1272" s="404" t="e">
        <f>MID(#REF!, B1272, 1)</f>
        <v>#REF!</v>
      </c>
      <c r="D1272" s="312"/>
      <c r="E1272" s="312"/>
      <c r="F1272" s="296"/>
      <c r="G1272" s="418" t="e">
        <f t="shared" si="481"/>
        <v>#REF!</v>
      </c>
      <c r="H1272" s="269" t="e" cm="1">
        <f t="array" ref="H1272">IF( OR($U1272, NOT($V1272), $X1272), "",  $AF1272 &amp; INDEX(中文數值資料表, $AJ1272, 2) &amp; $AC1272)</f>
        <v>#REF!</v>
      </c>
      <c r="I1272" s="332" t="e">
        <f t="shared" si="482"/>
        <v>#REF!</v>
      </c>
      <c r="J1272" s="333" t="e">
        <f t="shared" si="483"/>
        <v>#REF!</v>
      </c>
      <c r="K1272" s="334" t="e">
        <f t="shared" si="484"/>
        <v>#REF!</v>
      </c>
      <c r="L1272" s="335" t="e">
        <f t="shared" si="485"/>
        <v>#REF!</v>
      </c>
      <c r="M1272" s="270" t="e">
        <f t="shared" ca="1" si="486"/>
        <v>#REF!</v>
      </c>
      <c r="N1272" s="270" t="e">
        <f t="shared" ca="1" si="487"/>
        <v>#REF!</v>
      </c>
      <c r="O1272" s="270" t="e">
        <f t="shared" ca="1" si="488"/>
        <v>#REF!</v>
      </c>
      <c r="P1272" s="270" t="e">
        <f t="shared" ca="1" si="504"/>
        <v>#REF!</v>
      </c>
      <c r="Q1272" s="270" t="e">
        <f t="shared" ca="1" si="504"/>
        <v>#REF!</v>
      </c>
      <c r="R1272" s="271" t="e">
        <f t="shared" ca="1" si="489"/>
        <v>#REF!</v>
      </c>
      <c r="S1272" s="271" t="e">
        <f t="shared" ca="1" si="490"/>
        <v>#REF!</v>
      </c>
      <c r="T1272" s="244"/>
      <c r="U1272" s="272" t="b">
        <f t="shared" si="491"/>
        <v>0</v>
      </c>
      <c r="V1272" s="272" t="e">
        <f t="shared" si="492"/>
        <v>#REF!</v>
      </c>
      <c r="W1272" s="272" t="e">
        <f t="shared" si="500"/>
        <v>#REF!</v>
      </c>
      <c r="X1272" s="272" t="e">
        <f t="shared" si="493"/>
        <v>#REF!</v>
      </c>
      <c r="Y1272" s="272" t="e">
        <f t="shared" si="494"/>
        <v>#REF!</v>
      </c>
      <c r="Z1272" s="298"/>
      <c r="AA1272" s="305" t="e">
        <f t="shared" si="495"/>
        <v>#REF!</v>
      </c>
      <c r="AB1272" s="301" t="e" cm="1">
        <f t="array" ref="AB1272">IF( $AA1272="", "", INDEX(聲母資料表, $AA1272, AB$5))</f>
        <v>#REF!</v>
      </c>
      <c r="AC1272" s="301" t="e" cm="1">
        <f t="array" ref="AC1272">IF( $AA1272="", "", INDEX(聲母資料表, $AA1272, AC$5))</f>
        <v>#REF!</v>
      </c>
      <c r="AD1272" s="305" t="e">
        <f t="shared" si="496"/>
        <v>#REF!</v>
      </c>
      <c r="AE1272" s="301" t="e" cm="1">
        <f t="array" ref="AE1272">IF( $X1272, "", INDEX(韻母資料表, AD1272, AE$5))</f>
        <v>#REF!</v>
      </c>
      <c r="AF1272" s="301" t="e" cm="1">
        <f t="array" ref="AF1272">IF( $X1272, "", INDEX(韻母資料表, AE1272, AF$5))</f>
        <v>#REF!</v>
      </c>
      <c r="AG1272" s="298"/>
      <c r="AH1272" s="301" t="e">
        <f t="array" ref="AH1272">IF( $X1272, "", IF( INDEX(韻母資料表, AD1272, $AH$5) = "入聲", TRUE, FALSE) )</f>
        <v>#REF!</v>
      </c>
      <c r="AI1272" s="302" t="e">
        <f t="shared" si="497"/>
        <v>#REF!</v>
      </c>
      <c r="AJ1272" s="302" t="e">
        <f t="shared" si="502"/>
        <v>#REF!</v>
      </c>
      <c r="AK1272" s="362" t="e">
        <f t="array" ref="AK1272">IF( $X1272, "", INDEX(韻母資料表, $AD1272, $AK$5))</f>
        <v>#REF!</v>
      </c>
      <c r="AL1272" s="362" t="e">
        <f t="array" ref="AL1272">IF($X1272, "", INDEX(白話字韻母八聲調資料表, $AE1272, $AJ1272))</f>
        <v>#REF!</v>
      </c>
      <c r="AM1272" s="298"/>
      <c r="AN1272" s="362" t="e" cm="1">
        <f t="array" ref="AN1272">IF($W1272, "", INDEX(聲母資料表, $AA1272, AN$5))</f>
        <v>#REF!</v>
      </c>
      <c r="AO1272" s="367" t="e" cm="1">
        <f t="array" ref="AO1272">IF($X1272, "", INDEX(韻母資料表, $AD1272, AO$5))</f>
        <v>#REF!</v>
      </c>
      <c r="AP1272" s="362" t="e" cm="1">
        <f t="array" ref="AP1272">IF($X1272, "", INDEX(台羅韻母八聲調資料表, $AE1272, $F1272))</f>
        <v>#REF!</v>
      </c>
      <c r="AQ1272" s="298"/>
      <c r="AR1272" s="302" t="e">
        <f t="array" ref="AR1272">IF($W1272, "", INDEX(聲母資料表, $AA1272, $AR$5))</f>
        <v>#REF!</v>
      </c>
      <c r="AS1272" s="303" t="e">
        <f t="array" ref="AS1272">IF($X1272, "", INDEX(韻母資料表, $AD1272, $AS$5))</f>
        <v>#REF!</v>
      </c>
      <c r="AT1272" s="302" t="e">
        <f t="array" ref="AT1272">IF($X1272, "", INDEX(閩拼韻母八聲調資料表, $AE1272, $AJ1272))</f>
        <v>#REF!</v>
      </c>
      <c r="AV1272" s="301" t="b">
        <f t="shared" si="499"/>
        <v>0</v>
      </c>
      <c r="AW1272" s="301" t="str">
        <f>IF( $AV1272, IFERROR( IF(MATCH( $E1272, 顎音化聲母!$H$9:$H$37, 0), TRUE, FALSE), FALSE), "")</f>
        <v/>
      </c>
      <c r="AX1272" s="301" t="str">
        <f t="array" ref="AX1272">IF( AND($AV1272, $AW1272), INDEX(顎音化聲母資料表, MATCH( $D1272 &amp; $E1272, 顎音化聲母!$L$5:$L$136, 0), 3), "")</f>
        <v/>
      </c>
      <c r="AY1272" s="301" t="e">
        <f t="shared" si="498"/>
        <v>#REF!</v>
      </c>
      <c r="AZ1272" s="362" t="e">
        <f t="array" ref="AZ1272">IF($AY1272="", "", IF( $AX1272&lt;&gt;"", $AX1272,INDEX(聲母資料表, $AY1272, $AZ$5)))</f>
        <v>#REF!</v>
      </c>
      <c r="BA1272" s="362" t="e">
        <f t="array" ref="BA1272">IF($X1272, "", INDEX(方音八音反切資料表, $AE1272, $AJ1272))</f>
        <v>#REF!</v>
      </c>
    </row>
    <row r="1273" spans="2:53">
      <c r="B1273" s="307">
        <f t="shared" si="480"/>
        <v>1266</v>
      </c>
      <c r="C1273" s="404" t="e">
        <f>MID(#REF!, B1273, 1)</f>
        <v>#REF!</v>
      </c>
      <c r="D1273" s="312"/>
      <c r="E1273" s="312"/>
      <c r="F1273" s="296"/>
      <c r="G1273" s="418" t="e">
        <f t="shared" si="481"/>
        <v>#REF!</v>
      </c>
      <c r="H1273" s="269" t="e" cm="1">
        <f t="array" ref="H1273">IF( OR($U1273, NOT($V1273), $X1273), "",  $AF1273 &amp; INDEX(中文數值資料表, $AJ1273, 2) &amp; $AC1273)</f>
        <v>#REF!</v>
      </c>
      <c r="I1273" s="332" t="e">
        <f t="shared" si="482"/>
        <v>#REF!</v>
      </c>
      <c r="J1273" s="333" t="e">
        <f t="shared" si="483"/>
        <v>#REF!</v>
      </c>
      <c r="K1273" s="334" t="e">
        <f t="shared" si="484"/>
        <v>#REF!</v>
      </c>
      <c r="L1273" s="335" t="e">
        <f t="shared" si="485"/>
        <v>#REF!</v>
      </c>
      <c r="M1273" s="270" t="e">
        <f t="shared" ca="1" si="486"/>
        <v>#REF!</v>
      </c>
      <c r="N1273" s="270" t="e">
        <f t="shared" ca="1" si="487"/>
        <v>#REF!</v>
      </c>
      <c r="O1273" s="270" t="e">
        <f t="shared" ca="1" si="488"/>
        <v>#REF!</v>
      </c>
      <c r="P1273" s="270" t="e">
        <f t="shared" ca="1" si="504"/>
        <v>#REF!</v>
      </c>
      <c r="Q1273" s="270" t="e">
        <f t="shared" ca="1" si="504"/>
        <v>#REF!</v>
      </c>
      <c r="R1273" s="271" t="e">
        <f t="shared" ca="1" si="489"/>
        <v>#REF!</v>
      </c>
      <c r="S1273" s="271" t="e">
        <f t="shared" ca="1" si="490"/>
        <v>#REF!</v>
      </c>
      <c r="T1273" s="244"/>
      <c r="U1273" s="272" t="b">
        <f t="shared" si="491"/>
        <v>0</v>
      </c>
      <c r="V1273" s="272" t="e">
        <f t="shared" si="492"/>
        <v>#REF!</v>
      </c>
      <c r="W1273" s="272" t="e">
        <f t="shared" si="500"/>
        <v>#REF!</v>
      </c>
      <c r="X1273" s="272" t="e">
        <f t="shared" si="493"/>
        <v>#REF!</v>
      </c>
      <c r="Y1273" s="272" t="e">
        <f t="shared" si="494"/>
        <v>#REF!</v>
      </c>
      <c r="Z1273" s="298"/>
      <c r="AA1273" s="305" t="e">
        <f t="shared" si="495"/>
        <v>#REF!</v>
      </c>
      <c r="AB1273" s="301" t="e" cm="1">
        <f t="array" ref="AB1273">IF( $AA1273="", "", INDEX(聲母資料表, $AA1273, AB$5))</f>
        <v>#REF!</v>
      </c>
      <c r="AC1273" s="301" t="e" cm="1">
        <f t="array" ref="AC1273">IF( $AA1273="", "", INDEX(聲母資料表, $AA1273, AC$5))</f>
        <v>#REF!</v>
      </c>
      <c r="AD1273" s="305" t="e">
        <f t="shared" si="496"/>
        <v>#REF!</v>
      </c>
      <c r="AE1273" s="301" t="e" cm="1">
        <f t="array" ref="AE1273">IF( $X1273, "", INDEX(韻母資料表, AD1273, AE$5))</f>
        <v>#REF!</v>
      </c>
      <c r="AF1273" s="301" t="e" cm="1">
        <f t="array" ref="AF1273">IF( $X1273, "", INDEX(韻母資料表, AE1273, AF$5))</f>
        <v>#REF!</v>
      </c>
      <c r="AG1273" s="298"/>
      <c r="AH1273" s="301" t="e">
        <f t="array" ref="AH1273">IF( $X1273, "", IF( INDEX(韻母資料表, AD1273, $AH$5) = "入聲", TRUE, FALSE) )</f>
        <v>#REF!</v>
      </c>
      <c r="AI1273" s="302" t="e">
        <f t="shared" si="497"/>
        <v>#REF!</v>
      </c>
      <c r="AJ1273" s="302" t="e">
        <f t="shared" si="502"/>
        <v>#REF!</v>
      </c>
      <c r="AK1273" s="362" t="e">
        <f t="array" ref="AK1273">IF( $X1273, "", INDEX(韻母資料表, $AD1273, $AK$5))</f>
        <v>#REF!</v>
      </c>
      <c r="AL1273" s="362" t="e">
        <f t="array" ref="AL1273">IF($X1273, "", INDEX(白話字韻母八聲調資料表, $AE1273, $AJ1273))</f>
        <v>#REF!</v>
      </c>
      <c r="AM1273" s="298"/>
      <c r="AN1273" s="362" t="e" cm="1">
        <f t="array" ref="AN1273">IF($W1273, "", INDEX(聲母資料表, $AA1273, AN$5))</f>
        <v>#REF!</v>
      </c>
      <c r="AO1273" s="367" t="e" cm="1">
        <f t="array" ref="AO1273">IF($X1273, "", INDEX(韻母資料表, $AD1273, AO$5))</f>
        <v>#REF!</v>
      </c>
      <c r="AP1273" s="362" t="e" cm="1">
        <f t="array" ref="AP1273">IF($X1273, "", INDEX(台羅韻母八聲調資料表, $AE1273, $F1273))</f>
        <v>#REF!</v>
      </c>
      <c r="AQ1273" s="298"/>
      <c r="AR1273" s="302" t="e">
        <f t="array" ref="AR1273">IF($W1273, "", INDEX(聲母資料表, $AA1273, $AR$5))</f>
        <v>#REF!</v>
      </c>
      <c r="AS1273" s="303" t="e">
        <f t="array" ref="AS1273">IF($X1273, "", INDEX(韻母資料表, $AD1273, $AS$5))</f>
        <v>#REF!</v>
      </c>
      <c r="AT1273" s="302" t="e">
        <f t="array" ref="AT1273">IF($X1273, "", INDEX(閩拼韻母八聲調資料表, $AE1273, $AJ1273))</f>
        <v>#REF!</v>
      </c>
      <c r="AV1273" s="301" t="b">
        <f t="shared" si="499"/>
        <v>0</v>
      </c>
      <c r="AW1273" s="301" t="str">
        <f>IF( $AV1273, IFERROR( IF(MATCH( $E1273, 顎音化聲母!$H$9:$H$37, 0), TRUE, FALSE), FALSE), "")</f>
        <v/>
      </c>
      <c r="AX1273" s="301" t="str">
        <f t="array" ref="AX1273">IF( AND($AV1273, $AW1273), INDEX(顎音化聲母資料表, MATCH( $D1273 &amp; $E1273, 顎音化聲母!$L$5:$L$136, 0), 3), "")</f>
        <v/>
      </c>
      <c r="AY1273" s="301" t="e">
        <f t="shared" si="498"/>
        <v>#REF!</v>
      </c>
      <c r="AZ1273" s="362" t="e">
        <f t="array" ref="AZ1273">IF($AY1273="", "", IF( $AX1273&lt;&gt;"", $AX1273,INDEX(聲母資料表, $AY1273, $AZ$5)))</f>
        <v>#REF!</v>
      </c>
      <c r="BA1273" s="362" t="e">
        <f t="array" ref="BA1273">IF($X1273, "", INDEX(方音八音反切資料表, $AE1273, $AJ1273))</f>
        <v>#REF!</v>
      </c>
    </row>
    <row r="1274" spans="2:53">
      <c r="B1274" s="307">
        <f t="shared" si="480"/>
        <v>1267</v>
      </c>
      <c r="C1274" s="404" t="e">
        <f>MID(#REF!, B1274, 1)</f>
        <v>#REF!</v>
      </c>
      <c r="D1274" s="312"/>
      <c r="E1274" s="312"/>
      <c r="F1274" s="296"/>
      <c r="G1274" s="418" t="e">
        <f t="shared" si="481"/>
        <v>#REF!</v>
      </c>
      <c r="H1274" s="269" t="e" cm="1">
        <f t="array" ref="H1274">IF( OR($U1274, NOT($V1274), $X1274), "",  $AF1274 &amp; INDEX(中文數值資料表, $AJ1274, 2) &amp; $AC1274)</f>
        <v>#REF!</v>
      </c>
      <c r="I1274" s="332" t="e">
        <f t="shared" si="482"/>
        <v>#REF!</v>
      </c>
      <c r="J1274" s="333" t="e">
        <f t="shared" si="483"/>
        <v>#REF!</v>
      </c>
      <c r="K1274" s="334" t="e">
        <f t="shared" si="484"/>
        <v>#REF!</v>
      </c>
      <c r="L1274" s="335" t="e">
        <f t="shared" si="485"/>
        <v>#REF!</v>
      </c>
      <c r="M1274" s="270" t="e">
        <f t="shared" ca="1" si="486"/>
        <v>#REF!</v>
      </c>
      <c r="N1274" s="270" t="e">
        <f t="shared" ca="1" si="487"/>
        <v>#REF!</v>
      </c>
      <c r="O1274" s="270" t="e">
        <f t="shared" ca="1" si="488"/>
        <v>#REF!</v>
      </c>
      <c r="P1274" s="270" t="e">
        <f t="shared" ca="1" si="504"/>
        <v>#REF!</v>
      </c>
      <c r="Q1274" s="270" t="e">
        <f t="shared" ca="1" si="504"/>
        <v>#REF!</v>
      </c>
      <c r="R1274" s="271" t="e">
        <f t="shared" ca="1" si="489"/>
        <v>#REF!</v>
      </c>
      <c r="S1274" s="271" t="e">
        <f t="shared" ca="1" si="490"/>
        <v>#REF!</v>
      </c>
      <c r="T1274" s="244"/>
      <c r="U1274" s="272" t="b">
        <f t="shared" si="491"/>
        <v>0</v>
      </c>
      <c r="V1274" s="272" t="e">
        <f t="shared" si="492"/>
        <v>#REF!</v>
      </c>
      <c r="W1274" s="272" t="e">
        <f t="shared" si="500"/>
        <v>#REF!</v>
      </c>
      <c r="X1274" s="272" t="e">
        <f t="shared" si="493"/>
        <v>#REF!</v>
      </c>
      <c r="Y1274" s="272" t="e">
        <f t="shared" si="494"/>
        <v>#REF!</v>
      </c>
      <c r="Z1274" s="298"/>
      <c r="AA1274" s="305" t="e">
        <f t="shared" si="495"/>
        <v>#REF!</v>
      </c>
      <c r="AB1274" s="301" t="e" cm="1">
        <f t="array" ref="AB1274">IF( $AA1274="", "", INDEX(聲母資料表, $AA1274, AB$5))</f>
        <v>#REF!</v>
      </c>
      <c r="AC1274" s="301" t="e" cm="1">
        <f t="array" ref="AC1274">IF( $AA1274="", "", INDEX(聲母資料表, $AA1274, AC$5))</f>
        <v>#REF!</v>
      </c>
      <c r="AD1274" s="305" t="e">
        <f t="shared" si="496"/>
        <v>#REF!</v>
      </c>
      <c r="AE1274" s="301" t="e" cm="1">
        <f t="array" ref="AE1274">IF( $X1274, "", INDEX(韻母資料表, AD1274, AE$5))</f>
        <v>#REF!</v>
      </c>
      <c r="AF1274" s="301" t="e" cm="1">
        <f t="array" ref="AF1274">IF( $X1274, "", INDEX(韻母資料表, AE1274, AF$5))</f>
        <v>#REF!</v>
      </c>
      <c r="AG1274" s="298"/>
      <c r="AH1274" s="301" t="e">
        <f t="array" ref="AH1274">IF( $X1274, "", IF( INDEX(韻母資料表, AD1274, $AH$5) = "入聲", TRUE, FALSE) )</f>
        <v>#REF!</v>
      </c>
      <c r="AI1274" s="302" t="e">
        <f t="shared" si="497"/>
        <v>#REF!</v>
      </c>
      <c r="AJ1274" s="302" t="e">
        <f t="shared" si="502"/>
        <v>#REF!</v>
      </c>
      <c r="AK1274" s="362" t="e">
        <f t="array" ref="AK1274">IF( $X1274, "", INDEX(韻母資料表, $AD1274, $AK$5))</f>
        <v>#REF!</v>
      </c>
      <c r="AL1274" s="362" t="e">
        <f t="array" ref="AL1274">IF($X1274, "", INDEX(白話字韻母八聲調資料表, $AE1274, $AJ1274))</f>
        <v>#REF!</v>
      </c>
      <c r="AM1274" s="298"/>
      <c r="AN1274" s="362" t="e" cm="1">
        <f t="array" ref="AN1274">IF($W1274, "", INDEX(聲母資料表, $AA1274, AN$5))</f>
        <v>#REF!</v>
      </c>
      <c r="AO1274" s="367" t="e" cm="1">
        <f t="array" ref="AO1274">IF($X1274, "", INDEX(韻母資料表, $AD1274, AO$5))</f>
        <v>#REF!</v>
      </c>
      <c r="AP1274" s="362" t="e" cm="1">
        <f t="array" ref="AP1274">IF($X1274, "", INDEX(台羅韻母八聲調資料表, $AE1274, $F1274))</f>
        <v>#REF!</v>
      </c>
      <c r="AQ1274" s="298"/>
      <c r="AR1274" s="302" t="e">
        <f t="array" ref="AR1274">IF($W1274, "", INDEX(聲母資料表, $AA1274, $AR$5))</f>
        <v>#REF!</v>
      </c>
      <c r="AS1274" s="303" t="e">
        <f t="array" ref="AS1274">IF($X1274, "", INDEX(韻母資料表, $AD1274, $AS$5))</f>
        <v>#REF!</v>
      </c>
      <c r="AT1274" s="302" t="e">
        <f t="array" ref="AT1274">IF($X1274, "", INDEX(閩拼韻母八聲調資料表, $AE1274, $AJ1274))</f>
        <v>#REF!</v>
      </c>
      <c r="AV1274" s="301" t="b">
        <f t="shared" si="499"/>
        <v>0</v>
      </c>
      <c r="AW1274" s="301" t="str">
        <f>IF( $AV1274, IFERROR( IF(MATCH( $E1274, 顎音化聲母!$H$9:$H$37, 0), TRUE, FALSE), FALSE), "")</f>
        <v/>
      </c>
      <c r="AX1274" s="301" t="str">
        <f t="array" ref="AX1274">IF( AND($AV1274, $AW1274), INDEX(顎音化聲母資料表, MATCH( $D1274 &amp; $E1274, 顎音化聲母!$L$5:$L$136, 0), 3), "")</f>
        <v/>
      </c>
      <c r="AY1274" s="301" t="e">
        <f t="shared" si="498"/>
        <v>#REF!</v>
      </c>
      <c r="AZ1274" s="362" t="e">
        <f t="array" ref="AZ1274">IF($AY1274="", "", IF( $AX1274&lt;&gt;"", $AX1274,INDEX(聲母資料表, $AY1274, $AZ$5)))</f>
        <v>#REF!</v>
      </c>
      <c r="BA1274" s="362" t="e">
        <f t="array" ref="BA1274">IF($X1274, "", INDEX(方音八音反切資料表, $AE1274, $AJ1274))</f>
        <v>#REF!</v>
      </c>
    </row>
    <row r="1275" spans="2:53">
      <c r="B1275" s="307">
        <f t="shared" si="480"/>
        <v>1268</v>
      </c>
      <c r="C1275" s="404" t="e">
        <f>MID(#REF!, B1275, 1)</f>
        <v>#REF!</v>
      </c>
      <c r="D1275" s="312"/>
      <c r="E1275" s="312"/>
      <c r="F1275" s="296"/>
      <c r="G1275" s="418" t="e">
        <f t="shared" si="481"/>
        <v>#REF!</v>
      </c>
      <c r="H1275" s="269" t="e" cm="1">
        <f t="array" ref="H1275">IF( OR($U1275, NOT($V1275), $X1275), "",  $AF1275 &amp; INDEX(中文數值資料表, $AJ1275, 2) &amp; $AC1275)</f>
        <v>#REF!</v>
      </c>
      <c r="I1275" s="332" t="e">
        <f t="shared" si="482"/>
        <v>#REF!</v>
      </c>
      <c r="J1275" s="333" t="e">
        <f t="shared" si="483"/>
        <v>#REF!</v>
      </c>
      <c r="K1275" s="334" t="e">
        <f t="shared" si="484"/>
        <v>#REF!</v>
      </c>
      <c r="L1275" s="335" t="e">
        <f t="shared" si="485"/>
        <v>#REF!</v>
      </c>
      <c r="M1275" s="270" t="e">
        <f t="shared" ca="1" si="486"/>
        <v>#REF!</v>
      </c>
      <c r="N1275" s="270" t="e">
        <f t="shared" ca="1" si="487"/>
        <v>#REF!</v>
      </c>
      <c r="O1275" s="270" t="e">
        <f t="shared" ca="1" si="488"/>
        <v>#REF!</v>
      </c>
      <c r="P1275" s="270" t="e">
        <f t="shared" ca="1" si="504"/>
        <v>#REF!</v>
      </c>
      <c r="Q1275" s="270" t="e">
        <f t="shared" ca="1" si="504"/>
        <v>#REF!</v>
      </c>
      <c r="R1275" s="271" t="e">
        <f t="shared" ca="1" si="489"/>
        <v>#REF!</v>
      </c>
      <c r="S1275" s="271" t="e">
        <f t="shared" ca="1" si="490"/>
        <v>#REF!</v>
      </c>
      <c r="T1275" s="244"/>
      <c r="U1275" s="272" t="b">
        <f t="shared" si="491"/>
        <v>0</v>
      </c>
      <c r="V1275" s="272" t="e">
        <f t="shared" si="492"/>
        <v>#REF!</v>
      </c>
      <c r="W1275" s="272" t="e">
        <f t="shared" si="500"/>
        <v>#REF!</v>
      </c>
      <c r="X1275" s="272" t="e">
        <f t="shared" si="493"/>
        <v>#REF!</v>
      </c>
      <c r="Y1275" s="272" t="e">
        <f t="shared" si="494"/>
        <v>#REF!</v>
      </c>
      <c r="Z1275" s="298"/>
      <c r="AA1275" s="305" t="e">
        <f t="shared" si="495"/>
        <v>#REF!</v>
      </c>
      <c r="AB1275" s="301" t="e" cm="1">
        <f t="array" ref="AB1275">IF( $AA1275="", "", INDEX(聲母資料表, $AA1275, AB$5))</f>
        <v>#REF!</v>
      </c>
      <c r="AC1275" s="301" t="e" cm="1">
        <f t="array" ref="AC1275">IF( $AA1275="", "", INDEX(聲母資料表, $AA1275, AC$5))</f>
        <v>#REF!</v>
      </c>
      <c r="AD1275" s="305" t="e">
        <f t="shared" si="496"/>
        <v>#REF!</v>
      </c>
      <c r="AE1275" s="301" t="e" cm="1">
        <f t="array" ref="AE1275">IF( $X1275, "", INDEX(韻母資料表, AD1275, AE$5))</f>
        <v>#REF!</v>
      </c>
      <c r="AF1275" s="301" t="e" cm="1">
        <f t="array" ref="AF1275">IF( $X1275, "", INDEX(韻母資料表, AE1275, AF$5))</f>
        <v>#REF!</v>
      </c>
      <c r="AG1275" s="298"/>
      <c r="AH1275" s="301" t="e">
        <f t="array" ref="AH1275">IF( $X1275, "", IF( INDEX(韻母資料表, AD1275, $AH$5) = "入聲", TRUE, FALSE) )</f>
        <v>#REF!</v>
      </c>
      <c r="AI1275" s="302" t="e">
        <f t="shared" si="497"/>
        <v>#REF!</v>
      </c>
      <c r="AJ1275" s="302" t="e">
        <f t="shared" si="502"/>
        <v>#REF!</v>
      </c>
      <c r="AK1275" s="362" t="e">
        <f t="array" ref="AK1275">IF( $X1275, "", INDEX(韻母資料表, $AD1275, $AK$5))</f>
        <v>#REF!</v>
      </c>
      <c r="AL1275" s="362" t="e">
        <f t="array" ref="AL1275">IF($X1275, "", INDEX(白話字韻母八聲調資料表, $AE1275, $AJ1275))</f>
        <v>#REF!</v>
      </c>
      <c r="AM1275" s="298"/>
      <c r="AN1275" s="362" t="e" cm="1">
        <f t="array" ref="AN1275">IF($W1275, "", INDEX(聲母資料表, $AA1275, AN$5))</f>
        <v>#REF!</v>
      </c>
      <c r="AO1275" s="367" t="e" cm="1">
        <f t="array" ref="AO1275">IF($X1275, "", INDEX(韻母資料表, $AD1275, AO$5))</f>
        <v>#REF!</v>
      </c>
      <c r="AP1275" s="362" t="e" cm="1">
        <f t="array" ref="AP1275">IF($X1275, "", INDEX(台羅韻母八聲調資料表, $AE1275, $F1275))</f>
        <v>#REF!</v>
      </c>
      <c r="AQ1275" s="298"/>
      <c r="AR1275" s="302" t="e">
        <f t="array" ref="AR1275">IF($W1275, "", INDEX(聲母資料表, $AA1275, $AR$5))</f>
        <v>#REF!</v>
      </c>
      <c r="AS1275" s="303" t="e">
        <f t="array" ref="AS1275">IF($X1275, "", INDEX(韻母資料表, $AD1275, $AS$5))</f>
        <v>#REF!</v>
      </c>
      <c r="AT1275" s="302" t="e">
        <f t="array" ref="AT1275">IF($X1275, "", INDEX(閩拼韻母八聲調資料表, $AE1275, $AJ1275))</f>
        <v>#REF!</v>
      </c>
      <c r="AV1275" s="301" t="b">
        <f t="shared" si="499"/>
        <v>0</v>
      </c>
      <c r="AW1275" s="301" t="str">
        <f>IF( $AV1275, IFERROR( IF(MATCH( $E1275, 顎音化聲母!$H$9:$H$37, 0), TRUE, FALSE), FALSE), "")</f>
        <v/>
      </c>
      <c r="AX1275" s="301" t="str">
        <f t="array" ref="AX1275">IF( AND($AV1275, $AW1275), INDEX(顎音化聲母資料表, MATCH( $D1275 &amp; $E1275, 顎音化聲母!$L$5:$L$136, 0), 3), "")</f>
        <v/>
      </c>
      <c r="AY1275" s="301" t="e">
        <f t="shared" si="498"/>
        <v>#REF!</v>
      </c>
      <c r="AZ1275" s="362" t="e">
        <f t="array" ref="AZ1275">IF($AY1275="", "", IF( $AX1275&lt;&gt;"", $AX1275,INDEX(聲母資料表, $AY1275, $AZ$5)))</f>
        <v>#REF!</v>
      </c>
      <c r="BA1275" s="362" t="e">
        <f t="array" ref="BA1275">IF($X1275, "", INDEX(方音八音反切資料表, $AE1275, $AJ1275))</f>
        <v>#REF!</v>
      </c>
    </row>
    <row r="1276" spans="2:53">
      <c r="B1276" s="307">
        <f t="shared" si="480"/>
        <v>1269</v>
      </c>
      <c r="C1276" s="404" t="e">
        <f>MID(#REF!, B1276, 1)</f>
        <v>#REF!</v>
      </c>
      <c r="D1276" s="312"/>
      <c r="E1276" s="312"/>
      <c r="F1276" s="296"/>
      <c r="G1276" s="418" t="e">
        <f t="shared" si="481"/>
        <v>#REF!</v>
      </c>
      <c r="H1276" s="269" t="e" cm="1">
        <f t="array" ref="H1276">IF( OR($U1276, NOT($V1276), $X1276), "",  $AF1276 &amp; INDEX(中文數值資料表, $AJ1276, 2) &amp; $AC1276)</f>
        <v>#REF!</v>
      </c>
      <c r="I1276" s="332" t="e">
        <f t="shared" si="482"/>
        <v>#REF!</v>
      </c>
      <c r="J1276" s="333" t="e">
        <f t="shared" si="483"/>
        <v>#REF!</v>
      </c>
      <c r="K1276" s="334" t="e">
        <f t="shared" si="484"/>
        <v>#REF!</v>
      </c>
      <c r="L1276" s="335" t="e">
        <f t="shared" si="485"/>
        <v>#REF!</v>
      </c>
      <c r="M1276" s="270" t="e">
        <f t="shared" ca="1" si="486"/>
        <v>#REF!</v>
      </c>
      <c r="N1276" s="270" t="e">
        <f t="shared" ca="1" si="487"/>
        <v>#REF!</v>
      </c>
      <c r="O1276" s="270" t="e">
        <f t="shared" ca="1" si="488"/>
        <v>#REF!</v>
      </c>
      <c r="P1276" s="270" t="e">
        <f t="shared" ca="1" si="504"/>
        <v>#REF!</v>
      </c>
      <c r="Q1276" s="270" t="e">
        <f t="shared" ca="1" si="504"/>
        <v>#REF!</v>
      </c>
      <c r="R1276" s="271" t="e">
        <f t="shared" ca="1" si="489"/>
        <v>#REF!</v>
      </c>
      <c r="S1276" s="271" t="e">
        <f t="shared" ca="1" si="490"/>
        <v>#REF!</v>
      </c>
      <c r="T1276" s="244"/>
      <c r="U1276" s="272" t="b">
        <f t="shared" si="491"/>
        <v>0</v>
      </c>
      <c r="V1276" s="272" t="e">
        <f t="shared" si="492"/>
        <v>#REF!</v>
      </c>
      <c r="W1276" s="272" t="e">
        <f t="shared" si="500"/>
        <v>#REF!</v>
      </c>
      <c r="X1276" s="272" t="e">
        <f t="shared" si="493"/>
        <v>#REF!</v>
      </c>
      <c r="Y1276" s="272" t="e">
        <f t="shared" si="494"/>
        <v>#REF!</v>
      </c>
      <c r="Z1276" s="298"/>
      <c r="AA1276" s="305" t="e">
        <f t="shared" si="495"/>
        <v>#REF!</v>
      </c>
      <c r="AB1276" s="301" t="e" cm="1">
        <f t="array" ref="AB1276">IF( $AA1276="", "", INDEX(聲母資料表, $AA1276, AB$5))</f>
        <v>#REF!</v>
      </c>
      <c r="AC1276" s="301" t="e" cm="1">
        <f t="array" ref="AC1276">IF( $AA1276="", "", INDEX(聲母資料表, $AA1276, AC$5))</f>
        <v>#REF!</v>
      </c>
      <c r="AD1276" s="305" t="e">
        <f t="shared" si="496"/>
        <v>#REF!</v>
      </c>
      <c r="AE1276" s="301" t="e" cm="1">
        <f t="array" ref="AE1276">IF( $X1276, "", INDEX(韻母資料表, AD1276, AE$5))</f>
        <v>#REF!</v>
      </c>
      <c r="AF1276" s="301" t="e" cm="1">
        <f t="array" ref="AF1276">IF( $X1276, "", INDEX(韻母資料表, AE1276, AF$5))</f>
        <v>#REF!</v>
      </c>
      <c r="AG1276" s="298"/>
      <c r="AH1276" s="301" t="e">
        <f t="array" ref="AH1276">IF( $X1276, "", IF( INDEX(韻母資料表, AD1276, $AH$5) = "入聲", TRUE, FALSE) )</f>
        <v>#REF!</v>
      </c>
      <c r="AI1276" s="302" t="e">
        <f t="shared" si="497"/>
        <v>#REF!</v>
      </c>
      <c r="AJ1276" s="302" t="e">
        <f t="shared" si="502"/>
        <v>#REF!</v>
      </c>
      <c r="AK1276" s="362" t="e">
        <f t="array" ref="AK1276">IF( $X1276, "", INDEX(韻母資料表, $AD1276, $AK$5))</f>
        <v>#REF!</v>
      </c>
      <c r="AL1276" s="362" t="e">
        <f t="array" ref="AL1276">IF($X1276, "", INDEX(白話字韻母八聲調資料表, $AE1276, $AJ1276))</f>
        <v>#REF!</v>
      </c>
      <c r="AM1276" s="298"/>
      <c r="AN1276" s="362" t="e" cm="1">
        <f t="array" ref="AN1276">IF($W1276, "", INDEX(聲母資料表, $AA1276, AN$5))</f>
        <v>#REF!</v>
      </c>
      <c r="AO1276" s="367" t="e" cm="1">
        <f t="array" ref="AO1276">IF($X1276, "", INDEX(韻母資料表, $AD1276, AO$5))</f>
        <v>#REF!</v>
      </c>
      <c r="AP1276" s="362" t="e" cm="1">
        <f t="array" ref="AP1276">IF($X1276, "", INDEX(台羅韻母八聲調資料表, $AE1276, $F1276))</f>
        <v>#REF!</v>
      </c>
      <c r="AQ1276" s="298"/>
      <c r="AR1276" s="302" t="e">
        <f t="array" ref="AR1276">IF($W1276, "", INDEX(聲母資料表, $AA1276, $AR$5))</f>
        <v>#REF!</v>
      </c>
      <c r="AS1276" s="303" t="e">
        <f t="array" ref="AS1276">IF($X1276, "", INDEX(韻母資料表, $AD1276, $AS$5))</f>
        <v>#REF!</v>
      </c>
      <c r="AT1276" s="302" t="e">
        <f t="array" ref="AT1276">IF($X1276, "", INDEX(閩拼韻母八聲調資料表, $AE1276, $AJ1276))</f>
        <v>#REF!</v>
      </c>
      <c r="AV1276" s="301" t="b">
        <f t="shared" si="499"/>
        <v>0</v>
      </c>
      <c r="AW1276" s="301" t="str">
        <f>IF( $AV1276, IFERROR( IF(MATCH( $E1276, 顎音化聲母!$H$9:$H$37, 0), TRUE, FALSE), FALSE), "")</f>
        <v/>
      </c>
      <c r="AX1276" s="301" t="str">
        <f t="array" ref="AX1276">IF( AND($AV1276, $AW1276), INDEX(顎音化聲母資料表, MATCH( $D1276 &amp; $E1276, 顎音化聲母!$L$5:$L$136, 0), 3), "")</f>
        <v/>
      </c>
      <c r="AY1276" s="301" t="e">
        <f t="shared" si="498"/>
        <v>#REF!</v>
      </c>
      <c r="AZ1276" s="362" t="e">
        <f t="array" ref="AZ1276">IF($AY1276="", "", IF( $AX1276&lt;&gt;"", $AX1276,INDEX(聲母資料表, $AY1276, $AZ$5)))</f>
        <v>#REF!</v>
      </c>
      <c r="BA1276" s="362" t="e">
        <f t="array" ref="BA1276">IF($X1276, "", INDEX(方音八音反切資料表, $AE1276, $AJ1276))</f>
        <v>#REF!</v>
      </c>
    </row>
    <row r="1277" spans="2:53">
      <c r="B1277" s="307">
        <f t="shared" si="480"/>
        <v>1270</v>
      </c>
      <c r="C1277" s="404" t="e">
        <f>MID(#REF!, B1277, 1)</f>
        <v>#REF!</v>
      </c>
      <c r="D1277" s="312"/>
      <c r="E1277" s="312"/>
      <c r="F1277" s="296"/>
      <c r="G1277" s="418" t="e">
        <f t="shared" si="481"/>
        <v>#REF!</v>
      </c>
      <c r="H1277" s="269" t="e" cm="1">
        <f t="array" ref="H1277">IF( OR($U1277, NOT($V1277), $X1277), "",  $AF1277 &amp; INDEX(中文數值資料表, $AJ1277, 2) &amp; $AC1277)</f>
        <v>#REF!</v>
      </c>
      <c r="I1277" s="332" t="e">
        <f t="shared" si="482"/>
        <v>#REF!</v>
      </c>
      <c r="J1277" s="333" t="e">
        <f t="shared" si="483"/>
        <v>#REF!</v>
      </c>
      <c r="K1277" s="334" t="e">
        <f t="shared" si="484"/>
        <v>#REF!</v>
      </c>
      <c r="L1277" s="335" t="e">
        <f t="shared" si="485"/>
        <v>#REF!</v>
      </c>
      <c r="M1277" s="270" t="e">
        <f t="shared" ca="1" si="486"/>
        <v>#REF!</v>
      </c>
      <c r="N1277" s="270" t="e">
        <f t="shared" ca="1" si="487"/>
        <v>#REF!</v>
      </c>
      <c r="O1277" s="270" t="e">
        <f t="shared" ca="1" si="488"/>
        <v>#REF!</v>
      </c>
      <c r="P1277" s="270" t="e">
        <f t="shared" ca="1" si="504"/>
        <v>#REF!</v>
      </c>
      <c r="Q1277" s="270" t="e">
        <f t="shared" ca="1" si="504"/>
        <v>#REF!</v>
      </c>
      <c r="R1277" s="271" t="e">
        <f t="shared" ca="1" si="489"/>
        <v>#REF!</v>
      </c>
      <c r="S1277" s="271" t="e">
        <f t="shared" ca="1" si="490"/>
        <v>#REF!</v>
      </c>
      <c r="T1277" s="244"/>
      <c r="U1277" s="272" t="b">
        <f t="shared" si="491"/>
        <v>0</v>
      </c>
      <c r="V1277" s="272" t="e">
        <f t="shared" si="492"/>
        <v>#REF!</v>
      </c>
      <c r="W1277" s="272" t="e">
        <f t="shared" si="500"/>
        <v>#REF!</v>
      </c>
      <c r="X1277" s="272" t="e">
        <f t="shared" si="493"/>
        <v>#REF!</v>
      </c>
      <c r="Y1277" s="272" t="e">
        <f t="shared" si="494"/>
        <v>#REF!</v>
      </c>
      <c r="Z1277" s="298"/>
      <c r="AA1277" s="305" t="e">
        <f t="shared" si="495"/>
        <v>#REF!</v>
      </c>
      <c r="AB1277" s="301" t="e" cm="1">
        <f t="array" ref="AB1277">IF( $AA1277="", "", INDEX(聲母資料表, $AA1277, AB$5))</f>
        <v>#REF!</v>
      </c>
      <c r="AC1277" s="301" t="e" cm="1">
        <f t="array" ref="AC1277">IF( $AA1277="", "", INDEX(聲母資料表, $AA1277, AC$5))</f>
        <v>#REF!</v>
      </c>
      <c r="AD1277" s="305" t="e">
        <f t="shared" si="496"/>
        <v>#REF!</v>
      </c>
      <c r="AE1277" s="301" t="e" cm="1">
        <f t="array" ref="AE1277">IF( $X1277, "", INDEX(韻母資料表, AD1277, AE$5))</f>
        <v>#REF!</v>
      </c>
      <c r="AF1277" s="301" t="e" cm="1">
        <f t="array" ref="AF1277">IF( $X1277, "", INDEX(韻母資料表, AE1277, AF$5))</f>
        <v>#REF!</v>
      </c>
      <c r="AG1277" s="298"/>
      <c r="AH1277" s="301" t="e">
        <f t="array" ref="AH1277">IF( $X1277, "", IF( INDEX(韻母資料表, AD1277, $AH$5) = "入聲", TRUE, FALSE) )</f>
        <v>#REF!</v>
      </c>
      <c r="AI1277" s="302" t="e">
        <f t="shared" si="497"/>
        <v>#REF!</v>
      </c>
      <c r="AJ1277" s="302" t="e">
        <f t="shared" si="502"/>
        <v>#REF!</v>
      </c>
      <c r="AK1277" s="362" t="e">
        <f t="array" ref="AK1277">IF( $X1277, "", INDEX(韻母資料表, $AD1277, $AK$5))</f>
        <v>#REF!</v>
      </c>
      <c r="AL1277" s="362" t="e">
        <f t="array" ref="AL1277">IF($X1277, "", INDEX(白話字韻母八聲調資料表, $AE1277, $AJ1277))</f>
        <v>#REF!</v>
      </c>
      <c r="AM1277" s="298"/>
      <c r="AN1277" s="362" t="e" cm="1">
        <f t="array" ref="AN1277">IF($W1277, "", INDEX(聲母資料表, $AA1277, AN$5))</f>
        <v>#REF!</v>
      </c>
      <c r="AO1277" s="367" t="e" cm="1">
        <f t="array" ref="AO1277">IF($X1277, "", INDEX(韻母資料表, $AD1277, AO$5))</f>
        <v>#REF!</v>
      </c>
      <c r="AP1277" s="362" t="e" cm="1">
        <f t="array" ref="AP1277">IF($X1277, "", INDEX(台羅韻母八聲調資料表, $AE1277, $F1277))</f>
        <v>#REF!</v>
      </c>
      <c r="AQ1277" s="298"/>
      <c r="AR1277" s="302" t="e">
        <f t="array" ref="AR1277">IF($W1277, "", INDEX(聲母資料表, $AA1277, $AR$5))</f>
        <v>#REF!</v>
      </c>
      <c r="AS1277" s="303" t="e">
        <f t="array" ref="AS1277">IF($X1277, "", INDEX(韻母資料表, $AD1277, $AS$5))</f>
        <v>#REF!</v>
      </c>
      <c r="AT1277" s="302" t="e">
        <f t="array" ref="AT1277">IF($X1277, "", INDEX(閩拼韻母八聲調資料表, $AE1277, $AJ1277))</f>
        <v>#REF!</v>
      </c>
      <c r="AV1277" s="301" t="b">
        <f t="shared" si="499"/>
        <v>0</v>
      </c>
      <c r="AW1277" s="301" t="str">
        <f>IF( $AV1277, IFERROR( IF(MATCH( $E1277, 顎音化聲母!$H$9:$H$37, 0), TRUE, FALSE), FALSE), "")</f>
        <v/>
      </c>
      <c r="AX1277" s="301" t="str">
        <f t="array" ref="AX1277">IF( AND($AV1277, $AW1277), INDEX(顎音化聲母資料表, MATCH( $D1277 &amp; $E1277, 顎音化聲母!$L$5:$L$136, 0), 3), "")</f>
        <v/>
      </c>
      <c r="AY1277" s="301" t="e">
        <f t="shared" si="498"/>
        <v>#REF!</v>
      </c>
      <c r="AZ1277" s="362" t="e">
        <f t="array" ref="AZ1277">IF($AY1277="", "", IF( $AX1277&lt;&gt;"", $AX1277,INDEX(聲母資料表, $AY1277, $AZ$5)))</f>
        <v>#REF!</v>
      </c>
      <c r="BA1277" s="362" t="e">
        <f t="array" ref="BA1277">IF($X1277, "", INDEX(方音八音反切資料表, $AE1277, $AJ1277))</f>
        <v>#REF!</v>
      </c>
    </row>
    <row r="1278" spans="2:53">
      <c r="B1278" s="307">
        <f t="shared" si="480"/>
        <v>1271</v>
      </c>
      <c r="C1278" s="404" t="e">
        <f>MID(#REF!, B1278, 1)</f>
        <v>#REF!</v>
      </c>
      <c r="D1278" s="312"/>
      <c r="E1278" s="312"/>
      <c r="F1278" s="296"/>
      <c r="G1278" s="418" t="e">
        <f t="shared" si="481"/>
        <v>#REF!</v>
      </c>
      <c r="H1278" s="269" t="e" cm="1">
        <f t="array" ref="H1278">IF( OR($U1278, NOT($V1278), $X1278), "",  $AF1278 &amp; INDEX(中文數值資料表, $AJ1278, 2) &amp; $AC1278)</f>
        <v>#REF!</v>
      </c>
      <c r="I1278" s="332" t="e">
        <f t="shared" si="482"/>
        <v>#REF!</v>
      </c>
      <c r="J1278" s="333" t="e">
        <f t="shared" si="483"/>
        <v>#REF!</v>
      </c>
      <c r="K1278" s="334" t="e">
        <f t="shared" si="484"/>
        <v>#REF!</v>
      </c>
      <c r="L1278" s="335" t="e">
        <f t="shared" si="485"/>
        <v>#REF!</v>
      </c>
      <c r="M1278" s="270" t="e">
        <f t="shared" ca="1" si="486"/>
        <v>#REF!</v>
      </c>
      <c r="N1278" s="270" t="e">
        <f t="shared" ca="1" si="487"/>
        <v>#REF!</v>
      </c>
      <c r="O1278" s="270" t="e">
        <f t="shared" ca="1" si="488"/>
        <v>#REF!</v>
      </c>
      <c r="P1278" s="270" t="e">
        <f t="shared" ca="1" si="504"/>
        <v>#REF!</v>
      </c>
      <c r="Q1278" s="270" t="e">
        <f t="shared" ca="1" si="504"/>
        <v>#REF!</v>
      </c>
      <c r="R1278" s="271" t="e">
        <f t="shared" ca="1" si="489"/>
        <v>#REF!</v>
      </c>
      <c r="S1278" s="271" t="e">
        <f t="shared" ca="1" si="490"/>
        <v>#REF!</v>
      </c>
      <c r="T1278" s="244"/>
      <c r="U1278" s="272" t="b">
        <f t="shared" si="491"/>
        <v>0</v>
      </c>
      <c r="V1278" s="272" t="e">
        <f t="shared" si="492"/>
        <v>#REF!</v>
      </c>
      <c r="W1278" s="272" t="e">
        <f t="shared" si="500"/>
        <v>#REF!</v>
      </c>
      <c r="X1278" s="272" t="e">
        <f t="shared" si="493"/>
        <v>#REF!</v>
      </c>
      <c r="Y1278" s="272" t="e">
        <f t="shared" si="494"/>
        <v>#REF!</v>
      </c>
      <c r="Z1278" s="298"/>
      <c r="AA1278" s="305" t="e">
        <f t="shared" si="495"/>
        <v>#REF!</v>
      </c>
      <c r="AB1278" s="301" t="e" cm="1">
        <f t="array" ref="AB1278">IF( $AA1278="", "", INDEX(聲母資料表, $AA1278, AB$5))</f>
        <v>#REF!</v>
      </c>
      <c r="AC1278" s="301" t="e" cm="1">
        <f t="array" ref="AC1278">IF( $AA1278="", "", INDEX(聲母資料表, $AA1278, AC$5))</f>
        <v>#REF!</v>
      </c>
      <c r="AD1278" s="305" t="e">
        <f t="shared" si="496"/>
        <v>#REF!</v>
      </c>
      <c r="AE1278" s="301" t="e" cm="1">
        <f t="array" ref="AE1278">IF( $X1278, "", INDEX(韻母資料表, AD1278, AE$5))</f>
        <v>#REF!</v>
      </c>
      <c r="AF1278" s="301" t="e" cm="1">
        <f t="array" ref="AF1278">IF( $X1278, "", INDEX(韻母資料表, AE1278, AF$5))</f>
        <v>#REF!</v>
      </c>
      <c r="AG1278" s="298"/>
      <c r="AH1278" s="301" t="e">
        <f t="array" ref="AH1278">IF( $X1278, "", IF( INDEX(韻母資料表, AD1278, $AH$5) = "入聲", TRUE, FALSE) )</f>
        <v>#REF!</v>
      </c>
      <c r="AI1278" s="302" t="e">
        <f t="shared" si="497"/>
        <v>#REF!</v>
      </c>
      <c r="AJ1278" s="302" t="e">
        <f t="shared" si="502"/>
        <v>#REF!</v>
      </c>
      <c r="AK1278" s="362" t="e">
        <f t="array" ref="AK1278">IF( $X1278, "", INDEX(韻母資料表, $AD1278, $AK$5))</f>
        <v>#REF!</v>
      </c>
      <c r="AL1278" s="362" t="e">
        <f t="array" ref="AL1278">IF($X1278, "", INDEX(白話字韻母八聲調資料表, $AE1278, $AJ1278))</f>
        <v>#REF!</v>
      </c>
      <c r="AM1278" s="298"/>
      <c r="AN1278" s="362" t="e" cm="1">
        <f t="array" ref="AN1278">IF($W1278, "", INDEX(聲母資料表, $AA1278, AN$5))</f>
        <v>#REF!</v>
      </c>
      <c r="AO1278" s="367" t="e" cm="1">
        <f t="array" ref="AO1278">IF($X1278, "", INDEX(韻母資料表, $AD1278, AO$5))</f>
        <v>#REF!</v>
      </c>
      <c r="AP1278" s="362" t="e" cm="1">
        <f t="array" ref="AP1278">IF($X1278, "", INDEX(台羅韻母八聲調資料表, $AE1278, $F1278))</f>
        <v>#REF!</v>
      </c>
      <c r="AQ1278" s="298"/>
      <c r="AR1278" s="302" t="e">
        <f t="array" ref="AR1278">IF($W1278, "", INDEX(聲母資料表, $AA1278, $AR$5))</f>
        <v>#REF!</v>
      </c>
      <c r="AS1278" s="303" t="e">
        <f t="array" ref="AS1278">IF($X1278, "", INDEX(韻母資料表, $AD1278, $AS$5))</f>
        <v>#REF!</v>
      </c>
      <c r="AT1278" s="302" t="e">
        <f t="array" ref="AT1278">IF($X1278, "", INDEX(閩拼韻母八聲調資料表, $AE1278, $AJ1278))</f>
        <v>#REF!</v>
      </c>
      <c r="AV1278" s="301" t="b">
        <f t="shared" si="499"/>
        <v>0</v>
      </c>
      <c r="AW1278" s="301" t="str">
        <f>IF( $AV1278, IFERROR( IF(MATCH( $E1278, 顎音化聲母!$H$9:$H$37, 0), TRUE, FALSE), FALSE), "")</f>
        <v/>
      </c>
      <c r="AX1278" s="301" t="str">
        <f t="array" ref="AX1278">IF( AND($AV1278, $AW1278), INDEX(顎音化聲母資料表, MATCH( $D1278 &amp; $E1278, 顎音化聲母!$L$5:$L$136, 0), 3), "")</f>
        <v/>
      </c>
      <c r="AY1278" s="301" t="e">
        <f t="shared" si="498"/>
        <v>#REF!</v>
      </c>
      <c r="AZ1278" s="362" t="e">
        <f t="array" ref="AZ1278">IF($AY1278="", "", IF( $AX1278&lt;&gt;"", $AX1278,INDEX(聲母資料表, $AY1278, $AZ$5)))</f>
        <v>#REF!</v>
      </c>
      <c r="BA1278" s="362" t="e">
        <f t="array" ref="BA1278">IF($X1278, "", INDEX(方音八音反切資料表, $AE1278, $AJ1278))</f>
        <v>#REF!</v>
      </c>
    </row>
    <row r="1279" spans="2:53">
      <c r="B1279" s="307">
        <f t="shared" si="480"/>
        <v>1272</v>
      </c>
      <c r="C1279" s="404" t="e">
        <f>MID(#REF!, B1279, 1)</f>
        <v>#REF!</v>
      </c>
      <c r="D1279" s="312"/>
      <c r="E1279" s="312"/>
      <c r="F1279" s="296"/>
      <c r="G1279" s="418" t="e">
        <f t="shared" si="481"/>
        <v>#REF!</v>
      </c>
      <c r="H1279" s="269" t="e" cm="1">
        <f t="array" ref="H1279">IF( OR($U1279, NOT($V1279), $X1279), "",  $AF1279 &amp; INDEX(中文數值資料表, $AJ1279, 2) &amp; $AC1279)</f>
        <v>#REF!</v>
      </c>
      <c r="I1279" s="332" t="e">
        <f t="shared" si="482"/>
        <v>#REF!</v>
      </c>
      <c r="J1279" s="333" t="e">
        <f t="shared" si="483"/>
        <v>#REF!</v>
      </c>
      <c r="K1279" s="334" t="e">
        <f t="shared" si="484"/>
        <v>#REF!</v>
      </c>
      <c r="L1279" s="335" t="e">
        <f t="shared" si="485"/>
        <v>#REF!</v>
      </c>
      <c r="M1279" s="270" t="e">
        <f t="shared" ca="1" si="486"/>
        <v>#REF!</v>
      </c>
      <c r="N1279" s="270" t="e">
        <f t="shared" ca="1" si="487"/>
        <v>#REF!</v>
      </c>
      <c r="O1279" s="270" t="e">
        <f t="shared" ca="1" si="488"/>
        <v>#REF!</v>
      </c>
      <c r="P1279" s="270" t="e">
        <f t="shared" ca="1" si="504"/>
        <v>#REF!</v>
      </c>
      <c r="Q1279" s="270" t="e">
        <f t="shared" ca="1" si="504"/>
        <v>#REF!</v>
      </c>
      <c r="R1279" s="271" t="e">
        <f t="shared" ca="1" si="489"/>
        <v>#REF!</v>
      </c>
      <c r="S1279" s="271" t="e">
        <f t="shared" ca="1" si="490"/>
        <v>#REF!</v>
      </c>
      <c r="T1279" s="244"/>
      <c r="U1279" s="272" t="b">
        <f t="shared" si="491"/>
        <v>0</v>
      </c>
      <c r="V1279" s="272" t="e">
        <f t="shared" si="492"/>
        <v>#REF!</v>
      </c>
      <c r="W1279" s="272" t="e">
        <f t="shared" si="500"/>
        <v>#REF!</v>
      </c>
      <c r="X1279" s="272" t="e">
        <f t="shared" si="493"/>
        <v>#REF!</v>
      </c>
      <c r="Y1279" s="272" t="e">
        <f t="shared" si="494"/>
        <v>#REF!</v>
      </c>
      <c r="Z1279" s="298"/>
      <c r="AA1279" s="305" t="e">
        <f t="shared" si="495"/>
        <v>#REF!</v>
      </c>
      <c r="AB1279" s="301" t="e" cm="1">
        <f t="array" ref="AB1279">IF( $AA1279="", "", INDEX(聲母資料表, $AA1279, AB$5))</f>
        <v>#REF!</v>
      </c>
      <c r="AC1279" s="301" t="e" cm="1">
        <f t="array" ref="AC1279">IF( $AA1279="", "", INDEX(聲母資料表, $AA1279, AC$5))</f>
        <v>#REF!</v>
      </c>
      <c r="AD1279" s="305" t="e">
        <f t="shared" si="496"/>
        <v>#REF!</v>
      </c>
      <c r="AE1279" s="301" t="e" cm="1">
        <f t="array" ref="AE1279">IF( $X1279, "", INDEX(韻母資料表, AD1279, AE$5))</f>
        <v>#REF!</v>
      </c>
      <c r="AF1279" s="301" t="e" cm="1">
        <f t="array" ref="AF1279">IF( $X1279, "", INDEX(韻母資料表, AE1279, AF$5))</f>
        <v>#REF!</v>
      </c>
      <c r="AG1279" s="298"/>
      <c r="AH1279" s="301" t="e">
        <f t="array" ref="AH1279">IF( $X1279, "", IF( INDEX(韻母資料表, AD1279, $AH$5) = "入聲", TRUE, FALSE) )</f>
        <v>#REF!</v>
      </c>
      <c r="AI1279" s="302" t="e">
        <f t="shared" si="497"/>
        <v>#REF!</v>
      </c>
      <c r="AJ1279" s="302" t="e">
        <f t="shared" si="502"/>
        <v>#REF!</v>
      </c>
      <c r="AK1279" s="362" t="e">
        <f t="array" ref="AK1279">IF( $X1279, "", INDEX(韻母資料表, $AD1279, $AK$5))</f>
        <v>#REF!</v>
      </c>
      <c r="AL1279" s="362" t="e">
        <f t="array" ref="AL1279">IF($X1279, "", INDEX(白話字韻母八聲調資料表, $AE1279, $AJ1279))</f>
        <v>#REF!</v>
      </c>
      <c r="AM1279" s="298"/>
      <c r="AN1279" s="362" t="e" cm="1">
        <f t="array" ref="AN1279">IF($W1279, "", INDEX(聲母資料表, $AA1279, AN$5))</f>
        <v>#REF!</v>
      </c>
      <c r="AO1279" s="367" t="e" cm="1">
        <f t="array" ref="AO1279">IF($X1279, "", INDEX(韻母資料表, $AD1279, AO$5))</f>
        <v>#REF!</v>
      </c>
      <c r="AP1279" s="362" t="e" cm="1">
        <f t="array" ref="AP1279">IF($X1279, "", INDEX(台羅韻母八聲調資料表, $AE1279, $F1279))</f>
        <v>#REF!</v>
      </c>
      <c r="AQ1279" s="298"/>
      <c r="AR1279" s="302" t="e">
        <f t="array" ref="AR1279">IF($W1279, "", INDEX(聲母資料表, $AA1279, $AR$5))</f>
        <v>#REF!</v>
      </c>
      <c r="AS1279" s="303" t="e">
        <f t="array" ref="AS1279">IF($X1279, "", INDEX(韻母資料表, $AD1279, $AS$5))</f>
        <v>#REF!</v>
      </c>
      <c r="AT1279" s="302" t="e">
        <f t="array" ref="AT1279">IF($X1279, "", INDEX(閩拼韻母八聲調資料表, $AE1279, $AJ1279))</f>
        <v>#REF!</v>
      </c>
      <c r="AV1279" s="301" t="b">
        <f t="shared" si="499"/>
        <v>0</v>
      </c>
      <c r="AW1279" s="301" t="str">
        <f>IF( $AV1279, IFERROR( IF(MATCH( $E1279, 顎音化聲母!$H$9:$H$37, 0), TRUE, FALSE), FALSE), "")</f>
        <v/>
      </c>
      <c r="AX1279" s="301" t="str">
        <f t="array" ref="AX1279">IF( AND($AV1279, $AW1279), INDEX(顎音化聲母資料表, MATCH( $D1279 &amp; $E1279, 顎音化聲母!$L$5:$L$136, 0), 3), "")</f>
        <v/>
      </c>
      <c r="AY1279" s="301" t="e">
        <f t="shared" si="498"/>
        <v>#REF!</v>
      </c>
      <c r="AZ1279" s="362" t="e">
        <f t="array" ref="AZ1279">IF($AY1279="", "", IF( $AX1279&lt;&gt;"", $AX1279,INDEX(聲母資料表, $AY1279, $AZ$5)))</f>
        <v>#REF!</v>
      </c>
      <c r="BA1279" s="362" t="e">
        <f t="array" ref="BA1279">IF($X1279, "", INDEX(方音八音反切資料表, $AE1279, $AJ1279))</f>
        <v>#REF!</v>
      </c>
    </row>
    <row r="1280" spans="2:53">
      <c r="B1280" s="307">
        <f t="shared" si="480"/>
        <v>1273</v>
      </c>
      <c r="C1280" s="404" t="e">
        <f>MID(#REF!, B1280, 1)</f>
        <v>#REF!</v>
      </c>
      <c r="D1280" s="312"/>
      <c r="E1280" s="312"/>
      <c r="F1280" s="296"/>
      <c r="G1280" s="418" t="e">
        <f t="shared" si="481"/>
        <v>#REF!</v>
      </c>
      <c r="H1280" s="269" t="e" cm="1">
        <f t="array" ref="H1280">IF( OR($U1280, NOT($V1280), $X1280), "",  $AF1280 &amp; INDEX(中文數值資料表, $AJ1280, 2) &amp; $AC1280)</f>
        <v>#REF!</v>
      </c>
      <c r="I1280" s="332" t="e">
        <f t="shared" si="482"/>
        <v>#REF!</v>
      </c>
      <c r="J1280" s="333" t="e">
        <f t="shared" si="483"/>
        <v>#REF!</v>
      </c>
      <c r="K1280" s="334" t="e">
        <f t="shared" si="484"/>
        <v>#REF!</v>
      </c>
      <c r="L1280" s="335" t="e">
        <f t="shared" si="485"/>
        <v>#REF!</v>
      </c>
      <c r="M1280" s="270" t="e">
        <f t="shared" ca="1" si="486"/>
        <v>#REF!</v>
      </c>
      <c r="N1280" s="270" t="e">
        <f t="shared" ca="1" si="487"/>
        <v>#REF!</v>
      </c>
      <c r="O1280" s="270" t="e">
        <f t="shared" ca="1" si="488"/>
        <v>#REF!</v>
      </c>
      <c r="P1280" s="270" t="e">
        <f t="shared" ca="1" si="504"/>
        <v>#REF!</v>
      </c>
      <c r="Q1280" s="270" t="e">
        <f t="shared" ca="1" si="504"/>
        <v>#REF!</v>
      </c>
      <c r="R1280" s="271" t="e">
        <f t="shared" ca="1" si="489"/>
        <v>#REF!</v>
      </c>
      <c r="S1280" s="271" t="e">
        <f t="shared" ca="1" si="490"/>
        <v>#REF!</v>
      </c>
      <c r="T1280" s="244"/>
      <c r="U1280" s="272" t="b">
        <f t="shared" si="491"/>
        <v>0</v>
      </c>
      <c r="V1280" s="272" t="e">
        <f t="shared" si="492"/>
        <v>#REF!</v>
      </c>
      <c r="W1280" s="272" t="e">
        <f t="shared" si="500"/>
        <v>#REF!</v>
      </c>
      <c r="X1280" s="272" t="e">
        <f t="shared" si="493"/>
        <v>#REF!</v>
      </c>
      <c r="Y1280" s="272" t="e">
        <f t="shared" si="494"/>
        <v>#REF!</v>
      </c>
      <c r="Z1280" s="298"/>
      <c r="AA1280" s="305" t="e">
        <f t="shared" si="495"/>
        <v>#REF!</v>
      </c>
      <c r="AB1280" s="301" t="e" cm="1">
        <f t="array" ref="AB1280">IF( $AA1280="", "", INDEX(聲母資料表, $AA1280, AB$5))</f>
        <v>#REF!</v>
      </c>
      <c r="AC1280" s="301" t="e" cm="1">
        <f t="array" ref="AC1280">IF( $AA1280="", "", INDEX(聲母資料表, $AA1280, AC$5))</f>
        <v>#REF!</v>
      </c>
      <c r="AD1280" s="305" t="e">
        <f t="shared" si="496"/>
        <v>#REF!</v>
      </c>
      <c r="AE1280" s="301" t="e" cm="1">
        <f t="array" ref="AE1280">IF( $X1280, "", INDEX(韻母資料表, AD1280, AE$5))</f>
        <v>#REF!</v>
      </c>
      <c r="AF1280" s="301" t="e" cm="1">
        <f t="array" ref="AF1280">IF( $X1280, "", INDEX(韻母資料表, AE1280, AF$5))</f>
        <v>#REF!</v>
      </c>
      <c r="AG1280" s="298"/>
      <c r="AH1280" s="301" t="e">
        <f t="array" ref="AH1280">IF( $X1280, "", IF( INDEX(韻母資料表, AD1280, $AH$5) = "入聲", TRUE, FALSE) )</f>
        <v>#REF!</v>
      </c>
      <c r="AI1280" s="302" t="e">
        <f t="shared" si="497"/>
        <v>#REF!</v>
      </c>
      <c r="AJ1280" s="302" t="e">
        <f t="shared" si="502"/>
        <v>#REF!</v>
      </c>
      <c r="AK1280" s="362" t="e">
        <f t="array" ref="AK1280">IF( $X1280, "", INDEX(韻母資料表, $AD1280, $AK$5))</f>
        <v>#REF!</v>
      </c>
      <c r="AL1280" s="362" t="e">
        <f t="array" ref="AL1280">IF($X1280, "", INDEX(白話字韻母八聲調資料表, $AE1280, $AJ1280))</f>
        <v>#REF!</v>
      </c>
      <c r="AM1280" s="298"/>
      <c r="AN1280" s="362" t="e" cm="1">
        <f t="array" ref="AN1280">IF($W1280, "", INDEX(聲母資料表, $AA1280, AN$5))</f>
        <v>#REF!</v>
      </c>
      <c r="AO1280" s="367" t="e" cm="1">
        <f t="array" ref="AO1280">IF($X1280, "", INDEX(韻母資料表, $AD1280, AO$5))</f>
        <v>#REF!</v>
      </c>
      <c r="AP1280" s="362" t="e" cm="1">
        <f t="array" ref="AP1280">IF($X1280, "", INDEX(台羅韻母八聲調資料表, $AE1280, $F1280))</f>
        <v>#REF!</v>
      </c>
      <c r="AQ1280" s="298"/>
      <c r="AR1280" s="302" t="e">
        <f t="array" ref="AR1280">IF($W1280, "", INDEX(聲母資料表, $AA1280, $AR$5))</f>
        <v>#REF!</v>
      </c>
      <c r="AS1280" s="303" t="e">
        <f t="array" ref="AS1280">IF($X1280, "", INDEX(韻母資料表, $AD1280, $AS$5))</f>
        <v>#REF!</v>
      </c>
      <c r="AT1280" s="302" t="e">
        <f t="array" ref="AT1280">IF($X1280, "", INDEX(閩拼韻母八聲調資料表, $AE1280, $AJ1280))</f>
        <v>#REF!</v>
      </c>
      <c r="AV1280" s="301" t="b">
        <f t="shared" si="499"/>
        <v>0</v>
      </c>
      <c r="AW1280" s="301" t="str">
        <f>IF( $AV1280, IFERROR( IF(MATCH( $E1280, 顎音化聲母!$H$9:$H$37, 0), TRUE, FALSE), FALSE), "")</f>
        <v/>
      </c>
      <c r="AX1280" s="301" t="str">
        <f t="array" ref="AX1280">IF( AND($AV1280, $AW1280), INDEX(顎音化聲母資料表, MATCH( $D1280 &amp; $E1280, 顎音化聲母!$L$5:$L$136, 0), 3), "")</f>
        <v/>
      </c>
      <c r="AY1280" s="301" t="e">
        <f t="shared" si="498"/>
        <v>#REF!</v>
      </c>
      <c r="AZ1280" s="362" t="e">
        <f t="array" ref="AZ1280">IF($AY1280="", "", IF( $AX1280&lt;&gt;"", $AX1280,INDEX(聲母資料表, $AY1280, $AZ$5)))</f>
        <v>#REF!</v>
      </c>
      <c r="BA1280" s="362" t="e">
        <f t="array" ref="BA1280">IF($X1280, "", INDEX(方音八音反切資料表, $AE1280, $AJ1280))</f>
        <v>#REF!</v>
      </c>
    </row>
    <row r="1281" spans="2:53">
      <c r="B1281" s="307">
        <f t="shared" si="480"/>
        <v>1274</v>
      </c>
      <c r="C1281" s="404" t="e">
        <f>MID(#REF!, B1281, 1)</f>
        <v>#REF!</v>
      </c>
      <c r="D1281" s="312"/>
      <c r="E1281" s="312"/>
      <c r="F1281" s="296"/>
      <c r="G1281" s="418" t="e">
        <f t="shared" si="481"/>
        <v>#REF!</v>
      </c>
      <c r="H1281" s="269" t="e" cm="1">
        <f t="array" ref="H1281">IF( OR($U1281, NOT($V1281), $X1281), "",  $AF1281 &amp; INDEX(中文數值資料表, $AJ1281, 2) &amp; $AC1281)</f>
        <v>#REF!</v>
      </c>
      <c r="I1281" s="332" t="e">
        <f t="shared" si="482"/>
        <v>#REF!</v>
      </c>
      <c r="J1281" s="333" t="e">
        <f t="shared" si="483"/>
        <v>#REF!</v>
      </c>
      <c r="K1281" s="334" t="e">
        <f t="shared" si="484"/>
        <v>#REF!</v>
      </c>
      <c r="L1281" s="335" t="e">
        <f t="shared" si="485"/>
        <v>#REF!</v>
      </c>
      <c r="M1281" s="270" t="e">
        <f t="shared" ca="1" si="486"/>
        <v>#REF!</v>
      </c>
      <c r="N1281" s="270" t="e">
        <f t="shared" ca="1" si="487"/>
        <v>#REF!</v>
      </c>
      <c r="O1281" s="270" t="e">
        <f t="shared" ca="1" si="488"/>
        <v>#REF!</v>
      </c>
      <c r="P1281" s="270" t="e">
        <f t="shared" ca="1" si="504"/>
        <v>#REF!</v>
      </c>
      <c r="Q1281" s="270" t="e">
        <f t="shared" ca="1" si="504"/>
        <v>#REF!</v>
      </c>
      <c r="R1281" s="271" t="e">
        <f t="shared" ca="1" si="489"/>
        <v>#REF!</v>
      </c>
      <c r="S1281" s="271" t="e">
        <f t="shared" ca="1" si="490"/>
        <v>#REF!</v>
      </c>
      <c r="T1281" s="244"/>
      <c r="U1281" s="272" t="b">
        <f t="shared" si="491"/>
        <v>0</v>
      </c>
      <c r="V1281" s="272" t="e">
        <f t="shared" si="492"/>
        <v>#REF!</v>
      </c>
      <c r="W1281" s="272" t="e">
        <f t="shared" si="500"/>
        <v>#REF!</v>
      </c>
      <c r="X1281" s="272" t="e">
        <f t="shared" si="493"/>
        <v>#REF!</v>
      </c>
      <c r="Y1281" s="272" t="e">
        <f t="shared" si="494"/>
        <v>#REF!</v>
      </c>
      <c r="Z1281" s="298"/>
      <c r="AA1281" s="305" t="e">
        <f t="shared" si="495"/>
        <v>#REF!</v>
      </c>
      <c r="AB1281" s="301" t="e" cm="1">
        <f t="array" ref="AB1281">IF( $AA1281="", "", INDEX(聲母資料表, $AA1281, AB$5))</f>
        <v>#REF!</v>
      </c>
      <c r="AC1281" s="301" t="e" cm="1">
        <f t="array" ref="AC1281">IF( $AA1281="", "", INDEX(聲母資料表, $AA1281, AC$5))</f>
        <v>#REF!</v>
      </c>
      <c r="AD1281" s="305" t="e">
        <f t="shared" si="496"/>
        <v>#REF!</v>
      </c>
      <c r="AE1281" s="301" t="e" cm="1">
        <f t="array" ref="AE1281">IF( $X1281, "", INDEX(韻母資料表, AD1281, AE$5))</f>
        <v>#REF!</v>
      </c>
      <c r="AF1281" s="301" t="e" cm="1">
        <f t="array" ref="AF1281">IF( $X1281, "", INDEX(韻母資料表, AE1281, AF$5))</f>
        <v>#REF!</v>
      </c>
      <c r="AG1281" s="298"/>
      <c r="AH1281" s="301" t="e">
        <f t="array" ref="AH1281">IF( $X1281, "", IF( INDEX(韻母資料表, AD1281, $AH$5) = "入聲", TRUE, FALSE) )</f>
        <v>#REF!</v>
      </c>
      <c r="AI1281" s="302" t="e">
        <f t="shared" si="497"/>
        <v>#REF!</v>
      </c>
      <c r="AJ1281" s="302" t="e">
        <f t="shared" si="502"/>
        <v>#REF!</v>
      </c>
      <c r="AK1281" s="362" t="e">
        <f t="array" ref="AK1281">IF( $X1281, "", INDEX(韻母資料表, $AD1281, $AK$5))</f>
        <v>#REF!</v>
      </c>
      <c r="AL1281" s="362" t="e">
        <f t="array" ref="AL1281">IF($X1281, "", INDEX(白話字韻母八聲調資料表, $AE1281, $AJ1281))</f>
        <v>#REF!</v>
      </c>
      <c r="AM1281" s="298"/>
      <c r="AN1281" s="362" t="e" cm="1">
        <f t="array" ref="AN1281">IF($W1281, "", INDEX(聲母資料表, $AA1281, AN$5))</f>
        <v>#REF!</v>
      </c>
      <c r="AO1281" s="367" t="e" cm="1">
        <f t="array" ref="AO1281">IF($X1281, "", INDEX(韻母資料表, $AD1281, AO$5))</f>
        <v>#REF!</v>
      </c>
      <c r="AP1281" s="362" t="e" cm="1">
        <f t="array" ref="AP1281">IF($X1281, "", INDEX(台羅韻母八聲調資料表, $AE1281, $F1281))</f>
        <v>#REF!</v>
      </c>
      <c r="AQ1281" s="298"/>
      <c r="AR1281" s="302" t="e">
        <f t="array" ref="AR1281">IF($W1281, "", INDEX(聲母資料表, $AA1281, $AR$5))</f>
        <v>#REF!</v>
      </c>
      <c r="AS1281" s="303" t="e">
        <f t="array" ref="AS1281">IF($X1281, "", INDEX(韻母資料表, $AD1281, $AS$5))</f>
        <v>#REF!</v>
      </c>
      <c r="AT1281" s="302" t="e">
        <f t="array" ref="AT1281">IF($X1281, "", INDEX(閩拼韻母八聲調資料表, $AE1281, $AJ1281))</f>
        <v>#REF!</v>
      </c>
      <c r="AV1281" s="301" t="b">
        <f t="shared" si="499"/>
        <v>0</v>
      </c>
      <c r="AW1281" s="301" t="str">
        <f>IF( $AV1281, IFERROR( IF(MATCH( $E1281, 顎音化聲母!$H$9:$H$37, 0), TRUE, FALSE), FALSE), "")</f>
        <v/>
      </c>
      <c r="AX1281" s="301" t="str">
        <f t="array" ref="AX1281">IF( AND($AV1281, $AW1281), INDEX(顎音化聲母資料表, MATCH( $D1281 &amp; $E1281, 顎音化聲母!$L$5:$L$136, 0), 3), "")</f>
        <v/>
      </c>
      <c r="AY1281" s="301" t="e">
        <f t="shared" si="498"/>
        <v>#REF!</v>
      </c>
      <c r="AZ1281" s="362" t="e">
        <f t="array" ref="AZ1281">IF($AY1281="", "", IF( $AX1281&lt;&gt;"", $AX1281,INDEX(聲母資料表, $AY1281, $AZ$5)))</f>
        <v>#REF!</v>
      </c>
      <c r="BA1281" s="362" t="e">
        <f t="array" ref="BA1281">IF($X1281, "", INDEX(方音八音反切資料表, $AE1281, $AJ1281))</f>
        <v>#REF!</v>
      </c>
    </row>
    <row r="1282" spans="2:53">
      <c r="B1282" s="307">
        <f t="shared" si="480"/>
        <v>1275</v>
      </c>
      <c r="C1282" s="404" t="e">
        <f>MID(#REF!, B1282, 1)</f>
        <v>#REF!</v>
      </c>
      <c r="D1282" s="312"/>
      <c r="E1282" s="312"/>
      <c r="F1282" s="296"/>
      <c r="G1282" s="418" t="e">
        <f t="shared" si="481"/>
        <v>#REF!</v>
      </c>
      <c r="H1282" s="269" t="e" cm="1">
        <f t="array" ref="H1282">IF( OR($U1282, NOT($V1282), $X1282), "",  $AF1282 &amp; INDEX(中文數值資料表, $AJ1282, 2) &amp; $AC1282)</f>
        <v>#REF!</v>
      </c>
      <c r="I1282" s="332" t="e">
        <f t="shared" si="482"/>
        <v>#REF!</v>
      </c>
      <c r="J1282" s="333" t="e">
        <f t="shared" si="483"/>
        <v>#REF!</v>
      </c>
      <c r="K1282" s="334" t="e">
        <f t="shared" si="484"/>
        <v>#REF!</v>
      </c>
      <c r="L1282" s="335" t="e">
        <f t="shared" si="485"/>
        <v>#REF!</v>
      </c>
      <c r="M1282" s="270" t="e">
        <f t="shared" ca="1" si="486"/>
        <v>#REF!</v>
      </c>
      <c r="N1282" s="270" t="e">
        <f t="shared" ca="1" si="487"/>
        <v>#REF!</v>
      </c>
      <c r="O1282" s="270" t="e">
        <f t="shared" ca="1" si="488"/>
        <v>#REF!</v>
      </c>
      <c r="P1282" s="270" t="e">
        <f t="shared" ca="1" si="504"/>
        <v>#REF!</v>
      </c>
      <c r="Q1282" s="270" t="e">
        <f t="shared" ca="1" si="504"/>
        <v>#REF!</v>
      </c>
      <c r="R1282" s="271" t="e">
        <f t="shared" ca="1" si="489"/>
        <v>#REF!</v>
      </c>
      <c r="S1282" s="271" t="e">
        <f t="shared" ca="1" si="490"/>
        <v>#REF!</v>
      </c>
      <c r="T1282" s="244"/>
      <c r="U1282" s="272" t="b">
        <f t="shared" si="491"/>
        <v>0</v>
      </c>
      <c r="V1282" s="272" t="e">
        <f t="shared" si="492"/>
        <v>#REF!</v>
      </c>
      <c r="W1282" s="272" t="e">
        <f t="shared" si="500"/>
        <v>#REF!</v>
      </c>
      <c r="X1282" s="272" t="e">
        <f t="shared" si="493"/>
        <v>#REF!</v>
      </c>
      <c r="Y1282" s="272" t="e">
        <f t="shared" si="494"/>
        <v>#REF!</v>
      </c>
      <c r="Z1282" s="298"/>
      <c r="AA1282" s="305" t="e">
        <f t="shared" si="495"/>
        <v>#REF!</v>
      </c>
      <c r="AB1282" s="301" t="e" cm="1">
        <f t="array" ref="AB1282">IF( $AA1282="", "", INDEX(聲母資料表, $AA1282, AB$5))</f>
        <v>#REF!</v>
      </c>
      <c r="AC1282" s="301" t="e" cm="1">
        <f t="array" ref="AC1282">IF( $AA1282="", "", INDEX(聲母資料表, $AA1282, AC$5))</f>
        <v>#REF!</v>
      </c>
      <c r="AD1282" s="305" t="e">
        <f t="shared" si="496"/>
        <v>#REF!</v>
      </c>
      <c r="AE1282" s="301" t="e" cm="1">
        <f t="array" ref="AE1282">IF( $X1282, "", INDEX(韻母資料表, AD1282, AE$5))</f>
        <v>#REF!</v>
      </c>
      <c r="AF1282" s="301" t="e" cm="1">
        <f t="array" ref="AF1282">IF( $X1282, "", INDEX(韻母資料表, AE1282, AF$5))</f>
        <v>#REF!</v>
      </c>
      <c r="AG1282" s="298"/>
      <c r="AH1282" s="301" t="e">
        <f t="array" ref="AH1282">IF( $X1282, "", IF( INDEX(韻母資料表, AD1282, $AH$5) = "入聲", TRUE, FALSE) )</f>
        <v>#REF!</v>
      </c>
      <c r="AI1282" s="302" t="e">
        <f t="shared" si="497"/>
        <v>#REF!</v>
      </c>
      <c r="AJ1282" s="302" t="e">
        <f t="shared" si="502"/>
        <v>#REF!</v>
      </c>
      <c r="AK1282" s="362" t="e">
        <f t="array" ref="AK1282">IF( $X1282, "", INDEX(韻母資料表, $AD1282, $AK$5))</f>
        <v>#REF!</v>
      </c>
      <c r="AL1282" s="362" t="e">
        <f t="array" ref="AL1282">IF($X1282, "", INDEX(白話字韻母八聲調資料表, $AE1282, $AJ1282))</f>
        <v>#REF!</v>
      </c>
      <c r="AM1282" s="298"/>
      <c r="AN1282" s="362" t="e" cm="1">
        <f t="array" ref="AN1282">IF($W1282, "", INDEX(聲母資料表, $AA1282, AN$5))</f>
        <v>#REF!</v>
      </c>
      <c r="AO1282" s="367" t="e" cm="1">
        <f t="array" ref="AO1282">IF($X1282, "", INDEX(韻母資料表, $AD1282, AO$5))</f>
        <v>#REF!</v>
      </c>
      <c r="AP1282" s="362" t="e" cm="1">
        <f t="array" ref="AP1282">IF($X1282, "", INDEX(台羅韻母八聲調資料表, $AE1282, $F1282))</f>
        <v>#REF!</v>
      </c>
      <c r="AQ1282" s="298"/>
      <c r="AR1282" s="302" t="e">
        <f t="array" ref="AR1282">IF($W1282, "", INDEX(聲母資料表, $AA1282, $AR$5))</f>
        <v>#REF!</v>
      </c>
      <c r="AS1282" s="303" t="e">
        <f t="array" ref="AS1282">IF($X1282, "", INDEX(韻母資料表, $AD1282, $AS$5))</f>
        <v>#REF!</v>
      </c>
      <c r="AT1282" s="302" t="e">
        <f t="array" ref="AT1282">IF($X1282, "", INDEX(閩拼韻母八聲調資料表, $AE1282, $AJ1282))</f>
        <v>#REF!</v>
      </c>
      <c r="AV1282" s="301" t="b">
        <f t="shared" si="499"/>
        <v>0</v>
      </c>
      <c r="AW1282" s="301" t="str">
        <f>IF( $AV1282, IFERROR( IF(MATCH( $E1282, 顎音化聲母!$H$9:$H$37, 0), TRUE, FALSE), FALSE), "")</f>
        <v/>
      </c>
      <c r="AX1282" s="301" t="str">
        <f t="array" ref="AX1282">IF( AND($AV1282, $AW1282), INDEX(顎音化聲母資料表, MATCH( $D1282 &amp; $E1282, 顎音化聲母!$L$5:$L$136, 0), 3), "")</f>
        <v/>
      </c>
      <c r="AY1282" s="301" t="e">
        <f t="shared" si="498"/>
        <v>#REF!</v>
      </c>
      <c r="AZ1282" s="362" t="e">
        <f t="array" ref="AZ1282">IF($AY1282="", "", IF( $AX1282&lt;&gt;"", $AX1282,INDEX(聲母資料表, $AY1282, $AZ$5)))</f>
        <v>#REF!</v>
      </c>
      <c r="BA1282" s="362" t="e">
        <f t="array" ref="BA1282">IF($X1282, "", INDEX(方音八音反切資料表, $AE1282, $AJ1282))</f>
        <v>#REF!</v>
      </c>
    </row>
    <row r="1283" spans="2:53">
      <c r="B1283" s="307">
        <f t="shared" si="480"/>
        <v>1276</v>
      </c>
      <c r="C1283" s="404" t="e">
        <f>MID(#REF!, B1283, 1)</f>
        <v>#REF!</v>
      </c>
      <c r="D1283" s="312"/>
      <c r="E1283" s="312"/>
      <c r="F1283" s="296"/>
      <c r="G1283" s="418" t="e">
        <f t="shared" si="481"/>
        <v>#REF!</v>
      </c>
      <c r="H1283" s="269" t="e" cm="1">
        <f t="array" ref="H1283">IF( OR($U1283, NOT($V1283), $X1283), "",  $AF1283 &amp; INDEX(中文數值資料表, $AJ1283, 2) &amp; $AC1283)</f>
        <v>#REF!</v>
      </c>
      <c r="I1283" s="332" t="e">
        <f t="shared" si="482"/>
        <v>#REF!</v>
      </c>
      <c r="J1283" s="333" t="e">
        <f t="shared" si="483"/>
        <v>#REF!</v>
      </c>
      <c r="K1283" s="334" t="e">
        <f t="shared" si="484"/>
        <v>#REF!</v>
      </c>
      <c r="L1283" s="335" t="e">
        <f t="shared" si="485"/>
        <v>#REF!</v>
      </c>
      <c r="M1283" s="270" t="e">
        <f t="shared" ca="1" si="486"/>
        <v>#REF!</v>
      </c>
      <c r="N1283" s="270" t="e">
        <f t="shared" ca="1" si="487"/>
        <v>#REF!</v>
      </c>
      <c r="O1283" s="270" t="e">
        <f t="shared" ca="1" si="488"/>
        <v>#REF!</v>
      </c>
      <c r="P1283" s="270" t="e">
        <f t="shared" ca="1" si="504"/>
        <v>#REF!</v>
      </c>
      <c r="Q1283" s="270" t="e">
        <f t="shared" ca="1" si="504"/>
        <v>#REF!</v>
      </c>
      <c r="R1283" s="271" t="e">
        <f t="shared" ca="1" si="489"/>
        <v>#REF!</v>
      </c>
      <c r="S1283" s="271" t="e">
        <f t="shared" ca="1" si="490"/>
        <v>#REF!</v>
      </c>
      <c r="T1283" s="244"/>
      <c r="U1283" s="272" t="b">
        <f t="shared" si="491"/>
        <v>0</v>
      </c>
      <c r="V1283" s="272" t="e">
        <f t="shared" si="492"/>
        <v>#REF!</v>
      </c>
      <c r="W1283" s="272" t="e">
        <f t="shared" si="500"/>
        <v>#REF!</v>
      </c>
      <c r="X1283" s="272" t="e">
        <f t="shared" si="493"/>
        <v>#REF!</v>
      </c>
      <c r="Y1283" s="272" t="e">
        <f t="shared" si="494"/>
        <v>#REF!</v>
      </c>
      <c r="Z1283" s="298"/>
      <c r="AA1283" s="305" t="e">
        <f t="shared" si="495"/>
        <v>#REF!</v>
      </c>
      <c r="AB1283" s="301" t="e" cm="1">
        <f t="array" ref="AB1283">IF( $AA1283="", "", INDEX(聲母資料表, $AA1283, AB$5))</f>
        <v>#REF!</v>
      </c>
      <c r="AC1283" s="301" t="e" cm="1">
        <f t="array" ref="AC1283">IF( $AA1283="", "", INDEX(聲母資料表, $AA1283, AC$5))</f>
        <v>#REF!</v>
      </c>
      <c r="AD1283" s="305" t="e">
        <f t="shared" si="496"/>
        <v>#REF!</v>
      </c>
      <c r="AE1283" s="301" t="e" cm="1">
        <f t="array" ref="AE1283">IF( $X1283, "", INDEX(韻母資料表, AD1283, AE$5))</f>
        <v>#REF!</v>
      </c>
      <c r="AF1283" s="301" t="e" cm="1">
        <f t="array" ref="AF1283">IF( $X1283, "", INDEX(韻母資料表, AE1283, AF$5))</f>
        <v>#REF!</v>
      </c>
      <c r="AG1283" s="298"/>
      <c r="AH1283" s="301" t="e">
        <f t="array" ref="AH1283">IF( $X1283, "", IF( INDEX(韻母資料表, AD1283, $AH$5) = "入聲", TRUE, FALSE) )</f>
        <v>#REF!</v>
      </c>
      <c r="AI1283" s="302" t="e">
        <f t="shared" si="497"/>
        <v>#REF!</v>
      </c>
      <c r="AJ1283" s="302" t="e">
        <f t="shared" si="502"/>
        <v>#REF!</v>
      </c>
      <c r="AK1283" s="362" t="e">
        <f t="array" ref="AK1283">IF( $X1283, "", INDEX(韻母資料表, $AD1283, $AK$5))</f>
        <v>#REF!</v>
      </c>
      <c r="AL1283" s="362" t="e">
        <f t="array" ref="AL1283">IF($X1283, "", INDEX(白話字韻母八聲調資料表, $AE1283, $AJ1283))</f>
        <v>#REF!</v>
      </c>
      <c r="AM1283" s="298"/>
      <c r="AN1283" s="362" t="e" cm="1">
        <f t="array" ref="AN1283">IF($W1283, "", INDEX(聲母資料表, $AA1283, AN$5))</f>
        <v>#REF!</v>
      </c>
      <c r="AO1283" s="367" t="e" cm="1">
        <f t="array" ref="AO1283">IF($X1283, "", INDEX(韻母資料表, $AD1283, AO$5))</f>
        <v>#REF!</v>
      </c>
      <c r="AP1283" s="362" t="e" cm="1">
        <f t="array" ref="AP1283">IF($X1283, "", INDEX(台羅韻母八聲調資料表, $AE1283, $F1283))</f>
        <v>#REF!</v>
      </c>
      <c r="AQ1283" s="298"/>
      <c r="AR1283" s="302" t="e">
        <f t="array" ref="AR1283">IF($W1283, "", INDEX(聲母資料表, $AA1283, $AR$5))</f>
        <v>#REF!</v>
      </c>
      <c r="AS1283" s="303" t="e">
        <f t="array" ref="AS1283">IF($X1283, "", INDEX(韻母資料表, $AD1283, $AS$5))</f>
        <v>#REF!</v>
      </c>
      <c r="AT1283" s="302" t="e">
        <f t="array" ref="AT1283">IF($X1283, "", INDEX(閩拼韻母八聲調資料表, $AE1283, $AJ1283))</f>
        <v>#REF!</v>
      </c>
      <c r="AV1283" s="301" t="b">
        <f t="shared" si="499"/>
        <v>0</v>
      </c>
      <c r="AW1283" s="301" t="str">
        <f>IF( $AV1283, IFERROR( IF(MATCH( $E1283, 顎音化聲母!$H$9:$H$37, 0), TRUE, FALSE), FALSE), "")</f>
        <v/>
      </c>
      <c r="AX1283" s="301" t="str">
        <f t="array" ref="AX1283">IF( AND($AV1283, $AW1283), INDEX(顎音化聲母資料表, MATCH( $D1283 &amp; $E1283, 顎音化聲母!$L$5:$L$136, 0), 3), "")</f>
        <v/>
      </c>
      <c r="AY1283" s="301" t="e">
        <f t="shared" si="498"/>
        <v>#REF!</v>
      </c>
      <c r="AZ1283" s="362" t="e">
        <f t="array" ref="AZ1283">IF($AY1283="", "", IF( $AX1283&lt;&gt;"", $AX1283,INDEX(聲母資料表, $AY1283, $AZ$5)))</f>
        <v>#REF!</v>
      </c>
      <c r="BA1283" s="362" t="e">
        <f t="array" ref="BA1283">IF($X1283, "", INDEX(方音八音反切資料表, $AE1283, $AJ1283))</f>
        <v>#REF!</v>
      </c>
    </row>
    <row r="1284" spans="2:53">
      <c r="B1284" s="307">
        <f t="shared" si="480"/>
        <v>1277</v>
      </c>
      <c r="C1284" s="404" t="e">
        <f>MID(#REF!, B1284, 1)</f>
        <v>#REF!</v>
      </c>
      <c r="D1284" s="312"/>
      <c r="E1284" s="312"/>
      <c r="F1284" s="296"/>
      <c r="G1284" s="418" t="e">
        <f t="shared" si="481"/>
        <v>#REF!</v>
      </c>
      <c r="H1284" s="269" t="e" cm="1">
        <f t="array" ref="H1284">IF( OR($U1284, NOT($V1284), $X1284), "",  $AF1284 &amp; INDEX(中文數值資料表, $AJ1284, 2) &amp; $AC1284)</f>
        <v>#REF!</v>
      </c>
      <c r="I1284" s="332" t="e">
        <f t="shared" si="482"/>
        <v>#REF!</v>
      </c>
      <c r="J1284" s="333" t="e">
        <f t="shared" si="483"/>
        <v>#REF!</v>
      </c>
      <c r="K1284" s="334" t="e">
        <f t="shared" si="484"/>
        <v>#REF!</v>
      </c>
      <c r="L1284" s="335" t="e">
        <f t="shared" si="485"/>
        <v>#REF!</v>
      </c>
      <c r="M1284" s="270" t="e">
        <f t="shared" ca="1" si="486"/>
        <v>#REF!</v>
      </c>
      <c r="N1284" s="270" t="e">
        <f t="shared" ca="1" si="487"/>
        <v>#REF!</v>
      </c>
      <c r="O1284" s="270" t="e">
        <f t="shared" ca="1" si="488"/>
        <v>#REF!</v>
      </c>
      <c r="P1284" s="270" t="e">
        <f t="shared" ca="1" si="504"/>
        <v>#REF!</v>
      </c>
      <c r="Q1284" s="270" t="e">
        <f t="shared" ca="1" si="504"/>
        <v>#REF!</v>
      </c>
      <c r="R1284" s="271" t="e">
        <f t="shared" ca="1" si="489"/>
        <v>#REF!</v>
      </c>
      <c r="S1284" s="271" t="e">
        <f t="shared" ca="1" si="490"/>
        <v>#REF!</v>
      </c>
      <c r="T1284" s="244"/>
      <c r="U1284" s="272" t="b">
        <f t="shared" si="491"/>
        <v>0</v>
      </c>
      <c r="V1284" s="272" t="e">
        <f t="shared" si="492"/>
        <v>#REF!</v>
      </c>
      <c r="W1284" s="272" t="e">
        <f t="shared" si="500"/>
        <v>#REF!</v>
      </c>
      <c r="X1284" s="272" t="e">
        <f t="shared" si="493"/>
        <v>#REF!</v>
      </c>
      <c r="Y1284" s="272" t="e">
        <f t="shared" si="494"/>
        <v>#REF!</v>
      </c>
      <c r="Z1284" s="298"/>
      <c r="AA1284" s="305" t="e">
        <f t="shared" si="495"/>
        <v>#REF!</v>
      </c>
      <c r="AB1284" s="301" t="e" cm="1">
        <f t="array" ref="AB1284">IF( $AA1284="", "", INDEX(聲母資料表, $AA1284, AB$5))</f>
        <v>#REF!</v>
      </c>
      <c r="AC1284" s="301" t="e" cm="1">
        <f t="array" ref="AC1284">IF( $AA1284="", "", INDEX(聲母資料表, $AA1284, AC$5))</f>
        <v>#REF!</v>
      </c>
      <c r="AD1284" s="305" t="e">
        <f t="shared" si="496"/>
        <v>#REF!</v>
      </c>
      <c r="AE1284" s="301" t="e" cm="1">
        <f t="array" ref="AE1284">IF( $X1284, "", INDEX(韻母資料表, AD1284, AE$5))</f>
        <v>#REF!</v>
      </c>
      <c r="AF1284" s="301" t="e" cm="1">
        <f t="array" ref="AF1284">IF( $X1284, "", INDEX(韻母資料表, AE1284, AF$5))</f>
        <v>#REF!</v>
      </c>
      <c r="AG1284" s="298"/>
      <c r="AH1284" s="301" t="e">
        <f t="array" ref="AH1284">IF( $X1284, "", IF( INDEX(韻母資料表, AD1284, $AH$5) = "入聲", TRUE, FALSE) )</f>
        <v>#REF!</v>
      </c>
      <c r="AI1284" s="302" t="e">
        <f t="shared" si="497"/>
        <v>#REF!</v>
      </c>
      <c r="AJ1284" s="302" t="e">
        <f t="shared" si="502"/>
        <v>#REF!</v>
      </c>
      <c r="AK1284" s="362" t="e">
        <f t="array" ref="AK1284">IF( $X1284, "", INDEX(韻母資料表, $AD1284, $AK$5))</f>
        <v>#REF!</v>
      </c>
      <c r="AL1284" s="362" t="e">
        <f t="array" ref="AL1284">IF($X1284, "", INDEX(白話字韻母八聲調資料表, $AE1284, $AJ1284))</f>
        <v>#REF!</v>
      </c>
      <c r="AM1284" s="298"/>
      <c r="AN1284" s="362" t="e" cm="1">
        <f t="array" ref="AN1284">IF($W1284, "", INDEX(聲母資料表, $AA1284, AN$5))</f>
        <v>#REF!</v>
      </c>
      <c r="AO1284" s="367" t="e" cm="1">
        <f t="array" ref="AO1284">IF($X1284, "", INDEX(韻母資料表, $AD1284, AO$5))</f>
        <v>#REF!</v>
      </c>
      <c r="AP1284" s="362" t="e" cm="1">
        <f t="array" ref="AP1284">IF($X1284, "", INDEX(台羅韻母八聲調資料表, $AE1284, $F1284))</f>
        <v>#REF!</v>
      </c>
      <c r="AQ1284" s="298"/>
      <c r="AR1284" s="302" t="e">
        <f t="array" ref="AR1284">IF($W1284, "", INDEX(聲母資料表, $AA1284, $AR$5))</f>
        <v>#REF!</v>
      </c>
      <c r="AS1284" s="303" t="e">
        <f t="array" ref="AS1284">IF($X1284, "", INDEX(韻母資料表, $AD1284, $AS$5))</f>
        <v>#REF!</v>
      </c>
      <c r="AT1284" s="302" t="e">
        <f t="array" ref="AT1284">IF($X1284, "", INDEX(閩拼韻母八聲調資料表, $AE1284, $AJ1284))</f>
        <v>#REF!</v>
      </c>
      <c r="AV1284" s="301" t="b">
        <f t="shared" si="499"/>
        <v>0</v>
      </c>
      <c r="AW1284" s="301" t="str">
        <f>IF( $AV1284, IFERROR( IF(MATCH( $E1284, 顎音化聲母!$H$9:$H$37, 0), TRUE, FALSE), FALSE), "")</f>
        <v/>
      </c>
      <c r="AX1284" s="301" t="str">
        <f t="array" ref="AX1284">IF( AND($AV1284, $AW1284), INDEX(顎音化聲母資料表, MATCH( $D1284 &amp; $E1284, 顎音化聲母!$L$5:$L$136, 0), 3), "")</f>
        <v/>
      </c>
      <c r="AY1284" s="301" t="e">
        <f t="shared" si="498"/>
        <v>#REF!</v>
      </c>
      <c r="AZ1284" s="362" t="e">
        <f t="array" ref="AZ1284">IF($AY1284="", "", IF( $AX1284&lt;&gt;"", $AX1284,INDEX(聲母資料表, $AY1284, $AZ$5)))</f>
        <v>#REF!</v>
      </c>
      <c r="BA1284" s="362" t="e">
        <f t="array" ref="BA1284">IF($X1284, "", INDEX(方音八音反切資料表, $AE1284, $AJ1284))</f>
        <v>#REF!</v>
      </c>
    </row>
    <row r="1285" spans="2:53">
      <c r="B1285" s="307">
        <f t="shared" si="480"/>
        <v>1278</v>
      </c>
      <c r="C1285" s="404" t="e">
        <f>MID(#REF!, B1285, 1)</f>
        <v>#REF!</v>
      </c>
      <c r="D1285" s="312"/>
      <c r="E1285" s="312"/>
      <c r="F1285" s="296"/>
      <c r="G1285" s="418" t="e">
        <f t="shared" si="481"/>
        <v>#REF!</v>
      </c>
      <c r="H1285" s="269" t="e" cm="1">
        <f t="array" ref="H1285">IF( OR($U1285, NOT($V1285), $X1285), "",  $AF1285 &amp; INDEX(中文數值資料表, $AJ1285, 2) &amp; $AC1285)</f>
        <v>#REF!</v>
      </c>
      <c r="I1285" s="332" t="e">
        <f t="shared" si="482"/>
        <v>#REF!</v>
      </c>
      <c r="J1285" s="333" t="e">
        <f t="shared" si="483"/>
        <v>#REF!</v>
      </c>
      <c r="K1285" s="334" t="e">
        <f t="shared" si="484"/>
        <v>#REF!</v>
      </c>
      <c r="L1285" s="335" t="e">
        <f t="shared" si="485"/>
        <v>#REF!</v>
      </c>
      <c r="M1285" s="270" t="e">
        <f t="shared" ca="1" si="486"/>
        <v>#REF!</v>
      </c>
      <c r="N1285" s="270" t="e">
        <f t="shared" ca="1" si="487"/>
        <v>#REF!</v>
      </c>
      <c r="O1285" s="270" t="e">
        <f t="shared" ca="1" si="488"/>
        <v>#REF!</v>
      </c>
      <c r="P1285" s="270" t="e">
        <f t="shared" ca="1" si="504"/>
        <v>#REF!</v>
      </c>
      <c r="Q1285" s="270" t="e">
        <f t="shared" ca="1" si="504"/>
        <v>#REF!</v>
      </c>
      <c r="R1285" s="271" t="e">
        <f t="shared" ca="1" si="489"/>
        <v>#REF!</v>
      </c>
      <c r="S1285" s="271" t="e">
        <f t="shared" ca="1" si="490"/>
        <v>#REF!</v>
      </c>
      <c r="T1285" s="244"/>
      <c r="U1285" s="272" t="b">
        <f t="shared" si="491"/>
        <v>0</v>
      </c>
      <c r="V1285" s="272" t="e">
        <f t="shared" si="492"/>
        <v>#REF!</v>
      </c>
      <c r="W1285" s="272" t="e">
        <f t="shared" si="500"/>
        <v>#REF!</v>
      </c>
      <c r="X1285" s="272" t="e">
        <f t="shared" si="493"/>
        <v>#REF!</v>
      </c>
      <c r="Y1285" s="272" t="e">
        <f t="shared" si="494"/>
        <v>#REF!</v>
      </c>
      <c r="Z1285" s="298"/>
      <c r="AA1285" s="305" t="e">
        <f t="shared" si="495"/>
        <v>#REF!</v>
      </c>
      <c r="AB1285" s="301" t="e" cm="1">
        <f t="array" ref="AB1285">IF( $AA1285="", "", INDEX(聲母資料表, $AA1285, AB$5))</f>
        <v>#REF!</v>
      </c>
      <c r="AC1285" s="301" t="e" cm="1">
        <f t="array" ref="AC1285">IF( $AA1285="", "", INDEX(聲母資料表, $AA1285, AC$5))</f>
        <v>#REF!</v>
      </c>
      <c r="AD1285" s="305" t="e">
        <f t="shared" si="496"/>
        <v>#REF!</v>
      </c>
      <c r="AE1285" s="301" t="e" cm="1">
        <f t="array" ref="AE1285">IF( $X1285, "", INDEX(韻母資料表, AD1285, AE$5))</f>
        <v>#REF!</v>
      </c>
      <c r="AF1285" s="301" t="e" cm="1">
        <f t="array" ref="AF1285">IF( $X1285, "", INDEX(韻母資料表, AE1285, AF$5))</f>
        <v>#REF!</v>
      </c>
      <c r="AG1285" s="298"/>
      <c r="AH1285" s="301" t="e">
        <f t="array" ref="AH1285">IF( $X1285, "", IF( INDEX(韻母資料表, AD1285, $AH$5) = "入聲", TRUE, FALSE) )</f>
        <v>#REF!</v>
      </c>
      <c r="AI1285" s="302" t="e">
        <f t="shared" si="497"/>
        <v>#REF!</v>
      </c>
      <c r="AJ1285" s="302" t="e">
        <f t="shared" si="502"/>
        <v>#REF!</v>
      </c>
      <c r="AK1285" s="362" t="e">
        <f t="array" ref="AK1285">IF( $X1285, "", INDEX(韻母資料表, $AD1285, $AK$5))</f>
        <v>#REF!</v>
      </c>
      <c r="AL1285" s="362" t="e">
        <f t="array" ref="AL1285">IF($X1285, "", INDEX(白話字韻母八聲調資料表, $AE1285, $AJ1285))</f>
        <v>#REF!</v>
      </c>
      <c r="AM1285" s="298"/>
      <c r="AN1285" s="362" t="e" cm="1">
        <f t="array" ref="AN1285">IF($W1285, "", INDEX(聲母資料表, $AA1285, AN$5))</f>
        <v>#REF!</v>
      </c>
      <c r="AO1285" s="367" t="e" cm="1">
        <f t="array" ref="AO1285">IF($X1285, "", INDEX(韻母資料表, $AD1285, AO$5))</f>
        <v>#REF!</v>
      </c>
      <c r="AP1285" s="362" t="e" cm="1">
        <f t="array" ref="AP1285">IF($X1285, "", INDEX(台羅韻母八聲調資料表, $AE1285, $F1285))</f>
        <v>#REF!</v>
      </c>
      <c r="AQ1285" s="298"/>
      <c r="AR1285" s="302" t="e">
        <f t="array" ref="AR1285">IF($W1285, "", INDEX(聲母資料表, $AA1285, $AR$5))</f>
        <v>#REF!</v>
      </c>
      <c r="AS1285" s="303" t="e">
        <f t="array" ref="AS1285">IF($X1285, "", INDEX(韻母資料表, $AD1285, $AS$5))</f>
        <v>#REF!</v>
      </c>
      <c r="AT1285" s="302" t="e">
        <f t="array" ref="AT1285">IF($X1285, "", INDEX(閩拼韻母八聲調資料表, $AE1285, $AJ1285))</f>
        <v>#REF!</v>
      </c>
      <c r="AV1285" s="301" t="b">
        <f t="shared" si="499"/>
        <v>0</v>
      </c>
      <c r="AW1285" s="301" t="str">
        <f>IF( $AV1285, IFERROR( IF(MATCH( $E1285, 顎音化聲母!$H$9:$H$37, 0), TRUE, FALSE), FALSE), "")</f>
        <v/>
      </c>
      <c r="AX1285" s="301" t="str">
        <f t="array" ref="AX1285">IF( AND($AV1285, $AW1285), INDEX(顎音化聲母資料表, MATCH( $D1285 &amp; $E1285, 顎音化聲母!$L$5:$L$136, 0), 3), "")</f>
        <v/>
      </c>
      <c r="AY1285" s="301" t="e">
        <f t="shared" si="498"/>
        <v>#REF!</v>
      </c>
      <c r="AZ1285" s="362" t="e">
        <f t="array" ref="AZ1285">IF($AY1285="", "", IF( $AX1285&lt;&gt;"", $AX1285,INDEX(聲母資料表, $AY1285, $AZ$5)))</f>
        <v>#REF!</v>
      </c>
      <c r="BA1285" s="362" t="e">
        <f t="array" ref="BA1285">IF($X1285, "", INDEX(方音八音反切資料表, $AE1285, $AJ1285))</f>
        <v>#REF!</v>
      </c>
    </row>
    <row r="1286" spans="2:53">
      <c r="B1286" s="307">
        <f t="shared" si="480"/>
        <v>1279</v>
      </c>
      <c r="C1286" s="404" t="e">
        <f>MID(#REF!, B1286, 1)</f>
        <v>#REF!</v>
      </c>
      <c r="D1286" s="312"/>
      <c r="E1286" s="312"/>
      <c r="F1286" s="296"/>
      <c r="G1286" s="418" t="e">
        <f t="shared" si="481"/>
        <v>#REF!</v>
      </c>
      <c r="H1286" s="269" t="e" cm="1">
        <f t="array" ref="H1286">IF( OR($U1286, NOT($V1286), $X1286), "",  $AF1286 &amp; INDEX(中文數值資料表, $AJ1286, 2) &amp; $AC1286)</f>
        <v>#REF!</v>
      </c>
      <c r="I1286" s="332" t="e">
        <f t="shared" si="482"/>
        <v>#REF!</v>
      </c>
      <c r="J1286" s="333" t="e">
        <f t="shared" si="483"/>
        <v>#REF!</v>
      </c>
      <c r="K1286" s="334" t="e">
        <f t="shared" si="484"/>
        <v>#REF!</v>
      </c>
      <c r="L1286" s="335" t="e">
        <f t="shared" si="485"/>
        <v>#REF!</v>
      </c>
      <c r="M1286" s="270" t="e">
        <f t="shared" ca="1" si="486"/>
        <v>#REF!</v>
      </c>
      <c r="N1286" s="270" t="e">
        <f t="shared" ca="1" si="487"/>
        <v>#REF!</v>
      </c>
      <c r="O1286" s="270" t="e">
        <f t="shared" ca="1" si="488"/>
        <v>#REF!</v>
      </c>
      <c r="P1286" s="270" t="e">
        <f t="shared" ca="1" si="504"/>
        <v>#REF!</v>
      </c>
      <c r="Q1286" s="270" t="e">
        <f t="shared" ca="1" si="504"/>
        <v>#REF!</v>
      </c>
      <c r="R1286" s="271" t="e">
        <f t="shared" ca="1" si="489"/>
        <v>#REF!</v>
      </c>
      <c r="S1286" s="271" t="e">
        <f t="shared" ca="1" si="490"/>
        <v>#REF!</v>
      </c>
      <c r="T1286" s="244"/>
      <c r="U1286" s="272" t="b">
        <f t="shared" si="491"/>
        <v>0</v>
      </c>
      <c r="V1286" s="272" t="e">
        <f t="shared" si="492"/>
        <v>#REF!</v>
      </c>
      <c r="W1286" s="272" t="e">
        <f t="shared" si="500"/>
        <v>#REF!</v>
      </c>
      <c r="X1286" s="272" t="e">
        <f t="shared" si="493"/>
        <v>#REF!</v>
      </c>
      <c r="Y1286" s="272" t="e">
        <f t="shared" si="494"/>
        <v>#REF!</v>
      </c>
      <c r="Z1286" s="298"/>
      <c r="AA1286" s="305" t="e">
        <f t="shared" si="495"/>
        <v>#REF!</v>
      </c>
      <c r="AB1286" s="301" t="e" cm="1">
        <f t="array" ref="AB1286">IF( $AA1286="", "", INDEX(聲母資料表, $AA1286, AB$5))</f>
        <v>#REF!</v>
      </c>
      <c r="AC1286" s="301" t="e" cm="1">
        <f t="array" ref="AC1286">IF( $AA1286="", "", INDEX(聲母資料表, $AA1286, AC$5))</f>
        <v>#REF!</v>
      </c>
      <c r="AD1286" s="305" t="e">
        <f t="shared" si="496"/>
        <v>#REF!</v>
      </c>
      <c r="AE1286" s="301" t="e" cm="1">
        <f t="array" ref="AE1286">IF( $X1286, "", INDEX(韻母資料表, AD1286, AE$5))</f>
        <v>#REF!</v>
      </c>
      <c r="AF1286" s="301" t="e" cm="1">
        <f t="array" ref="AF1286">IF( $X1286, "", INDEX(韻母資料表, AE1286, AF$5))</f>
        <v>#REF!</v>
      </c>
      <c r="AG1286" s="298"/>
      <c r="AH1286" s="301" t="e">
        <f t="array" ref="AH1286">IF( $X1286, "", IF( INDEX(韻母資料表, AD1286, $AH$5) = "入聲", TRUE, FALSE) )</f>
        <v>#REF!</v>
      </c>
      <c r="AI1286" s="302" t="e">
        <f t="shared" si="497"/>
        <v>#REF!</v>
      </c>
      <c r="AJ1286" s="302" t="e">
        <f t="shared" si="502"/>
        <v>#REF!</v>
      </c>
      <c r="AK1286" s="362" t="e">
        <f t="array" ref="AK1286">IF( $X1286, "", INDEX(韻母資料表, $AD1286, $AK$5))</f>
        <v>#REF!</v>
      </c>
      <c r="AL1286" s="362" t="e">
        <f t="array" ref="AL1286">IF($X1286, "", INDEX(白話字韻母八聲調資料表, $AE1286, $AJ1286))</f>
        <v>#REF!</v>
      </c>
      <c r="AM1286" s="298"/>
      <c r="AN1286" s="362" t="e" cm="1">
        <f t="array" ref="AN1286">IF($W1286, "", INDEX(聲母資料表, $AA1286, AN$5))</f>
        <v>#REF!</v>
      </c>
      <c r="AO1286" s="367" t="e" cm="1">
        <f t="array" ref="AO1286">IF($X1286, "", INDEX(韻母資料表, $AD1286, AO$5))</f>
        <v>#REF!</v>
      </c>
      <c r="AP1286" s="362" t="e" cm="1">
        <f t="array" ref="AP1286">IF($X1286, "", INDEX(台羅韻母八聲調資料表, $AE1286, $F1286))</f>
        <v>#REF!</v>
      </c>
      <c r="AQ1286" s="298"/>
      <c r="AR1286" s="302" t="e">
        <f t="array" ref="AR1286">IF($W1286, "", INDEX(聲母資料表, $AA1286, $AR$5))</f>
        <v>#REF!</v>
      </c>
      <c r="AS1286" s="303" t="e">
        <f t="array" ref="AS1286">IF($X1286, "", INDEX(韻母資料表, $AD1286, $AS$5))</f>
        <v>#REF!</v>
      </c>
      <c r="AT1286" s="302" t="e">
        <f t="array" ref="AT1286">IF($X1286, "", INDEX(閩拼韻母八聲調資料表, $AE1286, $AJ1286))</f>
        <v>#REF!</v>
      </c>
      <c r="AV1286" s="301" t="b">
        <f t="shared" si="499"/>
        <v>0</v>
      </c>
      <c r="AW1286" s="301" t="str">
        <f>IF( $AV1286, IFERROR( IF(MATCH( $E1286, 顎音化聲母!$H$9:$H$37, 0), TRUE, FALSE), FALSE), "")</f>
        <v/>
      </c>
      <c r="AX1286" s="301" t="str">
        <f t="array" ref="AX1286">IF( AND($AV1286, $AW1286), INDEX(顎音化聲母資料表, MATCH( $D1286 &amp; $E1286, 顎音化聲母!$L$5:$L$136, 0), 3), "")</f>
        <v/>
      </c>
      <c r="AY1286" s="301" t="e">
        <f t="shared" si="498"/>
        <v>#REF!</v>
      </c>
      <c r="AZ1286" s="362" t="e">
        <f t="array" ref="AZ1286">IF($AY1286="", "", IF( $AX1286&lt;&gt;"", $AX1286,INDEX(聲母資料表, $AY1286, $AZ$5)))</f>
        <v>#REF!</v>
      </c>
      <c r="BA1286" s="362" t="e">
        <f t="array" ref="BA1286">IF($X1286, "", INDEX(方音八音反切資料表, $AE1286, $AJ1286))</f>
        <v>#REF!</v>
      </c>
    </row>
    <row r="1287" spans="2:53">
      <c r="B1287" s="307">
        <f t="shared" si="480"/>
        <v>1280</v>
      </c>
      <c r="C1287" s="404" t="e">
        <f>MID(#REF!, B1287, 1)</f>
        <v>#REF!</v>
      </c>
      <c r="D1287" s="312"/>
      <c r="E1287" s="312"/>
      <c r="F1287" s="296"/>
      <c r="G1287" s="418" t="e">
        <f t="shared" si="481"/>
        <v>#REF!</v>
      </c>
      <c r="H1287" s="269" t="e" cm="1">
        <f t="array" ref="H1287">IF( OR($U1287, NOT($V1287), $X1287), "",  $AF1287 &amp; INDEX(中文數值資料表, $AJ1287, 2) &amp; $AC1287)</f>
        <v>#REF!</v>
      </c>
      <c r="I1287" s="332" t="e">
        <f t="shared" si="482"/>
        <v>#REF!</v>
      </c>
      <c r="J1287" s="333" t="e">
        <f t="shared" si="483"/>
        <v>#REF!</v>
      </c>
      <c r="K1287" s="334" t="e">
        <f t="shared" si="484"/>
        <v>#REF!</v>
      </c>
      <c r="L1287" s="335" t="e">
        <f t="shared" si="485"/>
        <v>#REF!</v>
      </c>
      <c r="M1287" s="270" t="e">
        <f t="shared" ca="1" si="486"/>
        <v>#REF!</v>
      </c>
      <c r="N1287" s="270" t="e">
        <f t="shared" ca="1" si="487"/>
        <v>#REF!</v>
      </c>
      <c r="O1287" s="270" t="e">
        <f t="shared" ca="1" si="488"/>
        <v>#REF!</v>
      </c>
      <c r="P1287" s="270" t="e">
        <f t="shared" ca="1" si="504"/>
        <v>#REF!</v>
      </c>
      <c r="Q1287" s="270" t="e">
        <f t="shared" ca="1" si="504"/>
        <v>#REF!</v>
      </c>
      <c r="R1287" s="271" t="e">
        <f t="shared" ca="1" si="489"/>
        <v>#REF!</v>
      </c>
      <c r="S1287" s="271" t="e">
        <f t="shared" ca="1" si="490"/>
        <v>#REF!</v>
      </c>
      <c r="T1287" s="244"/>
      <c r="U1287" s="272" t="b">
        <f t="shared" si="491"/>
        <v>0</v>
      </c>
      <c r="V1287" s="272" t="e">
        <f t="shared" si="492"/>
        <v>#REF!</v>
      </c>
      <c r="W1287" s="272" t="e">
        <f t="shared" si="500"/>
        <v>#REF!</v>
      </c>
      <c r="X1287" s="272" t="e">
        <f t="shared" si="493"/>
        <v>#REF!</v>
      </c>
      <c r="Y1287" s="272" t="e">
        <f t="shared" si="494"/>
        <v>#REF!</v>
      </c>
      <c r="Z1287" s="298"/>
      <c r="AA1287" s="305" t="e">
        <f t="shared" si="495"/>
        <v>#REF!</v>
      </c>
      <c r="AB1287" s="301" t="e" cm="1">
        <f t="array" ref="AB1287">IF( $AA1287="", "", INDEX(聲母資料表, $AA1287, AB$5))</f>
        <v>#REF!</v>
      </c>
      <c r="AC1287" s="301" t="e" cm="1">
        <f t="array" ref="AC1287">IF( $AA1287="", "", INDEX(聲母資料表, $AA1287, AC$5))</f>
        <v>#REF!</v>
      </c>
      <c r="AD1287" s="305" t="e">
        <f t="shared" si="496"/>
        <v>#REF!</v>
      </c>
      <c r="AE1287" s="301" t="e" cm="1">
        <f t="array" ref="AE1287">IF( $X1287, "", INDEX(韻母資料表, AD1287, AE$5))</f>
        <v>#REF!</v>
      </c>
      <c r="AF1287" s="301" t="e" cm="1">
        <f t="array" ref="AF1287">IF( $X1287, "", INDEX(韻母資料表, AE1287, AF$5))</f>
        <v>#REF!</v>
      </c>
      <c r="AG1287" s="298"/>
      <c r="AH1287" s="301" t="e">
        <f t="array" ref="AH1287">IF( $X1287, "", IF( INDEX(韻母資料表, AD1287, $AH$5) = "入聲", TRUE, FALSE) )</f>
        <v>#REF!</v>
      </c>
      <c r="AI1287" s="302" t="e">
        <f t="shared" si="497"/>
        <v>#REF!</v>
      </c>
      <c r="AJ1287" s="302" t="e">
        <f t="shared" si="502"/>
        <v>#REF!</v>
      </c>
      <c r="AK1287" s="362" t="e">
        <f t="array" ref="AK1287">IF( $X1287, "", INDEX(韻母資料表, $AD1287, $AK$5))</f>
        <v>#REF!</v>
      </c>
      <c r="AL1287" s="362" t="e">
        <f t="array" ref="AL1287">IF($X1287, "", INDEX(白話字韻母八聲調資料表, $AE1287, $AJ1287))</f>
        <v>#REF!</v>
      </c>
      <c r="AM1287" s="298"/>
      <c r="AN1287" s="362" t="e" cm="1">
        <f t="array" ref="AN1287">IF($W1287, "", INDEX(聲母資料表, $AA1287, AN$5))</f>
        <v>#REF!</v>
      </c>
      <c r="AO1287" s="367" t="e" cm="1">
        <f t="array" ref="AO1287">IF($X1287, "", INDEX(韻母資料表, $AD1287, AO$5))</f>
        <v>#REF!</v>
      </c>
      <c r="AP1287" s="362" t="e" cm="1">
        <f t="array" ref="AP1287">IF($X1287, "", INDEX(台羅韻母八聲調資料表, $AE1287, $F1287))</f>
        <v>#REF!</v>
      </c>
      <c r="AQ1287" s="298"/>
      <c r="AR1287" s="302" t="e">
        <f t="array" ref="AR1287">IF($W1287, "", INDEX(聲母資料表, $AA1287, $AR$5))</f>
        <v>#REF!</v>
      </c>
      <c r="AS1287" s="303" t="e">
        <f t="array" ref="AS1287">IF($X1287, "", INDEX(韻母資料表, $AD1287, $AS$5))</f>
        <v>#REF!</v>
      </c>
      <c r="AT1287" s="302" t="e">
        <f t="array" ref="AT1287">IF($X1287, "", INDEX(閩拼韻母八聲調資料表, $AE1287, $AJ1287))</f>
        <v>#REF!</v>
      </c>
      <c r="AV1287" s="301" t="b">
        <f t="shared" si="499"/>
        <v>0</v>
      </c>
      <c r="AW1287" s="301" t="str">
        <f>IF( $AV1287, IFERROR( IF(MATCH( $E1287, 顎音化聲母!$H$9:$H$37, 0), TRUE, FALSE), FALSE), "")</f>
        <v/>
      </c>
      <c r="AX1287" s="301" t="str">
        <f t="array" ref="AX1287">IF( AND($AV1287, $AW1287), INDEX(顎音化聲母資料表, MATCH( $D1287 &amp; $E1287, 顎音化聲母!$L$5:$L$136, 0), 3), "")</f>
        <v/>
      </c>
      <c r="AY1287" s="301" t="e">
        <f t="shared" si="498"/>
        <v>#REF!</v>
      </c>
      <c r="AZ1287" s="362" t="e">
        <f t="array" ref="AZ1287">IF($AY1287="", "", IF( $AX1287&lt;&gt;"", $AX1287,INDEX(聲母資料表, $AY1287, $AZ$5)))</f>
        <v>#REF!</v>
      </c>
      <c r="BA1287" s="362" t="e">
        <f t="array" ref="BA1287">IF($X1287, "", INDEX(方音八音反切資料表, $AE1287, $AJ1287))</f>
        <v>#REF!</v>
      </c>
    </row>
    <row r="1288" spans="2:53">
      <c r="B1288" s="307">
        <f t="shared" ref="B1288:B1351" si="505">ROW() - ROW($7:$7)</f>
        <v>1281</v>
      </c>
      <c r="C1288" s="404" t="e">
        <f>MID(#REF!, B1288, 1)</f>
        <v>#REF!</v>
      </c>
      <c r="D1288" s="312"/>
      <c r="E1288" s="312"/>
      <c r="F1288" s="296"/>
      <c r="G1288" s="418" t="e">
        <f t="shared" ref="G1288:G1351" si="506" xml:space="preserve"> IF(NOT($V1288), "", C1288 &amp; " (" &amp; _xlfn.CONCAT(D1288:F1288) &amp; ") " )</f>
        <v>#REF!</v>
      </c>
      <c r="H1288" s="269" t="e" cm="1">
        <f t="array" ref="H1288">IF( OR($U1288, NOT($V1288), $X1288), "",  $AF1288 &amp; INDEX(中文數值資料表, $AJ1288, 2) &amp; $AC1288)</f>
        <v>#REF!</v>
      </c>
      <c r="I1288" s="332" t="e">
        <f t="shared" ref="I1288:I1351" si="507">IF( NOT($U1288), TRIM( $D1288 &amp; $AL1288), "")</f>
        <v>#REF!</v>
      </c>
      <c r="J1288" s="333" t="e">
        <f t="shared" ref="J1288:J1351" si="508">IF( NOT($U1288), TRIM( $AN1288 &amp; $AP1288 ), "")</f>
        <v>#REF!</v>
      </c>
      <c r="K1288" s="334" t="e">
        <f t="shared" ref="K1288:K1351" si="509">IF( NOT($U1288), TRIM($AR1288 &amp; $AT1288), "")</f>
        <v>#REF!</v>
      </c>
      <c r="L1288" s="335" t="e">
        <f t="shared" ref="L1288:L1351" si="510">IF( NOT($U1288), TRIM($AZ1288 &amp; $BA1288), "")</f>
        <v>#REF!</v>
      </c>
      <c r="M1288" s="270" t="e">
        <f t="shared" ref="M1288:M1351" ca="1" si="511">IF( $U1288, "\ltjruby{" &amp; $C1288 &amp; "}{}\" &amp; CHAR(10), IF($C1288=CHAR(10), "\vskip 0.5 cm" &amp; CHAR(10), "\ltjruby{" &amp; $C1288 &amp; "}{" &amp; INDIRECT( ADDRESS(ROW(), COLUMN() - $G$5) ) &amp; "}\" &amp; CHAR(10)))</f>
        <v>#REF!</v>
      </c>
      <c r="N1288" s="270" t="e">
        <f t="shared" ref="N1288:N1351" ca="1" si="512">IF( $U1288, ($C1288 &amp; CHAR(10)), IF($C1288=CHAR(10), (CHAR(10) &amp; "&lt;/p&gt;" &amp; CHAR(10) &amp; "&lt;p&gt;" &amp; CHAR(10)), "&lt;ruby&gt;" &amp; $C1288 &amp; "&lt;rt&gt;" &amp; INDIRECT( ADDRESS(ROW(), COLUMN() - $P$5) ) &amp; "&lt;/rt&gt;&lt;/ruby&gt;" &amp; CHAR(10))
)</f>
        <v>#REF!</v>
      </c>
      <c r="O1288" s="270" t="e">
        <f t="shared" ref="O1288:O1351" ca="1" si="513">IF( $U1288, ($C1288 &amp; CHAR(10)), IF($C1288=CHAR(10), (CHAR(10) &amp; "&lt;/p&gt;" &amp; CHAR(10) &amp; "&lt;p&gt;" &amp; CHAR(10)), "&lt;ruby&gt;" &amp; $C1288 &amp; "&lt;rt&gt;" &amp; INDIRECT( ADDRESS(ROW(), COLUMN() - $O$5) ) &amp; "&lt;/rt&gt;&lt;/ruby&gt;" &amp; CHAR(10)))</f>
        <v>#REF!</v>
      </c>
      <c r="P1288" s="270" t="e">
        <f t="shared" ref="P1288:Q1307" ca="1" si="514">IF( $U1288, ($C1288 &amp; CHAR(10)), IF($C1288=CHAR(10), (CHAR(10) &amp; "&lt;/p&gt;" &amp; CHAR(10) &amp; "&lt;p&gt;" &amp; CHAR(10)), "&lt;ruby&gt;" &amp; $C1288 &amp; "&lt;rt&gt;" &amp; INDIRECT( ADDRESS(ROW(), COLUMN() - $P$5) ) &amp; "&lt;/rt&gt;&lt;/ruby&gt;" &amp; CHAR(10)))</f>
        <v>#REF!</v>
      </c>
      <c r="Q1288" s="270" t="e">
        <f t="shared" ca="1" si="514"/>
        <v>#REF!</v>
      </c>
      <c r="R1288" s="271" t="e">
        <f t="shared" ref="R1288:R1351" ca="1" si="515">IF( $U1288, ($C1288 &amp; CHAR(10)), IF($C1288=CHAR(10), (CHAR(10) &amp; "&lt;/p&gt;" &amp; CHAR(10) &amp; "&lt;p&gt;" &amp; CHAR(10)), "&lt;ruby&gt;" &amp; $C1288 &amp; "&lt;rtc&gt;" &amp; INDIRECT( ADDRESS(ROW(), COLUMN() - $R$5) ) &amp; "&lt;/rtc&gt;&lt;/ruby&gt;" &amp; CHAR(10)))</f>
        <v>#REF!</v>
      </c>
      <c r="S1288" s="271" t="e">
        <f t="shared" ref="S1288:S1351" ca="1" si="516">IF( $U1288, ($C1288 &amp; CHAR(10)), IF($C1288=CHAR(10), (CHAR(10) &amp; "&lt;/p&gt;" &amp; CHAR(10) &amp; "&lt;p&gt;" &amp; CHAR(10)), "&lt;ruby&gt;" &amp; $C1288  &amp; "&lt;rt&gt;" &amp; INDIRECT( ADDRESS(ROW(), COLUMN() - $S$4) ) &amp; "&lt;/rt&gt;" &amp; "&lt;rtc&gt;" &amp; INDIRECT( ADDRESS(ROW(), COLUMN() - $S$5) ) &amp; "&lt;/rtc&gt;&lt;/ruby&gt;"&amp; CHAR(10)))</f>
        <v>#REF!</v>
      </c>
      <c r="T1288" s="244"/>
      <c r="U1288" s="272" t="b">
        <f t="shared" ref="U1288:U1351" si="517">IFERROR( IF( MATCH($C1288, 標題符號清單, 0) &gt; 0, TRUE, FALSE), FALSE)</f>
        <v>0</v>
      </c>
      <c r="V1288" s="272" t="e">
        <f t="shared" ref="V1288:V1351" si="518">AND( NOT($U1288), $C1288&lt;&gt;"", $C1288&lt;&gt;CHAR(10) )</f>
        <v>#REF!</v>
      </c>
      <c r="W1288" s="272" t="e">
        <f t="shared" si="500"/>
        <v>#REF!</v>
      </c>
      <c r="X1288" s="272" t="e">
        <f t="shared" ref="X1288:X1351" si="519">IF( OR($U1288, NOT($V1288)), TRUE, IF($E1288="", TRUE, FALSE))</f>
        <v>#REF!</v>
      </c>
      <c r="Y1288" s="272" t="e">
        <f t="shared" ref="Y1288:Y1351" si="520">AND($V1288, $F1288="")</f>
        <v>#REF!</v>
      </c>
      <c r="Z1288" s="298"/>
      <c r="AA1288" s="305" t="e">
        <f t="shared" ref="AA1288:AA1351" si="521">IF(OR($U1288, NOT($V1288)), "", IF($D1288="", 18, MATCH($D1288, 聲母碼, 0)) )</f>
        <v>#REF!</v>
      </c>
      <c r="AB1288" s="301" t="e" cm="1">
        <f t="array" ref="AB1288">IF( $AA1288="", "", INDEX(聲母資料表, $AA1288, AB$5))</f>
        <v>#REF!</v>
      </c>
      <c r="AC1288" s="301" t="e" cm="1">
        <f t="array" ref="AC1288">IF( $AA1288="", "", INDEX(聲母資料表, $AA1288, AC$5))</f>
        <v>#REF!</v>
      </c>
      <c r="AD1288" s="305" t="e">
        <f t="shared" ref="AD1288:AD1351" si="522">IF( $X1288, "", MATCH(E1288, 韻母碼, 0) )</f>
        <v>#REF!</v>
      </c>
      <c r="AE1288" s="301" t="e" cm="1">
        <f t="array" ref="AE1288">IF( $X1288, "", INDEX(韻母資料表, AD1288, AE$5))</f>
        <v>#REF!</v>
      </c>
      <c r="AF1288" s="301" t="e" cm="1">
        <f t="array" ref="AF1288">IF( $X1288, "", INDEX(韻母資料表, AE1288, AF$5))</f>
        <v>#REF!</v>
      </c>
      <c r="AG1288" s="298"/>
      <c r="AH1288" s="301" t="e">
        <f t="array" ref="AH1288">IF( $X1288, "", IF( INDEX(韻母資料表, AD1288, $AH$5) = "入聲", TRUE, FALSE) )</f>
        <v>#REF!</v>
      </c>
      <c r="AI1288" s="302" t="e">
        <f t="shared" ref="AI1288:AI1351" si="523">IF($V1288=FALSE, "", IF($AH1288=TRUE, 4, 1))</f>
        <v>#REF!</v>
      </c>
      <c r="AJ1288" s="302" t="e">
        <f t="shared" si="502"/>
        <v>#REF!</v>
      </c>
      <c r="AK1288" s="362" t="e">
        <f t="array" ref="AK1288">IF( $X1288, "", INDEX(韻母資料表, $AD1288, $AK$5))</f>
        <v>#REF!</v>
      </c>
      <c r="AL1288" s="362" t="e">
        <f t="array" ref="AL1288">IF($X1288, "", INDEX(白話字韻母八聲調資料表, $AE1288, $AJ1288))</f>
        <v>#REF!</v>
      </c>
      <c r="AM1288" s="298"/>
      <c r="AN1288" s="362" t="e" cm="1">
        <f t="array" ref="AN1288">IF($W1288, "", INDEX(聲母資料表, $AA1288, AN$5))</f>
        <v>#REF!</v>
      </c>
      <c r="AO1288" s="367" t="e" cm="1">
        <f t="array" ref="AO1288">IF($X1288, "", INDEX(韻母資料表, $AD1288, AO$5))</f>
        <v>#REF!</v>
      </c>
      <c r="AP1288" s="362" t="e" cm="1">
        <f t="array" ref="AP1288">IF($X1288, "", INDEX(台羅韻母八聲調資料表, $AE1288, $F1288))</f>
        <v>#REF!</v>
      </c>
      <c r="AQ1288" s="298"/>
      <c r="AR1288" s="302" t="e">
        <f t="array" ref="AR1288">IF($W1288, "", INDEX(聲母資料表, $AA1288, $AR$5))</f>
        <v>#REF!</v>
      </c>
      <c r="AS1288" s="303" t="e">
        <f t="array" ref="AS1288">IF($X1288, "", INDEX(韻母資料表, $AD1288, $AS$5))</f>
        <v>#REF!</v>
      </c>
      <c r="AT1288" s="302" t="e">
        <f t="array" ref="AT1288">IF($X1288, "", INDEX(閩拼韻母八聲調資料表, $AE1288, $AJ1288))</f>
        <v>#REF!</v>
      </c>
      <c r="AV1288" s="301" t="b">
        <f t="shared" si="499"/>
        <v>0</v>
      </c>
      <c r="AW1288" s="301" t="str">
        <f>IF( $AV1288, IFERROR( IF(MATCH( $E1288, 顎音化聲母!$H$9:$H$37, 0), TRUE, FALSE), FALSE), "")</f>
        <v/>
      </c>
      <c r="AX1288" s="301" t="str">
        <f t="array" ref="AX1288">IF( AND($AV1288, $AW1288), INDEX(顎音化聲母資料表, MATCH( $D1288 &amp; $E1288, 顎音化聲母!$L$5:$L$136, 0), 3), "")</f>
        <v/>
      </c>
      <c r="AY1288" s="301" t="e">
        <f t="shared" ref="AY1288:AY1351" si="524">IF($W1288, "", AA1288)</f>
        <v>#REF!</v>
      </c>
      <c r="AZ1288" s="362" t="e">
        <f t="array" ref="AZ1288">IF($AY1288="", "", IF( $AX1288&lt;&gt;"", $AX1288,INDEX(聲母資料表, $AY1288, $AZ$5)))</f>
        <v>#REF!</v>
      </c>
      <c r="BA1288" s="362" t="e">
        <f t="array" ref="BA1288">IF($X1288, "", INDEX(方音八音反切資料表, $AE1288, $AJ1288))</f>
        <v>#REF!</v>
      </c>
    </row>
    <row r="1289" spans="2:53">
      <c r="B1289" s="307">
        <f t="shared" si="505"/>
        <v>1282</v>
      </c>
      <c r="C1289" s="404" t="e">
        <f>MID(#REF!, B1289, 1)</f>
        <v>#REF!</v>
      </c>
      <c r="D1289" s="312"/>
      <c r="E1289" s="312"/>
      <c r="F1289" s="296"/>
      <c r="G1289" s="418" t="e">
        <f t="shared" si="506"/>
        <v>#REF!</v>
      </c>
      <c r="H1289" s="269" t="e" cm="1">
        <f t="array" ref="H1289">IF( OR($U1289, NOT($V1289), $X1289), "",  $AF1289 &amp; INDEX(中文數值資料表, $AJ1289, 2) &amp; $AC1289)</f>
        <v>#REF!</v>
      </c>
      <c r="I1289" s="332" t="e">
        <f t="shared" si="507"/>
        <v>#REF!</v>
      </c>
      <c r="J1289" s="333" t="e">
        <f t="shared" si="508"/>
        <v>#REF!</v>
      </c>
      <c r="K1289" s="334" t="e">
        <f t="shared" si="509"/>
        <v>#REF!</v>
      </c>
      <c r="L1289" s="335" t="e">
        <f t="shared" si="510"/>
        <v>#REF!</v>
      </c>
      <c r="M1289" s="270" t="e">
        <f t="shared" ca="1" si="511"/>
        <v>#REF!</v>
      </c>
      <c r="N1289" s="270" t="e">
        <f t="shared" ca="1" si="512"/>
        <v>#REF!</v>
      </c>
      <c r="O1289" s="270" t="e">
        <f t="shared" ca="1" si="513"/>
        <v>#REF!</v>
      </c>
      <c r="P1289" s="270" t="e">
        <f t="shared" ca="1" si="514"/>
        <v>#REF!</v>
      </c>
      <c r="Q1289" s="270" t="e">
        <f t="shared" ca="1" si="514"/>
        <v>#REF!</v>
      </c>
      <c r="R1289" s="271" t="e">
        <f t="shared" ca="1" si="515"/>
        <v>#REF!</v>
      </c>
      <c r="S1289" s="271" t="e">
        <f t="shared" ca="1" si="516"/>
        <v>#REF!</v>
      </c>
      <c r="T1289" s="244"/>
      <c r="U1289" s="272" t="b">
        <f t="shared" si="517"/>
        <v>0</v>
      </c>
      <c r="V1289" s="272" t="e">
        <f t="shared" si="518"/>
        <v>#REF!</v>
      </c>
      <c r="W1289" s="272" t="e">
        <f t="shared" si="500"/>
        <v>#REF!</v>
      </c>
      <c r="X1289" s="272" t="e">
        <f t="shared" si="519"/>
        <v>#REF!</v>
      </c>
      <c r="Y1289" s="272" t="e">
        <f t="shared" si="520"/>
        <v>#REF!</v>
      </c>
      <c r="Z1289" s="298"/>
      <c r="AA1289" s="305" t="e">
        <f t="shared" si="521"/>
        <v>#REF!</v>
      </c>
      <c r="AB1289" s="301" t="e" cm="1">
        <f t="array" ref="AB1289">IF( $AA1289="", "", INDEX(聲母資料表, $AA1289, AB$5))</f>
        <v>#REF!</v>
      </c>
      <c r="AC1289" s="301" t="e" cm="1">
        <f t="array" ref="AC1289">IF( $AA1289="", "", INDEX(聲母資料表, $AA1289, AC$5))</f>
        <v>#REF!</v>
      </c>
      <c r="AD1289" s="305" t="e">
        <f t="shared" si="522"/>
        <v>#REF!</v>
      </c>
      <c r="AE1289" s="301" t="e" cm="1">
        <f t="array" ref="AE1289">IF( $X1289, "", INDEX(韻母資料表, AD1289, AE$5))</f>
        <v>#REF!</v>
      </c>
      <c r="AF1289" s="301" t="e" cm="1">
        <f t="array" ref="AF1289">IF( $X1289, "", INDEX(韻母資料表, AE1289, AF$5))</f>
        <v>#REF!</v>
      </c>
      <c r="AG1289" s="298"/>
      <c r="AH1289" s="301" t="e">
        <f t="array" ref="AH1289">IF( $X1289, "", IF( INDEX(韻母資料表, AD1289, $AH$5) = "入聲", TRUE, FALSE) )</f>
        <v>#REF!</v>
      </c>
      <c r="AI1289" s="302" t="e">
        <f t="shared" si="523"/>
        <v>#REF!</v>
      </c>
      <c r="AJ1289" s="302" t="e">
        <f t="shared" si="502"/>
        <v>#REF!</v>
      </c>
      <c r="AK1289" s="362" t="e">
        <f t="array" ref="AK1289">IF( $X1289, "", INDEX(韻母資料表, $AD1289, $AK$5))</f>
        <v>#REF!</v>
      </c>
      <c r="AL1289" s="362" t="e">
        <f t="array" ref="AL1289">IF($X1289, "", INDEX(白話字韻母八聲調資料表, $AE1289, $AJ1289))</f>
        <v>#REF!</v>
      </c>
      <c r="AM1289" s="298"/>
      <c r="AN1289" s="362" t="e" cm="1">
        <f t="array" ref="AN1289">IF($W1289, "", INDEX(聲母資料表, $AA1289, AN$5))</f>
        <v>#REF!</v>
      </c>
      <c r="AO1289" s="367" t="e" cm="1">
        <f t="array" ref="AO1289">IF($X1289, "", INDEX(韻母資料表, $AD1289, AO$5))</f>
        <v>#REF!</v>
      </c>
      <c r="AP1289" s="362" t="e" cm="1">
        <f t="array" ref="AP1289">IF($X1289, "", INDEX(台羅韻母八聲調資料表, $AE1289, $F1289))</f>
        <v>#REF!</v>
      </c>
      <c r="AQ1289" s="298"/>
      <c r="AR1289" s="302" t="e">
        <f t="array" ref="AR1289">IF($W1289, "", INDEX(聲母資料表, $AA1289, $AR$5))</f>
        <v>#REF!</v>
      </c>
      <c r="AS1289" s="303" t="e">
        <f t="array" ref="AS1289">IF($X1289, "", INDEX(韻母資料表, $AD1289, $AS$5))</f>
        <v>#REF!</v>
      </c>
      <c r="AT1289" s="302" t="e">
        <f t="array" ref="AT1289">IF($X1289, "", INDEX(閩拼韻母八聲調資料表, $AE1289, $AJ1289))</f>
        <v>#REF!</v>
      </c>
      <c r="AV1289" s="301" t="b">
        <f t="shared" ref="AV1289:AV1352" si="525">IF( OR($D1289="ch", $D1289="chh", $D1289="j", $D1289="s"), TRUE, FALSE)</f>
        <v>0</v>
      </c>
      <c r="AW1289" s="301" t="str">
        <f>IF( $AV1289, IFERROR( IF(MATCH( $E1289, 顎音化聲母!$H$9:$H$37, 0), TRUE, FALSE), FALSE), "")</f>
        <v/>
      </c>
      <c r="AX1289" s="301" t="str">
        <f t="array" ref="AX1289">IF( AND($AV1289, $AW1289), INDEX(顎音化聲母資料表, MATCH( $D1289 &amp; $E1289, 顎音化聲母!$L$5:$L$136, 0), 3), "")</f>
        <v/>
      </c>
      <c r="AY1289" s="301" t="e">
        <f t="shared" si="524"/>
        <v>#REF!</v>
      </c>
      <c r="AZ1289" s="362" t="e">
        <f t="array" ref="AZ1289">IF($AY1289="", "", IF( $AX1289&lt;&gt;"", $AX1289,INDEX(聲母資料表, $AY1289, $AZ$5)))</f>
        <v>#REF!</v>
      </c>
      <c r="BA1289" s="362" t="e">
        <f t="array" ref="BA1289">IF($X1289, "", INDEX(方音八音反切資料表, $AE1289, $AJ1289))</f>
        <v>#REF!</v>
      </c>
    </row>
    <row r="1290" spans="2:53">
      <c r="B1290" s="307">
        <f t="shared" si="505"/>
        <v>1283</v>
      </c>
      <c r="C1290" s="404" t="e">
        <f>MID(#REF!, B1290, 1)</f>
        <v>#REF!</v>
      </c>
      <c r="D1290" s="312"/>
      <c r="E1290" s="312"/>
      <c r="F1290" s="296"/>
      <c r="G1290" s="418" t="e">
        <f t="shared" si="506"/>
        <v>#REF!</v>
      </c>
      <c r="H1290" s="269" t="e" cm="1">
        <f t="array" ref="H1290">IF( OR($U1290, NOT($V1290), $X1290), "",  $AF1290 &amp; INDEX(中文數值資料表, $AJ1290, 2) &amp; $AC1290)</f>
        <v>#REF!</v>
      </c>
      <c r="I1290" s="332" t="e">
        <f t="shared" si="507"/>
        <v>#REF!</v>
      </c>
      <c r="J1290" s="333" t="e">
        <f t="shared" si="508"/>
        <v>#REF!</v>
      </c>
      <c r="K1290" s="334" t="e">
        <f t="shared" si="509"/>
        <v>#REF!</v>
      </c>
      <c r="L1290" s="335" t="e">
        <f t="shared" si="510"/>
        <v>#REF!</v>
      </c>
      <c r="M1290" s="270" t="e">
        <f t="shared" ca="1" si="511"/>
        <v>#REF!</v>
      </c>
      <c r="N1290" s="270" t="e">
        <f t="shared" ca="1" si="512"/>
        <v>#REF!</v>
      </c>
      <c r="O1290" s="270" t="e">
        <f t="shared" ca="1" si="513"/>
        <v>#REF!</v>
      </c>
      <c r="P1290" s="270" t="e">
        <f t="shared" ca="1" si="514"/>
        <v>#REF!</v>
      </c>
      <c r="Q1290" s="270" t="e">
        <f t="shared" ca="1" si="514"/>
        <v>#REF!</v>
      </c>
      <c r="R1290" s="271" t="e">
        <f t="shared" ca="1" si="515"/>
        <v>#REF!</v>
      </c>
      <c r="S1290" s="271" t="e">
        <f t="shared" ca="1" si="516"/>
        <v>#REF!</v>
      </c>
      <c r="T1290" s="244"/>
      <c r="U1290" s="272" t="b">
        <f t="shared" si="517"/>
        <v>0</v>
      </c>
      <c r="V1290" s="272" t="e">
        <f t="shared" si="518"/>
        <v>#REF!</v>
      </c>
      <c r="W1290" s="272" t="e">
        <f t="shared" ref="W1290:W1353" si="526">IF( OR($U1290, NOT($V1290)), TRUE, IF($D1290="", TRUE, FALSE) )</f>
        <v>#REF!</v>
      </c>
      <c r="X1290" s="272" t="e">
        <f t="shared" si="519"/>
        <v>#REF!</v>
      </c>
      <c r="Y1290" s="272" t="e">
        <f t="shared" si="520"/>
        <v>#REF!</v>
      </c>
      <c r="Z1290" s="298"/>
      <c r="AA1290" s="305" t="e">
        <f t="shared" si="521"/>
        <v>#REF!</v>
      </c>
      <c r="AB1290" s="301" t="e" cm="1">
        <f t="array" ref="AB1290">IF( $AA1290="", "", INDEX(聲母資料表, $AA1290, AB$5))</f>
        <v>#REF!</v>
      </c>
      <c r="AC1290" s="301" t="e" cm="1">
        <f t="array" ref="AC1290">IF( $AA1290="", "", INDEX(聲母資料表, $AA1290, AC$5))</f>
        <v>#REF!</v>
      </c>
      <c r="AD1290" s="305" t="e">
        <f t="shared" si="522"/>
        <v>#REF!</v>
      </c>
      <c r="AE1290" s="301" t="e" cm="1">
        <f t="array" ref="AE1290">IF( $X1290, "", INDEX(韻母資料表, AD1290, AE$5))</f>
        <v>#REF!</v>
      </c>
      <c r="AF1290" s="301" t="e" cm="1">
        <f t="array" ref="AF1290">IF( $X1290, "", INDEX(韻母資料表, AE1290, AF$5))</f>
        <v>#REF!</v>
      </c>
      <c r="AG1290" s="298"/>
      <c r="AH1290" s="301" t="e">
        <f t="array" ref="AH1290">IF( $X1290, "", IF( INDEX(韻母資料表, AD1290, $AH$5) = "入聲", TRUE, FALSE) )</f>
        <v>#REF!</v>
      </c>
      <c r="AI1290" s="302" t="e">
        <f t="shared" si="523"/>
        <v>#REF!</v>
      </c>
      <c r="AJ1290" s="302" t="e">
        <f t="shared" si="502"/>
        <v>#REF!</v>
      </c>
      <c r="AK1290" s="362" t="e">
        <f t="array" ref="AK1290">IF( $X1290, "", INDEX(韻母資料表, $AD1290, $AK$5))</f>
        <v>#REF!</v>
      </c>
      <c r="AL1290" s="362" t="e">
        <f t="array" ref="AL1290">IF($X1290, "", INDEX(白話字韻母八聲調資料表, $AE1290, $AJ1290))</f>
        <v>#REF!</v>
      </c>
      <c r="AM1290" s="298"/>
      <c r="AN1290" s="362" t="e" cm="1">
        <f t="array" ref="AN1290">IF($W1290, "", INDEX(聲母資料表, $AA1290, AN$5))</f>
        <v>#REF!</v>
      </c>
      <c r="AO1290" s="367" t="e" cm="1">
        <f t="array" ref="AO1290">IF($X1290, "", INDEX(韻母資料表, $AD1290, AO$5))</f>
        <v>#REF!</v>
      </c>
      <c r="AP1290" s="362" t="e" cm="1">
        <f t="array" ref="AP1290">IF($X1290, "", INDEX(台羅韻母八聲調資料表, $AE1290, $F1290))</f>
        <v>#REF!</v>
      </c>
      <c r="AQ1290" s="298"/>
      <c r="AR1290" s="302" t="e">
        <f t="array" ref="AR1290">IF($W1290, "", INDEX(聲母資料表, $AA1290, $AR$5))</f>
        <v>#REF!</v>
      </c>
      <c r="AS1290" s="303" t="e">
        <f t="array" ref="AS1290">IF($X1290, "", INDEX(韻母資料表, $AD1290, $AS$5))</f>
        <v>#REF!</v>
      </c>
      <c r="AT1290" s="302" t="e">
        <f t="array" ref="AT1290">IF($X1290, "", INDEX(閩拼韻母八聲調資料表, $AE1290, $AJ1290))</f>
        <v>#REF!</v>
      </c>
      <c r="AV1290" s="301" t="b">
        <f t="shared" si="525"/>
        <v>0</v>
      </c>
      <c r="AW1290" s="301" t="str">
        <f>IF( $AV1290, IFERROR( IF(MATCH( $E1290, 顎音化聲母!$H$9:$H$37, 0), TRUE, FALSE), FALSE), "")</f>
        <v/>
      </c>
      <c r="AX1290" s="301" t="str">
        <f t="array" ref="AX1290">IF( AND($AV1290, $AW1290), INDEX(顎音化聲母資料表, MATCH( $D1290 &amp; $E1290, 顎音化聲母!$L$5:$L$136, 0), 3), "")</f>
        <v/>
      </c>
      <c r="AY1290" s="301" t="e">
        <f t="shared" si="524"/>
        <v>#REF!</v>
      </c>
      <c r="AZ1290" s="362" t="e">
        <f t="array" ref="AZ1290">IF($AY1290="", "", IF( $AX1290&lt;&gt;"", $AX1290,INDEX(聲母資料表, $AY1290, $AZ$5)))</f>
        <v>#REF!</v>
      </c>
      <c r="BA1290" s="362" t="e">
        <f t="array" ref="BA1290">IF($X1290, "", INDEX(方音八音反切資料表, $AE1290, $AJ1290))</f>
        <v>#REF!</v>
      </c>
    </row>
    <row r="1291" spans="2:53">
      <c r="B1291" s="307">
        <f t="shared" si="505"/>
        <v>1284</v>
      </c>
      <c r="C1291" s="404" t="e">
        <f>MID(#REF!, B1291, 1)</f>
        <v>#REF!</v>
      </c>
      <c r="D1291" s="312"/>
      <c r="E1291" s="312"/>
      <c r="F1291" s="296"/>
      <c r="G1291" s="418" t="e">
        <f t="shared" si="506"/>
        <v>#REF!</v>
      </c>
      <c r="H1291" s="269" t="e" cm="1">
        <f t="array" ref="H1291">IF( OR($U1291, NOT($V1291), $X1291), "",  $AF1291 &amp; INDEX(中文數值資料表, $AJ1291, 2) &amp; $AC1291)</f>
        <v>#REF!</v>
      </c>
      <c r="I1291" s="332" t="e">
        <f t="shared" si="507"/>
        <v>#REF!</v>
      </c>
      <c r="J1291" s="333" t="e">
        <f t="shared" si="508"/>
        <v>#REF!</v>
      </c>
      <c r="K1291" s="334" t="e">
        <f t="shared" si="509"/>
        <v>#REF!</v>
      </c>
      <c r="L1291" s="335" t="e">
        <f t="shared" si="510"/>
        <v>#REF!</v>
      </c>
      <c r="M1291" s="270" t="e">
        <f t="shared" ca="1" si="511"/>
        <v>#REF!</v>
      </c>
      <c r="N1291" s="270" t="e">
        <f t="shared" ca="1" si="512"/>
        <v>#REF!</v>
      </c>
      <c r="O1291" s="270" t="e">
        <f t="shared" ca="1" si="513"/>
        <v>#REF!</v>
      </c>
      <c r="P1291" s="270" t="e">
        <f t="shared" ca="1" si="514"/>
        <v>#REF!</v>
      </c>
      <c r="Q1291" s="270" t="e">
        <f t="shared" ca="1" si="514"/>
        <v>#REF!</v>
      </c>
      <c r="R1291" s="271" t="e">
        <f t="shared" ca="1" si="515"/>
        <v>#REF!</v>
      </c>
      <c r="S1291" s="271" t="e">
        <f t="shared" ca="1" si="516"/>
        <v>#REF!</v>
      </c>
      <c r="T1291" s="244"/>
      <c r="U1291" s="272" t="b">
        <f t="shared" si="517"/>
        <v>0</v>
      </c>
      <c r="V1291" s="272" t="e">
        <f t="shared" si="518"/>
        <v>#REF!</v>
      </c>
      <c r="W1291" s="272" t="e">
        <f t="shared" si="526"/>
        <v>#REF!</v>
      </c>
      <c r="X1291" s="272" t="e">
        <f t="shared" si="519"/>
        <v>#REF!</v>
      </c>
      <c r="Y1291" s="272" t="e">
        <f t="shared" si="520"/>
        <v>#REF!</v>
      </c>
      <c r="Z1291" s="298"/>
      <c r="AA1291" s="305" t="e">
        <f t="shared" si="521"/>
        <v>#REF!</v>
      </c>
      <c r="AB1291" s="301" t="e" cm="1">
        <f t="array" ref="AB1291">IF( $AA1291="", "", INDEX(聲母資料表, $AA1291, AB$5))</f>
        <v>#REF!</v>
      </c>
      <c r="AC1291" s="301" t="e" cm="1">
        <f t="array" ref="AC1291">IF( $AA1291="", "", INDEX(聲母資料表, $AA1291, AC$5))</f>
        <v>#REF!</v>
      </c>
      <c r="AD1291" s="305" t="e">
        <f t="shared" si="522"/>
        <v>#REF!</v>
      </c>
      <c r="AE1291" s="301" t="e" cm="1">
        <f t="array" ref="AE1291">IF( $X1291, "", INDEX(韻母資料表, AD1291, AE$5))</f>
        <v>#REF!</v>
      </c>
      <c r="AF1291" s="301" t="e" cm="1">
        <f t="array" ref="AF1291">IF( $X1291, "", INDEX(韻母資料表, AE1291, AF$5))</f>
        <v>#REF!</v>
      </c>
      <c r="AG1291" s="298"/>
      <c r="AH1291" s="301" t="e">
        <f t="array" ref="AH1291">IF( $X1291, "", IF( INDEX(韻母資料表, AD1291, $AH$5) = "入聲", TRUE, FALSE) )</f>
        <v>#REF!</v>
      </c>
      <c r="AI1291" s="302" t="e">
        <f t="shared" si="523"/>
        <v>#REF!</v>
      </c>
      <c r="AJ1291" s="302" t="e">
        <f t="shared" si="502"/>
        <v>#REF!</v>
      </c>
      <c r="AK1291" s="362" t="e">
        <f t="array" ref="AK1291">IF( $X1291, "", INDEX(韻母資料表, $AD1291, $AK$5))</f>
        <v>#REF!</v>
      </c>
      <c r="AL1291" s="362" t="e">
        <f t="array" ref="AL1291">IF($X1291, "", INDEX(白話字韻母八聲調資料表, $AE1291, $AJ1291))</f>
        <v>#REF!</v>
      </c>
      <c r="AM1291" s="298"/>
      <c r="AN1291" s="362" t="e" cm="1">
        <f t="array" ref="AN1291">IF($W1291, "", INDEX(聲母資料表, $AA1291, AN$5))</f>
        <v>#REF!</v>
      </c>
      <c r="AO1291" s="367" t="e" cm="1">
        <f t="array" ref="AO1291">IF($X1291, "", INDEX(韻母資料表, $AD1291, AO$5))</f>
        <v>#REF!</v>
      </c>
      <c r="AP1291" s="362" t="e" cm="1">
        <f t="array" ref="AP1291">IF($X1291, "", INDEX(台羅韻母八聲調資料表, $AE1291, $F1291))</f>
        <v>#REF!</v>
      </c>
      <c r="AQ1291" s="298"/>
      <c r="AR1291" s="302" t="e">
        <f t="array" ref="AR1291">IF($W1291, "", INDEX(聲母資料表, $AA1291, $AR$5))</f>
        <v>#REF!</v>
      </c>
      <c r="AS1291" s="303" t="e">
        <f t="array" ref="AS1291">IF($X1291, "", INDEX(韻母資料表, $AD1291, $AS$5))</f>
        <v>#REF!</v>
      </c>
      <c r="AT1291" s="302" t="e">
        <f t="array" ref="AT1291">IF($X1291, "", INDEX(閩拼韻母八聲調資料表, $AE1291, $AJ1291))</f>
        <v>#REF!</v>
      </c>
      <c r="AV1291" s="301" t="b">
        <f t="shared" si="525"/>
        <v>0</v>
      </c>
      <c r="AW1291" s="301" t="str">
        <f>IF( $AV1291, IFERROR( IF(MATCH( $E1291, 顎音化聲母!$H$9:$H$37, 0), TRUE, FALSE), FALSE), "")</f>
        <v/>
      </c>
      <c r="AX1291" s="301" t="str">
        <f t="array" ref="AX1291">IF( AND($AV1291, $AW1291), INDEX(顎音化聲母資料表, MATCH( $D1291 &amp; $E1291, 顎音化聲母!$L$5:$L$136, 0), 3), "")</f>
        <v/>
      </c>
      <c r="AY1291" s="301" t="e">
        <f t="shared" si="524"/>
        <v>#REF!</v>
      </c>
      <c r="AZ1291" s="362" t="e">
        <f t="array" ref="AZ1291">IF($AY1291="", "", IF( $AX1291&lt;&gt;"", $AX1291,INDEX(聲母資料表, $AY1291, $AZ$5)))</f>
        <v>#REF!</v>
      </c>
      <c r="BA1291" s="362" t="e">
        <f t="array" ref="BA1291">IF($X1291, "", INDEX(方音八音反切資料表, $AE1291, $AJ1291))</f>
        <v>#REF!</v>
      </c>
    </row>
    <row r="1292" spans="2:53">
      <c r="B1292" s="307">
        <f t="shared" si="505"/>
        <v>1285</v>
      </c>
      <c r="C1292" s="404" t="e">
        <f>MID(#REF!, B1292, 1)</f>
        <v>#REF!</v>
      </c>
      <c r="D1292" s="312"/>
      <c r="E1292" s="312"/>
      <c r="F1292" s="296"/>
      <c r="G1292" s="418" t="e">
        <f t="shared" si="506"/>
        <v>#REF!</v>
      </c>
      <c r="H1292" s="269" t="e" cm="1">
        <f t="array" ref="H1292">IF( OR($U1292, NOT($V1292), $X1292), "",  $AF1292 &amp; INDEX(中文數值資料表, $AJ1292, 2) &amp; $AC1292)</f>
        <v>#REF!</v>
      </c>
      <c r="I1292" s="332" t="e">
        <f t="shared" si="507"/>
        <v>#REF!</v>
      </c>
      <c r="J1292" s="333" t="e">
        <f t="shared" si="508"/>
        <v>#REF!</v>
      </c>
      <c r="K1292" s="334" t="e">
        <f t="shared" si="509"/>
        <v>#REF!</v>
      </c>
      <c r="L1292" s="335" t="e">
        <f t="shared" si="510"/>
        <v>#REF!</v>
      </c>
      <c r="M1292" s="270" t="e">
        <f t="shared" ca="1" si="511"/>
        <v>#REF!</v>
      </c>
      <c r="N1292" s="270" t="e">
        <f t="shared" ca="1" si="512"/>
        <v>#REF!</v>
      </c>
      <c r="O1292" s="270" t="e">
        <f t="shared" ca="1" si="513"/>
        <v>#REF!</v>
      </c>
      <c r="P1292" s="270" t="e">
        <f t="shared" ca="1" si="514"/>
        <v>#REF!</v>
      </c>
      <c r="Q1292" s="270" t="e">
        <f t="shared" ca="1" si="514"/>
        <v>#REF!</v>
      </c>
      <c r="R1292" s="271" t="e">
        <f t="shared" ca="1" si="515"/>
        <v>#REF!</v>
      </c>
      <c r="S1292" s="271" t="e">
        <f t="shared" ca="1" si="516"/>
        <v>#REF!</v>
      </c>
      <c r="T1292" s="244"/>
      <c r="U1292" s="272" t="b">
        <f t="shared" si="517"/>
        <v>0</v>
      </c>
      <c r="V1292" s="272" t="e">
        <f t="shared" si="518"/>
        <v>#REF!</v>
      </c>
      <c r="W1292" s="272" t="e">
        <f t="shared" si="526"/>
        <v>#REF!</v>
      </c>
      <c r="X1292" s="272" t="e">
        <f t="shared" si="519"/>
        <v>#REF!</v>
      </c>
      <c r="Y1292" s="272" t="e">
        <f t="shared" si="520"/>
        <v>#REF!</v>
      </c>
      <c r="Z1292" s="298"/>
      <c r="AA1292" s="305" t="e">
        <f t="shared" si="521"/>
        <v>#REF!</v>
      </c>
      <c r="AB1292" s="301" t="e" cm="1">
        <f t="array" ref="AB1292">IF( $AA1292="", "", INDEX(聲母資料表, $AA1292, AB$5))</f>
        <v>#REF!</v>
      </c>
      <c r="AC1292" s="301" t="e" cm="1">
        <f t="array" ref="AC1292">IF( $AA1292="", "", INDEX(聲母資料表, $AA1292, AC$5))</f>
        <v>#REF!</v>
      </c>
      <c r="AD1292" s="305" t="e">
        <f t="shared" si="522"/>
        <v>#REF!</v>
      </c>
      <c r="AE1292" s="301" t="e" cm="1">
        <f t="array" ref="AE1292">IF( $X1292, "", INDEX(韻母資料表, AD1292, AE$5))</f>
        <v>#REF!</v>
      </c>
      <c r="AF1292" s="301" t="e" cm="1">
        <f t="array" ref="AF1292">IF( $X1292, "", INDEX(韻母資料表, AE1292, AF$5))</f>
        <v>#REF!</v>
      </c>
      <c r="AG1292" s="298"/>
      <c r="AH1292" s="301" t="e">
        <f t="array" ref="AH1292">IF( $X1292, "", IF( INDEX(韻母資料表, AD1292, $AH$5) = "入聲", TRUE, FALSE) )</f>
        <v>#REF!</v>
      </c>
      <c r="AI1292" s="302" t="e">
        <f t="shared" si="523"/>
        <v>#REF!</v>
      </c>
      <c r="AJ1292" s="302" t="e">
        <f t="shared" si="502"/>
        <v>#REF!</v>
      </c>
      <c r="AK1292" s="362" t="e">
        <f t="array" ref="AK1292">IF( $X1292, "", INDEX(韻母資料表, $AD1292, $AK$5))</f>
        <v>#REF!</v>
      </c>
      <c r="AL1292" s="362" t="e">
        <f t="array" ref="AL1292">IF($X1292, "", INDEX(白話字韻母八聲調資料表, $AE1292, $AJ1292))</f>
        <v>#REF!</v>
      </c>
      <c r="AM1292" s="298"/>
      <c r="AN1292" s="362" t="e" cm="1">
        <f t="array" ref="AN1292">IF($W1292, "", INDEX(聲母資料表, $AA1292, AN$5))</f>
        <v>#REF!</v>
      </c>
      <c r="AO1292" s="367" t="e" cm="1">
        <f t="array" ref="AO1292">IF($X1292, "", INDEX(韻母資料表, $AD1292, AO$5))</f>
        <v>#REF!</v>
      </c>
      <c r="AP1292" s="362" t="e" cm="1">
        <f t="array" ref="AP1292">IF($X1292, "", INDEX(台羅韻母八聲調資料表, $AE1292, $F1292))</f>
        <v>#REF!</v>
      </c>
      <c r="AQ1292" s="298"/>
      <c r="AR1292" s="302" t="e">
        <f t="array" ref="AR1292">IF($W1292, "", INDEX(聲母資料表, $AA1292, $AR$5))</f>
        <v>#REF!</v>
      </c>
      <c r="AS1292" s="303" t="e">
        <f t="array" ref="AS1292">IF($X1292, "", INDEX(韻母資料表, $AD1292, $AS$5))</f>
        <v>#REF!</v>
      </c>
      <c r="AT1292" s="302" t="e">
        <f t="array" ref="AT1292">IF($X1292, "", INDEX(閩拼韻母八聲調資料表, $AE1292, $AJ1292))</f>
        <v>#REF!</v>
      </c>
      <c r="AV1292" s="301" t="b">
        <f t="shared" si="525"/>
        <v>0</v>
      </c>
      <c r="AW1292" s="301" t="str">
        <f>IF( $AV1292, IFERROR( IF(MATCH( $E1292, 顎音化聲母!$H$9:$H$37, 0), TRUE, FALSE), FALSE), "")</f>
        <v/>
      </c>
      <c r="AX1292" s="301" t="str">
        <f t="array" ref="AX1292">IF( AND($AV1292, $AW1292), INDEX(顎音化聲母資料表, MATCH( $D1292 &amp; $E1292, 顎音化聲母!$L$5:$L$136, 0), 3), "")</f>
        <v/>
      </c>
      <c r="AY1292" s="301" t="e">
        <f t="shared" si="524"/>
        <v>#REF!</v>
      </c>
      <c r="AZ1292" s="362" t="e">
        <f t="array" ref="AZ1292">IF($AY1292="", "", IF( $AX1292&lt;&gt;"", $AX1292,INDEX(聲母資料表, $AY1292, $AZ$5)))</f>
        <v>#REF!</v>
      </c>
      <c r="BA1292" s="362" t="e">
        <f t="array" ref="BA1292">IF($X1292, "", INDEX(方音八音反切資料表, $AE1292, $AJ1292))</f>
        <v>#REF!</v>
      </c>
    </row>
    <row r="1293" spans="2:53">
      <c r="B1293" s="307">
        <f t="shared" si="505"/>
        <v>1286</v>
      </c>
      <c r="C1293" s="404" t="e">
        <f>MID(#REF!, B1293, 1)</f>
        <v>#REF!</v>
      </c>
      <c r="D1293" s="312"/>
      <c r="E1293" s="312"/>
      <c r="F1293" s="296"/>
      <c r="G1293" s="418" t="e">
        <f t="shared" si="506"/>
        <v>#REF!</v>
      </c>
      <c r="H1293" s="269" t="e" cm="1">
        <f t="array" ref="H1293">IF( OR($U1293, NOT($V1293), $X1293), "",  $AF1293 &amp; INDEX(中文數值資料表, $AJ1293, 2) &amp; $AC1293)</f>
        <v>#REF!</v>
      </c>
      <c r="I1293" s="332" t="e">
        <f t="shared" si="507"/>
        <v>#REF!</v>
      </c>
      <c r="J1293" s="333" t="e">
        <f t="shared" si="508"/>
        <v>#REF!</v>
      </c>
      <c r="K1293" s="334" t="e">
        <f t="shared" si="509"/>
        <v>#REF!</v>
      </c>
      <c r="L1293" s="335" t="e">
        <f t="shared" si="510"/>
        <v>#REF!</v>
      </c>
      <c r="M1293" s="270" t="e">
        <f t="shared" ca="1" si="511"/>
        <v>#REF!</v>
      </c>
      <c r="N1293" s="270" t="e">
        <f t="shared" ca="1" si="512"/>
        <v>#REF!</v>
      </c>
      <c r="O1293" s="270" t="e">
        <f t="shared" ca="1" si="513"/>
        <v>#REF!</v>
      </c>
      <c r="P1293" s="270" t="e">
        <f t="shared" ca="1" si="514"/>
        <v>#REF!</v>
      </c>
      <c r="Q1293" s="270" t="e">
        <f t="shared" ca="1" si="514"/>
        <v>#REF!</v>
      </c>
      <c r="R1293" s="271" t="e">
        <f t="shared" ca="1" si="515"/>
        <v>#REF!</v>
      </c>
      <c r="S1293" s="271" t="e">
        <f t="shared" ca="1" si="516"/>
        <v>#REF!</v>
      </c>
      <c r="T1293" s="244"/>
      <c r="U1293" s="272" t="b">
        <f t="shared" si="517"/>
        <v>0</v>
      </c>
      <c r="V1293" s="272" t="e">
        <f t="shared" si="518"/>
        <v>#REF!</v>
      </c>
      <c r="W1293" s="272" t="e">
        <f t="shared" si="526"/>
        <v>#REF!</v>
      </c>
      <c r="X1293" s="272" t="e">
        <f t="shared" si="519"/>
        <v>#REF!</v>
      </c>
      <c r="Y1293" s="272" t="e">
        <f t="shared" si="520"/>
        <v>#REF!</v>
      </c>
      <c r="Z1293" s="298"/>
      <c r="AA1293" s="305" t="e">
        <f t="shared" si="521"/>
        <v>#REF!</v>
      </c>
      <c r="AB1293" s="301" t="e" cm="1">
        <f t="array" ref="AB1293">IF( $AA1293="", "", INDEX(聲母資料表, $AA1293, AB$5))</f>
        <v>#REF!</v>
      </c>
      <c r="AC1293" s="301" t="e" cm="1">
        <f t="array" ref="AC1293">IF( $AA1293="", "", INDEX(聲母資料表, $AA1293, AC$5))</f>
        <v>#REF!</v>
      </c>
      <c r="AD1293" s="305" t="e">
        <f t="shared" si="522"/>
        <v>#REF!</v>
      </c>
      <c r="AE1293" s="301" t="e" cm="1">
        <f t="array" ref="AE1293">IF( $X1293, "", INDEX(韻母資料表, AD1293, AE$5))</f>
        <v>#REF!</v>
      </c>
      <c r="AF1293" s="301" t="e" cm="1">
        <f t="array" ref="AF1293">IF( $X1293, "", INDEX(韻母資料表, AE1293, AF$5))</f>
        <v>#REF!</v>
      </c>
      <c r="AG1293" s="298"/>
      <c r="AH1293" s="301" t="e">
        <f t="array" ref="AH1293">IF( $X1293, "", IF( INDEX(韻母資料表, AD1293, $AH$5) = "入聲", TRUE, FALSE) )</f>
        <v>#REF!</v>
      </c>
      <c r="AI1293" s="302" t="e">
        <f t="shared" si="523"/>
        <v>#REF!</v>
      </c>
      <c r="AJ1293" s="302" t="e">
        <f t="shared" si="502"/>
        <v>#REF!</v>
      </c>
      <c r="AK1293" s="362" t="e">
        <f t="array" ref="AK1293">IF( $X1293, "", INDEX(韻母資料表, $AD1293, $AK$5))</f>
        <v>#REF!</v>
      </c>
      <c r="AL1293" s="362" t="e">
        <f t="array" ref="AL1293">IF($X1293, "", INDEX(白話字韻母八聲調資料表, $AE1293, $AJ1293))</f>
        <v>#REF!</v>
      </c>
      <c r="AM1293" s="298"/>
      <c r="AN1293" s="362" t="e" cm="1">
        <f t="array" ref="AN1293">IF($W1293, "", INDEX(聲母資料表, $AA1293, AN$5))</f>
        <v>#REF!</v>
      </c>
      <c r="AO1293" s="367" t="e" cm="1">
        <f t="array" ref="AO1293">IF($X1293, "", INDEX(韻母資料表, $AD1293, AO$5))</f>
        <v>#REF!</v>
      </c>
      <c r="AP1293" s="362" t="e" cm="1">
        <f t="array" ref="AP1293">IF($X1293, "", INDEX(台羅韻母八聲調資料表, $AE1293, $F1293))</f>
        <v>#REF!</v>
      </c>
      <c r="AQ1293" s="298"/>
      <c r="AR1293" s="302" t="e">
        <f t="array" ref="AR1293">IF($W1293, "", INDEX(聲母資料表, $AA1293, $AR$5))</f>
        <v>#REF!</v>
      </c>
      <c r="AS1293" s="303" t="e">
        <f t="array" ref="AS1293">IF($X1293, "", INDEX(韻母資料表, $AD1293, $AS$5))</f>
        <v>#REF!</v>
      </c>
      <c r="AT1293" s="302" t="e">
        <f t="array" ref="AT1293">IF($X1293, "", INDEX(閩拼韻母八聲調資料表, $AE1293, $AJ1293))</f>
        <v>#REF!</v>
      </c>
      <c r="AV1293" s="301" t="b">
        <f t="shared" si="525"/>
        <v>0</v>
      </c>
      <c r="AW1293" s="301" t="str">
        <f>IF( $AV1293, IFERROR( IF(MATCH( $E1293, 顎音化聲母!$H$9:$H$37, 0), TRUE, FALSE), FALSE), "")</f>
        <v/>
      </c>
      <c r="AX1293" s="301" t="str">
        <f t="array" ref="AX1293">IF( AND($AV1293, $AW1293), INDEX(顎音化聲母資料表, MATCH( $D1293 &amp; $E1293, 顎音化聲母!$L$5:$L$136, 0), 3), "")</f>
        <v/>
      </c>
      <c r="AY1293" s="301" t="e">
        <f t="shared" si="524"/>
        <v>#REF!</v>
      </c>
      <c r="AZ1293" s="362" t="e">
        <f t="array" ref="AZ1293">IF($AY1293="", "", IF( $AX1293&lt;&gt;"", $AX1293,INDEX(聲母資料表, $AY1293, $AZ$5)))</f>
        <v>#REF!</v>
      </c>
      <c r="BA1293" s="362" t="e">
        <f t="array" ref="BA1293">IF($X1293, "", INDEX(方音八音反切資料表, $AE1293, $AJ1293))</f>
        <v>#REF!</v>
      </c>
    </row>
    <row r="1294" spans="2:53">
      <c r="B1294" s="307">
        <f t="shared" si="505"/>
        <v>1287</v>
      </c>
      <c r="C1294" s="404" t="e">
        <f>MID(#REF!, B1294, 1)</f>
        <v>#REF!</v>
      </c>
      <c r="D1294" s="312"/>
      <c r="E1294" s="312"/>
      <c r="F1294" s="296"/>
      <c r="G1294" s="418" t="e">
        <f t="shared" si="506"/>
        <v>#REF!</v>
      </c>
      <c r="H1294" s="269" t="e" cm="1">
        <f t="array" ref="H1294">IF( OR($U1294, NOT($V1294), $X1294), "",  $AF1294 &amp; INDEX(中文數值資料表, $AJ1294, 2) &amp; $AC1294)</f>
        <v>#REF!</v>
      </c>
      <c r="I1294" s="332" t="e">
        <f t="shared" si="507"/>
        <v>#REF!</v>
      </c>
      <c r="J1294" s="333" t="e">
        <f t="shared" si="508"/>
        <v>#REF!</v>
      </c>
      <c r="K1294" s="334" t="e">
        <f t="shared" si="509"/>
        <v>#REF!</v>
      </c>
      <c r="L1294" s="335" t="e">
        <f t="shared" si="510"/>
        <v>#REF!</v>
      </c>
      <c r="M1294" s="270" t="e">
        <f t="shared" ca="1" si="511"/>
        <v>#REF!</v>
      </c>
      <c r="N1294" s="270" t="e">
        <f t="shared" ca="1" si="512"/>
        <v>#REF!</v>
      </c>
      <c r="O1294" s="270" t="e">
        <f t="shared" ca="1" si="513"/>
        <v>#REF!</v>
      </c>
      <c r="P1294" s="270" t="e">
        <f t="shared" ca="1" si="514"/>
        <v>#REF!</v>
      </c>
      <c r="Q1294" s="270" t="e">
        <f t="shared" ca="1" si="514"/>
        <v>#REF!</v>
      </c>
      <c r="R1294" s="271" t="e">
        <f t="shared" ca="1" si="515"/>
        <v>#REF!</v>
      </c>
      <c r="S1294" s="271" t="e">
        <f t="shared" ca="1" si="516"/>
        <v>#REF!</v>
      </c>
      <c r="T1294" s="244"/>
      <c r="U1294" s="272" t="b">
        <f t="shared" si="517"/>
        <v>0</v>
      </c>
      <c r="V1294" s="272" t="e">
        <f t="shared" si="518"/>
        <v>#REF!</v>
      </c>
      <c r="W1294" s="272" t="e">
        <f t="shared" si="526"/>
        <v>#REF!</v>
      </c>
      <c r="X1294" s="272" t="e">
        <f t="shared" si="519"/>
        <v>#REF!</v>
      </c>
      <c r="Y1294" s="272" t="e">
        <f t="shared" si="520"/>
        <v>#REF!</v>
      </c>
      <c r="Z1294" s="298"/>
      <c r="AA1294" s="305" t="e">
        <f t="shared" si="521"/>
        <v>#REF!</v>
      </c>
      <c r="AB1294" s="301" t="e" cm="1">
        <f t="array" ref="AB1294">IF( $AA1294="", "", INDEX(聲母資料表, $AA1294, AB$5))</f>
        <v>#REF!</v>
      </c>
      <c r="AC1294" s="301" t="e" cm="1">
        <f t="array" ref="AC1294">IF( $AA1294="", "", INDEX(聲母資料表, $AA1294, AC$5))</f>
        <v>#REF!</v>
      </c>
      <c r="AD1294" s="305" t="e">
        <f t="shared" si="522"/>
        <v>#REF!</v>
      </c>
      <c r="AE1294" s="301" t="e" cm="1">
        <f t="array" ref="AE1294">IF( $X1294, "", INDEX(韻母資料表, AD1294, AE$5))</f>
        <v>#REF!</v>
      </c>
      <c r="AF1294" s="301" t="e" cm="1">
        <f t="array" ref="AF1294">IF( $X1294, "", INDEX(韻母資料表, AE1294, AF$5))</f>
        <v>#REF!</v>
      </c>
      <c r="AG1294" s="298"/>
      <c r="AH1294" s="301" t="e">
        <f t="array" ref="AH1294">IF( $X1294, "", IF( INDEX(韻母資料表, AD1294, $AH$5) = "入聲", TRUE, FALSE) )</f>
        <v>#REF!</v>
      </c>
      <c r="AI1294" s="302" t="e">
        <f t="shared" si="523"/>
        <v>#REF!</v>
      </c>
      <c r="AJ1294" s="302" t="e">
        <f t="shared" si="502"/>
        <v>#REF!</v>
      </c>
      <c r="AK1294" s="362" t="e">
        <f t="array" ref="AK1294">IF( $X1294, "", INDEX(韻母資料表, $AD1294, $AK$5))</f>
        <v>#REF!</v>
      </c>
      <c r="AL1294" s="362" t="e">
        <f t="array" ref="AL1294">IF($X1294, "", INDEX(白話字韻母八聲調資料表, $AE1294, $AJ1294))</f>
        <v>#REF!</v>
      </c>
      <c r="AM1294" s="298"/>
      <c r="AN1294" s="362" t="e" cm="1">
        <f t="array" ref="AN1294">IF($W1294, "", INDEX(聲母資料表, $AA1294, AN$5))</f>
        <v>#REF!</v>
      </c>
      <c r="AO1294" s="367" t="e" cm="1">
        <f t="array" ref="AO1294">IF($X1294, "", INDEX(韻母資料表, $AD1294, AO$5))</f>
        <v>#REF!</v>
      </c>
      <c r="AP1294" s="362" t="e" cm="1">
        <f t="array" ref="AP1294">IF($X1294, "", INDEX(台羅韻母八聲調資料表, $AE1294, $F1294))</f>
        <v>#REF!</v>
      </c>
      <c r="AQ1294" s="298"/>
      <c r="AR1294" s="302" t="e">
        <f t="array" ref="AR1294">IF($W1294, "", INDEX(聲母資料表, $AA1294, $AR$5))</f>
        <v>#REF!</v>
      </c>
      <c r="AS1294" s="303" t="e">
        <f t="array" ref="AS1294">IF($X1294, "", INDEX(韻母資料表, $AD1294, $AS$5))</f>
        <v>#REF!</v>
      </c>
      <c r="AT1294" s="302" t="e">
        <f t="array" ref="AT1294">IF($X1294, "", INDEX(閩拼韻母八聲調資料表, $AE1294, $AJ1294))</f>
        <v>#REF!</v>
      </c>
      <c r="AV1294" s="301" t="b">
        <f t="shared" si="525"/>
        <v>0</v>
      </c>
      <c r="AW1294" s="301" t="str">
        <f>IF( $AV1294, IFERROR( IF(MATCH( $E1294, 顎音化聲母!$H$9:$H$37, 0), TRUE, FALSE), FALSE), "")</f>
        <v/>
      </c>
      <c r="AX1294" s="301" t="str">
        <f t="array" ref="AX1294">IF( AND($AV1294, $AW1294), INDEX(顎音化聲母資料表, MATCH( $D1294 &amp; $E1294, 顎音化聲母!$L$5:$L$136, 0), 3), "")</f>
        <v/>
      </c>
      <c r="AY1294" s="301" t="e">
        <f t="shared" si="524"/>
        <v>#REF!</v>
      </c>
      <c r="AZ1294" s="362" t="e">
        <f t="array" ref="AZ1294">IF($AY1294="", "", IF( $AX1294&lt;&gt;"", $AX1294,INDEX(聲母資料表, $AY1294, $AZ$5)))</f>
        <v>#REF!</v>
      </c>
      <c r="BA1294" s="362" t="e">
        <f t="array" ref="BA1294">IF($X1294, "", INDEX(方音八音反切資料表, $AE1294, $AJ1294))</f>
        <v>#REF!</v>
      </c>
    </row>
    <row r="1295" spans="2:53">
      <c r="B1295" s="307">
        <f t="shared" si="505"/>
        <v>1288</v>
      </c>
      <c r="C1295" s="404" t="e">
        <f>MID(#REF!, B1295, 1)</f>
        <v>#REF!</v>
      </c>
      <c r="D1295" s="312"/>
      <c r="E1295" s="312"/>
      <c r="F1295" s="296"/>
      <c r="G1295" s="418" t="e">
        <f t="shared" si="506"/>
        <v>#REF!</v>
      </c>
      <c r="H1295" s="269" t="e" cm="1">
        <f t="array" ref="H1295">IF( OR($U1295, NOT($V1295), $X1295), "",  $AF1295 &amp; INDEX(中文數值資料表, $AJ1295, 2) &amp; $AC1295)</f>
        <v>#REF!</v>
      </c>
      <c r="I1295" s="332" t="e">
        <f t="shared" si="507"/>
        <v>#REF!</v>
      </c>
      <c r="J1295" s="333" t="e">
        <f t="shared" si="508"/>
        <v>#REF!</v>
      </c>
      <c r="K1295" s="334" t="e">
        <f t="shared" si="509"/>
        <v>#REF!</v>
      </c>
      <c r="L1295" s="335" t="e">
        <f t="shared" si="510"/>
        <v>#REF!</v>
      </c>
      <c r="M1295" s="270" t="e">
        <f t="shared" ca="1" si="511"/>
        <v>#REF!</v>
      </c>
      <c r="N1295" s="270" t="e">
        <f t="shared" ca="1" si="512"/>
        <v>#REF!</v>
      </c>
      <c r="O1295" s="270" t="e">
        <f t="shared" ca="1" si="513"/>
        <v>#REF!</v>
      </c>
      <c r="P1295" s="270" t="e">
        <f t="shared" ca="1" si="514"/>
        <v>#REF!</v>
      </c>
      <c r="Q1295" s="270" t="e">
        <f t="shared" ca="1" si="514"/>
        <v>#REF!</v>
      </c>
      <c r="R1295" s="271" t="e">
        <f t="shared" ca="1" si="515"/>
        <v>#REF!</v>
      </c>
      <c r="S1295" s="271" t="e">
        <f t="shared" ca="1" si="516"/>
        <v>#REF!</v>
      </c>
      <c r="T1295" s="244"/>
      <c r="U1295" s="272" t="b">
        <f t="shared" si="517"/>
        <v>0</v>
      </c>
      <c r="V1295" s="272" t="e">
        <f t="shared" si="518"/>
        <v>#REF!</v>
      </c>
      <c r="W1295" s="272" t="e">
        <f t="shared" si="526"/>
        <v>#REF!</v>
      </c>
      <c r="X1295" s="272" t="e">
        <f t="shared" si="519"/>
        <v>#REF!</v>
      </c>
      <c r="Y1295" s="272" t="e">
        <f t="shared" si="520"/>
        <v>#REF!</v>
      </c>
      <c r="Z1295" s="298"/>
      <c r="AA1295" s="305" t="e">
        <f t="shared" si="521"/>
        <v>#REF!</v>
      </c>
      <c r="AB1295" s="301" t="e" cm="1">
        <f t="array" ref="AB1295">IF( $AA1295="", "", INDEX(聲母資料表, $AA1295, AB$5))</f>
        <v>#REF!</v>
      </c>
      <c r="AC1295" s="301" t="e" cm="1">
        <f t="array" ref="AC1295">IF( $AA1295="", "", INDEX(聲母資料表, $AA1295, AC$5))</f>
        <v>#REF!</v>
      </c>
      <c r="AD1295" s="305" t="e">
        <f t="shared" si="522"/>
        <v>#REF!</v>
      </c>
      <c r="AE1295" s="301" t="e" cm="1">
        <f t="array" ref="AE1295">IF( $X1295, "", INDEX(韻母資料表, AD1295, AE$5))</f>
        <v>#REF!</v>
      </c>
      <c r="AF1295" s="301" t="e" cm="1">
        <f t="array" ref="AF1295">IF( $X1295, "", INDEX(韻母資料表, AE1295, AF$5))</f>
        <v>#REF!</v>
      </c>
      <c r="AG1295" s="298"/>
      <c r="AH1295" s="301" t="e">
        <f t="array" ref="AH1295">IF( $X1295, "", IF( INDEX(韻母資料表, AD1295, $AH$5) = "入聲", TRUE, FALSE) )</f>
        <v>#REF!</v>
      </c>
      <c r="AI1295" s="302" t="e">
        <f t="shared" si="523"/>
        <v>#REF!</v>
      </c>
      <c r="AJ1295" s="302" t="e">
        <f t="shared" si="502"/>
        <v>#REF!</v>
      </c>
      <c r="AK1295" s="362" t="e">
        <f t="array" ref="AK1295">IF( $X1295, "", INDEX(韻母資料表, $AD1295, $AK$5))</f>
        <v>#REF!</v>
      </c>
      <c r="AL1295" s="362" t="e">
        <f t="array" ref="AL1295">IF($X1295, "", INDEX(白話字韻母八聲調資料表, $AE1295, $AJ1295))</f>
        <v>#REF!</v>
      </c>
      <c r="AM1295" s="298"/>
      <c r="AN1295" s="362" t="e" cm="1">
        <f t="array" ref="AN1295">IF($W1295, "", INDEX(聲母資料表, $AA1295, AN$5))</f>
        <v>#REF!</v>
      </c>
      <c r="AO1295" s="367" t="e" cm="1">
        <f t="array" ref="AO1295">IF($X1295, "", INDEX(韻母資料表, $AD1295, AO$5))</f>
        <v>#REF!</v>
      </c>
      <c r="AP1295" s="362" t="e" cm="1">
        <f t="array" ref="AP1295">IF($X1295, "", INDEX(台羅韻母八聲調資料表, $AE1295, $F1295))</f>
        <v>#REF!</v>
      </c>
      <c r="AQ1295" s="298"/>
      <c r="AR1295" s="302" t="e">
        <f t="array" ref="AR1295">IF($W1295, "", INDEX(聲母資料表, $AA1295, $AR$5))</f>
        <v>#REF!</v>
      </c>
      <c r="AS1295" s="303" t="e">
        <f t="array" ref="AS1295">IF($X1295, "", INDEX(韻母資料表, $AD1295, $AS$5))</f>
        <v>#REF!</v>
      </c>
      <c r="AT1295" s="302" t="e">
        <f t="array" ref="AT1295">IF($X1295, "", INDEX(閩拼韻母八聲調資料表, $AE1295, $AJ1295))</f>
        <v>#REF!</v>
      </c>
      <c r="AV1295" s="301" t="b">
        <f t="shared" si="525"/>
        <v>0</v>
      </c>
      <c r="AW1295" s="301" t="str">
        <f>IF( $AV1295, IFERROR( IF(MATCH( $E1295, 顎音化聲母!$H$9:$H$37, 0), TRUE, FALSE), FALSE), "")</f>
        <v/>
      </c>
      <c r="AX1295" s="301" t="str">
        <f t="array" ref="AX1295">IF( AND($AV1295, $AW1295), INDEX(顎音化聲母資料表, MATCH( $D1295 &amp; $E1295, 顎音化聲母!$L$5:$L$136, 0), 3), "")</f>
        <v/>
      </c>
      <c r="AY1295" s="301" t="e">
        <f t="shared" si="524"/>
        <v>#REF!</v>
      </c>
      <c r="AZ1295" s="362" t="e">
        <f t="array" ref="AZ1295">IF($AY1295="", "", IF( $AX1295&lt;&gt;"", $AX1295,INDEX(聲母資料表, $AY1295, $AZ$5)))</f>
        <v>#REF!</v>
      </c>
      <c r="BA1295" s="362" t="e">
        <f t="array" ref="BA1295">IF($X1295, "", INDEX(方音八音反切資料表, $AE1295, $AJ1295))</f>
        <v>#REF!</v>
      </c>
    </row>
    <row r="1296" spans="2:53">
      <c r="B1296" s="307">
        <f t="shared" si="505"/>
        <v>1289</v>
      </c>
      <c r="C1296" s="404" t="e">
        <f>MID(#REF!, B1296, 1)</f>
        <v>#REF!</v>
      </c>
      <c r="D1296" s="312"/>
      <c r="E1296" s="312"/>
      <c r="F1296" s="296"/>
      <c r="G1296" s="418" t="e">
        <f t="shared" si="506"/>
        <v>#REF!</v>
      </c>
      <c r="H1296" s="269" t="e" cm="1">
        <f t="array" ref="H1296">IF( OR($U1296, NOT($V1296), $X1296), "",  $AF1296 &amp; INDEX(中文數值資料表, $AJ1296, 2) &amp; $AC1296)</f>
        <v>#REF!</v>
      </c>
      <c r="I1296" s="332" t="e">
        <f t="shared" si="507"/>
        <v>#REF!</v>
      </c>
      <c r="J1296" s="333" t="e">
        <f t="shared" si="508"/>
        <v>#REF!</v>
      </c>
      <c r="K1296" s="334" t="e">
        <f t="shared" si="509"/>
        <v>#REF!</v>
      </c>
      <c r="L1296" s="335" t="e">
        <f t="shared" si="510"/>
        <v>#REF!</v>
      </c>
      <c r="M1296" s="270" t="e">
        <f t="shared" ca="1" si="511"/>
        <v>#REF!</v>
      </c>
      <c r="N1296" s="270" t="e">
        <f t="shared" ca="1" si="512"/>
        <v>#REF!</v>
      </c>
      <c r="O1296" s="270" t="e">
        <f t="shared" ca="1" si="513"/>
        <v>#REF!</v>
      </c>
      <c r="P1296" s="270" t="e">
        <f t="shared" ca="1" si="514"/>
        <v>#REF!</v>
      </c>
      <c r="Q1296" s="270" t="e">
        <f t="shared" ca="1" si="514"/>
        <v>#REF!</v>
      </c>
      <c r="R1296" s="271" t="e">
        <f t="shared" ca="1" si="515"/>
        <v>#REF!</v>
      </c>
      <c r="S1296" s="271" t="e">
        <f t="shared" ca="1" si="516"/>
        <v>#REF!</v>
      </c>
      <c r="T1296" s="244"/>
      <c r="U1296" s="272" t="b">
        <f t="shared" si="517"/>
        <v>0</v>
      </c>
      <c r="V1296" s="272" t="e">
        <f t="shared" si="518"/>
        <v>#REF!</v>
      </c>
      <c r="W1296" s="272" t="e">
        <f t="shared" si="526"/>
        <v>#REF!</v>
      </c>
      <c r="X1296" s="272" t="e">
        <f t="shared" si="519"/>
        <v>#REF!</v>
      </c>
      <c r="Y1296" s="272" t="e">
        <f t="shared" si="520"/>
        <v>#REF!</v>
      </c>
      <c r="Z1296" s="298"/>
      <c r="AA1296" s="305" t="e">
        <f t="shared" si="521"/>
        <v>#REF!</v>
      </c>
      <c r="AB1296" s="301" t="e" cm="1">
        <f t="array" ref="AB1296">IF( $AA1296="", "", INDEX(聲母資料表, $AA1296, AB$5))</f>
        <v>#REF!</v>
      </c>
      <c r="AC1296" s="301" t="e" cm="1">
        <f t="array" ref="AC1296">IF( $AA1296="", "", INDEX(聲母資料表, $AA1296, AC$5))</f>
        <v>#REF!</v>
      </c>
      <c r="AD1296" s="305" t="e">
        <f t="shared" si="522"/>
        <v>#REF!</v>
      </c>
      <c r="AE1296" s="301" t="e" cm="1">
        <f t="array" ref="AE1296">IF( $X1296, "", INDEX(韻母資料表, AD1296, AE$5))</f>
        <v>#REF!</v>
      </c>
      <c r="AF1296" s="301" t="e" cm="1">
        <f t="array" ref="AF1296">IF( $X1296, "", INDEX(韻母資料表, AE1296, AF$5))</f>
        <v>#REF!</v>
      </c>
      <c r="AG1296" s="298"/>
      <c r="AH1296" s="301" t="e">
        <f t="array" ref="AH1296">IF( $X1296, "", IF( INDEX(韻母資料表, AD1296, $AH$5) = "入聲", TRUE, FALSE) )</f>
        <v>#REF!</v>
      </c>
      <c r="AI1296" s="302" t="e">
        <f t="shared" si="523"/>
        <v>#REF!</v>
      </c>
      <c r="AJ1296" s="302" t="e">
        <f t="shared" si="502"/>
        <v>#REF!</v>
      </c>
      <c r="AK1296" s="362" t="e">
        <f t="array" ref="AK1296">IF( $X1296, "", INDEX(韻母資料表, $AD1296, $AK$5))</f>
        <v>#REF!</v>
      </c>
      <c r="AL1296" s="362" t="e">
        <f t="array" ref="AL1296">IF($X1296, "", INDEX(白話字韻母八聲調資料表, $AE1296, $AJ1296))</f>
        <v>#REF!</v>
      </c>
      <c r="AM1296" s="298"/>
      <c r="AN1296" s="362" t="e" cm="1">
        <f t="array" ref="AN1296">IF($W1296, "", INDEX(聲母資料表, $AA1296, AN$5))</f>
        <v>#REF!</v>
      </c>
      <c r="AO1296" s="367" t="e" cm="1">
        <f t="array" ref="AO1296">IF($X1296, "", INDEX(韻母資料表, $AD1296, AO$5))</f>
        <v>#REF!</v>
      </c>
      <c r="AP1296" s="362" t="e" cm="1">
        <f t="array" ref="AP1296">IF($X1296, "", INDEX(台羅韻母八聲調資料表, $AE1296, $F1296))</f>
        <v>#REF!</v>
      </c>
      <c r="AQ1296" s="298"/>
      <c r="AR1296" s="302" t="e">
        <f t="array" ref="AR1296">IF($W1296, "", INDEX(聲母資料表, $AA1296, $AR$5))</f>
        <v>#REF!</v>
      </c>
      <c r="AS1296" s="303" t="e">
        <f t="array" ref="AS1296">IF($X1296, "", INDEX(韻母資料表, $AD1296, $AS$5))</f>
        <v>#REF!</v>
      </c>
      <c r="AT1296" s="302" t="e">
        <f t="array" ref="AT1296">IF($X1296, "", INDEX(閩拼韻母八聲調資料表, $AE1296, $AJ1296))</f>
        <v>#REF!</v>
      </c>
      <c r="AV1296" s="301" t="b">
        <f t="shared" si="525"/>
        <v>0</v>
      </c>
      <c r="AW1296" s="301" t="str">
        <f>IF( $AV1296, IFERROR( IF(MATCH( $E1296, 顎音化聲母!$H$9:$H$37, 0), TRUE, FALSE), FALSE), "")</f>
        <v/>
      </c>
      <c r="AX1296" s="301" t="str">
        <f t="array" ref="AX1296">IF( AND($AV1296, $AW1296), INDEX(顎音化聲母資料表, MATCH( $D1296 &amp; $E1296, 顎音化聲母!$L$5:$L$136, 0), 3), "")</f>
        <v/>
      </c>
      <c r="AY1296" s="301" t="e">
        <f t="shared" si="524"/>
        <v>#REF!</v>
      </c>
      <c r="AZ1296" s="362" t="e">
        <f t="array" ref="AZ1296">IF($AY1296="", "", IF( $AX1296&lt;&gt;"", $AX1296,INDEX(聲母資料表, $AY1296, $AZ$5)))</f>
        <v>#REF!</v>
      </c>
      <c r="BA1296" s="362" t="e">
        <f t="array" ref="BA1296">IF($X1296, "", INDEX(方音八音反切資料表, $AE1296, $AJ1296))</f>
        <v>#REF!</v>
      </c>
    </row>
    <row r="1297" spans="2:53">
      <c r="B1297" s="307">
        <f t="shared" si="505"/>
        <v>1290</v>
      </c>
      <c r="C1297" s="404" t="e">
        <f>MID(#REF!, B1297, 1)</f>
        <v>#REF!</v>
      </c>
      <c r="D1297" s="312"/>
      <c r="E1297" s="312"/>
      <c r="F1297" s="296"/>
      <c r="G1297" s="418" t="e">
        <f t="shared" si="506"/>
        <v>#REF!</v>
      </c>
      <c r="H1297" s="269" t="e" cm="1">
        <f t="array" ref="H1297">IF( OR($U1297, NOT($V1297), $X1297), "",  $AF1297 &amp; INDEX(中文數值資料表, $AJ1297, 2) &amp; $AC1297)</f>
        <v>#REF!</v>
      </c>
      <c r="I1297" s="332" t="e">
        <f t="shared" si="507"/>
        <v>#REF!</v>
      </c>
      <c r="J1297" s="333" t="e">
        <f t="shared" si="508"/>
        <v>#REF!</v>
      </c>
      <c r="K1297" s="334" t="e">
        <f t="shared" si="509"/>
        <v>#REF!</v>
      </c>
      <c r="L1297" s="335" t="e">
        <f t="shared" si="510"/>
        <v>#REF!</v>
      </c>
      <c r="M1297" s="270" t="e">
        <f t="shared" ca="1" si="511"/>
        <v>#REF!</v>
      </c>
      <c r="N1297" s="270" t="e">
        <f t="shared" ca="1" si="512"/>
        <v>#REF!</v>
      </c>
      <c r="O1297" s="270" t="e">
        <f t="shared" ca="1" si="513"/>
        <v>#REF!</v>
      </c>
      <c r="P1297" s="270" t="e">
        <f t="shared" ca="1" si="514"/>
        <v>#REF!</v>
      </c>
      <c r="Q1297" s="270" t="e">
        <f t="shared" ca="1" si="514"/>
        <v>#REF!</v>
      </c>
      <c r="R1297" s="271" t="e">
        <f t="shared" ca="1" si="515"/>
        <v>#REF!</v>
      </c>
      <c r="S1297" s="271" t="e">
        <f t="shared" ca="1" si="516"/>
        <v>#REF!</v>
      </c>
      <c r="T1297" s="244"/>
      <c r="U1297" s="272" t="b">
        <f t="shared" si="517"/>
        <v>0</v>
      </c>
      <c r="V1297" s="272" t="e">
        <f t="shared" si="518"/>
        <v>#REF!</v>
      </c>
      <c r="W1297" s="272" t="e">
        <f t="shared" si="526"/>
        <v>#REF!</v>
      </c>
      <c r="X1297" s="272" t="e">
        <f t="shared" si="519"/>
        <v>#REF!</v>
      </c>
      <c r="Y1297" s="272" t="e">
        <f t="shared" si="520"/>
        <v>#REF!</v>
      </c>
      <c r="Z1297" s="298"/>
      <c r="AA1297" s="305" t="e">
        <f t="shared" si="521"/>
        <v>#REF!</v>
      </c>
      <c r="AB1297" s="301" t="e" cm="1">
        <f t="array" ref="AB1297">IF( $AA1297="", "", INDEX(聲母資料表, $AA1297, AB$5))</f>
        <v>#REF!</v>
      </c>
      <c r="AC1297" s="301" t="e" cm="1">
        <f t="array" ref="AC1297">IF( $AA1297="", "", INDEX(聲母資料表, $AA1297, AC$5))</f>
        <v>#REF!</v>
      </c>
      <c r="AD1297" s="305" t="e">
        <f t="shared" si="522"/>
        <v>#REF!</v>
      </c>
      <c r="AE1297" s="301" t="e" cm="1">
        <f t="array" ref="AE1297">IF( $X1297, "", INDEX(韻母資料表, AD1297, AE$5))</f>
        <v>#REF!</v>
      </c>
      <c r="AF1297" s="301" t="e" cm="1">
        <f t="array" ref="AF1297">IF( $X1297, "", INDEX(韻母資料表, AE1297, AF$5))</f>
        <v>#REF!</v>
      </c>
      <c r="AG1297" s="298"/>
      <c r="AH1297" s="301" t="e">
        <f t="array" ref="AH1297">IF( $X1297, "", IF( INDEX(韻母資料表, AD1297, $AH$5) = "入聲", TRUE, FALSE) )</f>
        <v>#REF!</v>
      </c>
      <c r="AI1297" s="302" t="e">
        <f t="shared" si="523"/>
        <v>#REF!</v>
      </c>
      <c r="AJ1297" s="302" t="e">
        <f t="shared" si="502"/>
        <v>#REF!</v>
      </c>
      <c r="AK1297" s="362" t="e">
        <f t="array" ref="AK1297">IF( $X1297, "", INDEX(韻母資料表, $AD1297, $AK$5))</f>
        <v>#REF!</v>
      </c>
      <c r="AL1297" s="362" t="e">
        <f t="array" ref="AL1297">IF($X1297, "", INDEX(白話字韻母八聲調資料表, $AE1297, $AJ1297))</f>
        <v>#REF!</v>
      </c>
      <c r="AM1297" s="298"/>
      <c r="AN1297" s="362" t="e" cm="1">
        <f t="array" ref="AN1297">IF($W1297, "", INDEX(聲母資料表, $AA1297, AN$5))</f>
        <v>#REF!</v>
      </c>
      <c r="AO1297" s="367" t="e" cm="1">
        <f t="array" ref="AO1297">IF($X1297, "", INDEX(韻母資料表, $AD1297, AO$5))</f>
        <v>#REF!</v>
      </c>
      <c r="AP1297" s="362" t="e" cm="1">
        <f t="array" ref="AP1297">IF($X1297, "", INDEX(台羅韻母八聲調資料表, $AE1297, $F1297))</f>
        <v>#REF!</v>
      </c>
      <c r="AQ1297" s="298"/>
      <c r="AR1297" s="302" t="e">
        <f t="array" ref="AR1297">IF($W1297, "", INDEX(聲母資料表, $AA1297, $AR$5))</f>
        <v>#REF!</v>
      </c>
      <c r="AS1297" s="303" t="e">
        <f t="array" ref="AS1297">IF($X1297, "", INDEX(韻母資料表, $AD1297, $AS$5))</f>
        <v>#REF!</v>
      </c>
      <c r="AT1297" s="302" t="e">
        <f t="array" ref="AT1297">IF($X1297, "", INDEX(閩拼韻母八聲調資料表, $AE1297, $AJ1297))</f>
        <v>#REF!</v>
      </c>
      <c r="AV1297" s="301" t="b">
        <f t="shared" si="525"/>
        <v>0</v>
      </c>
      <c r="AW1297" s="301" t="str">
        <f>IF( $AV1297, IFERROR( IF(MATCH( $E1297, 顎音化聲母!$H$9:$H$37, 0), TRUE, FALSE), FALSE), "")</f>
        <v/>
      </c>
      <c r="AX1297" s="301" t="str">
        <f t="array" ref="AX1297">IF( AND($AV1297, $AW1297), INDEX(顎音化聲母資料表, MATCH( $D1297 &amp; $E1297, 顎音化聲母!$L$5:$L$136, 0), 3), "")</f>
        <v/>
      </c>
      <c r="AY1297" s="301" t="e">
        <f t="shared" si="524"/>
        <v>#REF!</v>
      </c>
      <c r="AZ1297" s="362" t="e">
        <f t="array" ref="AZ1297">IF($AY1297="", "", IF( $AX1297&lt;&gt;"", $AX1297,INDEX(聲母資料表, $AY1297, $AZ$5)))</f>
        <v>#REF!</v>
      </c>
      <c r="BA1297" s="362" t="e">
        <f t="array" ref="BA1297">IF($X1297, "", INDEX(方音八音反切資料表, $AE1297, $AJ1297))</f>
        <v>#REF!</v>
      </c>
    </row>
    <row r="1298" spans="2:53">
      <c r="B1298" s="307">
        <f t="shared" si="505"/>
        <v>1291</v>
      </c>
      <c r="C1298" s="404" t="e">
        <f>MID(#REF!, B1298, 1)</f>
        <v>#REF!</v>
      </c>
      <c r="D1298" s="312"/>
      <c r="E1298" s="312"/>
      <c r="F1298" s="296"/>
      <c r="G1298" s="418" t="e">
        <f t="shared" si="506"/>
        <v>#REF!</v>
      </c>
      <c r="H1298" s="269" t="e" cm="1">
        <f t="array" ref="H1298">IF( OR($U1298, NOT($V1298), $X1298), "",  $AF1298 &amp; INDEX(中文數值資料表, $AJ1298, 2) &amp; $AC1298)</f>
        <v>#REF!</v>
      </c>
      <c r="I1298" s="332" t="e">
        <f t="shared" si="507"/>
        <v>#REF!</v>
      </c>
      <c r="J1298" s="333" t="e">
        <f t="shared" si="508"/>
        <v>#REF!</v>
      </c>
      <c r="K1298" s="334" t="e">
        <f t="shared" si="509"/>
        <v>#REF!</v>
      </c>
      <c r="L1298" s="335" t="e">
        <f t="shared" si="510"/>
        <v>#REF!</v>
      </c>
      <c r="M1298" s="270" t="e">
        <f t="shared" ca="1" si="511"/>
        <v>#REF!</v>
      </c>
      <c r="N1298" s="270" t="e">
        <f t="shared" ca="1" si="512"/>
        <v>#REF!</v>
      </c>
      <c r="O1298" s="270" t="e">
        <f t="shared" ca="1" si="513"/>
        <v>#REF!</v>
      </c>
      <c r="P1298" s="270" t="e">
        <f t="shared" ca="1" si="514"/>
        <v>#REF!</v>
      </c>
      <c r="Q1298" s="270" t="e">
        <f t="shared" ca="1" si="514"/>
        <v>#REF!</v>
      </c>
      <c r="R1298" s="271" t="e">
        <f t="shared" ca="1" si="515"/>
        <v>#REF!</v>
      </c>
      <c r="S1298" s="271" t="e">
        <f t="shared" ca="1" si="516"/>
        <v>#REF!</v>
      </c>
      <c r="T1298" s="244"/>
      <c r="U1298" s="272" t="b">
        <f t="shared" si="517"/>
        <v>0</v>
      </c>
      <c r="V1298" s="272" t="e">
        <f t="shared" si="518"/>
        <v>#REF!</v>
      </c>
      <c r="W1298" s="272" t="e">
        <f t="shared" si="526"/>
        <v>#REF!</v>
      </c>
      <c r="X1298" s="272" t="e">
        <f t="shared" si="519"/>
        <v>#REF!</v>
      </c>
      <c r="Y1298" s="272" t="e">
        <f t="shared" si="520"/>
        <v>#REF!</v>
      </c>
      <c r="Z1298" s="298"/>
      <c r="AA1298" s="305" t="e">
        <f t="shared" si="521"/>
        <v>#REF!</v>
      </c>
      <c r="AB1298" s="301" t="e" cm="1">
        <f t="array" ref="AB1298">IF( $AA1298="", "", INDEX(聲母資料表, $AA1298, AB$5))</f>
        <v>#REF!</v>
      </c>
      <c r="AC1298" s="301" t="e" cm="1">
        <f t="array" ref="AC1298">IF( $AA1298="", "", INDEX(聲母資料表, $AA1298, AC$5))</f>
        <v>#REF!</v>
      </c>
      <c r="AD1298" s="305" t="e">
        <f t="shared" si="522"/>
        <v>#REF!</v>
      </c>
      <c r="AE1298" s="301" t="e" cm="1">
        <f t="array" ref="AE1298">IF( $X1298, "", INDEX(韻母資料表, AD1298, AE$5))</f>
        <v>#REF!</v>
      </c>
      <c r="AF1298" s="301" t="e" cm="1">
        <f t="array" ref="AF1298">IF( $X1298, "", INDEX(韻母資料表, AE1298, AF$5))</f>
        <v>#REF!</v>
      </c>
      <c r="AG1298" s="298"/>
      <c r="AH1298" s="301" t="e">
        <f t="array" ref="AH1298">IF( $X1298, "", IF( INDEX(韻母資料表, AD1298, $AH$5) = "入聲", TRUE, FALSE) )</f>
        <v>#REF!</v>
      </c>
      <c r="AI1298" s="302" t="e">
        <f t="shared" si="523"/>
        <v>#REF!</v>
      </c>
      <c r="AJ1298" s="302" t="e">
        <f t="shared" ref="AJ1298:AJ1361" si="527">IF($U1298, "", IF($F1298="", $AI1298, $F1298))</f>
        <v>#REF!</v>
      </c>
      <c r="AK1298" s="362" t="e">
        <f t="array" ref="AK1298">IF( $X1298, "", INDEX(韻母資料表, $AD1298, $AK$5))</f>
        <v>#REF!</v>
      </c>
      <c r="AL1298" s="362" t="e">
        <f t="array" ref="AL1298">IF($X1298, "", INDEX(白話字韻母八聲調資料表, $AE1298, $AJ1298))</f>
        <v>#REF!</v>
      </c>
      <c r="AM1298" s="298"/>
      <c r="AN1298" s="362" t="e" cm="1">
        <f t="array" ref="AN1298">IF($W1298, "", INDEX(聲母資料表, $AA1298, AN$5))</f>
        <v>#REF!</v>
      </c>
      <c r="AO1298" s="367" t="e" cm="1">
        <f t="array" ref="AO1298">IF($X1298, "", INDEX(韻母資料表, $AD1298, AO$5))</f>
        <v>#REF!</v>
      </c>
      <c r="AP1298" s="362" t="e" cm="1">
        <f t="array" ref="AP1298">IF($X1298, "", INDEX(台羅韻母八聲調資料表, $AE1298, $F1298))</f>
        <v>#REF!</v>
      </c>
      <c r="AQ1298" s="298"/>
      <c r="AR1298" s="302" t="e">
        <f t="array" ref="AR1298">IF($W1298, "", INDEX(聲母資料表, $AA1298, $AR$5))</f>
        <v>#REF!</v>
      </c>
      <c r="AS1298" s="303" t="e">
        <f t="array" ref="AS1298">IF($X1298, "", INDEX(韻母資料表, $AD1298, $AS$5))</f>
        <v>#REF!</v>
      </c>
      <c r="AT1298" s="302" t="e">
        <f t="array" ref="AT1298">IF($X1298, "", INDEX(閩拼韻母八聲調資料表, $AE1298, $AJ1298))</f>
        <v>#REF!</v>
      </c>
      <c r="AV1298" s="301" t="b">
        <f t="shared" si="525"/>
        <v>0</v>
      </c>
      <c r="AW1298" s="301" t="str">
        <f>IF( $AV1298, IFERROR( IF(MATCH( $E1298, 顎音化聲母!$H$9:$H$37, 0), TRUE, FALSE), FALSE), "")</f>
        <v/>
      </c>
      <c r="AX1298" s="301" t="str">
        <f t="array" ref="AX1298">IF( AND($AV1298, $AW1298), INDEX(顎音化聲母資料表, MATCH( $D1298 &amp; $E1298, 顎音化聲母!$L$5:$L$136, 0), 3), "")</f>
        <v/>
      </c>
      <c r="AY1298" s="301" t="e">
        <f t="shared" si="524"/>
        <v>#REF!</v>
      </c>
      <c r="AZ1298" s="362" t="e">
        <f t="array" ref="AZ1298">IF($AY1298="", "", IF( $AX1298&lt;&gt;"", $AX1298,INDEX(聲母資料表, $AY1298, $AZ$5)))</f>
        <v>#REF!</v>
      </c>
      <c r="BA1298" s="362" t="e">
        <f t="array" ref="BA1298">IF($X1298, "", INDEX(方音八音反切資料表, $AE1298, $AJ1298))</f>
        <v>#REF!</v>
      </c>
    </row>
    <row r="1299" spans="2:53">
      <c r="B1299" s="307">
        <f t="shared" si="505"/>
        <v>1292</v>
      </c>
      <c r="C1299" s="404" t="e">
        <f>MID(#REF!, B1299, 1)</f>
        <v>#REF!</v>
      </c>
      <c r="D1299" s="312"/>
      <c r="E1299" s="312"/>
      <c r="F1299" s="296"/>
      <c r="G1299" s="418" t="e">
        <f t="shared" si="506"/>
        <v>#REF!</v>
      </c>
      <c r="H1299" s="269" t="e" cm="1">
        <f t="array" ref="H1299">IF( OR($U1299, NOT($V1299), $X1299), "",  $AF1299 &amp; INDEX(中文數值資料表, $AJ1299, 2) &amp; $AC1299)</f>
        <v>#REF!</v>
      </c>
      <c r="I1299" s="332" t="e">
        <f t="shared" si="507"/>
        <v>#REF!</v>
      </c>
      <c r="J1299" s="333" t="e">
        <f t="shared" si="508"/>
        <v>#REF!</v>
      </c>
      <c r="K1299" s="334" t="e">
        <f t="shared" si="509"/>
        <v>#REF!</v>
      </c>
      <c r="L1299" s="335" t="e">
        <f t="shared" si="510"/>
        <v>#REF!</v>
      </c>
      <c r="M1299" s="270" t="e">
        <f t="shared" ca="1" si="511"/>
        <v>#REF!</v>
      </c>
      <c r="N1299" s="270" t="e">
        <f t="shared" ca="1" si="512"/>
        <v>#REF!</v>
      </c>
      <c r="O1299" s="270" t="e">
        <f t="shared" ca="1" si="513"/>
        <v>#REF!</v>
      </c>
      <c r="P1299" s="270" t="e">
        <f t="shared" ca="1" si="514"/>
        <v>#REF!</v>
      </c>
      <c r="Q1299" s="270" t="e">
        <f t="shared" ca="1" si="514"/>
        <v>#REF!</v>
      </c>
      <c r="R1299" s="271" t="e">
        <f t="shared" ca="1" si="515"/>
        <v>#REF!</v>
      </c>
      <c r="S1299" s="271" t="e">
        <f t="shared" ca="1" si="516"/>
        <v>#REF!</v>
      </c>
      <c r="T1299" s="244"/>
      <c r="U1299" s="272" t="b">
        <f t="shared" si="517"/>
        <v>0</v>
      </c>
      <c r="V1299" s="272" t="e">
        <f t="shared" si="518"/>
        <v>#REF!</v>
      </c>
      <c r="W1299" s="272" t="e">
        <f t="shared" si="526"/>
        <v>#REF!</v>
      </c>
      <c r="X1299" s="272" t="e">
        <f t="shared" si="519"/>
        <v>#REF!</v>
      </c>
      <c r="Y1299" s="272" t="e">
        <f t="shared" si="520"/>
        <v>#REF!</v>
      </c>
      <c r="Z1299" s="298"/>
      <c r="AA1299" s="305" t="e">
        <f t="shared" si="521"/>
        <v>#REF!</v>
      </c>
      <c r="AB1299" s="301" t="e" cm="1">
        <f t="array" ref="AB1299">IF( $AA1299="", "", INDEX(聲母資料表, $AA1299, AB$5))</f>
        <v>#REF!</v>
      </c>
      <c r="AC1299" s="301" t="e" cm="1">
        <f t="array" ref="AC1299">IF( $AA1299="", "", INDEX(聲母資料表, $AA1299, AC$5))</f>
        <v>#REF!</v>
      </c>
      <c r="AD1299" s="305" t="e">
        <f t="shared" si="522"/>
        <v>#REF!</v>
      </c>
      <c r="AE1299" s="301" t="e" cm="1">
        <f t="array" ref="AE1299">IF( $X1299, "", INDEX(韻母資料表, AD1299, AE$5))</f>
        <v>#REF!</v>
      </c>
      <c r="AF1299" s="301" t="e" cm="1">
        <f t="array" ref="AF1299">IF( $X1299, "", INDEX(韻母資料表, AE1299, AF$5))</f>
        <v>#REF!</v>
      </c>
      <c r="AG1299" s="298"/>
      <c r="AH1299" s="301" t="e">
        <f t="array" ref="AH1299">IF( $X1299, "", IF( INDEX(韻母資料表, AD1299, $AH$5) = "入聲", TRUE, FALSE) )</f>
        <v>#REF!</v>
      </c>
      <c r="AI1299" s="302" t="e">
        <f t="shared" si="523"/>
        <v>#REF!</v>
      </c>
      <c r="AJ1299" s="302" t="e">
        <f t="shared" si="527"/>
        <v>#REF!</v>
      </c>
      <c r="AK1299" s="362" t="e">
        <f t="array" ref="AK1299">IF( $X1299, "", INDEX(韻母資料表, $AD1299, $AK$5))</f>
        <v>#REF!</v>
      </c>
      <c r="AL1299" s="362" t="e">
        <f t="array" ref="AL1299">IF($X1299, "", INDEX(白話字韻母八聲調資料表, $AE1299, $AJ1299))</f>
        <v>#REF!</v>
      </c>
      <c r="AM1299" s="298"/>
      <c r="AN1299" s="362" t="e" cm="1">
        <f t="array" ref="AN1299">IF($W1299, "", INDEX(聲母資料表, $AA1299, AN$5))</f>
        <v>#REF!</v>
      </c>
      <c r="AO1299" s="367" t="e" cm="1">
        <f t="array" ref="AO1299">IF($X1299, "", INDEX(韻母資料表, $AD1299, AO$5))</f>
        <v>#REF!</v>
      </c>
      <c r="AP1299" s="362" t="e" cm="1">
        <f t="array" ref="AP1299">IF($X1299, "", INDEX(台羅韻母八聲調資料表, $AE1299, $F1299))</f>
        <v>#REF!</v>
      </c>
      <c r="AQ1299" s="298"/>
      <c r="AR1299" s="302" t="e">
        <f t="array" ref="AR1299">IF($W1299, "", INDEX(聲母資料表, $AA1299, $AR$5))</f>
        <v>#REF!</v>
      </c>
      <c r="AS1299" s="303" t="e">
        <f t="array" ref="AS1299">IF($X1299, "", INDEX(韻母資料表, $AD1299, $AS$5))</f>
        <v>#REF!</v>
      </c>
      <c r="AT1299" s="302" t="e">
        <f t="array" ref="AT1299">IF($X1299, "", INDEX(閩拼韻母八聲調資料表, $AE1299, $AJ1299))</f>
        <v>#REF!</v>
      </c>
      <c r="AV1299" s="301" t="b">
        <f t="shared" si="525"/>
        <v>0</v>
      </c>
      <c r="AW1299" s="301" t="str">
        <f>IF( $AV1299, IFERROR( IF(MATCH( $E1299, 顎音化聲母!$H$9:$H$37, 0), TRUE, FALSE), FALSE), "")</f>
        <v/>
      </c>
      <c r="AX1299" s="301" t="str">
        <f t="array" ref="AX1299">IF( AND($AV1299, $AW1299), INDEX(顎音化聲母資料表, MATCH( $D1299 &amp; $E1299, 顎音化聲母!$L$5:$L$136, 0), 3), "")</f>
        <v/>
      </c>
      <c r="AY1299" s="301" t="e">
        <f t="shared" si="524"/>
        <v>#REF!</v>
      </c>
      <c r="AZ1299" s="362" t="e">
        <f t="array" ref="AZ1299">IF($AY1299="", "", IF( $AX1299&lt;&gt;"", $AX1299,INDEX(聲母資料表, $AY1299, $AZ$5)))</f>
        <v>#REF!</v>
      </c>
      <c r="BA1299" s="362" t="e">
        <f t="array" ref="BA1299">IF($X1299, "", INDEX(方音八音反切資料表, $AE1299, $AJ1299))</f>
        <v>#REF!</v>
      </c>
    </row>
    <row r="1300" spans="2:53">
      <c r="B1300" s="307">
        <f t="shared" si="505"/>
        <v>1293</v>
      </c>
      <c r="C1300" s="404" t="e">
        <f>MID(#REF!, B1300, 1)</f>
        <v>#REF!</v>
      </c>
      <c r="D1300" s="312"/>
      <c r="E1300" s="312"/>
      <c r="F1300" s="296"/>
      <c r="G1300" s="418" t="e">
        <f t="shared" si="506"/>
        <v>#REF!</v>
      </c>
      <c r="H1300" s="269" t="e" cm="1">
        <f t="array" ref="H1300">IF( OR($U1300, NOT($V1300), $X1300), "",  $AF1300 &amp; INDEX(中文數值資料表, $AJ1300, 2) &amp; $AC1300)</f>
        <v>#REF!</v>
      </c>
      <c r="I1300" s="332" t="e">
        <f t="shared" si="507"/>
        <v>#REF!</v>
      </c>
      <c r="J1300" s="333" t="e">
        <f t="shared" si="508"/>
        <v>#REF!</v>
      </c>
      <c r="K1300" s="334" t="e">
        <f t="shared" si="509"/>
        <v>#REF!</v>
      </c>
      <c r="L1300" s="335" t="e">
        <f t="shared" si="510"/>
        <v>#REF!</v>
      </c>
      <c r="M1300" s="270" t="e">
        <f t="shared" ca="1" si="511"/>
        <v>#REF!</v>
      </c>
      <c r="N1300" s="270" t="e">
        <f t="shared" ca="1" si="512"/>
        <v>#REF!</v>
      </c>
      <c r="O1300" s="270" t="e">
        <f t="shared" ca="1" si="513"/>
        <v>#REF!</v>
      </c>
      <c r="P1300" s="270" t="e">
        <f t="shared" ca="1" si="514"/>
        <v>#REF!</v>
      </c>
      <c r="Q1300" s="270" t="e">
        <f t="shared" ca="1" si="514"/>
        <v>#REF!</v>
      </c>
      <c r="R1300" s="271" t="e">
        <f t="shared" ca="1" si="515"/>
        <v>#REF!</v>
      </c>
      <c r="S1300" s="271" t="e">
        <f t="shared" ca="1" si="516"/>
        <v>#REF!</v>
      </c>
      <c r="T1300" s="244"/>
      <c r="U1300" s="272" t="b">
        <f t="shared" si="517"/>
        <v>0</v>
      </c>
      <c r="V1300" s="272" t="e">
        <f t="shared" si="518"/>
        <v>#REF!</v>
      </c>
      <c r="W1300" s="272" t="e">
        <f t="shared" si="526"/>
        <v>#REF!</v>
      </c>
      <c r="X1300" s="272" t="e">
        <f t="shared" si="519"/>
        <v>#REF!</v>
      </c>
      <c r="Y1300" s="272" t="e">
        <f t="shared" si="520"/>
        <v>#REF!</v>
      </c>
      <c r="Z1300" s="298"/>
      <c r="AA1300" s="305" t="e">
        <f t="shared" si="521"/>
        <v>#REF!</v>
      </c>
      <c r="AB1300" s="301" t="e" cm="1">
        <f t="array" ref="AB1300">IF( $AA1300="", "", INDEX(聲母資料表, $AA1300, AB$5))</f>
        <v>#REF!</v>
      </c>
      <c r="AC1300" s="301" t="e" cm="1">
        <f t="array" ref="AC1300">IF( $AA1300="", "", INDEX(聲母資料表, $AA1300, AC$5))</f>
        <v>#REF!</v>
      </c>
      <c r="AD1300" s="305" t="e">
        <f t="shared" si="522"/>
        <v>#REF!</v>
      </c>
      <c r="AE1300" s="301" t="e" cm="1">
        <f t="array" ref="AE1300">IF( $X1300, "", INDEX(韻母資料表, AD1300, AE$5))</f>
        <v>#REF!</v>
      </c>
      <c r="AF1300" s="301" t="e" cm="1">
        <f t="array" ref="AF1300">IF( $X1300, "", INDEX(韻母資料表, AE1300, AF$5))</f>
        <v>#REF!</v>
      </c>
      <c r="AG1300" s="298"/>
      <c r="AH1300" s="301" t="e">
        <f t="array" ref="AH1300">IF( $X1300, "", IF( INDEX(韻母資料表, AD1300, $AH$5) = "入聲", TRUE, FALSE) )</f>
        <v>#REF!</v>
      </c>
      <c r="AI1300" s="302" t="e">
        <f t="shared" si="523"/>
        <v>#REF!</v>
      </c>
      <c r="AJ1300" s="302" t="e">
        <f t="shared" si="527"/>
        <v>#REF!</v>
      </c>
      <c r="AK1300" s="362" t="e">
        <f t="array" ref="AK1300">IF( $X1300, "", INDEX(韻母資料表, $AD1300, $AK$5))</f>
        <v>#REF!</v>
      </c>
      <c r="AL1300" s="362" t="e">
        <f t="array" ref="AL1300">IF($X1300, "", INDEX(白話字韻母八聲調資料表, $AE1300, $AJ1300))</f>
        <v>#REF!</v>
      </c>
      <c r="AM1300" s="298"/>
      <c r="AN1300" s="362" t="e" cm="1">
        <f t="array" ref="AN1300">IF($W1300, "", INDEX(聲母資料表, $AA1300, AN$5))</f>
        <v>#REF!</v>
      </c>
      <c r="AO1300" s="367" t="e" cm="1">
        <f t="array" ref="AO1300">IF($X1300, "", INDEX(韻母資料表, $AD1300, AO$5))</f>
        <v>#REF!</v>
      </c>
      <c r="AP1300" s="362" t="e" cm="1">
        <f t="array" ref="AP1300">IF($X1300, "", INDEX(台羅韻母八聲調資料表, $AE1300, $F1300))</f>
        <v>#REF!</v>
      </c>
      <c r="AQ1300" s="298"/>
      <c r="AR1300" s="302" t="e">
        <f t="array" ref="AR1300">IF($W1300, "", INDEX(聲母資料表, $AA1300, $AR$5))</f>
        <v>#REF!</v>
      </c>
      <c r="AS1300" s="303" t="e">
        <f t="array" ref="AS1300">IF($X1300, "", INDEX(韻母資料表, $AD1300, $AS$5))</f>
        <v>#REF!</v>
      </c>
      <c r="AT1300" s="302" t="e">
        <f t="array" ref="AT1300">IF($X1300, "", INDEX(閩拼韻母八聲調資料表, $AE1300, $AJ1300))</f>
        <v>#REF!</v>
      </c>
      <c r="AV1300" s="301" t="b">
        <f t="shared" si="525"/>
        <v>0</v>
      </c>
      <c r="AW1300" s="301" t="str">
        <f>IF( $AV1300, IFERROR( IF(MATCH( $E1300, 顎音化聲母!$H$9:$H$37, 0), TRUE, FALSE), FALSE), "")</f>
        <v/>
      </c>
      <c r="AX1300" s="301" t="str">
        <f t="array" ref="AX1300">IF( AND($AV1300, $AW1300), INDEX(顎音化聲母資料表, MATCH( $D1300 &amp; $E1300, 顎音化聲母!$L$5:$L$136, 0), 3), "")</f>
        <v/>
      </c>
      <c r="AY1300" s="301" t="e">
        <f t="shared" si="524"/>
        <v>#REF!</v>
      </c>
      <c r="AZ1300" s="362" t="e">
        <f t="array" ref="AZ1300">IF($AY1300="", "", IF( $AX1300&lt;&gt;"", $AX1300,INDEX(聲母資料表, $AY1300, $AZ$5)))</f>
        <v>#REF!</v>
      </c>
      <c r="BA1300" s="362" t="e">
        <f t="array" ref="BA1300">IF($X1300, "", INDEX(方音八音反切資料表, $AE1300, $AJ1300))</f>
        <v>#REF!</v>
      </c>
    </row>
    <row r="1301" spans="2:53">
      <c r="B1301" s="307">
        <f t="shared" si="505"/>
        <v>1294</v>
      </c>
      <c r="C1301" s="404" t="e">
        <f>MID(#REF!, B1301, 1)</f>
        <v>#REF!</v>
      </c>
      <c r="D1301" s="312"/>
      <c r="E1301" s="312"/>
      <c r="F1301" s="296"/>
      <c r="G1301" s="418" t="e">
        <f t="shared" si="506"/>
        <v>#REF!</v>
      </c>
      <c r="H1301" s="269" t="e" cm="1">
        <f t="array" ref="H1301">IF( OR($U1301, NOT($V1301), $X1301), "",  $AF1301 &amp; INDEX(中文數值資料表, $AJ1301, 2) &amp; $AC1301)</f>
        <v>#REF!</v>
      </c>
      <c r="I1301" s="332" t="e">
        <f t="shared" si="507"/>
        <v>#REF!</v>
      </c>
      <c r="J1301" s="333" t="e">
        <f t="shared" si="508"/>
        <v>#REF!</v>
      </c>
      <c r="K1301" s="334" t="e">
        <f t="shared" si="509"/>
        <v>#REF!</v>
      </c>
      <c r="L1301" s="335" t="e">
        <f t="shared" si="510"/>
        <v>#REF!</v>
      </c>
      <c r="M1301" s="270" t="e">
        <f t="shared" ca="1" si="511"/>
        <v>#REF!</v>
      </c>
      <c r="N1301" s="270" t="e">
        <f t="shared" ca="1" si="512"/>
        <v>#REF!</v>
      </c>
      <c r="O1301" s="270" t="e">
        <f t="shared" ca="1" si="513"/>
        <v>#REF!</v>
      </c>
      <c r="P1301" s="270" t="e">
        <f t="shared" ca="1" si="514"/>
        <v>#REF!</v>
      </c>
      <c r="Q1301" s="270" t="e">
        <f t="shared" ca="1" si="514"/>
        <v>#REF!</v>
      </c>
      <c r="R1301" s="271" t="e">
        <f t="shared" ca="1" si="515"/>
        <v>#REF!</v>
      </c>
      <c r="S1301" s="271" t="e">
        <f t="shared" ca="1" si="516"/>
        <v>#REF!</v>
      </c>
      <c r="T1301" s="244"/>
      <c r="U1301" s="272" t="b">
        <f t="shared" si="517"/>
        <v>0</v>
      </c>
      <c r="V1301" s="272" t="e">
        <f t="shared" si="518"/>
        <v>#REF!</v>
      </c>
      <c r="W1301" s="272" t="e">
        <f t="shared" si="526"/>
        <v>#REF!</v>
      </c>
      <c r="X1301" s="272" t="e">
        <f t="shared" si="519"/>
        <v>#REF!</v>
      </c>
      <c r="Y1301" s="272" t="e">
        <f t="shared" si="520"/>
        <v>#REF!</v>
      </c>
      <c r="Z1301" s="298"/>
      <c r="AA1301" s="305" t="e">
        <f t="shared" si="521"/>
        <v>#REF!</v>
      </c>
      <c r="AB1301" s="301" t="e" cm="1">
        <f t="array" ref="AB1301">IF( $AA1301="", "", INDEX(聲母資料表, $AA1301, AB$5))</f>
        <v>#REF!</v>
      </c>
      <c r="AC1301" s="301" t="e" cm="1">
        <f t="array" ref="AC1301">IF( $AA1301="", "", INDEX(聲母資料表, $AA1301, AC$5))</f>
        <v>#REF!</v>
      </c>
      <c r="AD1301" s="305" t="e">
        <f t="shared" si="522"/>
        <v>#REF!</v>
      </c>
      <c r="AE1301" s="301" t="e" cm="1">
        <f t="array" ref="AE1301">IF( $X1301, "", INDEX(韻母資料表, AD1301, AE$5))</f>
        <v>#REF!</v>
      </c>
      <c r="AF1301" s="301" t="e" cm="1">
        <f t="array" ref="AF1301">IF( $X1301, "", INDEX(韻母資料表, AE1301, AF$5))</f>
        <v>#REF!</v>
      </c>
      <c r="AG1301" s="298"/>
      <c r="AH1301" s="301" t="e">
        <f t="array" ref="AH1301">IF( $X1301, "", IF( INDEX(韻母資料表, AD1301, $AH$5) = "入聲", TRUE, FALSE) )</f>
        <v>#REF!</v>
      </c>
      <c r="AI1301" s="302" t="e">
        <f t="shared" si="523"/>
        <v>#REF!</v>
      </c>
      <c r="AJ1301" s="302" t="e">
        <f t="shared" si="527"/>
        <v>#REF!</v>
      </c>
      <c r="AK1301" s="362" t="e">
        <f t="array" ref="AK1301">IF( $X1301, "", INDEX(韻母資料表, $AD1301, $AK$5))</f>
        <v>#REF!</v>
      </c>
      <c r="AL1301" s="362" t="e">
        <f t="array" ref="AL1301">IF($X1301, "", INDEX(白話字韻母八聲調資料表, $AE1301, $AJ1301))</f>
        <v>#REF!</v>
      </c>
      <c r="AM1301" s="298"/>
      <c r="AN1301" s="362" t="e" cm="1">
        <f t="array" ref="AN1301">IF($W1301, "", INDEX(聲母資料表, $AA1301, AN$5))</f>
        <v>#REF!</v>
      </c>
      <c r="AO1301" s="367" t="e" cm="1">
        <f t="array" ref="AO1301">IF($X1301, "", INDEX(韻母資料表, $AD1301, AO$5))</f>
        <v>#REF!</v>
      </c>
      <c r="AP1301" s="362" t="e" cm="1">
        <f t="array" ref="AP1301">IF($X1301, "", INDEX(台羅韻母八聲調資料表, $AE1301, $F1301))</f>
        <v>#REF!</v>
      </c>
      <c r="AQ1301" s="298"/>
      <c r="AR1301" s="302" t="e">
        <f t="array" ref="AR1301">IF($W1301, "", INDEX(聲母資料表, $AA1301, $AR$5))</f>
        <v>#REF!</v>
      </c>
      <c r="AS1301" s="303" t="e">
        <f t="array" ref="AS1301">IF($X1301, "", INDEX(韻母資料表, $AD1301, $AS$5))</f>
        <v>#REF!</v>
      </c>
      <c r="AT1301" s="302" t="e">
        <f t="array" ref="AT1301">IF($X1301, "", INDEX(閩拼韻母八聲調資料表, $AE1301, $AJ1301))</f>
        <v>#REF!</v>
      </c>
      <c r="AV1301" s="301" t="b">
        <f t="shared" si="525"/>
        <v>0</v>
      </c>
      <c r="AW1301" s="301" t="str">
        <f>IF( $AV1301, IFERROR( IF(MATCH( $E1301, 顎音化聲母!$H$9:$H$37, 0), TRUE, FALSE), FALSE), "")</f>
        <v/>
      </c>
      <c r="AX1301" s="301" t="str">
        <f t="array" ref="AX1301">IF( AND($AV1301, $AW1301), INDEX(顎音化聲母資料表, MATCH( $D1301 &amp; $E1301, 顎音化聲母!$L$5:$L$136, 0), 3), "")</f>
        <v/>
      </c>
      <c r="AY1301" s="301" t="e">
        <f t="shared" si="524"/>
        <v>#REF!</v>
      </c>
      <c r="AZ1301" s="362" t="e">
        <f t="array" ref="AZ1301">IF($AY1301="", "", IF( $AX1301&lt;&gt;"", $AX1301,INDEX(聲母資料表, $AY1301, $AZ$5)))</f>
        <v>#REF!</v>
      </c>
      <c r="BA1301" s="362" t="e">
        <f t="array" ref="BA1301">IF($X1301, "", INDEX(方音八音反切資料表, $AE1301, $AJ1301))</f>
        <v>#REF!</v>
      </c>
    </row>
    <row r="1302" spans="2:53">
      <c r="B1302" s="307">
        <f t="shared" si="505"/>
        <v>1295</v>
      </c>
      <c r="C1302" s="404" t="e">
        <f>MID(#REF!, B1302, 1)</f>
        <v>#REF!</v>
      </c>
      <c r="D1302" s="312"/>
      <c r="E1302" s="312"/>
      <c r="F1302" s="296"/>
      <c r="G1302" s="418" t="e">
        <f t="shared" si="506"/>
        <v>#REF!</v>
      </c>
      <c r="H1302" s="269" t="e" cm="1">
        <f t="array" ref="H1302">IF( OR($U1302, NOT($V1302), $X1302), "",  $AF1302 &amp; INDEX(中文數值資料表, $AJ1302, 2) &amp; $AC1302)</f>
        <v>#REF!</v>
      </c>
      <c r="I1302" s="332" t="e">
        <f t="shared" si="507"/>
        <v>#REF!</v>
      </c>
      <c r="J1302" s="333" t="e">
        <f t="shared" si="508"/>
        <v>#REF!</v>
      </c>
      <c r="K1302" s="334" t="e">
        <f t="shared" si="509"/>
        <v>#REF!</v>
      </c>
      <c r="L1302" s="335" t="e">
        <f t="shared" si="510"/>
        <v>#REF!</v>
      </c>
      <c r="M1302" s="270" t="e">
        <f t="shared" ca="1" si="511"/>
        <v>#REF!</v>
      </c>
      <c r="N1302" s="270" t="e">
        <f t="shared" ca="1" si="512"/>
        <v>#REF!</v>
      </c>
      <c r="O1302" s="270" t="e">
        <f t="shared" ca="1" si="513"/>
        <v>#REF!</v>
      </c>
      <c r="P1302" s="270" t="e">
        <f t="shared" ca="1" si="514"/>
        <v>#REF!</v>
      </c>
      <c r="Q1302" s="270" t="e">
        <f t="shared" ca="1" si="514"/>
        <v>#REF!</v>
      </c>
      <c r="R1302" s="271" t="e">
        <f t="shared" ca="1" si="515"/>
        <v>#REF!</v>
      </c>
      <c r="S1302" s="271" t="e">
        <f t="shared" ca="1" si="516"/>
        <v>#REF!</v>
      </c>
      <c r="T1302" s="244"/>
      <c r="U1302" s="272" t="b">
        <f t="shared" si="517"/>
        <v>0</v>
      </c>
      <c r="V1302" s="272" t="e">
        <f t="shared" si="518"/>
        <v>#REF!</v>
      </c>
      <c r="W1302" s="272" t="e">
        <f t="shared" si="526"/>
        <v>#REF!</v>
      </c>
      <c r="X1302" s="272" t="e">
        <f t="shared" si="519"/>
        <v>#REF!</v>
      </c>
      <c r="Y1302" s="272" t="e">
        <f t="shared" si="520"/>
        <v>#REF!</v>
      </c>
      <c r="Z1302" s="298"/>
      <c r="AA1302" s="305" t="e">
        <f t="shared" si="521"/>
        <v>#REF!</v>
      </c>
      <c r="AB1302" s="301" t="e" cm="1">
        <f t="array" ref="AB1302">IF( $AA1302="", "", INDEX(聲母資料表, $AA1302, AB$5))</f>
        <v>#REF!</v>
      </c>
      <c r="AC1302" s="301" t="e" cm="1">
        <f t="array" ref="AC1302">IF( $AA1302="", "", INDEX(聲母資料表, $AA1302, AC$5))</f>
        <v>#REF!</v>
      </c>
      <c r="AD1302" s="305" t="e">
        <f t="shared" si="522"/>
        <v>#REF!</v>
      </c>
      <c r="AE1302" s="301" t="e" cm="1">
        <f t="array" ref="AE1302">IF( $X1302, "", INDEX(韻母資料表, AD1302, AE$5))</f>
        <v>#REF!</v>
      </c>
      <c r="AF1302" s="301" t="e" cm="1">
        <f t="array" ref="AF1302">IF( $X1302, "", INDEX(韻母資料表, AE1302, AF$5))</f>
        <v>#REF!</v>
      </c>
      <c r="AG1302" s="298"/>
      <c r="AH1302" s="301" t="e">
        <f t="array" ref="AH1302">IF( $X1302, "", IF( INDEX(韻母資料表, AD1302, $AH$5) = "入聲", TRUE, FALSE) )</f>
        <v>#REF!</v>
      </c>
      <c r="AI1302" s="302" t="e">
        <f t="shared" si="523"/>
        <v>#REF!</v>
      </c>
      <c r="AJ1302" s="302" t="e">
        <f t="shared" si="527"/>
        <v>#REF!</v>
      </c>
      <c r="AK1302" s="362" t="e">
        <f t="array" ref="AK1302">IF( $X1302, "", INDEX(韻母資料表, $AD1302, $AK$5))</f>
        <v>#REF!</v>
      </c>
      <c r="AL1302" s="362" t="e">
        <f t="array" ref="AL1302">IF($X1302, "", INDEX(白話字韻母八聲調資料表, $AE1302, $AJ1302))</f>
        <v>#REF!</v>
      </c>
      <c r="AM1302" s="298"/>
      <c r="AN1302" s="362" t="e" cm="1">
        <f t="array" ref="AN1302">IF($W1302, "", INDEX(聲母資料表, $AA1302, AN$5))</f>
        <v>#REF!</v>
      </c>
      <c r="AO1302" s="367" t="e" cm="1">
        <f t="array" ref="AO1302">IF($X1302, "", INDEX(韻母資料表, $AD1302, AO$5))</f>
        <v>#REF!</v>
      </c>
      <c r="AP1302" s="362" t="e" cm="1">
        <f t="array" ref="AP1302">IF($X1302, "", INDEX(台羅韻母八聲調資料表, $AE1302, $F1302))</f>
        <v>#REF!</v>
      </c>
      <c r="AQ1302" s="298"/>
      <c r="AR1302" s="302" t="e">
        <f t="array" ref="AR1302">IF($W1302, "", INDEX(聲母資料表, $AA1302, $AR$5))</f>
        <v>#REF!</v>
      </c>
      <c r="AS1302" s="303" t="e">
        <f t="array" ref="AS1302">IF($X1302, "", INDEX(韻母資料表, $AD1302, $AS$5))</f>
        <v>#REF!</v>
      </c>
      <c r="AT1302" s="302" t="e">
        <f t="array" ref="AT1302">IF($X1302, "", INDEX(閩拼韻母八聲調資料表, $AE1302, $AJ1302))</f>
        <v>#REF!</v>
      </c>
      <c r="AV1302" s="301" t="b">
        <f t="shared" si="525"/>
        <v>0</v>
      </c>
      <c r="AW1302" s="301" t="str">
        <f>IF( $AV1302, IFERROR( IF(MATCH( $E1302, 顎音化聲母!$H$9:$H$37, 0), TRUE, FALSE), FALSE), "")</f>
        <v/>
      </c>
      <c r="AX1302" s="301" t="str">
        <f t="array" ref="AX1302">IF( AND($AV1302, $AW1302), INDEX(顎音化聲母資料表, MATCH( $D1302 &amp; $E1302, 顎音化聲母!$L$5:$L$136, 0), 3), "")</f>
        <v/>
      </c>
      <c r="AY1302" s="301" t="e">
        <f t="shared" si="524"/>
        <v>#REF!</v>
      </c>
      <c r="AZ1302" s="362" t="e">
        <f t="array" ref="AZ1302">IF($AY1302="", "", IF( $AX1302&lt;&gt;"", $AX1302,INDEX(聲母資料表, $AY1302, $AZ$5)))</f>
        <v>#REF!</v>
      </c>
      <c r="BA1302" s="362" t="e">
        <f t="array" ref="BA1302">IF($X1302, "", INDEX(方音八音反切資料表, $AE1302, $AJ1302))</f>
        <v>#REF!</v>
      </c>
    </row>
    <row r="1303" spans="2:53">
      <c r="B1303" s="307">
        <f t="shared" si="505"/>
        <v>1296</v>
      </c>
      <c r="C1303" s="404" t="e">
        <f>MID(#REF!, B1303, 1)</f>
        <v>#REF!</v>
      </c>
      <c r="D1303" s="312"/>
      <c r="E1303" s="312"/>
      <c r="F1303" s="296"/>
      <c r="G1303" s="418" t="e">
        <f t="shared" si="506"/>
        <v>#REF!</v>
      </c>
      <c r="H1303" s="269" t="e" cm="1">
        <f t="array" ref="H1303">IF( OR($U1303, NOT($V1303), $X1303), "",  $AF1303 &amp; INDEX(中文數值資料表, $AJ1303, 2) &amp; $AC1303)</f>
        <v>#REF!</v>
      </c>
      <c r="I1303" s="332" t="e">
        <f t="shared" si="507"/>
        <v>#REF!</v>
      </c>
      <c r="J1303" s="333" t="e">
        <f t="shared" si="508"/>
        <v>#REF!</v>
      </c>
      <c r="K1303" s="334" t="e">
        <f t="shared" si="509"/>
        <v>#REF!</v>
      </c>
      <c r="L1303" s="335" t="e">
        <f t="shared" si="510"/>
        <v>#REF!</v>
      </c>
      <c r="M1303" s="270" t="e">
        <f t="shared" ca="1" si="511"/>
        <v>#REF!</v>
      </c>
      <c r="N1303" s="270" t="e">
        <f t="shared" ca="1" si="512"/>
        <v>#REF!</v>
      </c>
      <c r="O1303" s="270" t="e">
        <f t="shared" ca="1" si="513"/>
        <v>#REF!</v>
      </c>
      <c r="P1303" s="270" t="e">
        <f t="shared" ca="1" si="514"/>
        <v>#REF!</v>
      </c>
      <c r="Q1303" s="270" t="e">
        <f t="shared" ca="1" si="514"/>
        <v>#REF!</v>
      </c>
      <c r="R1303" s="271" t="e">
        <f t="shared" ca="1" si="515"/>
        <v>#REF!</v>
      </c>
      <c r="S1303" s="271" t="e">
        <f t="shared" ca="1" si="516"/>
        <v>#REF!</v>
      </c>
      <c r="T1303" s="244"/>
      <c r="U1303" s="272" t="b">
        <f t="shared" si="517"/>
        <v>0</v>
      </c>
      <c r="V1303" s="272" t="e">
        <f t="shared" si="518"/>
        <v>#REF!</v>
      </c>
      <c r="W1303" s="272" t="e">
        <f t="shared" si="526"/>
        <v>#REF!</v>
      </c>
      <c r="X1303" s="272" t="e">
        <f t="shared" si="519"/>
        <v>#REF!</v>
      </c>
      <c r="Y1303" s="272" t="e">
        <f t="shared" si="520"/>
        <v>#REF!</v>
      </c>
      <c r="Z1303" s="298"/>
      <c r="AA1303" s="305" t="e">
        <f t="shared" si="521"/>
        <v>#REF!</v>
      </c>
      <c r="AB1303" s="301" t="e" cm="1">
        <f t="array" ref="AB1303">IF( $AA1303="", "", INDEX(聲母資料表, $AA1303, AB$5))</f>
        <v>#REF!</v>
      </c>
      <c r="AC1303" s="301" t="e" cm="1">
        <f t="array" ref="AC1303">IF( $AA1303="", "", INDEX(聲母資料表, $AA1303, AC$5))</f>
        <v>#REF!</v>
      </c>
      <c r="AD1303" s="305" t="e">
        <f t="shared" si="522"/>
        <v>#REF!</v>
      </c>
      <c r="AE1303" s="301" t="e" cm="1">
        <f t="array" ref="AE1303">IF( $X1303, "", INDEX(韻母資料表, AD1303, AE$5))</f>
        <v>#REF!</v>
      </c>
      <c r="AF1303" s="301" t="e" cm="1">
        <f t="array" ref="AF1303">IF( $X1303, "", INDEX(韻母資料表, AE1303, AF$5))</f>
        <v>#REF!</v>
      </c>
      <c r="AG1303" s="298"/>
      <c r="AH1303" s="301" t="e">
        <f t="array" ref="AH1303">IF( $X1303, "", IF( INDEX(韻母資料表, AD1303, $AH$5) = "入聲", TRUE, FALSE) )</f>
        <v>#REF!</v>
      </c>
      <c r="AI1303" s="302" t="e">
        <f t="shared" si="523"/>
        <v>#REF!</v>
      </c>
      <c r="AJ1303" s="302" t="e">
        <f t="shared" si="527"/>
        <v>#REF!</v>
      </c>
      <c r="AK1303" s="362" t="e">
        <f t="array" ref="AK1303">IF( $X1303, "", INDEX(韻母資料表, $AD1303, $AK$5))</f>
        <v>#REF!</v>
      </c>
      <c r="AL1303" s="362" t="e">
        <f t="array" ref="AL1303">IF($X1303, "", INDEX(白話字韻母八聲調資料表, $AE1303, $AJ1303))</f>
        <v>#REF!</v>
      </c>
      <c r="AM1303" s="298"/>
      <c r="AN1303" s="362" t="e" cm="1">
        <f t="array" ref="AN1303">IF($W1303, "", INDEX(聲母資料表, $AA1303, AN$5))</f>
        <v>#REF!</v>
      </c>
      <c r="AO1303" s="367" t="e" cm="1">
        <f t="array" ref="AO1303">IF($X1303, "", INDEX(韻母資料表, $AD1303, AO$5))</f>
        <v>#REF!</v>
      </c>
      <c r="AP1303" s="362" t="e" cm="1">
        <f t="array" ref="AP1303">IF($X1303, "", INDEX(台羅韻母八聲調資料表, $AE1303, $F1303))</f>
        <v>#REF!</v>
      </c>
      <c r="AQ1303" s="298"/>
      <c r="AR1303" s="302" t="e">
        <f t="array" ref="AR1303">IF($W1303, "", INDEX(聲母資料表, $AA1303, $AR$5))</f>
        <v>#REF!</v>
      </c>
      <c r="AS1303" s="303" t="e">
        <f t="array" ref="AS1303">IF($X1303, "", INDEX(韻母資料表, $AD1303, $AS$5))</f>
        <v>#REF!</v>
      </c>
      <c r="AT1303" s="302" t="e">
        <f t="array" ref="AT1303">IF($X1303, "", INDEX(閩拼韻母八聲調資料表, $AE1303, $AJ1303))</f>
        <v>#REF!</v>
      </c>
      <c r="AV1303" s="301" t="b">
        <f t="shared" si="525"/>
        <v>0</v>
      </c>
      <c r="AW1303" s="301" t="str">
        <f>IF( $AV1303, IFERROR( IF(MATCH( $E1303, 顎音化聲母!$H$9:$H$37, 0), TRUE, FALSE), FALSE), "")</f>
        <v/>
      </c>
      <c r="AX1303" s="301" t="str">
        <f t="array" ref="AX1303">IF( AND($AV1303, $AW1303), INDEX(顎音化聲母資料表, MATCH( $D1303 &amp; $E1303, 顎音化聲母!$L$5:$L$136, 0), 3), "")</f>
        <v/>
      </c>
      <c r="AY1303" s="301" t="e">
        <f t="shared" si="524"/>
        <v>#REF!</v>
      </c>
      <c r="AZ1303" s="362" t="e">
        <f t="array" ref="AZ1303">IF($AY1303="", "", IF( $AX1303&lt;&gt;"", $AX1303,INDEX(聲母資料表, $AY1303, $AZ$5)))</f>
        <v>#REF!</v>
      </c>
      <c r="BA1303" s="362" t="e">
        <f t="array" ref="BA1303">IF($X1303, "", INDEX(方音八音反切資料表, $AE1303, $AJ1303))</f>
        <v>#REF!</v>
      </c>
    </row>
    <row r="1304" spans="2:53">
      <c r="B1304" s="307">
        <f t="shared" si="505"/>
        <v>1297</v>
      </c>
      <c r="C1304" s="404" t="e">
        <f>MID(#REF!, B1304, 1)</f>
        <v>#REF!</v>
      </c>
      <c r="D1304" s="312"/>
      <c r="E1304" s="312"/>
      <c r="F1304" s="296"/>
      <c r="G1304" s="418" t="e">
        <f t="shared" si="506"/>
        <v>#REF!</v>
      </c>
      <c r="H1304" s="269" t="e" cm="1">
        <f t="array" ref="H1304">IF( OR($U1304, NOT($V1304), $X1304), "",  $AF1304 &amp; INDEX(中文數值資料表, $AJ1304, 2) &amp; $AC1304)</f>
        <v>#REF!</v>
      </c>
      <c r="I1304" s="332" t="e">
        <f t="shared" si="507"/>
        <v>#REF!</v>
      </c>
      <c r="J1304" s="333" t="e">
        <f t="shared" si="508"/>
        <v>#REF!</v>
      </c>
      <c r="K1304" s="334" t="e">
        <f t="shared" si="509"/>
        <v>#REF!</v>
      </c>
      <c r="L1304" s="335" t="e">
        <f t="shared" si="510"/>
        <v>#REF!</v>
      </c>
      <c r="M1304" s="270" t="e">
        <f t="shared" ca="1" si="511"/>
        <v>#REF!</v>
      </c>
      <c r="N1304" s="270" t="e">
        <f t="shared" ca="1" si="512"/>
        <v>#REF!</v>
      </c>
      <c r="O1304" s="270" t="e">
        <f t="shared" ca="1" si="513"/>
        <v>#REF!</v>
      </c>
      <c r="P1304" s="270" t="e">
        <f t="shared" ca="1" si="514"/>
        <v>#REF!</v>
      </c>
      <c r="Q1304" s="270" t="e">
        <f t="shared" ca="1" si="514"/>
        <v>#REF!</v>
      </c>
      <c r="R1304" s="271" t="e">
        <f t="shared" ca="1" si="515"/>
        <v>#REF!</v>
      </c>
      <c r="S1304" s="271" t="e">
        <f t="shared" ca="1" si="516"/>
        <v>#REF!</v>
      </c>
      <c r="T1304" s="244"/>
      <c r="U1304" s="272" t="b">
        <f t="shared" si="517"/>
        <v>0</v>
      </c>
      <c r="V1304" s="272" t="e">
        <f t="shared" si="518"/>
        <v>#REF!</v>
      </c>
      <c r="W1304" s="272" t="e">
        <f t="shared" si="526"/>
        <v>#REF!</v>
      </c>
      <c r="X1304" s="272" t="e">
        <f t="shared" si="519"/>
        <v>#REF!</v>
      </c>
      <c r="Y1304" s="272" t="e">
        <f t="shared" si="520"/>
        <v>#REF!</v>
      </c>
      <c r="Z1304" s="298"/>
      <c r="AA1304" s="305" t="e">
        <f t="shared" si="521"/>
        <v>#REF!</v>
      </c>
      <c r="AB1304" s="301" t="e" cm="1">
        <f t="array" ref="AB1304">IF( $AA1304="", "", INDEX(聲母資料表, $AA1304, AB$5))</f>
        <v>#REF!</v>
      </c>
      <c r="AC1304" s="301" t="e" cm="1">
        <f t="array" ref="AC1304">IF( $AA1304="", "", INDEX(聲母資料表, $AA1304, AC$5))</f>
        <v>#REF!</v>
      </c>
      <c r="AD1304" s="305" t="e">
        <f t="shared" si="522"/>
        <v>#REF!</v>
      </c>
      <c r="AE1304" s="301" t="e" cm="1">
        <f t="array" ref="AE1304">IF( $X1304, "", INDEX(韻母資料表, AD1304, AE$5))</f>
        <v>#REF!</v>
      </c>
      <c r="AF1304" s="301" t="e" cm="1">
        <f t="array" ref="AF1304">IF( $X1304, "", INDEX(韻母資料表, AE1304, AF$5))</f>
        <v>#REF!</v>
      </c>
      <c r="AG1304" s="298"/>
      <c r="AH1304" s="301" t="e">
        <f t="array" ref="AH1304">IF( $X1304, "", IF( INDEX(韻母資料表, AD1304, $AH$5) = "入聲", TRUE, FALSE) )</f>
        <v>#REF!</v>
      </c>
      <c r="AI1304" s="302" t="e">
        <f t="shared" si="523"/>
        <v>#REF!</v>
      </c>
      <c r="AJ1304" s="302" t="e">
        <f t="shared" si="527"/>
        <v>#REF!</v>
      </c>
      <c r="AK1304" s="362" t="e">
        <f t="array" ref="AK1304">IF( $X1304, "", INDEX(韻母資料表, $AD1304, $AK$5))</f>
        <v>#REF!</v>
      </c>
      <c r="AL1304" s="362" t="e">
        <f t="array" ref="AL1304">IF($X1304, "", INDEX(白話字韻母八聲調資料表, $AE1304, $AJ1304))</f>
        <v>#REF!</v>
      </c>
      <c r="AM1304" s="298"/>
      <c r="AN1304" s="362" t="e" cm="1">
        <f t="array" ref="AN1304">IF($W1304, "", INDEX(聲母資料表, $AA1304, AN$5))</f>
        <v>#REF!</v>
      </c>
      <c r="AO1304" s="367" t="e" cm="1">
        <f t="array" ref="AO1304">IF($X1304, "", INDEX(韻母資料表, $AD1304, AO$5))</f>
        <v>#REF!</v>
      </c>
      <c r="AP1304" s="362" t="e" cm="1">
        <f t="array" ref="AP1304">IF($X1304, "", INDEX(台羅韻母八聲調資料表, $AE1304, $F1304))</f>
        <v>#REF!</v>
      </c>
      <c r="AQ1304" s="298"/>
      <c r="AR1304" s="302" t="e">
        <f t="array" ref="AR1304">IF($W1304, "", INDEX(聲母資料表, $AA1304, $AR$5))</f>
        <v>#REF!</v>
      </c>
      <c r="AS1304" s="303" t="e">
        <f t="array" ref="AS1304">IF($X1304, "", INDEX(韻母資料表, $AD1304, $AS$5))</f>
        <v>#REF!</v>
      </c>
      <c r="AT1304" s="302" t="e">
        <f t="array" ref="AT1304">IF($X1304, "", INDEX(閩拼韻母八聲調資料表, $AE1304, $AJ1304))</f>
        <v>#REF!</v>
      </c>
      <c r="AV1304" s="301" t="b">
        <f t="shared" si="525"/>
        <v>0</v>
      </c>
      <c r="AW1304" s="301" t="str">
        <f>IF( $AV1304, IFERROR( IF(MATCH( $E1304, 顎音化聲母!$H$9:$H$37, 0), TRUE, FALSE), FALSE), "")</f>
        <v/>
      </c>
      <c r="AX1304" s="301" t="str">
        <f t="array" ref="AX1304">IF( AND($AV1304, $AW1304), INDEX(顎音化聲母資料表, MATCH( $D1304 &amp; $E1304, 顎音化聲母!$L$5:$L$136, 0), 3), "")</f>
        <v/>
      </c>
      <c r="AY1304" s="301" t="e">
        <f t="shared" si="524"/>
        <v>#REF!</v>
      </c>
      <c r="AZ1304" s="362" t="e">
        <f t="array" ref="AZ1304">IF($AY1304="", "", IF( $AX1304&lt;&gt;"", $AX1304,INDEX(聲母資料表, $AY1304, $AZ$5)))</f>
        <v>#REF!</v>
      </c>
      <c r="BA1304" s="362" t="e">
        <f t="array" ref="BA1304">IF($X1304, "", INDEX(方音八音反切資料表, $AE1304, $AJ1304))</f>
        <v>#REF!</v>
      </c>
    </row>
    <row r="1305" spans="2:53">
      <c r="B1305" s="307">
        <f t="shared" si="505"/>
        <v>1298</v>
      </c>
      <c r="C1305" s="404" t="e">
        <f>MID(#REF!, B1305, 1)</f>
        <v>#REF!</v>
      </c>
      <c r="D1305" s="312"/>
      <c r="E1305" s="312"/>
      <c r="F1305" s="296"/>
      <c r="G1305" s="418" t="e">
        <f t="shared" si="506"/>
        <v>#REF!</v>
      </c>
      <c r="H1305" s="269" t="e" cm="1">
        <f t="array" ref="H1305">IF( OR($U1305, NOT($V1305), $X1305), "",  $AF1305 &amp; INDEX(中文數值資料表, $AJ1305, 2) &amp; $AC1305)</f>
        <v>#REF!</v>
      </c>
      <c r="I1305" s="332" t="e">
        <f t="shared" si="507"/>
        <v>#REF!</v>
      </c>
      <c r="J1305" s="333" t="e">
        <f t="shared" si="508"/>
        <v>#REF!</v>
      </c>
      <c r="K1305" s="334" t="e">
        <f t="shared" si="509"/>
        <v>#REF!</v>
      </c>
      <c r="L1305" s="335" t="e">
        <f t="shared" si="510"/>
        <v>#REF!</v>
      </c>
      <c r="M1305" s="270" t="e">
        <f t="shared" ca="1" si="511"/>
        <v>#REF!</v>
      </c>
      <c r="N1305" s="270" t="e">
        <f t="shared" ca="1" si="512"/>
        <v>#REF!</v>
      </c>
      <c r="O1305" s="270" t="e">
        <f t="shared" ca="1" si="513"/>
        <v>#REF!</v>
      </c>
      <c r="P1305" s="270" t="e">
        <f t="shared" ca="1" si="514"/>
        <v>#REF!</v>
      </c>
      <c r="Q1305" s="270" t="e">
        <f t="shared" ca="1" si="514"/>
        <v>#REF!</v>
      </c>
      <c r="R1305" s="271" t="e">
        <f t="shared" ca="1" si="515"/>
        <v>#REF!</v>
      </c>
      <c r="S1305" s="271" t="e">
        <f t="shared" ca="1" si="516"/>
        <v>#REF!</v>
      </c>
      <c r="T1305" s="244"/>
      <c r="U1305" s="272" t="b">
        <f t="shared" si="517"/>
        <v>0</v>
      </c>
      <c r="V1305" s="272" t="e">
        <f t="shared" si="518"/>
        <v>#REF!</v>
      </c>
      <c r="W1305" s="272" t="e">
        <f t="shared" si="526"/>
        <v>#REF!</v>
      </c>
      <c r="X1305" s="272" t="e">
        <f t="shared" si="519"/>
        <v>#REF!</v>
      </c>
      <c r="Y1305" s="272" t="e">
        <f t="shared" si="520"/>
        <v>#REF!</v>
      </c>
      <c r="Z1305" s="298"/>
      <c r="AA1305" s="305" t="e">
        <f t="shared" si="521"/>
        <v>#REF!</v>
      </c>
      <c r="AB1305" s="301" t="e" cm="1">
        <f t="array" ref="AB1305">IF( $AA1305="", "", INDEX(聲母資料表, $AA1305, AB$5))</f>
        <v>#REF!</v>
      </c>
      <c r="AC1305" s="301" t="e" cm="1">
        <f t="array" ref="AC1305">IF( $AA1305="", "", INDEX(聲母資料表, $AA1305, AC$5))</f>
        <v>#REF!</v>
      </c>
      <c r="AD1305" s="305" t="e">
        <f t="shared" si="522"/>
        <v>#REF!</v>
      </c>
      <c r="AE1305" s="301" t="e" cm="1">
        <f t="array" ref="AE1305">IF( $X1305, "", INDEX(韻母資料表, AD1305, AE$5))</f>
        <v>#REF!</v>
      </c>
      <c r="AF1305" s="301" t="e" cm="1">
        <f t="array" ref="AF1305">IF( $X1305, "", INDEX(韻母資料表, AE1305, AF$5))</f>
        <v>#REF!</v>
      </c>
      <c r="AG1305" s="298"/>
      <c r="AH1305" s="301" t="e">
        <f t="array" ref="AH1305">IF( $X1305, "", IF( INDEX(韻母資料表, AD1305, $AH$5) = "入聲", TRUE, FALSE) )</f>
        <v>#REF!</v>
      </c>
      <c r="AI1305" s="302" t="e">
        <f t="shared" si="523"/>
        <v>#REF!</v>
      </c>
      <c r="AJ1305" s="302" t="e">
        <f t="shared" si="527"/>
        <v>#REF!</v>
      </c>
      <c r="AK1305" s="362" t="e">
        <f t="array" ref="AK1305">IF( $X1305, "", INDEX(韻母資料表, $AD1305, $AK$5))</f>
        <v>#REF!</v>
      </c>
      <c r="AL1305" s="362" t="e">
        <f t="array" ref="AL1305">IF($X1305, "", INDEX(白話字韻母八聲調資料表, $AE1305, $AJ1305))</f>
        <v>#REF!</v>
      </c>
      <c r="AM1305" s="298"/>
      <c r="AN1305" s="362" t="e" cm="1">
        <f t="array" ref="AN1305">IF($W1305, "", INDEX(聲母資料表, $AA1305, AN$5))</f>
        <v>#REF!</v>
      </c>
      <c r="AO1305" s="367" t="e" cm="1">
        <f t="array" ref="AO1305">IF($X1305, "", INDEX(韻母資料表, $AD1305, AO$5))</f>
        <v>#REF!</v>
      </c>
      <c r="AP1305" s="362" t="e" cm="1">
        <f t="array" ref="AP1305">IF($X1305, "", INDEX(台羅韻母八聲調資料表, $AE1305, $F1305))</f>
        <v>#REF!</v>
      </c>
      <c r="AQ1305" s="298"/>
      <c r="AR1305" s="302" t="e">
        <f t="array" ref="AR1305">IF($W1305, "", INDEX(聲母資料表, $AA1305, $AR$5))</f>
        <v>#REF!</v>
      </c>
      <c r="AS1305" s="303" t="e">
        <f t="array" ref="AS1305">IF($X1305, "", INDEX(韻母資料表, $AD1305, $AS$5))</f>
        <v>#REF!</v>
      </c>
      <c r="AT1305" s="302" t="e">
        <f t="array" ref="AT1305">IF($X1305, "", INDEX(閩拼韻母八聲調資料表, $AE1305, $AJ1305))</f>
        <v>#REF!</v>
      </c>
      <c r="AV1305" s="301" t="b">
        <f t="shared" si="525"/>
        <v>0</v>
      </c>
      <c r="AW1305" s="301" t="str">
        <f>IF( $AV1305, IFERROR( IF(MATCH( $E1305, 顎音化聲母!$H$9:$H$37, 0), TRUE, FALSE), FALSE), "")</f>
        <v/>
      </c>
      <c r="AX1305" s="301" t="str">
        <f t="array" ref="AX1305">IF( AND($AV1305, $AW1305), INDEX(顎音化聲母資料表, MATCH( $D1305 &amp; $E1305, 顎音化聲母!$L$5:$L$136, 0), 3), "")</f>
        <v/>
      </c>
      <c r="AY1305" s="301" t="e">
        <f t="shared" si="524"/>
        <v>#REF!</v>
      </c>
      <c r="AZ1305" s="362" t="e">
        <f t="array" ref="AZ1305">IF($AY1305="", "", IF( $AX1305&lt;&gt;"", $AX1305,INDEX(聲母資料表, $AY1305, $AZ$5)))</f>
        <v>#REF!</v>
      </c>
      <c r="BA1305" s="362" t="e">
        <f t="array" ref="BA1305">IF($X1305, "", INDEX(方音八音反切資料表, $AE1305, $AJ1305))</f>
        <v>#REF!</v>
      </c>
    </row>
    <row r="1306" spans="2:53">
      <c r="B1306" s="307">
        <f t="shared" si="505"/>
        <v>1299</v>
      </c>
      <c r="C1306" s="404" t="e">
        <f>MID(#REF!, B1306, 1)</f>
        <v>#REF!</v>
      </c>
      <c r="D1306" s="312"/>
      <c r="E1306" s="312"/>
      <c r="F1306" s="296"/>
      <c r="G1306" s="418" t="e">
        <f t="shared" si="506"/>
        <v>#REF!</v>
      </c>
      <c r="H1306" s="269" t="e" cm="1">
        <f t="array" ref="H1306">IF( OR($U1306, NOT($V1306), $X1306), "",  $AF1306 &amp; INDEX(中文數值資料表, $AJ1306, 2) &amp; $AC1306)</f>
        <v>#REF!</v>
      </c>
      <c r="I1306" s="332" t="e">
        <f t="shared" si="507"/>
        <v>#REF!</v>
      </c>
      <c r="J1306" s="333" t="e">
        <f t="shared" si="508"/>
        <v>#REF!</v>
      </c>
      <c r="K1306" s="334" t="e">
        <f t="shared" si="509"/>
        <v>#REF!</v>
      </c>
      <c r="L1306" s="335" t="e">
        <f t="shared" si="510"/>
        <v>#REF!</v>
      </c>
      <c r="M1306" s="270" t="e">
        <f t="shared" ca="1" si="511"/>
        <v>#REF!</v>
      </c>
      <c r="N1306" s="270" t="e">
        <f t="shared" ca="1" si="512"/>
        <v>#REF!</v>
      </c>
      <c r="O1306" s="270" t="e">
        <f t="shared" ca="1" si="513"/>
        <v>#REF!</v>
      </c>
      <c r="P1306" s="270" t="e">
        <f t="shared" ca="1" si="514"/>
        <v>#REF!</v>
      </c>
      <c r="Q1306" s="270" t="e">
        <f t="shared" ca="1" si="514"/>
        <v>#REF!</v>
      </c>
      <c r="R1306" s="271" t="e">
        <f t="shared" ca="1" si="515"/>
        <v>#REF!</v>
      </c>
      <c r="S1306" s="271" t="e">
        <f t="shared" ca="1" si="516"/>
        <v>#REF!</v>
      </c>
      <c r="T1306" s="244"/>
      <c r="U1306" s="272" t="b">
        <f t="shared" si="517"/>
        <v>0</v>
      </c>
      <c r="V1306" s="272" t="e">
        <f t="shared" si="518"/>
        <v>#REF!</v>
      </c>
      <c r="W1306" s="272" t="e">
        <f t="shared" si="526"/>
        <v>#REF!</v>
      </c>
      <c r="X1306" s="272" t="e">
        <f t="shared" si="519"/>
        <v>#REF!</v>
      </c>
      <c r="Y1306" s="272" t="e">
        <f t="shared" si="520"/>
        <v>#REF!</v>
      </c>
      <c r="Z1306" s="298"/>
      <c r="AA1306" s="305" t="e">
        <f t="shared" si="521"/>
        <v>#REF!</v>
      </c>
      <c r="AB1306" s="301" t="e" cm="1">
        <f t="array" ref="AB1306">IF( $AA1306="", "", INDEX(聲母資料表, $AA1306, AB$5))</f>
        <v>#REF!</v>
      </c>
      <c r="AC1306" s="301" t="e" cm="1">
        <f t="array" ref="AC1306">IF( $AA1306="", "", INDEX(聲母資料表, $AA1306, AC$5))</f>
        <v>#REF!</v>
      </c>
      <c r="AD1306" s="305" t="e">
        <f t="shared" si="522"/>
        <v>#REF!</v>
      </c>
      <c r="AE1306" s="301" t="e" cm="1">
        <f t="array" ref="AE1306">IF( $X1306, "", INDEX(韻母資料表, AD1306, AE$5))</f>
        <v>#REF!</v>
      </c>
      <c r="AF1306" s="301" t="e" cm="1">
        <f t="array" ref="AF1306">IF( $X1306, "", INDEX(韻母資料表, AE1306, AF$5))</f>
        <v>#REF!</v>
      </c>
      <c r="AG1306" s="298"/>
      <c r="AH1306" s="301" t="e">
        <f t="array" ref="AH1306">IF( $X1306, "", IF( INDEX(韻母資料表, AD1306, $AH$5) = "入聲", TRUE, FALSE) )</f>
        <v>#REF!</v>
      </c>
      <c r="AI1306" s="302" t="e">
        <f t="shared" si="523"/>
        <v>#REF!</v>
      </c>
      <c r="AJ1306" s="302" t="e">
        <f t="shared" si="527"/>
        <v>#REF!</v>
      </c>
      <c r="AK1306" s="362" t="e">
        <f t="array" ref="AK1306">IF( $X1306, "", INDEX(韻母資料表, $AD1306, $AK$5))</f>
        <v>#REF!</v>
      </c>
      <c r="AL1306" s="362" t="e">
        <f t="array" ref="AL1306">IF($X1306, "", INDEX(白話字韻母八聲調資料表, $AE1306, $AJ1306))</f>
        <v>#REF!</v>
      </c>
      <c r="AM1306" s="298"/>
      <c r="AN1306" s="362" t="e" cm="1">
        <f t="array" ref="AN1306">IF($W1306, "", INDEX(聲母資料表, $AA1306, AN$5))</f>
        <v>#REF!</v>
      </c>
      <c r="AO1306" s="367" t="e" cm="1">
        <f t="array" ref="AO1306">IF($X1306, "", INDEX(韻母資料表, $AD1306, AO$5))</f>
        <v>#REF!</v>
      </c>
      <c r="AP1306" s="362" t="e" cm="1">
        <f t="array" ref="AP1306">IF($X1306, "", INDEX(台羅韻母八聲調資料表, $AE1306, $F1306))</f>
        <v>#REF!</v>
      </c>
      <c r="AQ1306" s="298"/>
      <c r="AR1306" s="302" t="e">
        <f t="array" ref="AR1306">IF($W1306, "", INDEX(聲母資料表, $AA1306, $AR$5))</f>
        <v>#REF!</v>
      </c>
      <c r="AS1306" s="303" t="e">
        <f t="array" ref="AS1306">IF($X1306, "", INDEX(韻母資料表, $AD1306, $AS$5))</f>
        <v>#REF!</v>
      </c>
      <c r="AT1306" s="302" t="e">
        <f t="array" ref="AT1306">IF($X1306, "", INDEX(閩拼韻母八聲調資料表, $AE1306, $AJ1306))</f>
        <v>#REF!</v>
      </c>
      <c r="AV1306" s="301" t="b">
        <f t="shared" si="525"/>
        <v>0</v>
      </c>
      <c r="AW1306" s="301" t="str">
        <f>IF( $AV1306, IFERROR( IF(MATCH( $E1306, 顎音化聲母!$H$9:$H$37, 0), TRUE, FALSE), FALSE), "")</f>
        <v/>
      </c>
      <c r="AX1306" s="301" t="str">
        <f t="array" ref="AX1306">IF( AND($AV1306, $AW1306), INDEX(顎音化聲母資料表, MATCH( $D1306 &amp; $E1306, 顎音化聲母!$L$5:$L$136, 0), 3), "")</f>
        <v/>
      </c>
      <c r="AY1306" s="301" t="e">
        <f t="shared" si="524"/>
        <v>#REF!</v>
      </c>
      <c r="AZ1306" s="362" t="e">
        <f t="array" ref="AZ1306">IF($AY1306="", "", IF( $AX1306&lt;&gt;"", $AX1306,INDEX(聲母資料表, $AY1306, $AZ$5)))</f>
        <v>#REF!</v>
      </c>
      <c r="BA1306" s="362" t="e">
        <f t="array" ref="BA1306">IF($X1306, "", INDEX(方音八音反切資料表, $AE1306, $AJ1306))</f>
        <v>#REF!</v>
      </c>
    </row>
    <row r="1307" spans="2:53">
      <c r="B1307" s="307">
        <f t="shared" si="505"/>
        <v>1300</v>
      </c>
      <c r="C1307" s="404" t="e">
        <f>MID(#REF!, B1307, 1)</f>
        <v>#REF!</v>
      </c>
      <c r="D1307" s="312"/>
      <c r="E1307" s="312"/>
      <c r="F1307" s="296"/>
      <c r="G1307" s="418" t="e">
        <f t="shared" si="506"/>
        <v>#REF!</v>
      </c>
      <c r="H1307" s="269" t="e" cm="1">
        <f t="array" ref="H1307">IF( OR($U1307, NOT($V1307), $X1307), "",  $AF1307 &amp; INDEX(中文數值資料表, $AJ1307, 2) &amp; $AC1307)</f>
        <v>#REF!</v>
      </c>
      <c r="I1307" s="332" t="e">
        <f t="shared" si="507"/>
        <v>#REF!</v>
      </c>
      <c r="J1307" s="333" t="e">
        <f t="shared" si="508"/>
        <v>#REF!</v>
      </c>
      <c r="K1307" s="334" t="e">
        <f t="shared" si="509"/>
        <v>#REF!</v>
      </c>
      <c r="L1307" s="335" t="e">
        <f t="shared" si="510"/>
        <v>#REF!</v>
      </c>
      <c r="M1307" s="270" t="e">
        <f t="shared" ca="1" si="511"/>
        <v>#REF!</v>
      </c>
      <c r="N1307" s="270" t="e">
        <f t="shared" ca="1" si="512"/>
        <v>#REF!</v>
      </c>
      <c r="O1307" s="270" t="e">
        <f t="shared" ca="1" si="513"/>
        <v>#REF!</v>
      </c>
      <c r="P1307" s="270" t="e">
        <f t="shared" ca="1" si="514"/>
        <v>#REF!</v>
      </c>
      <c r="Q1307" s="270" t="e">
        <f t="shared" ca="1" si="514"/>
        <v>#REF!</v>
      </c>
      <c r="R1307" s="271" t="e">
        <f t="shared" ca="1" si="515"/>
        <v>#REF!</v>
      </c>
      <c r="S1307" s="271" t="e">
        <f t="shared" ca="1" si="516"/>
        <v>#REF!</v>
      </c>
      <c r="T1307" s="244"/>
      <c r="U1307" s="272" t="b">
        <f t="shared" si="517"/>
        <v>0</v>
      </c>
      <c r="V1307" s="272" t="e">
        <f t="shared" si="518"/>
        <v>#REF!</v>
      </c>
      <c r="W1307" s="272" t="e">
        <f t="shared" si="526"/>
        <v>#REF!</v>
      </c>
      <c r="X1307" s="272" t="e">
        <f t="shared" si="519"/>
        <v>#REF!</v>
      </c>
      <c r="Y1307" s="272" t="e">
        <f t="shared" si="520"/>
        <v>#REF!</v>
      </c>
      <c r="Z1307" s="298"/>
      <c r="AA1307" s="305" t="e">
        <f t="shared" si="521"/>
        <v>#REF!</v>
      </c>
      <c r="AB1307" s="301" t="e" cm="1">
        <f t="array" ref="AB1307">IF( $AA1307="", "", INDEX(聲母資料表, $AA1307, AB$5))</f>
        <v>#REF!</v>
      </c>
      <c r="AC1307" s="301" t="e" cm="1">
        <f t="array" ref="AC1307">IF( $AA1307="", "", INDEX(聲母資料表, $AA1307, AC$5))</f>
        <v>#REF!</v>
      </c>
      <c r="AD1307" s="305" t="e">
        <f t="shared" si="522"/>
        <v>#REF!</v>
      </c>
      <c r="AE1307" s="301" t="e" cm="1">
        <f t="array" ref="AE1307">IF( $X1307, "", INDEX(韻母資料表, AD1307, AE$5))</f>
        <v>#REF!</v>
      </c>
      <c r="AF1307" s="301" t="e" cm="1">
        <f t="array" ref="AF1307">IF( $X1307, "", INDEX(韻母資料表, AE1307, AF$5))</f>
        <v>#REF!</v>
      </c>
      <c r="AG1307" s="298"/>
      <c r="AH1307" s="301" t="e">
        <f t="array" ref="AH1307">IF( $X1307, "", IF( INDEX(韻母資料表, AD1307, $AH$5) = "入聲", TRUE, FALSE) )</f>
        <v>#REF!</v>
      </c>
      <c r="AI1307" s="302" t="e">
        <f t="shared" si="523"/>
        <v>#REF!</v>
      </c>
      <c r="AJ1307" s="302" t="e">
        <f t="shared" si="527"/>
        <v>#REF!</v>
      </c>
      <c r="AK1307" s="362" t="e">
        <f t="array" ref="AK1307">IF( $X1307, "", INDEX(韻母資料表, $AD1307, $AK$5))</f>
        <v>#REF!</v>
      </c>
      <c r="AL1307" s="362" t="e">
        <f t="array" ref="AL1307">IF($X1307, "", INDEX(白話字韻母八聲調資料表, $AE1307, $AJ1307))</f>
        <v>#REF!</v>
      </c>
      <c r="AM1307" s="298"/>
      <c r="AN1307" s="362" t="e" cm="1">
        <f t="array" ref="AN1307">IF($W1307, "", INDEX(聲母資料表, $AA1307, AN$5))</f>
        <v>#REF!</v>
      </c>
      <c r="AO1307" s="367" t="e" cm="1">
        <f t="array" ref="AO1307">IF($X1307, "", INDEX(韻母資料表, $AD1307, AO$5))</f>
        <v>#REF!</v>
      </c>
      <c r="AP1307" s="362" t="e" cm="1">
        <f t="array" ref="AP1307">IF($X1307, "", INDEX(台羅韻母八聲調資料表, $AE1307, $F1307))</f>
        <v>#REF!</v>
      </c>
      <c r="AQ1307" s="298"/>
      <c r="AR1307" s="302" t="e">
        <f t="array" ref="AR1307">IF($W1307, "", INDEX(聲母資料表, $AA1307, $AR$5))</f>
        <v>#REF!</v>
      </c>
      <c r="AS1307" s="303" t="e">
        <f t="array" ref="AS1307">IF($X1307, "", INDEX(韻母資料表, $AD1307, $AS$5))</f>
        <v>#REF!</v>
      </c>
      <c r="AT1307" s="302" t="e">
        <f t="array" ref="AT1307">IF($X1307, "", INDEX(閩拼韻母八聲調資料表, $AE1307, $AJ1307))</f>
        <v>#REF!</v>
      </c>
      <c r="AV1307" s="301" t="b">
        <f t="shared" si="525"/>
        <v>0</v>
      </c>
      <c r="AW1307" s="301" t="str">
        <f>IF( $AV1307, IFERROR( IF(MATCH( $E1307, 顎音化聲母!$H$9:$H$37, 0), TRUE, FALSE), FALSE), "")</f>
        <v/>
      </c>
      <c r="AX1307" s="301" t="str">
        <f t="array" ref="AX1307">IF( AND($AV1307, $AW1307), INDEX(顎音化聲母資料表, MATCH( $D1307 &amp; $E1307, 顎音化聲母!$L$5:$L$136, 0), 3), "")</f>
        <v/>
      </c>
      <c r="AY1307" s="301" t="e">
        <f t="shared" si="524"/>
        <v>#REF!</v>
      </c>
      <c r="AZ1307" s="362" t="e">
        <f t="array" ref="AZ1307">IF($AY1307="", "", IF( $AX1307&lt;&gt;"", $AX1307,INDEX(聲母資料表, $AY1307, $AZ$5)))</f>
        <v>#REF!</v>
      </c>
      <c r="BA1307" s="362" t="e">
        <f t="array" ref="BA1307">IF($X1307, "", INDEX(方音八音反切資料表, $AE1307, $AJ1307))</f>
        <v>#REF!</v>
      </c>
    </row>
    <row r="1308" spans="2:53">
      <c r="B1308" s="307">
        <f t="shared" si="505"/>
        <v>1301</v>
      </c>
      <c r="C1308" s="404" t="e">
        <f>MID(#REF!, B1308, 1)</f>
        <v>#REF!</v>
      </c>
      <c r="D1308" s="312"/>
      <c r="E1308" s="312"/>
      <c r="F1308" s="296"/>
      <c r="G1308" s="418" t="e">
        <f t="shared" si="506"/>
        <v>#REF!</v>
      </c>
      <c r="H1308" s="269" t="e" cm="1">
        <f t="array" ref="H1308">IF( OR($U1308, NOT($V1308), $X1308), "",  $AF1308 &amp; INDEX(中文數值資料表, $AJ1308, 2) &amp; $AC1308)</f>
        <v>#REF!</v>
      </c>
      <c r="I1308" s="332" t="e">
        <f t="shared" si="507"/>
        <v>#REF!</v>
      </c>
      <c r="J1308" s="333" t="e">
        <f t="shared" si="508"/>
        <v>#REF!</v>
      </c>
      <c r="K1308" s="334" t="e">
        <f t="shared" si="509"/>
        <v>#REF!</v>
      </c>
      <c r="L1308" s="335" t="e">
        <f t="shared" si="510"/>
        <v>#REF!</v>
      </c>
      <c r="M1308" s="270" t="e">
        <f t="shared" ca="1" si="511"/>
        <v>#REF!</v>
      </c>
      <c r="N1308" s="270" t="e">
        <f t="shared" ca="1" si="512"/>
        <v>#REF!</v>
      </c>
      <c r="O1308" s="270" t="e">
        <f t="shared" ca="1" si="513"/>
        <v>#REF!</v>
      </c>
      <c r="P1308" s="270" t="e">
        <f t="shared" ref="P1308:Q1327" ca="1" si="528">IF( $U1308, ($C1308 &amp; CHAR(10)), IF($C1308=CHAR(10), (CHAR(10) &amp; "&lt;/p&gt;" &amp; CHAR(10) &amp; "&lt;p&gt;" &amp; CHAR(10)), "&lt;ruby&gt;" &amp; $C1308 &amp; "&lt;rt&gt;" &amp; INDIRECT( ADDRESS(ROW(), COLUMN() - $P$5) ) &amp; "&lt;/rt&gt;&lt;/ruby&gt;" &amp; CHAR(10)))</f>
        <v>#REF!</v>
      </c>
      <c r="Q1308" s="270" t="e">
        <f t="shared" ca="1" si="528"/>
        <v>#REF!</v>
      </c>
      <c r="R1308" s="271" t="e">
        <f t="shared" ca="1" si="515"/>
        <v>#REF!</v>
      </c>
      <c r="S1308" s="271" t="e">
        <f t="shared" ca="1" si="516"/>
        <v>#REF!</v>
      </c>
      <c r="T1308" s="244"/>
      <c r="U1308" s="272" t="b">
        <f t="shared" si="517"/>
        <v>0</v>
      </c>
      <c r="V1308" s="272" t="e">
        <f t="shared" si="518"/>
        <v>#REF!</v>
      </c>
      <c r="W1308" s="272" t="e">
        <f t="shared" si="526"/>
        <v>#REF!</v>
      </c>
      <c r="X1308" s="272" t="e">
        <f t="shared" si="519"/>
        <v>#REF!</v>
      </c>
      <c r="Y1308" s="272" t="e">
        <f t="shared" si="520"/>
        <v>#REF!</v>
      </c>
      <c r="Z1308" s="298"/>
      <c r="AA1308" s="305" t="e">
        <f t="shared" si="521"/>
        <v>#REF!</v>
      </c>
      <c r="AB1308" s="301" t="e" cm="1">
        <f t="array" ref="AB1308">IF( $AA1308="", "", INDEX(聲母資料表, $AA1308, AB$5))</f>
        <v>#REF!</v>
      </c>
      <c r="AC1308" s="301" t="e" cm="1">
        <f t="array" ref="AC1308">IF( $AA1308="", "", INDEX(聲母資料表, $AA1308, AC$5))</f>
        <v>#REF!</v>
      </c>
      <c r="AD1308" s="305" t="e">
        <f t="shared" si="522"/>
        <v>#REF!</v>
      </c>
      <c r="AE1308" s="301" t="e" cm="1">
        <f t="array" ref="AE1308">IF( $X1308, "", INDEX(韻母資料表, AD1308, AE$5))</f>
        <v>#REF!</v>
      </c>
      <c r="AF1308" s="301" t="e" cm="1">
        <f t="array" ref="AF1308">IF( $X1308, "", INDEX(韻母資料表, AE1308, AF$5))</f>
        <v>#REF!</v>
      </c>
      <c r="AG1308" s="298"/>
      <c r="AH1308" s="301" t="e">
        <f t="array" ref="AH1308">IF( $X1308, "", IF( INDEX(韻母資料表, AD1308, $AH$5) = "入聲", TRUE, FALSE) )</f>
        <v>#REF!</v>
      </c>
      <c r="AI1308" s="302" t="e">
        <f t="shared" si="523"/>
        <v>#REF!</v>
      </c>
      <c r="AJ1308" s="302" t="e">
        <f t="shared" si="527"/>
        <v>#REF!</v>
      </c>
      <c r="AK1308" s="362" t="e">
        <f t="array" ref="AK1308">IF( $X1308, "", INDEX(韻母資料表, $AD1308, $AK$5))</f>
        <v>#REF!</v>
      </c>
      <c r="AL1308" s="362" t="e">
        <f t="array" ref="AL1308">IF($X1308, "", INDEX(白話字韻母八聲調資料表, $AE1308, $AJ1308))</f>
        <v>#REF!</v>
      </c>
      <c r="AM1308" s="298"/>
      <c r="AN1308" s="362" t="e" cm="1">
        <f t="array" ref="AN1308">IF($W1308, "", INDEX(聲母資料表, $AA1308, AN$5))</f>
        <v>#REF!</v>
      </c>
      <c r="AO1308" s="367" t="e" cm="1">
        <f t="array" ref="AO1308">IF($X1308, "", INDEX(韻母資料表, $AD1308, AO$5))</f>
        <v>#REF!</v>
      </c>
      <c r="AP1308" s="362" t="e" cm="1">
        <f t="array" ref="AP1308">IF($X1308, "", INDEX(台羅韻母八聲調資料表, $AE1308, $F1308))</f>
        <v>#REF!</v>
      </c>
      <c r="AQ1308" s="298"/>
      <c r="AR1308" s="302" t="e">
        <f t="array" ref="AR1308">IF($W1308, "", INDEX(聲母資料表, $AA1308, $AR$5))</f>
        <v>#REF!</v>
      </c>
      <c r="AS1308" s="303" t="e">
        <f t="array" ref="AS1308">IF($X1308, "", INDEX(韻母資料表, $AD1308, $AS$5))</f>
        <v>#REF!</v>
      </c>
      <c r="AT1308" s="302" t="e">
        <f t="array" ref="AT1308">IF($X1308, "", INDEX(閩拼韻母八聲調資料表, $AE1308, $AJ1308))</f>
        <v>#REF!</v>
      </c>
      <c r="AV1308" s="301" t="b">
        <f t="shared" si="525"/>
        <v>0</v>
      </c>
      <c r="AW1308" s="301" t="str">
        <f>IF( $AV1308, IFERROR( IF(MATCH( $E1308, 顎音化聲母!$H$9:$H$37, 0), TRUE, FALSE), FALSE), "")</f>
        <v/>
      </c>
      <c r="AX1308" s="301" t="str">
        <f t="array" ref="AX1308">IF( AND($AV1308, $AW1308), INDEX(顎音化聲母資料表, MATCH( $D1308 &amp; $E1308, 顎音化聲母!$L$5:$L$136, 0), 3), "")</f>
        <v/>
      </c>
      <c r="AY1308" s="301" t="e">
        <f t="shared" si="524"/>
        <v>#REF!</v>
      </c>
      <c r="AZ1308" s="362" t="e">
        <f t="array" ref="AZ1308">IF($AY1308="", "", IF( $AX1308&lt;&gt;"", $AX1308,INDEX(聲母資料表, $AY1308, $AZ$5)))</f>
        <v>#REF!</v>
      </c>
      <c r="BA1308" s="362" t="e">
        <f t="array" ref="BA1308">IF($X1308, "", INDEX(方音八音反切資料表, $AE1308, $AJ1308))</f>
        <v>#REF!</v>
      </c>
    </row>
    <row r="1309" spans="2:53">
      <c r="B1309" s="307">
        <f t="shared" si="505"/>
        <v>1302</v>
      </c>
      <c r="C1309" s="404" t="e">
        <f>MID(#REF!, B1309, 1)</f>
        <v>#REF!</v>
      </c>
      <c r="D1309" s="312"/>
      <c r="E1309" s="312"/>
      <c r="F1309" s="296"/>
      <c r="G1309" s="418" t="e">
        <f t="shared" si="506"/>
        <v>#REF!</v>
      </c>
      <c r="H1309" s="269" t="e" cm="1">
        <f t="array" ref="H1309">IF( OR($U1309, NOT($V1309), $X1309), "",  $AF1309 &amp; INDEX(中文數值資料表, $AJ1309, 2) &amp; $AC1309)</f>
        <v>#REF!</v>
      </c>
      <c r="I1309" s="332" t="e">
        <f t="shared" si="507"/>
        <v>#REF!</v>
      </c>
      <c r="J1309" s="333" t="e">
        <f t="shared" si="508"/>
        <v>#REF!</v>
      </c>
      <c r="K1309" s="334" t="e">
        <f t="shared" si="509"/>
        <v>#REF!</v>
      </c>
      <c r="L1309" s="335" t="e">
        <f t="shared" si="510"/>
        <v>#REF!</v>
      </c>
      <c r="M1309" s="270" t="e">
        <f t="shared" ca="1" si="511"/>
        <v>#REF!</v>
      </c>
      <c r="N1309" s="270" t="e">
        <f t="shared" ca="1" si="512"/>
        <v>#REF!</v>
      </c>
      <c r="O1309" s="270" t="e">
        <f t="shared" ca="1" si="513"/>
        <v>#REF!</v>
      </c>
      <c r="P1309" s="270" t="e">
        <f t="shared" ca="1" si="528"/>
        <v>#REF!</v>
      </c>
      <c r="Q1309" s="270" t="e">
        <f t="shared" ca="1" si="528"/>
        <v>#REF!</v>
      </c>
      <c r="R1309" s="271" t="e">
        <f t="shared" ca="1" si="515"/>
        <v>#REF!</v>
      </c>
      <c r="S1309" s="271" t="e">
        <f t="shared" ca="1" si="516"/>
        <v>#REF!</v>
      </c>
      <c r="T1309" s="244"/>
      <c r="U1309" s="272" t="b">
        <f t="shared" si="517"/>
        <v>0</v>
      </c>
      <c r="V1309" s="272" t="e">
        <f t="shared" si="518"/>
        <v>#REF!</v>
      </c>
      <c r="W1309" s="272" t="e">
        <f t="shared" si="526"/>
        <v>#REF!</v>
      </c>
      <c r="X1309" s="272" t="e">
        <f t="shared" si="519"/>
        <v>#REF!</v>
      </c>
      <c r="Y1309" s="272" t="e">
        <f t="shared" si="520"/>
        <v>#REF!</v>
      </c>
      <c r="Z1309" s="298"/>
      <c r="AA1309" s="305" t="e">
        <f t="shared" si="521"/>
        <v>#REF!</v>
      </c>
      <c r="AB1309" s="301" t="e" cm="1">
        <f t="array" ref="AB1309">IF( $AA1309="", "", INDEX(聲母資料表, $AA1309, AB$5))</f>
        <v>#REF!</v>
      </c>
      <c r="AC1309" s="301" t="e" cm="1">
        <f t="array" ref="AC1309">IF( $AA1309="", "", INDEX(聲母資料表, $AA1309, AC$5))</f>
        <v>#REF!</v>
      </c>
      <c r="AD1309" s="305" t="e">
        <f t="shared" si="522"/>
        <v>#REF!</v>
      </c>
      <c r="AE1309" s="301" t="e" cm="1">
        <f t="array" ref="AE1309">IF( $X1309, "", INDEX(韻母資料表, AD1309, AE$5))</f>
        <v>#REF!</v>
      </c>
      <c r="AF1309" s="301" t="e" cm="1">
        <f t="array" ref="AF1309">IF( $X1309, "", INDEX(韻母資料表, AE1309, AF$5))</f>
        <v>#REF!</v>
      </c>
      <c r="AG1309" s="298"/>
      <c r="AH1309" s="301" t="e">
        <f t="array" ref="AH1309">IF( $X1309, "", IF( INDEX(韻母資料表, AD1309, $AH$5) = "入聲", TRUE, FALSE) )</f>
        <v>#REF!</v>
      </c>
      <c r="AI1309" s="302" t="e">
        <f t="shared" si="523"/>
        <v>#REF!</v>
      </c>
      <c r="AJ1309" s="302" t="e">
        <f t="shared" si="527"/>
        <v>#REF!</v>
      </c>
      <c r="AK1309" s="362" t="e">
        <f t="array" ref="AK1309">IF( $X1309, "", INDEX(韻母資料表, $AD1309, $AK$5))</f>
        <v>#REF!</v>
      </c>
      <c r="AL1309" s="362" t="e">
        <f t="array" ref="AL1309">IF($X1309, "", INDEX(白話字韻母八聲調資料表, $AE1309, $AJ1309))</f>
        <v>#REF!</v>
      </c>
      <c r="AM1309" s="298"/>
      <c r="AN1309" s="362" t="e" cm="1">
        <f t="array" ref="AN1309">IF($W1309, "", INDEX(聲母資料表, $AA1309, AN$5))</f>
        <v>#REF!</v>
      </c>
      <c r="AO1309" s="367" t="e" cm="1">
        <f t="array" ref="AO1309">IF($X1309, "", INDEX(韻母資料表, $AD1309, AO$5))</f>
        <v>#REF!</v>
      </c>
      <c r="AP1309" s="362" t="e" cm="1">
        <f t="array" ref="AP1309">IF($X1309, "", INDEX(台羅韻母八聲調資料表, $AE1309, $F1309))</f>
        <v>#REF!</v>
      </c>
      <c r="AQ1309" s="298"/>
      <c r="AR1309" s="302" t="e">
        <f t="array" ref="AR1309">IF($W1309, "", INDEX(聲母資料表, $AA1309, $AR$5))</f>
        <v>#REF!</v>
      </c>
      <c r="AS1309" s="303" t="e">
        <f t="array" ref="AS1309">IF($X1309, "", INDEX(韻母資料表, $AD1309, $AS$5))</f>
        <v>#REF!</v>
      </c>
      <c r="AT1309" s="302" t="e">
        <f t="array" ref="AT1309">IF($X1309, "", INDEX(閩拼韻母八聲調資料表, $AE1309, $AJ1309))</f>
        <v>#REF!</v>
      </c>
      <c r="AV1309" s="301" t="b">
        <f t="shared" si="525"/>
        <v>0</v>
      </c>
      <c r="AW1309" s="301" t="str">
        <f>IF( $AV1309, IFERROR( IF(MATCH( $E1309, 顎音化聲母!$H$9:$H$37, 0), TRUE, FALSE), FALSE), "")</f>
        <v/>
      </c>
      <c r="AX1309" s="301" t="str">
        <f t="array" ref="AX1309">IF( AND($AV1309, $AW1309), INDEX(顎音化聲母資料表, MATCH( $D1309 &amp; $E1309, 顎音化聲母!$L$5:$L$136, 0), 3), "")</f>
        <v/>
      </c>
      <c r="AY1309" s="301" t="e">
        <f t="shared" si="524"/>
        <v>#REF!</v>
      </c>
      <c r="AZ1309" s="362" t="e">
        <f t="array" ref="AZ1309">IF($AY1309="", "", IF( $AX1309&lt;&gt;"", $AX1309,INDEX(聲母資料表, $AY1309, $AZ$5)))</f>
        <v>#REF!</v>
      </c>
      <c r="BA1309" s="362" t="e">
        <f t="array" ref="BA1309">IF($X1309, "", INDEX(方音八音反切資料表, $AE1309, $AJ1309))</f>
        <v>#REF!</v>
      </c>
    </row>
    <row r="1310" spans="2:53">
      <c r="B1310" s="307">
        <f t="shared" si="505"/>
        <v>1303</v>
      </c>
      <c r="C1310" s="404" t="e">
        <f>MID(#REF!, B1310, 1)</f>
        <v>#REF!</v>
      </c>
      <c r="D1310" s="312"/>
      <c r="E1310" s="312"/>
      <c r="F1310" s="296"/>
      <c r="G1310" s="418" t="e">
        <f t="shared" si="506"/>
        <v>#REF!</v>
      </c>
      <c r="H1310" s="269" t="e" cm="1">
        <f t="array" ref="H1310">IF( OR($U1310, NOT($V1310), $X1310), "",  $AF1310 &amp; INDEX(中文數值資料表, $AJ1310, 2) &amp; $AC1310)</f>
        <v>#REF!</v>
      </c>
      <c r="I1310" s="332" t="e">
        <f t="shared" si="507"/>
        <v>#REF!</v>
      </c>
      <c r="J1310" s="333" t="e">
        <f t="shared" si="508"/>
        <v>#REF!</v>
      </c>
      <c r="K1310" s="334" t="e">
        <f t="shared" si="509"/>
        <v>#REF!</v>
      </c>
      <c r="L1310" s="335" t="e">
        <f t="shared" si="510"/>
        <v>#REF!</v>
      </c>
      <c r="M1310" s="270" t="e">
        <f t="shared" ca="1" si="511"/>
        <v>#REF!</v>
      </c>
      <c r="N1310" s="270" t="e">
        <f t="shared" ca="1" si="512"/>
        <v>#REF!</v>
      </c>
      <c r="O1310" s="270" t="e">
        <f t="shared" ca="1" si="513"/>
        <v>#REF!</v>
      </c>
      <c r="P1310" s="270" t="e">
        <f t="shared" ca="1" si="528"/>
        <v>#REF!</v>
      </c>
      <c r="Q1310" s="270" t="e">
        <f t="shared" ca="1" si="528"/>
        <v>#REF!</v>
      </c>
      <c r="R1310" s="271" t="e">
        <f t="shared" ca="1" si="515"/>
        <v>#REF!</v>
      </c>
      <c r="S1310" s="271" t="e">
        <f t="shared" ca="1" si="516"/>
        <v>#REF!</v>
      </c>
      <c r="T1310" s="244"/>
      <c r="U1310" s="272" t="b">
        <f t="shared" si="517"/>
        <v>0</v>
      </c>
      <c r="V1310" s="272" t="e">
        <f t="shared" si="518"/>
        <v>#REF!</v>
      </c>
      <c r="W1310" s="272" t="e">
        <f t="shared" si="526"/>
        <v>#REF!</v>
      </c>
      <c r="X1310" s="272" t="e">
        <f t="shared" si="519"/>
        <v>#REF!</v>
      </c>
      <c r="Y1310" s="272" t="e">
        <f t="shared" si="520"/>
        <v>#REF!</v>
      </c>
      <c r="Z1310" s="298"/>
      <c r="AA1310" s="305" t="e">
        <f t="shared" si="521"/>
        <v>#REF!</v>
      </c>
      <c r="AB1310" s="301" t="e" cm="1">
        <f t="array" ref="AB1310">IF( $AA1310="", "", INDEX(聲母資料表, $AA1310, AB$5))</f>
        <v>#REF!</v>
      </c>
      <c r="AC1310" s="301" t="e" cm="1">
        <f t="array" ref="AC1310">IF( $AA1310="", "", INDEX(聲母資料表, $AA1310, AC$5))</f>
        <v>#REF!</v>
      </c>
      <c r="AD1310" s="305" t="e">
        <f t="shared" si="522"/>
        <v>#REF!</v>
      </c>
      <c r="AE1310" s="301" t="e" cm="1">
        <f t="array" ref="AE1310">IF( $X1310, "", INDEX(韻母資料表, AD1310, AE$5))</f>
        <v>#REF!</v>
      </c>
      <c r="AF1310" s="301" t="e" cm="1">
        <f t="array" ref="AF1310">IF( $X1310, "", INDEX(韻母資料表, AE1310, AF$5))</f>
        <v>#REF!</v>
      </c>
      <c r="AG1310" s="298"/>
      <c r="AH1310" s="301" t="e">
        <f t="array" ref="AH1310">IF( $X1310, "", IF( INDEX(韻母資料表, AD1310, $AH$5) = "入聲", TRUE, FALSE) )</f>
        <v>#REF!</v>
      </c>
      <c r="AI1310" s="302" t="e">
        <f t="shared" si="523"/>
        <v>#REF!</v>
      </c>
      <c r="AJ1310" s="302" t="e">
        <f t="shared" si="527"/>
        <v>#REF!</v>
      </c>
      <c r="AK1310" s="362" t="e">
        <f t="array" ref="AK1310">IF( $X1310, "", INDEX(韻母資料表, $AD1310, $AK$5))</f>
        <v>#REF!</v>
      </c>
      <c r="AL1310" s="362" t="e">
        <f t="array" ref="AL1310">IF($X1310, "", INDEX(白話字韻母八聲調資料表, $AE1310, $AJ1310))</f>
        <v>#REF!</v>
      </c>
      <c r="AM1310" s="298"/>
      <c r="AN1310" s="362" t="e" cm="1">
        <f t="array" ref="AN1310">IF($W1310, "", INDEX(聲母資料表, $AA1310, AN$5))</f>
        <v>#REF!</v>
      </c>
      <c r="AO1310" s="367" t="e" cm="1">
        <f t="array" ref="AO1310">IF($X1310, "", INDEX(韻母資料表, $AD1310, AO$5))</f>
        <v>#REF!</v>
      </c>
      <c r="AP1310" s="362" t="e" cm="1">
        <f t="array" ref="AP1310">IF($X1310, "", INDEX(台羅韻母八聲調資料表, $AE1310, $F1310))</f>
        <v>#REF!</v>
      </c>
      <c r="AQ1310" s="298"/>
      <c r="AR1310" s="302" t="e">
        <f t="array" ref="AR1310">IF($W1310, "", INDEX(聲母資料表, $AA1310, $AR$5))</f>
        <v>#REF!</v>
      </c>
      <c r="AS1310" s="303" t="e">
        <f t="array" ref="AS1310">IF($X1310, "", INDEX(韻母資料表, $AD1310, $AS$5))</f>
        <v>#REF!</v>
      </c>
      <c r="AT1310" s="302" t="e">
        <f t="array" ref="AT1310">IF($X1310, "", INDEX(閩拼韻母八聲調資料表, $AE1310, $AJ1310))</f>
        <v>#REF!</v>
      </c>
      <c r="AV1310" s="301" t="b">
        <f t="shared" si="525"/>
        <v>0</v>
      </c>
      <c r="AW1310" s="301" t="str">
        <f>IF( $AV1310, IFERROR( IF(MATCH( $E1310, 顎音化聲母!$H$9:$H$37, 0), TRUE, FALSE), FALSE), "")</f>
        <v/>
      </c>
      <c r="AX1310" s="301" t="str">
        <f t="array" ref="AX1310">IF( AND($AV1310, $AW1310), INDEX(顎音化聲母資料表, MATCH( $D1310 &amp; $E1310, 顎音化聲母!$L$5:$L$136, 0), 3), "")</f>
        <v/>
      </c>
      <c r="AY1310" s="301" t="e">
        <f t="shared" si="524"/>
        <v>#REF!</v>
      </c>
      <c r="AZ1310" s="362" t="e">
        <f t="array" ref="AZ1310">IF($AY1310="", "", IF( $AX1310&lt;&gt;"", $AX1310,INDEX(聲母資料表, $AY1310, $AZ$5)))</f>
        <v>#REF!</v>
      </c>
      <c r="BA1310" s="362" t="e">
        <f t="array" ref="BA1310">IF($X1310, "", INDEX(方音八音反切資料表, $AE1310, $AJ1310))</f>
        <v>#REF!</v>
      </c>
    </row>
    <row r="1311" spans="2:53">
      <c r="B1311" s="307">
        <f t="shared" si="505"/>
        <v>1304</v>
      </c>
      <c r="C1311" s="404" t="e">
        <f>MID(#REF!, B1311, 1)</f>
        <v>#REF!</v>
      </c>
      <c r="D1311" s="312"/>
      <c r="E1311" s="312"/>
      <c r="F1311" s="296"/>
      <c r="G1311" s="418" t="e">
        <f t="shared" si="506"/>
        <v>#REF!</v>
      </c>
      <c r="H1311" s="269" t="e" cm="1">
        <f t="array" ref="H1311">IF( OR($U1311, NOT($V1311), $X1311), "",  $AF1311 &amp; INDEX(中文數值資料表, $AJ1311, 2) &amp; $AC1311)</f>
        <v>#REF!</v>
      </c>
      <c r="I1311" s="332" t="e">
        <f t="shared" si="507"/>
        <v>#REF!</v>
      </c>
      <c r="J1311" s="333" t="e">
        <f t="shared" si="508"/>
        <v>#REF!</v>
      </c>
      <c r="K1311" s="334" t="e">
        <f t="shared" si="509"/>
        <v>#REF!</v>
      </c>
      <c r="L1311" s="335" t="e">
        <f t="shared" si="510"/>
        <v>#REF!</v>
      </c>
      <c r="M1311" s="270" t="e">
        <f t="shared" ca="1" si="511"/>
        <v>#REF!</v>
      </c>
      <c r="N1311" s="270" t="e">
        <f t="shared" ca="1" si="512"/>
        <v>#REF!</v>
      </c>
      <c r="O1311" s="270" t="e">
        <f t="shared" ca="1" si="513"/>
        <v>#REF!</v>
      </c>
      <c r="P1311" s="270" t="e">
        <f t="shared" ca="1" si="528"/>
        <v>#REF!</v>
      </c>
      <c r="Q1311" s="270" t="e">
        <f t="shared" ca="1" si="528"/>
        <v>#REF!</v>
      </c>
      <c r="R1311" s="271" t="e">
        <f t="shared" ca="1" si="515"/>
        <v>#REF!</v>
      </c>
      <c r="S1311" s="271" t="e">
        <f t="shared" ca="1" si="516"/>
        <v>#REF!</v>
      </c>
      <c r="T1311" s="244"/>
      <c r="U1311" s="272" t="b">
        <f t="shared" si="517"/>
        <v>0</v>
      </c>
      <c r="V1311" s="272" t="e">
        <f t="shared" si="518"/>
        <v>#REF!</v>
      </c>
      <c r="W1311" s="272" t="e">
        <f t="shared" si="526"/>
        <v>#REF!</v>
      </c>
      <c r="X1311" s="272" t="e">
        <f t="shared" si="519"/>
        <v>#REF!</v>
      </c>
      <c r="Y1311" s="272" t="e">
        <f t="shared" si="520"/>
        <v>#REF!</v>
      </c>
      <c r="Z1311" s="298"/>
      <c r="AA1311" s="305" t="e">
        <f t="shared" si="521"/>
        <v>#REF!</v>
      </c>
      <c r="AB1311" s="301" t="e" cm="1">
        <f t="array" ref="AB1311">IF( $AA1311="", "", INDEX(聲母資料表, $AA1311, AB$5))</f>
        <v>#REF!</v>
      </c>
      <c r="AC1311" s="301" t="e" cm="1">
        <f t="array" ref="AC1311">IF( $AA1311="", "", INDEX(聲母資料表, $AA1311, AC$5))</f>
        <v>#REF!</v>
      </c>
      <c r="AD1311" s="305" t="e">
        <f t="shared" si="522"/>
        <v>#REF!</v>
      </c>
      <c r="AE1311" s="301" t="e" cm="1">
        <f t="array" ref="AE1311">IF( $X1311, "", INDEX(韻母資料表, AD1311, AE$5))</f>
        <v>#REF!</v>
      </c>
      <c r="AF1311" s="301" t="e" cm="1">
        <f t="array" ref="AF1311">IF( $X1311, "", INDEX(韻母資料表, AE1311, AF$5))</f>
        <v>#REF!</v>
      </c>
      <c r="AG1311" s="298"/>
      <c r="AH1311" s="301" t="e">
        <f t="array" ref="AH1311">IF( $X1311, "", IF( INDEX(韻母資料表, AD1311, $AH$5) = "入聲", TRUE, FALSE) )</f>
        <v>#REF!</v>
      </c>
      <c r="AI1311" s="302" t="e">
        <f t="shared" si="523"/>
        <v>#REF!</v>
      </c>
      <c r="AJ1311" s="302" t="e">
        <f t="shared" si="527"/>
        <v>#REF!</v>
      </c>
      <c r="AK1311" s="362" t="e">
        <f t="array" ref="AK1311">IF( $X1311, "", INDEX(韻母資料表, $AD1311, $AK$5))</f>
        <v>#REF!</v>
      </c>
      <c r="AL1311" s="362" t="e">
        <f t="array" ref="AL1311">IF($X1311, "", INDEX(白話字韻母八聲調資料表, $AE1311, $AJ1311))</f>
        <v>#REF!</v>
      </c>
      <c r="AM1311" s="298"/>
      <c r="AN1311" s="362" t="e" cm="1">
        <f t="array" ref="AN1311">IF($W1311, "", INDEX(聲母資料表, $AA1311, AN$5))</f>
        <v>#REF!</v>
      </c>
      <c r="AO1311" s="367" t="e" cm="1">
        <f t="array" ref="AO1311">IF($X1311, "", INDEX(韻母資料表, $AD1311, AO$5))</f>
        <v>#REF!</v>
      </c>
      <c r="AP1311" s="362" t="e" cm="1">
        <f t="array" ref="AP1311">IF($X1311, "", INDEX(台羅韻母八聲調資料表, $AE1311, $F1311))</f>
        <v>#REF!</v>
      </c>
      <c r="AQ1311" s="298"/>
      <c r="AR1311" s="302" t="e">
        <f t="array" ref="AR1311">IF($W1311, "", INDEX(聲母資料表, $AA1311, $AR$5))</f>
        <v>#REF!</v>
      </c>
      <c r="AS1311" s="303" t="e">
        <f t="array" ref="AS1311">IF($X1311, "", INDEX(韻母資料表, $AD1311, $AS$5))</f>
        <v>#REF!</v>
      </c>
      <c r="AT1311" s="302" t="e">
        <f t="array" ref="AT1311">IF($X1311, "", INDEX(閩拼韻母八聲調資料表, $AE1311, $AJ1311))</f>
        <v>#REF!</v>
      </c>
      <c r="AV1311" s="301" t="b">
        <f t="shared" si="525"/>
        <v>0</v>
      </c>
      <c r="AW1311" s="301" t="str">
        <f>IF( $AV1311, IFERROR( IF(MATCH( $E1311, 顎音化聲母!$H$9:$H$37, 0), TRUE, FALSE), FALSE), "")</f>
        <v/>
      </c>
      <c r="AX1311" s="301" t="str">
        <f t="array" ref="AX1311">IF( AND($AV1311, $AW1311), INDEX(顎音化聲母資料表, MATCH( $D1311 &amp; $E1311, 顎音化聲母!$L$5:$L$136, 0), 3), "")</f>
        <v/>
      </c>
      <c r="AY1311" s="301" t="e">
        <f t="shared" si="524"/>
        <v>#REF!</v>
      </c>
      <c r="AZ1311" s="362" t="e">
        <f t="array" ref="AZ1311">IF($AY1311="", "", IF( $AX1311&lt;&gt;"", $AX1311,INDEX(聲母資料表, $AY1311, $AZ$5)))</f>
        <v>#REF!</v>
      </c>
      <c r="BA1311" s="362" t="e">
        <f t="array" ref="BA1311">IF($X1311, "", INDEX(方音八音反切資料表, $AE1311, $AJ1311))</f>
        <v>#REF!</v>
      </c>
    </row>
    <row r="1312" spans="2:53">
      <c r="B1312" s="307">
        <f t="shared" si="505"/>
        <v>1305</v>
      </c>
      <c r="C1312" s="404" t="e">
        <f>MID(#REF!, B1312, 1)</f>
        <v>#REF!</v>
      </c>
      <c r="D1312" s="312"/>
      <c r="E1312" s="312"/>
      <c r="F1312" s="296"/>
      <c r="G1312" s="418" t="e">
        <f t="shared" si="506"/>
        <v>#REF!</v>
      </c>
      <c r="H1312" s="269" t="e" cm="1">
        <f t="array" ref="H1312">IF( OR($U1312, NOT($V1312), $X1312), "",  $AF1312 &amp; INDEX(中文數值資料表, $AJ1312, 2) &amp; $AC1312)</f>
        <v>#REF!</v>
      </c>
      <c r="I1312" s="332" t="e">
        <f t="shared" si="507"/>
        <v>#REF!</v>
      </c>
      <c r="J1312" s="333" t="e">
        <f t="shared" si="508"/>
        <v>#REF!</v>
      </c>
      <c r="K1312" s="334" t="e">
        <f t="shared" si="509"/>
        <v>#REF!</v>
      </c>
      <c r="L1312" s="335" t="e">
        <f t="shared" si="510"/>
        <v>#REF!</v>
      </c>
      <c r="M1312" s="270" t="e">
        <f t="shared" ca="1" si="511"/>
        <v>#REF!</v>
      </c>
      <c r="N1312" s="270" t="e">
        <f t="shared" ca="1" si="512"/>
        <v>#REF!</v>
      </c>
      <c r="O1312" s="270" t="e">
        <f t="shared" ca="1" si="513"/>
        <v>#REF!</v>
      </c>
      <c r="P1312" s="270" t="e">
        <f t="shared" ca="1" si="528"/>
        <v>#REF!</v>
      </c>
      <c r="Q1312" s="270" t="e">
        <f t="shared" ca="1" si="528"/>
        <v>#REF!</v>
      </c>
      <c r="R1312" s="271" t="e">
        <f t="shared" ca="1" si="515"/>
        <v>#REF!</v>
      </c>
      <c r="S1312" s="271" t="e">
        <f t="shared" ca="1" si="516"/>
        <v>#REF!</v>
      </c>
      <c r="T1312" s="244"/>
      <c r="U1312" s="272" t="b">
        <f t="shared" si="517"/>
        <v>0</v>
      </c>
      <c r="V1312" s="272" t="e">
        <f t="shared" si="518"/>
        <v>#REF!</v>
      </c>
      <c r="W1312" s="272" t="e">
        <f t="shared" si="526"/>
        <v>#REF!</v>
      </c>
      <c r="X1312" s="272" t="e">
        <f t="shared" si="519"/>
        <v>#REF!</v>
      </c>
      <c r="Y1312" s="272" t="e">
        <f t="shared" si="520"/>
        <v>#REF!</v>
      </c>
      <c r="Z1312" s="298"/>
      <c r="AA1312" s="305" t="e">
        <f t="shared" si="521"/>
        <v>#REF!</v>
      </c>
      <c r="AB1312" s="301" t="e" cm="1">
        <f t="array" ref="AB1312">IF( $AA1312="", "", INDEX(聲母資料表, $AA1312, AB$5))</f>
        <v>#REF!</v>
      </c>
      <c r="AC1312" s="301" t="e" cm="1">
        <f t="array" ref="AC1312">IF( $AA1312="", "", INDEX(聲母資料表, $AA1312, AC$5))</f>
        <v>#REF!</v>
      </c>
      <c r="AD1312" s="305" t="e">
        <f t="shared" si="522"/>
        <v>#REF!</v>
      </c>
      <c r="AE1312" s="301" t="e" cm="1">
        <f t="array" ref="AE1312">IF( $X1312, "", INDEX(韻母資料表, AD1312, AE$5))</f>
        <v>#REF!</v>
      </c>
      <c r="AF1312" s="301" t="e" cm="1">
        <f t="array" ref="AF1312">IF( $X1312, "", INDEX(韻母資料表, AE1312, AF$5))</f>
        <v>#REF!</v>
      </c>
      <c r="AG1312" s="298"/>
      <c r="AH1312" s="301" t="e">
        <f t="array" ref="AH1312">IF( $X1312, "", IF( INDEX(韻母資料表, AD1312, $AH$5) = "入聲", TRUE, FALSE) )</f>
        <v>#REF!</v>
      </c>
      <c r="AI1312" s="302" t="e">
        <f t="shared" si="523"/>
        <v>#REF!</v>
      </c>
      <c r="AJ1312" s="302" t="e">
        <f t="shared" si="527"/>
        <v>#REF!</v>
      </c>
      <c r="AK1312" s="362" t="e">
        <f t="array" ref="AK1312">IF( $X1312, "", INDEX(韻母資料表, $AD1312, $AK$5))</f>
        <v>#REF!</v>
      </c>
      <c r="AL1312" s="362" t="e">
        <f t="array" ref="AL1312">IF($X1312, "", INDEX(白話字韻母八聲調資料表, $AE1312, $AJ1312))</f>
        <v>#REF!</v>
      </c>
      <c r="AM1312" s="298"/>
      <c r="AN1312" s="362" t="e" cm="1">
        <f t="array" ref="AN1312">IF($W1312, "", INDEX(聲母資料表, $AA1312, AN$5))</f>
        <v>#REF!</v>
      </c>
      <c r="AO1312" s="367" t="e" cm="1">
        <f t="array" ref="AO1312">IF($X1312, "", INDEX(韻母資料表, $AD1312, AO$5))</f>
        <v>#REF!</v>
      </c>
      <c r="AP1312" s="362" t="e" cm="1">
        <f t="array" ref="AP1312">IF($X1312, "", INDEX(台羅韻母八聲調資料表, $AE1312, $F1312))</f>
        <v>#REF!</v>
      </c>
      <c r="AQ1312" s="298"/>
      <c r="AR1312" s="302" t="e">
        <f t="array" ref="AR1312">IF($W1312, "", INDEX(聲母資料表, $AA1312, $AR$5))</f>
        <v>#REF!</v>
      </c>
      <c r="AS1312" s="303" t="e">
        <f t="array" ref="AS1312">IF($X1312, "", INDEX(韻母資料表, $AD1312, $AS$5))</f>
        <v>#REF!</v>
      </c>
      <c r="AT1312" s="302" t="e">
        <f t="array" ref="AT1312">IF($X1312, "", INDEX(閩拼韻母八聲調資料表, $AE1312, $AJ1312))</f>
        <v>#REF!</v>
      </c>
      <c r="AV1312" s="301" t="b">
        <f t="shared" si="525"/>
        <v>0</v>
      </c>
      <c r="AW1312" s="301" t="str">
        <f>IF( $AV1312, IFERROR( IF(MATCH( $E1312, 顎音化聲母!$H$9:$H$37, 0), TRUE, FALSE), FALSE), "")</f>
        <v/>
      </c>
      <c r="AX1312" s="301" t="str">
        <f t="array" ref="AX1312">IF( AND($AV1312, $AW1312), INDEX(顎音化聲母資料表, MATCH( $D1312 &amp; $E1312, 顎音化聲母!$L$5:$L$136, 0), 3), "")</f>
        <v/>
      </c>
      <c r="AY1312" s="301" t="e">
        <f t="shared" si="524"/>
        <v>#REF!</v>
      </c>
      <c r="AZ1312" s="362" t="e">
        <f t="array" ref="AZ1312">IF($AY1312="", "", IF( $AX1312&lt;&gt;"", $AX1312,INDEX(聲母資料表, $AY1312, $AZ$5)))</f>
        <v>#REF!</v>
      </c>
      <c r="BA1312" s="362" t="e">
        <f t="array" ref="BA1312">IF($X1312, "", INDEX(方音八音反切資料表, $AE1312, $AJ1312))</f>
        <v>#REF!</v>
      </c>
    </row>
    <row r="1313" spans="2:53">
      <c r="B1313" s="307">
        <f t="shared" si="505"/>
        <v>1306</v>
      </c>
      <c r="C1313" s="404" t="e">
        <f>MID(#REF!, B1313, 1)</f>
        <v>#REF!</v>
      </c>
      <c r="D1313" s="312"/>
      <c r="E1313" s="312"/>
      <c r="F1313" s="296"/>
      <c r="G1313" s="418" t="e">
        <f t="shared" si="506"/>
        <v>#REF!</v>
      </c>
      <c r="H1313" s="269" t="e" cm="1">
        <f t="array" ref="H1313">IF( OR($U1313, NOT($V1313), $X1313), "",  $AF1313 &amp; INDEX(中文數值資料表, $AJ1313, 2) &amp; $AC1313)</f>
        <v>#REF!</v>
      </c>
      <c r="I1313" s="332" t="e">
        <f t="shared" si="507"/>
        <v>#REF!</v>
      </c>
      <c r="J1313" s="333" t="e">
        <f t="shared" si="508"/>
        <v>#REF!</v>
      </c>
      <c r="K1313" s="334" t="e">
        <f t="shared" si="509"/>
        <v>#REF!</v>
      </c>
      <c r="L1313" s="335" t="e">
        <f t="shared" si="510"/>
        <v>#REF!</v>
      </c>
      <c r="M1313" s="270" t="e">
        <f t="shared" ca="1" si="511"/>
        <v>#REF!</v>
      </c>
      <c r="N1313" s="270" t="e">
        <f t="shared" ca="1" si="512"/>
        <v>#REF!</v>
      </c>
      <c r="O1313" s="270" t="e">
        <f t="shared" ca="1" si="513"/>
        <v>#REF!</v>
      </c>
      <c r="P1313" s="270" t="e">
        <f t="shared" ca="1" si="528"/>
        <v>#REF!</v>
      </c>
      <c r="Q1313" s="270" t="e">
        <f t="shared" ca="1" si="528"/>
        <v>#REF!</v>
      </c>
      <c r="R1313" s="271" t="e">
        <f t="shared" ca="1" si="515"/>
        <v>#REF!</v>
      </c>
      <c r="S1313" s="271" t="e">
        <f t="shared" ca="1" si="516"/>
        <v>#REF!</v>
      </c>
      <c r="T1313" s="244"/>
      <c r="U1313" s="272" t="b">
        <f t="shared" si="517"/>
        <v>0</v>
      </c>
      <c r="V1313" s="272" t="e">
        <f t="shared" si="518"/>
        <v>#REF!</v>
      </c>
      <c r="W1313" s="272" t="e">
        <f t="shared" si="526"/>
        <v>#REF!</v>
      </c>
      <c r="X1313" s="272" t="e">
        <f t="shared" si="519"/>
        <v>#REF!</v>
      </c>
      <c r="Y1313" s="272" t="e">
        <f t="shared" si="520"/>
        <v>#REF!</v>
      </c>
      <c r="Z1313" s="298"/>
      <c r="AA1313" s="305" t="e">
        <f t="shared" si="521"/>
        <v>#REF!</v>
      </c>
      <c r="AB1313" s="301" t="e" cm="1">
        <f t="array" ref="AB1313">IF( $AA1313="", "", INDEX(聲母資料表, $AA1313, AB$5))</f>
        <v>#REF!</v>
      </c>
      <c r="AC1313" s="301" t="e" cm="1">
        <f t="array" ref="AC1313">IF( $AA1313="", "", INDEX(聲母資料表, $AA1313, AC$5))</f>
        <v>#REF!</v>
      </c>
      <c r="AD1313" s="305" t="e">
        <f t="shared" si="522"/>
        <v>#REF!</v>
      </c>
      <c r="AE1313" s="301" t="e" cm="1">
        <f t="array" ref="AE1313">IF( $X1313, "", INDEX(韻母資料表, AD1313, AE$5))</f>
        <v>#REF!</v>
      </c>
      <c r="AF1313" s="301" t="e" cm="1">
        <f t="array" ref="AF1313">IF( $X1313, "", INDEX(韻母資料表, AE1313, AF$5))</f>
        <v>#REF!</v>
      </c>
      <c r="AG1313" s="298"/>
      <c r="AH1313" s="301" t="e">
        <f t="array" ref="AH1313">IF( $X1313, "", IF( INDEX(韻母資料表, AD1313, $AH$5) = "入聲", TRUE, FALSE) )</f>
        <v>#REF!</v>
      </c>
      <c r="AI1313" s="302" t="e">
        <f t="shared" si="523"/>
        <v>#REF!</v>
      </c>
      <c r="AJ1313" s="302" t="e">
        <f t="shared" si="527"/>
        <v>#REF!</v>
      </c>
      <c r="AK1313" s="362" t="e">
        <f t="array" ref="AK1313">IF( $X1313, "", INDEX(韻母資料表, $AD1313, $AK$5))</f>
        <v>#REF!</v>
      </c>
      <c r="AL1313" s="362" t="e">
        <f t="array" ref="AL1313">IF($X1313, "", INDEX(白話字韻母八聲調資料表, $AE1313, $AJ1313))</f>
        <v>#REF!</v>
      </c>
      <c r="AM1313" s="298"/>
      <c r="AN1313" s="362" t="e" cm="1">
        <f t="array" ref="AN1313">IF($W1313, "", INDEX(聲母資料表, $AA1313, AN$5))</f>
        <v>#REF!</v>
      </c>
      <c r="AO1313" s="367" t="e" cm="1">
        <f t="array" ref="AO1313">IF($X1313, "", INDEX(韻母資料表, $AD1313, AO$5))</f>
        <v>#REF!</v>
      </c>
      <c r="AP1313" s="362" t="e" cm="1">
        <f t="array" ref="AP1313">IF($X1313, "", INDEX(台羅韻母八聲調資料表, $AE1313, $F1313))</f>
        <v>#REF!</v>
      </c>
      <c r="AQ1313" s="298"/>
      <c r="AR1313" s="302" t="e">
        <f t="array" ref="AR1313">IF($W1313, "", INDEX(聲母資料表, $AA1313, $AR$5))</f>
        <v>#REF!</v>
      </c>
      <c r="AS1313" s="303" t="e">
        <f t="array" ref="AS1313">IF($X1313, "", INDEX(韻母資料表, $AD1313, $AS$5))</f>
        <v>#REF!</v>
      </c>
      <c r="AT1313" s="302" t="e">
        <f t="array" ref="AT1313">IF($X1313, "", INDEX(閩拼韻母八聲調資料表, $AE1313, $AJ1313))</f>
        <v>#REF!</v>
      </c>
      <c r="AV1313" s="301" t="b">
        <f t="shared" si="525"/>
        <v>0</v>
      </c>
      <c r="AW1313" s="301" t="str">
        <f>IF( $AV1313, IFERROR( IF(MATCH( $E1313, 顎音化聲母!$H$9:$H$37, 0), TRUE, FALSE), FALSE), "")</f>
        <v/>
      </c>
      <c r="AX1313" s="301" t="str">
        <f t="array" ref="AX1313">IF( AND($AV1313, $AW1313), INDEX(顎音化聲母資料表, MATCH( $D1313 &amp; $E1313, 顎音化聲母!$L$5:$L$136, 0), 3), "")</f>
        <v/>
      </c>
      <c r="AY1313" s="301" t="e">
        <f t="shared" si="524"/>
        <v>#REF!</v>
      </c>
      <c r="AZ1313" s="362" t="e">
        <f t="array" ref="AZ1313">IF($AY1313="", "", IF( $AX1313&lt;&gt;"", $AX1313,INDEX(聲母資料表, $AY1313, $AZ$5)))</f>
        <v>#REF!</v>
      </c>
      <c r="BA1313" s="362" t="e">
        <f t="array" ref="BA1313">IF($X1313, "", INDEX(方音八音反切資料表, $AE1313, $AJ1313))</f>
        <v>#REF!</v>
      </c>
    </row>
    <row r="1314" spans="2:53">
      <c r="B1314" s="307">
        <f t="shared" si="505"/>
        <v>1307</v>
      </c>
      <c r="C1314" s="404" t="e">
        <f>MID(#REF!, B1314, 1)</f>
        <v>#REF!</v>
      </c>
      <c r="D1314" s="312"/>
      <c r="E1314" s="312"/>
      <c r="F1314" s="296"/>
      <c r="G1314" s="418" t="e">
        <f t="shared" si="506"/>
        <v>#REF!</v>
      </c>
      <c r="H1314" s="269" t="e" cm="1">
        <f t="array" ref="H1314">IF( OR($U1314, NOT($V1314), $X1314), "",  $AF1314 &amp; INDEX(中文數值資料表, $AJ1314, 2) &amp; $AC1314)</f>
        <v>#REF!</v>
      </c>
      <c r="I1314" s="332" t="e">
        <f t="shared" si="507"/>
        <v>#REF!</v>
      </c>
      <c r="J1314" s="333" t="e">
        <f t="shared" si="508"/>
        <v>#REF!</v>
      </c>
      <c r="K1314" s="334" t="e">
        <f t="shared" si="509"/>
        <v>#REF!</v>
      </c>
      <c r="L1314" s="335" t="e">
        <f t="shared" si="510"/>
        <v>#REF!</v>
      </c>
      <c r="M1314" s="270" t="e">
        <f t="shared" ca="1" si="511"/>
        <v>#REF!</v>
      </c>
      <c r="N1314" s="270" t="e">
        <f t="shared" ca="1" si="512"/>
        <v>#REF!</v>
      </c>
      <c r="O1314" s="270" t="e">
        <f t="shared" ca="1" si="513"/>
        <v>#REF!</v>
      </c>
      <c r="P1314" s="270" t="e">
        <f t="shared" ca="1" si="528"/>
        <v>#REF!</v>
      </c>
      <c r="Q1314" s="270" t="e">
        <f t="shared" ca="1" si="528"/>
        <v>#REF!</v>
      </c>
      <c r="R1314" s="271" t="e">
        <f t="shared" ca="1" si="515"/>
        <v>#REF!</v>
      </c>
      <c r="S1314" s="271" t="e">
        <f t="shared" ca="1" si="516"/>
        <v>#REF!</v>
      </c>
      <c r="T1314" s="244"/>
      <c r="U1314" s="272" t="b">
        <f t="shared" si="517"/>
        <v>0</v>
      </c>
      <c r="V1314" s="272" t="e">
        <f t="shared" si="518"/>
        <v>#REF!</v>
      </c>
      <c r="W1314" s="272" t="e">
        <f t="shared" si="526"/>
        <v>#REF!</v>
      </c>
      <c r="X1314" s="272" t="e">
        <f t="shared" si="519"/>
        <v>#REF!</v>
      </c>
      <c r="Y1314" s="272" t="e">
        <f t="shared" si="520"/>
        <v>#REF!</v>
      </c>
      <c r="Z1314" s="298"/>
      <c r="AA1314" s="305" t="e">
        <f t="shared" si="521"/>
        <v>#REF!</v>
      </c>
      <c r="AB1314" s="301" t="e" cm="1">
        <f t="array" ref="AB1314">IF( $AA1314="", "", INDEX(聲母資料表, $AA1314, AB$5))</f>
        <v>#REF!</v>
      </c>
      <c r="AC1314" s="301" t="e" cm="1">
        <f t="array" ref="AC1314">IF( $AA1314="", "", INDEX(聲母資料表, $AA1314, AC$5))</f>
        <v>#REF!</v>
      </c>
      <c r="AD1314" s="305" t="e">
        <f t="shared" si="522"/>
        <v>#REF!</v>
      </c>
      <c r="AE1314" s="301" t="e" cm="1">
        <f t="array" ref="AE1314">IF( $X1314, "", INDEX(韻母資料表, AD1314, AE$5))</f>
        <v>#REF!</v>
      </c>
      <c r="AF1314" s="301" t="e" cm="1">
        <f t="array" ref="AF1314">IF( $X1314, "", INDEX(韻母資料表, AE1314, AF$5))</f>
        <v>#REF!</v>
      </c>
      <c r="AG1314" s="298"/>
      <c r="AH1314" s="301" t="e">
        <f t="array" ref="AH1314">IF( $X1314, "", IF( INDEX(韻母資料表, AD1314, $AH$5) = "入聲", TRUE, FALSE) )</f>
        <v>#REF!</v>
      </c>
      <c r="AI1314" s="302" t="e">
        <f t="shared" si="523"/>
        <v>#REF!</v>
      </c>
      <c r="AJ1314" s="302" t="e">
        <f t="shared" si="527"/>
        <v>#REF!</v>
      </c>
      <c r="AK1314" s="362" t="e">
        <f t="array" ref="AK1314">IF( $X1314, "", INDEX(韻母資料表, $AD1314, $AK$5))</f>
        <v>#REF!</v>
      </c>
      <c r="AL1314" s="362" t="e">
        <f t="array" ref="AL1314">IF($X1314, "", INDEX(白話字韻母八聲調資料表, $AE1314, $AJ1314))</f>
        <v>#REF!</v>
      </c>
      <c r="AM1314" s="298"/>
      <c r="AN1314" s="362" t="e" cm="1">
        <f t="array" ref="AN1314">IF($W1314, "", INDEX(聲母資料表, $AA1314, AN$5))</f>
        <v>#REF!</v>
      </c>
      <c r="AO1314" s="367" t="e" cm="1">
        <f t="array" ref="AO1314">IF($X1314, "", INDEX(韻母資料表, $AD1314, AO$5))</f>
        <v>#REF!</v>
      </c>
      <c r="AP1314" s="362" t="e" cm="1">
        <f t="array" ref="AP1314">IF($X1314, "", INDEX(台羅韻母八聲調資料表, $AE1314, $F1314))</f>
        <v>#REF!</v>
      </c>
      <c r="AQ1314" s="298"/>
      <c r="AR1314" s="302" t="e">
        <f t="array" ref="AR1314">IF($W1314, "", INDEX(聲母資料表, $AA1314, $AR$5))</f>
        <v>#REF!</v>
      </c>
      <c r="AS1314" s="303" t="e">
        <f t="array" ref="AS1314">IF($X1314, "", INDEX(韻母資料表, $AD1314, $AS$5))</f>
        <v>#REF!</v>
      </c>
      <c r="AT1314" s="302" t="e">
        <f t="array" ref="AT1314">IF($X1314, "", INDEX(閩拼韻母八聲調資料表, $AE1314, $AJ1314))</f>
        <v>#REF!</v>
      </c>
      <c r="AV1314" s="301" t="b">
        <f t="shared" si="525"/>
        <v>0</v>
      </c>
      <c r="AW1314" s="301" t="str">
        <f>IF( $AV1314, IFERROR( IF(MATCH( $E1314, 顎音化聲母!$H$9:$H$37, 0), TRUE, FALSE), FALSE), "")</f>
        <v/>
      </c>
      <c r="AX1314" s="301" t="str">
        <f t="array" ref="AX1314">IF( AND($AV1314, $AW1314), INDEX(顎音化聲母資料表, MATCH( $D1314 &amp; $E1314, 顎音化聲母!$L$5:$L$136, 0), 3), "")</f>
        <v/>
      </c>
      <c r="AY1314" s="301" t="e">
        <f t="shared" si="524"/>
        <v>#REF!</v>
      </c>
      <c r="AZ1314" s="362" t="e">
        <f t="array" ref="AZ1314">IF($AY1314="", "", IF( $AX1314&lt;&gt;"", $AX1314,INDEX(聲母資料表, $AY1314, $AZ$5)))</f>
        <v>#REF!</v>
      </c>
      <c r="BA1314" s="362" t="e">
        <f t="array" ref="BA1314">IF($X1314, "", INDEX(方音八音反切資料表, $AE1314, $AJ1314))</f>
        <v>#REF!</v>
      </c>
    </row>
    <row r="1315" spans="2:53">
      <c r="B1315" s="307">
        <f t="shared" si="505"/>
        <v>1308</v>
      </c>
      <c r="C1315" s="404" t="e">
        <f>MID(#REF!, B1315, 1)</f>
        <v>#REF!</v>
      </c>
      <c r="D1315" s="312"/>
      <c r="E1315" s="312"/>
      <c r="F1315" s="296"/>
      <c r="G1315" s="418" t="e">
        <f t="shared" si="506"/>
        <v>#REF!</v>
      </c>
      <c r="H1315" s="269" t="e" cm="1">
        <f t="array" ref="H1315">IF( OR($U1315, NOT($V1315), $X1315), "",  $AF1315 &amp; INDEX(中文數值資料表, $AJ1315, 2) &amp; $AC1315)</f>
        <v>#REF!</v>
      </c>
      <c r="I1315" s="332" t="e">
        <f t="shared" si="507"/>
        <v>#REF!</v>
      </c>
      <c r="J1315" s="333" t="e">
        <f t="shared" si="508"/>
        <v>#REF!</v>
      </c>
      <c r="K1315" s="334" t="e">
        <f t="shared" si="509"/>
        <v>#REF!</v>
      </c>
      <c r="L1315" s="335" t="e">
        <f t="shared" si="510"/>
        <v>#REF!</v>
      </c>
      <c r="M1315" s="270" t="e">
        <f t="shared" ca="1" si="511"/>
        <v>#REF!</v>
      </c>
      <c r="N1315" s="270" t="e">
        <f t="shared" ca="1" si="512"/>
        <v>#REF!</v>
      </c>
      <c r="O1315" s="270" t="e">
        <f t="shared" ca="1" si="513"/>
        <v>#REF!</v>
      </c>
      <c r="P1315" s="270" t="e">
        <f t="shared" ca="1" si="528"/>
        <v>#REF!</v>
      </c>
      <c r="Q1315" s="270" t="e">
        <f t="shared" ca="1" si="528"/>
        <v>#REF!</v>
      </c>
      <c r="R1315" s="271" t="e">
        <f t="shared" ca="1" si="515"/>
        <v>#REF!</v>
      </c>
      <c r="S1315" s="271" t="e">
        <f t="shared" ca="1" si="516"/>
        <v>#REF!</v>
      </c>
      <c r="T1315" s="244"/>
      <c r="U1315" s="272" t="b">
        <f t="shared" si="517"/>
        <v>0</v>
      </c>
      <c r="V1315" s="272" t="e">
        <f t="shared" si="518"/>
        <v>#REF!</v>
      </c>
      <c r="W1315" s="272" t="e">
        <f t="shared" si="526"/>
        <v>#REF!</v>
      </c>
      <c r="X1315" s="272" t="e">
        <f t="shared" si="519"/>
        <v>#REF!</v>
      </c>
      <c r="Y1315" s="272" t="e">
        <f t="shared" si="520"/>
        <v>#REF!</v>
      </c>
      <c r="Z1315" s="298"/>
      <c r="AA1315" s="305" t="e">
        <f t="shared" si="521"/>
        <v>#REF!</v>
      </c>
      <c r="AB1315" s="301" t="e" cm="1">
        <f t="array" ref="AB1315">IF( $AA1315="", "", INDEX(聲母資料表, $AA1315, AB$5))</f>
        <v>#REF!</v>
      </c>
      <c r="AC1315" s="301" t="e" cm="1">
        <f t="array" ref="AC1315">IF( $AA1315="", "", INDEX(聲母資料表, $AA1315, AC$5))</f>
        <v>#REF!</v>
      </c>
      <c r="AD1315" s="305" t="e">
        <f t="shared" si="522"/>
        <v>#REF!</v>
      </c>
      <c r="AE1315" s="301" t="e" cm="1">
        <f t="array" ref="AE1315">IF( $X1315, "", INDEX(韻母資料表, AD1315, AE$5))</f>
        <v>#REF!</v>
      </c>
      <c r="AF1315" s="301" t="e" cm="1">
        <f t="array" ref="AF1315">IF( $X1315, "", INDEX(韻母資料表, AE1315, AF$5))</f>
        <v>#REF!</v>
      </c>
      <c r="AG1315" s="298"/>
      <c r="AH1315" s="301" t="e">
        <f t="array" ref="AH1315">IF( $X1315, "", IF( INDEX(韻母資料表, AD1315, $AH$5) = "入聲", TRUE, FALSE) )</f>
        <v>#REF!</v>
      </c>
      <c r="AI1315" s="302" t="e">
        <f t="shared" si="523"/>
        <v>#REF!</v>
      </c>
      <c r="AJ1315" s="302" t="e">
        <f t="shared" si="527"/>
        <v>#REF!</v>
      </c>
      <c r="AK1315" s="362" t="e">
        <f t="array" ref="AK1315">IF( $X1315, "", INDEX(韻母資料表, $AD1315, $AK$5))</f>
        <v>#REF!</v>
      </c>
      <c r="AL1315" s="362" t="e">
        <f t="array" ref="AL1315">IF($X1315, "", INDEX(白話字韻母八聲調資料表, $AE1315, $AJ1315))</f>
        <v>#REF!</v>
      </c>
      <c r="AM1315" s="298"/>
      <c r="AN1315" s="362" t="e" cm="1">
        <f t="array" ref="AN1315">IF($W1315, "", INDEX(聲母資料表, $AA1315, AN$5))</f>
        <v>#REF!</v>
      </c>
      <c r="AO1315" s="367" t="e" cm="1">
        <f t="array" ref="AO1315">IF($X1315, "", INDEX(韻母資料表, $AD1315, AO$5))</f>
        <v>#REF!</v>
      </c>
      <c r="AP1315" s="362" t="e" cm="1">
        <f t="array" ref="AP1315">IF($X1315, "", INDEX(台羅韻母八聲調資料表, $AE1315, $F1315))</f>
        <v>#REF!</v>
      </c>
      <c r="AQ1315" s="298"/>
      <c r="AR1315" s="302" t="e">
        <f t="array" ref="AR1315">IF($W1315, "", INDEX(聲母資料表, $AA1315, $AR$5))</f>
        <v>#REF!</v>
      </c>
      <c r="AS1315" s="303" t="e">
        <f t="array" ref="AS1315">IF($X1315, "", INDEX(韻母資料表, $AD1315, $AS$5))</f>
        <v>#REF!</v>
      </c>
      <c r="AT1315" s="302" t="e">
        <f t="array" ref="AT1315">IF($X1315, "", INDEX(閩拼韻母八聲調資料表, $AE1315, $AJ1315))</f>
        <v>#REF!</v>
      </c>
      <c r="AV1315" s="301" t="b">
        <f t="shared" si="525"/>
        <v>0</v>
      </c>
      <c r="AW1315" s="301" t="str">
        <f>IF( $AV1315, IFERROR( IF(MATCH( $E1315, 顎音化聲母!$H$9:$H$37, 0), TRUE, FALSE), FALSE), "")</f>
        <v/>
      </c>
      <c r="AX1315" s="301" t="str">
        <f t="array" ref="AX1315">IF( AND($AV1315, $AW1315), INDEX(顎音化聲母資料表, MATCH( $D1315 &amp; $E1315, 顎音化聲母!$L$5:$L$136, 0), 3), "")</f>
        <v/>
      </c>
      <c r="AY1315" s="301" t="e">
        <f t="shared" si="524"/>
        <v>#REF!</v>
      </c>
      <c r="AZ1315" s="362" t="e">
        <f t="array" ref="AZ1315">IF($AY1315="", "", IF( $AX1315&lt;&gt;"", $AX1315,INDEX(聲母資料表, $AY1315, $AZ$5)))</f>
        <v>#REF!</v>
      </c>
      <c r="BA1315" s="362" t="e">
        <f t="array" ref="BA1315">IF($X1315, "", INDEX(方音八音反切資料表, $AE1315, $AJ1315))</f>
        <v>#REF!</v>
      </c>
    </row>
    <row r="1316" spans="2:53">
      <c r="B1316" s="307">
        <f t="shared" si="505"/>
        <v>1309</v>
      </c>
      <c r="C1316" s="404" t="e">
        <f>MID(#REF!, B1316, 1)</f>
        <v>#REF!</v>
      </c>
      <c r="D1316" s="312"/>
      <c r="E1316" s="312"/>
      <c r="F1316" s="296"/>
      <c r="G1316" s="418" t="e">
        <f t="shared" si="506"/>
        <v>#REF!</v>
      </c>
      <c r="H1316" s="269" t="e" cm="1">
        <f t="array" ref="H1316">IF( OR($U1316, NOT($V1316), $X1316), "",  $AF1316 &amp; INDEX(中文數值資料表, $AJ1316, 2) &amp; $AC1316)</f>
        <v>#REF!</v>
      </c>
      <c r="I1316" s="332" t="e">
        <f t="shared" si="507"/>
        <v>#REF!</v>
      </c>
      <c r="J1316" s="333" t="e">
        <f t="shared" si="508"/>
        <v>#REF!</v>
      </c>
      <c r="K1316" s="334" t="e">
        <f t="shared" si="509"/>
        <v>#REF!</v>
      </c>
      <c r="L1316" s="335" t="e">
        <f t="shared" si="510"/>
        <v>#REF!</v>
      </c>
      <c r="M1316" s="270" t="e">
        <f t="shared" ca="1" si="511"/>
        <v>#REF!</v>
      </c>
      <c r="N1316" s="270" t="e">
        <f t="shared" ca="1" si="512"/>
        <v>#REF!</v>
      </c>
      <c r="O1316" s="270" t="e">
        <f t="shared" ca="1" si="513"/>
        <v>#REF!</v>
      </c>
      <c r="P1316" s="270" t="e">
        <f t="shared" ca="1" si="528"/>
        <v>#REF!</v>
      </c>
      <c r="Q1316" s="270" t="e">
        <f t="shared" ca="1" si="528"/>
        <v>#REF!</v>
      </c>
      <c r="R1316" s="271" t="e">
        <f t="shared" ca="1" si="515"/>
        <v>#REF!</v>
      </c>
      <c r="S1316" s="271" t="e">
        <f t="shared" ca="1" si="516"/>
        <v>#REF!</v>
      </c>
      <c r="T1316" s="244"/>
      <c r="U1316" s="272" t="b">
        <f t="shared" si="517"/>
        <v>0</v>
      </c>
      <c r="V1316" s="272" t="e">
        <f t="shared" si="518"/>
        <v>#REF!</v>
      </c>
      <c r="W1316" s="272" t="e">
        <f t="shared" si="526"/>
        <v>#REF!</v>
      </c>
      <c r="X1316" s="272" t="e">
        <f t="shared" si="519"/>
        <v>#REF!</v>
      </c>
      <c r="Y1316" s="272" t="e">
        <f t="shared" si="520"/>
        <v>#REF!</v>
      </c>
      <c r="Z1316" s="298"/>
      <c r="AA1316" s="305" t="e">
        <f t="shared" si="521"/>
        <v>#REF!</v>
      </c>
      <c r="AB1316" s="301" t="e" cm="1">
        <f t="array" ref="AB1316">IF( $AA1316="", "", INDEX(聲母資料表, $AA1316, AB$5))</f>
        <v>#REF!</v>
      </c>
      <c r="AC1316" s="301" t="e" cm="1">
        <f t="array" ref="AC1316">IF( $AA1316="", "", INDEX(聲母資料表, $AA1316, AC$5))</f>
        <v>#REF!</v>
      </c>
      <c r="AD1316" s="305" t="e">
        <f t="shared" si="522"/>
        <v>#REF!</v>
      </c>
      <c r="AE1316" s="301" t="e" cm="1">
        <f t="array" ref="AE1316">IF( $X1316, "", INDEX(韻母資料表, AD1316, AE$5))</f>
        <v>#REF!</v>
      </c>
      <c r="AF1316" s="301" t="e" cm="1">
        <f t="array" ref="AF1316">IF( $X1316, "", INDEX(韻母資料表, AE1316, AF$5))</f>
        <v>#REF!</v>
      </c>
      <c r="AG1316" s="298"/>
      <c r="AH1316" s="301" t="e">
        <f t="array" ref="AH1316">IF( $X1316, "", IF( INDEX(韻母資料表, AD1316, $AH$5) = "入聲", TRUE, FALSE) )</f>
        <v>#REF!</v>
      </c>
      <c r="AI1316" s="302" t="e">
        <f t="shared" si="523"/>
        <v>#REF!</v>
      </c>
      <c r="AJ1316" s="302" t="e">
        <f t="shared" si="527"/>
        <v>#REF!</v>
      </c>
      <c r="AK1316" s="362" t="e">
        <f t="array" ref="AK1316">IF( $X1316, "", INDEX(韻母資料表, $AD1316, $AK$5))</f>
        <v>#REF!</v>
      </c>
      <c r="AL1316" s="362" t="e">
        <f t="array" ref="AL1316">IF($X1316, "", INDEX(白話字韻母八聲調資料表, $AE1316, $AJ1316))</f>
        <v>#REF!</v>
      </c>
      <c r="AM1316" s="298"/>
      <c r="AN1316" s="362" t="e" cm="1">
        <f t="array" ref="AN1316">IF($W1316, "", INDEX(聲母資料表, $AA1316, AN$5))</f>
        <v>#REF!</v>
      </c>
      <c r="AO1316" s="367" t="e" cm="1">
        <f t="array" ref="AO1316">IF($X1316, "", INDEX(韻母資料表, $AD1316, AO$5))</f>
        <v>#REF!</v>
      </c>
      <c r="AP1316" s="362" t="e" cm="1">
        <f t="array" ref="AP1316">IF($X1316, "", INDEX(台羅韻母八聲調資料表, $AE1316, $F1316))</f>
        <v>#REF!</v>
      </c>
      <c r="AQ1316" s="298"/>
      <c r="AR1316" s="302" t="e">
        <f t="array" ref="AR1316">IF($W1316, "", INDEX(聲母資料表, $AA1316, $AR$5))</f>
        <v>#REF!</v>
      </c>
      <c r="AS1316" s="303" t="e">
        <f t="array" ref="AS1316">IF($X1316, "", INDEX(韻母資料表, $AD1316, $AS$5))</f>
        <v>#REF!</v>
      </c>
      <c r="AT1316" s="302" t="e">
        <f t="array" ref="AT1316">IF($X1316, "", INDEX(閩拼韻母八聲調資料表, $AE1316, $AJ1316))</f>
        <v>#REF!</v>
      </c>
      <c r="AV1316" s="301" t="b">
        <f t="shared" si="525"/>
        <v>0</v>
      </c>
      <c r="AW1316" s="301" t="str">
        <f>IF( $AV1316, IFERROR( IF(MATCH( $E1316, 顎音化聲母!$H$9:$H$37, 0), TRUE, FALSE), FALSE), "")</f>
        <v/>
      </c>
      <c r="AX1316" s="301" t="str">
        <f t="array" ref="AX1316">IF( AND($AV1316, $AW1316), INDEX(顎音化聲母資料表, MATCH( $D1316 &amp; $E1316, 顎音化聲母!$L$5:$L$136, 0), 3), "")</f>
        <v/>
      </c>
      <c r="AY1316" s="301" t="e">
        <f t="shared" si="524"/>
        <v>#REF!</v>
      </c>
      <c r="AZ1316" s="362" t="e">
        <f t="array" ref="AZ1316">IF($AY1316="", "", IF( $AX1316&lt;&gt;"", $AX1316,INDEX(聲母資料表, $AY1316, $AZ$5)))</f>
        <v>#REF!</v>
      </c>
      <c r="BA1316" s="362" t="e">
        <f t="array" ref="BA1316">IF($X1316, "", INDEX(方音八音反切資料表, $AE1316, $AJ1316))</f>
        <v>#REF!</v>
      </c>
    </row>
    <row r="1317" spans="2:53">
      <c r="B1317" s="307">
        <f t="shared" si="505"/>
        <v>1310</v>
      </c>
      <c r="C1317" s="404" t="e">
        <f>MID(#REF!, B1317, 1)</f>
        <v>#REF!</v>
      </c>
      <c r="D1317" s="312"/>
      <c r="E1317" s="312"/>
      <c r="F1317" s="296"/>
      <c r="G1317" s="418" t="e">
        <f t="shared" si="506"/>
        <v>#REF!</v>
      </c>
      <c r="H1317" s="269" t="e" cm="1">
        <f t="array" ref="H1317">IF( OR($U1317, NOT($V1317), $X1317), "",  $AF1317 &amp; INDEX(中文數值資料表, $AJ1317, 2) &amp; $AC1317)</f>
        <v>#REF!</v>
      </c>
      <c r="I1317" s="332" t="e">
        <f t="shared" si="507"/>
        <v>#REF!</v>
      </c>
      <c r="J1317" s="333" t="e">
        <f t="shared" si="508"/>
        <v>#REF!</v>
      </c>
      <c r="K1317" s="334" t="e">
        <f t="shared" si="509"/>
        <v>#REF!</v>
      </c>
      <c r="L1317" s="335" t="e">
        <f t="shared" si="510"/>
        <v>#REF!</v>
      </c>
      <c r="M1317" s="270" t="e">
        <f t="shared" ca="1" si="511"/>
        <v>#REF!</v>
      </c>
      <c r="N1317" s="270" t="e">
        <f t="shared" ca="1" si="512"/>
        <v>#REF!</v>
      </c>
      <c r="O1317" s="270" t="e">
        <f t="shared" ca="1" si="513"/>
        <v>#REF!</v>
      </c>
      <c r="P1317" s="270" t="e">
        <f t="shared" ca="1" si="528"/>
        <v>#REF!</v>
      </c>
      <c r="Q1317" s="270" t="e">
        <f t="shared" ca="1" si="528"/>
        <v>#REF!</v>
      </c>
      <c r="R1317" s="271" t="e">
        <f t="shared" ca="1" si="515"/>
        <v>#REF!</v>
      </c>
      <c r="S1317" s="271" t="e">
        <f t="shared" ca="1" si="516"/>
        <v>#REF!</v>
      </c>
      <c r="T1317" s="244"/>
      <c r="U1317" s="272" t="b">
        <f t="shared" si="517"/>
        <v>0</v>
      </c>
      <c r="V1317" s="272" t="e">
        <f t="shared" si="518"/>
        <v>#REF!</v>
      </c>
      <c r="W1317" s="272" t="e">
        <f t="shared" si="526"/>
        <v>#REF!</v>
      </c>
      <c r="X1317" s="272" t="e">
        <f t="shared" si="519"/>
        <v>#REF!</v>
      </c>
      <c r="Y1317" s="272" t="e">
        <f t="shared" si="520"/>
        <v>#REF!</v>
      </c>
      <c r="Z1317" s="298"/>
      <c r="AA1317" s="305" t="e">
        <f t="shared" si="521"/>
        <v>#REF!</v>
      </c>
      <c r="AB1317" s="301" t="e" cm="1">
        <f t="array" ref="AB1317">IF( $AA1317="", "", INDEX(聲母資料表, $AA1317, AB$5))</f>
        <v>#REF!</v>
      </c>
      <c r="AC1317" s="301" t="e" cm="1">
        <f t="array" ref="AC1317">IF( $AA1317="", "", INDEX(聲母資料表, $AA1317, AC$5))</f>
        <v>#REF!</v>
      </c>
      <c r="AD1317" s="305" t="e">
        <f t="shared" si="522"/>
        <v>#REF!</v>
      </c>
      <c r="AE1317" s="301" t="e" cm="1">
        <f t="array" ref="AE1317">IF( $X1317, "", INDEX(韻母資料表, AD1317, AE$5))</f>
        <v>#REF!</v>
      </c>
      <c r="AF1317" s="301" t="e" cm="1">
        <f t="array" ref="AF1317">IF( $X1317, "", INDEX(韻母資料表, AE1317, AF$5))</f>
        <v>#REF!</v>
      </c>
      <c r="AG1317" s="298"/>
      <c r="AH1317" s="301" t="e">
        <f t="array" ref="AH1317">IF( $X1317, "", IF( INDEX(韻母資料表, AD1317, $AH$5) = "入聲", TRUE, FALSE) )</f>
        <v>#REF!</v>
      </c>
      <c r="AI1317" s="302" t="e">
        <f t="shared" si="523"/>
        <v>#REF!</v>
      </c>
      <c r="AJ1317" s="302" t="e">
        <f t="shared" si="527"/>
        <v>#REF!</v>
      </c>
      <c r="AK1317" s="362" t="e">
        <f t="array" ref="AK1317">IF( $X1317, "", INDEX(韻母資料表, $AD1317, $AK$5))</f>
        <v>#REF!</v>
      </c>
      <c r="AL1317" s="362" t="e">
        <f t="array" ref="AL1317">IF($X1317, "", INDEX(白話字韻母八聲調資料表, $AE1317, $AJ1317))</f>
        <v>#REF!</v>
      </c>
      <c r="AM1317" s="298"/>
      <c r="AN1317" s="362" t="e" cm="1">
        <f t="array" ref="AN1317">IF($W1317, "", INDEX(聲母資料表, $AA1317, AN$5))</f>
        <v>#REF!</v>
      </c>
      <c r="AO1317" s="367" t="e" cm="1">
        <f t="array" ref="AO1317">IF($X1317, "", INDEX(韻母資料表, $AD1317, AO$5))</f>
        <v>#REF!</v>
      </c>
      <c r="AP1317" s="362" t="e" cm="1">
        <f t="array" ref="AP1317">IF($X1317, "", INDEX(台羅韻母八聲調資料表, $AE1317, $F1317))</f>
        <v>#REF!</v>
      </c>
      <c r="AQ1317" s="298"/>
      <c r="AR1317" s="302" t="e">
        <f t="array" ref="AR1317">IF($W1317, "", INDEX(聲母資料表, $AA1317, $AR$5))</f>
        <v>#REF!</v>
      </c>
      <c r="AS1317" s="303" t="e">
        <f t="array" ref="AS1317">IF($X1317, "", INDEX(韻母資料表, $AD1317, $AS$5))</f>
        <v>#REF!</v>
      </c>
      <c r="AT1317" s="302" t="e">
        <f t="array" ref="AT1317">IF($X1317, "", INDEX(閩拼韻母八聲調資料表, $AE1317, $AJ1317))</f>
        <v>#REF!</v>
      </c>
      <c r="AV1317" s="301" t="b">
        <f t="shared" si="525"/>
        <v>0</v>
      </c>
      <c r="AW1317" s="301" t="str">
        <f>IF( $AV1317, IFERROR( IF(MATCH( $E1317, 顎音化聲母!$H$9:$H$37, 0), TRUE, FALSE), FALSE), "")</f>
        <v/>
      </c>
      <c r="AX1317" s="301" t="str">
        <f t="array" ref="AX1317">IF( AND($AV1317, $AW1317), INDEX(顎音化聲母資料表, MATCH( $D1317 &amp; $E1317, 顎音化聲母!$L$5:$L$136, 0), 3), "")</f>
        <v/>
      </c>
      <c r="AY1317" s="301" t="e">
        <f t="shared" si="524"/>
        <v>#REF!</v>
      </c>
      <c r="AZ1317" s="362" t="e">
        <f t="array" ref="AZ1317">IF($AY1317="", "", IF( $AX1317&lt;&gt;"", $AX1317,INDEX(聲母資料表, $AY1317, $AZ$5)))</f>
        <v>#REF!</v>
      </c>
      <c r="BA1317" s="362" t="e">
        <f t="array" ref="BA1317">IF($X1317, "", INDEX(方音八音反切資料表, $AE1317, $AJ1317))</f>
        <v>#REF!</v>
      </c>
    </row>
    <row r="1318" spans="2:53">
      <c r="B1318" s="307">
        <f t="shared" si="505"/>
        <v>1311</v>
      </c>
      <c r="C1318" s="404" t="e">
        <f>MID(#REF!, B1318, 1)</f>
        <v>#REF!</v>
      </c>
      <c r="D1318" s="312"/>
      <c r="E1318" s="312"/>
      <c r="F1318" s="296"/>
      <c r="G1318" s="418" t="e">
        <f t="shared" si="506"/>
        <v>#REF!</v>
      </c>
      <c r="H1318" s="269" t="e" cm="1">
        <f t="array" ref="H1318">IF( OR($U1318, NOT($V1318), $X1318), "",  $AF1318 &amp; INDEX(中文數值資料表, $AJ1318, 2) &amp; $AC1318)</f>
        <v>#REF!</v>
      </c>
      <c r="I1318" s="332" t="e">
        <f t="shared" si="507"/>
        <v>#REF!</v>
      </c>
      <c r="J1318" s="333" t="e">
        <f t="shared" si="508"/>
        <v>#REF!</v>
      </c>
      <c r="K1318" s="334" t="e">
        <f t="shared" si="509"/>
        <v>#REF!</v>
      </c>
      <c r="L1318" s="335" t="e">
        <f t="shared" si="510"/>
        <v>#REF!</v>
      </c>
      <c r="M1318" s="270" t="e">
        <f t="shared" ca="1" si="511"/>
        <v>#REF!</v>
      </c>
      <c r="N1318" s="270" t="e">
        <f t="shared" ca="1" si="512"/>
        <v>#REF!</v>
      </c>
      <c r="O1318" s="270" t="e">
        <f t="shared" ca="1" si="513"/>
        <v>#REF!</v>
      </c>
      <c r="P1318" s="270" t="e">
        <f t="shared" ca="1" si="528"/>
        <v>#REF!</v>
      </c>
      <c r="Q1318" s="270" t="e">
        <f t="shared" ca="1" si="528"/>
        <v>#REF!</v>
      </c>
      <c r="R1318" s="271" t="e">
        <f t="shared" ca="1" si="515"/>
        <v>#REF!</v>
      </c>
      <c r="S1318" s="271" t="e">
        <f t="shared" ca="1" si="516"/>
        <v>#REF!</v>
      </c>
      <c r="T1318" s="244"/>
      <c r="U1318" s="272" t="b">
        <f t="shared" si="517"/>
        <v>0</v>
      </c>
      <c r="V1318" s="272" t="e">
        <f t="shared" si="518"/>
        <v>#REF!</v>
      </c>
      <c r="W1318" s="272" t="e">
        <f t="shared" si="526"/>
        <v>#REF!</v>
      </c>
      <c r="X1318" s="272" t="e">
        <f t="shared" si="519"/>
        <v>#REF!</v>
      </c>
      <c r="Y1318" s="272" t="e">
        <f t="shared" si="520"/>
        <v>#REF!</v>
      </c>
      <c r="Z1318" s="298"/>
      <c r="AA1318" s="305" t="e">
        <f t="shared" si="521"/>
        <v>#REF!</v>
      </c>
      <c r="AB1318" s="301" t="e" cm="1">
        <f t="array" ref="AB1318">IF( $AA1318="", "", INDEX(聲母資料表, $AA1318, AB$5))</f>
        <v>#REF!</v>
      </c>
      <c r="AC1318" s="301" t="e" cm="1">
        <f t="array" ref="AC1318">IF( $AA1318="", "", INDEX(聲母資料表, $AA1318, AC$5))</f>
        <v>#REF!</v>
      </c>
      <c r="AD1318" s="305" t="e">
        <f t="shared" si="522"/>
        <v>#REF!</v>
      </c>
      <c r="AE1318" s="301" t="e" cm="1">
        <f t="array" ref="AE1318">IF( $X1318, "", INDEX(韻母資料表, AD1318, AE$5))</f>
        <v>#REF!</v>
      </c>
      <c r="AF1318" s="301" t="e" cm="1">
        <f t="array" ref="AF1318">IF( $X1318, "", INDEX(韻母資料表, AE1318, AF$5))</f>
        <v>#REF!</v>
      </c>
      <c r="AG1318" s="298"/>
      <c r="AH1318" s="301" t="e">
        <f t="array" ref="AH1318">IF( $X1318, "", IF( INDEX(韻母資料表, AD1318, $AH$5) = "入聲", TRUE, FALSE) )</f>
        <v>#REF!</v>
      </c>
      <c r="AI1318" s="302" t="e">
        <f t="shared" si="523"/>
        <v>#REF!</v>
      </c>
      <c r="AJ1318" s="302" t="e">
        <f t="shared" si="527"/>
        <v>#REF!</v>
      </c>
      <c r="AK1318" s="362" t="e">
        <f t="array" ref="AK1318">IF( $X1318, "", INDEX(韻母資料表, $AD1318, $AK$5))</f>
        <v>#REF!</v>
      </c>
      <c r="AL1318" s="362" t="e">
        <f t="array" ref="AL1318">IF($X1318, "", INDEX(白話字韻母八聲調資料表, $AE1318, $AJ1318))</f>
        <v>#REF!</v>
      </c>
      <c r="AM1318" s="298"/>
      <c r="AN1318" s="362" t="e" cm="1">
        <f t="array" ref="AN1318">IF($W1318, "", INDEX(聲母資料表, $AA1318, AN$5))</f>
        <v>#REF!</v>
      </c>
      <c r="AO1318" s="367" t="e" cm="1">
        <f t="array" ref="AO1318">IF($X1318, "", INDEX(韻母資料表, $AD1318, AO$5))</f>
        <v>#REF!</v>
      </c>
      <c r="AP1318" s="362" t="e" cm="1">
        <f t="array" ref="AP1318">IF($X1318, "", INDEX(台羅韻母八聲調資料表, $AE1318, $F1318))</f>
        <v>#REF!</v>
      </c>
      <c r="AQ1318" s="298"/>
      <c r="AR1318" s="302" t="e">
        <f t="array" ref="AR1318">IF($W1318, "", INDEX(聲母資料表, $AA1318, $AR$5))</f>
        <v>#REF!</v>
      </c>
      <c r="AS1318" s="303" t="e">
        <f t="array" ref="AS1318">IF($X1318, "", INDEX(韻母資料表, $AD1318, $AS$5))</f>
        <v>#REF!</v>
      </c>
      <c r="AT1318" s="302" t="e">
        <f t="array" ref="AT1318">IF($X1318, "", INDEX(閩拼韻母八聲調資料表, $AE1318, $AJ1318))</f>
        <v>#REF!</v>
      </c>
      <c r="AV1318" s="301" t="b">
        <f t="shared" si="525"/>
        <v>0</v>
      </c>
      <c r="AW1318" s="301" t="str">
        <f>IF( $AV1318, IFERROR( IF(MATCH( $E1318, 顎音化聲母!$H$9:$H$37, 0), TRUE, FALSE), FALSE), "")</f>
        <v/>
      </c>
      <c r="AX1318" s="301" t="str">
        <f t="array" ref="AX1318">IF( AND($AV1318, $AW1318), INDEX(顎音化聲母資料表, MATCH( $D1318 &amp; $E1318, 顎音化聲母!$L$5:$L$136, 0), 3), "")</f>
        <v/>
      </c>
      <c r="AY1318" s="301" t="e">
        <f t="shared" si="524"/>
        <v>#REF!</v>
      </c>
      <c r="AZ1318" s="362" t="e">
        <f t="array" ref="AZ1318">IF($AY1318="", "", IF( $AX1318&lt;&gt;"", $AX1318,INDEX(聲母資料表, $AY1318, $AZ$5)))</f>
        <v>#REF!</v>
      </c>
      <c r="BA1318" s="362" t="e">
        <f t="array" ref="BA1318">IF($X1318, "", INDEX(方音八音反切資料表, $AE1318, $AJ1318))</f>
        <v>#REF!</v>
      </c>
    </row>
    <row r="1319" spans="2:53">
      <c r="B1319" s="307">
        <f t="shared" si="505"/>
        <v>1312</v>
      </c>
      <c r="C1319" s="404" t="e">
        <f>MID(#REF!, B1319, 1)</f>
        <v>#REF!</v>
      </c>
      <c r="D1319" s="312"/>
      <c r="E1319" s="312"/>
      <c r="F1319" s="296"/>
      <c r="G1319" s="418" t="e">
        <f t="shared" si="506"/>
        <v>#REF!</v>
      </c>
      <c r="H1319" s="269" t="e" cm="1">
        <f t="array" ref="H1319">IF( OR($U1319, NOT($V1319), $X1319), "",  $AF1319 &amp; INDEX(中文數值資料表, $AJ1319, 2) &amp; $AC1319)</f>
        <v>#REF!</v>
      </c>
      <c r="I1319" s="332" t="e">
        <f t="shared" si="507"/>
        <v>#REF!</v>
      </c>
      <c r="J1319" s="333" t="e">
        <f t="shared" si="508"/>
        <v>#REF!</v>
      </c>
      <c r="K1319" s="334" t="e">
        <f t="shared" si="509"/>
        <v>#REF!</v>
      </c>
      <c r="L1319" s="335" t="e">
        <f t="shared" si="510"/>
        <v>#REF!</v>
      </c>
      <c r="M1319" s="270" t="e">
        <f t="shared" ca="1" si="511"/>
        <v>#REF!</v>
      </c>
      <c r="N1319" s="270" t="e">
        <f t="shared" ca="1" si="512"/>
        <v>#REF!</v>
      </c>
      <c r="O1319" s="270" t="e">
        <f t="shared" ca="1" si="513"/>
        <v>#REF!</v>
      </c>
      <c r="P1319" s="270" t="e">
        <f t="shared" ca="1" si="528"/>
        <v>#REF!</v>
      </c>
      <c r="Q1319" s="270" t="e">
        <f t="shared" ca="1" si="528"/>
        <v>#REF!</v>
      </c>
      <c r="R1319" s="271" t="e">
        <f t="shared" ca="1" si="515"/>
        <v>#REF!</v>
      </c>
      <c r="S1319" s="271" t="e">
        <f t="shared" ca="1" si="516"/>
        <v>#REF!</v>
      </c>
      <c r="T1319" s="244"/>
      <c r="U1319" s="272" t="b">
        <f t="shared" si="517"/>
        <v>0</v>
      </c>
      <c r="V1319" s="272" t="e">
        <f t="shared" si="518"/>
        <v>#REF!</v>
      </c>
      <c r="W1319" s="272" t="e">
        <f t="shared" si="526"/>
        <v>#REF!</v>
      </c>
      <c r="X1319" s="272" t="e">
        <f t="shared" si="519"/>
        <v>#REF!</v>
      </c>
      <c r="Y1319" s="272" t="e">
        <f t="shared" si="520"/>
        <v>#REF!</v>
      </c>
      <c r="Z1319" s="298"/>
      <c r="AA1319" s="305" t="e">
        <f t="shared" si="521"/>
        <v>#REF!</v>
      </c>
      <c r="AB1319" s="301" t="e" cm="1">
        <f t="array" ref="AB1319">IF( $AA1319="", "", INDEX(聲母資料表, $AA1319, AB$5))</f>
        <v>#REF!</v>
      </c>
      <c r="AC1319" s="301" t="e" cm="1">
        <f t="array" ref="AC1319">IF( $AA1319="", "", INDEX(聲母資料表, $AA1319, AC$5))</f>
        <v>#REF!</v>
      </c>
      <c r="AD1319" s="305" t="e">
        <f t="shared" si="522"/>
        <v>#REF!</v>
      </c>
      <c r="AE1319" s="301" t="e" cm="1">
        <f t="array" ref="AE1319">IF( $X1319, "", INDEX(韻母資料表, AD1319, AE$5))</f>
        <v>#REF!</v>
      </c>
      <c r="AF1319" s="301" t="e" cm="1">
        <f t="array" ref="AF1319">IF( $X1319, "", INDEX(韻母資料表, AE1319, AF$5))</f>
        <v>#REF!</v>
      </c>
      <c r="AG1319" s="298"/>
      <c r="AH1319" s="301" t="e">
        <f t="array" ref="AH1319">IF( $X1319, "", IF( INDEX(韻母資料表, AD1319, $AH$5) = "入聲", TRUE, FALSE) )</f>
        <v>#REF!</v>
      </c>
      <c r="AI1319" s="302" t="e">
        <f t="shared" si="523"/>
        <v>#REF!</v>
      </c>
      <c r="AJ1319" s="302" t="e">
        <f t="shared" si="527"/>
        <v>#REF!</v>
      </c>
      <c r="AK1319" s="362" t="e">
        <f t="array" ref="AK1319">IF( $X1319, "", INDEX(韻母資料表, $AD1319, $AK$5))</f>
        <v>#REF!</v>
      </c>
      <c r="AL1319" s="362" t="e">
        <f t="array" ref="AL1319">IF($X1319, "", INDEX(白話字韻母八聲調資料表, $AE1319, $AJ1319))</f>
        <v>#REF!</v>
      </c>
      <c r="AM1319" s="298"/>
      <c r="AN1319" s="362" t="e" cm="1">
        <f t="array" ref="AN1319">IF($W1319, "", INDEX(聲母資料表, $AA1319, AN$5))</f>
        <v>#REF!</v>
      </c>
      <c r="AO1319" s="367" t="e" cm="1">
        <f t="array" ref="AO1319">IF($X1319, "", INDEX(韻母資料表, $AD1319, AO$5))</f>
        <v>#REF!</v>
      </c>
      <c r="AP1319" s="362" t="e" cm="1">
        <f t="array" ref="AP1319">IF($X1319, "", INDEX(台羅韻母八聲調資料表, $AE1319, $F1319))</f>
        <v>#REF!</v>
      </c>
      <c r="AQ1319" s="298"/>
      <c r="AR1319" s="302" t="e">
        <f t="array" ref="AR1319">IF($W1319, "", INDEX(聲母資料表, $AA1319, $AR$5))</f>
        <v>#REF!</v>
      </c>
      <c r="AS1319" s="303" t="e">
        <f t="array" ref="AS1319">IF($X1319, "", INDEX(韻母資料表, $AD1319, $AS$5))</f>
        <v>#REF!</v>
      </c>
      <c r="AT1319" s="302" t="e">
        <f t="array" ref="AT1319">IF($X1319, "", INDEX(閩拼韻母八聲調資料表, $AE1319, $AJ1319))</f>
        <v>#REF!</v>
      </c>
      <c r="AV1319" s="301" t="b">
        <f t="shared" si="525"/>
        <v>0</v>
      </c>
      <c r="AW1319" s="301" t="str">
        <f>IF( $AV1319, IFERROR( IF(MATCH( $E1319, 顎音化聲母!$H$9:$H$37, 0), TRUE, FALSE), FALSE), "")</f>
        <v/>
      </c>
      <c r="AX1319" s="301" t="str">
        <f t="array" ref="AX1319">IF( AND($AV1319, $AW1319), INDEX(顎音化聲母資料表, MATCH( $D1319 &amp; $E1319, 顎音化聲母!$L$5:$L$136, 0), 3), "")</f>
        <v/>
      </c>
      <c r="AY1319" s="301" t="e">
        <f t="shared" si="524"/>
        <v>#REF!</v>
      </c>
      <c r="AZ1319" s="362" t="e">
        <f t="array" ref="AZ1319">IF($AY1319="", "", IF( $AX1319&lt;&gt;"", $AX1319,INDEX(聲母資料表, $AY1319, $AZ$5)))</f>
        <v>#REF!</v>
      </c>
      <c r="BA1319" s="362" t="e">
        <f t="array" ref="BA1319">IF($X1319, "", INDEX(方音八音反切資料表, $AE1319, $AJ1319))</f>
        <v>#REF!</v>
      </c>
    </row>
    <row r="1320" spans="2:53">
      <c r="B1320" s="307">
        <f t="shared" si="505"/>
        <v>1313</v>
      </c>
      <c r="C1320" s="404" t="e">
        <f>MID(#REF!, B1320, 1)</f>
        <v>#REF!</v>
      </c>
      <c r="D1320" s="312"/>
      <c r="E1320" s="312"/>
      <c r="F1320" s="296"/>
      <c r="G1320" s="418" t="e">
        <f t="shared" si="506"/>
        <v>#REF!</v>
      </c>
      <c r="H1320" s="269" t="e" cm="1">
        <f t="array" ref="H1320">IF( OR($U1320, NOT($V1320), $X1320), "",  $AF1320 &amp; INDEX(中文數值資料表, $AJ1320, 2) &amp; $AC1320)</f>
        <v>#REF!</v>
      </c>
      <c r="I1320" s="332" t="e">
        <f t="shared" si="507"/>
        <v>#REF!</v>
      </c>
      <c r="J1320" s="333" t="e">
        <f t="shared" si="508"/>
        <v>#REF!</v>
      </c>
      <c r="K1320" s="334" t="e">
        <f t="shared" si="509"/>
        <v>#REF!</v>
      </c>
      <c r="L1320" s="335" t="e">
        <f t="shared" si="510"/>
        <v>#REF!</v>
      </c>
      <c r="M1320" s="270" t="e">
        <f t="shared" ca="1" si="511"/>
        <v>#REF!</v>
      </c>
      <c r="N1320" s="270" t="e">
        <f t="shared" ca="1" si="512"/>
        <v>#REF!</v>
      </c>
      <c r="O1320" s="270" t="e">
        <f t="shared" ca="1" si="513"/>
        <v>#REF!</v>
      </c>
      <c r="P1320" s="270" t="e">
        <f t="shared" ca="1" si="528"/>
        <v>#REF!</v>
      </c>
      <c r="Q1320" s="270" t="e">
        <f t="shared" ca="1" si="528"/>
        <v>#REF!</v>
      </c>
      <c r="R1320" s="271" t="e">
        <f t="shared" ca="1" si="515"/>
        <v>#REF!</v>
      </c>
      <c r="S1320" s="271" t="e">
        <f t="shared" ca="1" si="516"/>
        <v>#REF!</v>
      </c>
      <c r="T1320" s="244"/>
      <c r="U1320" s="272" t="b">
        <f t="shared" si="517"/>
        <v>0</v>
      </c>
      <c r="V1320" s="272" t="e">
        <f t="shared" si="518"/>
        <v>#REF!</v>
      </c>
      <c r="W1320" s="272" t="e">
        <f t="shared" si="526"/>
        <v>#REF!</v>
      </c>
      <c r="X1320" s="272" t="e">
        <f t="shared" si="519"/>
        <v>#REF!</v>
      </c>
      <c r="Y1320" s="272" t="e">
        <f t="shared" si="520"/>
        <v>#REF!</v>
      </c>
      <c r="Z1320" s="298"/>
      <c r="AA1320" s="305" t="e">
        <f t="shared" si="521"/>
        <v>#REF!</v>
      </c>
      <c r="AB1320" s="301" t="e" cm="1">
        <f t="array" ref="AB1320">IF( $AA1320="", "", INDEX(聲母資料表, $AA1320, AB$5))</f>
        <v>#REF!</v>
      </c>
      <c r="AC1320" s="301" t="e" cm="1">
        <f t="array" ref="AC1320">IF( $AA1320="", "", INDEX(聲母資料表, $AA1320, AC$5))</f>
        <v>#REF!</v>
      </c>
      <c r="AD1320" s="305" t="e">
        <f t="shared" si="522"/>
        <v>#REF!</v>
      </c>
      <c r="AE1320" s="301" t="e" cm="1">
        <f t="array" ref="AE1320">IF( $X1320, "", INDEX(韻母資料表, AD1320, AE$5))</f>
        <v>#REF!</v>
      </c>
      <c r="AF1320" s="301" t="e" cm="1">
        <f t="array" ref="AF1320">IF( $X1320, "", INDEX(韻母資料表, AE1320, AF$5))</f>
        <v>#REF!</v>
      </c>
      <c r="AG1320" s="298"/>
      <c r="AH1320" s="301" t="e">
        <f t="array" ref="AH1320">IF( $X1320, "", IF( INDEX(韻母資料表, AD1320, $AH$5) = "入聲", TRUE, FALSE) )</f>
        <v>#REF!</v>
      </c>
      <c r="AI1320" s="302" t="e">
        <f t="shared" si="523"/>
        <v>#REF!</v>
      </c>
      <c r="AJ1320" s="302" t="e">
        <f t="shared" si="527"/>
        <v>#REF!</v>
      </c>
      <c r="AK1320" s="362" t="e">
        <f t="array" ref="AK1320">IF( $X1320, "", INDEX(韻母資料表, $AD1320, $AK$5))</f>
        <v>#REF!</v>
      </c>
      <c r="AL1320" s="362" t="e">
        <f t="array" ref="AL1320">IF($X1320, "", INDEX(白話字韻母八聲調資料表, $AE1320, $AJ1320))</f>
        <v>#REF!</v>
      </c>
      <c r="AM1320" s="298"/>
      <c r="AN1320" s="362" t="e" cm="1">
        <f t="array" ref="AN1320">IF($W1320, "", INDEX(聲母資料表, $AA1320, AN$5))</f>
        <v>#REF!</v>
      </c>
      <c r="AO1320" s="367" t="e" cm="1">
        <f t="array" ref="AO1320">IF($X1320, "", INDEX(韻母資料表, $AD1320, AO$5))</f>
        <v>#REF!</v>
      </c>
      <c r="AP1320" s="362" t="e" cm="1">
        <f t="array" ref="AP1320">IF($X1320, "", INDEX(台羅韻母八聲調資料表, $AE1320, $F1320))</f>
        <v>#REF!</v>
      </c>
      <c r="AQ1320" s="298"/>
      <c r="AR1320" s="302" t="e">
        <f t="array" ref="AR1320">IF($W1320, "", INDEX(聲母資料表, $AA1320, $AR$5))</f>
        <v>#REF!</v>
      </c>
      <c r="AS1320" s="303" t="e">
        <f t="array" ref="AS1320">IF($X1320, "", INDEX(韻母資料表, $AD1320, $AS$5))</f>
        <v>#REF!</v>
      </c>
      <c r="AT1320" s="302" t="e">
        <f t="array" ref="AT1320">IF($X1320, "", INDEX(閩拼韻母八聲調資料表, $AE1320, $AJ1320))</f>
        <v>#REF!</v>
      </c>
      <c r="AV1320" s="301" t="b">
        <f t="shared" si="525"/>
        <v>0</v>
      </c>
      <c r="AW1320" s="301" t="str">
        <f>IF( $AV1320, IFERROR( IF(MATCH( $E1320, 顎音化聲母!$H$9:$H$37, 0), TRUE, FALSE), FALSE), "")</f>
        <v/>
      </c>
      <c r="AX1320" s="301" t="str">
        <f t="array" ref="AX1320">IF( AND($AV1320, $AW1320), INDEX(顎音化聲母資料表, MATCH( $D1320 &amp; $E1320, 顎音化聲母!$L$5:$L$136, 0), 3), "")</f>
        <v/>
      </c>
      <c r="AY1320" s="301" t="e">
        <f t="shared" si="524"/>
        <v>#REF!</v>
      </c>
      <c r="AZ1320" s="362" t="e">
        <f t="array" ref="AZ1320">IF($AY1320="", "", IF( $AX1320&lt;&gt;"", $AX1320,INDEX(聲母資料表, $AY1320, $AZ$5)))</f>
        <v>#REF!</v>
      </c>
      <c r="BA1320" s="362" t="e">
        <f t="array" ref="BA1320">IF($X1320, "", INDEX(方音八音反切資料表, $AE1320, $AJ1320))</f>
        <v>#REF!</v>
      </c>
    </row>
    <row r="1321" spans="2:53">
      <c r="B1321" s="307">
        <f t="shared" si="505"/>
        <v>1314</v>
      </c>
      <c r="C1321" s="404" t="e">
        <f>MID(#REF!, B1321, 1)</f>
        <v>#REF!</v>
      </c>
      <c r="D1321" s="312"/>
      <c r="E1321" s="312"/>
      <c r="F1321" s="296"/>
      <c r="G1321" s="418" t="e">
        <f t="shared" si="506"/>
        <v>#REF!</v>
      </c>
      <c r="H1321" s="269" t="e" cm="1">
        <f t="array" ref="H1321">IF( OR($U1321, NOT($V1321), $X1321), "",  $AF1321 &amp; INDEX(中文數值資料表, $AJ1321, 2) &amp; $AC1321)</f>
        <v>#REF!</v>
      </c>
      <c r="I1321" s="332" t="e">
        <f t="shared" si="507"/>
        <v>#REF!</v>
      </c>
      <c r="J1321" s="333" t="e">
        <f t="shared" si="508"/>
        <v>#REF!</v>
      </c>
      <c r="K1321" s="334" t="e">
        <f t="shared" si="509"/>
        <v>#REF!</v>
      </c>
      <c r="L1321" s="335" t="e">
        <f t="shared" si="510"/>
        <v>#REF!</v>
      </c>
      <c r="M1321" s="270" t="e">
        <f t="shared" ca="1" si="511"/>
        <v>#REF!</v>
      </c>
      <c r="N1321" s="270" t="e">
        <f t="shared" ca="1" si="512"/>
        <v>#REF!</v>
      </c>
      <c r="O1321" s="270" t="e">
        <f t="shared" ca="1" si="513"/>
        <v>#REF!</v>
      </c>
      <c r="P1321" s="270" t="e">
        <f t="shared" ca="1" si="528"/>
        <v>#REF!</v>
      </c>
      <c r="Q1321" s="270" t="e">
        <f t="shared" ca="1" si="528"/>
        <v>#REF!</v>
      </c>
      <c r="R1321" s="271" t="e">
        <f t="shared" ca="1" si="515"/>
        <v>#REF!</v>
      </c>
      <c r="S1321" s="271" t="e">
        <f t="shared" ca="1" si="516"/>
        <v>#REF!</v>
      </c>
      <c r="T1321" s="244"/>
      <c r="U1321" s="272" t="b">
        <f t="shared" si="517"/>
        <v>0</v>
      </c>
      <c r="V1321" s="272" t="e">
        <f t="shared" si="518"/>
        <v>#REF!</v>
      </c>
      <c r="W1321" s="272" t="e">
        <f t="shared" si="526"/>
        <v>#REF!</v>
      </c>
      <c r="X1321" s="272" t="e">
        <f t="shared" si="519"/>
        <v>#REF!</v>
      </c>
      <c r="Y1321" s="272" t="e">
        <f t="shared" si="520"/>
        <v>#REF!</v>
      </c>
      <c r="Z1321" s="298"/>
      <c r="AA1321" s="305" t="e">
        <f t="shared" si="521"/>
        <v>#REF!</v>
      </c>
      <c r="AB1321" s="301" t="e" cm="1">
        <f t="array" ref="AB1321">IF( $AA1321="", "", INDEX(聲母資料表, $AA1321, AB$5))</f>
        <v>#REF!</v>
      </c>
      <c r="AC1321" s="301" t="e" cm="1">
        <f t="array" ref="AC1321">IF( $AA1321="", "", INDEX(聲母資料表, $AA1321, AC$5))</f>
        <v>#REF!</v>
      </c>
      <c r="AD1321" s="305" t="e">
        <f t="shared" si="522"/>
        <v>#REF!</v>
      </c>
      <c r="AE1321" s="301" t="e" cm="1">
        <f t="array" ref="AE1321">IF( $X1321, "", INDEX(韻母資料表, AD1321, AE$5))</f>
        <v>#REF!</v>
      </c>
      <c r="AF1321" s="301" t="e" cm="1">
        <f t="array" ref="AF1321">IF( $X1321, "", INDEX(韻母資料表, AE1321, AF$5))</f>
        <v>#REF!</v>
      </c>
      <c r="AG1321" s="298"/>
      <c r="AH1321" s="301" t="e">
        <f t="array" ref="AH1321">IF( $X1321, "", IF( INDEX(韻母資料表, AD1321, $AH$5) = "入聲", TRUE, FALSE) )</f>
        <v>#REF!</v>
      </c>
      <c r="AI1321" s="302" t="e">
        <f t="shared" si="523"/>
        <v>#REF!</v>
      </c>
      <c r="AJ1321" s="302" t="e">
        <f t="shared" si="527"/>
        <v>#REF!</v>
      </c>
      <c r="AK1321" s="362" t="e">
        <f t="array" ref="AK1321">IF( $X1321, "", INDEX(韻母資料表, $AD1321, $AK$5))</f>
        <v>#REF!</v>
      </c>
      <c r="AL1321" s="362" t="e">
        <f t="array" ref="AL1321">IF($X1321, "", INDEX(白話字韻母八聲調資料表, $AE1321, $AJ1321))</f>
        <v>#REF!</v>
      </c>
      <c r="AM1321" s="298"/>
      <c r="AN1321" s="362" t="e" cm="1">
        <f t="array" ref="AN1321">IF($W1321, "", INDEX(聲母資料表, $AA1321, AN$5))</f>
        <v>#REF!</v>
      </c>
      <c r="AO1321" s="367" t="e" cm="1">
        <f t="array" ref="AO1321">IF($X1321, "", INDEX(韻母資料表, $AD1321, AO$5))</f>
        <v>#REF!</v>
      </c>
      <c r="AP1321" s="362" t="e" cm="1">
        <f t="array" ref="AP1321">IF($X1321, "", INDEX(台羅韻母八聲調資料表, $AE1321, $F1321))</f>
        <v>#REF!</v>
      </c>
      <c r="AQ1321" s="298"/>
      <c r="AR1321" s="302" t="e">
        <f t="array" ref="AR1321">IF($W1321, "", INDEX(聲母資料表, $AA1321, $AR$5))</f>
        <v>#REF!</v>
      </c>
      <c r="AS1321" s="303" t="e">
        <f t="array" ref="AS1321">IF($X1321, "", INDEX(韻母資料表, $AD1321, $AS$5))</f>
        <v>#REF!</v>
      </c>
      <c r="AT1321" s="302" t="e">
        <f t="array" ref="AT1321">IF($X1321, "", INDEX(閩拼韻母八聲調資料表, $AE1321, $AJ1321))</f>
        <v>#REF!</v>
      </c>
      <c r="AV1321" s="301" t="b">
        <f t="shared" si="525"/>
        <v>0</v>
      </c>
      <c r="AW1321" s="301" t="str">
        <f>IF( $AV1321, IFERROR( IF(MATCH( $E1321, 顎音化聲母!$H$9:$H$37, 0), TRUE, FALSE), FALSE), "")</f>
        <v/>
      </c>
      <c r="AX1321" s="301" t="str">
        <f t="array" ref="AX1321">IF( AND($AV1321, $AW1321), INDEX(顎音化聲母資料表, MATCH( $D1321 &amp; $E1321, 顎音化聲母!$L$5:$L$136, 0), 3), "")</f>
        <v/>
      </c>
      <c r="AY1321" s="301" t="e">
        <f t="shared" si="524"/>
        <v>#REF!</v>
      </c>
      <c r="AZ1321" s="362" t="e">
        <f t="array" ref="AZ1321">IF($AY1321="", "", IF( $AX1321&lt;&gt;"", $AX1321,INDEX(聲母資料表, $AY1321, $AZ$5)))</f>
        <v>#REF!</v>
      </c>
      <c r="BA1321" s="362" t="e">
        <f t="array" ref="BA1321">IF($X1321, "", INDEX(方音八音反切資料表, $AE1321, $AJ1321))</f>
        <v>#REF!</v>
      </c>
    </row>
    <row r="1322" spans="2:53">
      <c r="B1322" s="307">
        <f t="shared" si="505"/>
        <v>1315</v>
      </c>
      <c r="C1322" s="404" t="e">
        <f>MID(#REF!, B1322, 1)</f>
        <v>#REF!</v>
      </c>
      <c r="D1322" s="312"/>
      <c r="E1322" s="312"/>
      <c r="F1322" s="296"/>
      <c r="G1322" s="418" t="e">
        <f t="shared" si="506"/>
        <v>#REF!</v>
      </c>
      <c r="H1322" s="269" t="e" cm="1">
        <f t="array" ref="H1322">IF( OR($U1322, NOT($V1322), $X1322), "",  $AF1322 &amp; INDEX(中文數值資料表, $AJ1322, 2) &amp; $AC1322)</f>
        <v>#REF!</v>
      </c>
      <c r="I1322" s="332" t="e">
        <f t="shared" si="507"/>
        <v>#REF!</v>
      </c>
      <c r="J1322" s="333" t="e">
        <f t="shared" si="508"/>
        <v>#REF!</v>
      </c>
      <c r="K1322" s="334" t="e">
        <f t="shared" si="509"/>
        <v>#REF!</v>
      </c>
      <c r="L1322" s="335" t="e">
        <f t="shared" si="510"/>
        <v>#REF!</v>
      </c>
      <c r="M1322" s="270" t="e">
        <f t="shared" ca="1" si="511"/>
        <v>#REF!</v>
      </c>
      <c r="N1322" s="270" t="e">
        <f t="shared" ca="1" si="512"/>
        <v>#REF!</v>
      </c>
      <c r="O1322" s="270" t="e">
        <f t="shared" ca="1" si="513"/>
        <v>#REF!</v>
      </c>
      <c r="P1322" s="270" t="e">
        <f t="shared" ca="1" si="528"/>
        <v>#REF!</v>
      </c>
      <c r="Q1322" s="270" t="e">
        <f t="shared" ca="1" si="528"/>
        <v>#REF!</v>
      </c>
      <c r="R1322" s="271" t="e">
        <f t="shared" ca="1" si="515"/>
        <v>#REF!</v>
      </c>
      <c r="S1322" s="271" t="e">
        <f t="shared" ca="1" si="516"/>
        <v>#REF!</v>
      </c>
      <c r="T1322" s="244"/>
      <c r="U1322" s="272" t="b">
        <f t="shared" si="517"/>
        <v>0</v>
      </c>
      <c r="V1322" s="272" t="e">
        <f t="shared" si="518"/>
        <v>#REF!</v>
      </c>
      <c r="W1322" s="272" t="e">
        <f t="shared" si="526"/>
        <v>#REF!</v>
      </c>
      <c r="X1322" s="272" t="e">
        <f t="shared" si="519"/>
        <v>#REF!</v>
      </c>
      <c r="Y1322" s="272" t="e">
        <f t="shared" si="520"/>
        <v>#REF!</v>
      </c>
      <c r="Z1322" s="298"/>
      <c r="AA1322" s="305" t="e">
        <f t="shared" si="521"/>
        <v>#REF!</v>
      </c>
      <c r="AB1322" s="301" t="e" cm="1">
        <f t="array" ref="AB1322">IF( $AA1322="", "", INDEX(聲母資料表, $AA1322, AB$5))</f>
        <v>#REF!</v>
      </c>
      <c r="AC1322" s="301" t="e" cm="1">
        <f t="array" ref="AC1322">IF( $AA1322="", "", INDEX(聲母資料表, $AA1322, AC$5))</f>
        <v>#REF!</v>
      </c>
      <c r="AD1322" s="305" t="e">
        <f t="shared" si="522"/>
        <v>#REF!</v>
      </c>
      <c r="AE1322" s="301" t="e" cm="1">
        <f t="array" ref="AE1322">IF( $X1322, "", INDEX(韻母資料表, AD1322, AE$5))</f>
        <v>#REF!</v>
      </c>
      <c r="AF1322" s="301" t="e" cm="1">
        <f t="array" ref="AF1322">IF( $X1322, "", INDEX(韻母資料表, AE1322, AF$5))</f>
        <v>#REF!</v>
      </c>
      <c r="AG1322" s="298"/>
      <c r="AH1322" s="301" t="e">
        <f t="array" ref="AH1322">IF( $X1322, "", IF( INDEX(韻母資料表, AD1322, $AH$5) = "入聲", TRUE, FALSE) )</f>
        <v>#REF!</v>
      </c>
      <c r="AI1322" s="302" t="e">
        <f t="shared" si="523"/>
        <v>#REF!</v>
      </c>
      <c r="AJ1322" s="302" t="e">
        <f t="shared" si="527"/>
        <v>#REF!</v>
      </c>
      <c r="AK1322" s="362" t="e">
        <f t="array" ref="AK1322">IF( $X1322, "", INDEX(韻母資料表, $AD1322, $AK$5))</f>
        <v>#REF!</v>
      </c>
      <c r="AL1322" s="362" t="e">
        <f t="array" ref="AL1322">IF($X1322, "", INDEX(白話字韻母八聲調資料表, $AE1322, $AJ1322))</f>
        <v>#REF!</v>
      </c>
      <c r="AM1322" s="298"/>
      <c r="AN1322" s="362" t="e" cm="1">
        <f t="array" ref="AN1322">IF($W1322, "", INDEX(聲母資料表, $AA1322, AN$5))</f>
        <v>#REF!</v>
      </c>
      <c r="AO1322" s="367" t="e" cm="1">
        <f t="array" ref="AO1322">IF($X1322, "", INDEX(韻母資料表, $AD1322, AO$5))</f>
        <v>#REF!</v>
      </c>
      <c r="AP1322" s="362" t="e" cm="1">
        <f t="array" ref="AP1322">IF($X1322, "", INDEX(台羅韻母八聲調資料表, $AE1322, $F1322))</f>
        <v>#REF!</v>
      </c>
      <c r="AQ1322" s="298"/>
      <c r="AR1322" s="302" t="e">
        <f t="array" ref="AR1322">IF($W1322, "", INDEX(聲母資料表, $AA1322, $AR$5))</f>
        <v>#REF!</v>
      </c>
      <c r="AS1322" s="303" t="e">
        <f t="array" ref="AS1322">IF($X1322, "", INDEX(韻母資料表, $AD1322, $AS$5))</f>
        <v>#REF!</v>
      </c>
      <c r="AT1322" s="302" t="e">
        <f t="array" ref="AT1322">IF($X1322, "", INDEX(閩拼韻母八聲調資料表, $AE1322, $AJ1322))</f>
        <v>#REF!</v>
      </c>
      <c r="AV1322" s="301" t="b">
        <f t="shared" si="525"/>
        <v>0</v>
      </c>
      <c r="AW1322" s="301" t="str">
        <f>IF( $AV1322, IFERROR( IF(MATCH( $E1322, 顎音化聲母!$H$9:$H$37, 0), TRUE, FALSE), FALSE), "")</f>
        <v/>
      </c>
      <c r="AX1322" s="301" t="str">
        <f t="array" ref="AX1322">IF( AND($AV1322, $AW1322), INDEX(顎音化聲母資料表, MATCH( $D1322 &amp; $E1322, 顎音化聲母!$L$5:$L$136, 0), 3), "")</f>
        <v/>
      </c>
      <c r="AY1322" s="301" t="e">
        <f t="shared" si="524"/>
        <v>#REF!</v>
      </c>
      <c r="AZ1322" s="362" t="e">
        <f t="array" ref="AZ1322">IF($AY1322="", "", IF( $AX1322&lt;&gt;"", $AX1322,INDEX(聲母資料表, $AY1322, $AZ$5)))</f>
        <v>#REF!</v>
      </c>
      <c r="BA1322" s="362" t="e">
        <f t="array" ref="BA1322">IF($X1322, "", INDEX(方音八音反切資料表, $AE1322, $AJ1322))</f>
        <v>#REF!</v>
      </c>
    </row>
    <row r="1323" spans="2:53">
      <c r="B1323" s="307">
        <f t="shared" si="505"/>
        <v>1316</v>
      </c>
      <c r="C1323" s="404" t="e">
        <f>MID(#REF!, B1323, 1)</f>
        <v>#REF!</v>
      </c>
      <c r="D1323" s="312"/>
      <c r="E1323" s="312"/>
      <c r="F1323" s="296"/>
      <c r="G1323" s="418" t="e">
        <f t="shared" si="506"/>
        <v>#REF!</v>
      </c>
      <c r="H1323" s="269" t="e" cm="1">
        <f t="array" ref="H1323">IF( OR($U1323, NOT($V1323), $X1323), "",  $AF1323 &amp; INDEX(中文數值資料表, $AJ1323, 2) &amp; $AC1323)</f>
        <v>#REF!</v>
      </c>
      <c r="I1323" s="332" t="e">
        <f t="shared" si="507"/>
        <v>#REF!</v>
      </c>
      <c r="J1323" s="333" t="e">
        <f t="shared" si="508"/>
        <v>#REF!</v>
      </c>
      <c r="K1323" s="334" t="e">
        <f t="shared" si="509"/>
        <v>#REF!</v>
      </c>
      <c r="L1323" s="335" t="e">
        <f t="shared" si="510"/>
        <v>#REF!</v>
      </c>
      <c r="M1323" s="270" t="e">
        <f t="shared" ca="1" si="511"/>
        <v>#REF!</v>
      </c>
      <c r="N1323" s="270" t="e">
        <f t="shared" ca="1" si="512"/>
        <v>#REF!</v>
      </c>
      <c r="O1323" s="270" t="e">
        <f t="shared" ca="1" si="513"/>
        <v>#REF!</v>
      </c>
      <c r="P1323" s="270" t="e">
        <f t="shared" ca="1" si="528"/>
        <v>#REF!</v>
      </c>
      <c r="Q1323" s="270" t="e">
        <f t="shared" ca="1" si="528"/>
        <v>#REF!</v>
      </c>
      <c r="R1323" s="271" t="e">
        <f t="shared" ca="1" si="515"/>
        <v>#REF!</v>
      </c>
      <c r="S1323" s="271" t="e">
        <f t="shared" ca="1" si="516"/>
        <v>#REF!</v>
      </c>
      <c r="T1323" s="244"/>
      <c r="U1323" s="272" t="b">
        <f t="shared" si="517"/>
        <v>0</v>
      </c>
      <c r="V1323" s="272" t="e">
        <f t="shared" si="518"/>
        <v>#REF!</v>
      </c>
      <c r="W1323" s="272" t="e">
        <f t="shared" si="526"/>
        <v>#REF!</v>
      </c>
      <c r="X1323" s="272" t="e">
        <f t="shared" si="519"/>
        <v>#REF!</v>
      </c>
      <c r="Y1323" s="272" t="e">
        <f t="shared" si="520"/>
        <v>#REF!</v>
      </c>
      <c r="Z1323" s="298"/>
      <c r="AA1323" s="305" t="e">
        <f t="shared" si="521"/>
        <v>#REF!</v>
      </c>
      <c r="AB1323" s="301" t="e" cm="1">
        <f t="array" ref="AB1323">IF( $AA1323="", "", INDEX(聲母資料表, $AA1323, AB$5))</f>
        <v>#REF!</v>
      </c>
      <c r="AC1323" s="301" t="e" cm="1">
        <f t="array" ref="AC1323">IF( $AA1323="", "", INDEX(聲母資料表, $AA1323, AC$5))</f>
        <v>#REF!</v>
      </c>
      <c r="AD1323" s="305" t="e">
        <f t="shared" si="522"/>
        <v>#REF!</v>
      </c>
      <c r="AE1323" s="301" t="e" cm="1">
        <f t="array" ref="AE1323">IF( $X1323, "", INDEX(韻母資料表, AD1323, AE$5))</f>
        <v>#REF!</v>
      </c>
      <c r="AF1323" s="301" t="e" cm="1">
        <f t="array" ref="AF1323">IF( $X1323, "", INDEX(韻母資料表, AE1323, AF$5))</f>
        <v>#REF!</v>
      </c>
      <c r="AG1323" s="298"/>
      <c r="AH1323" s="301" t="e">
        <f t="array" ref="AH1323">IF( $X1323, "", IF( INDEX(韻母資料表, AD1323, $AH$5) = "入聲", TRUE, FALSE) )</f>
        <v>#REF!</v>
      </c>
      <c r="AI1323" s="302" t="e">
        <f t="shared" si="523"/>
        <v>#REF!</v>
      </c>
      <c r="AJ1323" s="302" t="e">
        <f t="shared" si="527"/>
        <v>#REF!</v>
      </c>
      <c r="AK1323" s="362" t="e">
        <f t="array" ref="AK1323">IF( $X1323, "", INDEX(韻母資料表, $AD1323, $AK$5))</f>
        <v>#REF!</v>
      </c>
      <c r="AL1323" s="362" t="e">
        <f t="array" ref="AL1323">IF($X1323, "", INDEX(白話字韻母八聲調資料表, $AE1323, $AJ1323))</f>
        <v>#REF!</v>
      </c>
      <c r="AM1323" s="298"/>
      <c r="AN1323" s="362" t="e" cm="1">
        <f t="array" ref="AN1323">IF($W1323, "", INDEX(聲母資料表, $AA1323, AN$5))</f>
        <v>#REF!</v>
      </c>
      <c r="AO1323" s="367" t="e" cm="1">
        <f t="array" ref="AO1323">IF($X1323, "", INDEX(韻母資料表, $AD1323, AO$5))</f>
        <v>#REF!</v>
      </c>
      <c r="AP1323" s="362" t="e" cm="1">
        <f t="array" ref="AP1323">IF($X1323, "", INDEX(台羅韻母八聲調資料表, $AE1323, $F1323))</f>
        <v>#REF!</v>
      </c>
      <c r="AQ1323" s="298"/>
      <c r="AR1323" s="302" t="e">
        <f t="array" ref="AR1323">IF($W1323, "", INDEX(聲母資料表, $AA1323, $AR$5))</f>
        <v>#REF!</v>
      </c>
      <c r="AS1323" s="303" t="e">
        <f t="array" ref="AS1323">IF($X1323, "", INDEX(韻母資料表, $AD1323, $AS$5))</f>
        <v>#REF!</v>
      </c>
      <c r="AT1323" s="302" t="e">
        <f t="array" ref="AT1323">IF($X1323, "", INDEX(閩拼韻母八聲調資料表, $AE1323, $AJ1323))</f>
        <v>#REF!</v>
      </c>
      <c r="AV1323" s="301" t="b">
        <f t="shared" si="525"/>
        <v>0</v>
      </c>
      <c r="AW1323" s="301" t="str">
        <f>IF( $AV1323, IFERROR( IF(MATCH( $E1323, 顎音化聲母!$H$9:$H$37, 0), TRUE, FALSE), FALSE), "")</f>
        <v/>
      </c>
      <c r="AX1323" s="301" t="str">
        <f t="array" ref="AX1323">IF( AND($AV1323, $AW1323), INDEX(顎音化聲母資料表, MATCH( $D1323 &amp; $E1323, 顎音化聲母!$L$5:$L$136, 0), 3), "")</f>
        <v/>
      </c>
      <c r="AY1323" s="301" t="e">
        <f t="shared" si="524"/>
        <v>#REF!</v>
      </c>
      <c r="AZ1323" s="362" t="e">
        <f t="array" ref="AZ1323">IF($AY1323="", "", IF( $AX1323&lt;&gt;"", $AX1323,INDEX(聲母資料表, $AY1323, $AZ$5)))</f>
        <v>#REF!</v>
      </c>
      <c r="BA1323" s="362" t="e">
        <f t="array" ref="BA1323">IF($X1323, "", INDEX(方音八音反切資料表, $AE1323, $AJ1323))</f>
        <v>#REF!</v>
      </c>
    </row>
    <row r="1324" spans="2:53">
      <c r="B1324" s="307">
        <f t="shared" si="505"/>
        <v>1317</v>
      </c>
      <c r="C1324" s="404" t="e">
        <f>MID(#REF!, B1324, 1)</f>
        <v>#REF!</v>
      </c>
      <c r="D1324" s="312"/>
      <c r="E1324" s="312"/>
      <c r="F1324" s="296"/>
      <c r="G1324" s="418" t="e">
        <f t="shared" si="506"/>
        <v>#REF!</v>
      </c>
      <c r="H1324" s="269" t="e" cm="1">
        <f t="array" ref="H1324">IF( OR($U1324, NOT($V1324), $X1324), "",  $AF1324 &amp; INDEX(中文數值資料表, $AJ1324, 2) &amp; $AC1324)</f>
        <v>#REF!</v>
      </c>
      <c r="I1324" s="332" t="e">
        <f t="shared" si="507"/>
        <v>#REF!</v>
      </c>
      <c r="J1324" s="333" t="e">
        <f t="shared" si="508"/>
        <v>#REF!</v>
      </c>
      <c r="K1324" s="334" t="e">
        <f t="shared" si="509"/>
        <v>#REF!</v>
      </c>
      <c r="L1324" s="335" t="e">
        <f t="shared" si="510"/>
        <v>#REF!</v>
      </c>
      <c r="M1324" s="270" t="e">
        <f t="shared" ca="1" si="511"/>
        <v>#REF!</v>
      </c>
      <c r="N1324" s="270" t="e">
        <f t="shared" ca="1" si="512"/>
        <v>#REF!</v>
      </c>
      <c r="O1324" s="270" t="e">
        <f t="shared" ca="1" si="513"/>
        <v>#REF!</v>
      </c>
      <c r="P1324" s="270" t="e">
        <f t="shared" ca="1" si="528"/>
        <v>#REF!</v>
      </c>
      <c r="Q1324" s="270" t="e">
        <f t="shared" ca="1" si="528"/>
        <v>#REF!</v>
      </c>
      <c r="R1324" s="271" t="e">
        <f t="shared" ca="1" si="515"/>
        <v>#REF!</v>
      </c>
      <c r="S1324" s="271" t="e">
        <f t="shared" ca="1" si="516"/>
        <v>#REF!</v>
      </c>
      <c r="T1324" s="244"/>
      <c r="U1324" s="272" t="b">
        <f t="shared" si="517"/>
        <v>0</v>
      </c>
      <c r="V1324" s="272" t="e">
        <f t="shared" si="518"/>
        <v>#REF!</v>
      </c>
      <c r="W1324" s="272" t="e">
        <f t="shared" si="526"/>
        <v>#REF!</v>
      </c>
      <c r="X1324" s="272" t="e">
        <f t="shared" si="519"/>
        <v>#REF!</v>
      </c>
      <c r="Y1324" s="272" t="e">
        <f t="shared" si="520"/>
        <v>#REF!</v>
      </c>
      <c r="Z1324" s="298"/>
      <c r="AA1324" s="305" t="e">
        <f t="shared" si="521"/>
        <v>#REF!</v>
      </c>
      <c r="AB1324" s="301" t="e" cm="1">
        <f t="array" ref="AB1324">IF( $AA1324="", "", INDEX(聲母資料表, $AA1324, AB$5))</f>
        <v>#REF!</v>
      </c>
      <c r="AC1324" s="301" t="e" cm="1">
        <f t="array" ref="AC1324">IF( $AA1324="", "", INDEX(聲母資料表, $AA1324, AC$5))</f>
        <v>#REF!</v>
      </c>
      <c r="AD1324" s="305" t="e">
        <f t="shared" si="522"/>
        <v>#REF!</v>
      </c>
      <c r="AE1324" s="301" t="e" cm="1">
        <f t="array" ref="AE1324">IF( $X1324, "", INDEX(韻母資料表, AD1324, AE$5))</f>
        <v>#REF!</v>
      </c>
      <c r="AF1324" s="301" t="e" cm="1">
        <f t="array" ref="AF1324">IF( $X1324, "", INDEX(韻母資料表, AE1324, AF$5))</f>
        <v>#REF!</v>
      </c>
      <c r="AG1324" s="298"/>
      <c r="AH1324" s="301" t="e">
        <f t="array" ref="AH1324">IF( $X1324, "", IF( INDEX(韻母資料表, AD1324, $AH$5) = "入聲", TRUE, FALSE) )</f>
        <v>#REF!</v>
      </c>
      <c r="AI1324" s="302" t="e">
        <f t="shared" si="523"/>
        <v>#REF!</v>
      </c>
      <c r="AJ1324" s="302" t="e">
        <f t="shared" si="527"/>
        <v>#REF!</v>
      </c>
      <c r="AK1324" s="362" t="e">
        <f t="array" ref="AK1324">IF( $X1324, "", INDEX(韻母資料表, $AD1324, $AK$5))</f>
        <v>#REF!</v>
      </c>
      <c r="AL1324" s="362" t="e">
        <f t="array" ref="AL1324">IF($X1324, "", INDEX(白話字韻母八聲調資料表, $AE1324, $AJ1324))</f>
        <v>#REF!</v>
      </c>
      <c r="AM1324" s="298"/>
      <c r="AN1324" s="362" t="e" cm="1">
        <f t="array" ref="AN1324">IF($W1324, "", INDEX(聲母資料表, $AA1324, AN$5))</f>
        <v>#REF!</v>
      </c>
      <c r="AO1324" s="367" t="e" cm="1">
        <f t="array" ref="AO1324">IF($X1324, "", INDEX(韻母資料表, $AD1324, AO$5))</f>
        <v>#REF!</v>
      </c>
      <c r="AP1324" s="362" t="e" cm="1">
        <f t="array" ref="AP1324">IF($X1324, "", INDEX(台羅韻母八聲調資料表, $AE1324, $F1324))</f>
        <v>#REF!</v>
      </c>
      <c r="AQ1324" s="298"/>
      <c r="AR1324" s="302" t="e">
        <f t="array" ref="AR1324">IF($W1324, "", INDEX(聲母資料表, $AA1324, $AR$5))</f>
        <v>#REF!</v>
      </c>
      <c r="AS1324" s="303" t="e">
        <f t="array" ref="AS1324">IF($X1324, "", INDEX(韻母資料表, $AD1324, $AS$5))</f>
        <v>#REF!</v>
      </c>
      <c r="AT1324" s="302" t="e">
        <f t="array" ref="AT1324">IF($X1324, "", INDEX(閩拼韻母八聲調資料表, $AE1324, $AJ1324))</f>
        <v>#REF!</v>
      </c>
      <c r="AV1324" s="301" t="b">
        <f t="shared" si="525"/>
        <v>0</v>
      </c>
      <c r="AW1324" s="301" t="str">
        <f>IF( $AV1324, IFERROR( IF(MATCH( $E1324, 顎音化聲母!$H$9:$H$37, 0), TRUE, FALSE), FALSE), "")</f>
        <v/>
      </c>
      <c r="AX1324" s="301" t="str">
        <f t="array" ref="AX1324">IF( AND($AV1324, $AW1324), INDEX(顎音化聲母資料表, MATCH( $D1324 &amp; $E1324, 顎音化聲母!$L$5:$L$136, 0), 3), "")</f>
        <v/>
      </c>
      <c r="AY1324" s="301" t="e">
        <f t="shared" si="524"/>
        <v>#REF!</v>
      </c>
      <c r="AZ1324" s="362" t="e">
        <f t="array" ref="AZ1324">IF($AY1324="", "", IF( $AX1324&lt;&gt;"", $AX1324,INDEX(聲母資料表, $AY1324, $AZ$5)))</f>
        <v>#REF!</v>
      </c>
      <c r="BA1324" s="362" t="e">
        <f t="array" ref="BA1324">IF($X1324, "", INDEX(方音八音反切資料表, $AE1324, $AJ1324))</f>
        <v>#REF!</v>
      </c>
    </row>
    <row r="1325" spans="2:53">
      <c r="B1325" s="307">
        <f t="shared" si="505"/>
        <v>1318</v>
      </c>
      <c r="C1325" s="404" t="e">
        <f>MID(#REF!, B1325, 1)</f>
        <v>#REF!</v>
      </c>
      <c r="D1325" s="312"/>
      <c r="E1325" s="312"/>
      <c r="F1325" s="296"/>
      <c r="G1325" s="418" t="e">
        <f t="shared" si="506"/>
        <v>#REF!</v>
      </c>
      <c r="H1325" s="269" t="e" cm="1">
        <f t="array" ref="H1325">IF( OR($U1325, NOT($V1325), $X1325), "",  $AF1325 &amp; INDEX(中文數值資料表, $AJ1325, 2) &amp; $AC1325)</f>
        <v>#REF!</v>
      </c>
      <c r="I1325" s="332" t="e">
        <f t="shared" si="507"/>
        <v>#REF!</v>
      </c>
      <c r="J1325" s="333" t="e">
        <f t="shared" si="508"/>
        <v>#REF!</v>
      </c>
      <c r="K1325" s="334" t="e">
        <f t="shared" si="509"/>
        <v>#REF!</v>
      </c>
      <c r="L1325" s="335" t="e">
        <f t="shared" si="510"/>
        <v>#REF!</v>
      </c>
      <c r="M1325" s="270" t="e">
        <f t="shared" ca="1" si="511"/>
        <v>#REF!</v>
      </c>
      <c r="N1325" s="270" t="e">
        <f t="shared" ca="1" si="512"/>
        <v>#REF!</v>
      </c>
      <c r="O1325" s="270" t="e">
        <f t="shared" ca="1" si="513"/>
        <v>#REF!</v>
      </c>
      <c r="P1325" s="270" t="e">
        <f t="shared" ca="1" si="528"/>
        <v>#REF!</v>
      </c>
      <c r="Q1325" s="270" t="e">
        <f t="shared" ca="1" si="528"/>
        <v>#REF!</v>
      </c>
      <c r="R1325" s="271" t="e">
        <f t="shared" ca="1" si="515"/>
        <v>#REF!</v>
      </c>
      <c r="S1325" s="271" t="e">
        <f t="shared" ca="1" si="516"/>
        <v>#REF!</v>
      </c>
      <c r="T1325" s="244"/>
      <c r="U1325" s="272" t="b">
        <f t="shared" si="517"/>
        <v>0</v>
      </c>
      <c r="V1325" s="272" t="e">
        <f t="shared" si="518"/>
        <v>#REF!</v>
      </c>
      <c r="W1325" s="272" t="e">
        <f t="shared" si="526"/>
        <v>#REF!</v>
      </c>
      <c r="X1325" s="272" t="e">
        <f t="shared" si="519"/>
        <v>#REF!</v>
      </c>
      <c r="Y1325" s="272" t="e">
        <f t="shared" si="520"/>
        <v>#REF!</v>
      </c>
      <c r="Z1325" s="298"/>
      <c r="AA1325" s="305" t="e">
        <f t="shared" si="521"/>
        <v>#REF!</v>
      </c>
      <c r="AB1325" s="301" t="e" cm="1">
        <f t="array" ref="AB1325">IF( $AA1325="", "", INDEX(聲母資料表, $AA1325, AB$5))</f>
        <v>#REF!</v>
      </c>
      <c r="AC1325" s="301" t="e" cm="1">
        <f t="array" ref="AC1325">IF( $AA1325="", "", INDEX(聲母資料表, $AA1325, AC$5))</f>
        <v>#REF!</v>
      </c>
      <c r="AD1325" s="305" t="e">
        <f t="shared" si="522"/>
        <v>#REF!</v>
      </c>
      <c r="AE1325" s="301" t="e" cm="1">
        <f t="array" ref="AE1325">IF( $X1325, "", INDEX(韻母資料表, AD1325, AE$5))</f>
        <v>#REF!</v>
      </c>
      <c r="AF1325" s="301" t="e" cm="1">
        <f t="array" ref="AF1325">IF( $X1325, "", INDEX(韻母資料表, AE1325, AF$5))</f>
        <v>#REF!</v>
      </c>
      <c r="AG1325" s="298"/>
      <c r="AH1325" s="301" t="e">
        <f t="array" ref="AH1325">IF( $X1325, "", IF( INDEX(韻母資料表, AD1325, $AH$5) = "入聲", TRUE, FALSE) )</f>
        <v>#REF!</v>
      </c>
      <c r="AI1325" s="302" t="e">
        <f t="shared" si="523"/>
        <v>#REF!</v>
      </c>
      <c r="AJ1325" s="302" t="e">
        <f t="shared" si="527"/>
        <v>#REF!</v>
      </c>
      <c r="AK1325" s="362" t="e">
        <f t="array" ref="AK1325">IF( $X1325, "", INDEX(韻母資料表, $AD1325, $AK$5))</f>
        <v>#REF!</v>
      </c>
      <c r="AL1325" s="362" t="e">
        <f t="array" ref="AL1325">IF($X1325, "", INDEX(白話字韻母八聲調資料表, $AE1325, $AJ1325))</f>
        <v>#REF!</v>
      </c>
      <c r="AM1325" s="298"/>
      <c r="AN1325" s="362" t="e" cm="1">
        <f t="array" ref="AN1325">IF($W1325, "", INDEX(聲母資料表, $AA1325, AN$5))</f>
        <v>#REF!</v>
      </c>
      <c r="AO1325" s="367" t="e" cm="1">
        <f t="array" ref="AO1325">IF($X1325, "", INDEX(韻母資料表, $AD1325, AO$5))</f>
        <v>#REF!</v>
      </c>
      <c r="AP1325" s="362" t="e" cm="1">
        <f t="array" ref="AP1325">IF($X1325, "", INDEX(台羅韻母八聲調資料表, $AE1325, $F1325))</f>
        <v>#REF!</v>
      </c>
      <c r="AQ1325" s="298"/>
      <c r="AR1325" s="302" t="e">
        <f t="array" ref="AR1325">IF($W1325, "", INDEX(聲母資料表, $AA1325, $AR$5))</f>
        <v>#REF!</v>
      </c>
      <c r="AS1325" s="303" t="e">
        <f t="array" ref="AS1325">IF($X1325, "", INDEX(韻母資料表, $AD1325, $AS$5))</f>
        <v>#REF!</v>
      </c>
      <c r="AT1325" s="302" t="e">
        <f t="array" ref="AT1325">IF($X1325, "", INDEX(閩拼韻母八聲調資料表, $AE1325, $AJ1325))</f>
        <v>#REF!</v>
      </c>
      <c r="AV1325" s="301" t="b">
        <f t="shared" si="525"/>
        <v>0</v>
      </c>
      <c r="AW1325" s="301" t="str">
        <f>IF( $AV1325, IFERROR( IF(MATCH( $E1325, 顎音化聲母!$H$9:$H$37, 0), TRUE, FALSE), FALSE), "")</f>
        <v/>
      </c>
      <c r="AX1325" s="301" t="str">
        <f t="array" ref="AX1325">IF( AND($AV1325, $AW1325), INDEX(顎音化聲母資料表, MATCH( $D1325 &amp; $E1325, 顎音化聲母!$L$5:$L$136, 0), 3), "")</f>
        <v/>
      </c>
      <c r="AY1325" s="301" t="e">
        <f t="shared" si="524"/>
        <v>#REF!</v>
      </c>
      <c r="AZ1325" s="362" t="e">
        <f t="array" ref="AZ1325">IF($AY1325="", "", IF( $AX1325&lt;&gt;"", $AX1325,INDEX(聲母資料表, $AY1325, $AZ$5)))</f>
        <v>#REF!</v>
      </c>
      <c r="BA1325" s="362" t="e">
        <f t="array" ref="BA1325">IF($X1325, "", INDEX(方音八音反切資料表, $AE1325, $AJ1325))</f>
        <v>#REF!</v>
      </c>
    </row>
    <row r="1326" spans="2:53">
      <c r="B1326" s="307">
        <f t="shared" si="505"/>
        <v>1319</v>
      </c>
      <c r="C1326" s="404" t="e">
        <f>MID(#REF!, B1326, 1)</f>
        <v>#REF!</v>
      </c>
      <c r="D1326" s="312"/>
      <c r="E1326" s="312"/>
      <c r="F1326" s="296"/>
      <c r="G1326" s="418" t="e">
        <f t="shared" si="506"/>
        <v>#REF!</v>
      </c>
      <c r="H1326" s="269" t="e" cm="1">
        <f t="array" ref="H1326">IF( OR($U1326, NOT($V1326), $X1326), "",  $AF1326 &amp; INDEX(中文數值資料表, $AJ1326, 2) &amp; $AC1326)</f>
        <v>#REF!</v>
      </c>
      <c r="I1326" s="332" t="e">
        <f t="shared" si="507"/>
        <v>#REF!</v>
      </c>
      <c r="J1326" s="333" t="e">
        <f t="shared" si="508"/>
        <v>#REF!</v>
      </c>
      <c r="K1326" s="334" t="e">
        <f t="shared" si="509"/>
        <v>#REF!</v>
      </c>
      <c r="L1326" s="335" t="e">
        <f t="shared" si="510"/>
        <v>#REF!</v>
      </c>
      <c r="M1326" s="270" t="e">
        <f t="shared" ca="1" si="511"/>
        <v>#REF!</v>
      </c>
      <c r="N1326" s="270" t="e">
        <f t="shared" ca="1" si="512"/>
        <v>#REF!</v>
      </c>
      <c r="O1326" s="270" t="e">
        <f t="shared" ca="1" si="513"/>
        <v>#REF!</v>
      </c>
      <c r="P1326" s="270" t="e">
        <f t="shared" ca="1" si="528"/>
        <v>#REF!</v>
      </c>
      <c r="Q1326" s="270" t="e">
        <f t="shared" ca="1" si="528"/>
        <v>#REF!</v>
      </c>
      <c r="R1326" s="271" t="e">
        <f t="shared" ca="1" si="515"/>
        <v>#REF!</v>
      </c>
      <c r="S1326" s="271" t="e">
        <f t="shared" ca="1" si="516"/>
        <v>#REF!</v>
      </c>
      <c r="T1326" s="244"/>
      <c r="U1326" s="272" t="b">
        <f t="shared" si="517"/>
        <v>0</v>
      </c>
      <c r="V1326" s="272" t="e">
        <f t="shared" si="518"/>
        <v>#REF!</v>
      </c>
      <c r="W1326" s="272" t="e">
        <f t="shared" si="526"/>
        <v>#REF!</v>
      </c>
      <c r="X1326" s="272" t="e">
        <f t="shared" si="519"/>
        <v>#REF!</v>
      </c>
      <c r="Y1326" s="272" t="e">
        <f t="shared" si="520"/>
        <v>#REF!</v>
      </c>
      <c r="Z1326" s="298"/>
      <c r="AA1326" s="305" t="e">
        <f t="shared" si="521"/>
        <v>#REF!</v>
      </c>
      <c r="AB1326" s="301" t="e" cm="1">
        <f t="array" ref="AB1326">IF( $AA1326="", "", INDEX(聲母資料表, $AA1326, AB$5))</f>
        <v>#REF!</v>
      </c>
      <c r="AC1326" s="301" t="e" cm="1">
        <f t="array" ref="AC1326">IF( $AA1326="", "", INDEX(聲母資料表, $AA1326, AC$5))</f>
        <v>#REF!</v>
      </c>
      <c r="AD1326" s="305" t="e">
        <f t="shared" si="522"/>
        <v>#REF!</v>
      </c>
      <c r="AE1326" s="301" t="e" cm="1">
        <f t="array" ref="AE1326">IF( $X1326, "", INDEX(韻母資料表, AD1326, AE$5))</f>
        <v>#REF!</v>
      </c>
      <c r="AF1326" s="301" t="e" cm="1">
        <f t="array" ref="AF1326">IF( $X1326, "", INDEX(韻母資料表, AE1326, AF$5))</f>
        <v>#REF!</v>
      </c>
      <c r="AG1326" s="298"/>
      <c r="AH1326" s="301" t="e">
        <f t="array" ref="AH1326">IF( $X1326, "", IF( INDEX(韻母資料表, AD1326, $AH$5) = "入聲", TRUE, FALSE) )</f>
        <v>#REF!</v>
      </c>
      <c r="AI1326" s="302" t="e">
        <f t="shared" si="523"/>
        <v>#REF!</v>
      </c>
      <c r="AJ1326" s="302" t="e">
        <f t="shared" si="527"/>
        <v>#REF!</v>
      </c>
      <c r="AK1326" s="362" t="e">
        <f t="array" ref="AK1326">IF( $X1326, "", INDEX(韻母資料表, $AD1326, $AK$5))</f>
        <v>#REF!</v>
      </c>
      <c r="AL1326" s="362" t="e">
        <f t="array" ref="AL1326">IF($X1326, "", INDEX(白話字韻母八聲調資料表, $AE1326, $AJ1326))</f>
        <v>#REF!</v>
      </c>
      <c r="AM1326" s="298"/>
      <c r="AN1326" s="362" t="e" cm="1">
        <f t="array" ref="AN1326">IF($W1326, "", INDEX(聲母資料表, $AA1326, AN$5))</f>
        <v>#REF!</v>
      </c>
      <c r="AO1326" s="367" t="e" cm="1">
        <f t="array" ref="AO1326">IF($X1326, "", INDEX(韻母資料表, $AD1326, AO$5))</f>
        <v>#REF!</v>
      </c>
      <c r="AP1326" s="362" t="e" cm="1">
        <f t="array" ref="AP1326">IF($X1326, "", INDEX(台羅韻母八聲調資料表, $AE1326, $F1326))</f>
        <v>#REF!</v>
      </c>
      <c r="AQ1326" s="298"/>
      <c r="AR1326" s="302" t="e">
        <f t="array" ref="AR1326">IF($W1326, "", INDEX(聲母資料表, $AA1326, $AR$5))</f>
        <v>#REF!</v>
      </c>
      <c r="AS1326" s="303" t="e">
        <f t="array" ref="AS1326">IF($X1326, "", INDEX(韻母資料表, $AD1326, $AS$5))</f>
        <v>#REF!</v>
      </c>
      <c r="AT1326" s="302" t="e">
        <f t="array" ref="AT1326">IF($X1326, "", INDEX(閩拼韻母八聲調資料表, $AE1326, $AJ1326))</f>
        <v>#REF!</v>
      </c>
      <c r="AV1326" s="301" t="b">
        <f t="shared" si="525"/>
        <v>0</v>
      </c>
      <c r="AW1326" s="301" t="str">
        <f>IF( $AV1326, IFERROR( IF(MATCH( $E1326, 顎音化聲母!$H$9:$H$37, 0), TRUE, FALSE), FALSE), "")</f>
        <v/>
      </c>
      <c r="AX1326" s="301" t="str">
        <f t="array" ref="AX1326">IF( AND($AV1326, $AW1326), INDEX(顎音化聲母資料表, MATCH( $D1326 &amp; $E1326, 顎音化聲母!$L$5:$L$136, 0), 3), "")</f>
        <v/>
      </c>
      <c r="AY1326" s="301" t="e">
        <f t="shared" si="524"/>
        <v>#REF!</v>
      </c>
      <c r="AZ1326" s="362" t="e">
        <f t="array" ref="AZ1326">IF($AY1326="", "", IF( $AX1326&lt;&gt;"", $AX1326,INDEX(聲母資料表, $AY1326, $AZ$5)))</f>
        <v>#REF!</v>
      </c>
      <c r="BA1326" s="362" t="e">
        <f t="array" ref="BA1326">IF($X1326, "", INDEX(方音八音反切資料表, $AE1326, $AJ1326))</f>
        <v>#REF!</v>
      </c>
    </row>
    <row r="1327" spans="2:53">
      <c r="B1327" s="307">
        <f t="shared" si="505"/>
        <v>1320</v>
      </c>
      <c r="C1327" s="404" t="e">
        <f>MID(#REF!, B1327, 1)</f>
        <v>#REF!</v>
      </c>
      <c r="D1327" s="312"/>
      <c r="E1327" s="312"/>
      <c r="F1327" s="296"/>
      <c r="G1327" s="418" t="e">
        <f t="shared" si="506"/>
        <v>#REF!</v>
      </c>
      <c r="H1327" s="269" t="e" cm="1">
        <f t="array" ref="H1327">IF( OR($U1327, NOT($V1327), $X1327), "",  $AF1327 &amp; INDEX(中文數值資料表, $AJ1327, 2) &amp; $AC1327)</f>
        <v>#REF!</v>
      </c>
      <c r="I1327" s="332" t="e">
        <f t="shared" si="507"/>
        <v>#REF!</v>
      </c>
      <c r="J1327" s="333" t="e">
        <f t="shared" si="508"/>
        <v>#REF!</v>
      </c>
      <c r="K1327" s="334" t="e">
        <f t="shared" si="509"/>
        <v>#REF!</v>
      </c>
      <c r="L1327" s="335" t="e">
        <f t="shared" si="510"/>
        <v>#REF!</v>
      </c>
      <c r="M1327" s="270" t="e">
        <f t="shared" ca="1" si="511"/>
        <v>#REF!</v>
      </c>
      <c r="N1327" s="270" t="e">
        <f t="shared" ca="1" si="512"/>
        <v>#REF!</v>
      </c>
      <c r="O1327" s="270" t="e">
        <f t="shared" ca="1" si="513"/>
        <v>#REF!</v>
      </c>
      <c r="P1327" s="270" t="e">
        <f t="shared" ca="1" si="528"/>
        <v>#REF!</v>
      </c>
      <c r="Q1327" s="270" t="e">
        <f t="shared" ca="1" si="528"/>
        <v>#REF!</v>
      </c>
      <c r="R1327" s="271" t="e">
        <f t="shared" ca="1" si="515"/>
        <v>#REF!</v>
      </c>
      <c r="S1327" s="271" t="e">
        <f t="shared" ca="1" si="516"/>
        <v>#REF!</v>
      </c>
      <c r="T1327" s="244"/>
      <c r="U1327" s="272" t="b">
        <f t="shared" si="517"/>
        <v>0</v>
      </c>
      <c r="V1327" s="272" t="e">
        <f t="shared" si="518"/>
        <v>#REF!</v>
      </c>
      <c r="W1327" s="272" t="e">
        <f t="shared" si="526"/>
        <v>#REF!</v>
      </c>
      <c r="X1327" s="272" t="e">
        <f t="shared" si="519"/>
        <v>#REF!</v>
      </c>
      <c r="Y1327" s="272" t="e">
        <f t="shared" si="520"/>
        <v>#REF!</v>
      </c>
      <c r="Z1327" s="298"/>
      <c r="AA1327" s="305" t="e">
        <f t="shared" si="521"/>
        <v>#REF!</v>
      </c>
      <c r="AB1327" s="301" t="e" cm="1">
        <f t="array" ref="AB1327">IF( $AA1327="", "", INDEX(聲母資料表, $AA1327, AB$5))</f>
        <v>#REF!</v>
      </c>
      <c r="AC1327" s="301" t="e" cm="1">
        <f t="array" ref="AC1327">IF( $AA1327="", "", INDEX(聲母資料表, $AA1327, AC$5))</f>
        <v>#REF!</v>
      </c>
      <c r="AD1327" s="305" t="e">
        <f t="shared" si="522"/>
        <v>#REF!</v>
      </c>
      <c r="AE1327" s="301" t="e" cm="1">
        <f t="array" ref="AE1327">IF( $X1327, "", INDEX(韻母資料表, AD1327, AE$5))</f>
        <v>#REF!</v>
      </c>
      <c r="AF1327" s="301" t="e" cm="1">
        <f t="array" ref="AF1327">IF( $X1327, "", INDEX(韻母資料表, AE1327, AF$5))</f>
        <v>#REF!</v>
      </c>
      <c r="AG1327" s="298"/>
      <c r="AH1327" s="301" t="e">
        <f t="array" ref="AH1327">IF( $X1327, "", IF( INDEX(韻母資料表, AD1327, $AH$5) = "入聲", TRUE, FALSE) )</f>
        <v>#REF!</v>
      </c>
      <c r="AI1327" s="302" t="e">
        <f t="shared" si="523"/>
        <v>#REF!</v>
      </c>
      <c r="AJ1327" s="302" t="e">
        <f t="shared" si="527"/>
        <v>#REF!</v>
      </c>
      <c r="AK1327" s="362" t="e">
        <f t="array" ref="AK1327">IF( $X1327, "", INDEX(韻母資料表, $AD1327, $AK$5))</f>
        <v>#REF!</v>
      </c>
      <c r="AL1327" s="362" t="e">
        <f t="array" ref="AL1327">IF($X1327, "", INDEX(白話字韻母八聲調資料表, $AE1327, $AJ1327))</f>
        <v>#REF!</v>
      </c>
      <c r="AM1327" s="298"/>
      <c r="AN1327" s="362" t="e" cm="1">
        <f t="array" ref="AN1327">IF($W1327, "", INDEX(聲母資料表, $AA1327, AN$5))</f>
        <v>#REF!</v>
      </c>
      <c r="AO1327" s="367" t="e" cm="1">
        <f t="array" ref="AO1327">IF($X1327, "", INDEX(韻母資料表, $AD1327, AO$5))</f>
        <v>#REF!</v>
      </c>
      <c r="AP1327" s="362" t="e" cm="1">
        <f t="array" ref="AP1327">IF($X1327, "", INDEX(台羅韻母八聲調資料表, $AE1327, $F1327))</f>
        <v>#REF!</v>
      </c>
      <c r="AQ1327" s="298"/>
      <c r="AR1327" s="302" t="e">
        <f t="array" ref="AR1327">IF($W1327, "", INDEX(聲母資料表, $AA1327, $AR$5))</f>
        <v>#REF!</v>
      </c>
      <c r="AS1327" s="303" t="e">
        <f t="array" ref="AS1327">IF($X1327, "", INDEX(韻母資料表, $AD1327, $AS$5))</f>
        <v>#REF!</v>
      </c>
      <c r="AT1327" s="302" t="e">
        <f t="array" ref="AT1327">IF($X1327, "", INDEX(閩拼韻母八聲調資料表, $AE1327, $AJ1327))</f>
        <v>#REF!</v>
      </c>
      <c r="AV1327" s="301" t="b">
        <f t="shared" si="525"/>
        <v>0</v>
      </c>
      <c r="AW1327" s="301" t="str">
        <f>IF( $AV1327, IFERROR( IF(MATCH( $E1327, 顎音化聲母!$H$9:$H$37, 0), TRUE, FALSE), FALSE), "")</f>
        <v/>
      </c>
      <c r="AX1327" s="301" t="str">
        <f t="array" ref="AX1327">IF( AND($AV1327, $AW1327), INDEX(顎音化聲母資料表, MATCH( $D1327 &amp; $E1327, 顎音化聲母!$L$5:$L$136, 0), 3), "")</f>
        <v/>
      </c>
      <c r="AY1327" s="301" t="e">
        <f t="shared" si="524"/>
        <v>#REF!</v>
      </c>
      <c r="AZ1327" s="362" t="e">
        <f t="array" ref="AZ1327">IF($AY1327="", "", IF( $AX1327&lt;&gt;"", $AX1327,INDEX(聲母資料表, $AY1327, $AZ$5)))</f>
        <v>#REF!</v>
      </c>
      <c r="BA1327" s="362" t="e">
        <f t="array" ref="BA1327">IF($X1327, "", INDEX(方音八音反切資料表, $AE1327, $AJ1327))</f>
        <v>#REF!</v>
      </c>
    </row>
    <row r="1328" spans="2:53">
      <c r="B1328" s="307">
        <f t="shared" si="505"/>
        <v>1321</v>
      </c>
      <c r="C1328" s="404" t="e">
        <f>MID(#REF!, B1328, 1)</f>
        <v>#REF!</v>
      </c>
      <c r="D1328" s="312"/>
      <c r="E1328" s="312"/>
      <c r="F1328" s="296"/>
      <c r="G1328" s="418" t="e">
        <f t="shared" si="506"/>
        <v>#REF!</v>
      </c>
      <c r="H1328" s="269" t="e" cm="1">
        <f t="array" ref="H1328">IF( OR($U1328, NOT($V1328), $X1328), "",  $AF1328 &amp; INDEX(中文數值資料表, $AJ1328, 2) &amp; $AC1328)</f>
        <v>#REF!</v>
      </c>
      <c r="I1328" s="332" t="e">
        <f t="shared" si="507"/>
        <v>#REF!</v>
      </c>
      <c r="J1328" s="333" t="e">
        <f t="shared" si="508"/>
        <v>#REF!</v>
      </c>
      <c r="K1328" s="334" t="e">
        <f t="shared" si="509"/>
        <v>#REF!</v>
      </c>
      <c r="L1328" s="335" t="e">
        <f t="shared" si="510"/>
        <v>#REF!</v>
      </c>
      <c r="M1328" s="270" t="e">
        <f t="shared" ca="1" si="511"/>
        <v>#REF!</v>
      </c>
      <c r="N1328" s="270" t="e">
        <f t="shared" ca="1" si="512"/>
        <v>#REF!</v>
      </c>
      <c r="O1328" s="270" t="e">
        <f t="shared" ca="1" si="513"/>
        <v>#REF!</v>
      </c>
      <c r="P1328" s="270" t="e">
        <f t="shared" ref="P1328:Q1347" ca="1" si="529">IF( $U1328, ($C1328 &amp; CHAR(10)), IF($C1328=CHAR(10), (CHAR(10) &amp; "&lt;/p&gt;" &amp; CHAR(10) &amp; "&lt;p&gt;" &amp; CHAR(10)), "&lt;ruby&gt;" &amp; $C1328 &amp; "&lt;rt&gt;" &amp; INDIRECT( ADDRESS(ROW(), COLUMN() - $P$5) ) &amp; "&lt;/rt&gt;&lt;/ruby&gt;" &amp; CHAR(10)))</f>
        <v>#REF!</v>
      </c>
      <c r="Q1328" s="270" t="e">
        <f t="shared" ca="1" si="529"/>
        <v>#REF!</v>
      </c>
      <c r="R1328" s="271" t="e">
        <f t="shared" ca="1" si="515"/>
        <v>#REF!</v>
      </c>
      <c r="S1328" s="271" t="e">
        <f t="shared" ca="1" si="516"/>
        <v>#REF!</v>
      </c>
      <c r="T1328" s="244"/>
      <c r="U1328" s="272" t="b">
        <f t="shared" si="517"/>
        <v>0</v>
      </c>
      <c r="V1328" s="272" t="e">
        <f t="shared" si="518"/>
        <v>#REF!</v>
      </c>
      <c r="W1328" s="272" t="e">
        <f t="shared" si="526"/>
        <v>#REF!</v>
      </c>
      <c r="X1328" s="272" t="e">
        <f t="shared" si="519"/>
        <v>#REF!</v>
      </c>
      <c r="Y1328" s="272" t="e">
        <f t="shared" si="520"/>
        <v>#REF!</v>
      </c>
      <c r="Z1328" s="298"/>
      <c r="AA1328" s="305" t="e">
        <f t="shared" si="521"/>
        <v>#REF!</v>
      </c>
      <c r="AB1328" s="301" t="e" cm="1">
        <f t="array" ref="AB1328">IF( $AA1328="", "", INDEX(聲母資料表, $AA1328, AB$5))</f>
        <v>#REF!</v>
      </c>
      <c r="AC1328" s="301" t="e" cm="1">
        <f t="array" ref="AC1328">IF( $AA1328="", "", INDEX(聲母資料表, $AA1328, AC$5))</f>
        <v>#REF!</v>
      </c>
      <c r="AD1328" s="305" t="e">
        <f t="shared" si="522"/>
        <v>#REF!</v>
      </c>
      <c r="AE1328" s="301" t="e" cm="1">
        <f t="array" ref="AE1328">IF( $X1328, "", INDEX(韻母資料表, AD1328, AE$5))</f>
        <v>#REF!</v>
      </c>
      <c r="AF1328" s="301" t="e" cm="1">
        <f t="array" ref="AF1328">IF( $X1328, "", INDEX(韻母資料表, AE1328, AF$5))</f>
        <v>#REF!</v>
      </c>
      <c r="AG1328" s="298"/>
      <c r="AH1328" s="301" t="e">
        <f t="array" ref="AH1328">IF( $X1328, "", IF( INDEX(韻母資料表, AD1328, $AH$5) = "入聲", TRUE, FALSE) )</f>
        <v>#REF!</v>
      </c>
      <c r="AI1328" s="302" t="e">
        <f t="shared" si="523"/>
        <v>#REF!</v>
      </c>
      <c r="AJ1328" s="302" t="e">
        <f t="shared" si="527"/>
        <v>#REF!</v>
      </c>
      <c r="AK1328" s="362" t="e">
        <f t="array" ref="AK1328">IF( $X1328, "", INDEX(韻母資料表, $AD1328, $AK$5))</f>
        <v>#REF!</v>
      </c>
      <c r="AL1328" s="362" t="e">
        <f t="array" ref="AL1328">IF($X1328, "", INDEX(白話字韻母八聲調資料表, $AE1328, $AJ1328))</f>
        <v>#REF!</v>
      </c>
      <c r="AM1328" s="298"/>
      <c r="AN1328" s="362" t="e" cm="1">
        <f t="array" ref="AN1328">IF($W1328, "", INDEX(聲母資料表, $AA1328, AN$5))</f>
        <v>#REF!</v>
      </c>
      <c r="AO1328" s="367" t="e" cm="1">
        <f t="array" ref="AO1328">IF($X1328, "", INDEX(韻母資料表, $AD1328, AO$5))</f>
        <v>#REF!</v>
      </c>
      <c r="AP1328" s="362" t="e" cm="1">
        <f t="array" ref="AP1328">IF($X1328, "", INDEX(台羅韻母八聲調資料表, $AE1328, $F1328))</f>
        <v>#REF!</v>
      </c>
      <c r="AQ1328" s="298"/>
      <c r="AR1328" s="302" t="e">
        <f t="array" ref="AR1328">IF($W1328, "", INDEX(聲母資料表, $AA1328, $AR$5))</f>
        <v>#REF!</v>
      </c>
      <c r="AS1328" s="303" t="e">
        <f t="array" ref="AS1328">IF($X1328, "", INDEX(韻母資料表, $AD1328, $AS$5))</f>
        <v>#REF!</v>
      </c>
      <c r="AT1328" s="302" t="e">
        <f t="array" ref="AT1328">IF($X1328, "", INDEX(閩拼韻母八聲調資料表, $AE1328, $AJ1328))</f>
        <v>#REF!</v>
      </c>
      <c r="AV1328" s="301" t="b">
        <f t="shared" si="525"/>
        <v>0</v>
      </c>
      <c r="AW1328" s="301" t="str">
        <f>IF( $AV1328, IFERROR( IF(MATCH( $E1328, 顎音化聲母!$H$9:$H$37, 0), TRUE, FALSE), FALSE), "")</f>
        <v/>
      </c>
      <c r="AX1328" s="301" t="str">
        <f t="array" ref="AX1328">IF( AND($AV1328, $AW1328), INDEX(顎音化聲母資料表, MATCH( $D1328 &amp; $E1328, 顎音化聲母!$L$5:$L$136, 0), 3), "")</f>
        <v/>
      </c>
      <c r="AY1328" s="301" t="e">
        <f t="shared" si="524"/>
        <v>#REF!</v>
      </c>
      <c r="AZ1328" s="362" t="e">
        <f t="array" ref="AZ1328">IF($AY1328="", "", IF( $AX1328&lt;&gt;"", $AX1328,INDEX(聲母資料表, $AY1328, $AZ$5)))</f>
        <v>#REF!</v>
      </c>
      <c r="BA1328" s="362" t="e">
        <f t="array" ref="BA1328">IF($X1328, "", INDEX(方音八音反切資料表, $AE1328, $AJ1328))</f>
        <v>#REF!</v>
      </c>
    </row>
    <row r="1329" spans="2:53">
      <c r="B1329" s="307">
        <f t="shared" si="505"/>
        <v>1322</v>
      </c>
      <c r="C1329" s="404" t="e">
        <f>MID(#REF!, B1329, 1)</f>
        <v>#REF!</v>
      </c>
      <c r="D1329" s="312"/>
      <c r="E1329" s="312"/>
      <c r="F1329" s="296"/>
      <c r="G1329" s="418" t="e">
        <f t="shared" si="506"/>
        <v>#REF!</v>
      </c>
      <c r="H1329" s="269" t="e" cm="1">
        <f t="array" ref="H1329">IF( OR($U1329, NOT($V1329), $X1329), "",  $AF1329 &amp; INDEX(中文數值資料表, $AJ1329, 2) &amp; $AC1329)</f>
        <v>#REF!</v>
      </c>
      <c r="I1329" s="332" t="e">
        <f t="shared" si="507"/>
        <v>#REF!</v>
      </c>
      <c r="J1329" s="333" t="e">
        <f t="shared" si="508"/>
        <v>#REF!</v>
      </c>
      <c r="K1329" s="334" t="e">
        <f t="shared" si="509"/>
        <v>#REF!</v>
      </c>
      <c r="L1329" s="335" t="e">
        <f t="shared" si="510"/>
        <v>#REF!</v>
      </c>
      <c r="M1329" s="270" t="e">
        <f t="shared" ca="1" si="511"/>
        <v>#REF!</v>
      </c>
      <c r="N1329" s="270" t="e">
        <f t="shared" ca="1" si="512"/>
        <v>#REF!</v>
      </c>
      <c r="O1329" s="270" t="e">
        <f t="shared" ca="1" si="513"/>
        <v>#REF!</v>
      </c>
      <c r="P1329" s="270" t="e">
        <f t="shared" ca="1" si="529"/>
        <v>#REF!</v>
      </c>
      <c r="Q1329" s="270" t="e">
        <f t="shared" ca="1" si="529"/>
        <v>#REF!</v>
      </c>
      <c r="R1329" s="271" t="e">
        <f t="shared" ca="1" si="515"/>
        <v>#REF!</v>
      </c>
      <c r="S1329" s="271" t="e">
        <f t="shared" ca="1" si="516"/>
        <v>#REF!</v>
      </c>
      <c r="T1329" s="244"/>
      <c r="U1329" s="272" t="b">
        <f t="shared" si="517"/>
        <v>0</v>
      </c>
      <c r="V1329" s="272" t="e">
        <f t="shared" si="518"/>
        <v>#REF!</v>
      </c>
      <c r="W1329" s="272" t="e">
        <f t="shared" si="526"/>
        <v>#REF!</v>
      </c>
      <c r="X1329" s="272" t="e">
        <f t="shared" si="519"/>
        <v>#REF!</v>
      </c>
      <c r="Y1329" s="272" t="e">
        <f t="shared" si="520"/>
        <v>#REF!</v>
      </c>
      <c r="Z1329" s="298"/>
      <c r="AA1329" s="305" t="e">
        <f t="shared" si="521"/>
        <v>#REF!</v>
      </c>
      <c r="AB1329" s="301" t="e" cm="1">
        <f t="array" ref="AB1329">IF( $AA1329="", "", INDEX(聲母資料表, $AA1329, AB$5))</f>
        <v>#REF!</v>
      </c>
      <c r="AC1329" s="301" t="e" cm="1">
        <f t="array" ref="AC1329">IF( $AA1329="", "", INDEX(聲母資料表, $AA1329, AC$5))</f>
        <v>#REF!</v>
      </c>
      <c r="AD1329" s="305" t="e">
        <f t="shared" si="522"/>
        <v>#REF!</v>
      </c>
      <c r="AE1329" s="301" t="e" cm="1">
        <f t="array" ref="AE1329">IF( $X1329, "", INDEX(韻母資料表, AD1329, AE$5))</f>
        <v>#REF!</v>
      </c>
      <c r="AF1329" s="301" t="e" cm="1">
        <f t="array" ref="AF1329">IF( $X1329, "", INDEX(韻母資料表, AE1329, AF$5))</f>
        <v>#REF!</v>
      </c>
      <c r="AG1329" s="298"/>
      <c r="AH1329" s="301" t="e">
        <f t="array" ref="AH1329">IF( $X1329, "", IF( INDEX(韻母資料表, AD1329, $AH$5) = "入聲", TRUE, FALSE) )</f>
        <v>#REF!</v>
      </c>
      <c r="AI1329" s="302" t="e">
        <f t="shared" si="523"/>
        <v>#REF!</v>
      </c>
      <c r="AJ1329" s="302" t="e">
        <f t="shared" si="527"/>
        <v>#REF!</v>
      </c>
      <c r="AK1329" s="362" t="e">
        <f t="array" ref="AK1329">IF( $X1329, "", INDEX(韻母資料表, $AD1329, $AK$5))</f>
        <v>#REF!</v>
      </c>
      <c r="AL1329" s="362" t="e">
        <f t="array" ref="AL1329">IF($X1329, "", INDEX(白話字韻母八聲調資料表, $AE1329, $AJ1329))</f>
        <v>#REF!</v>
      </c>
      <c r="AM1329" s="298"/>
      <c r="AN1329" s="362" t="e" cm="1">
        <f t="array" ref="AN1329">IF($W1329, "", INDEX(聲母資料表, $AA1329, AN$5))</f>
        <v>#REF!</v>
      </c>
      <c r="AO1329" s="367" t="e" cm="1">
        <f t="array" ref="AO1329">IF($X1329, "", INDEX(韻母資料表, $AD1329, AO$5))</f>
        <v>#REF!</v>
      </c>
      <c r="AP1329" s="362" t="e" cm="1">
        <f t="array" ref="AP1329">IF($X1329, "", INDEX(台羅韻母八聲調資料表, $AE1329, $F1329))</f>
        <v>#REF!</v>
      </c>
      <c r="AQ1329" s="298"/>
      <c r="AR1329" s="302" t="e">
        <f t="array" ref="AR1329">IF($W1329, "", INDEX(聲母資料表, $AA1329, $AR$5))</f>
        <v>#REF!</v>
      </c>
      <c r="AS1329" s="303" t="e">
        <f t="array" ref="AS1329">IF($X1329, "", INDEX(韻母資料表, $AD1329, $AS$5))</f>
        <v>#REF!</v>
      </c>
      <c r="AT1329" s="302" t="e">
        <f t="array" ref="AT1329">IF($X1329, "", INDEX(閩拼韻母八聲調資料表, $AE1329, $AJ1329))</f>
        <v>#REF!</v>
      </c>
      <c r="AV1329" s="301" t="b">
        <f t="shared" si="525"/>
        <v>0</v>
      </c>
      <c r="AW1329" s="301" t="str">
        <f>IF( $AV1329, IFERROR( IF(MATCH( $E1329, 顎音化聲母!$H$9:$H$37, 0), TRUE, FALSE), FALSE), "")</f>
        <v/>
      </c>
      <c r="AX1329" s="301" t="str">
        <f t="array" ref="AX1329">IF( AND($AV1329, $AW1329), INDEX(顎音化聲母資料表, MATCH( $D1329 &amp; $E1329, 顎音化聲母!$L$5:$L$136, 0), 3), "")</f>
        <v/>
      </c>
      <c r="AY1329" s="301" t="e">
        <f t="shared" si="524"/>
        <v>#REF!</v>
      </c>
      <c r="AZ1329" s="362" t="e">
        <f t="array" ref="AZ1329">IF($AY1329="", "", IF( $AX1329&lt;&gt;"", $AX1329,INDEX(聲母資料表, $AY1329, $AZ$5)))</f>
        <v>#REF!</v>
      </c>
      <c r="BA1329" s="362" t="e">
        <f t="array" ref="BA1329">IF($X1329, "", INDEX(方音八音反切資料表, $AE1329, $AJ1329))</f>
        <v>#REF!</v>
      </c>
    </row>
    <row r="1330" spans="2:53">
      <c r="B1330" s="307">
        <f t="shared" si="505"/>
        <v>1323</v>
      </c>
      <c r="C1330" s="404" t="e">
        <f>MID(#REF!, B1330, 1)</f>
        <v>#REF!</v>
      </c>
      <c r="D1330" s="312"/>
      <c r="E1330" s="312"/>
      <c r="F1330" s="296"/>
      <c r="G1330" s="418" t="e">
        <f t="shared" si="506"/>
        <v>#REF!</v>
      </c>
      <c r="H1330" s="269" t="e" cm="1">
        <f t="array" ref="H1330">IF( OR($U1330, NOT($V1330), $X1330), "",  $AF1330 &amp; INDEX(中文數值資料表, $AJ1330, 2) &amp; $AC1330)</f>
        <v>#REF!</v>
      </c>
      <c r="I1330" s="332" t="e">
        <f t="shared" si="507"/>
        <v>#REF!</v>
      </c>
      <c r="J1330" s="333" t="e">
        <f t="shared" si="508"/>
        <v>#REF!</v>
      </c>
      <c r="K1330" s="334" t="e">
        <f t="shared" si="509"/>
        <v>#REF!</v>
      </c>
      <c r="L1330" s="335" t="e">
        <f t="shared" si="510"/>
        <v>#REF!</v>
      </c>
      <c r="M1330" s="270" t="e">
        <f t="shared" ca="1" si="511"/>
        <v>#REF!</v>
      </c>
      <c r="N1330" s="270" t="e">
        <f t="shared" ca="1" si="512"/>
        <v>#REF!</v>
      </c>
      <c r="O1330" s="270" t="e">
        <f t="shared" ca="1" si="513"/>
        <v>#REF!</v>
      </c>
      <c r="P1330" s="270" t="e">
        <f t="shared" ca="1" si="529"/>
        <v>#REF!</v>
      </c>
      <c r="Q1330" s="270" t="e">
        <f t="shared" ca="1" si="529"/>
        <v>#REF!</v>
      </c>
      <c r="R1330" s="271" t="e">
        <f t="shared" ca="1" si="515"/>
        <v>#REF!</v>
      </c>
      <c r="S1330" s="271" t="e">
        <f t="shared" ca="1" si="516"/>
        <v>#REF!</v>
      </c>
      <c r="T1330" s="244"/>
      <c r="U1330" s="272" t="b">
        <f t="shared" si="517"/>
        <v>0</v>
      </c>
      <c r="V1330" s="272" t="e">
        <f t="shared" si="518"/>
        <v>#REF!</v>
      </c>
      <c r="W1330" s="272" t="e">
        <f t="shared" si="526"/>
        <v>#REF!</v>
      </c>
      <c r="X1330" s="272" t="e">
        <f t="shared" si="519"/>
        <v>#REF!</v>
      </c>
      <c r="Y1330" s="272" t="e">
        <f t="shared" si="520"/>
        <v>#REF!</v>
      </c>
      <c r="Z1330" s="298"/>
      <c r="AA1330" s="305" t="e">
        <f t="shared" si="521"/>
        <v>#REF!</v>
      </c>
      <c r="AB1330" s="301" t="e" cm="1">
        <f t="array" ref="AB1330">IF( $AA1330="", "", INDEX(聲母資料表, $AA1330, AB$5))</f>
        <v>#REF!</v>
      </c>
      <c r="AC1330" s="301" t="e" cm="1">
        <f t="array" ref="AC1330">IF( $AA1330="", "", INDEX(聲母資料表, $AA1330, AC$5))</f>
        <v>#REF!</v>
      </c>
      <c r="AD1330" s="305" t="e">
        <f t="shared" si="522"/>
        <v>#REF!</v>
      </c>
      <c r="AE1330" s="301" t="e" cm="1">
        <f t="array" ref="AE1330">IF( $X1330, "", INDEX(韻母資料表, AD1330, AE$5))</f>
        <v>#REF!</v>
      </c>
      <c r="AF1330" s="301" t="e" cm="1">
        <f t="array" ref="AF1330">IF( $X1330, "", INDEX(韻母資料表, AE1330, AF$5))</f>
        <v>#REF!</v>
      </c>
      <c r="AG1330" s="298"/>
      <c r="AH1330" s="301" t="e">
        <f t="array" ref="AH1330">IF( $X1330, "", IF( INDEX(韻母資料表, AD1330, $AH$5) = "入聲", TRUE, FALSE) )</f>
        <v>#REF!</v>
      </c>
      <c r="AI1330" s="302" t="e">
        <f t="shared" si="523"/>
        <v>#REF!</v>
      </c>
      <c r="AJ1330" s="302" t="e">
        <f t="shared" si="527"/>
        <v>#REF!</v>
      </c>
      <c r="AK1330" s="362" t="e">
        <f t="array" ref="AK1330">IF( $X1330, "", INDEX(韻母資料表, $AD1330, $AK$5))</f>
        <v>#REF!</v>
      </c>
      <c r="AL1330" s="362" t="e">
        <f t="array" ref="AL1330">IF($X1330, "", INDEX(白話字韻母八聲調資料表, $AE1330, $AJ1330))</f>
        <v>#REF!</v>
      </c>
      <c r="AM1330" s="298"/>
      <c r="AN1330" s="362" t="e" cm="1">
        <f t="array" ref="AN1330">IF($W1330, "", INDEX(聲母資料表, $AA1330, AN$5))</f>
        <v>#REF!</v>
      </c>
      <c r="AO1330" s="367" t="e" cm="1">
        <f t="array" ref="AO1330">IF($X1330, "", INDEX(韻母資料表, $AD1330, AO$5))</f>
        <v>#REF!</v>
      </c>
      <c r="AP1330" s="362" t="e" cm="1">
        <f t="array" ref="AP1330">IF($X1330, "", INDEX(台羅韻母八聲調資料表, $AE1330, $F1330))</f>
        <v>#REF!</v>
      </c>
      <c r="AQ1330" s="298"/>
      <c r="AR1330" s="302" t="e">
        <f t="array" ref="AR1330">IF($W1330, "", INDEX(聲母資料表, $AA1330, $AR$5))</f>
        <v>#REF!</v>
      </c>
      <c r="AS1330" s="303" t="e">
        <f t="array" ref="AS1330">IF($X1330, "", INDEX(韻母資料表, $AD1330, $AS$5))</f>
        <v>#REF!</v>
      </c>
      <c r="AT1330" s="302" t="e">
        <f t="array" ref="AT1330">IF($X1330, "", INDEX(閩拼韻母八聲調資料表, $AE1330, $AJ1330))</f>
        <v>#REF!</v>
      </c>
      <c r="AV1330" s="301" t="b">
        <f t="shared" si="525"/>
        <v>0</v>
      </c>
      <c r="AW1330" s="301" t="str">
        <f>IF( $AV1330, IFERROR( IF(MATCH( $E1330, 顎音化聲母!$H$9:$H$37, 0), TRUE, FALSE), FALSE), "")</f>
        <v/>
      </c>
      <c r="AX1330" s="301" t="str">
        <f t="array" ref="AX1330">IF( AND($AV1330, $AW1330), INDEX(顎音化聲母資料表, MATCH( $D1330 &amp; $E1330, 顎音化聲母!$L$5:$L$136, 0), 3), "")</f>
        <v/>
      </c>
      <c r="AY1330" s="301" t="e">
        <f t="shared" si="524"/>
        <v>#REF!</v>
      </c>
      <c r="AZ1330" s="362" t="e">
        <f t="array" ref="AZ1330">IF($AY1330="", "", IF( $AX1330&lt;&gt;"", $AX1330,INDEX(聲母資料表, $AY1330, $AZ$5)))</f>
        <v>#REF!</v>
      </c>
      <c r="BA1330" s="362" t="e">
        <f t="array" ref="BA1330">IF($X1330, "", INDEX(方音八音反切資料表, $AE1330, $AJ1330))</f>
        <v>#REF!</v>
      </c>
    </row>
    <row r="1331" spans="2:53">
      <c r="B1331" s="307">
        <f t="shared" si="505"/>
        <v>1324</v>
      </c>
      <c r="C1331" s="404" t="e">
        <f>MID(#REF!, B1331, 1)</f>
        <v>#REF!</v>
      </c>
      <c r="D1331" s="312"/>
      <c r="E1331" s="312"/>
      <c r="F1331" s="296"/>
      <c r="G1331" s="418" t="e">
        <f t="shared" si="506"/>
        <v>#REF!</v>
      </c>
      <c r="H1331" s="269" t="e" cm="1">
        <f t="array" ref="H1331">IF( OR($U1331, NOT($V1331), $X1331), "",  $AF1331 &amp; INDEX(中文數值資料表, $AJ1331, 2) &amp; $AC1331)</f>
        <v>#REF!</v>
      </c>
      <c r="I1331" s="332" t="e">
        <f t="shared" si="507"/>
        <v>#REF!</v>
      </c>
      <c r="J1331" s="333" t="e">
        <f t="shared" si="508"/>
        <v>#REF!</v>
      </c>
      <c r="K1331" s="334" t="e">
        <f t="shared" si="509"/>
        <v>#REF!</v>
      </c>
      <c r="L1331" s="335" t="e">
        <f t="shared" si="510"/>
        <v>#REF!</v>
      </c>
      <c r="M1331" s="270" t="e">
        <f t="shared" ca="1" si="511"/>
        <v>#REF!</v>
      </c>
      <c r="N1331" s="270" t="e">
        <f t="shared" ca="1" si="512"/>
        <v>#REF!</v>
      </c>
      <c r="O1331" s="270" t="e">
        <f t="shared" ca="1" si="513"/>
        <v>#REF!</v>
      </c>
      <c r="P1331" s="270" t="e">
        <f t="shared" ca="1" si="529"/>
        <v>#REF!</v>
      </c>
      <c r="Q1331" s="270" t="e">
        <f t="shared" ca="1" si="529"/>
        <v>#REF!</v>
      </c>
      <c r="R1331" s="271" t="e">
        <f t="shared" ca="1" si="515"/>
        <v>#REF!</v>
      </c>
      <c r="S1331" s="271" t="e">
        <f t="shared" ca="1" si="516"/>
        <v>#REF!</v>
      </c>
      <c r="T1331" s="244"/>
      <c r="U1331" s="272" t="b">
        <f t="shared" si="517"/>
        <v>0</v>
      </c>
      <c r="V1331" s="272" t="e">
        <f t="shared" si="518"/>
        <v>#REF!</v>
      </c>
      <c r="W1331" s="272" t="e">
        <f t="shared" si="526"/>
        <v>#REF!</v>
      </c>
      <c r="X1331" s="272" t="e">
        <f t="shared" si="519"/>
        <v>#REF!</v>
      </c>
      <c r="Y1331" s="272" t="e">
        <f t="shared" si="520"/>
        <v>#REF!</v>
      </c>
      <c r="Z1331" s="298"/>
      <c r="AA1331" s="305" t="e">
        <f t="shared" si="521"/>
        <v>#REF!</v>
      </c>
      <c r="AB1331" s="301" t="e" cm="1">
        <f t="array" ref="AB1331">IF( $AA1331="", "", INDEX(聲母資料表, $AA1331, AB$5))</f>
        <v>#REF!</v>
      </c>
      <c r="AC1331" s="301" t="e" cm="1">
        <f t="array" ref="AC1331">IF( $AA1331="", "", INDEX(聲母資料表, $AA1331, AC$5))</f>
        <v>#REF!</v>
      </c>
      <c r="AD1331" s="305" t="e">
        <f t="shared" si="522"/>
        <v>#REF!</v>
      </c>
      <c r="AE1331" s="301" t="e" cm="1">
        <f t="array" ref="AE1331">IF( $X1331, "", INDEX(韻母資料表, AD1331, AE$5))</f>
        <v>#REF!</v>
      </c>
      <c r="AF1331" s="301" t="e" cm="1">
        <f t="array" ref="AF1331">IF( $X1331, "", INDEX(韻母資料表, AE1331, AF$5))</f>
        <v>#REF!</v>
      </c>
      <c r="AG1331" s="298"/>
      <c r="AH1331" s="301" t="e">
        <f t="array" ref="AH1331">IF( $X1331, "", IF( INDEX(韻母資料表, AD1331, $AH$5) = "入聲", TRUE, FALSE) )</f>
        <v>#REF!</v>
      </c>
      <c r="AI1331" s="302" t="e">
        <f t="shared" si="523"/>
        <v>#REF!</v>
      </c>
      <c r="AJ1331" s="302" t="e">
        <f t="shared" si="527"/>
        <v>#REF!</v>
      </c>
      <c r="AK1331" s="362" t="e">
        <f t="array" ref="AK1331">IF( $X1331, "", INDEX(韻母資料表, $AD1331, $AK$5))</f>
        <v>#REF!</v>
      </c>
      <c r="AL1331" s="362" t="e">
        <f t="array" ref="AL1331">IF($X1331, "", INDEX(白話字韻母八聲調資料表, $AE1331, $AJ1331))</f>
        <v>#REF!</v>
      </c>
      <c r="AM1331" s="298"/>
      <c r="AN1331" s="362" t="e" cm="1">
        <f t="array" ref="AN1331">IF($W1331, "", INDEX(聲母資料表, $AA1331, AN$5))</f>
        <v>#REF!</v>
      </c>
      <c r="AO1331" s="367" t="e" cm="1">
        <f t="array" ref="AO1331">IF($X1331, "", INDEX(韻母資料表, $AD1331, AO$5))</f>
        <v>#REF!</v>
      </c>
      <c r="AP1331" s="362" t="e" cm="1">
        <f t="array" ref="AP1331">IF($X1331, "", INDEX(台羅韻母八聲調資料表, $AE1331, $F1331))</f>
        <v>#REF!</v>
      </c>
      <c r="AQ1331" s="298"/>
      <c r="AR1331" s="302" t="e">
        <f t="array" ref="AR1331">IF($W1331, "", INDEX(聲母資料表, $AA1331, $AR$5))</f>
        <v>#REF!</v>
      </c>
      <c r="AS1331" s="303" t="e">
        <f t="array" ref="AS1331">IF($X1331, "", INDEX(韻母資料表, $AD1331, $AS$5))</f>
        <v>#REF!</v>
      </c>
      <c r="AT1331" s="302" t="e">
        <f t="array" ref="AT1331">IF($X1331, "", INDEX(閩拼韻母八聲調資料表, $AE1331, $AJ1331))</f>
        <v>#REF!</v>
      </c>
      <c r="AV1331" s="301" t="b">
        <f t="shared" si="525"/>
        <v>0</v>
      </c>
      <c r="AW1331" s="301" t="str">
        <f>IF( $AV1331, IFERROR( IF(MATCH( $E1331, 顎音化聲母!$H$9:$H$37, 0), TRUE, FALSE), FALSE), "")</f>
        <v/>
      </c>
      <c r="AX1331" s="301" t="str">
        <f t="array" ref="AX1331">IF( AND($AV1331, $AW1331), INDEX(顎音化聲母資料表, MATCH( $D1331 &amp; $E1331, 顎音化聲母!$L$5:$L$136, 0), 3), "")</f>
        <v/>
      </c>
      <c r="AY1331" s="301" t="e">
        <f t="shared" si="524"/>
        <v>#REF!</v>
      </c>
      <c r="AZ1331" s="362" t="e">
        <f t="array" ref="AZ1331">IF($AY1331="", "", IF( $AX1331&lt;&gt;"", $AX1331,INDEX(聲母資料表, $AY1331, $AZ$5)))</f>
        <v>#REF!</v>
      </c>
      <c r="BA1331" s="362" t="e">
        <f t="array" ref="BA1331">IF($X1331, "", INDEX(方音八音反切資料表, $AE1331, $AJ1331))</f>
        <v>#REF!</v>
      </c>
    </row>
    <row r="1332" spans="2:53">
      <c r="B1332" s="307">
        <f t="shared" si="505"/>
        <v>1325</v>
      </c>
      <c r="C1332" s="404" t="e">
        <f>MID(#REF!, B1332, 1)</f>
        <v>#REF!</v>
      </c>
      <c r="D1332" s="312"/>
      <c r="E1332" s="312"/>
      <c r="F1332" s="296"/>
      <c r="G1332" s="418" t="e">
        <f t="shared" si="506"/>
        <v>#REF!</v>
      </c>
      <c r="H1332" s="269" t="e" cm="1">
        <f t="array" ref="H1332">IF( OR($U1332, NOT($V1332), $X1332), "",  $AF1332 &amp; INDEX(中文數值資料表, $AJ1332, 2) &amp; $AC1332)</f>
        <v>#REF!</v>
      </c>
      <c r="I1332" s="332" t="e">
        <f t="shared" si="507"/>
        <v>#REF!</v>
      </c>
      <c r="J1332" s="333" t="e">
        <f t="shared" si="508"/>
        <v>#REF!</v>
      </c>
      <c r="K1332" s="334" t="e">
        <f t="shared" si="509"/>
        <v>#REF!</v>
      </c>
      <c r="L1332" s="335" t="e">
        <f t="shared" si="510"/>
        <v>#REF!</v>
      </c>
      <c r="M1332" s="270" t="e">
        <f t="shared" ca="1" si="511"/>
        <v>#REF!</v>
      </c>
      <c r="N1332" s="270" t="e">
        <f t="shared" ca="1" si="512"/>
        <v>#REF!</v>
      </c>
      <c r="O1332" s="270" t="e">
        <f t="shared" ca="1" si="513"/>
        <v>#REF!</v>
      </c>
      <c r="P1332" s="270" t="e">
        <f t="shared" ca="1" si="529"/>
        <v>#REF!</v>
      </c>
      <c r="Q1332" s="270" t="e">
        <f t="shared" ca="1" si="529"/>
        <v>#REF!</v>
      </c>
      <c r="R1332" s="271" t="e">
        <f t="shared" ca="1" si="515"/>
        <v>#REF!</v>
      </c>
      <c r="S1332" s="271" t="e">
        <f t="shared" ca="1" si="516"/>
        <v>#REF!</v>
      </c>
      <c r="T1332" s="244"/>
      <c r="U1332" s="272" t="b">
        <f t="shared" si="517"/>
        <v>0</v>
      </c>
      <c r="V1332" s="272" t="e">
        <f t="shared" si="518"/>
        <v>#REF!</v>
      </c>
      <c r="W1332" s="272" t="e">
        <f t="shared" si="526"/>
        <v>#REF!</v>
      </c>
      <c r="X1332" s="272" t="e">
        <f t="shared" si="519"/>
        <v>#REF!</v>
      </c>
      <c r="Y1332" s="272" t="e">
        <f t="shared" si="520"/>
        <v>#REF!</v>
      </c>
      <c r="Z1332" s="298"/>
      <c r="AA1332" s="305" t="e">
        <f t="shared" si="521"/>
        <v>#REF!</v>
      </c>
      <c r="AB1332" s="301" t="e" cm="1">
        <f t="array" ref="AB1332">IF( $AA1332="", "", INDEX(聲母資料表, $AA1332, AB$5))</f>
        <v>#REF!</v>
      </c>
      <c r="AC1332" s="301" t="e" cm="1">
        <f t="array" ref="AC1332">IF( $AA1332="", "", INDEX(聲母資料表, $AA1332, AC$5))</f>
        <v>#REF!</v>
      </c>
      <c r="AD1332" s="305" t="e">
        <f t="shared" si="522"/>
        <v>#REF!</v>
      </c>
      <c r="AE1332" s="301" t="e" cm="1">
        <f t="array" ref="AE1332">IF( $X1332, "", INDEX(韻母資料表, AD1332, AE$5))</f>
        <v>#REF!</v>
      </c>
      <c r="AF1332" s="301" t="e" cm="1">
        <f t="array" ref="AF1332">IF( $X1332, "", INDEX(韻母資料表, AE1332, AF$5))</f>
        <v>#REF!</v>
      </c>
      <c r="AG1332" s="298"/>
      <c r="AH1332" s="301" t="e">
        <f t="array" ref="AH1332">IF( $X1332, "", IF( INDEX(韻母資料表, AD1332, $AH$5) = "入聲", TRUE, FALSE) )</f>
        <v>#REF!</v>
      </c>
      <c r="AI1332" s="302" t="e">
        <f t="shared" si="523"/>
        <v>#REF!</v>
      </c>
      <c r="AJ1332" s="302" t="e">
        <f t="shared" si="527"/>
        <v>#REF!</v>
      </c>
      <c r="AK1332" s="362" t="e">
        <f t="array" ref="AK1332">IF( $X1332, "", INDEX(韻母資料表, $AD1332, $AK$5))</f>
        <v>#REF!</v>
      </c>
      <c r="AL1332" s="362" t="e">
        <f t="array" ref="AL1332">IF($X1332, "", INDEX(白話字韻母八聲調資料表, $AE1332, $AJ1332))</f>
        <v>#REF!</v>
      </c>
      <c r="AM1332" s="298"/>
      <c r="AN1332" s="362" t="e" cm="1">
        <f t="array" ref="AN1332">IF($W1332, "", INDEX(聲母資料表, $AA1332, AN$5))</f>
        <v>#REF!</v>
      </c>
      <c r="AO1332" s="367" t="e" cm="1">
        <f t="array" ref="AO1332">IF($X1332, "", INDEX(韻母資料表, $AD1332, AO$5))</f>
        <v>#REF!</v>
      </c>
      <c r="AP1332" s="362" t="e" cm="1">
        <f t="array" ref="AP1332">IF($X1332, "", INDEX(台羅韻母八聲調資料表, $AE1332, $F1332))</f>
        <v>#REF!</v>
      </c>
      <c r="AQ1332" s="298"/>
      <c r="AR1332" s="302" t="e">
        <f t="array" ref="AR1332">IF($W1332, "", INDEX(聲母資料表, $AA1332, $AR$5))</f>
        <v>#REF!</v>
      </c>
      <c r="AS1332" s="303" t="e">
        <f t="array" ref="AS1332">IF($X1332, "", INDEX(韻母資料表, $AD1332, $AS$5))</f>
        <v>#REF!</v>
      </c>
      <c r="AT1332" s="302" t="e">
        <f t="array" ref="AT1332">IF($X1332, "", INDEX(閩拼韻母八聲調資料表, $AE1332, $AJ1332))</f>
        <v>#REF!</v>
      </c>
      <c r="AV1332" s="301" t="b">
        <f t="shared" si="525"/>
        <v>0</v>
      </c>
      <c r="AW1332" s="301" t="str">
        <f>IF( $AV1332, IFERROR( IF(MATCH( $E1332, 顎音化聲母!$H$9:$H$37, 0), TRUE, FALSE), FALSE), "")</f>
        <v/>
      </c>
      <c r="AX1332" s="301" t="str">
        <f t="array" ref="AX1332">IF( AND($AV1332, $AW1332), INDEX(顎音化聲母資料表, MATCH( $D1332 &amp; $E1332, 顎音化聲母!$L$5:$L$136, 0), 3), "")</f>
        <v/>
      </c>
      <c r="AY1332" s="301" t="e">
        <f t="shared" si="524"/>
        <v>#REF!</v>
      </c>
      <c r="AZ1332" s="362" t="e">
        <f t="array" ref="AZ1332">IF($AY1332="", "", IF( $AX1332&lt;&gt;"", $AX1332,INDEX(聲母資料表, $AY1332, $AZ$5)))</f>
        <v>#REF!</v>
      </c>
      <c r="BA1332" s="362" t="e">
        <f t="array" ref="BA1332">IF($X1332, "", INDEX(方音八音反切資料表, $AE1332, $AJ1332))</f>
        <v>#REF!</v>
      </c>
    </row>
    <row r="1333" spans="2:53">
      <c r="B1333" s="307">
        <f t="shared" si="505"/>
        <v>1326</v>
      </c>
      <c r="C1333" s="404" t="e">
        <f>MID(#REF!, B1333, 1)</f>
        <v>#REF!</v>
      </c>
      <c r="D1333" s="312"/>
      <c r="E1333" s="312"/>
      <c r="F1333" s="296"/>
      <c r="G1333" s="418" t="e">
        <f t="shared" si="506"/>
        <v>#REF!</v>
      </c>
      <c r="H1333" s="269" t="e" cm="1">
        <f t="array" ref="H1333">IF( OR($U1333, NOT($V1333), $X1333), "",  $AF1333 &amp; INDEX(中文數值資料表, $AJ1333, 2) &amp; $AC1333)</f>
        <v>#REF!</v>
      </c>
      <c r="I1333" s="332" t="e">
        <f t="shared" si="507"/>
        <v>#REF!</v>
      </c>
      <c r="J1333" s="333" t="e">
        <f t="shared" si="508"/>
        <v>#REF!</v>
      </c>
      <c r="K1333" s="334" t="e">
        <f t="shared" si="509"/>
        <v>#REF!</v>
      </c>
      <c r="L1333" s="335" t="e">
        <f t="shared" si="510"/>
        <v>#REF!</v>
      </c>
      <c r="M1333" s="270" t="e">
        <f t="shared" ca="1" si="511"/>
        <v>#REF!</v>
      </c>
      <c r="N1333" s="270" t="e">
        <f t="shared" ca="1" si="512"/>
        <v>#REF!</v>
      </c>
      <c r="O1333" s="270" t="e">
        <f t="shared" ca="1" si="513"/>
        <v>#REF!</v>
      </c>
      <c r="P1333" s="270" t="e">
        <f t="shared" ca="1" si="529"/>
        <v>#REF!</v>
      </c>
      <c r="Q1333" s="270" t="e">
        <f t="shared" ca="1" si="529"/>
        <v>#REF!</v>
      </c>
      <c r="R1333" s="271" t="e">
        <f t="shared" ca="1" si="515"/>
        <v>#REF!</v>
      </c>
      <c r="S1333" s="271" t="e">
        <f t="shared" ca="1" si="516"/>
        <v>#REF!</v>
      </c>
      <c r="T1333" s="244"/>
      <c r="U1333" s="272" t="b">
        <f t="shared" si="517"/>
        <v>0</v>
      </c>
      <c r="V1333" s="272" t="e">
        <f t="shared" si="518"/>
        <v>#REF!</v>
      </c>
      <c r="W1333" s="272" t="e">
        <f t="shared" si="526"/>
        <v>#REF!</v>
      </c>
      <c r="X1333" s="272" t="e">
        <f t="shared" si="519"/>
        <v>#REF!</v>
      </c>
      <c r="Y1333" s="272" t="e">
        <f t="shared" si="520"/>
        <v>#REF!</v>
      </c>
      <c r="Z1333" s="298"/>
      <c r="AA1333" s="305" t="e">
        <f t="shared" si="521"/>
        <v>#REF!</v>
      </c>
      <c r="AB1333" s="301" t="e" cm="1">
        <f t="array" ref="AB1333">IF( $AA1333="", "", INDEX(聲母資料表, $AA1333, AB$5))</f>
        <v>#REF!</v>
      </c>
      <c r="AC1333" s="301" t="e" cm="1">
        <f t="array" ref="AC1333">IF( $AA1333="", "", INDEX(聲母資料表, $AA1333, AC$5))</f>
        <v>#REF!</v>
      </c>
      <c r="AD1333" s="305" t="e">
        <f t="shared" si="522"/>
        <v>#REF!</v>
      </c>
      <c r="AE1333" s="301" t="e" cm="1">
        <f t="array" ref="AE1333">IF( $X1333, "", INDEX(韻母資料表, AD1333, AE$5))</f>
        <v>#REF!</v>
      </c>
      <c r="AF1333" s="301" t="e" cm="1">
        <f t="array" ref="AF1333">IF( $X1333, "", INDEX(韻母資料表, AE1333, AF$5))</f>
        <v>#REF!</v>
      </c>
      <c r="AG1333" s="298"/>
      <c r="AH1333" s="301" t="e">
        <f t="array" ref="AH1333">IF( $X1333, "", IF( INDEX(韻母資料表, AD1333, $AH$5) = "入聲", TRUE, FALSE) )</f>
        <v>#REF!</v>
      </c>
      <c r="AI1333" s="302" t="e">
        <f t="shared" si="523"/>
        <v>#REF!</v>
      </c>
      <c r="AJ1333" s="302" t="e">
        <f t="shared" si="527"/>
        <v>#REF!</v>
      </c>
      <c r="AK1333" s="362" t="e">
        <f t="array" ref="AK1333">IF( $X1333, "", INDEX(韻母資料表, $AD1333, $AK$5))</f>
        <v>#REF!</v>
      </c>
      <c r="AL1333" s="362" t="e">
        <f t="array" ref="AL1333">IF($X1333, "", INDEX(白話字韻母八聲調資料表, $AE1333, $AJ1333))</f>
        <v>#REF!</v>
      </c>
      <c r="AM1333" s="298"/>
      <c r="AN1333" s="362" t="e" cm="1">
        <f t="array" ref="AN1333">IF($W1333, "", INDEX(聲母資料表, $AA1333, AN$5))</f>
        <v>#REF!</v>
      </c>
      <c r="AO1333" s="367" t="e" cm="1">
        <f t="array" ref="AO1333">IF($X1333, "", INDEX(韻母資料表, $AD1333, AO$5))</f>
        <v>#REF!</v>
      </c>
      <c r="AP1333" s="362" t="e" cm="1">
        <f t="array" ref="AP1333">IF($X1333, "", INDEX(台羅韻母八聲調資料表, $AE1333, $F1333))</f>
        <v>#REF!</v>
      </c>
      <c r="AQ1333" s="298"/>
      <c r="AR1333" s="302" t="e">
        <f t="array" ref="AR1333">IF($W1333, "", INDEX(聲母資料表, $AA1333, $AR$5))</f>
        <v>#REF!</v>
      </c>
      <c r="AS1333" s="303" t="e">
        <f t="array" ref="AS1333">IF($X1333, "", INDEX(韻母資料表, $AD1333, $AS$5))</f>
        <v>#REF!</v>
      </c>
      <c r="AT1333" s="302" t="e">
        <f t="array" ref="AT1333">IF($X1333, "", INDEX(閩拼韻母八聲調資料表, $AE1333, $AJ1333))</f>
        <v>#REF!</v>
      </c>
      <c r="AV1333" s="301" t="b">
        <f t="shared" si="525"/>
        <v>0</v>
      </c>
      <c r="AW1333" s="301" t="str">
        <f>IF( $AV1333, IFERROR( IF(MATCH( $E1333, 顎音化聲母!$H$9:$H$37, 0), TRUE, FALSE), FALSE), "")</f>
        <v/>
      </c>
      <c r="AX1333" s="301" t="str">
        <f t="array" ref="AX1333">IF( AND($AV1333, $AW1333), INDEX(顎音化聲母資料表, MATCH( $D1333 &amp; $E1333, 顎音化聲母!$L$5:$L$136, 0), 3), "")</f>
        <v/>
      </c>
      <c r="AY1333" s="301" t="e">
        <f t="shared" si="524"/>
        <v>#REF!</v>
      </c>
      <c r="AZ1333" s="362" t="e">
        <f t="array" ref="AZ1333">IF($AY1333="", "", IF( $AX1333&lt;&gt;"", $AX1333,INDEX(聲母資料表, $AY1333, $AZ$5)))</f>
        <v>#REF!</v>
      </c>
      <c r="BA1333" s="362" t="e">
        <f t="array" ref="BA1333">IF($X1333, "", INDEX(方音八音反切資料表, $AE1333, $AJ1333))</f>
        <v>#REF!</v>
      </c>
    </row>
    <row r="1334" spans="2:53">
      <c r="B1334" s="307">
        <f t="shared" si="505"/>
        <v>1327</v>
      </c>
      <c r="C1334" s="404" t="e">
        <f>MID(#REF!, B1334, 1)</f>
        <v>#REF!</v>
      </c>
      <c r="D1334" s="312"/>
      <c r="E1334" s="312"/>
      <c r="F1334" s="296"/>
      <c r="G1334" s="418" t="e">
        <f t="shared" si="506"/>
        <v>#REF!</v>
      </c>
      <c r="H1334" s="269" t="e" cm="1">
        <f t="array" ref="H1334">IF( OR($U1334, NOT($V1334), $X1334), "",  $AF1334 &amp; INDEX(中文數值資料表, $AJ1334, 2) &amp; $AC1334)</f>
        <v>#REF!</v>
      </c>
      <c r="I1334" s="332" t="e">
        <f t="shared" si="507"/>
        <v>#REF!</v>
      </c>
      <c r="J1334" s="333" t="e">
        <f t="shared" si="508"/>
        <v>#REF!</v>
      </c>
      <c r="K1334" s="334" t="e">
        <f t="shared" si="509"/>
        <v>#REF!</v>
      </c>
      <c r="L1334" s="335" t="e">
        <f t="shared" si="510"/>
        <v>#REF!</v>
      </c>
      <c r="M1334" s="270" t="e">
        <f t="shared" ca="1" si="511"/>
        <v>#REF!</v>
      </c>
      <c r="N1334" s="270" t="e">
        <f t="shared" ca="1" si="512"/>
        <v>#REF!</v>
      </c>
      <c r="O1334" s="270" t="e">
        <f t="shared" ca="1" si="513"/>
        <v>#REF!</v>
      </c>
      <c r="P1334" s="270" t="e">
        <f t="shared" ca="1" si="529"/>
        <v>#REF!</v>
      </c>
      <c r="Q1334" s="270" t="e">
        <f t="shared" ca="1" si="529"/>
        <v>#REF!</v>
      </c>
      <c r="R1334" s="271" t="e">
        <f t="shared" ca="1" si="515"/>
        <v>#REF!</v>
      </c>
      <c r="S1334" s="271" t="e">
        <f t="shared" ca="1" si="516"/>
        <v>#REF!</v>
      </c>
      <c r="T1334" s="244"/>
      <c r="U1334" s="272" t="b">
        <f t="shared" si="517"/>
        <v>0</v>
      </c>
      <c r="V1334" s="272" t="e">
        <f t="shared" si="518"/>
        <v>#REF!</v>
      </c>
      <c r="W1334" s="272" t="e">
        <f t="shared" si="526"/>
        <v>#REF!</v>
      </c>
      <c r="X1334" s="272" t="e">
        <f t="shared" si="519"/>
        <v>#REF!</v>
      </c>
      <c r="Y1334" s="272" t="e">
        <f t="shared" si="520"/>
        <v>#REF!</v>
      </c>
      <c r="Z1334" s="298"/>
      <c r="AA1334" s="305" t="e">
        <f t="shared" si="521"/>
        <v>#REF!</v>
      </c>
      <c r="AB1334" s="301" t="e" cm="1">
        <f t="array" ref="AB1334">IF( $AA1334="", "", INDEX(聲母資料表, $AA1334, AB$5))</f>
        <v>#REF!</v>
      </c>
      <c r="AC1334" s="301" t="e" cm="1">
        <f t="array" ref="AC1334">IF( $AA1334="", "", INDEX(聲母資料表, $AA1334, AC$5))</f>
        <v>#REF!</v>
      </c>
      <c r="AD1334" s="305" t="e">
        <f t="shared" si="522"/>
        <v>#REF!</v>
      </c>
      <c r="AE1334" s="301" t="e" cm="1">
        <f t="array" ref="AE1334">IF( $X1334, "", INDEX(韻母資料表, AD1334, AE$5))</f>
        <v>#REF!</v>
      </c>
      <c r="AF1334" s="301" t="e" cm="1">
        <f t="array" ref="AF1334">IF( $X1334, "", INDEX(韻母資料表, AE1334, AF$5))</f>
        <v>#REF!</v>
      </c>
      <c r="AG1334" s="298"/>
      <c r="AH1334" s="301" t="e">
        <f t="array" ref="AH1334">IF( $X1334, "", IF( INDEX(韻母資料表, AD1334, $AH$5) = "入聲", TRUE, FALSE) )</f>
        <v>#REF!</v>
      </c>
      <c r="AI1334" s="302" t="e">
        <f t="shared" si="523"/>
        <v>#REF!</v>
      </c>
      <c r="AJ1334" s="302" t="e">
        <f t="shared" si="527"/>
        <v>#REF!</v>
      </c>
      <c r="AK1334" s="362" t="e">
        <f t="array" ref="AK1334">IF( $X1334, "", INDEX(韻母資料表, $AD1334, $AK$5))</f>
        <v>#REF!</v>
      </c>
      <c r="AL1334" s="362" t="e">
        <f t="array" ref="AL1334">IF($X1334, "", INDEX(白話字韻母八聲調資料表, $AE1334, $AJ1334))</f>
        <v>#REF!</v>
      </c>
      <c r="AM1334" s="298"/>
      <c r="AN1334" s="362" t="e" cm="1">
        <f t="array" ref="AN1334">IF($W1334, "", INDEX(聲母資料表, $AA1334, AN$5))</f>
        <v>#REF!</v>
      </c>
      <c r="AO1334" s="367" t="e" cm="1">
        <f t="array" ref="AO1334">IF($X1334, "", INDEX(韻母資料表, $AD1334, AO$5))</f>
        <v>#REF!</v>
      </c>
      <c r="AP1334" s="362" t="e" cm="1">
        <f t="array" ref="AP1334">IF($X1334, "", INDEX(台羅韻母八聲調資料表, $AE1334, $F1334))</f>
        <v>#REF!</v>
      </c>
      <c r="AQ1334" s="298"/>
      <c r="AR1334" s="302" t="e">
        <f t="array" ref="AR1334">IF($W1334, "", INDEX(聲母資料表, $AA1334, $AR$5))</f>
        <v>#REF!</v>
      </c>
      <c r="AS1334" s="303" t="e">
        <f t="array" ref="AS1334">IF($X1334, "", INDEX(韻母資料表, $AD1334, $AS$5))</f>
        <v>#REF!</v>
      </c>
      <c r="AT1334" s="302" t="e">
        <f t="array" ref="AT1334">IF($X1334, "", INDEX(閩拼韻母八聲調資料表, $AE1334, $AJ1334))</f>
        <v>#REF!</v>
      </c>
      <c r="AV1334" s="301" t="b">
        <f t="shared" si="525"/>
        <v>0</v>
      </c>
      <c r="AW1334" s="301" t="str">
        <f>IF( $AV1334, IFERROR( IF(MATCH( $E1334, 顎音化聲母!$H$9:$H$37, 0), TRUE, FALSE), FALSE), "")</f>
        <v/>
      </c>
      <c r="AX1334" s="301" t="str">
        <f t="array" ref="AX1334">IF( AND($AV1334, $AW1334), INDEX(顎音化聲母資料表, MATCH( $D1334 &amp; $E1334, 顎音化聲母!$L$5:$L$136, 0), 3), "")</f>
        <v/>
      </c>
      <c r="AY1334" s="301" t="e">
        <f t="shared" si="524"/>
        <v>#REF!</v>
      </c>
      <c r="AZ1334" s="362" t="e">
        <f t="array" ref="AZ1334">IF($AY1334="", "", IF( $AX1334&lt;&gt;"", $AX1334,INDEX(聲母資料表, $AY1334, $AZ$5)))</f>
        <v>#REF!</v>
      </c>
      <c r="BA1334" s="362" t="e">
        <f t="array" ref="BA1334">IF($X1334, "", INDEX(方音八音反切資料表, $AE1334, $AJ1334))</f>
        <v>#REF!</v>
      </c>
    </row>
    <row r="1335" spans="2:53">
      <c r="B1335" s="307">
        <f t="shared" si="505"/>
        <v>1328</v>
      </c>
      <c r="C1335" s="404" t="e">
        <f>MID(#REF!, B1335, 1)</f>
        <v>#REF!</v>
      </c>
      <c r="D1335" s="312"/>
      <c r="E1335" s="312"/>
      <c r="F1335" s="296"/>
      <c r="G1335" s="418" t="e">
        <f t="shared" si="506"/>
        <v>#REF!</v>
      </c>
      <c r="H1335" s="269" t="e" cm="1">
        <f t="array" ref="H1335">IF( OR($U1335, NOT($V1335), $X1335), "",  $AF1335 &amp; INDEX(中文數值資料表, $AJ1335, 2) &amp; $AC1335)</f>
        <v>#REF!</v>
      </c>
      <c r="I1335" s="332" t="e">
        <f t="shared" si="507"/>
        <v>#REF!</v>
      </c>
      <c r="J1335" s="333" t="e">
        <f t="shared" si="508"/>
        <v>#REF!</v>
      </c>
      <c r="K1335" s="334" t="e">
        <f t="shared" si="509"/>
        <v>#REF!</v>
      </c>
      <c r="L1335" s="335" t="e">
        <f t="shared" si="510"/>
        <v>#REF!</v>
      </c>
      <c r="M1335" s="270" t="e">
        <f t="shared" ca="1" si="511"/>
        <v>#REF!</v>
      </c>
      <c r="N1335" s="270" t="e">
        <f t="shared" ca="1" si="512"/>
        <v>#REF!</v>
      </c>
      <c r="O1335" s="270" t="e">
        <f t="shared" ca="1" si="513"/>
        <v>#REF!</v>
      </c>
      <c r="P1335" s="270" t="e">
        <f t="shared" ca="1" si="529"/>
        <v>#REF!</v>
      </c>
      <c r="Q1335" s="270" t="e">
        <f t="shared" ca="1" si="529"/>
        <v>#REF!</v>
      </c>
      <c r="R1335" s="271" t="e">
        <f t="shared" ca="1" si="515"/>
        <v>#REF!</v>
      </c>
      <c r="S1335" s="271" t="e">
        <f t="shared" ca="1" si="516"/>
        <v>#REF!</v>
      </c>
      <c r="T1335" s="244"/>
      <c r="U1335" s="272" t="b">
        <f t="shared" si="517"/>
        <v>0</v>
      </c>
      <c r="V1335" s="272" t="e">
        <f t="shared" si="518"/>
        <v>#REF!</v>
      </c>
      <c r="W1335" s="272" t="e">
        <f t="shared" si="526"/>
        <v>#REF!</v>
      </c>
      <c r="X1335" s="272" t="e">
        <f t="shared" si="519"/>
        <v>#REF!</v>
      </c>
      <c r="Y1335" s="272" t="e">
        <f t="shared" si="520"/>
        <v>#REF!</v>
      </c>
      <c r="Z1335" s="298"/>
      <c r="AA1335" s="305" t="e">
        <f t="shared" si="521"/>
        <v>#REF!</v>
      </c>
      <c r="AB1335" s="301" t="e" cm="1">
        <f t="array" ref="AB1335">IF( $AA1335="", "", INDEX(聲母資料表, $AA1335, AB$5))</f>
        <v>#REF!</v>
      </c>
      <c r="AC1335" s="301" t="e" cm="1">
        <f t="array" ref="AC1335">IF( $AA1335="", "", INDEX(聲母資料表, $AA1335, AC$5))</f>
        <v>#REF!</v>
      </c>
      <c r="AD1335" s="305" t="e">
        <f t="shared" si="522"/>
        <v>#REF!</v>
      </c>
      <c r="AE1335" s="301" t="e" cm="1">
        <f t="array" ref="AE1335">IF( $X1335, "", INDEX(韻母資料表, AD1335, AE$5))</f>
        <v>#REF!</v>
      </c>
      <c r="AF1335" s="301" t="e" cm="1">
        <f t="array" ref="AF1335">IF( $X1335, "", INDEX(韻母資料表, AE1335, AF$5))</f>
        <v>#REF!</v>
      </c>
      <c r="AG1335" s="298"/>
      <c r="AH1335" s="301" t="e">
        <f t="array" ref="AH1335">IF( $X1335, "", IF( INDEX(韻母資料表, AD1335, $AH$5) = "入聲", TRUE, FALSE) )</f>
        <v>#REF!</v>
      </c>
      <c r="AI1335" s="302" t="e">
        <f t="shared" si="523"/>
        <v>#REF!</v>
      </c>
      <c r="AJ1335" s="302" t="e">
        <f t="shared" si="527"/>
        <v>#REF!</v>
      </c>
      <c r="AK1335" s="362" t="e">
        <f t="array" ref="AK1335">IF( $X1335, "", INDEX(韻母資料表, $AD1335, $AK$5))</f>
        <v>#REF!</v>
      </c>
      <c r="AL1335" s="362" t="e">
        <f t="array" ref="AL1335">IF($X1335, "", INDEX(白話字韻母八聲調資料表, $AE1335, $AJ1335))</f>
        <v>#REF!</v>
      </c>
      <c r="AM1335" s="298"/>
      <c r="AN1335" s="362" t="e" cm="1">
        <f t="array" ref="AN1335">IF($W1335, "", INDEX(聲母資料表, $AA1335, AN$5))</f>
        <v>#REF!</v>
      </c>
      <c r="AO1335" s="367" t="e" cm="1">
        <f t="array" ref="AO1335">IF($X1335, "", INDEX(韻母資料表, $AD1335, AO$5))</f>
        <v>#REF!</v>
      </c>
      <c r="AP1335" s="362" t="e" cm="1">
        <f t="array" ref="AP1335">IF($X1335, "", INDEX(台羅韻母八聲調資料表, $AE1335, $F1335))</f>
        <v>#REF!</v>
      </c>
      <c r="AQ1335" s="298"/>
      <c r="AR1335" s="302" t="e">
        <f t="array" ref="AR1335">IF($W1335, "", INDEX(聲母資料表, $AA1335, $AR$5))</f>
        <v>#REF!</v>
      </c>
      <c r="AS1335" s="303" t="e">
        <f t="array" ref="AS1335">IF($X1335, "", INDEX(韻母資料表, $AD1335, $AS$5))</f>
        <v>#REF!</v>
      </c>
      <c r="AT1335" s="302" t="e">
        <f t="array" ref="AT1335">IF($X1335, "", INDEX(閩拼韻母八聲調資料表, $AE1335, $AJ1335))</f>
        <v>#REF!</v>
      </c>
      <c r="AV1335" s="301" t="b">
        <f t="shared" si="525"/>
        <v>0</v>
      </c>
      <c r="AW1335" s="301" t="str">
        <f>IF( $AV1335, IFERROR( IF(MATCH( $E1335, 顎音化聲母!$H$9:$H$37, 0), TRUE, FALSE), FALSE), "")</f>
        <v/>
      </c>
      <c r="AX1335" s="301" t="str">
        <f t="array" ref="AX1335">IF( AND($AV1335, $AW1335), INDEX(顎音化聲母資料表, MATCH( $D1335 &amp; $E1335, 顎音化聲母!$L$5:$L$136, 0), 3), "")</f>
        <v/>
      </c>
      <c r="AY1335" s="301" t="e">
        <f t="shared" si="524"/>
        <v>#REF!</v>
      </c>
      <c r="AZ1335" s="362" t="e">
        <f t="array" ref="AZ1335">IF($AY1335="", "", IF( $AX1335&lt;&gt;"", $AX1335,INDEX(聲母資料表, $AY1335, $AZ$5)))</f>
        <v>#REF!</v>
      </c>
      <c r="BA1335" s="362" t="e">
        <f t="array" ref="BA1335">IF($X1335, "", INDEX(方音八音反切資料表, $AE1335, $AJ1335))</f>
        <v>#REF!</v>
      </c>
    </row>
    <row r="1336" spans="2:53">
      <c r="B1336" s="307">
        <f t="shared" si="505"/>
        <v>1329</v>
      </c>
      <c r="C1336" s="404" t="e">
        <f>MID(#REF!, B1336, 1)</f>
        <v>#REF!</v>
      </c>
      <c r="D1336" s="312"/>
      <c r="E1336" s="312"/>
      <c r="F1336" s="296"/>
      <c r="G1336" s="418" t="e">
        <f t="shared" si="506"/>
        <v>#REF!</v>
      </c>
      <c r="H1336" s="269" t="e" cm="1">
        <f t="array" ref="H1336">IF( OR($U1336, NOT($V1336), $X1336), "",  $AF1336 &amp; INDEX(中文數值資料表, $AJ1336, 2) &amp; $AC1336)</f>
        <v>#REF!</v>
      </c>
      <c r="I1336" s="332" t="e">
        <f t="shared" si="507"/>
        <v>#REF!</v>
      </c>
      <c r="J1336" s="333" t="e">
        <f t="shared" si="508"/>
        <v>#REF!</v>
      </c>
      <c r="K1336" s="334" t="e">
        <f t="shared" si="509"/>
        <v>#REF!</v>
      </c>
      <c r="L1336" s="335" t="e">
        <f t="shared" si="510"/>
        <v>#REF!</v>
      </c>
      <c r="M1336" s="270" t="e">
        <f t="shared" ca="1" si="511"/>
        <v>#REF!</v>
      </c>
      <c r="N1336" s="270" t="e">
        <f t="shared" ca="1" si="512"/>
        <v>#REF!</v>
      </c>
      <c r="O1336" s="270" t="e">
        <f t="shared" ca="1" si="513"/>
        <v>#REF!</v>
      </c>
      <c r="P1336" s="270" t="e">
        <f t="shared" ca="1" si="529"/>
        <v>#REF!</v>
      </c>
      <c r="Q1336" s="270" t="e">
        <f t="shared" ca="1" si="529"/>
        <v>#REF!</v>
      </c>
      <c r="R1336" s="271" t="e">
        <f t="shared" ca="1" si="515"/>
        <v>#REF!</v>
      </c>
      <c r="S1336" s="271" t="e">
        <f t="shared" ca="1" si="516"/>
        <v>#REF!</v>
      </c>
      <c r="T1336" s="244"/>
      <c r="U1336" s="272" t="b">
        <f t="shared" si="517"/>
        <v>0</v>
      </c>
      <c r="V1336" s="272" t="e">
        <f t="shared" si="518"/>
        <v>#REF!</v>
      </c>
      <c r="W1336" s="272" t="e">
        <f t="shared" si="526"/>
        <v>#REF!</v>
      </c>
      <c r="X1336" s="272" t="e">
        <f t="shared" si="519"/>
        <v>#REF!</v>
      </c>
      <c r="Y1336" s="272" t="e">
        <f t="shared" si="520"/>
        <v>#REF!</v>
      </c>
      <c r="Z1336" s="298"/>
      <c r="AA1336" s="305" t="e">
        <f t="shared" si="521"/>
        <v>#REF!</v>
      </c>
      <c r="AB1336" s="301" t="e" cm="1">
        <f t="array" ref="AB1336">IF( $AA1336="", "", INDEX(聲母資料表, $AA1336, AB$5))</f>
        <v>#REF!</v>
      </c>
      <c r="AC1336" s="301" t="e" cm="1">
        <f t="array" ref="AC1336">IF( $AA1336="", "", INDEX(聲母資料表, $AA1336, AC$5))</f>
        <v>#REF!</v>
      </c>
      <c r="AD1336" s="305" t="e">
        <f t="shared" si="522"/>
        <v>#REF!</v>
      </c>
      <c r="AE1336" s="301" t="e" cm="1">
        <f t="array" ref="AE1336">IF( $X1336, "", INDEX(韻母資料表, AD1336, AE$5))</f>
        <v>#REF!</v>
      </c>
      <c r="AF1336" s="301" t="e" cm="1">
        <f t="array" ref="AF1336">IF( $X1336, "", INDEX(韻母資料表, AE1336, AF$5))</f>
        <v>#REF!</v>
      </c>
      <c r="AG1336" s="298"/>
      <c r="AH1336" s="301" t="e">
        <f t="array" ref="AH1336">IF( $X1336, "", IF( INDEX(韻母資料表, AD1336, $AH$5) = "入聲", TRUE, FALSE) )</f>
        <v>#REF!</v>
      </c>
      <c r="AI1336" s="302" t="e">
        <f t="shared" si="523"/>
        <v>#REF!</v>
      </c>
      <c r="AJ1336" s="302" t="e">
        <f t="shared" si="527"/>
        <v>#REF!</v>
      </c>
      <c r="AK1336" s="362" t="e">
        <f t="array" ref="AK1336">IF( $X1336, "", INDEX(韻母資料表, $AD1336, $AK$5))</f>
        <v>#REF!</v>
      </c>
      <c r="AL1336" s="362" t="e">
        <f t="array" ref="AL1336">IF($X1336, "", INDEX(白話字韻母八聲調資料表, $AE1336, $AJ1336))</f>
        <v>#REF!</v>
      </c>
      <c r="AM1336" s="298"/>
      <c r="AN1336" s="362" t="e" cm="1">
        <f t="array" ref="AN1336">IF($W1336, "", INDEX(聲母資料表, $AA1336, AN$5))</f>
        <v>#REF!</v>
      </c>
      <c r="AO1336" s="367" t="e" cm="1">
        <f t="array" ref="AO1336">IF($X1336, "", INDEX(韻母資料表, $AD1336, AO$5))</f>
        <v>#REF!</v>
      </c>
      <c r="AP1336" s="362" t="e" cm="1">
        <f t="array" ref="AP1336">IF($X1336, "", INDEX(台羅韻母八聲調資料表, $AE1336, $F1336))</f>
        <v>#REF!</v>
      </c>
      <c r="AQ1336" s="298"/>
      <c r="AR1336" s="302" t="e">
        <f t="array" ref="AR1336">IF($W1336, "", INDEX(聲母資料表, $AA1336, $AR$5))</f>
        <v>#REF!</v>
      </c>
      <c r="AS1336" s="303" t="e">
        <f t="array" ref="AS1336">IF($X1336, "", INDEX(韻母資料表, $AD1336, $AS$5))</f>
        <v>#REF!</v>
      </c>
      <c r="AT1336" s="302" t="e">
        <f t="array" ref="AT1336">IF($X1336, "", INDEX(閩拼韻母八聲調資料表, $AE1336, $AJ1336))</f>
        <v>#REF!</v>
      </c>
      <c r="AV1336" s="301" t="b">
        <f t="shared" si="525"/>
        <v>0</v>
      </c>
      <c r="AW1336" s="301" t="str">
        <f>IF( $AV1336, IFERROR( IF(MATCH( $E1336, 顎音化聲母!$H$9:$H$37, 0), TRUE, FALSE), FALSE), "")</f>
        <v/>
      </c>
      <c r="AX1336" s="301" t="str">
        <f t="array" ref="AX1336">IF( AND($AV1336, $AW1336), INDEX(顎音化聲母資料表, MATCH( $D1336 &amp; $E1336, 顎音化聲母!$L$5:$L$136, 0), 3), "")</f>
        <v/>
      </c>
      <c r="AY1336" s="301" t="e">
        <f t="shared" si="524"/>
        <v>#REF!</v>
      </c>
      <c r="AZ1336" s="362" t="e">
        <f t="array" ref="AZ1336">IF($AY1336="", "", IF( $AX1336&lt;&gt;"", $AX1336,INDEX(聲母資料表, $AY1336, $AZ$5)))</f>
        <v>#REF!</v>
      </c>
      <c r="BA1336" s="362" t="e">
        <f t="array" ref="BA1336">IF($X1336, "", INDEX(方音八音反切資料表, $AE1336, $AJ1336))</f>
        <v>#REF!</v>
      </c>
    </row>
    <row r="1337" spans="2:53">
      <c r="B1337" s="307">
        <f t="shared" si="505"/>
        <v>1330</v>
      </c>
      <c r="C1337" s="404" t="e">
        <f>MID(#REF!, B1337, 1)</f>
        <v>#REF!</v>
      </c>
      <c r="D1337" s="312"/>
      <c r="E1337" s="312"/>
      <c r="F1337" s="296"/>
      <c r="G1337" s="418" t="e">
        <f t="shared" si="506"/>
        <v>#REF!</v>
      </c>
      <c r="H1337" s="269" t="e" cm="1">
        <f t="array" ref="H1337">IF( OR($U1337, NOT($V1337), $X1337), "",  $AF1337 &amp; INDEX(中文數值資料表, $AJ1337, 2) &amp; $AC1337)</f>
        <v>#REF!</v>
      </c>
      <c r="I1337" s="332" t="e">
        <f t="shared" si="507"/>
        <v>#REF!</v>
      </c>
      <c r="J1337" s="333" t="e">
        <f t="shared" si="508"/>
        <v>#REF!</v>
      </c>
      <c r="K1337" s="334" t="e">
        <f t="shared" si="509"/>
        <v>#REF!</v>
      </c>
      <c r="L1337" s="335" t="e">
        <f t="shared" si="510"/>
        <v>#REF!</v>
      </c>
      <c r="M1337" s="270" t="e">
        <f t="shared" ca="1" si="511"/>
        <v>#REF!</v>
      </c>
      <c r="N1337" s="270" t="e">
        <f t="shared" ca="1" si="512"/>
        <v>#REF!</v>
      </c>
      <c r="O1337" s="270" t="e">
        <f t="shared" ca="1" si="513"/>
        <v>#REF!</v>
      </c>
      <c r="P1337" s="270" t="e">
        <f t="shared" ca="1" si="529"/>
        <v>#REF!</v>
      </c>
      <c r="Q1337" s="270" t="e">
        <f t="shared" ca="1" si="529"/>
        <v>#REF!</v>
      </c>
      <c r="R1337" s="271" t="e">
        <f t="shared" ca="1" si="515"/>
        <v>#REF!</v>
      </c>
      <c r="S1337" s="271" t="e">
        <f t="shared" ca="1" si="516"/>
        <v>#REF!</v>
      </c>
      <c r="T1337" s="244"/>
      <c r="U1337" s="272" t="b">
        <f t="shared" si="517"/>
        <v>0</v>
      </c>
      <c r="V1337" s="272" t="e">
        <f t="shared" si="518"/>
        <v>#REF!</v>
      </c>
      <c r="W1337" s="272" t="e">
        <f t="shared" si="526"/>
        <v>#REF!</v>
      </c>
      <c r="X1337" s="272" t="e">
        <f t="shared" si="519"/>
        <v>#REF!</v>
      </c>
      <c r="Y1337" s="272" t="e">
        <f t="shared" si="520"/>
        <v>#REF!</v>
      </c>
      <c r="Z1337" s="298"/>
      <c r="AA1337" s="305" t="e">
        <f t="shared" si="521"/>
        <v>#REF!</v>
      </c>
      <c r="AB1337" s="301" t="e" cm="1">
        <f t="array" ref="AB1337">IF( $AA1337="", "", INDEX(聲母資料表, $AA1337, AB$5))</f>
        <v>#REF!</v>
      </c>
      <c r="AC1337" s="301" t="e" cm="1">
        <f t="array" ref="AC1337">IF( $AA1337="", "", INDEX(聲母資料表, $AA1337, AC$5))</f>
        <v>#REF!</v>
      </c>
      <c r="AD1337" s="305" t="e">
        <f t="shared" si="522"/>
        <v>#REF!</v>
      </c>
      <c r="AE1337" s="301" t="e" cm="1">
        <f t="array" ref="AE1337">IF( $X1337, "", INDEX(韻母資料表, AD1337, AE$5))</f>
        <v>#REF!</v>
      </c>
      <c r="AF1337" s="301" t="e" cm="1">
        <f t="array" ref="AF1337">IF( $X1337, "", INDEX(韻母資料表, AE1337, AF$5))</f>
        <v>#REF!</v>
      </c>
      <c r="AG1337" s="298"/>
      <c r="AH1337" s="301" t="e">
        <f t="array" ref="AH1337">IF( $X1337, "", IF( INDEX(韻母資料表, AD1337, $AH$5) = "入聲", TRUE, FALSE) )</f>
        <v>#REF!</v>
      </c>
      <c r="AI1337" s="302" t="e">
        <f t="shared" si="523"/>
        <v>#REF!</v>
      </c>
      <c r="AJ1337" s="302" t="e">
        <f t="shared" si="527"/>
        <v>#REF!</v>
      </c>
      <c r="AK1337" s="362" t="e">
        <f t="array" ref="AK1337">IF( $X1337, "", INDEX(韻母資料表, $AD1337, $AK$5))</f>
        <v>#REF!</v>
      </c>
      <c r="AL1337" s="362" t="e">
        <f t="array" ref="AL1337">IF($X1337, "", INDEX(白話字韻母八聲調資料表, $AE1337, $AJ1337))</f>
        <v>#REF!</v>
      </c>
      <c r="AM1337" s="298"/>
      <c r="AN1337" s="362" t="e" cm="1">
        <f t="array" ref="AN1337">IF($W1337, "", INDEX(聲母資料表, $AA1337, AN$5))</f>
        <v>#REF!</v>
      </c>
      <c r="AO1337" s="367" t="e" cm="1">
        <f t="array" ref="AO1337">IF($X1337, "", INDEX(韻母資料表, $AD1337, AO$5))</f>
        <v>#REF!</v>
      </c>
      <c r="AP1337" s="362" t="e" cm="1">
        <f t="array" ref="AP1337">IF($X1337, "", INDEX(台羅韻母八聲調資料表, $AE1337, $F1337))</f>
        <v>#REF!</v>
      </c>
      <c r="AQ1337" s="298"/>
      <c r="AR1337" s="302" t="e">
        <f t="array" ref="AR1337">IF($W1337, "", INDEX(聲母資料表, $AA1337, $AR$5))</f>
        <v>#REF!</v>
      </c>
      <c r="AS1337" s="303" t="e">
        <f t="array" ref="AS1337">IF($X1337, "", INDEX(韻母資料表, $AD1337, $AS$5))</f>
        <v>#REF!</v>
      </c>
      <c r="AT1337" s="302" t="e">
        <f t="array" ref="AT1337">IF($X1337, "", INDEX(閩拼韻母八聲調資料表, $AE1337, $AJ1337))</f>
        <v>#REF!</v>
      </c>
      <c r="AV1337" s="301" t="b">
        <f t="shared" si="525"/>
        <v>0</v>
      </c>
      <c r="AW1337" s="301" t="str">
        <f>IF( $AV1337, IFERROR( IF(MATCH( $E1337, 顎音化聲母!$H$9:$H$37, 0), TRUE, FALSE), FALSE), "")</f>
        <v/>
      </c>
      <c r="AX1337" s="301" t="str">
        <f t="array" ref="AX1337">IF( AND($AV1337, $AW1337), INDEX(顎音化聲母資料表, MATCH( $D1337 &amp; $E1337, 顎音化聲母!$L$5:$L$136, 0), 3), "")</f>
        <v/>
      </c>
      <c r="AY1337" s="301" t="e">
        <f t="shared" si="524"/>
        <v>#REF!</v>
      </c>
      <c r="AZ1337" s="362" t="e">
        <f t="array" ref="AZ1337">IF($AY1337="", "", IF( $AX1337&lt;&gt;"", $AX1337,INDEX(聲母資料表, $AY1337, $AZ$5)))</f>
        <v>#REF!</v>
      </c>
      <c r="BA1337" s="362" t="e">
        <f t="array" ref="BA1337">IF($X1337, "", INDEX(方音八音反切資料表, $AE1337, $AJ1337))</f>
        <v>#REF!</v>
      </c>
    </row>
    <row r="1338" spans="2:53">
      <c r="B1338" s="307">
        <f t="shared" si="505"/>
        <v>1331</v>
      </c>
      <c r="C1338" s="404" t="e">
        <f>MID(#REF!, B1338, 1)</f>
        <v>#REF!</v>
      </c>
      <c r="D1338" s="312"/>
      <c r="E1338" s="312"/>
      <c r="F1338" s="296"/>
      <c r="G1338" s="418" t="e">
        <f t="shared" si="506"/>
        <v>#REF!</v>
      </c>
      <c r="H1338" s="269" t="e" cm="1">
        <f t="array" ref="H1338">IF( OR($U1338, NOT($V1338), $X1338), "",  $AF1338 &amp; INDEX(中文數值資料表, $AJ1338, 2) &amp; $AC1338)</f>
        <v>#REF!</v>
      </c>
      <c r="I1338" s="332" t="e">
        <f t="shared" si="507"/>
        <v>#REF!</v>
      </c>
      <c r="J1338" s="333" t="e">
        <f t="shared" si="508"/>
        <v>#REF!</v>
      </c>
      <c r="K1338" s="334" t="e">
        <f t="shared" si="509"/>
        <v>#REF!</v>
      </c>
      <c r="L1338" s="335" t="e">
        <f t="shared" si="510"/>
        <v>#REF!</v>
      </c>
      <c r="M1338" s="270" t="e">
        <f t="shared" ca="1" si="511"/>
        <v>#REF!</v>
      </c>
      <c r="N1338" s="270" t="e">
        <f t="shared" ca="1" si="512"/>
        <v>#REF!</v>
      </c>
      <c r="O1338" s="270" t="e">
        <f t="shared" ca="1" si="513"/>
        <v>#REF!</v>
      </c>
      <c r="P1338" s="270" t="e">
        <f t="shared" ca="1" si="529"/>
        <v>#REF!</v>
      </c>
      <c r="Q1338" s="270" t="e">
        <f t="shared" ca="1" si="529"/>
        <v>#REF!</v>
      </c>
      <c r="R1338" s="271" t="e">
        <f t="shared" ca="1" si="515"/>
        <v>#REF!</v>
      </c>
      <c r="S1338" s="271" t="e">
        <f t="shared" ca="1" si="516"/>
        <v>#REF!</v>
      </c>
      <c r="T1338" s="244"/>
      <c r="U1338" s="272" t="b">
        <f t="shared" si="517"/>
        <v>0</v>
      </c>
      <c r="V1338" s="272" t="e">
        <f t="shared" si="518"/>
        <v>#REF!</v>
      </c>
      <c r="W1338" s="272" t="e">
        <f t="shared" si="526"/>
        <v>#REF!</v>
      </c>
      <c r="X1338" s="272" t="e">
        <f t="shared" si="519"/>
        <v>#REF!</v>
      </c>
      <c r="Y1338" s="272" t="e">
        <f t="shared" si="520"/>
        <v>#REF!</v>
      </c>
      <c r="Z1338" s="298"/>
      <c r="AA1338" s="305" t="e">
        <f t="shared" si="521"/>
        <v>#REF!</v>
      </c>
      <c r="AB1338" s="301" t="e" cm="1">
        <f t="array" ref="AB1338">IF( $AA1338="", "", INDEX(聲母資料表, $AA1338, AB$5))</f>
        <v>#REF!</v>
      </c>
      <c r="AC1338" s="301" t="e" cm="1">
        <f t="array" ref="AC1338">IF( $AA1338="", "", INDEX(聲母資料表, $AA1338, AC$5))</f>
        <v>#REF!</v>
      </c>
      <c r="AD1338" s="305" t="e">
        <f t="shared" si="522"/>
        <v>#REF!</v>
      </c>
      <c r="AE1338" s="301" t="e" cm="1">
        <f t="array" ref="AE1338">IF( $X1338, "", INDEX(韻母資料表, AD1338, AE$5))</f>
        <v>#REF!</v>
      </c>
      <c r="AF1338" s="301" t="e" cm="1">
        <f t="array" ref="AF1338">IF( $X1338, "", INDEX(韻母資料表, AE1338, AF$5))</f>
        <v>#REF!</v>
      </c>
      <c r="AG1338" s="298"/>
      <c r="AH1338" s="301" t="e">
        <f t="array" ref="AH1338">IF( $X1338, "", IF( INDEX(韻母資料表, AD1338, $AH$5) = "入聲", TRUE, FALSE) )</f>
        <v>#REF!</v>
      </c>
      <c r="AI1338" s="302" t="e">
        <f t="shared" si="523"/>
        <v>#REF!</v>
      </c>
      <c r="AJ1338" s="302" t="e">
        <f t="shared" si="527"/>
        <v>#REF!</v>
      </c>
      <c r="AK1338" s="362" t="e">
        <f t="array" ref="AK1338">IF( $X1338, "", INDEX(韻母資料表, $AD1338, $AK$5))</f>
        <v>#REF!</v>
      </c>
      <c r="AL1338" s="362" t="e">
        <f t="array" ref="AL1338">IF($X1338, "", INDEX(白話字韻母八聲調資料表, $AE1338, $AJ1338))</f>
        <v>#REF!</v>
      </c>
      <c r="AM1338" s="298"/>
      <c r="AN1338" s="362" t="e" cm="1">
        <f t="array" ref="AN1338">IF($W1338, "", INDEX(聲母資料表, $AA1338, AN$5))</f>
        <v>#REF!</v>
      </c>
      <c r="AO1338" s="367" t="e" cm="1">
        <f t="array" ref="AO1338">IF($X1338, "", INDEX(韻母資料表, $AD1338, AO$5))</f>
        <v>#REF!</v>
      </c>
      <c r="AP1338" s="362" t="e" cm="1">
        <f t="array" ref="AP1338">IF($X1338, "", INDEX(台羅韻母八聲調資料表, $AE1338, $F1338))</f>
        <v>#REF!</v>
      </c>
      <c r="AQ1338" s="298"/>
      <c r="AR1338" s="302" t="e">
        <f t="array" ref="AR1338">IF($W1338, "", INDEX(聲母資料表, $AA1338, $AR$5))</f>
        <v>#REF!</v>
      </c>
      <c r="AS1338" s="303" t="e">
        <f t="array" ref="AS1338">IF($X1338, "", INDEX(韻母資料表, $AD1338, $AS$5))</f>
        <v>#REF!</v>
      </c>
      <c r="AT1338" s="302" t="e">
        <f t="array" ref="AT1338">IF($X1338, "", INDEX(閩拼韻母八聲調資料表, $AE1338, $AJ1338))</f>
        <v>#REF!</v>
      </c>
      <c r="AV1338" s="301" t="b">
        <f t="shared" si="525"/>
        <v>0</v>
      </c>
      <c r="AW1338" s="301" t="str">
        <f>IF( $AV1338, IFERROR( IF(MATCH( $E1338, 顎音化聲母!$H$9:$H$37, 0), TRUE, FALSE), FALSE), "")</f>
        <v/>
      </c>
      <c r="AX1338" s="301" t="str">
        <f t="array" ref="AX1338">IF( AND($AV1338, $AW1338), INDEX(顎音化聲母資料表, MATCH( $D1338 &amp; $E1338, 顎音化聲母!$L$5:$L$136, 0), 3), "")</f>
        <v/>
      </c>
      <c r="AY1338" s="301" t="e">
        <f t="shared" si="524"/>
        <v>#REF!</v>
      </c>
      <c r="AZ1338" s="362" t="e">
        <f t="array" ref="AZ1338">IF($AY1338="", "", IF( $AX1338&lt;&gt;"", $AX1338,INDEX(聲母資料表, $AY1338, $AZ$5)))</f>
        <v>#REF!</v>
      </c>
      <c r="BA1338" s="362" t="e">
        <f t="array" ref="BA1338">IF($X1338, "", INDEX(方音八音反切資料表, $AE1338, $AJ1338))</f>
        <v>#REF!</v>
      </c>
    </row>
    <row r="1339" spans="2:53">
      <c r="B1339" s="307">
        <f t="shared" si="505"/>
        <v>1332</v>
      </c>
      <c r="C1339" s="404" t="e">
        <f>MID(#REF!, B1339, 1)</f>
        <v>#REF!</v>
      </c>
      <c r="D1339" s="312"/>
      <c r="E1339" s="312"/>
      <c r="F1339" s="296"/>
      <c r="G1339" s="418" t="e">
        <f t="shared" si="506"/>
        <v>#REF!</v>
      </c>
      <c r="H1339" s="269" t="e" cm="1">
        <f t="array" ref="H1339">IF( OR($U1339, NOT($V1339), $X1339), "",  $AF1339 &amp; INDEX(中文數值資料表, $AJ1339, 2) &amp; $AC1339)</f>
        <v>#REF!</v>
      </c>
      <c r="I1339" s="332" t="e">
        <f t="shared" si="507"/>
        <v>#REF!</v>
      </c>
      <c r="J1339" s="333" t="e">
        <f t="shared" si="508"/>
        <v>#REF!</v>
      </c>
      <c r="K1339" s="334" t="e">
        <f t="shared" si="509"/>
        <v>#REF!</v>
      </c>
      <c r="L1339" s="335" t="e">
        <f t="shared" si="510"/>
        <v>#REF!</v>
      </c>
      <c r="M1339" s="270" t="e">
        <f t="shared" ca="1" si="511"/>
        <v>#REF!</v>
      </c>
      <c r="N1339" s="270" t="e">
        <f t="shared" ca="1" si="512"/>
        <v>#REF!</v>
      </c>
      <c r="O1339" s="270" t="e">
        <f t="shared" ca="1" si="513"/>
        <v>#REF!</v>
      </c>
      <c r="P1339" s="270" t="e">
        <f t="shared" ca="1" si="529"/>
        <v>#REF!</v>
      </c>
      <c r="Q1339" s="270" t="e">
        <f t="shared" ca="1" si="529"/>
        <v>#REF!</v>
      </c>
      <c r="R1339" s="271" t="e">
        <f t="shared" ca="1" si="515"/>
        <v>#REF!</v>
      </c>
      <c r="S1339" s="271" t="e">
        <f t="shared" ca="1" si="516"/>
        <v>#REF!</v>
      </c>
      <c r="T1339" s="244"/>
      <c r="U1339" s="272" t="b">
        <f t="shared" si="517"/>
        <v>0</v>
      </c>
      <c r="V1339" s="272" t="e">
        <f t="shared" si="518"/>
        <v>#REF!</v>
      </c>
      <c r="W1339" s="272" t="e">
        <f t="shared" si="526"/>
        <v>#REF!</v>
      </c>
      <c r="X1339" s="272" t="e">
        <f t="shared" si="519"/>
        <v>#REF!</v>
      </c>
      <c r="Y1339" s="272" t="e">
        <f t="shared" si="520"/>
        <v>#REF!</v>
      </c>
      <c r="Z1339" s="298"/>
      <c r="AA1339" s="305" t="e">
        <f t="shared" si="521"/>
        <v>#REF!</v>
      </c>
      <c r="AB1339" s="301" t="e" cm="1">
        <f t="array" ref="AB1339">IF( $AA1339="", "", INDEX(聲母資料表, $AA1339, AB$5))</f>
        <v>#REF!</v>
      </c>
      <c r="AC1339" s="301" t="e" cm="1">
        <f t="array" ref="AC1339">IF( $AA1339="", "", INDEX(聲母資料表, $AA1339, AC$5))</f>
        <v>#REF!</v>
      </c>
      <c r="AD1339" s="305" t="e">
        <f t="shared" si="522"/>
        <v>#REF!</v>
      </c>
      <c r="AE1339" s="301" t="e" cm="1">
        <f t="array" ref="AE1339">IF( $X1339, "", INDEX(韻母資料表, AD1339, AE$5))</f>
        <v>#REF!</v>
      </c>
      <c r="AF1339" s="301" t="e" cm="1">
        <f t="array" ref="AF1339">IF( $X1339, "", INDEX(韻母資料表, AE1339, AF$5))</f>
        <v>#REF!</v>
      </c>
      <c r="AG1339" s="298"/>
      <c r="AH1339" s="301" t="e">
        <f t="array" ref="AH1339">IF( $X1339, "", IF( INDEX(韻母資料表, AD1339, $AH$5) = "入聲", TRUE, FALSE) )</f>
        <v>#REF!</v>
      </c>
      <c r="AI1339" s="302" t="e">
        <f t="shared" si="523"/>
        <v>#REF!</v>
      </c>
      <c r="AJ1339" s="302" t="e">
        <f t="shared" si="527"/>
        <v>#REF!</v>
      </c>
      <c r="AK1339" s="362" t="e">
        <f t="array" ref="AK1339">IF( $X1339, "", INDEX(韻母資料表, $AD1339, $AK$5))</f>
        <v>#REF!</v>
      </c>
      <c r="AL1339" s="362" t="e">
        <f t="array" ref="AL1339">IF($X1339, "", INDEX(白話字韻母八聲調資料表, $AE1339, $AJ1339))</f>
        <v>#REF!</v>
      </c>
      <c r="AM1339" s="298"/>
      <c r="AN1339" s="362" t="e" cm="1">
        <f t="array" ref="AN1339">IF($W1339, "", INDEX(聲母資料表, $AA1339, AN$5))</f>
        <v>#REF!</v>
      </c>
      <c r="AO1339" s="367" t="e" cm="1">
        <f t="array" ref="AO1339">IF($X1339, "", INDEX(韻母資料表, $AD1339, AO$5))</f>
        <v>#REF!</v>
      </c>
      <c r="AP1339" s="362" t="e" cm="1">
        <f t="array" ref="AP1339">IF($X1339, "", INDEX(台羅韻母八聲調資料表, $AE1339, $F1339))</f>
        <v>#REF!</v>
      </c>
      <c r="AQ1339" s="298"/>
      <c r="AR1339" s="302" t="e">
        <f t="array" ref="AR1339">IF($W1339, "", INDEX(聲母資料表, $AA1339, $AR$5))</f>
        <v>#REF!</v>
      </c>
      <c r="AS1339" s="303" t="e">
        <f t="array" ref="AS1339">IF($X1339, "", INDEX(韻母資料表, $AD1339, $AS$5))</f>
        <v>#REF!</v>
      </c>
      <c r="AT1339" s="302" t="e">
        <f t="array" ref="AT1339">IF($X1339, "", INDEX(閩拼韻母八聲調資料表, $AE1339, $AJ1339))</f>
        <v>#REF!</v>
      </c>
      <c r="AV1339" s="301" t="b">
        <f t="shared" si="525"/>
        <v>0</v>
      </c>
      <c r="AW1339" s="301" t="str">
        <f>IF( $AV1339, IFERROR( IF(MATCH( $E1339, 顎音化聲母!$H$9:$H$37, 0), TRUE, FALSE), FALSE), "")</f>
        <v/>
      </c>
      <c r="AX1339" s="301" t="str">
        <f t="array" ref="AX1339">IF( AND($AV1339, $AW1339), INDEX(顎音化聲母資料表, MATCH( $D1339 &amp; $E1339, 顎音化聲母!$L$5:$L$136, 0), 3), "")</f>
        <v/>
      </c>
      <c r="AY1339" s="301" t="e">
        <f t="shared" si="524"/>
        <v>#REF!</v>
      </c>
      <c r="AZ1339" s="362" t="e">
        <f t="array" ref="AZ1339">IF($AY1339="", "", IF( $AX1339&lt;&gt;"", $AX1339,INDEX(聲母資料表, $AY1339, $AZ$5)))</f>
        <v>#REF!</v>
      </c>
      <c r="BA1339" s="362" t="e">
        <f t="array" ref="BA1339">IF($X1339, "", INDEX(方音八音反切資料表, $AE1339, $AJ1339))</f>
        <v>#REF!</v>
      </c>
    </row>
    <row r="1340" spans="2:53">
      <c r="B1340" s="307">
        <f t="shared" si="505"/>
        <v>1333</v>
      </c>
      <c r="C1340" s="404" t="e">
        <f>MID(#REF!, B1340, 1)</f>
        <v>#REF!</v>
      </c>
      <c r="D1340" s="312"/>
      <c r="E1340" s="312"/>
      <c r="F1340" s="296"/>
      <c r="G1340" s="418" t="e">
        <f t="shared" si="506"/>
        <v>#REF!</v>
      </c>
      <c r="H1340" s="269" t="e" cm="1">
        <f t="array" ref="H1340">IF( OR($U1340, NOT($V1340), $X1340), "",  $AF1340 &amp; INDEX(中文數值資料表, $AJ1340, 2) &amp; $AC1340)</f>
        <v>#REF!</v>
      </c>
      <c r="I1340" s="332" t="e">
        <f t="shared" si="507"/>
        <v>#REF!</v>
      </c>
      <c r="J1340" s="333" t="e">
        <f t="shared" si="508"/>
        <v>#REF!</v>
      </c>
      <c r="K1340" s="334" t="e">
        <f t="shared" si="509"/>
        <v>#REF!</v>
      </c>
      <c r="L1340" s="335" t="e">
        <f t="shared" si="510"/>
        <v>#REF!</v>
      </c>
      <c r="M1340" s="270" t="e">
        <f t="shared" ca="1" si="511"/>
        <v>#REF!</v>
      </c>
      <c r="N1340" s="270" t="e">
        <f t="shared" ca="1" si="512"/>
        <v>#REF!</v>
      </c>
      <c r="O1340" s="270" t="e">
        <f t="shared" ca="1" si="513"/>
        <v>#REF!</v>
      </c>
      <c r="P1340" s="270" t="e">
        <f t="shared" ca="1" si="529"/>
        <v>#REF!</v>
      </c>
      <c r="Q1340" s="270" t="e">
        <f t="shared" ca="1" si="529"/>
        <v>#REF!</v>
      </c>
      <c r="R1340" s="271" t="e">
        <f t="shared" ca="1" si="515"/>
        <v>#REF!</v>
      </c>
      <c r="S1340" s="271" t="e">
        <f t="shared" ca="1" si="516"/>
        <v>#REF!</v>
      </c>
      <c r="T1340" s="244"/>
      <c r="U1340" s="272" t="b">
        <f t="shared" si="517"/>
        <v>0</v>
      </c>
      <c r="V1340" s="272" t="e">
        <f t="shared" si="518"/>
        <v>#REF!</v>
      </c>
      <c r="W1340" s="272" t="e">
        <f t="shared" si="526"/>
        <v>#REF!</v>
      </c>
      <c r="X1340" s="272" t="e">
        <f t="shared" si="519"/>
        <v>#REF!</v>
      </c>
      <c r="Y1340" s="272" t="e">
        <f t="shared" si="520"/>
        <v>#REF!</v>
      </c>
      <c r="Z1340" s="298"/>
      <c r="AA1340" s="305" t="e">
        <f t="shared" si="521"/>
        <v>#REF!</v>
      </c>
      <c r="AB1340" s="301" t="e" cm="1">
        <f t="array" ref="AB1340">IF( $AA1340="", "", INDEX(聲母資料表, $AA1340, AB$5))</f>
        <v>#REF!</v>
      </c>
      <c r="AC1340" s="301" t="e" cm="1">
        <f t="array" ref="AC1340">IF( $AA1340="", "", INDEX(聲母資料表, $AA1340, AC$5))</f>
        <v>#REF!</v>
      </c>
      <c r="AD1340" s="305" t="e">
        <f t="shared" si="522"/>
        <v>#REF!</v>
      </c>
      <c r="AE1340" s="301" t="e" cm="1">
        <f t="array" ref="AE1340">IF( $X1340, "", INDEX(韻母資料表, AD1340, AE$5))</f>
        <v>#REF!</v>
      </c>
      <c r="AF1340" s="301" t="e" cm="1">
        <f t="array" ref="AF1340">IF( $X1340, "", INDEX(韻母資料表, AE1340, AF$5))</f>
        <v>#REF!</v>
      </c>
      <c r="AG1340" s="298"/>
      <c r="AH1340" s="301" t="e">
        <f t="array" ref="AH1340">IF( $X1340, "", IF( INDEX(韻母資料表, AD1340, $AH$5) = "入聲", TRUE, FALSE) )</f>
        <v>#REF!</v>
      </c>
      <c r="AI1340" s="302" t="e">
        <f t="shared" si="523"/>
        <v>#REF!</v>
      </c>
      <c r="AJ1340" s="302" t="e">
        <f t="shared" si="527"/>
        <v>#REF!</v>
      </c>
      <c r="AK1340" s="362" t="e">
        <f t="array" ref="AK1340">IF( $X1340, "", INDEX(韻母資料表, $AD1340, $AK$5))</f>
        <v>#REF!</v>
      </c>
      <c r="AL1340" s="362" t="e">
        <f t="array" ref="AL1340">IF($X1340, "", INDEX(白話字韻母八聲調資料表, $AE1340, $AJ1340))</f>
        <v>#REF!</v>
      </c>
      <c r="AM1340" s="298"/>
      <c r="AN1340" s="362" t="e" cm="1">
        <f t="array" ref="AN1340">IF($W1340, "", INDEX(聲母資料表, $AA1340, AN$5))</f>
        <v>#REF!</v>
      </c>
      <c r="AO1340" s="367" t="e" cm="1">
        <f t="array" ref="AO1340">IF($X1340, "", INDEX(韻母資料表, $AD1340, AO$5))</f>
        <v>#REF!</v>
      </c>
      <c r="AP1340" s="362" t="e" cm="1">
        <f t="array" ref="AP1340">IF($X1340, "", INDEX(台羅韻母八聲調資料表, $AE1340, $F1340))</f>
        <v>#REF!</v>
      </c>
      <c r="AQ1340" s="298"/>
      <c r="AR1340" s="302" t="e">
        <f t="array" ref="AR1340">IF($W1340, "", INDEX(聲母資料表, $AA1340, $AR$5))</f>
        <v>#REF!</v>
      </c>
      <c r="AS1340" s="303" t="e">
        <f t="array" ref="AS1340">IF($X1340, "", INDEX(韻母資料表, $AD1340, $AS$5))</f>
        <v>#REF!</v>
      </c>
      <c r="AT1340" s="302" t="e">
        <f t="array" ref="AT1340">IF($X1340, "", INDEX(閩拼韻母八聲調資料表, $AE1340, $AJ1340))</f>
        <v>#REF!</v>
      </c>
      <c r="AV1340" s="301" t="b">
        <f t="shared" si="525"/>
        <v>0</v>
      </c>
      <c r="AW1340" s="301" t="str">
        <f>IF( $AV1340, IFERROR( IF(MATCH( $E1340, 顎音化聲母!$H$9:$H$37, 0), TRUE, FALSE), FALSE), "")</f>
        <v/>
      </c>
      <c r="AX1340" s="301" t="str">
        <f t="array" ref="AX1340">IF( AND($AV1340, $AW1340), INDEX(顎音化聲母資料表, MATCH( $D1340 &amp; $E1340, 顎音化聲母!$L$5:$L$136, 0), 3), "")</f>
        <v/>
      </c>
      <c r="AY1340" s="301" t="e">
        <f t="shared" si="524"/>
        <v>#REF!</v>
      </c>
      <c r="AZ1340" s="362" t="e">
        <f t="array" ref="AZ1340">IF($AY1340="", "", IF( $AX1340&lt;&gt;"", $AX1340,INDEX(聲母資料表, $AY1340, $AZ$5)))</f>
        <v>#REF!</v>
      </c>
      <c r="BA1340" s="362" t="e">
        <f t="array" ref="BA1340">IF($X1340, "", INDEX(方音八音反切資料表, $AE1340, $AJ1340))</f>
        <v>#REF!</v>
      </c>
    </row>
    <row r="1341" spans="2:53">
      <c r="B1341" s="307">
        <f t="shared" si="505"/>
        <v>1334</v>
      </c>
      <c r="C1341" s="404" t="e">
        <f>MID(#REF!, B1341, 1)</f>
        <v>#REF!</v>
      </c>
      <c r="D1341" s="312"/>
      <c r="E1341" s="312"/>
      <c r="F1341" s="296"/>
      <c r="G1341" s="418" t="e">
        <f t="shared" si="506"/>
        <v>#REF!</v>
      </c>
      <c r="H1341" s="269" t="e" cm="1">
        <f t="array" ref="H1341">IF( OR($U1341, NOT($V1341), $X1341), "",  $AF1341 &amp; INDEX(中文數值資料表, $AJ1341, 2) &amp; $AC1341)</f>
        <v>#REF!</v>
      </c>
      <c r="I1341" s="332" t="e">
        <f t="shared" si="507"/>
        <v>#REF!</v>
      </c>
      <c r="J1341" s="333" t="e">
        <f t="shared" si="508"/>
        <v>#REF!</v>
      </c>
      <c r="K1341" s="334" t="e">
        <f t="shared" si="509"/>
        <v>#REF!</v>
      </c>
      <c r="L1341" s="335" t="e">
        <f t="shared" si="510"/>
        <v>#REF!</v>
      </c>
      <c r="M1341" s="270" t="e">
        <f t="shared" ca="1" si="511"/>
        <v>#REF!</v>
      </c>
      <c r="N1341" s="270" t="e">
        <f t="shared" ca="1" si="512"/>
        <v>#REF!</v>
      </c>
      <c r="O1341" s="270" t="e">
        <f t="shared" ca="1" si="513"/>
        <v>#REF!</v>
      </c>
      <c r="P1341" s="270" t="e">
        <f t="shared" ca="1" si="529"/>
        <v>#REF!</v>
      </c>
      <c r="Q1341" s="270" t="e">
        <f t="shared" ca="1" si="529"/>
        <v>#REF!</v>
      </c>
      <c r="R1341" s="271" t="e">
        <f t="shared" ca="1" si="515"/>
        <v>#REF!</v>
      </c>
      <c r="S1341" s="271" t="e">
        <f t="shared" ca="1" si="516"/>
        <v>#REF!</v>
      </c>
      <c r="T1341" s="244"/>
      <c r="U1341" s="272" t="b">
        <f t="shared" si="517"/>
        <v>0</v>
      </c>
      <c r="V1341" s="272" t="e">
        <f t="shared" si="518"/>
        <v>#REF!</v>
      </c>
      <c r="W1341" s="272" t="e">
        <f t="shared" si="526"/>
        <v>#REF!</v>
      </c>
      <c r="X1341" s="272" t="e">
        <f t="shared" si="519"/>
        <v>#REF!</v>
      </c>
      <c r="Y1341" s="272" t="e">
        <f t="shared" si="520"/>
        <v>#REF!</v>
      </c>
      <c r="Z1341" s="298"/>
      <c r="AA1341" s="305" t="e">
        <f t="shared" si="521"/>
        <v>#REF!</v>
      </c>
      <c r="AB1341" s="301" t="e" cm="1">
        <f t="array" ref="AB1341">IF( $AA1341="", "", INDEX(聲母資料表, $AA1341, AB$5))</f>
        <v>#REF!</v>
      </c>
      <c r="AC1341" s="301" t="e" cm="1">
        <f t="array" ref="AC1341">IF( $AA1341="", "", INDEX(聲母資料表, $AA1341, AC$5))</f>
        <v>#REF!</v>
      </c>
      <c r="AD1341" s="305" t="e">
        <f t="shared" si="522"/>
        <v>#REF!</v>
      </c>
      <c r="AE1341" s="301" t="e" cm="1">
        <f t="array" ref="AE1341">IF( $X1341, "", INDEX(韻母資料表, AD1341, AE$5))</f>
        <v>#REF!</v>
      </c>
      <c r="AF1341" s="301" t="e" cm="1">
        <f t="array" ref="AF1341">IF( $X1341, "", INDEX(韻母資料表, AE1341, AF$5))</f>
        <v>#REF!</v>
      </c>
      <c r="AG1341" s="298"/>
      <c r="AH1341" s="301" t="e">
        <f t="array" ref="AH1341">IF( $X1341, "", IF( INDEX(韻母資料表, AD1341, $AH$5) = "入聲", TRUE, FALSE) )</f>
        <v>#REF!</v>
      </c>
      <c r="AI1341" s="302" t="e">
        <f t="shared" si="523"/>
        <v>#REF!</v>
      </c>
      <c r="AJ1341" s="302" t="e">
        <f t="shared" si="527"/>
        <v>#REF!</v>
      </c>
      <c r="AK1341" s="362" t="e">
        <f t="array" ref="AK1341">IF( $X1341, "", INDEX(韻母資料表, $AD1341, $AK$5))</f>
        <v>#REF!</v>
      </c>
      <c r="AL1341" s="362" t="e">
        <f t="array" ref="AL1341">IF($X1341, "", INDEX(白話字韻母八聲調資料表, $AE1341, $AJ1341))</f>
        <v>#REF!</v>
      </c>
      <c r="AM1341" s="298"/>
      <c r="AN1341" s="362" t="e" cm="1">
        <f t="array" ref="AN1341">IF($W1341, "", INDEX(聲母資料表, $AA1341, AN$5))</f>
        <v>#REF!</v>
      </c>
      <c r="AO1341" s="367" t="e" cm="1">
        <f t="array" ref="AO1341">IF($X1341, "", INDEX(韻母資料表, $AD1341, AO$5))</f>
        <v>#REF!</v>
      </c>
      <c r="AP1341" s="362" t="e" cm="1">
        <f t="array" ref="AP1341">IF($X1341, "", INDEX(台羅韻母八聲調資料表, $AE1341, $F1341))</f>
        <v>#REF!</v>
      </c>
      <c r="AQ1341" s="298"/>
      <c r="AR1341" s="302" t="e">
        <f t="array" ref="AR1341">IF($W1341, "", INDEX(聲母資料表, $AA1341, $AR$5))</f>
        <v>#REF!</v>
      </c>
      <c r="AS1341" s="303" t="e">
        <f t="array" ref="AS1341">IF($X1341, "", INDEX(韻母資料表, $AD1341, $AS$5))</f>
        <v>#REF!</v>
      </c>
      <c r="AT1341" s="302" t="e">
        <f t="array" ref="AT1341">IF($X1341, "", INDEX(閩拼韻母八聲調資料表, $AE1341, $AJ1341))</f>
        <v>#REF!</v>
      </c>
      <c r="AV1341" s="301" t="b">
        <f t="shared" si="525"/>
        <v>0</v>
      </c>
      <c r="AW1341" s="301" t="str">
        <f>IF( $AV1341, IFERROR( IF(MATCH( $E1341, 顎音化聲母!$H$9:$H$37, 0), TRUE, FALSE), FALSE), "")</f>
        <v/>
      </c>
      <c r="AX1341" s="301" t="str">
        <f t="array" ref="AX1341">IF( AND($AV1341, $AW1341), INDEX(顎音化聲母資料表, MATCH( $D1341 &amp; $E1341, 顎音化聲母!$L$5:$L$136, 0), 3), "")</f>
        <v/>
      </c>
      <c r="AY1341" s="301" t="e">
        <f t="shared" si="524"/>
        <v>#REF!</v>
      </c>
      <c r="AZ1341" s="362" t="e">
        <f t="array" ref="AZ1341">IF($AY1341="", "", IF( $AX1341&lt;&gt;"", $AX1341,INDEX(聲母資料表, $AY1341, $AZ$5)))</f>
        <v>#REF!</v>
      </c>
      <c r="BA1341" s="362" t="e">
        <f t="array" ref="BA1341">IF($X1341, "", INDEX(方音八音反切資料表, $AE1341, $AJ1341))</f>
        <v>#REF!</v>
      </c>
    </row>
    <row r="1342" spans="2:53">
      <c r="B1342" s="307">
        <f t="shared" si="505"/>
        <v>1335</v>
      </c>
      <c r="C1342" s="404" t="e">
        <f>MID(#REF!, B1342, 1)</f>
        <v>#REF!</v>
      </c>
      <c r="D1342" s="312"/>
      <c r="E1342" s="312"/>
      <c r="F1342" s="296"/>
      <c r="G1342" s="418" t="e">
        <f t="shared" si="506"/>
        <v>#REF!</v>
      </c>
      <c r="H1342" s="269" t="e" cm="1">
        <f t="array" ref="H1342">IF( OR($U1342, NOT($V1342), $X1342), "",  $AF1342 &amp; INDEX(中文數值資料表, $AJ1342, 2) &amp; $AC1342)</f>
        <v>#REF!</v>
      </c>
      <c r="I1342" s="332" t="e">
        <f t="shared" si="507"/>
        <v>#REF!</v>
      </c>
      <c r="J1342" s="333" t="e">
        <f t="shared" si="508"/>
        <v>#REF!</v>
      </c>
      <c r="K1342" s="334" t="e">
        <f t="shared" si="509"/>
        <v>#REF!</v>
      </c>
      <c r="L1342" s="335" t="e">
        <f t="shared" si="510"/>
        <v>#REF!</v>
      </c>
      <c r="M1342" s="270" t="e">
        <f t="shared" ca="1" si="511"/>
        <v>#REF!</v>
      </c>
      <c r="N1342" s="270" t="e">
        <f t="shared" ca="1" si="512"/>
        <v>#REF!</v>
      </c>
      <c r="O1342" s="270" t="e">
        <f t="shared" ca="1" si="513"/>
        <v>#REF!</v>
      </c>
      <c r="P1342" s="270" t="e">
        <f t="shared" ca="1" si="529"/>
        <v>#REF!</v>
      </c>
      <c r="Q1342" s="270" t="e">
        <f t="shared" ca="1" si="529"/>
        <v>#REF!</v>
      </c>
      <c r="R1342" s="271" t="e">
        <f t="shared" ca="1" si="515"/>
        <v>#REF!</v>
      </c>
      <c r="S1342" s="271" t="e">
        <f t="shared" ca="1" si="516"/>
        <v>#REF!</v>
      </c>
      <c r="T1342" s="244"/>
      <c r="U1342" s="272" t="b">
        <f t="shared" si="517"/>
        <v>0</v>
      </c>
      <c r="V1342" s="272" t="e">
        <f t="shared" si="518"/>
        <v>#REF!</v>
      </c>
      <c r="W1342" s="272" t="e">
        <f t="shared" si="526"/>
        <v>#REF!</v>
      </c>
      <c r="X1342" s="272" t="e">
        <f t="shared" si="519"/>
        <v>#REF!</v>
      </c>
      <c r="Y1342" s="272" t="e">
        <f t="shared" si="520"/>
        <v>#REF!</v>
      </c>
      <c r="Z1342" s="298"/>
      <c r="AA1342" s="305" t="e">
        <f t="shared" si="521"/>
        <v>#REF!</v>
      </c>
      <c r="AB1342" s="301" t="e" cm="1">
        <f t="array" ref="AB1342">IF( $AA1342="", "", INDEX(聲母資料表, $AA1342, AB$5))</f>
        <v>#REF!</v>
      </c>
      <c r="AC1342" s="301" t="e" cm="1">
        <f t="array" ref="AC1342">IF( $AA1342="", "", INDEX(聲母資料表, $AA1342, AC$5))</f>
        <v>#REF!</v>
      </c>
      <c r="AD1342" s="305" t="e">
        <f t="shared" si="522"/>
        <v>#REF!</v>
      </c>
      <c r="AE1342" s="301" t="e" cm="1">
        <f t="array" ref="AE1342">IF( $X1342, "", INDEX(韻母資料表, AD1342, AE$5))</f>
        <v>#REF!</v>
      </c>
      <c r="AF1342" s="301" t="e" cm="1">
        <f t="array" ref="AF1342">IF( $X1342, "", INDEX(韻母資料表, AE1342, AF$5))</f>
        <v>#REF!</v>
      </c>
      <c r="AG1342" s="298"/>
      <c r="AH1342" s="301" t="e">
        <f t="array" ref="AH1342">IF( $X1342, "", IF( INDEX(韻母資料表, AD1342, $AH$5) = "入聲", TRUE, FALSE) )</f>
        <v>#REF!</v>
      </c>
      <c r="AI1342" s="302" t="e">
        <f t="shared" si="523"/>
        <v>#REF!</v>
      </c>
      <c r="AJ1342" s="302" t="e">
        <f t="shared" si="527"/>
        <v>#REF!</v>
      </c>
      <c r="AK1342" s="362" t="e">
        <f t="array" ref="AK1342">IF( $X1342, "", INDEX(韻母資料表, $AD1342, $AK$5))</f>
        <v>#REF!</v>
      </c>
      <c r="AL1342" s="362" t="e">
        <f t="array" ref="AL1342">IF($X1342, "", INDEX(白話字韻母八聲調資料表, $AE1342, $AJ1342))</f>
        <v>#REF!</v>
      </c>
      <c r="AM1342" s="298"/>
      <c r="AN1342" s="362" t="e" cm="1">
        <f t="array" ref="AN1342">IF($W1342, "", INDEX(聲母資料表, $AA1342, AN$5))</f>
        <v>#REF!</v>
      </c>
      <c r="AO1342" s="367" t="e" cm="1">
        <f t="array" ref="AO1342">IF($X1342, "", INDEX(韻母資料表, $AD1342, AO$5))</f>
        <v>#REF!</v>
      </c>
      <c r="AP1342" s="362" t="e" cm="1">
        <f t="array" ref="AP1342">IF($X1342, "", INDEX(台羅韻母八聲調資料表, $AE1342, $F1342))</f>
        <v>#REF!</v>
      </c>
      <c r="AQ1342" s="298"/>
      <c r="AR1342" s="302" t="e">
        <f t="array" ref="AR1342">IF($W1342, "", INDEX(聲母資料表, $AA1342, $AR$5))</f>
        <v>#REF!</v>
      </c>
      <c r="AS1342" s="303" t="e">
        <f t="array" ref="AS1342">IF($X1342, "", INDEX(韻母資料表, $AD1342, $AS$5))</f>
        <v>#REF!</v>
      </c>
      <c r="AT1342" s="302" t="e">
        <f t="array" ref="AT1342">IF($X1342, "", INDEX(閩拼韻母八聲調資料表, $AE1342, $AJ1342))</f>
        <v>#REF!</v>
      </c>
      <c r="AV1342" s="301" t="b">
        <f t="shared" si="525"/>
        <v>0</v>
      </c>
      <c r="AW1342" s="301" t="str">
        <f>IF( $AV1342, IFERROR( IF(MATCH( $E1342, 顎音化聲母!$H$9:$H$37, 0), TRUE, FALSE), FALSE), "")</f>
        <v/>
      </c>
      <c r="AX1342" s="301" t="str">
        <f t="array" ref="AX1342">IF( AND($AV1342, $AW1342), INDEX(顎音化聲母資料表, MATCH( $D1342 &amp; $E1342, 顎音化聲母!$L$5:$L$136, 0), 3), "")</f>
        <v/>
      </c>
      <c r="AY1342" s="301" t="e">
        <f t="shared" si="524"/>
        <v>#REF!</v>
      </c>
      <c r="AZ1342" s="362" t="e">
        <f t="array" ref="AZ1342">IF($AY1342="", "", IF( $AX1342&lt;&gt;"", $AX1342,INDEX(聲母資料表, $AY1342, $AZ$5)))</f>
        <v>#REF!</v>
      </c>
      <c r="BA1342" s="362" t="e">
        <f t="array" ref="BA1342">IF($X1342, "", INDEX(方音八音反切資料表, $AE1342, $AJ1342))</f>
        <v>#REF!</v>
      </c>
    </row>
    <row r="1343" spans="2:53">
      <c r="B1343" s="307">
        <f t="shared" si="505"/>
        <v>1336</v>
      </c>
      <c r="C1343" s="404" t="e">
        <f>MID(#REF!, B1343, 1)</f>
        <v>#REF!</v>
      </c>
      <c r="D1343" s="312"/>
      <c r="E1343" s="312"/>
      <c r="F1343" s="296"/>
      <c r="G1343" s="418" t="e">
        <f t="shared" si="506"/>
        <v>#REF!</v>
      </c>
      <c r="H1343" s="269" t="e" cm="1">
        <f t="array" ref="H1343">IF( OR($U1343, NOT($V1343), $X1343), "",  $AF1343 &amp; INDEX(中文數值資料表, $AJ1343, 2) &amp; $AC1343)</f>
        <v>#REF!</v>
      </c>
      <c r="I1343" s="332" t="e">
        <f t="shared" si="507"/>
        <v>#REF!</v>
      </c>
      <c r="J1343" s="333" t="e">
        <f t="shared" si="508"/>
        <v>#REF!</v>
      </c>
      <c r="K1343" s="334" t="e">
        <f t="shared" si="509"/>
        <v>#REF!</v>
      </c>
      <c r="L1343" s="335" t="e">
        <f t="shared" si="510"/>
        <v>#REF!</v>
      </c>
      <c r="M1343" s="270" t="e">
        <f t="shared" ca="1" si="511"/>
        <v>#REF!</v>
      </c>
      <c r="N1343" s="270" t="e">
        <f t="shared" ca="1" si="512"/>
        <v>#REF!</v>
      </c>
      <c r="O1343" s="270" t="e">
        <f t="shared" ca="1" si="513"/>
        <v>#REF!</v>
      </c>
      <c r="P1343" s="270" t="e">
        <f t="shared" ca="1" si="529"/>
        <v>#REF!</v>
      </c>
      <c r="Q1343" s="270" t="e">
        <f t="shared" ca="1" si="529"/>
        <v>#REF!</v>
      </c>
      <c r="R1343" s="271" t="e">
        <f t="shared" ca="1" si="515"/>
        <v>#REF!</v>
      </c>
      <c r="S1343" s="271" t="e">
        <f t="shared" ca="1" si="516"/>
        <v>#REF!</v>
      </c>
      <c r="T1343" s="244"/>
      <c r="U1343" s="272" t="b">
        <f t="shared" si="517"/>
        <v>0</v>
      </c>
      <c r="V1343" s="272" t="e">
        <f t="shared" si="518"/>
        <v>#REF!</v>
      </c>
      <c r="W1343" s="272" t="e">
        <f t="shared" si="526"/>
        <v>#REF!</v>
      </c>
      <c r="X1343" s="272" t="e">
        <f t="shared" si="519"/>
        <v>#REF!</v>
      </c>
      <c r="Y1343" s="272" t="e">
        <f t="shared" si="520"/>
        <v>#REF!</v>
      </c>
      <c r="Z1343" s="298"/>
      <c r="AA1343" s="305" t="e">
        <f t="shared" si="521"/>
        <v>#REF!</v>
      </c>
      <c r="AB1343" s="301" t="e" cm="1">
        <f t="array" ref="AB1343">IF( $AA1343="", "", INDEX(聲母資料表, $AA1343, AB$5))</f>
        <v>#REF!</v>
      </c>
      <c r="AC1343" s="301" t="e" cm="1">
        <f t="array" ref="AC1343">IF( $AA1343="", "", INDEX(聲母資料表, $AA1343, AC$5))</f>
        <v>#REF!</v>
      </c>
      <c r="AD1343" s="305" t="e">
        <f t="shared" si="522"/>
        <v>#REF!</v>
      </c>
      <c r="AE1343" s="301" t="e" cm="1">
        <f t="array" ref="AE1343">IF( $X1343, "", INDEX(韻母資料表, AD1343, AE$5))</f>
        <v>#REF!</v>
      </c>
      <c r="AF1343" s="301" t="e" cm="1">
        <f t="array" ref="AF1343">IF( $X1343, "", INDEX(韻母資料表, AE1343, AF$5))</f>
        <v>#REF!</v>
      </c>
      <c r="AG1343" s="298"/>
      <c r="AH1343" s="301" t="e">
        <f t="array" ref="AH1343">IF( $X1343, "", IF( INDEX(韻母資料表, AD1343, $AH$5) = "入聲", TRUE, FALSE) )</f>
        <v>#REF!</v>
      </c>
      <c r="AI1343" s="302" t="e">
        <f t="shared" si="523"/>
        <v>#REF!</v>
      </c>
      <c r="AJ1343" s="302" t="e">
        <f t="shared" si="527"/>
        <v>#REF!</v>
      </c>
      <c r="AK1343" s="362" t="e">
        <f t="array" ref="AK1343">IF( $X1343, "", INDEX(韻母資料表, $AD1343, $AK$5))</f>
        <v>#REF!</v>
      </c>
      <c r="AL1343" s="362" t="e">
        <f t="array" ref="AL1343">IF($X1343, "", INDEX(白話字韻母八聲調資料表, $AE1343, $AJ1343))</f>
        <v>#REF!</v>
      </c>
      <c r="AM1343" s="298"/>
      <c r="AN1343" s="362" t="e" cm="1">
        <f t="array" ref="AN1343">IF($W1343, "", INDEX(聲母資料表, $AA1343, AN$5))</f>
        <v>#REF!</v>
      </c>
      <c r="AO1343" s="367" t="e" cm="1">
        <f t="array" ref="AO1343">IF($X1343, "", INDEX(韻母資料表, $AD1343, AO$5))</f>
        <v>#REF!</v>
      </c>
      <c r="AP1343" s="362" t="e" cm="1">
        <f t="array" ref="AP1343">IF($X1343, "", INDEX(台羅韻母八聲調資料表, $AE1343, $F1343))</f>
        <v>#REF!</v>
      </c>
      <c r="AQ1343" s="298"/>
      <c r="AR1343" s="302" t="e">
        <f t="array" ref="AR1343">IF($W1343, "", INDEX(聲母資料表, $AA1343, $AR$5))</f>
        <v>#REF!</v>
      </c>
      <c r="AS1343" s="303" t="e">
        <f t="array" ref="AS1343">IF($X1343, "", INDEX(韻母資料表, $AD1343, $AS$5))</f>
        <v>#REF!</v>
      </c>
      <c r="AT1343" s="302" t="e">
        <f t="array" ref="AT1343">IF($X1343, "", INDEX(閩拼韻母八聲調資料表, $AE1343, $AJ1343))</f>
        <v>#REF!</v>
      </c>
      <c r="AV1343" s="301" t="b">
        <f t="shared" si="525"/>
        <v>0</v>
      </c>
      <c r="AW1343" s="301" t="str">
        <f>IF( $AV1343, IFERROR( IF(MATCH( $E1343, 顎音化聲母!$H$9:$H$37, 0), TRUE, FALSE), FALSE), "")</f>
        <v/>
      </c>
      <c r="AX1343" s="301" t="str">
        <f t="array" ref="AX1343">IF( AND($AV1343, $AW1343), INDEX(顎音化聲母資料表, MATCH( $D1343 &amp; $E1343, 顎音化聲母!$L$5:$L$136, 0), 3), "")</f>
        <v/>
      </c>
      <c r="AY1343" s="301" t="e">
        <f t="shared" si="524"/>
        <v>#REF!</v>
      </c>
      <c r="AZ1343" s="362" t="e">
        <f t="array" ref="AZ1343">IF($AY1343="", "", IF( $AX1343&lt;&gt;"", $AX1343,INDEX(聲母資料表, $AY1343, $AZ$5)))</f>
        <v>#REF!</v>
      </c>
      <c r="BA1343" s="362" t="e">
        <f t="array" ref="BA1343">IF($X1343, "", INDEX(方音八音反切資料表, $AE1343, $AJ1343))</f>
        <v>#REF!</v>
      </c>
    </row>
    <row r="1344" spans="2:53">
      <c r="B1344" s="307">
        <f t="shared" si="505"/>
        <v>1337</v>
      </c>
      <c r="C1344" s="404" t="e">
        <f>MID(#REF!, B1344, 1)</f>
        <v>#REF!</v>
      </c>
      <c r="D1344" s="312"/>
      <c r="E1344" s="312"/>
      <c r="F1344" s="296"/>
      <c r="G1344" s="418" t="e">
        <f t="shared" si="506"/>
        <v>#REF!</v>
      </c>
      <c r="H1344" s="269" t="e" cm="1">
        <f t="array" ref="H1344">IF( OR($U1344, NOT($V1344), $X1344), "",  $AF1344 &amp; INDEX(中文數值資料表, $AJ1344, 2) &amp; $AC1344)</f>
        <v>#REF!</v>
      </c>
      <c r="I1344" s="332" t="e">
        <f t="shared" si="507"/>
        <v>#REF!</v>
      </c>
      <c r="J1344" s="333" t="e">
        <f t="shared" si="508"/>
        <v>#REF!</v>
      </c>
      <c r="K1344" s="334" t="e">
        <f t="shared" si="509"/>
        <v>#REF!</v>
      </c>
      <c r="L1344" s="335" t="e">
        <f t="shared" si="510"/>
        <v>#REF!</v>
      </c>
      <c r="M1344" s="270" t="e">
        <f t="shared" ca="1" si="511"/>
        <v>#REF!</v>
      </c>
      <c r="N1344" s="270" t="e">
        <f t="shared" ca="1" si="512"/>
        <v>#REF!</v>
      </c>
      <c r="O1344" s="270" t="e">
        <f t="shared" ca="1" si="513"/>
        <v>#REF!</v>
      </c>
      <c r="P1344" s="270" t="e">
        <f t="shared" ca="1" si="529"/>
        <v>#REF!</v>
      </c>
      <c r="Q1344" s="270" t="e">
        <f t="shared" ca="1" si="529"/>
        <v>#REF!</v>
      </c>
      <c r="R1344" s="271" t="e">
        <f t="shared" ca="1" si="515"/>
        <v>#REF!</v>
      </c>
      <c r="S1344" s="271" t="e">
        <f t="shared" ca="1" si="516"/>
        <v>#REF!</v>
      </c>
      <c r="T1344" s="244"/>
      <c r="U1344" s="272" t="b">
        <f t="shared" si="517"/>
        <v>0</v>
      </c>
      <c r="V1344" s="272" t="e">
        <f t="shared" si="518"/>
        <v>#REF!</v>
      </c>
      <c r="W1344" s="272" t="e">
        <f t="shared" si="526"/>
        <v>#REF!</v>
      </c>
      <c r="X1344" s="272" t="e">
        <f t="shared" si="519"/>
        <v>#REF!</v>
      </c>
      <c r="Y1344" s="272" t="e">
        <f t="shared" si="520"/>
        <v>#REF!</v>
      </c>
      <c r="Z1344" s="298"/>
      <c r="AA1344" s="305" t="e">
        <f t="shared" si="521"/>
        <v>#REF!</v>
      </c>
      <c r="AB1344" s="301" t="e" cm="1">
        <f t="array" ref="AB1344">IF( $AA1344="", "", INDEX(聲母資料表, $AA1344, AB$5))</f>
        <v>#REF!</v>
      </c>
      <c r="AC1344" s="301" t="e" cm="1">
        <f t="array" ref="AC1344">IF( $AA1344="", "", INDEX(聲母資料表, $AA1344, AC$5))</f>
        <v>#REF!</v>
      </c>
      <c r="AD1344" s="305" t="e">
        <f t="shared" si="522"/>
        <v>#REF!</v>
      </c>
      <c r="AE1344" s="301" t="e" cm="1">
        <f t="array" ref="AE1344">IF( $X1344, "", INDEX(韻母資料表, AD1344, AE$5))</f>
        <v>#REF!</v>
      </c>
      <c r="AF1344" s="301" t="e" cm="1">
        <f t="array" ref="AF1344">IF( $X1344, "", INDEX(韻母資料表, AE1344, AF$5))</f>
        <v>#REF!</v>
      </c>
      <c r="AG1344" s="298"/>
      <c r="AH1344" s="301" t="e">
        <f t="array" ref="AH1344">IF( $X1344, "", IF( INDEX(韻母資料表, AD1344, $AH$5) = "入聲", TRUE, FALSE) )</f>
        <v>#REF!</v>
      </c>
      <c r="AI1344" s="302" t="e">
        <f t="shared" si="523"/>
        <v>#REF!</v>
      </c>
      <c r="AJ1344" s="302" t="e">
        <f t="shared" si="527"/>
        <v>#REF!</v>
      </c>
      <c r="AK1344" s="362" t="e">
        <f t="array" ref="AK1344">IF( $X1344, "", INDEX(韻母資料表, $AD1344, $AK$5))</f>
        <v>#REF!</v>
      </c>
      <c r="AL1344" s="362" t="e">
        <f t="array" ref="AL1344">IF($X1344, "", INDEX(白話字韻母八聲調資料表, $AE1344, $AJ1344))</f>
        <v>#REF!</v>
      </c>
      <c r="AM1344" s="298"/>
      <c r="AN1344" s="362" t="e" cm="1">
        <f t="array" ref="AN1344">IF($W1344, "", INDEX(聲母資料表, $AA1344, AN$5))</f>
        <v>#REF!</v>
      </c>
      <c r="AO1344" s="367" t="e" cm="1">
        <f t="array" ref="AO1344">IF($X1344, "", INDEX(韻母資料表, $AD1344, AO$5))</f>
        <v>#REF!</v>
      </c>
      <c r="AP1344" s="362" t="e" cm="1">
        <f t="array" ref="AP1344">IF($X1344, "", INDEX(台羅韻母八聲調資料表, $AE1344, $F1344))</f>
        <v>#REF!</v>
      </c>
      <c r="AQ1344" s="298"/>
      <c r="AR1344" s="302" t="e">
        <f t="array" ref="AR1344">IF($W1344, "", INDEX(聲母資料表, $AA1344, $AR$5))</f>
        <v>#REF!</v>
      </c>
      <c r="AS1344" s="303" t="e">
        <f t="array" ref="AS1344">IF($X1344, "", INDEX(韻母資料表, $AD1344, $AS$5))</f>
        <v>#REF!</v>
      </c>
      <c r="AT1344" s="302" t="e">
        <f t="array" ref="AT1344">IF($X1344, "", INDEX(閩拼韻母八聲調資料表, $AE1344, $AJ1344))</f>
        <v>#REF!</v>
      </c>
      <c r="AV1344" s="301" t="b">
        <f t="shared" si="525"/>
        <v>0</v>
      </c>
      <c r="AW1344" s="301" t="str">
        <f>IF( $AV1344, IFERROR( IF(MATCH( $E1344, 顎音化聲母!$H$9:$H$37, 0), TRUE, FALSE), FALSE), "")</f>
        <v/>
      </c>
      <c r="AX1344" s="301" t="str">
        <f t="array" ref="AX1344">IF( AND($AV1344, $AW1344), INDEX(顎音化聲母資料表, MATCH( $D1344 &amp; $E1344, 顎音化聲母!$L$5:$L$136, 0), 3), "")</f>
        <v/>
      </c>
      <c r="AY1344" s="301" t="e">
        <f t="shared" si="524"/>
        <v>#REF!</v>
      </c>
      <c r="AZ1344" s="362" t="e">
        <f t="array" ref="AZ1344">IF($AY1344="", "", IF( $AX1344&lt;&gt;"", $AX1344,INDEX(聲母資料表, $AY1344, $AZ$5)))</f>
        <v>#REF!</v>
      </c>
      <c r="BA1344" s="362" t="e">
        <f t="array" ref="BA1344">IF($X1344, "", INDEX(方音八音反切資料表, $AE1344, $AJ1344))</f>
        <v>#REF!</v>
      </c>
    </row>
    <row r="1345" spans="2:53">
      <c r="B1345" s="307">
        <f t="shared" si="505"/>
        <v>1338</v>
      </c>
      <c r="C1345" s="404" t="e">
        <f>MID(#REF!, B1345, 1)</f>
        <v>#REF!</v>
      </c>
      <c r="D1345" s="312"/>
      <c r="E1345" s="312"/>
      <c r="F1345" s="296"/>
      <c r="G1345" s="418" t="e">
        <f t="shared" si="506"/>
        <v>#REF!</v>
      </c>
      <c r="H1345" s="269" t="e" cm="1">
        <f t="array" ref="H1345">IF( OR($U1345, NOT($V1345), $X1345), "",  $AF1345 &amp; INDEX(中文數值資料表, $AJ1345, 2) &amp; $AC1345)</f>
        <v>#REF!</v>
      </c>
      <c r="I1345" s="332" t="e">
        <f t="shared" si="507"/>
        <v>#REF!</v>
      </c>
      <c r="J1345" s="333" t="e">
        <f t="shared" si="508"/>
        <v>#REF!</v>
      </c>
      <c r="K1345" s="334" t="e">
        <f t="shared" si="509"/>
        <v>#REF!</v>
      </c>
      <c r="L1345" s="335" t="e">
        <f t="shared" si="510"/>
        <v>#REF!</v>
      </c>
      <c r="M1345" s="270" t="e">
        <f t="shared" ca="1" si="511"/>
        <v>#REF!</v>
      </c>
      <c r="N1345" s="270" t="e">
        <f t="shared" ca="1" si="512"/>
        <v>#REF!</v>
      </c>
      <c r="O1345" s="270" t="e">
        <f t="shared" ca="1" si="513"/>
        <v>#REF!</v>
      </c>
      <c r="P1345" s="270" t="e">
        <f t="shared" ca="1" si="529"/>
        <v>#REF!</v>
      </c>
      <c r="Q1345" s="270" t="e">
        <f t="shared" ca="1" si="529"/>
        <v>#REF!</v>
      </c>
      <c r="R1345" s="271" t="e">
        <f t="shared" ca="1" si="515"/>
        <v>#REF!</v>
      </c>
      <c r="S1345" s="271" t="e">
        <f t="shared" ca="1" si="516"/>
        <v>#REF!</v>
      </c>
      <c r="T1345" s="244"/>
      <c r="U1345" s="272" t="b">
        <f t="shared" si="517"/>
        <v>0</v>
      </c>
      <c r="V1345" s="272" t="e">
        <f t="shared" si="518"/>
        <v>#REF!</v>
      </c>
      <c r="W1345" s="272" t="e">
        <f t="shared" si="526"/>
        <v>#REF!</v>
      </c>
      <c r="X1345" s="272" t="e">
        <f t="shared" si="519"/>
        <v>#REF!</v>
      </c>
      <c r="Y1345" s="272" t="e">
        <f t="shared" si="520"/>
        <v>#REF!</v>
      </c>
      <c r="Z1345" s="298"/>
      <c r="AA1345" s="305" t="e">
        <f t="shared" si="521"/>
        <v>#REF!</v>
      </c>
      <c r="AB1345" s="301" t="e" cm="1">
        <f t="array" ref="AB1345">IF( $AA1345="", "", INDEX(聲母資料表, $AA1345, AB$5))</f>
        <v>#REF!</v>
      </c>
      <c r="AC1345" s="301" t="e" cm="1">
        <f t="array" ref="AC1345">IF( $AA1345="", "", INDEX(聲母資料表, $AA1345, AC$5))</f>
        <v>#REF!</v>
      </c>
      <c r="AD1345" s="305" t="e">
        <f t="shared" si="522"/>
        <v>#REF!</v>
      </c>
      <c r="AE1345" s="301" t="e" cm="1">
        <f t="array" ref="AE1345">IF( $X1345, "", INDEX(韻母資料表, AD1345, AE$5))</f>
        <v>#REF!</v>
      </c>
      <c r="AF1345" s="301" t="e" cm="1">
        <f t="array" ref="AF1345">IF( $X1345, "", INDEX(韻母資料表, AE1345, AF$5))</f>
        <v>#REF!</v>
      </c>
      <c r="AG1345" s="298"/>
      <c r="AH1345" s="301" t="e">
        <f t="array" ref="AH1345">IF( $X1345, "", IF( INDEX(韻母資料表, AD1345, $AH$5) = "入聲", TRUE, FALSE) )</f>
        <v>#REF!</v>
      </c>
      <c r="AI1345" s="302" t="e">
        <f t="shared" si="523"/>
        <v>#REF!</v>
      </c>
      <c r="AJ1345" s="302" t="e">
        <f t="shared" si="527"/>
        <v>#REF!</v>
      </c>
      <c r="AK1345" s="362" t="e">
        <f t="array" ref="AK1345">IF( $X1345, "", INDEX(韻母資料表, $AD1345, $AK$5))</f>
        <v>#REF!</v>
      </c>
      <c r="AL1345" s="362" t="e">
        <f t="array" ref="AL1345">IF($X1345, "", INDEX(白話字韻母八聲調資料表, $AE1345, $AJ1345))</f>
        <v>#REF!</v>
      </c>
      <c r="AM1345" s="298"/>
      <c r="AN1345" s="362" t="e" cm="1">
        <f t="array" ref="AN1345">IF($W1345, "", INDEX(聲母資料表, $AA1345, AN$5))</f>
        <v>#REF!</v>
      </c>
      <c r="AO1345" s="367" t="e" cm="1">
        <f t="array" ref="AO1345">IF($X1345, "", INDEX(韻母資料表, $AD1345, AO$5))</f>
        <v>#REF!</v>
      </c>
      <c r="AP1345" s="362" t="e" cm="1">
        <f t="array" ref="AP1345">IF($X1345, "", INDEX(台羅韻母八聲調資料表, $AE1345, $F1345))</f>
        <v>#REF!</v>
      </c>
      <c r="AQ1345" s="298"/>
      <c r="AR1345" s="302" t="e">
        <f t="array" ref="AR1345">IF($W1345, "", INDEX(聲母資料表, $AA1345, $AR$5))</f>
        <v>#REF!</v>
      </c>
      <c r="AS1345" s="303" t="e">
        <f t="array" ref="AS1345">IF($X1345, "", INDEX(韻母資料表, $AD1345, $AS$5))</f>
        <v>#REF!</v>
      </c>
      <c r="AT1345" s="302" t="e">
        <f t="array" ref="AT1345">IF($X1345, "", INDEX(閩拼韻母八聲調資料表, $AE1345, $AJ1345))</f>
        <v>#REF!</v>
      </c>
      <c r="AV1345" s="301" t="b">
        <f t="shared" si="525"/>
        <v>0</v>
      </c>
      <c r="AW1345" s="301" t="str">
        <f>IF( $AV1345, IFERROR( IF(MATCH( $E1345, 顎音化聲母!$H$9:$H$37, 0), TRUE, FALSE), FALSE), "")</f>
        <v/>
      </c>
      <c r="AX1345" s="301" t="str">
        <f t="array" ref="AX1345">IF( AND($AV1345, $AW1345), INDEX(顎音化聲母資料表, MATCH( $D1345 &amp; $E1345, 顎音化聲母!$L$5:$L$136, 0), 3), "")</f>
        <v/>
      </c>
      <c r="AY1345" s="301" t="e">
        <f t="shared" si="524"/>
        <v>#REF!</v>
      </c>
      <c r="AZ1345" s="362" t="e">
        <f t="array" ref="AZ1345">IF($AY1345="", "", IF( $AX1345&lt;&gt;"", $AX1345,INDEX(聲母資料表, $AY1345, $AZ$5)))</f>
        <v>#REF!</v>
      </c>
      <c r="BA1345" s="362" t="e">
        <f t="array" ref="BA1345">IF($X1345, "", INDEX(方音八音反切資料表, $AE1345, $AJ1345))</f>
        <v>#REF!</v>
      </c>
    </row>
    <row r="1346" spans="2:53">
      <c r="B1346" s="307">
        <f t="shared" si="505"/>
        <v>1339</v>
      </c>
      <c r="C1346" s="404" t="e">
        <f>MID(#REF!, B1346, 1)</f>
        <v>#REF!</v>
      </c>
      <c r="D1346" s="312"/>
      <c r="E1346" s="312"/>
      <c r="F1346" s="296"/>
      <c r="G1346" s="418" t="e">
        <f t="shared" si="506"/>
        <v>#REF!</v>
      </c>
      <c r="H1346" s="269" t="e" cm="1">
        <f t="array" ref="H1346">IF( OR($U1346, NOT($V1346), $X1346), "",  $AF1346 &amp; INDEX(中文數值資料表, $AJ1346, 2) &amp; $AC1346)</f>
        <v>#REF!</v>
      </c>
      <c r="I1346" s="332" t="e">
        <f t="shared" si="507"/>
        <v>#REF!</v>
      </c>
      <c r="J1346" s="333" t="e">
        <f t="shared" si="508"/>
        <v>#REF!</v>
      </c>
      <c r="K1346" s="334" t="e">
        <f t="shared" si="509"/>
        <v>#REF!</v>
      </c>
      <c r="L1346" s="335" t="e">
        <f t="shared" si="510"/>
        <v>#REF!</v>
      </c>
      <c r="M1346" s="270" t="e">
        <f t="shared" ca="1" si="511"/>
        <v>#REF!</v>
      </c>
      <c r="N1346" s="270" t="e">
        <f t="shared" ca="1" si="512"/>
        <v>#REF!</v>
      </c>
      <c r="O1346" s="270" t="e">
        <f t="shared" ca="1" si="513"/>
        <v>#REF!</v>
      </c>
      <c r="P1346" s="270" t="e">
        <f t="shared" ca="1" si="529"/>
        <v>#REF!</v>
      </c>
      <c r="Q1346" s="270" t="e">
        <f t="shared" ca="1" si="529"/>
        <v>#REF!</v>
      </c>
      <c r="R1346" s="271" t="e">
        <f t="shared" ca="1" si="515"/>
        <v>#REF!</v>
      </c>
      <c r="S1346" s="271" t="e">
        <f t="shared" ca="1" si="516"/>
        <v>#REF!</v>
      </c>
      <c r="T1346" s="244"/>
      <c r="U1346" s="272" t="b">
        <f t="shared" si="517"/>
        <v>0</v>
      </c>
      <c r="V1346" s="272" t="e">
        <f t="shared" si="518"/>
        <v>#REF!</v>
      </c>
      <c r="W1346" s="272" t="e">
        <f t="shared" si="526"/>
        <v>#REF!</v>
      </c>
      <c r="X1346" s="272" t="e">
        <f t="shared" si="519"/>
        <v>#REF!</v>
      </c>
      <c r="Y1346" s="272" t="e">
        <f t="shared" si="520"/>
        <v>#REF!</v>
      </c>
      <c r="Z1346" s="298"/>
      <c r="AA1346" s="305" t="e">
        <f t="shared" si="521"/>
        <v>#REF!</v>
      </c>
      <c r="AB1346" s="301" t="e" cm="1">
        <f t="array" ref="AB1346">IF( $AA1346="", "", INDEX(聲母資料表, $AA1346, AB$5))</f>
        <v>#REF!</v>
      </c>
      <c r="AC1346" s="301" t="e" cm="1">
        <f t="array" ref="AC1346">IF( $AA1346="", "", INDEX(聲母資料表, $AA1346, AC$5))</f>
        <v>#REF!</v>
      </c>
      <c r="AD1346" s="305" t="e">
        <f t="shared" si="522"/>
        <v>#REF!</v>
      </c>
      <c r="AE1346" s="301" t="e" cm="1">
        <f t="array" ref="AE1346">IF( $X1346, "", INDEX(韻母資料表, AD1346, AE$5))</f>
        <v>#REF!</v>
      </c>
      <c r="AF1346" s="301" t="e" cm="1">
        <f t="array" ref="AF1346">IF( $X1346, "", INDEX(韻母資料表, AE1346, AF$5))</f>
        <v>#REF!</v>
      </c>
      <c r="AG1346" s="298"/>
      <c r="AH1346" s="301" t="e">
        <f t="array" ref="AH1346">IF( $X1346, "", IF( INDEX(韻母資料表, AD1346, $AH$5) = "入聲", TRUE, FALSE) )</f>
        <v>#REF!</v>
      </c>
      <c r="AI1346" s="302" t="e">
        <f t="shared" si="523"/>
        <v>#REF!</v>
      </c>
      <c r="AJ1346" s="302" t="e">
        <f t="shared" si="527"/>
        <v>#REF!</v>
      </c>
      <c r="AK1346" s="362" t="e">
        <f t="array" ref="AK1346">IF( $X1346, "", INDEX(韻母資料表, $AD1346, $AK$5))</f>
        <v>#REF!</v>
      </c>
      <c r="AL1346" s="362" t="e">
        <f t="array" ref="AL1346">IF($X1346, "", INDEX(白話字韻母八聲調資料表, $AE1346, $AJ1346))</f>
        <v>#REF!</v>
      </c>
      <c r="AM1346" s="298"/>
      <c r="AN1346" s="362" t="e" cm="1">
        <f t="array" ref="AN1346">IF($W1346, "", INDEX(聲母資料表, $AA1346, AN$5))</f>
        <v>#REF!</v>
      </c>
      <c r="AO1346" s="367" t="e" cm="1">
        <f t="array" ref="AO1346">IF($X1346, "", INDEX(韻母資料表, $AD1346, AO$5))</f>
        <v>#REF!</v>
      </c>
      <c r="AP1346" s="362" t="e" cm="1">
        <f t="array" ref="AP1346">IF($X1346, "", INDEX(台羅韻母八聲調資料表, $AE1346, $F1346))</f>
        <v>#REF!</v>
      </c>
      <c r="AQ1346" s="298"/>
      <c r="AR1346" s="302" t="e">
        <f t="array" ref="AR1346">IF($W1346, "", INDEX(聲母資料表, $AA1346, $AR$5))</f>
        <v>#REF!</v>
      </c>
      <c r="AS1346" s="303" t="e">
        <f t="array" ref="AS1346">IF($X1346, "", INDEX(韻母資料表, $AD1346, $AS$5))</f>
        <v>#REF!</v>
      </c>
      <c r="AT1346" s="302" t="e">
        <f t="array" ref="AT1346">IF($X1346, "", INDEX(閩拼韻母八聲調資料表, $AE1346, $AJ1346))</f>
        <v>#REF!</v>
      </c>
      <c r="AV1346" s="301" t="b">
        <f t="shared" si="525"/>
        <v>0</v>
      </c>
      <c r="AW1346" s="301" t="str">
        <f>IF( $AV1346, IFERROR( IF(MATCH( $E1346, 顎音化聲母!$H$9:$H$37, 0), TRUE, FALSE), FALSE), "")</f>
        <v/>
      </c>
      <c r="AX1346" s="301" t="str">
        <f t="array" ref="AX1346">IF( AND($AV1346, $AW1346), INDEX(顎音化聲母資料表, MATCH( $D1346 &amp; $E1346, 顎音化聲母!$L$5:$L$136, 0), 3), "")</f>
        <v/>
      </c>
      <c r="AY1346" s="301" t="e">
        <f t="shared" si="524"/>
        <v>#REF!</v>
      </c>
      <c r="AZ1346" s="362" t="e">
        <f t="array" ref="AZ1346">IF($AY1346="", "", IF( $AX1346&lt;&gt;"", $AX1346,INDEX(聲母資料表, $AY1346, $AZ$5)))</f>
        <v>#REF!</v>
      </c>
      <c r="BA1346" s="362" t="e">
        <f t="array" ref="BA1346">IF($X1346, "", INDEX(方音八音反切資料表, $AE1346, $AJ1346))</f>
        <v>#REF!</v>
      </c>
    </row>
    <row r="1347" spans="2:53">
      <c r="B1347" s="307">
        <f t="shared" si="505"/>
        <v>1340</v>
      </c>
      <c r="C1347" s="404" t="e">
        <f>MID(#REF!, B1347, 1)</f>
        <v>#REF!</v>
      </c>
      <c r="D1347" s="312"/>
      <c r="E1347" s="312"/>
      <c r="F1347" s="296"/>
      <c r="G1347" s="418" t="e">
        <f t="shared" si="506"/>
        <v>#REF!</v>
      </c>
      <c r="H1347" s="269" t="e" cm="1">
        <f t="array" ref="H1347">IF( OR($U1347, NOT($V1347), $X1347), "",  $AF1347 &amp; INDEX(中文數值資料表, $AJ1347, 2) &amp; $AC1347)</f>
        <v>#REF!</v>
      </c>
      <c r="I1347" s="332" t="e">
        <f t="shared" si="507"/>
        <v>#REF!</v>
      </c>
      <c r="J1347" s="333" t="e">
        <f t="shared" si="508"/>
        <v>#REF!</v>
      </c>
      <c r="K1347" s="334" t="e">
        <f t="shared" si="509"/>
        <v>#REF!</v>
      </c>
      <c r="L1347" s="335" t="e">
        <f t="shared" si="510"/>
        <v>#REF!</v>
      </c>
      <c r="M1347" s="270" t="e">
        <f t="shared" ca="1" si="511"/>
        <v>#REF!</v>
      </c>
      <c r="N1347" s="270" t="e">
        <f t="shared" ca="1" si="512"/>
        <v>#REF!</v>
      </c>
      <c r="O1347" s="270" t="e">
        <f t="shared" ca="1" si="513"/>
        <v>#REF!</v>
      </c>
      <c r="P1347" s="270" t="e">
        <f t="shared" ca="1" si="529"/>
        <v>#REF!</v>
      </c>
      <c r="Q1347" s="270" t="e">
        <f t="shared" ca="1" si="529"/>
        <v>#REF!</v>
      </c>
      <c r="R1347" s="271" t="e">
        <f t="shared" ca="1" si="515"/>
        <v>#REF!</v>
      </c>
      <c r="S1347" s="271" t="e">
        <f t="shared" ca="1" si="516"/>
        <v>#REF!</v>
      </c>
      <c r="T1347" s="244"/>
      <c r="U1347" s="272" t="b">
        <f t="shared" si="517"/>
        <v>0</v>
      </c>
      <c r="V1347" s="272" t="e">
        <f t="shared" si="518"/>
        <v>#REF!</v>
      </c>
      <c r="W1347" s="272" t="e">
        <f t="shared" si="526"/>
        <v>#REF!</v>
      </c>
      <c r="X1347" s="272" t="e">
        <f t="shared" si="519"/>
        <v>#REF!</v>
      </c>
      <c r="Y1347" s="272" t="e">
        <f t="shared" si="520"/>
        <v>#REF!</v>
      </c>
      <c r="Z1347" s="298"/>
      <c r="AA1347" s="305" t="e">
        <f t="shared" si="521"/>
        <v>#REF!</v>
      </c>
      <c r="AB1347" s="301" t="e" cm="1">
        <f t="array" ref="AB1347">IF( $AA1347="", "", INDEX(聲母資料表, $AA1347, AB$5))</f>
        <v>#REF!</v>
      </c>
      <c r="AC1347" s="301" t="e" cm="1">
        <f t="array" ref="AC1347">IF( $AA1347="", "", INDEX(聲母資料表, $AA1347, AC$5))</f>
        <v>#REF!</v>
      </c>
      <c r="AD1347" s="305" t="e">
        <f t="shared" si="522"/>
        <v>#REF!</v>
      </c>
      <c r="AE1347" s="301" t="e" cm="1">
        <f t="array" ref="AE1347">IF( $X1347, "", INDEX(韻母資料表, AD1347, AE$5))</f>
        <v>#REF!</v>
      </c>
      <c r="AF1347" s="301" t="e" cm="1">
        <f t="array" ref="AF1347">IF( $X1347, "", INDEX(韻母資料表, AE1347, AF$5))</f>
        <v>#REF!</v>
      </c>
      <c r="AG1347" s="298"/>
      <c r="AH1347" s="301" t="e">
        <f t="array" ref="AH1347">IF( $X1347, "", IF( INDEX(韻母資料表, AD1347, $AH$5) = "入聲", TRUE, FALSE) )</f>
        <v>#REF!</v>
      </c>
      <c r="AI1347" s="302" t="e">
        <f t="shared" si="523"/>
        <v>#REF!</v>
      </c>
      <c r="AJ1347" s="302" t="e">
        <f t="shared" si="527"/>
        <v>#REF!</v>
      </c>
      <c r="AK1347" s="362" t="e">
        <f t="array" ref="AK1347">IF( $X1347, "", INDEX(韻母資料表, $AD1347, $AK$5))</f>
        <v>#REF!</v>
      </c>
      <c r="AL1347" s="362" t="e">
        <f t="array" ref="AL1347">IF($X1347, "", INDEX(白話字韻母八聲調資料表, $AE1347, $AJ1347))</f>
        <v>#REF!</v>
      </c>
      <c r="AM1347" s="298"/>
      <c r="AN1347" s="362" t="e" cm="1">
        <f t="array" ref="AN1347">IF($W1347, "", INDEX(聲母資料表, $AA1347, AN$5))</f>
        <v>#REF!</v>
      </c>
      <c r="AO1347" s="367" t="e" cm="1">
        <f t="array" ref="AO1347">IF($X1347, "", INDEX(韻母資料表, $AD1347, AO$5))</f>
        <v>#REF!</v>
      </c>
      <c r="AP1347" s="362" t="e" cm="1">
        <f t="array" ref="AP1347">IF($X1347, "", INDEX(台羅韻母八聲調資料表, $AE1347, $F1347))</f>
        <v>#REF!</v>
      </c>
      <c r="AQ1347" s="298"/>
      <c r="AR1347" s="302" t="e">
        <f t="array" ref="AR1347">IF($W1347, "", INDEX(聲母資料表, $AA1347, $AR$5))</f>
        <v>#REF!</v>
      </c>
      <c r="AS1347" s="303" t="e">
        <f t="array" ref="AS1347">IF($X1347, "", INDEX(韻母資料表, $AD1347, $AS$5))</f>
        <v>#REF!</v>
      </c>
      <c r="AT1347" s="302" t="e">
        <f t="array" ref="AT1347">IF($X1347, "", INDEX(閩拼韻母八聲調資料表, $AE1347, $AJ1347))</f>
        <v>#REF!</v>
      </c>
      <c r="AV1347" s="301" t="b">
        <f t="shared" si="525"/>
        <v>0</v>
      </c>
      <c r="AW1347" s="301" t="str">
        <f>IF( $AV1347, IFERROR( IF(MATCH( $E1347, 顎音化聲母!$H$9:$H$37, 0), TRUE, FALSE), FALSE), "")</f>
        <v/>
      </c>
      <c r="AX1347" s="301" t="str">
        <f t="array" ref="AX1347">IF( AND($AV1347, $AW1347), INDEX(顎音化聲母資料表, MATCH( $D1347 &amp; $E1347, 顎音化聲母!$L$5:$L$136, 0), 3), "")</f>
        <v/>
      </c>
      <c r="AY1347" s="301" t="e">
        <f t="shared" si="524"/>
        <v>#REF!</v>
      </c>
      <c r="AZ1347" s="362" t="e">
        <f t="array" ref="AZ1347">IF($AY1347="", "", IF( $AX1347&lt;&gt;"", $AX1347,INDEX(聲母資料表, $AY1347, $AZ$5)))</f>
        <v>#REF!</v>
      </c>
      <c r="BA1347" s="362" t="e">
        <f t="array" ref="BA1347">IF($X1347, "", INDEX(方音八音反切資料表, $AE1347, $AJ1347))</f>
        <v>#REF!</v>
      </c>
    </row>
    <row r="1348" spans="2:53">
      <c r="B1348" s="307">
        <f t="shared" si="505"/>
        <v>1341</v>
      </c>
      <c r="C1348" s="404" t="e">
        <f>MID(#REF!, B1348, 1)</f>
        <v>#REF!</v>
      </c>
      <c r="D1348" s="312"/>
      <c r="E1348" s="312"/>
      <c r="F1348" s="296"/>
      <c r="G1348" s="418" t="e">
        <f t="shared" si="506"/>
        <v>#REF!</v>
      </c>
      <c r="H1348" s="269" t="e" cm="1">
        <f t="array" ref="H1348">IF( OR($U1348, NOT($V1348), $X1348), "",  $AF1348 &amp; INDEX(中文數值資料表, $AJ1348, 2) &amp; $AC1348)</f>
        <v>#REF!</v>
      </c>
      <c r="I1348" s="332" t="e">
        <f t="shared" si="507"/>
        <v>#REF!</v>
      </c>
      <c r="J1348" s="333" t="e">
        <f t="shared" si="508"/>
        <v>#REF!</v>
      </c>
      <c r="K1348" s="334" t="e">
        <f t="shared" si="509"/>
        <v>#REF!</v>
      </c>
      <c r="L1348" s="335" t="e">
        <f t="shared" si="510"/>
        <v>#REF!</v>
      </c>
      <c r="M1348" s="270" t="e">
        <f t="shared" ca="1" si="511"/>
        <v>#REF!</v>
      </c>
      <c r="N1348" s="270" t="e">
        <f t="shared" ca="1" si="512"/>
        <v>#REF!</v>
      </c>
      <c r="O1348" s="270" t="e">
        <f t="shared" ca="1" si="513"/>
        <v>#REF!</v>
      </c>
      <c r="P1348" s="270" t="e">
        <f t="shared" ref="P1348:Q1367" ca="1" si="530">IF( $U1348, ($C1348 &amp; CHAR(10)), IF($C1348=CHAR(10), (CHAR(10) &amp; "&lt;/p&gt;" &amp; CHAR(10) &amp; "&lt;p&gt;" &amp; CHAR(10)), "&lt;ruby&gt;" &amp; $C1348 &amp; "&lt;rt&gt;" &amp; INDIRECT( ADDRESS(ROW(), COLUMN() - $P$5) ) &amp; "&lt;/rt&gt;&lt;/ruby&gt;" &amp; CHAR(10)))</f>
        <v>#REF!</v>
      </c>
      <c r="Q1348" s="270" t="e">
        <f t="shared" ca="1" si="530"/>
        <v>#REF!</v>
      </c>
      <c r="R1348" s="271" t="e">
        <f t="shared" ca="1" si="515"/>
        <v>#REF!</v>
      </c>
      <c r="S1348" s="271" t="e">
        <f t="shared" ca="1" si="516"/>
        <v>#REF!</v>
      </c>
      <c r="T1348" s="244"/>
      <c r="U1348" s="272" t="b">
        <f t="shared" si="517"/>
        <v>0</v>
      </c>
      <c r="V1348" s="272" t="e">
        <f t="shared" si="518"/>
        <v>#REF!</v>
      </c>
      <c r="W1348" s="272" t="e">
        <f t="shared" si="526"/>
        <v>#REF!</v>
      </c>
      <c r="X1348" s="272" t="e">
        <f t="shared" si="519"/>
        <v>#REF!</v>
      </c>
      <c r="Y1348" s="272" t="e">
        <f t="shared" si="520"/>
        <v>#REF!</v>
      </c>
      <c r="Z1348" s="298"/>
      <c r="AA1348" s="305" t="e">
        <f t="shared" si="521"/>
        <v>#REF!</v>
      </c>
      <c r="AB1348" s="301" t="e" cm="1">
        <f t="array" ref="AB1348">IF( $AA1348="", "", INDEX(聲母資料表, $AA1348, AB$5))</f>
        <v>#REF!</v>
      </c>
      <c r="AC1348" s="301" t="e" cm="1">
        <f t="array" ref="AC1348">IF( $AA1348="", "", INDEX(聲母資料表, $AA1348, AC$5))</f>
        <v>#REF!</v>
      </c>
      <c r="AD1348" s="305" t="e">
        <f t="shared" si="522"/>
        <v>#REF!</v>
      </c>
      <c r="AE1348" s="301" t="e" cm="1">
        <f t="array" ref="AE1348">IF( $X1348, "", INDEX(韻母資料表, AD1348, AE$5))</f>
        <v>#REF!</v>
      </c>
      <c r="AF1348" s="301" t="e" cm="1">
        <f t="array" ref="AF1348">IF( $X1348, "", INDEX(韻母資料表, AE1348, AF$5))</f>
        <v>#REF!</v>
      </c>
      <c r="AG1348" s="298"/>
      <c r="AH1348" s="301" t="e">
        <f t="array" ref="AH1348">IF( $X1348, "", IF( INDEX(韻母資料表, AD1348, $AH$5) = "入聲", TRUE, FALSE) )</f>
        <v>#REF!</v>
      </c>
      <c r="AI1348" s="302" t="e">
        <f t="shared" si="523"/>
        <v>#REF!</v>
      </c>
      <c r="AJ1348" s="302" t="e">
        <f t="shared" si="527"/>
        <v>#REF!</v>
      </c>
      <c r="AK1348" s="362" t="e">
        <f t="array" ref="AK1348">IF( $X1348, "", INDEX(韻母資料表, $AD1348, $AK$5))</f>
        <v>#REF!</v>
      </c>
      <c r="AL1348" s="362" t="e">
        <f t="array" ref="AL1348">IF($X1348, "", INDEX(白話字韻母八聲調資料表, $AE1348, $AJ1348))</f>
        <v>#REF!</v>
      </c>
      <c r="AM1348" s="298"/>
      <c r="AN1348" s="362" t="e" cm="1">
        <f t="array" ref="AN1348">IF($W1348, "", INDEX(聲母資料表, $AA1348, AN$5))</f>
        <v>#REF!</v>
      </c>
      <c r="AO1348" s="367" t="e" cm="1">
        <f t="array" ref="AO1348">IF($X1348, "", INDEX(韻母資料表, $AD1348, AO$5))</f>
        <v>#REF!</v>
      </c>
      <c r="AP1348" s="362" t="e" cm="1">
        <f t="array" ref="AP1348">IF($X1348, "", INDEX(台羅韻母八聲調資料表, $AE1348, $F1348))</f>
        <v>#REF!</v>
      </c>
      <c r="AQ1348" s="298"/>
      <c r="AR1348" s="302" t="e">
        <f t="array" ref="AR1348">IF($W1348, "", INDEX(聲母資料表, $AA1348, $AR$5))</f>
        <v>#REF!</v>
      </c>
      <c r="AS1348" s="303" t="e">
        <f t="array" ref="AS1348">IF($X1348, "", INDEX(韻母資料表, $AD1348, $AS$5))</f>
        <v>#REF!</v>
      </c>
      <c r="AT1348" s="302" t="e">
        <f t="array" ref="AT1348">IF($X1348, "", INDEX(閩拼韻母八聲調資料表, $AE1348, $AJ1348))</f>
        <v>#REF!</v>
      </c>
      <c r="AV1348" s="301" t="b">
        <f t="shared" si="525"/>
        <v>0</v>
      </c>
      <c r="AW1348" s="301" t="str">
        <f>IF( $AV1348, IFERROR( IF(MATCH( $E1348, 顎音化聲母!$H$9:$H$37, 0), TRUE, FALSE), FALSE), "")</f>
        <v/>
      </c>
      <c r="AX1348" s="301" t="str">
        <f t="array" ref="AX1348">IF( AND($AV1348, $AW1348), INDEX(顎音化聲母資料表, MATCH( $D1348 &amp; $E1348, 顎音化聲母!$L$5:$L$136, 0), 3), "")</f>
        <v/>
      </c>
      <c r="AY1348" s="301" t="e">
        <f t="shared" si="524"/>
        <v>#REF!</v>
      </c>
      <c r="AZ1348" s="362" t="e">
        <f t="array" ref="AZ1348">IF($AY1348="", "", IF( $AX1348&lt;&gt;"", $AX1348,INDEX(聲母資料表, $AY1348, $AZ$5)))</f>
        <v>#REF!</v>
      </c>
      <c r="BA1348" s="362" t="e">
        <f t="array" ref="BA1348">IF($X1348, "", INDEX(方音八音反切資料表, $AE1348, $AJ1348))</f>
        <v>#REF!</v>
      </c>
    </row>
    <row r="1349" spans="2:53">
      <c r="B1349" s="307">
        <f t="shared" si="505"/>
        <v>1342</v>
      </c>
      <c r="C1349" s="404" t="e">
        <f>MID(#REF!, B1349, 1)</f>
        <v>#REF!</v>
      </c>
      <c r="D1349" s="312"/>
      <c r="E1349" s="312"/>
      <c r="F1349" s="296"/>
      <c r="G1349" s="418" t="e">
        <f t="shared" si="506"/>
        <v>#REF!</v>
      </c>
      <c r="H1349" s="269" t="e" cm="1">
        <f t="array" ref="H1349">IF( OR($U1349, NOT($V1349), $X1349), "",  $AF1349 &amp; INDEX(中文數值資料表, $AJ1349, 2) &amp; $AC1349)</f>
        <v>#REF!</v>
      </c>
      <c r="I1349" s="332" t="e">
        <f t="shared" si="507"/>
        <v>#REF!</v>
      </c>
      <c r="J1349" s="333" t="e">
        <f t="shared" si="508"/>
        <v>#REF!</v>
      </c>
      <c r="K1349" s="334" t="e">
        <f t="shared" si="509"/>
        <v>#REF!</v>
      </c>
      <c r="L1349" s="335" t="e">
        <f t="shared" si="510"/>
        <v>#REF!</v>
      </c>
      <c r="M1349" s="270" t="e">
        <f t="shared" ca="1" si="511"/>
        <v>#REF!</v>
      </c>
      <c r="N1349" s="270" t="e">
        <f t="shared" ca="1" si="512"/>
        <v>#REF!</v>
      </c>
      <c r="O1349" s="270" t="e">
        <f t="shared" ca="1" si="513"/>
        <v>#REF!</v>
      </c>
      <c r="P1349" s="270" t="e">
        <f t="shared" ca="1" si="530"/>
        <v>#REF!</v>
      </c>
      <c r="Q1349" s="270" t="e">
        <f t="shared" ca="1" si="530"/>
        <v>#REF!</v>
      </c>
      <c r="R1349" s="271" t="e">
        <f t="shared" ca="1" si="515"/>
        <v>#REF!</v>
      </c>
      <c r="S1349" s="271" t="e">
        <f t="shared" ca="1" si="516"/>
        <v>#REF!</v>
      </c>
      <c r="T1349" s="244"/>
      <c r="U1349" s="272" t="b">
        <f t="shared" si="517"/>
        <v>0</v>
      </c>
      <c r="V1349" s="272" t="e">
        <f t="shared" si="518"/>
        <v>#REF!</v>
      </c>
      <c r="W1349" s="272" t="e">
        <f t="shared" si="526"/>
        <v>#REF!</v>
      </c>
      <c r="X1349" s="272" t="e">
        <f t="shared" si="519"/>
        <v>#REF!</v>
      </c>
      <c r="Y1349" s="272" t="e">
        <f t="shared" si="520"/>
        <v>#REF!</v>
      </c>
      <c r="Z1349" s="298"/>
      <c r="AA1349" s="305" t="e">
        <f t="shared" si="521"/>
        <v>#REF!</v>
      </c>
      <c r="AB1349" s="301" t="e" cm="1">
        <f t="array" ref="AB1349">IF( $AA1349="", "", INDEX(聲母資料表, $AA1349, AB$5))</f>
        <v>#REF!</v>
      </c>
      <c r="AC1349" s="301" t="e" cm="1">
        <f t="array" ref="AC1349">IF( $AA1349="", "", INDEX(聲母資料表, $AA1349, AC$5))</f>
        <v>#REF!</v>
      </c>
      <c r="AD1349" s="305" t="e">
        <f t="shared" si="522"/>
        <v>#REF!</v>
      </c>
      <c r="AE1349" s="301" t="e" cm="1">
        <f t="array" ref="AE1349">IF( $X1349, "", INDEX(韻母資料表, AD1349, AE$5))</f>
        <v>#REF!</v>
      </c>
      <c r="AF1349" s="301" t="e" cm="1">
        <f t="array" ref="AF1349">IF( $X1349, "", INDEX(韻母資料表, AE1349, AF$5))</f>
        <v>#REF!</v>
      </c>
      <c r="AG1349" s="298"/>
      <c r="AH1349" s="301" t="e">
        <f t="array" ref="AH1349">IF( $X1349, "", IF( INDEX(韻母資料表, AD1349, $AH$5) = "入聲", TRUE, FALSE) )</f>
        <v>#REF!</v>
      </c>
      <c r="AI1349" s="302" t="e">
        <f t="shared" si="523"/>
        <v>#REF!</v>
      </c>
      <c r="AJ1349" s="302" t="e">
        <f t="shared" si="527"/>
        <v>#REF!</v>
      </c>
      <c r="AK1349" s="362" t="e">
        <f t="array" ref="AK1349">IF( $X1349, "", INDEX(韻母資料表, $AD1349, $AK$5))</f>
        <v>#REF!</v>
      </c>
      <c r="AL1349" s="362" t="e">
        <f t="array" ref="AL1349">IF($X1349, "", INDEX(白話字韻母八聲調資料表, $AE1349, $AJ1349))</f>
        <v>#REF!</v>
      </c>
      <c r="AM1349" s="298"/>
      <c r="AN1349" s="362" t="e" cm="1">
        <f t="array" ref="AN1349">IF($W1349, "", INDEX(聲母資料表, $AA1349, AN$5))</f>
        <v>#REF!</v>
      </c>
      <c r="AO1349" s="367" t="e" cm="1">
        <f t="array" ref="AO1349">IF($X1349, "", INDEX(韻母資料表, $AD1349, AO$5))</f>
        <v>#REF!</v>
      </c>
      <c r="AP1349" s="362" t="e" cm="1">
        <f t="array" ref="AP1349">IF($X1349, "", INDEX(台羅韻母八聲調資料表, $AE1349, $F1349))</f>
        <v>#REF!</v>
      </c>
      <c r="AQ1349" s="298"/>
      <c r="AR1349" s="302" t="e">
        <f t="array" ref="AR1349">IF($W1349, "", INDEX(聲母資料表, $AA1349, $AR$5))</f>
        <v>#REF!</v>
      </c>
      <c r="AS1349" s="303" t="e">
        <f t="array" ref="AS1349">IF($X1349, "", INDEX(韻母資料表, $AD1349, $AS$5))</f>
        <v>#REF!</v>
      </c>
      <c r="AT1349" s="302" t="e">
        <f t="array" ref="AT1349">IF($X1349, "", INDEX(閩拼韻母八聲調資料表, $AE1349, $AJ1349))</f>
        <v>#REF!</v>
      </c>
      <c r="AV1349" s="301" t="b">
        <f t="shared" si="525"/>
        <v>0</v>
      </c>
      <c r="AW1349" s="301" t="str">
        <f>IF( $AV1349, IFERROR( IF(MATCH( $E1349, 顎音化聲母!$H$9:$H$37, 0), TRUE, FALSE), FALSE), "")</f>
        <v/>
      </c>
      <c r="AX1349" s="301" t="str">
        <f t="array" ref="AX1349">IF( AND($AV1349, $AW1349), INDEX(顎音化聲母資料表, MATCH( $D1349 &amp; $E1349, 顎音化聲母!$L$5:$L$136, 0), 3), "")</f>
        <v/>
      </c>
      <c r="AY1349" s="301" t="e">
        <f t="shared" si="524"/>
        <v>#REF!</v>
      </c>
      <c r="AZ1349" s="362" t="e">
        <f t="array" ref="AZ1349">IF($AY1349="", "", IF( $AX1349&lt;&gt;"", $AX1349,INDEX(聲母資料表, $AY1349, $AZ$5)))</f>
        <v>#REF!</v>
      </c>
      <c r="BA1349" s="362" t="e">
        <f t="array" ref="BA1349">IF($X1349, "", INDEX(方音八音反切資料表, $AE1349, $AJ1349))</f>
        <v>#REF!</v>
      </c>
    </row>
    <row r="1350" spans="2:53">
      <c r="B1350" s="307">
        <f t="shared" si="505"/>
        <v>1343</v>
      </c>
      <c r="C1350" s="404" t="e">
        <f>MID(#REF!, B1350, 1)</f>
        <v>#REF!</v>
      </c>
      <c r="D1350" s="312"/>
      <c r="E1350" s="312"/>
      <c r="F1350" s="296"/>
      <c r="G1350" s="418" t="e">
        <f t="shared" si="506"/>
        <v>#REF!</v>
      </c>
      <c r="H1350" s="269" t="e" cm="1">
        <f t="array" ref="H1350">IF( OR($U1350, NOT($V1350), $X1350), "",  $AF1350 &amp; INDEX(中文數值資料表, $AJ1350, 2) &amp; $AC1350)</f>
        <v>#REF!</v>
      </c>
      <c r="I1350" s="332" t="e">
        <f t="shared" si="507"/>
        <v>#REF!</v>
      </c>
      <c r="J1350" s="333" t="e">
        <f t="shared" si="508"/>
        <v>#REF!</v>
      </c>
      <c r="K1350" s="334" t="e">
        <f t="shared" si="509"/>
        <v>#REF!</v>
      </c>
      <c r="L1350" s="335" t="e">
        <f t="shared" si="510"/>
        <v>#REF!</v>
      </c>
      <c r="M1350" s="270" t="e">
        <f t="shared" ca="1" si="511"/>
        <v>#REF!</v>
      </c>
      <c r="N1350" s="270" t="e">
        <f t="shared" ca="1" si="512"/>
        <v>#REF!</v>
      </c>
      <c r="O1350" s="270" t="e">
        <f t="shared" ca="1" si="513"/>
        <v>#REF!</v>
      </c>
      <c r="P1350" s="270" t="e">
        <f t="shared" ca="1" si="530"/>
        <v>#REF!</v>
      </c>
      <c r="Q1350" s="270" t="e">
        <f t="shared" ca="1" si="530"/>
        <v>#REF!</v>
      </c>
      <c r="R1350" s="271" t="e">
        <f t="shared" ca="1" si="515"/>
        <v>#REF!</v>
      </c>
      <c r="S1350" s="271" t="e">
        <f t="shared" ca="1" si="516"/>
        <v>#REF!</v>
      </c>
      <c r="T1350" s="244"/>
      <c r="U1350" s="272" t="b">
        <f t="shared" si="517"/>
        <v>0</v>
      </c>
      <c r="V1350" s="272" t="e">
        <f t="shared" si="518"/>
        <v>#REF!</v>
      </c>
      <c r="W1350" s="272" t="e">
        <f t="shared" si="526"/>
        <v>#REF!</v>
      </c>
      <c r="X1350" s="272" t="e">
        <f t="shared" si="519"/>
        <v>#REF!</v>
      </c>
      <c r="Y1350" s="272" t="e">
        <f t="shared" si="520"/>
        <v>#REF!</v>
      </c>
      <c r="Z1350" s="298"/>
      <c r="AA1350" s="305" t="e">
        <f t="shared" si="521"/>
        <v>#REF!</v>
      </c>
      <c r="AB1350" s="301" t="e" cm="1">
        <f t="array" ref="AB1350">IF( $AA1350="", "", INDEX(聲母資料表, $AA1350, AB$5))</f>
        <v>#REF!</v>
      </c>
      <c r="AC1350" s="301" t="e" cm="1">
        <f t="array" ref="AC1350">IF( $AA1350="", "", INDEX(聲母資料表, $AA1350, AC$5))</f>
        <v>#REF!</v>
      </c>
      <c r="AD1350" s="305" t="e">
        <f t="shared" si="522"/>
        <v>#REF!</v>
      </c>
      <c r="AE1350" s="301" t="e" cm="1">
        <f t="array" ref="AE1350">IF( $X1350, "", INDEX(韻母資料表, AD1350, AE$5))</f>
        <v>#REF!</v>
      </c>
      <c r="AF1350" s="301" t="e" cm="1">
        <f t="array" ref="AF1350">IF( $X1350, "", INDEX(韻母資料表, AE1350, AF$5))</f>
        <v>#REF!</v>
      </c>
      <c r="AG1350" s="298"/>
      <c r="AH1350" s="301" t="e">
        <f t="array" ref="AH1350">IF( $X1350, "", IF( INDEX(韻母資料表, AD1350, $AH$5) = "入聲", TRUE, FALSE) )</f>
        <v>#REF!</v>
      </c>
      <c r="AI1350" s="302" t="e">
        <f t="shared" si="523"/>
        <v>#REF!</v>
      </c>
      <c r="AJ1350" s="302" t="e">
        <f t="shared" si="527"/>
        <v>#REF!</v>
      </c>
      <c r="AK1350" s="362" t="e">
        <f t="array" ref="AK1350">IF( $X1350, "", INDEX(韻母資料表, $AD1350, $AK$5))</f>
        <v>#REF!</v>
      </c>
      <c r="AL1350" s="362" t="e">
        <f t="array" ref="AL1350">IF($X1350, "", INDEX(白話字韻母八聲調資料表, $AE1350, $AJ1350))</f>
        <v>#REF!</v>
      </c>
      <c r="AM1350" s="298"/>
      <c r="AN1350" s="362" t="e" cm="1">
        <f t="array" ref="AN1350">IF($W1350, "", INDEX(聲母資料表, $AA1350, AN$5))</f>
        <v>#REF!</v>
      </c>
      <c r="AO1350" s="367" t="e" cm="1">
        <f t="array" ref="AO1350">IF($X1350, "", INDEX(韻母資料表, $AD1350, AO$5))</f>
        <v>#REF!</v>
      </c>
      <c r="AP1350" s="362" t="e" cm="1">
        <f t="array" ref="AP1350">IF($X1350, "", INDEX(台羅韻母八聲調資料表, $AE1350, $F1350))</f>
        <v>#REF!</v>
      </c>
      <c r="AQ1350" s="298"/>
      <c r="AR1350" s="302" t="e">
        <f t="array" ref="AR1350">IF($W1350, "", INDEX(聲母資料表, $AA1350, $AR$5))</f>
        <v>#REF!</v>
      </c>
      <c r="AS1350" s="303" t="e">
        <f t="array" ref="AS1350">IF($X1350, "", INDEX(韻母資料表, $AD1350, $AS$5))</f>
        <v>#REF!</v>
      </c>
      <c r="AT1350" s="302" t="e">
        <f t="array" ref="AT1350">IF($X1350, "", INDEX(閩拼韻母八聲調資料表, $AE1350, $AJ1350))</f>
        <v>#REF!</v>
      </c>
      <c r="AV1350" s="301" t="b">
        <f t="shared" si="525"/>
        <v>0</v>
      </c>
      <c r="AW1350" s="301" t="str">
        <f>IF( $AV1350, IFERROR( IF(MATCH( $E1350, 顎音化聲母!$H$9:$H$37, 0), TRUE, FALSE), FALSE), "")</f>
        <v/>
      </c>
      <c r="AX1350" s="301" t="str">
        <f t="array" ref="AX1350">IF( AND($AV1350, $AW1350), INDEX(顎音化聲母資料表, MATCH( $D1350 &amp; $E1350, 顎音化聲母!$L$5:$L$136, 0), 3), "")</f>
        <v/>
      </c>
      <c r="AY1350" s="301" t="e">
        <f t="shared" si="524"/>
        <v>#REF!</v>
      </c>
      <c r="AZ1350" s="362" t="e">
        <f t="array" ref="AZ1350">IF($AY1350="", "", IF( $AX1350&lt;&gt;"", $AX1350,INDEX(聲母資料表, $AY1350, $AZ$5)))</f>
        <v>#REF!</v>
      </c>
      <c r="BA1350" s="362" t="e">
        <f t="array" ref="BA1350">IF($X1350, "", INDEX(方音八音反切資料表, $AE1350, $AJ1350))</f>
        <v>#REF!</v>
      </c>
    </row>
    <row r="1351" spans="2:53">
      <c r="B1351" s="307">
        <f t="shared" si="505"/>
        <v>1344</v>
      </c>
      <c r="C1351" s="404" t="e">
        <f>MID(#REF!, B1351, 1)</f>
        <v>#REF!</v>
      </c>
      <c r="D1351" s="312"/>
      <c r="E1351" s="312"/>
      <c r="F1351" s="296"/>
      <c r="G1351" s="418" t="e">
        <f t="shared" si="506"/>
        <v>#REF!</v>
      </c>
      <c r="H1351" s="269" t="e" cm="1">
        <f t="array" ref="H1351">IF( OR($U1351, NOT($V1351), $X1351), "",  $AF1351 &amp; INDEX(中文數值資料表, $AJ1351, 2) &amp; $AC1351)</f>
        <v>#REF!</v>
      </c>
      <c r="I1351" s="332" t="e">
        <f t="shared" si="507"/>
        <v>#REF!</v>
      </c>
      <c r="J1351" s="333" t="e">
        <f t="shared" si="508"/>
        <v>#REF!</v>
      </c>
      <c r="K1351" s="334" t="e">
        <f t="shared" si="509"/>
        <v>#REF!</v>
      </c>
      <c r="L1351" s="335" t="e">
        <f t="shared" si="510"/>
        <v>#REF!</v>
      </c>
      <c r="M1351" s="270" t="e">
        <f t="shared" ca="1" si="511"/>
        <v>#REF!</v>
      </c>
      <c r="N1351" s="270" t="e">
        <f t="shared" ca="1" si="512"/>
        <v>#REF!</v>
      </c>
      <c r="O1351" s="270" t="e">
        <f t="shared" ca="1" si="513"/>
        <v>#REF!</v>
      </c>
      <c r="P1351" s="270" t="e">
        <f t="shared" ca="1" si="530"/>
        <v>#REF!</v>
      </c>
      <c r="Q1351" s="270" t="e">
        <f t="shared" ca="1" si="530"/>
        <v>#REF!</v>
      </c>
      <c r="R1351" s="271" t="e">
        <f t="shared" ca="1" si="515"/>
        <v>#REF!</v>
      </c>
      <c r="S1351" s="271" t="e">
        <f t="shared" ca="1" si="516"/>
        <v>#REF!</v>
      </c>
      <c r="T1351" s="244"/>
      <c r="U1351" s="272" t="b">
        <f t="shared" si="517"/>
        <v>0</v>
      </c>
      <c r="V1351" s="272" t="e">
        <f t="shared" si="518"/>
        <v>#REF!</v>
      </c>
      <c r="W1351" s="272" t="e">
        <f t="shared" si="526"/>
        <v>#REF!</v>
      </c>
      <c r="X1351" s="272" t="e">
        <f t="shared" si="519"/>
        <v>#REF!</v>
      </c>
      <c r="Y1351" s="272" t="e">
        <f t="shared" si="520"/>
        <v>#REF!</v>
      </c>
      <c r="Z1351" s="298"/>
      <c r="AA1351" s="305" t="e">
        <f t="shared" si="521"/>
        <v>#REF!</v>
      </c>
      <c r="AB1351" s="301" t="e" cm="1">
        <f t="array" ref="AB1351">IF( $AA1351="", "", INDEX(聲母資料表, $AA1351, AB$5))</f>
        <v>#REF!</v>
      </c>
      <c r="AC1351" s="301" t="e" cm="1">
        <f t="array" ref="AC1351">IF( $AA1351="", "", INDEX(聲母資料表, $AA1351, AC$5))</f>
        <v>#REF!</v>
      </c>
      <c r="AD1351" s="305" t="e">
        <f t="shared" si="522"/>
        <v>#REF!</v>
      </c>
      <c r="AE1351" s="301" t="e" cm="1">
        <f t="array" ref="AE1351">IF( $X1351, "", INDEX(韻母資料表, AD1351, AE$5))</f>
        <v>#REF!</v>
      </c>
      <c r="AF1351" s="301" t="e" cm="1">
        <f t="array" ref="AF1351">IF( $X1351, "", INDEX(韻母資料表, AE1351, AF$5))</f>
        <v>#REF!</v>
      </c>
      <c r="AG1351" s="298"/>
      <c r="AH1351" s="301" t="e">
        <f t="array" ref="AH1351">IF( $X1351, "", IF( INDEX(韻母資料表, AD1351, $AH$5) = "入聲", TRUE, FALSE) )</f>
        <v>#REF!</v>
      </c>
      <c r="AI1351" s="302" t="e">
        <f t="shared" si="523"/>
        <v>#REF!</v>
      </c>
      <c r="AJ1351" s="302" t="e">
        <f t="shared" si="527"/>
        <v>#REF!</v>
      </c>
      <c r="AK1351" s="362" t="e">
        <f t="array" ref="AK1351">IF( $X1351, "", INDEX(韻母資料表, $AD1351, $AK$5))</f>
        <v>#REF!</v>
      </c>
      <c r="AL1351" s="362" t="e">
        <f t="array" ref="AL1351">IF($X1351, "", INDEX(白話字韻母八聲調資料表, $AE1351, $AJ1351))</f>
        <v>#REF!</v>
      </c>
      <c r="AM1351" s="298"/>
      <c r="AN1351" s="362" t="e" cm="1">
        <f t="array" ref="AN1351">IF($W1351, "", INDEX(聲母資料表, $AA1351, AN$5))</f>
        <v>#REF!</v>
      </c>
      <c r="AO1351" s="367" t="e" cm="1">
        <f t="array" ref="AO1351">IF($X1351, "", INDEX(韻母資料表, $AD1351, AO$5))</f>
        <v>#REF!</v>
      </c>
      <c r="AP1351" s="362" t="e" cm="1">
        <f t="array" ref="AP1351">IF($X1351, "", INDEX(台羅韻母八聲調資料表, $AE1351, $F1351))</f>
        <v>#REF!</v>
      </c>
      <c r="AQ1351" s="298"/>
      <c r="AR1351" s="302" t="e">
        <f t="array" ref="AR1351">IF($W1351, "", INDEX(聲母資料表, $AA1351, $AR$5))</f>
        <v>#REF!</v>
      </c>
      <c r="AS1351" s="303" t="e">
        <f t="array" ref="AS1351">IF($X1351, "", INDEX(韻母資料表, $AD1351, $AS$5))</f>
        <v>#REF!</v>
      </c>
      <c r="AT1351" s="302" t="e">
        <f t="array" ref="AT1351">IF($X1351, "", INDEX(閩拼韻母八聲調資料表, $AE1351, $AJ1351))</f>
        <v>#REF!</v>
      </c>
      <c r="AV1351" s="301" t="b">
        <f t="shared" si="525"/>
        <v>0</v>
      </c>
      <c r="AW1351" s="301" t="str">
        <f>IF( $AV1351, IFERROR( IF(MATCH( $E1351, 顎音化聲母!$H$9:$H$37, 0), TRUE, FALSE), FALSE), "")</f>
        <v/>
      </c>
      <c r="AX1351" s="301" t="str">
        <f t="array" ref="AX1351">IF( AND($AV1351, $AW1351), INDEX(顎音化聲母資料表, MATCH( $D1351 &amp; $E1351, 顎音化聲母!$L$5:$L$136, 0), 3), "")</f>
        <v/>
      </c>
      <c r="AY1351" s="301" t="e">
        <f t="shared" si="524"/>
        <v>#REF!</v>
      </c>
      <c r="AZ1351" s="362" t="e">
        <f t="array" ref="AZ1351">IF($AY1351="", "", IF( $AX1351&lt;&gt;"", $AX1351,INDEX(聲母資料表, $AY1351, $AZ$5)))</f>
        <v>#REF!</v>
      </c>
      <c r="BA1351" s="362" t="e">
        <f t="array" ref="BA1351">IF($X1351, "", INDEX(方音八音反切資料表, $AE1351, $AJ1351))</f>
        <v>#REF!</v>
      </c>
    </row>
    <row r="1352" spans="2:53">
      <c r="B1352" s="307">
        <f t="shared" ref="B1352:B1415" si="531">ROW() - ROW($7:$7)</f>
        <v>1345</v>
      </c>
      <c r="C1352" s="404" t="e">
        <f>MID(#REF!, B1352, 1)</f>
        <v>#REF!</v>
      </c>
      <c r="D1352" s="312"/>
      <c r="E1352" s="312"/>
      <c r="F1352" s="296"/>
      <c r="G1352" s="418" t="e">
        <f t="shared" ref="G1352:G1415" si="532" xml:space="preserve"> IF(NOT($V1352), "", C1352 &amp; " (" &amp; _xlfn.CONCAT(D1352:F1352) &amp; ") " )</f>
        <v>#REF!</v>
      </c>
      <c r="H1352" s="269" t="e" cm="1">
        <f t="array" ref="H1352">IF( OR($U1352, NOT($V1352), $X1352), "",  $AF1352 &amp; INDEX(中文數值資料表, $AJ1352, 2) &amp; $AC1352)</f>
        <v>#REF!</v>
      </c>
      <c r="I1352" s="332" t="e">
        <f t="shared" ref="I1352:I1415" si="533">IF( NOT($U1352), TRIM( $D1352 &amp; $AL1352), "")</f>
        <v>#REF!</v>
      </c>
      <c r="J1352" s="333" t="e">
        <f t="shared" ref="J1352:J1415" si="534">IF( NOT($U1352), TRIM( $AN1352 &amp; $AP1352 ), "")</f>
        <v>#REF!</v>
      </c>
      <c r="K1352" s="334" t="e">
        <f t="shared" ref="K1352:K1415" si="535">IF( NOT($U1352), TRIM($AR1352 &amp; $AT1352), "")</f>
        <v>#REF!</v>
      </c>
      <c r="L1352" s="335" t="e">
        <f t="shared" ref="L1352:L1415" si="536">IF( NOT($U1352), TRIM($AZ1352 &amp; $BA1352), "")</f>
        <v>#REF!</v>
      </c>
      <c r="M1352" s="270" t="e">
        <f t="shared" ref="M1352:M1415" ca="1" si="537">IF( $U1352, "\ltjruby{" &amp; $C1352 &amp; "}{}\" &amp; CHAR(10), IF($C1352=CHAR(10), "\vskip 0.5 cm" &amp; CHAR(10), "\ltjruby{" &amp; $C1352 &amp; "}{" &amp; INDIRECT( ADDRESS(ROW(), COLUMN() - $G$5) ) &amp; "}\" &amp; CHAR(10)))</f>
        <v>#REF!</v>
      </c>
      <c r="N1352" s="270" t="e">
        <f t="shared" ref="N1352:N1415" ca="1" si="538">IF( $U1352, ($C1352 &amp; CHAR(10)), IF($C1352=CHAR(10), (CHAR(10) &amp; "&lt;/p&gt;" &amp; CHAR(10) &amp; "&lt;p&gt;" &amp; CHAR(10)), "&lt;ruby&gt;" &amp; $C1352 &amp; "&lt;rt&gt;" &amp; INDIRECT( ADDRESS(ROW(), COLUMN() - $P$5) ) &amp; "&lt;/rt&gt;&lt;/ruby&gt;" &amp; CHAR(10))
)</f>
        <v>#REF!</v>
      </c>
      <c r="O1352" s="270" t="e">
        <f t="shared" ref="O1352:O1415" ca="1" si="539">IF( $U1352, ($C1352 &amp; CHAR(10)), IF($C1352=CHAR(10), (CHAR(10) &amp; "&lt;/p&gt;" &amp; CHAR(10) &amp; "&lt;p&gt;" &amp; CHAR(10)), "&lt;ruby&gt;" &amp; $C1352 &amp; "&lt;rt&gt;" &amp; INDIRECT( ADDRESS(ROW(), COLUMN() - $O$5) ) &amp; "&lt;/rt&gt;&lt;/ruby&gt;" &amp; CHAR(10)))</f>
        <v>#REF!</v>
      </c>
      <c r="P1352" s="270" t="e">
        <f t="shared" ca="1" si="530"/>
        <v>#REF!</v>
      </c>
      <c r="Q1352" s="270" t="e">
        <f t="shared" ca="1" si="530"/>
        <v>#REF!</v>
      </c>
      <c r="R1352" s="271" t="e">
        <f t="shared" ref="R1352:R1415" ca="1" si="540">IF( $U1352, ($C1352 &amp; CHAR(10)), IF($C1352=CHAR(10), (CHAR(10) &amp; "&lt;/p&gt;" &amp; CHAR(10) &amp; "&lt;p&gt;" &amp; CHAR(10)), "&lt;ruby&gt;" &amp; $C1352 &amp; "&lt;rtc&gt;" &amp; INDIRECT( ADDRESS(ROW(), COLUMN() - $R$5) ) &amp; "&lt;/rtc&gt;&lt;/ruby&gt;" &amp; CHAR(10)))</f>
        <v>#REF!</v>
      </c>
      <c r="S1352" s="271" t="e">
        <f t="shared" ref="S1352:S1415" ca="1" si="541">IF( $U1352, ($C1352 &amp; CHAR(10)), IF($C1352=CHAR(10), (CHAR(10) &amp; "&lt;/p&gt;" &amp; CHAR(10) &amp; "&lt;p&gt;" &amp; CHAR(10)), "&lt;ruby&gt;" &amp; $C1352  &amp; "&lt;rt&gt;" &amp; INDIRECT( ADDRESS(ROW(), COLUMN() - $S$4) ) &amp; "&lt;/rt&gt;" &amp; "&lt;rtc&gt;" &amp; INDIRECT( ADDRESS(ROW(), COLUMN() - $S$5) ) &amp; "&lt;/rtc&gt;&lt;/ruby&gt;"&amp; CHAR(10)))</f>
        <v>#REF!</v>
      </c>
      <c r="T1352" s="244"/>
      <c r="U1352" s="272" t="b">
        <f t="shared" ref="U1352:U1415" si="542">IFERROR( IF( MATCH($C1352, 標題符號清單, 0) &gt; 0, TRUE, FALSE), FALSE)</f>
        <v>0</v>
      </c>
      <c r="V1352" s="272" t="e">
        <f t="shared" ref="V1352:V1415" si="543">AND( NOT($U1352), $C1352&lt;&gt;"", $C1352&lt;&gt;CHAR(10) )</f>
        <v>#REF!</v>
      </c>
      <c r="W1352" s="272" t="e">
        <f t="shared" si="526"/>
        <v>#REF!</v>
      </c>
      <c r="X1352" s="272" t="e">
        <f t="shared" ref="X1352:X1415" si="544">IF( OR($U1352, NOT($V1352)), TRUE, IF($E1352="", TRUE, FALSE))</f>
        <v>#REF!</v>
      </c>
      <c r="Y1352" s="272" t="e">
        <f t="shared" ref="Y1352:Y1415" si="545">AND($V1352, $F1352="")</f>
        <v>#REF!</v>
      </c>
      <c r="Z1352" s="298"/>
      <c r="AA1352" s="305" t="e">
        <f t="shared" ref="AA1352:AA1415" si="546">IF(OR($U1352, NOT($V1352)), "", IF($D1352="", 18, MATCH($D1352, 聲母碼, 0)) )</f>
        <v>#REF!</v>
      </c>
      <c r="AB1352" s="301" t="e" cm="1">
        <f t="array" ref="AB1352">IF( $AA1352="", "", INDEX(聲母資料表, $AA1352, AB$5))</f>
        <v>#REF!</v>
      </c>
      <c r="AC1352" s="301" t="e" cm="1">
        <f t="array" ref="AC1352">IF( $AA1352="", "", INDEX(聲母資料表, $AA1352, AC$5))</f>
        <v>#REF!</v>
      </c>
      <c r="AD1352" s="305" t="e">
        <f t="shared" ref="AD1352:AD1415" si="547">IF( $X1352, "", MATCH(E1352, 韻母碼, 0) )</f>
        <v>#REF!</v>
      </c>
      <c r="AE1352" s="301" t="e" cm="1">
        <f t="array" ref="AE1352">IF( $X1352, "", INDEX(韻母資料表, AD1352, AE$5))</f>
        <v>#REF!</v>
      </c>
      <c r="AF1352" s="301" t="e" cm="1">
        <f t="array" ref="AF1352">IF( $X1352, "", INDEX(韻母資料表, AE1352, AF$5))</f>
        <v>#REF!</v>
      </c>
      <c r="AG1352" s="298"/>
      <c r="AH1352" s="301" t="e">
        <f t="array" ref="AH1352">IF( $X1352, "", IF( INDEX(韻母資料表, AD1352, $AH$5) = "入聲", TRUE, FALSE) )</f>
        <v>#REF!</v>
      </c>
      <c r="AI1352" s="302" t="e">
        <f t="shared" ref="AI1352:AI1415" si="548">IF($V1352=FALSE, "", IF($AH1352=TRUE, 4, 1))</f>
        <v>#REF!</v>
      </c>
      <c r="AJ1352" s="302" t="e">
        <f t="shared" si="527"/>
        <v>#REF!</v>
      </c>
      <c r="AK1352" s="362" t="e">
        <f t="array" ref="AK1352">IF( $X1352, "", INDEX(韻母資料表, $AD1352, $AK$5))</f>
        <v>#REF!</v>
      </c>
      <c r="AL1352" s="362" t="e">
        <f t="array" ref="AL1352">IF($X1352, "", INDEX(白話字韻母八聲調資料表, $AE1352, $AJ1352))</f>
        <v>#REF!</v>
      </c>
      <c r="AM1352" s="298"/>
      <c r="AN1352" s="362" t="e" cm="1">
        <f t="array" ref="AN1352">IF($W1352, "", INDEX(聲母資料表, $AA1352, AN$5))</f>
        <v>#REF!</v>
      </c>
      <c r="AO1352" s="367" t="e" cm="1">
        <f t="array" ref="AO1352">IF($X1352, "", INDEX(韻母資料表, $AD1352, AO$5))</f>
        <v>#REF!</v>
      </c>
      <c r="AP1352" s="362" t="e" cm="1">
        <f t="array" ref="AP1352">IF($X1352, "", INDEX(台羅韻母八聲調資料表, $AE1352, $F1352))</f>
        <v>#REF!</v>
      </c>
      <c r="AQ1352" s="298"/>
      <c r="AR1352" s="302" t="e">
        <f t="array" ref="AR1352">IF($W1352, "", INDEX(聲母資料表, $AA1352, $AR$5))</f>
        <v>#REF!</v>
      </c>
      <c r="AS1352" s="303" t="e">
        <f t="array" ref="AS1352">IF($X1352, "", INDEX(韻母資料表, $AD1352, $AS$5))</f>
        <v>#REF!</v>
      </c>
      <c r="AT1352" s="302" t="e">
        <f t="array" ref="AT1352">IF($X1352, "", INDEX(閩拼韻母八聲調資料表, $AE1352, $AJ1352))</f>
        <v>#REF!</v>
      </c>
      <c r="AV1352" s="301" t="b">
        <f t="shared" si="525"/>
        <v>0</v>
      </c>
      <c r="AW1352" s="301" t="str">
        <f>IF( $AV1352, IFERROR( IF(MATCH( $E1352, 顎音化聲母!$H$9:$H$37, 0), TRUE, FALSE), FALSE), "")</f>
        <v/>
      </c>
      <c r="AX1352" s="301" t="str">
        <f t="array" ref="AX1352">IF( AND($AV1352, $AW1352), INDEX(顎音化聲母資料表, MATCH( $D1352 &amp; $E1352, 顎音化聲母!$L$5:$L$136, 0), 3), "")</f>
        <v/>
      </c>
      <c r="AY1352" s="301" t="e">
        <f t="shared" ref="AY1352:AY1415" si="549">IF($W1352, "", AA1352)</f>
        <v>#REF!</v>
      </c>
      <c r="AZ1352" s="362" t="e">
        <f t="array" ref="AZ1352">IF($AY1352="", "", IF( $AX1352&lt;&gt;"", $AX1352,INDEX(聲母資料表, $AY1352, $AZ$5)))</f>
        <v>#REF!</v>
      </c>
      <c r="BA1352" s="362" t="e">
        <f t="array" ref="BA1352">IF($X1352, "", INDEX(方音八音反切資料表, $AE1352, $AJ1352))</f>
        <v>#REF!</v>
      </c>
    </row>
    <row r="1353" spans="2:53">
      <c r="B1353" s="307">
        <f t="shared" si="531"/>
        <v>1346</v>
      </c>
      <c r="C1353" s="404" t="e">
        <f>MID(#REF!, B1353, 1)</f>
        <v>#REF!</v>
      </c>
      <c r="D1353" s="312"/>
      <c r="E1353" s="312"/>
      <c r="F1353" s="296"/>
      <c r="G1353" s="418" t="e">
        <f t="shared" si="532"/>
        <v>#REF!</v>
      </c>
      <c r="H1353" s="269" t="e" cm="1">
        <f t="array" ref="H1353">IF( OR($U1353, NOT($V1353), $X1353), "",  $AF1353 &amp; INDEX(中文數值資料表, $AJ1353, 2) &amp; $AC1353)</f>
        <v>#REF!</v>
      </c>
      <c r="I1353" s="332" t="e">
        <f t="shared" si="533"/>
        <v>#REF!</v>
      </c>
      <c r="J1353" s="333" t="e">
        <f t="shared" si="534"/>
        <v>#REF!</v>
      </c>
      <c r="K1353" s="334" t="e">
        <f t="shared" si="535"/>
        <v>#REF!</v>
      </c>
      <c r="L1353" s="335" t="e">
        <f t="shared" si="536"/>
        <v>#REF!</v>
      </c>
      <c r="M1353" s="270" t="e">
        <f t="shared" ca="1" si="537"/>
        <v>#REF!</v>
      </c>
      <c r="N1353" s="270" t="e">
        <f t="shared" ca="1" si="538"/>
        <v>#REF!</v>
      </c>
      <c r="O1353" s="270" t="e">
        <f t="shared" ca="1" si="539"/>
        <v>#REF!</v>
      </c>
      <c r="P1353" s="270" t="e">
        <f t="shared" ca="1" si="530"/>
        <v>#REF!</v>
      </c>
      <c r="Q1353" s="270" t="e">
        <f t="shared" ca="1" si="530"/>
        <v>#REF!</v>
      </c>
      <c r="R1353" s="271" t="e">
        <f t="shared" ca="1" si="540"/>
        <v>#REF!</v>
      </c>
      <c r="S1353" s="271" t="e">
        <f t="shared" ca="1" si="541"/>
        <v>#REF!</v>
      </c>
      <c r="T1353" s="244"/>
      <c r="U1353" s="272" t="b">
        <f t="shared" si="542"/>
        <v>0</v>
      </c>
      <c r="V1353" s="272" t="e">
        <f t="shared" si="543"/>
        <v>#REF!</v>
      </c>
      <c r="W1353" s="272" t="e">
        <f t="shared" si="526"/>
        <v>#REF!</v>
      </c>
      <c r="X1353" s="272" t="e">
        <f t="shared" si="544"/>
        <v>#REF!</v>
      </c>
      <c r="Y1353" s="272" t="e">
        <f t="shared" si="545"/>
        <v>#REF!</v>
      </c>
      <c r="Z1353" s="298"/>
      <c r="AA1353" s="305" t="e">
        <f t="shared" si="546"/>
        <v>#REF!</v>
      </c>
      <c r="AB1353" s="301" t="e" cm="1">
        <f t="array" ref="AB1353">IF( $AA1353="", "", INDEX(聲母資料表, $AA1353, AB$5))</f>
        <v>#REF!</v>
      </c>
      <c r="AC1353" s="301" t="e" cm="1">
        <f t="array" ref="AC1353">IF( $AA1353="", "", INDEX(聲母資料表, $AA1353, AC$5))</f>
        <v>#REF!</v>
      </c>
      <c r="AD1353" s="305" t="e">
        <f t="shared" si="547"/>
        <v>#REF!</v>
      </c>
      <c r="AE1353" s="301" t="e" cm="1">
        <f t="array" ref="AE1353">IF( $X1353, "", INDEX(韻母資料表, AD1353, AE$5))</f>
        <v>#REF!</v>
      </c>
      <c r="AF1353" s="301" t="e" cm="1">
        <f t="array" ref="AF1353">IF( $X1353, "", INDEX(韻母資料表, AE1353, AF$5))</f>
        <v>#REF!</v>
      </c>
      <c r="AG1353" s="298"/>
      <c r="AH1353" s="301" t="e">
        <f t="array" ref="AH1353">IF( $X1353, "", IF( INDEX(韻母資料表, AD1353, $AH$5) = "入聲", TRUE, FALSE) )</f>
        <v>#REF!</v>
      </c>
      <c r="AI1353" s="302" t="e">
        <f t="shared" si="548"/>
        <v>#REF!</v>
      </c>
      <c r="AJ1353" s="302" t="e">
        <f t="shared" si="527"/>
        <v>#REF!</v>
      </c>
      <c r="AK1353" s="362" t="e">
        <f t="array" ref="AK1353">IF( $X1353, "", INDEX(韻母資料表, $AD1353, $AK$5))</f>
        <v>#REF!</v>
      </c>
      <c r="AL1353" s="362" t="e">
        <f t="array" ref="AL1353">IF($X1353, "", INDEX(白話字韻母八聲調資料表, $AE1353, $AJ1353))</f>
        <v>#REF!</v>
      </c>
      <c r="AM1353" s="298"/>
      <c r="AN1353" s="362" t="e" cm="1">
        <f t="array" ref="AN1353">IF($W1353, "", INDEX(聲母資料表, $AA1353, AN$5))</f>
        <v>#REF!</v>
      </c>
      <c r="AO1353" s="367" t="e" cm="1">
        <f t="array" ref="AO1353">IF($X1353, "", INDEX(韻母資料表, $AD1353, AO$5))</f>
        <v>#REF!</v>
      </c>
      <c r="AP1353" s="362" t="e" cm="1">
        <f t="array" ref="AP1353">IF($X1353, "", INDEX(台羅韻母八聲調資料表, $AE1353, $F1353))</f>
        <v>#REF!</v>
      </c>
      <c r="AQ1353" s="298"/>
      <c r="AR1353" s="302" t="e">
        <f t="array" ref="AR1353">IF($W1353, "", INDEX(聲母資料表, $AA1353, $AR$5))</f>
        <v>#REF!</v>
      </c>
      <c r="AS1353" s="303" t="e">
        <f t="array" ref="AS1353">IF($X1353, "", INDEX(韻母資料表, $AD1353, $AS$5))</f>
        <v>#REF!</v>
      </c>
      <c r="AT1353" s="302" t="e">
        <f t="array" ref="AT1353">IF($X1353, "", INDEX(閩拼韻母八聲調資料表, $AE1353, $AJ1353))</f>
        <v>#REF!</v>
      </c>
      <c r="AV1353" s="301" t="b">
        <f t="shared" ref="AV1353:AV1416" si="550">IF( OR($D1353="ch", $D1353="chh", $D1353="j", $D1353="s"), TRUE, FALSE)</f>
        <v>0</v>
      </c>
      <c r="AW1353" s="301" t="str">
        <f>IF( $AV1353, IFERROR( IF(MATCH( $E1353, 顎音化聲母!$H$9:$H$37, 0), TRUE, FALSE), FALSE), "")</f>
        <v/>
      </c>
      <c r="AX1353" s="301" t="str">
        <f t="array" ref="AX1353">IF( AND($AV1353, $AW1353), INDEX(顎音化聲母資料表, MATCH( $D1353 &amp; $E1353, 顎音化聲母!$L$5:$L$136, 0), 3), "")</f>
        <v/>
      </c>
      <c r="AY1353" s="301" t="e">
        <f t="shared" si="549"/>
        <v>#REF!</v>
      </c>
      <c r="AZ1353" s="362" t="e">
        <f t="array" ref="AZ1353">IF($AY1353="", "", IF( $AX1353&lt;&gt;"", $AX1353,INDEX(聲母資料表, $AY1353, $AZ$5)))</f>
        <v>#REF!</v>
      </c>
      <c r="BA1353" s="362" t="e">
        <f t="array" ref="BA1353">IF($X1353, "", INDEX(方音八音反切資料表, $AE1353, $AJ1353))</f>
        <v>#REF!</v>
      </c>
    </row>
    <row r="1354" spans="2:53">
      <c r="B1354" s="307">
        <f t="shared" si="531"/>
        <v>1347</v>
      </c>
      <c r="C1354" s="404" t="e">
        <f>MID(#REF!, B1354, 1)</f>
        <v>#REF!</v>
      </c>
      <c r="D1354" s="312"/>
      <c r="E1354" s="312"/>
      <c r="F1354" s="296"/>
      <c r="G1354" s="418" t="e">
        <f t="shared" si="532"/>
        <v>#REF!</v>
      </c>
      <c r="H1354" s="269" t="e" cm="1">
        <f t="array" ref="H1354">IF( OR($U1354, NOT($V1354), $X1354), "",  $AF1354 &amp; INDEX(中文數值資料表, $AJ1354, 2) &amp; $AC1354)</f>
        <v>#REF!</v>
      </c>
      <c r="I1354" s="332" t="e">
        <f t="shared" si="533"/>
        <v>#REF!</v>
      </c>
      <c r="J1354" s="333" t="e">
        <f t="shared" si="534"/>
        <v>#REF!</v>
      </c>
      <c r="K1354" s="334" t="e">
        <f t="shared" si="535"/>
        <v>#REF!</v>
      </c>
      <c r="L1354" s="335" t="e">
        <f t="shared" si="536"/>
        <v>#REF!</v>
      </c>
      <c r="M1354" s="270" t="e">
        <f t="shared" ca="1" si="537"/>
        <v>#REF!</v>
      </c>
      <c r="N1354" s="270" t="e">
        <f t="shared" ca="1" si="538"/>
        <v>#REF!</v>
      </c>
      <c r="O1354" s="270" t="e">
        <f t="shared" ca="1" si="539"/>
        <v>#REF!</v>
      </c>
      <c r="P1354" s="270" t="e">
        <f t="shared" ca="1" si="530"/>
        <v>#REF!</v>
      </c>
      <c r="Q1354" s="270" t="e">
        <f t="shared" ca="1" si="530"/>
        <v>#REF!</v>
      </c>
      <c r="R1354" s="271" t="e">
        <f t="shared" ca="1" si="540"/>
        <v>#REF!</v>
      </c>
      <c r="S1354" s="271" t="e">
        <f t="shared" ca="1" si="541"/>
        <v>#REF!</v>
      </c>
      <c r="T1354" s="244"/>
      <c r="U1354" s="272" t="b">
        <f t="shared" si="542"/>
        <v>0</v>
      </c>
      <c r="V1354" s="272" t="e">
        <f t="shared" si="543"/>
        <v>#REF!</v>
      </c>
      <c r="W1354" s="272" t="e">
        <f t="shared" ref="W1354:W1417" si="551">IF( OR($U1354, NOT($V1354)), TRUE, IF($D1354="", TRUE, FALSE) )</f>
        <v>#REF!</v>
      </c>
      <c r="X1354" s="272" t="e">
        <f t="shared" si="544"/>
        <v>#REF!</v>
      </c>
      <c r="Y1354" s="272" t="e">
        <f t="shared" si="545"/>
        <v>#REF!</v>
      </c>
      <c r="Z1354" s="298"/>
      <c r="AA1354" s="305" t="e">
        <f t="shared" si="546"/>
        <v>#REF!</v>
      </c>
      <c r="AB1354" s="301" t="e" cm="1">
        <f t="array" ref="AB1354">IF( $AA1354="", "", INDEX(聲母資料表, $AA1354, AB$5))</f>
        <v>#REF!</v>
      </c>
      <c r="AC1354" s="301" t="e" cm="1">
        <f t="array" ref="AC1354">IF( $AA1354="", "", INDEX(聲母資料表, $AA1354, AC$5))</f>
        <v>#REF!</v>
      </c>
      <c r="AD1354" s="305" t="e">
        <f t="shared" si="547"/>
        <v>#REF!</v>
      </c>
      <c r="AE1354" s="301" t="e" cm="1">
        <f t="array" ref="AE1354">IF( $X1354, "", INDEX(韻母資料表, AD1354, AE$5))</f>
        <v>#REF!</v>
      </c>
      <c r="AF1354" s="301" t="e" cm="1">
        <f t="array" ref="AF1354">IF( $X1354, "", INDEX(韻母資料表, AE1354, AF$5))</f>
        <v>#REF!</v>
      </c>
      <c r="AG1354" s="298"/>
      <c r="AH1354" s="301" t="e">
        <f t="array" ref="AH1354">IF( $X1354, "", IF( INDEX(韻母資料表, AD1354, $AH$5) = "入聲", TRUE, FALSE) )</f>
        <v>#REF!</v>
      </c>
      <c r="AI1354" s="302" t="e">
        <f t="shared" si="548"/>
        <v>#REF!</v>
      </c>
      <c r="AJ1354" s="302" t="e">
        <f t="shared" si="527"/>
        <v>#REF!</v>
      </c>
      <c r="AK1354" s="362" t="e">
        <f t="array" ref="AK1354">IF( $X1354, "", INDEX(韻母資料表, $AD1354, $AK$5))</f>
        <v>#REF!</v>
      </c>
      <c r="AL1354" s="362" t="e">
        <f t="array" ref="AL1354">IF($X1354, "", INDEX(白話字韻母八聲調資料表, $AE1354, $AJ1354))</f>
        <v>#REF!</v>
      </c>
      <c r="AM1354" s="298"/>
      <c r="AN1354" s="362" t="e" cm="1">
        <f t="array" ref="AN1354">IF($W1354, "", INDEX(聲母資料表, $AA1354, AN$5))</f>
        <v>#REF!</v>
      </c>
      <c r="AO1354" s="367" t="e" cm="1">
        <f t="array" ref="AO1354">IF($X1354, "", INDEX(韻母資料表, $AD1354, AO$5))</f>
        <v>#REF!</v>
      </c>
      <c r="AP1354" s="362" t="e" cm="1">
        <f t="array" ref="AP1354">IF($X1354, "", INDEX(台羅韻母八聲調資料表, $AE1354, $F1354))</f>
        <v>#REF!</v>
      </c>
      <c r="AQ1354" s="298"/>
      <c r="AR1354" s="302" t="e">
        <f t="array" ref="AR1354">IF($W1354, "", INDEX(聲母資料表, $AA1354, $AR$5))</f>
        <v>#REF!</v>
      </c>
      <c r="AS1354" s="303" t="e">
        <f t="array" ref="AS1354">IF($X1354, "", INDEX(韻母資料表, $AD1354, $AS$5))</f>
        <v>#REF!</v>
      </c>
      <c r="AT1354" s="302" t="e">
        <f t="array" ref="AT1354">IF($X1354, "", INDEX(閩拼韻母八聲調資料表, $AE1354, $AJ1354))</f>
        <v>#REF!</v>
      </c>
      <c r="AV1354" s="301" t="b">
        <f t="shared" si="550"/>
        <v>0</v>
      </c>
      <c r="AW1354" s="301" t="str">
        <f>IF( $AV1354, IFERROR( IF(MATCH( $E1354, 顎音化聲母!$H$9:$H$37, 0), TRUE, FALSE), FALSE), "")</f>
        <v/>
      </c>
      <c r="AX1354" s="301" t="str">
        <f t="array" ref="AX1354">IF( AND($AV1354, $AW1354), INDEX(顎音化聲母資料表, MATCH( $D1354 &amp; $E1354, 顎音化聲母!$L$5:$L$136, 0), 3), "")</f>
        <v/>
      </c>
      <c r="AY1354" s="301" t="e">
        <f t="shared" si="549"/>
        <v>#REF!</v>
      </c>
      <c r="AZ1354" s="362" t="e">
        <f t="array" ref="AZ1354">IF($AY1354="", "", IF( $AX1354&lt;&gt;"", $AX1354,INDEX(聲母資料表, $AY1354, $AZ$5)))</f>
        <v>#REF!</v>
      </c>
      <c r="BA1354" s="362" t="e">
        <f t="array" ref="BA1354">IF($X1354, "", INDEX(方音八音反切資料表, $AE1354, $AJ1354))</f>
        <v>#REF!</v>
      </c>
    </row>
    <row r="1355" spans="2:53">
      <c r="B1355" s="307">
        <f t="shared" si="531"/>
        <v>1348</v>
      </c>
      <c r="C1355" s="404" t="e">
        <f>MID(#REF!, B1355, 1)</f>
        <v>#REF!</v>
      </c>
      <c r="D1355" s="312"/>
      <c r="E1355" s="312"/>
      <c r="F1355" s="296"/>
      <c r="G1355" s="418" t="e">
        <f t="shared" si="532"/>
        <v>#REF!</v>
      </c>
      <c r="H1355" s="269" t="e" cm="1">
        <f t="array" ref="H1355">IF( OR($U1355, NOT($V1355), $X1355), "",  $AF1355 &amp; INDEX(中文數值資料表, $AJ1355, 2) &amp; $AC1355)</f>
        <v>#REF!</v>
      </c>
      <c r="I1355" s="332" t="e">
        <f t="shared" si="533"/>
        <v>#REF!</v>
      </c>
      <c r="J1355" s="333" t="e">
        <f t="shared" si="534"/>
        <v>#REF!</v>
      </c>
      <c r="K1355" s="334" t="e">
        <f t="shared" si="535"/>
        <v>#REF!</v>
      </c>
      <c r="L1355" s="335" t="e">
        <f t="shared" si="536"/>
        <v>#REF!</v>
      </c>
      <c r="M1355" s="270" t="e">
        <f t="shared" ca="1" si="537"/>
        <v>#REF!</v>
      </c>
      <c r="N1355" s="270" t="e">
        <f t="shared" ca="1" si="538"/>
        <v>#REF!</v>
      </c>
      <c r="O1355" s="270" t="e">
        <f t="shared" ca="1" si="539"/>
        <v>#REF!</v>
      </c>
      <c r="P1355" s="270" t="e">
        <f t="shared" ca="1" si="530"/>
        <v>#REF!</v>
      </c>
      <c r="Q1355" s="270" t="e">
        <f t="shared" ca="1" si="530"/>
        <v>#REF!</v>
      </c>
      <c r="R1355" s="271" t="e">
        <f t="shared" ca="1" si="540"/>
        <v>#REF!</v>
      </c>
      <c r="S1355" s="271" t="e">
        <f t="shared" ca="1" si="541"/>
        <v>#REF!</v>
      </c>
      <c r="T1355" s="244"/>
      <c r="U1355" s="272" t="b">
        <f t="shared" si="542"/>
        <v>0</v>
      </c>
      <c r="V1355" s="272" t="e">
        <f t="shared" si="543"/>
        <v>#REF!</v>
      </c>
      <c r="W1355" s="272" t="e">
        <f t="shared" si="551"/>
        <v>#REF!</v>
      </c>
      <c r="X1355" s="272" t="e">
        <f t="shared" si="544"/>
        <v>#REF!</v>
      </c>
      <c r="Y1355" s="272" t="e">
        <f t="shared" si="545"/>
        <v>#REF!</v>
      </c>
      <c r="Z1355" s="298"/>
      <c r="AA1355" s="305" t="e">
        <f t="shared" si="546"/>
        <v>#REF!</v>
      </c>
      <c r="AB1355" s="301" t="e" cm="1">
        <f t="array" ref="AB1355">IF( $AA1355="", "", INDEX(聲母資料表, $AA1355, AB$5))</f>
        <v>#REF!</v>
      </c>
      <c r="AC1355" s="301" t="e" cm="1">
        <f t="array" ref="AC1355">IF( $AA1355="", "", INDEX(聲母資料表, $AA1355, AC$5))</f>
        <v>#REF!</v>
      </c>
      <c r="AD1355" s="305" t="e">
        <f t="shared" si="547"/>
        <v>#REF!</v>
      </c>
      <c r="AE1355" s="301" t="e" cm="1">
        <f t="array" ref="AE1355">IF( $X1355, "", INDEX(韻母資料表, AD1355, AE$5))</f>
        <v>#REF!</v>
      </c>
      <c r="AF1355" s="301" t="e" cm="1">
        <f t="array" ref="AF1355">IF( $X1355, "", INDEX(韻母資料表, AE1355, AF$5))</f>
        <v>#REF!</v>
      </c>
      <c r="AG1355" s="298"/>
      <c r="AH1355" s="301" t="e">
        <f t="array" ref="AH1355">IF( $X1355, "", IF( INDEX(韻母資料表, AD1355, $AH$5) = "入聲", TRUE, FALSE) )</f>
        <v>#REF!</v>
      </c>
      <c r="AI1355" s="302" t="e">
        <f t="shared" si="548"/>
        <v>#REF!</v>
      </c>
      <c r="AJ1355" s="302" t="e">
        <f t="shared" si="527"/>
        <v>#REF!</v>
      </c>
      <c r="AK1355" s="362" t="e">
        <f t="array" ref="AK1355">IF( $X1355, "", INDEX(韻母資料表, $AD1355, $AK$5))</f>
        <v>#REF!</v>
      </c>
      <c r="AL1355" s="362" t="e">
        <f t="array" ref="AL1355">IF($X1355, "", INDEX(白話字韻母八聲調資料表, $AE1355, $AJ1355))</f>
        <v>#REF!</v>
      </c>
      <c r="AM1355" s="298"/>
      <c r="AN1355" s="362" t="e" cm="1">
        <f t="array" ref="AN1355">IF($W1355, "", INDEX(聲母資料表, $AA1355, AN$5))</f>
        <v>#REF!</v>
      </c>
      <c r="AO1355" s="367" t="e" cm="1">
        <f t="array" ref="AO1355">IF($X1355, "", INDEX(韻母資料表, $AD1355, AO$5))</f>
        <v>#REF!</v>
      </c>
      <c r="AP1355" s="362" t="e" cm="1">
        <f t="array" ref="AP1355">IF($X1355, "", INDEX(台羅韻母八聲調資料表, $AE1355, $F1355))</f>
        <v>#REF!</v>
      </c>
      <c r="AQ1355" s="298"/>
      <c r="AR1355" s="302" t="e">
        <f t="array" ref="AR1355">IF($W1355, "", INDEX(聲母資料表, $AA1355, $AR$5))</f>
        <v>#REF!</v>
      </c>
      <c r="AS1355" s="303" t="e">
        <f t="array" ref="AS1355">IF($X1355, "", INDEX(韻母資料表, $AD1355, $AS$5))</f>
        <v>#REF!</v>
      </c>
      <c r="AT1355" s="302" t="e">
        <f t="array" ref="AT1355">IF($X1355, "", INDEX(閩拼韻母八聲調資料表, $AE1355, $AJ1355))</f>
        <v>#REF!</v>
      </c>
      <c r="AV1355" s="301" t="b">
        <f t="shared" si="550"/>
        <v>0</v>
      </c>
      <c r="AW1355" s="301" t="str">
        <f>IF( $AV1355, IFERROR( IF(MATCH( $E1355, 顎音化聲母!$H$9:$H$37, 0), TRUE, FALSE), FALSE), "")</f>
        <v/>
      </c>
      <c r="AX1355" s="301" t="str">
        <f t="array" ref="AX1355">IF( AND($AV1355, $AW1355), INDEX(顎音化聲母資料表, MATCH( $D1355 &amp; $E1355, 顎音化聲母!$L$5:$L$136, 0), 3), "")</f>
        <v/>
      </c>
      <c r="AY1355" s="301" t="e">
        <f t="shared" si="549"/>
        <v>#REF!</v>
      </c>
      <c r="AZ1355" s="362" t="e">
        <f t="array" ref="AZ1355">IF($AY1355="", "", IF( $AX1355&lt;&gt;"", $AX1355,INDEX(聲母資料表, $AY1355, $AZ$5)))</f>
        <v>#REF!</v>
      </c>
      <c r="BA1355" s="362" t="e">
        <f t="array" ref="BA1355">IF($X1355, "", INDEX(方音八音反切資料表, $AE1355, $AJ1355))</f>
        <v>#REF!</v>
      </c>
    </row>
    <row r="1356" spans="2:53">
      <c r="B1356" s="307">
        <f t="shared" si="531"/>
        <v>1349</v>
      </c>
      <c r="C1356" s="404" t="e">
        <f>MID(#REF!, B1356, 1)</f>
        <v>#REF!</v>
      </c>
      <c r="D1356" s="312"/>
      <c r="E1356" s="312"/>
      <c r="F1356" s="296"/>
      <c r="G1356" s="418" t="e">
        <f t="shared" si="532"/>
        <v>#REF!</v>
      </c>
      <c r="H1356" s="269" t="e" cm="1">
        <f t="array" ref="H1356">IF( OR($U1356, NOT($V1356), $X1356), "",  $AF1356 &amp; INDEX(中文數值資料表, $AJ1356, 2) &amp; $AC1356)</f>
        <v>#REF!</v>
      </c>
      <c r="I1356" s="332" t="e">
        <f t="shared" si="533"/>
        <v>#REF!</v>
      </c>
      <c r="J1356" s="333" t="e">
        <f t="shared" si="534"/>
        <v>#REF!</v>
      </c>
      <c r="K1356" s="334" t="e">
        <f t="shared" si="535"/>
        <v>#REF!</v>
      </c>
      <c r="L1356" s="335" t="e">
        <f t="shared" si="536"/>
        <v>#REF!</v>
      </c>
      <c r="M1356" s="270" t="e">
        <f t="shared" ca="1" si="537"/>
        <v>#REF!</v>
      </c>
      <c r="N1356" s="270" t="e">
        <f t="shared" ca="1" si="538"/>
        <v>#REF!</v>
      </c>
      <c r="O1356" s="270" t="e">
        <f t="shared" ca="1" si="539"/>
        <v>#REF!</v>
      </c>
      <c r="P1356" s="270" t="e">
        <f t="shared" ca="1" si="530"/>
        <v>#REF!</v>
      </c>
      <c r="Q1356" s="270" t="e">
        <f t="shared" ca="1" si="530"/>
        <v>#REF!</v>
      </c>
      <c r="R1356" s="271" t="e">
        <f t="shared" ca="1" si="540"/>
        <v>#REF!</v>
      </c>
      <c r="S1356" s="271" t="e">
        <f t="shared" ca="1" si="541"/>
        <v>#REF!</v>
      </c>
      <c r="T1356" s="244"/>
      <c r="U1356" s="272" t="b">
        <f t="shared" si="542"/>
        <v>0</v>
      </c>
      <c r="V1356" s="272" t="e">
        <f t="shared" si="543"/>
        <v>#REF!</v>
      </c>
      <c r="W1356" s="272" t="e">
        <f t="shared" si="551"/>
        <v>#REF!</v>
      </c>
      <c r="X1356" s="272" t="e">
        <f t="shared" si="544"/>
        <v>#REF!</v>
      </c>
      <c r="Y1356" s="272" t="e">
        <f t="shared" si="545"/>
        <v>#REF!</v>
      </c>
      <c r="Z1356" s="298"/>
      <c r="AA1356" s="305" t="e">
        <f t="shared" si="546"/>
        <v>#REF!</v>
      </c>
      <c r="AB1356" s="301" t="e" cm="1">
        <f t="array" ref="AB1356">IF( $AA1356="", "", INDEX(聲母資料表, $AA1356, AB$5))</f>
        <v>#REF!</v>
      </c>
      <c r="AC1356" s="301" t="e" cm="1">
        <f t="array" ref="AC1356">IF( $AA1356="", "", INDEX(聲母資料表, $AA1356, AC$5))</f>
        <v>#REF!</v>
      </c>
      <c r="AD1356" s="305" t="e">
        <f t="shared" si="547"/>
        <v>#REF!</v>
      </c>
      <c r="AE1356" s="301" t="e" cm="1">
        <f t="array" ref="AE1356">IF( $X1356, "", INDEX(韻母資料表, AD1356, AE$5))</f>
        <v>#REF!</v>
      </c>
      <c r="AF1356" s="301" t="e" cm="1">
        <f t="array" ref="AF1356">IF( $X1356, "", INDEX(韻母資料表, AE1356, AF$5))</f>
        <v>#REF!</v>
      </c>
      <c r="AG1356" s="298"/>
      <c r="AH1356" s="301" t="e">
        <f t="array" ref="AH1356">IF( $X1356, "", IF( INDEX(韻母資料表, AD1356, $AH$5) = "入聲", TRUE, FALSE) )</f>
        <v>#REF!</v>
      </c>
      <c r="AI1356" s="302" t="e">
        <f t="shared" si="548"/>
        <v>#REF!</v>
      </c>
      <c r="AJ1356" s="302" t="e">
        <f t="shared" si="527"/>
        <v>#REF!</v>
      </c>
      <c r="AK1356" s="362" t="e">
        <f t="array" ref="AK1356">IF( $X1356, "", INDEX(韻母資料表, $AD1356, $AK$5))</f>
        <v>#REF!</v>
      </c>
      <c r="AL1356" s="362" t="e">
        <f t="array" ref="AL1356">IF($X1356, "", INDEX(白話字韻母八聲調資料表, $AE1356, $AJ1356))</f>
        <v>#REF!</v>
      </c>
      <c r="AM1356" s="298"/>
      <c r="AN1356" s="362" t="e" cm="1">
        <f t="array" ref="AN1356">IF($W1356, "", INDEX(聲母資料表, $AA1356, AN$5))</f>
        <v>#REF!</v>
      </c>
      <c r="AO1356" s="367" t="e" cm="1">
        <f t="array" ref="AO1356">IF($X1356, "", INDEX(韻母資料表, $AD1356, AO$5))</f>
        <v>#REF!</v>
      </c>
      <c r="AP1356" s="362" t="e" cm="1">
        <f t="array" ref="AP1356">IF($X1356, "", INDEX(台羅韻母八聲調資料表, $AE1356, $F1356))</f>
        <v>#REF!</v>
      </c>
      <c r="AQ1356" s="298"/>
      <c r="AR1356" s="302" t="e">
        <f t="array" ref="AR1356">IF($W1356, "", INDEX(聲母資料表, $AA1356, $AR$5))</f>
        <v>#REF!</v>
      </c>
      <c r="AS1356" s="303" t="e">
        <f t="array" ref="AS1356">IF($X1356, "", INDEX(韻母資料表, $AD1356, $AS$5))</f>
        <v>#REF!</v>
      </c>
      <c r="AT1356" s="302" t="e">
        <f t="array" ref="AT1356">IF($X1356, "", INDEX(閩拼韻母八聲調資料表, $AE1356, $AJ1356))</f>
        <v>#REF!</v>
      </c>
      <c r="AV1356" s="301" t="b">
        <f t="shared" si="550"/>
        <v>0</v>
      </c>
      <c r="AW1356" s="301" t="str">
        <f>IF( $AV1356, IFERROR( IF(MATCH( $E1356, 顎音化聲母!$H$9:$H$37, 0), TRUE, FALSE), FALSE), "")</f>
        <v/>
      </c>
      <c r="AX1356" s="301" t="str">
        <f t="array" ref="AX1356">IF( AND($AV1356, $AW1356), INDEX(顎音化聲母資料表, MATCH( $D1356 &amp; $E1356, 顎音化聲母!$L$5:$L$136, 0), 3), "")</f>
        <v/>
      </c>
      <c r="AY1356" s="301" t="e">
        <f t="shared" si="549"/>
        <v>#REF!</v>
      </c>
      <c r="AZ1356" s="362" t="e">
        <f t="array" ref="AZ1356">IF($AY1356="", "", IF( $AX1356&lt;&gt;"", $AX1356,INDEX(聲母資料表, $AY1356, $AZ$5)))</f>
        <v>#REF!</v>
      </c>
      <c r="BA1356" s="362" t="e">
        <f t="array" ref="BA1356">IF($X1356, "", INDEX(方音八音反切資料表, $AE1356, $AJ1356))</f>
        <v>#REF!</v>
      </c>
    </row>
    <row r="1357" spans="2:53">
      <c r="B1357" s="307">
        <f t="shared" si="531"/>
        <v>1350</v>
      </c>
      <c r="C1357" s="404" t="e">
        <f>MID(#REF!, B1357, 1)</f>
        <v>#REF!</v>
      </c>
      <c r="D1357" s="312"/>
      <c r="E1357" s="312"/>
      <c r="F1357" s="296"/>
      <c r="G1357" s="418" t="e">
        <f t="shared" si="532"/>
        <v>#REF!</v>
      </c>
      <c r="H1357" s="269" t="e" cm="1">
        <f t="array" ref="H1357">IF( OR($U1357, NOT($V1357), $X1357), "",  $AF1357 &amp; INDEX(中文數值資料表, $AJ1357, 2) &amp; $AC1357)</f>
        <v>#REF!</v>
      </c>
      <c r="I1357" s="332" t="e">
        <f t="shared" si="533"/>
        <v>#REF!</v>
      </c>
      <c r="J1357" s="333" t="e">
        <f t="shared" si="534"/>
        <v>#REF!</v>
      </c>
      <c r="K1357" s="334" t="e">
        <f t="shared" si="535"/>
        <v>#REF!</v>
      </c>
      <c r="L1357" s="335" t="e">
        <f t="shared" si="536"/>
        <v>#REF!</v>
      </c>
      <c r="M1357" s="270" t="e">
        <f t="shared" ca="1" si="537"/>
        <v>#REF!</v>
      </c>
      <c r="N1357" s="270" t="e">
        <f t="shared" ca="1" si="538"/>
        <v>#REF!</v>
      </c>
      <c r="O1357" s="270" t="e">
        <f t="shared" ca="1" si="539"/>
        <v>#REF!</v>
      </c>
      <c r="P1357" s="270" t="e">
        <f t="shared" ca="1" si="530"/>
        <v>#REF!</v>
      </c>
      <c r="Q1357" s="270" t="e">
        <f t="shared" ca="1" si="530"/>
        <v>#REF!</v>
      </c>
      <c r="R1357" s="271" t="e">
        <f t="shared" ca="1" si="540"/>
        <v>#REF!</v>
      </c>
      <c r="S1357" s="271" t="e">
        <f t="shared" ca="1" si="541"/>
        <v>#REF!</v>
      </c>
      <c r="T1357" s="244"/>
      <c r="U1357" s="272" t="b">
        <f t="shared" si="542"/>
        <v>0</v>
      </c>
      <c r="V1357" s="272" t="e">
        <f t="shared" si="543"/>
        <v>#REF!</v>
      </c>
      <c r="W1357" s="272" t="e">
        <f t="shared" si="551"/>
        <v>#REF!</v>
      </c>
      <c r="X1357" s="272" t="e">
        <f t="shared" si="544"/>
        <v>#REF!</v>
      </c>
      <c r="Y1357" s="272" t="e">
        <f t="shared" si="545"/>
        <v>#REF!</v>
      </c>
      <c r="Z1357" s="298"/>
      <c r="AA1357" s="305" t="e">
        <f t="shared" si="546"/>
        <v>#REF!</v>
      </c>
      <c r="AB1357" s="301" t="e" cm="1">
        <f t="array" ref="AB1357">IF( $AA1357="", "", INDEX(聲母資料表, $AA1357, AB$5))</f>
        <v>#REF!</v>
      </c>
      <c r="AC1357" s="301" t="e" cm="1">
        <f t="array" ref="AC1357">IF( $AA1357="", "", INDEX(聲母資料表, $AA1357, AC$5))</f>
        <v>#REF!</v>
      </c>
      <c r="AD1357" s="305" t="e">
        <f t="shared" si="547"/>
        <v>#REF!</v>
      </c>
      <c r="AE1357" s="301" t="e" cm="1">
        <f t="array" ref="AE1357">IF( $X1357, "", INDEX(韻母資料表, AD1357, AE$5))</f>
        <v>#REF!</v>
      </c>
      <c r="AF1357" s="301" t="e" cm="1">
        <f t="array" ref="AF1357">IF( $X1357, "", INDEX(韻母資料表, AE1357, AF$5))</f>
        <v>#REF!</v>
      </c>
      <c r="AG1357" s="298"/>
      <c r="AH1357" s="301" t="e">
        <f t="array" ref="AH1357">IF( $X1357, "", IF( INDEX(韻母資料表, AD1357, $AH$5) = "入聲", TRUE, FALSE) )</f>
        <v>#REF!</v>
      </c>
      <c r="AI1357" s="302" t="e">
        <f t="shared" si="548"/>
        <v>#REF!</v>
      </c>
      <c r="AJ1357" s="302" t="e">
        <f t="shared" si="527"/>
        <v>#REF!</v>
      </c>
      <c r="AK1357" s="362" t="e">
        <f t="array" ref="AK1357">IF( $X1357, "", INDEX(韻母資料表, $AD1357, $AK$5))</f>
        <v>#REF!</v>
      </c>
      <c r="AL1357" s="362" t="e">
        <f t="array" ref="AL1357">IF($X1357, "", INDEX(白話字韻母八聲調資料表, $AE1357, $AJ1357))</f>
        <v>#REF!</v>
      </c>
      <c r="AM1357" s="298"/>
      <c r="AN1357" s="362" t="e" cm="1">
        <f t="array" ref="AN1357">IF($W1357, "", INDEX(聲母資料表, $AA1357, AN$5))</f>
        <v>#REF!</v>
      </c>
      <c r="AO1357" s="367" t="e" cm="1">
        <f t="array" ref="AO1357">IF($X1357, "", INDEX(韻母資料表, $AD1357, AO$5))</f>
        <v>#REF!</v>
      </c>
      <c r="AP1357" s="362" t="e" cm="1">
        <f t="array" ref="AP1357">IF($X1357, "", INDEX(台羅韻母八聲調資料表, $AE1357, $F1357))</f>
        <v>#REF!</v>
      </c>
      <c r="AQ1357" s="298"/>
      <c r="AR1357" s="302" t="e">
        <f t="array" ref="AR1357">IF($W1357, "", INDEX(聲母資料表, $AA1357, $AR$5))</f>
        <v>#REF!</v>
      </c>
      <c r="AS1357" s="303" t="e">
        <f t="array" ref="AS1357">IF($X1357, "", INDEX(韻母資料表, $AD1357, $AS$5))</f>
        <v>#REF!</v>
      </c>
      <c r="AT1357" s="302" t="e">
        <f t="array" ref="AT1357">IF($X1357, "", INDEX(閩拼韻母八聲調資料表, $AE1357, $AJ1357))</f>
        <v>#REF!</v>
      </c>
      <c r="AV1357" s="301" t="b">
        <f t="shared" si="550"/>
        <v>0</v>
      </c>
      <c r="AW1357" s="301" t="str">
        <f>IF( $AV1357, IFERROR( IF(MATCH( $E1357, 顎音化聲母!$H$9:$H$37, 0), TRUE, FALSE), FALSE), "")</f>
        <v/>
      </c>
      <c r="AX1357" s="301" t="str">
        <f t="array" ref="AX1357">IF( AND($AV1357, $AW1357), INDEX(顎音化聲母資料表, MATCH( $D1357 &amp; $E1357, 顎音化聲母!$L$5:$L$136, 0), 3), "")</f>
        <v/>
      </c>
      <c r="AY1357" s="301" t="e">
        <f t="shared" si="549"/>
        <v>#REF!</v>
      </c>
      <c r="AZ1357" s="362" t="e">
        <f t="array" ref="AZ1357">IF($AY1357="", "", IF( $AX1357&lt;&gt;"", $AX1357,INDEX(聲母資料表, $AY1357, $AZ$5)))</f>
        <v>#REF!</v>
      </c>
      <c r="BA1357" s="362" t="e">
        <f t="array" ref="BA1357">IF($X1357, "", INDEX(方音八音反切資料表, $AE1357, $AJ1357))</f>
        <v>#REF!</v>
      </c>
    </row>
    <row r="1358" spans="2:53">
      <c r="B1358" s="307">
        <f t="shared" si="531"/>
        <v>1351</v>
      </c>
      <c r="C1358" s="404" t="e">
        <f>MID(#REF!, B1358, 1)</f>
        <v>#REF!</v>
      </c>
      <c r="D1358" s="312"/>
      <c r="E1358" s="312"/>
      <c r="F1358" s="296"/>
      <c r="G1358" s="418" t="e">
        <f t="shared" si="532"/>
        <v>#REF!</v>
      </c>
      <c r="H1358" s="269" t="e" cm="1">
        <f t="array" ref="H1358">IF( OR($U1358, NOT($V1358), $X1358), "",  $AF1358 &amp; INDEX(中文數值資料表, $AJ1358, 2) &amp; $AC1358)</f>
        <v>#REF!</v>
      </c>
      <c r="I1358" s="332" t="e">
        <f t="shared" si="533"/>
        <v>#REF!</v>
      </c>
      <c r="J1358" s="333" t="e">
        <f t="shared" si="534"/>
        <v>#REF!</v>
      </c>
      <c r="K1358" s="334" t="e">
        <f t="shared" si="535"/>
        <v>#REF!</v>
      </c>
      <c r="L1358" s="335" t="e">
        <f t="shared" si="536"/>
        <v>#REF!</v>
      </c>
      <c r="M1358" s="270" t="e">
        <f t="shared" ca="1" si="537"/>
        <v>#REF!</v>
      </c>
      <c r="N1358" s="270" t="e">
        <f t="shared" ca="1" si="538"/>
        <v>#REF!</v>
      </c>
      <c r="O1358" s="270" t="e">
        <f t="shared" ca="1" si="539"/>
        <v>#REF!</v>
      </c>
      <c r="P1358" s="270" t="e">
        <f t="shared" ca="1" si="530"/>
        <v>#REF!</v>
      </c>
      <c r="Q1358" s="270" t="e">
        <f t="shared" ca="1" si="530"/>
        <v>#REF!</v>
      </c>
      <c r="R1358" s="271" t="e">
        <f t="shared" ca="1" si="540"/>
        <v>#REF!</v>
      </c>
      <c r="S1358" s="271" t="e">
        <f t="shared" ca="1" si="541"/>
        <v>#REF!</v>
      </c>
      <c r="T1358" s="244"/>
      <c r="U1358" s="272" t="b">
        <f t="shared" si="542"/>
        <v>0</v>
      </c>
      <c r="V1358" s="272" t="e">
        <f t="shared" si="543"/>
        <v>#REF!</v>
      </c>
      <c r="W1358" s="272" t="e">
        <f t="shared" si="551"/>
        <v>#REF!</v>
      </c>
      <c r="X1358" s="272" t="e">
        <f t="shared" si="544"/>
        <v>#REF!</v>
      </c>
      <c r="Y1358" s="272" t="e">
        <f t="shared" si="545"/>
        <v>#REF!</v>
      </c>
      <c r="Z1358" s="298"/>
      <c r="AA1358" s="305" t="e">
        <f t="shared" si="546"/>
        <v>#REF!</v>
      </c>
      <c r="AB1358" s="301" t="e" cm="1">
        <f t="array" ref="AB1358">IF( $AA1358="", "", INDEX(聲母資料表, $AA1358, AB$5))</f>
        <v>#REF!</v>
      </c>
      <c r="AC1358" s="301" t="e" cm="1">
        <f t="array" ref="AC1358">IF( $AA1358="", "", INDEX(聲母資料表, $AA1358, AC$5))</f>
        <v>#REF!</v>
      </c>
      <c r="AD1358" s="305" t="e">
        <f t="shared" si="547"/>
        <v>#REF!</v>
      </c>
      <c r="AE1358" s="301" t="e" cm="1">
        <f t="array" ref="AE1358">IF( $X1358, "", INDEX(韻母資料表, AD1358, AE$5))</f>
        <v>#REF!</v>
      </c>
      <c r="AF1358" s="301" t="e" cm="1">
        <f t="array" ref="AF1358">IF( $X1358, "", INDEX(韻母資料表, AE1358, AF$5))</f>
        <v>#REF!</v>
      </c>
      <c r="AG1358" s="298"/>
      <c r="AH1358" s="301" t="e">
        <f t="array" ref="AH1358">IF( $X1358, "", IF( INDEX(韻母資料表, AD1358, $AH$5) = "入聲", TRUE, FALSE) )</f>
        <v>#REF!</v>
      </c>
      <c r="AI1358" s="302" t="e">
        <f t="shared" si="548"/>
        <v>#REF!</v>
      </c>
      <c r="AJ1358" s="302" t="e">
        <f t="shared" si="527"/>
        <v>#REF!</v>
      </c>
      <c r="AK1358" s="362" t="e">
        <f t="array" ref="AK1358">IF( $X1358, "", INDEX(韻母資料表, $AD1358, $AK$5))</f>
        <v>#REF!</v>
      </c>
      <c r="AL1358" s="362" t="e">
        <f t="array" ref="AL1358">IF($X1358, "", INDEX(白話字韻母八聲調資料表, $AE1358, $AJ1358))</f>
        <v>#REF!</v>
      </c>
      <c r="AM1358" s="298"/>
      <c r="AN1358" s="362" t="e" cm="1">
        <f t="array" ref="AN1358">IF($W1358, "", INDEX(聲母資料表, $AA1358, AN$5))</f>
        <v>#REF!</v>
      </c>
      <c r="AO1358" s="367" t="e" cm="1">
        <f t="array" ref="AO1358">IF($X1358, "", INDEX(韻母資料表, $AD1358, AO$5))</f>
        <v>#REF!</v>
      </c>
      <c r="AP1358" s="362" t="e" cm="1">
        <f t="array" ref="AP1358">IF($X1358, "", INDEX(台羅韻母八聲調資料表, $AE1358, $F1358))</f>
        <v>#REF!</v>
      </c>
      <c r="AQ1358" s="298"/>
      <c r="AR1358" s="302" t="e">
        <f t="array" ref="AR1358">IF($W1358, "", INDEX(聲母資料表, $AA1358, $AR$5))</f>
        <v>#REF!</v>
      </c>
      <c r="AS1358" s="303" t="e">
        <f t="array" ref="AS1358">IF($X1358, "", INDEX(韻母資料表, $AD1358, $AS$5))</f>
        <v>#REF!</v>
      </c>
      <c r="AT1358" s="302" t="e">
        <f t="array" ref="AT1358">IF($X1358, "", INDEX(閩拼韻母八聲調資料表, $AE1358, $AJ1358))</f>
        <v>#REF!</v>
      </c>
      <c r="AV1358" s="301" t="b">
        <f t="shared" si="550"/>
        <v>0</v>
      </c>
      <c r="AW1358" s="301" t="str">
        <f>IF( $AV1358, IFERROR( IF(MATCH( $E1358, 顎音化聲母!$H$9:$H$37, 0), TRUE, FALSE), FALSE), "")</f>
        <v/>
      </c>
      <c r="AX1358" s="301" t="str">
        <f t="array" ref="AX1358">IF( AND($AV1358, $AW1358), INDEX(顎音化聲母資料表, MATCH( $D1358 &amp; $E1358, 顎音化聲母!$L$5:$L$136, 0), 3), "")</f>
        <v/>
      </c>
      <c r="AY1358" s="301" t="e">
        <f t="shared" si="549"/>
        <v>#REF!</v>
      </c>
      <c r="AZ1358" s="362" t="e">
        <f t="array" ref="AZ1358">IF($AY1358="", "", IF( $AX1358&lt;&gt;"", $AX1358,INDEX(聲母資料表, $AY1358, $AZ$5)))</f>
        <v>#REF!</v>
      </c>
      <c r="BA1358" s="362" t="e">
        <f t="array" ref="BA1358">IF($X1358, "", INDEX(方音八音反切資料表, $AE1358, $AJ1358))</f>
        <v>#REF!</v>
      </c>
    </row>
    <row r="1359" spans="2:53">
      <c r="B1359" s="307">
        <f t="shared" si="531"/>
        <v>1352</v>
      </c>
      <c r="C1359" s="404" t="e">
        <f>MID(#REF!, B1359, 1)</f>
        <v>#REF!</v>
      </c>
      <c r="D1359" s="312"/>
      <c r="E1359" s="312"/>
      <c r="F1359" s="296"/>
      <c r="G1359" s="418" t="e">
        <f t="shared" si="532"/>
        <v>#REF!</v>
      </c>
      <c r="H1359" s="269" t="e" cm="1">
        <f t="array" ref="H1359">IF( OR($U1359, NOT($V1359), $X1359), "",  $AF1359 &amp; INDEX(中文數值資料表, $AJ1359, 2) &amp; $AC1359)</f>
        <v>#REF!</v>
      </c>
      <c r="I1359" s="332" t="e">
        <f t="shared" si="533"/>
        <v>#REF!</v>
      </c>
      <c r="J1359" s="333" t="e">
        <f t="shared" si="534"/>
        <v>#REF!</v>
      </c>
      <c r="K1359" s="334" t="e">
        <f t="shared" si="535"/>
        <v>#REF!</v>
      </c>
      <c r="L1359" s="335" t="e">
        <f t="shared" si="536"/>
        <v>#REF!</v>
      </c>
      <c r="M1359" s="270" t="e">
        <f t="shared" ca="1" si="537"/>
        <v>#REF!</v>
      </c>
      <c r="N1359" s="270" t="e">
        <f t="shared" ca="1" si="538"/>
        <v>#REF!</v>
      </c>
      <c r="O1359" s="270" t="e">
        <f t="shared" ca="1" si="539"/>
        <v>#REF!</v>
      </c>
      <c r="P1359" s="270" t="e">
        <f t="shared" ca="1" si="530"/>
        <v>#REF!</v>
      </c>
      <c r="Q1359" s="270" t="e">
        <f t="shared" ca="1" si="530"/>
        <v>#REF!</v>
      </c>
      <c r="R1359" s="271" t="e">
        <f t="shared" ca="1" si="540"/>
        <v>#REF!</v>
      </c>
      <c r="S1359" s="271" t="e">
        <f t="shared" ca="1" si="541"/>
        <v>#REF!</v>
      </c>
      <c r="T1359" s="244"/>
      <c r="U1359" s="272" t="b">
        <f t="shared" si="542"/>
        <v>0</v>
      </c>
      <c r="V1359" s="272" t="e">
        <f t="shared" si="543"/>
        <v>#REF!</v>
      </c>
      <c r="W1359" s="272" t="e">
        <f t="shared" si="551"/>
        <v>#REF!</v>
      </c>
      <c r="X1359" s="272" t="e">
        <f t="shared" si="544"/>
        <v>#REF!</v>
      </c>
      <c r="Y1359" s="272" t="e">
        <f t="shared" si="545"/>
        <v>#REF!</v>
      </c>
      <c r="Z1359" s="298"/>
      <c r="AA1359" s="305" t="e">
        <f t="shared" si="546"/>
        <v>#REF!</v>
      </c>
      <c r="AB1359" s="301" t="e" cm="1">
        <f t="array" ref="AB1359">IF( $AA1359="", "", INDEX(聲母資料表, $AA1359, AB$5))</f>
        <v>#REF!</v>
      </c>
      <c r="AC1359" s="301" t="e" cm="1">
        <f t="array" ref="AC1359">IF( $AA1359="", "", INDEX(聲母資料表, $AA1359, AC$5))</f>
        <v>#REF!</v>
      </c>
      <c r="AD1359" s="305" t="e">
        <f t="shared" si="547"/>
        <v>#REF!</v>
      </c>
      <c r="AE1359" s="301" t="e" cm="1">
        <f t="array" ref="AE1359">IF( $X1359, "", INDEX(韻母資料表, AD1359, AE$5))</f>
        <v>#REF!</v>
      </c>
      <c r="AF1359" s="301" t="e" cm="1">
        <f t="array" ref="AF1359">IF( $X1359, "", INDEX(韻母資料表, AE1359, AF$5))</f>
        <v>#REF!</v>
      </c>
      <c r="AG1359" s="298"/>
      <c r="AH1359" s="301" t="e">
        <f t="array" ref="AH1359">IF( $X1359, "", IF( INDEX(韻母資料表, AD1359, $AH$5) = "入聲", TRUE, FALSE) )</f>
        <v>#REF!</v>
      </c>
      <c r="AI1359" s="302" t="e">
        <f t="shared" si="548"/>
        <v>#REF!</v>
      </c>
      <c r="AJ1359" s="302" t="e">
        <f t="shared" si="527"/>
        <v>#REF!</v>
      </c>
      <c r="AK1359" s="362" t="e">
        <f t="array" ref="AK1359">IF( $X1359, "", INDEX(韻母資料表, $AD1359, $AK$5))</f>
        <v>#REF!</v>
      </c>
      <c r="AL1359" s="362" t="e">
        <f t="array" ref="AL1359">IF($X1359, "", INDEX(白話字韻母八聲調資料表, $AE1359, $AJ1359))</f>
        <v>#REF!</v>
      </c>
      <c r="AM1359" s="298"/>
      <c r="AN1359" s="362" t="e" cm="1">
        <f t="array" ref="AN1359">IF($W1359, "", INDEX(聲母資料表, $AA1359, AN$5))</f>
        <v>#REF!</v>
      </c>
      <c r="AO1359" s="367" t="e" cm="1">
        <f t="array" ref="AO1359">IF($X1359, "", INDEX(韻母資料表, $AD1359, AO$5))</f>
        <v>#REF!</v>
      </c>
      <c r="AP1359" s="362" t="e" cm="1">
        <f t="array" ref="AP1359">IF($X1359, "", INDEX(台羅韻母八聲調資料表, $AE1359, $F1359))</f>
        <v>#REF!</v>
      </c>
      <c r="AQ1359" s="298"/>
      <c r="AR1359" s="302" t="e">
        <f t="array" ref="AR1359">IF($W1359, "", INDEX(聲母資料表, $AA1359, $AR$5))</f>
        <v>#REF!</v>
      </c>
      <c r="AS1359" s="303" t="e">
        <f t="array" ref="AS1359">IF($X1359, "", INDEX(韻母資料表, $AD1359, $AS$5))</f>
        <v>#REF!</v>
      </c>
      <c r="AT1359" s="302" t="e">
        <f t="array" ref="AT1359">IF($X1359, "", INDEX(閩拼韻母八聲調資料表, $AE1359, $AJ1359))</f>
        <v>#REF!</v>
      </c>
      <c r="AV1359" s="301" t="b">
        <f t="shared" si="550"/>
        <v>0</v>
      </c>
      <c r="AW1359" s="301" t="str">
        <f>IF( $AV1359, IFERROR( IF(MATCH( $E1359, 顎音化聲母!$H$9:$H$37, 0), TRUE, FALSE), FALSE), "")</f>
        <v/>
      </c>
      <c r="AX1359" s="301" t="str">
        <f t="array" ref="AX1359">IF( AND($AV1359, $AW1359), INDEX(顎音化聲母資料表, MATCH( $D1359 &amp; $E1359, 顎音化聲母!$L$5:$L$136, 0), 3), "")</f>
        <v/>
      </c>
      <c r="AY1359" s="301" t="e">
        <f t="shared" si="549"/>
        <v>#REF!</v>
      </c>
      <c r="AZ1359" s="362" t="e">
        <f t="array" ref="AZ1359">IF($AY1359="", "", IF( $AX1359&lt;&gt;"", $AX1359,INDEX(聲母資料表, $AY1359, $AZ$5)))</f>
        <v>#REF!</v>
      </c>
      <c r="BA1359" s="362" t="e">
        <f t="array" ref="BA1359">IF($X1359, "", INDEX(方音八音反切資料表, $AE1359, $AJ1359))</f>
        <v>#REF!</v>
      </c>
    </row>
    <row r="1360" spans="2:53">
      <c r="B1360" s="307">
        <f t="shared" si="531"/>
        <v>1353</v>
      </c>
      <c r="C1360" s="404" t="e">
        <f>MID(#REF!, B1360, 1)</f>
        <v>#REF!</v>
      </c>
      <c r="D1360" s="312"/>
      <c r="E1360" s="312"/>
      <c r="F1360" s="296"/>
      <c r="G1360" s="418" t="e">
        <f t="shared" si="532"/>
        <v>#REF!</v>
      </c>
      <c r="H1360" s="269" t="e" cm="1">
        <f t="array" ref="H1360">IF( OR($U1360, NOT($V1360), $X1360), "",  $AF1360 &amp; INDEX(中文數值資料表, $AJ1360, 2) &amp; $AC1360)</f>
        <v>#REF!</v>
      </c>
      <c r="I1360" s="332" t="e">
        <f t="shared" si="533"/>
        <v>#REF!</v>
      </c>
      <c r="J1360" s="333" t="e">
        <f t="shared" si="534"/>
        <v>#REF!</v>
      </c>
      <c r="K1360" s="334" t="e">
        <f t="shared" si="535"/>
        <v>#REF!</v>
      </c>
      <c r="L1360" s="335" t="e">
        <f t="shared" si="536"/>
        <v>#REF!</v>
      </c>
      <c r="M1360" s="270" t="e">
        <f t="shared" ca="1" si="537"/>
        <v>#REF!</v>
      </c>
      <c r="N1360" s="270" t="e">
        <f t="shared" ca="1" si="538"/>
        <v>#REF!</v>
      </c>
      <c r="O1360" s="270" t="e">
        <f t="shared" ca="1" si="539"/>
        <v>#REF!</v>
      </c>
      <c r="P1360" s="270" t="e">
        <f t="shared" ca="1" si="530"/>
        <v>#REF!</v>
      </c>
      <c r="Q1360" s="270" t="e">
        <f t="shared" ca="1" si="530"/>
        <v>#REF!</v>
      </c>
      <c r="R1360" s="271" t="e">
        <f t="shared" ca="1" si="540"/>
        <v>#REF!</v>
      </c>
      <c r="S1360" s="271" t="e">
        <f t="shared" ca="1" si="541"/>
        <v>#REF!</v>
      </c>
      <c r="T1360" s="244"/>
      <c r="U1360" s="272" t="b">
        <f t="shared" si="542"/>
        <v>0</v>
      </c>
      <c r="V1360" s="272" t="e">
        <f t="shared" si="543"/>
        <v>#REF!</v>
      </c>
      <c r="W1360" s="272" t="e">
        <f t="shared" si="551"/>
        <v>#REF!</v>
      </c>
      <c r="X1360" s="272" t="e">
        <f t="shared" si="544"/>
        <v>#REF!</v>
      </c>
      <c r="Y1360" s="272" t="e">
        <f t="shared" si="545"/>
        <v>#REF!</v>
      </c>
      <c r="Z1360" s="298"/>
      <c r="AA1360" s="305" t="e">
        <f t="shared" si="546"/>
        <v>#REF!</v>
      </c>
      <c r="AB1360" s="301" t="e" cm="1">
        <f t="array" ref="AB1360">IF( $AA1360="", "", INDEX(聲母資料表, $AA1360, AB$5))</f>
        <v>#REF!</v>
      </c>
      <c r="AC1360" s="301" t="e" cm="1">
        <f t="array" ref="AC1360">IF( $AA1360="", "", INDEX(聲母資料表, $AA1360, AC$5))</f>
        <v>#REF!</v>
      </c>
      <c r="AD1360" s="305" t="e">
        <f t="shared" si="547"/>
        <v>#REF!</v>
      </c>
      <c r="AE1360" s="301" t="e" cm="1">
        <f t="array" ref="AE1360">IF( $X1360, "", INDEX(韻母資料表, AD1360, AE$5))</f>
        <v>#REF!</v>
      </c>
      <c r="AF1360" s="301" t="e" cm="1">
        <f t="array" ref="AF1360">IF( $X1360, "", INDEX(韻母資料表, AE1360, AF$5))</f>
        <v>#REF!</v>
      </c>
      <c r="AG1360" s="298"/>
      <c r="AH1360" s="301" t="e">
        <f t="array" ref="AH1360">IF( $X1360, "", IF( INDEX(韻母資料表, AD1360, $AH$5) = "入聲", TRUE, FALSE) )</f>
        <v>#REF!</v>
      </c>
      <c r="AI1360" s="302" t="e">
        <f t="shared" si="548"/>
        <v>#REF!</v>
      </c>
      <c r="AJ1360" s="302" t="e">
        <f t="shared" si="527"/>
        <v>#REF!</v>
      </c>
      <c r="AK1360" s="362" t="e">
        <f t="array" ref="AK1360">IF( $X1360, "", INDEX(韻母資料表, $AD1360, $AK$5))</f>
        <v>#REF!</v>
      </c>
      <c r="AL1360" s="362" t="e">
        <f t="array" ref="AL1360">IF($X1360, "", INDEX(白話字韻母八聲調資料表, $AE1360, $AJ1360))</f>
        <v>#REF!</v>
      </c>
      <c r="AM1360" s="298"/>
      <c r="AN1360" s="362" t="e" cm="1">
        <f t="array" ref="AN1360">IF($W1360, "", INDEX(聲母資料表, $AA1360, AN$5))</f>
        <v>#REF!</v>
      </c>
      <c r="AO1360" s="367" t="e" cm="1">
        <f t="array" ref="AO1360">IF($X1360, "", INDEX(韻母資料表, $AD1360, AO$5))</f>
        <v>#REF!</v>
      </c>
      <c r="AP1360" s="362" t="e" cm="1">
        <f t="array" ref="AP1360">IF($X1360, "", INDEX(台羅韻母八聲調資料表, $AE1360, $F1360))</f>
        <v>#REF!</v>
      </c>
      <c r="AQ1360" s="298"/>
      <c r="AR1360" s="302" t="e">
        <f t="array" ref="AR1360">IF($W1360, "", INDEX(聲母資料表, $AA1360, $AR$5))</f>
        <v>#REF!</v>
      </c>
      <c r="AS1360" s="303" t="e">
        <f t="array" ref="AS1360">IF($X1360, "", INDEX(韻母資料表, $AD1360, $AS$5))</f>
        <v>#REF!</v>
      </c>
      <c r="AT1360" s="302" t="e">
        <f t="array" ref="AT1360">IF($X1360, "", INDEX(閩拼韻母八聲調資料表, $AE1360, $AJ1360))</f>
        <v>#REF!</v>
      </c>
      <c r="AV1360" s="301" t="b">
        <f t="shared" si="550"/>
        <v>0</v>
      </c>
      <c r="AW1360" s="301" t="str">
        <f>IF( $AV1360, IFERROR( IF(MATCH( $E1360, 顎音化聲母!$H$9:$H$37, 0), TRUE, FALSE), FALSE), "")</f>
        <v/>
      </c>
      <c r="AX1360" s="301" t="str">
        <f t="array" ref="AX1360">IF( AND($AV1360, $AW1360), INDEX(顎音化聲母資料表, MATCH( $D1360 &amp; $E1360, 顎音化聲母!$L$5:$L$136, 0), 3), "")</f>
        <v/>
      </c>
      <c r="AY1360" s="301" t="e">
        <f t="shared" si="549"/>
        <v>#REF!</v>
      </c>
      <c r="AZ1360" s="362" t="e">
        <f t="array" ref="AZ1360">IF($AY1360="", "", IF( $AX1360&lt;&gt;"", $AX1360,INDEX(聲母資料表, $AY1360, $AZ$5)))</f>
        <v>#REF!</v>
      </c>
      <c r="BA1360" s="362" t="e">
        <f t="array" ref="BA1360">IF($X1360, "", INDEX(方音八音反切資料表, $AE1360, $AJ1360))</f>
        <v>#REF!</v>
      </c>
    </row>
    <row r="1361" spans="2:53">
      <c r="B1361" s="307">
        <f t="shared" si="531"/>
        <v>1354</v>
      </c>
      <c r="C1361" s="404" t="e">
        <f>MID(#REF!, B1361, 1)</f>
        <v>#REF!</v>
      </c>
      <c r="D1361" s="312"/>
      <c r="E1361" s="312"/>
      <c r="F1361" s="296"/>
      <c r="G1361" s="418" t="e">
        <f t="shared" si="532"/>
        <v>#REF!</v>
      </c>
      <c r="H1361" s="269" t="e" cm="1">
        <f t="array" ref="H1361">IF( OR($U1361, NOT($V1361), $X1361), "",  $AF1361 &amp; INDEX(中文數值資料表, $AJ1361, 2) &amp; $AC1361)</f>
        <v>#REF!</v>
      </c>
      <c r="I1361" s="332" t="e">
        <f t="shared" si="533"/>
        <v>#REF!</v>
      </c>
      <c r="J1361" s="333" t="e">
        <f t="shared" si="534"/>
        <v>#REF!</v>
      </c>
      <c r="K1361" s="334" t="e">
        <f t="shared" si="535"/>
        <v>#REF!</v>
      </c>
      <c r="L1361" s="335" t="e">
        <f t="shared" si="536"/>
        <v>#REF!</v>
      </c>
      <c r="M1361" s="270" t="e">
        <f t="shared" ca="1" si="537"/>
        <v>#REF!</v>
      </c>
      <c r="N1361" s="270" t="e">
        <f t="shared" ca="1" si="538"/>
        <v>#REF!</v>
      </c>
      <c r="O1361" s="270" t="e">
        <f t="shared" ca="1" si="539"/>
        <v>#REF!</v>
      </c>
      <c r="P1361" s="270" t="e">
        <f t="shared" ca="1" si="530"/>
        <v>#REF!</v>
      </c>
      <c r="Q1361" s="270" t="e">
        <f t="shared" ca="1" si="530"/>
        <v>#REF!</v>
      </c>
      <c r="R1361" s="271" t="e">
        <f t="shared" ca="1" si="540"/>
        <v>#REF!</v>
      </c>
      <c r="S1361" s="271" t="e">
        <f t="shared" ca="1" si="541"/>
        <v>#REF!</v>
      </c>
      <c r="T1361" s="244"/>
      <c r="U1361" s="272" t="b">
        <f t="shared" si="542"/>
        <v>0</v>
      </c>
      <c r="V1361" s="272" t="e">
        <f t="shared" si="543"/>
        <v>#REF!</v>
      </c>
      <c r="W1361" s="272" t="e">
        <f t="shared" si="551"/>
        <v>#REF!</v>
      </c>
      <c r="X1361" s="272" t="e">
        <f t="shared" si="544"/>
        <v>#REF!</v>
      </c>
      <c r="Y1361" s="272" t="e">
        <f t="shared" si="545"/>
        <v>#REF!</v>
      </c>
      <c r="Z1361" s="298"/>
      <c r="AA1361" s="305" t="e">
        <f t="shared" si="546"/>
        <v>#REF!</v>
      </c>
      <c r="AB1361" s="301" t="e" cm="1">
        <f t="array" ref="AB1361">IF( $AA1361="", "", INDEX(聲母資料表, $AA1361, AB$5))</f>
        <v>#REF!</v>
      </c>
      <c r="AC1361" s="301" t="e" cm="1">
        <f t="array" ref="AC1361">IF( $AA1361="", "", INDEX(聲母資料表, $AA1361, AC$5))</f>
        <v>#REF!</v>
      </c>
      <c r="AD1361" s="305" t="e">
        <f t="shared" si="547"/>
        <v>#REF!</v>
      </c>
      <c r="AE1361" s="301" t="e" cm="1">
        <f t="array" ref="AE1361">IF( $X1361, "", INDEX(韻母資料表, AD1361, AE$5))</f>
        <v>#REF!</v>
      </c>
      <c r="AF1361" s="301" t="e" cm="1">
        <f t="array" ref="AF1361">IF( $X1361, "", INDEX(韻母資料表, AE1361, AF$5))</f>
        <v>#REF!</v>
      </c>
      <c r="AG1361" s="298"/>
      <c r="AH1361" s="301" t="e">
        <f t="array" ref="AH1361">IF( $X1361, "", IF( INDEX(韻母資料表, AD1361, $AH$5) = "入聲", TRUE, FALSE) )</f>
        <v>#REF!</v>
      </c>
      <c r="AI1361" s="302" t="e">
        <f t="shared" si="548"/>
        <v>#REF!</v>
      </c>
      <c r="AJ1361" s="302" t="e">
        <f t="shared" si="527"/>
        <v>#REF!</v>
      </c>
      <c r="AK1361" s="362" t="e">
        <f t="array" ref="AK1361">IF( $X1361, "", INDEX(韻母資料表, $AD1361, $AK$5))</f>
        <v>#REF!</v>
      </c>
      <c r="AL1361" s="362" t="e">
        <f t="array" ref="AL1361">IF($X1361, "", INDEX(白話字韻母八聲調資料表, $AE1361, $AJ1361))</f>
        <v>#REF!</v>
      </c>
      <c r="AM1361" s="298"/>
      <c r="AN1361" s="362" t="e" cm="1">
        <f t="array" ref="AN1361">IF($W1361, "", INDEX(聲母資料表, $AA1361, AN$5))</f>
        <v>#REF!</v>
      </c>
      <c r="AO1361" s="367" t="e" cm="1">
        <f t="array" ref="AO1361">IF($X1361, "", INDEX(韻母資料表, $AD1361, AO$5))</f>
        <v>#REF!</v>
      </c>
      <c r="AP1361" s="362" t="e" cm="1">
        <f t="array" ref="AP1361">IF($X1361, "", INDEX(台羅韻母八聲調資料表, $AE1361, $F1361))</f>
        <v>#REF!</v>
      </c>
      <c r="AQ1361" s="298"/>
      <c r="AR1361" s="302" t="e">
        <f t="array" ref="AR1361">IF($W1361, "", INDEX(聲母資料表, $AA1361, $AR$5))</f>
        <v>#REF!</v>
      </c>
      <c r="AS1361" s="303" t="e">
        <f t="array" ref="AS1361">IF($X1361, "", INDEX(韻母資料表, $AD1361, $AS$5))</f>
        <v>#REF!</v>
      </c>
      <c r="AT1361" s="302" t="e">
        <f t="array" ref="AT1361">IF($X1361, "", INDEX(閩拼韻母八聲調資料表, $AE1361, $AJ1361))</f>
        <v>#REF!</v>
      </c>
      <c r="AV1361" s="301" t="b">
        <f t="shared" si="550"/>
        <v>0</v>
      </c>
      <c r="AW1361" s="301" t="str">
        <f>IF( $AV1361, IFERROR( IF(MATCH( $E1361, 顎音化聲母!$H$9:$H$37, 0), TRUE, FALSE), FALSE), "")</f>
        <v/>
      </c>
      <c r="AX1361" s="301" t="str">
        <f t="array" ref="AX1361">IF( AND($AV1361, $AW1361), INDEX(顎音化聲母資料表, MATCH( $D1361 &amp; $E1361, 顎音化聲母!$L$5:$L$136, 0), 3), "")</f>
        <v/>
      </c>
      <c r="AY1361" s="301" t="e">
        <f t="shared" si="549"/>
        <v>#REF!</v>
      </c>
      <c r="AZ1361" s="362" t="e">
        <f t="array" ref="AZ1361">IF($AY1361="", "", IF( $AX1361&lt;&gt;"", $AX1361,INDEX(聲母資料表, $AY1361, $AZ$5)))</f>
        <v>#REF!</v>
      </c>
      <c r="BA1361" s="362" t="e">
        <f t="array" ref="BA1361">IF($X1361, "", INDEX(方音八音反切資料表, $AE1361, $AJ1361))</f>
        <v>#REF!</v>
      </c>
    </row>
    <row r="1362" spans="2:53">
      <c r="B1362" s="307">
        <f t="shared" si="531"/>
        <v>1355</v>
      </c>
      <c r="C1362" s="404" t="e">
        <f>MID(#REF!, B1362, 1)</f>
        <v>#REF!</v>
      </c>
      <c r="D1362" s="312"/>
      <c r="E1362" s="312"/>
      <c r="F1362" s="296"/>
      <c r="G1362" s="418" t="e">
        <f t="shared" si="532"/>
        <v>#REF!</v>
      </c>
      <c r="H1362" s="269" t="e" cm="1">
        <f t="array" ref="H1362">IF( OR($U1362, NOT($V1362), $X1362), "",  $AF1362 &amp; INDEX(中文數值資料表, $AJ1362, 2) &amp; $AC1362)</f>
        <v>#REF!</v>
      </c>
      <c r="I1362" s="332" t="e">
        <f t="shared" si="533"/>
        <v>#REF!</v>
      </c>
      <c r="J1362" s="333" t="e">
        <f t="shared" si="534"/>
        <v>#REF!</v>
      </c>
      <c r="K1362" s="334" t="e">
        <f t="shared" si="535"/>
        <v>#REF!</v>
      </c>
      <c r="L1362" s="335" t="e">
        <f t="shared" si="536"/>
        <v>#REF!</v>
      </c>
      <c r="M1362" s="270" t="e">
        <f t="shared" ca="1" si="537"/>
        <v>#REF!</v>
      </c>
      <c r="N1362" s="270" t="e">
        <f t="shared" ca="1" si="538"/>
        <v>#REF!</v>
      </c>
      <c r="O1362" s="270" t="e">
        <f t="shared" ca="1" si="539"/>
        <v>#REF!</v>
      </c>
      <c r="P1362" s="270" t="e">
        <f t="shared" ca="1" si="530"/>
        <v>#REF!</v>
      </c>
      <c r="Q1362" s="270" t="e">
        <f t="shared" ca="1" si="530"/>
        <v>#REF!</v>
      </c>
      <c r="R1362" s="271" t="e">
        <f t="shared" ca="1" si="540"/>
        <v>#REF!</v>
      </c>
      <c r="S1362" s="271" t="e">
        <f t="shared" ca="1" si="541"/>
        <v>#REF!</v>
      </c>
      <c r="T1362" s="244"/>
      <c r="U1362" s="272" t="b">
        <f t="shared" si="542"/>
        <v>0</v>
      </c>
      <c r="V1362" s="272" t="e">
        <f t="shared" si="543"/>
        <v>#REF!</v>
      </c>
      <c r="W1362" s="272" t="e">
        <f t="shared" si="551"/>
        <v>#REF!</v>
      </c>
      <c r="X1362" s="272" t="e">
        <f t="shared" si="544"/>
        <v>#REF!</v>
      </c>
      <c r="Y1362" s="272" t="e">
        <f t="shared" si="545"/>
        <v>#REF!</v>
      </c>
      <c r="Z1362" s="298"/>
      <c r="AA1362" s="305" t="e">
        <f t="shared" si="546"/>
        <v>#REF!</v>
      </c>
      <c r="AB1362" s="301" t="e" cm="1">
        <f t="array" ref="AB1362">IF( $AA1362="", "", INDEX(聲母資料表, $AA1362, AB$5))</f>
        <v>#REF!</v>
      </c>
      <c r="AC1362" s="301" t="e" cm="1">
        <f t="array" ref="AC1362">IF( $AA1362="", "", INDEX(聲母資料表, $AA1362, AC$5))</f>
        <v>#REF!</v>
      </c>
      <c r="AD1362" s="305" t="e">
        <f t="shared" si="547"/>
        <v>#REF!</v>
      </c>
      <c r="AE1362" s="301" t="e" cm="1">
        <f t="array" ref="AE1362">IF( $X1362, "", INDEX(韻母資料表, AD1362, AE$5))</f>
        <v>#REF!</v>
      </c>
      <c r="AF1362" s="301" t="e" cm="1">
        <f t="array" ref="AF1362">IF( $X1362, "", INDEX(韻母資料表, AE1362, AF$5))</f>
        <v>#REF!</v>
      </c>
      <c r="AG1362" s="298"/>
      <c r="AH1362" s="301" t="e">
        <f t="array" ref="AH1362">IF( $X1362, "", IF( INDEX(韻母資料表, AD1362, $AH$5) = "入聲", TRUE, FALSE) )</f>
        <v>#REF!</v>
      </c>
      <c r="AI1362" s="302" t="e">
        <f t="shared" si="548"/>
        <v>#REF!</v>
      </c>
      <c r="AJ1362" s="302" t="e">
        <f t="shared" ref="AJ1362:AJ1425" si="552">IF($U1362, "", IF($F1362="", $AI1362, $F1362))</f>
        <v>#REF!</v>
      </c>
      <c r="AK1362" s="362" t="e">
        <f t="array" ref="AK1362">IF( $X1362, "", INDEX(韻母資料表, $AD1362, $AK$5))</f>
        <v>#REF!</v>
      </c>
      <c r="AL1362" s="362" t="e">
        <f t="array" ref="AL1362">IF($X1362, "", INDEX(白話字韻母八聲調資料表, $AE1362, $AJ1362))</f>
        <v>#REF!</v>
      </c>
      <c r="AM1362" s="298"/>
      <c r="AN1362" s="362" t="e" cm="1">
        <f t="array" ref="AN1362">IF($W1362, "", INDEX(聲母資料表, $AA1362, AN$5))</f>
        <v>#REF!</v>
      </c>
      <c r="AO1362" s="367" t="e" cm="1">
        <f t="array" ref="AO1362">IF($X1362, "", INDEX(韻母資料表, $AD1362, AO$5))</f>
        <v>#REF!</v>
      </c>
      <c r="AP1362" s="362" t="e" cm="1">
        <f t="array" ref="AP1362">IF($X1362, "", INDEX(台羅韻母八聲調資料表, $AE1362, $F1362))</f>
        <v>#REF!</v>
      </c>
      <c r="AQ1362" s="298"/>
      <c r="AR1362" s="302" t="e">
        <f t="array" ref="AR1362">IF($W1362, "", INDEX(聲母資料表, $AA1362, $AR$5))</f>
        <v>#REF!</v>
      </c>
      <c r="AS1362" s="303" t="e">
        <f t="array" ref="AS1362">IF($X1362, "", INDEX(韻母資料表, $AD1362, $AS$5))</f>
        <v>#REF!</v>
      </c>
      <c r="AT1362" s="302" t="e">
        <f t="array" ref="AT1362">IF($X1362, "", INDEX(閩拼韻母八聲調資料表, $AE1362, $AJ1362))</f>
        <v>#REF!</v>
      </c>
      <c r="AV1362" s="301" t="b">
        <f t="shared" si="550"/>
        <v>0</v>
      </c>
      <c r="AW1362" s="301" t="str">
        <f>IF( $AV1362, IFERROR( IF(MATCH( $E1362, 顎音化聲母!$H$9:$H$37, 0), TRUE, FALSE), FALSE), "")</f>
        <v/>
      </c>
      <c r="AX1362" s="301" t="str">
        <f t="array" ref="AX1362">IF( AND($AV1362, $AW1362), INDEX(顎音化聲母資料表, MATCH( $D1362 &amp; $E1362, 顎音化聲母!$L$5:$L$136, 0), 3), "")</f>
        <v/>
      </c>
      <c r="AY1362" s="301" t="e">
        <f t="shared" si="549"/>
        <v>#REF!</v>
      </c>
      <c r="AZ1362" s="362" t="e">
        <f t="array" ref="AZ1362">IF($AY1362="", "", IF( $AX1362&lt;&gt;"", $AX1362,INDEX(聲母資料表, $AY1362, $AZ$5)))</f>
        <v>#REF!</v>
      </c>
      <c r="BA1362" s="362" t="e">
        <f t="array" ref="BA1362">IF($X1362, "", INDEX(方音八音反切資料表, $AE1362, $AJ1362))</f>
        <v>#REF!</v>
      </c>
    </row>
    <row r="1363" spans="2:53">
      <c r="B1363" s="307">
        <f t="shared" si="531"/>
        <v>1356</v>
      </c>
      <c r="C1363" s="404" t="e">
        <f>MID(#REF!, B1363, 1)</f>
        <v>#REF!</v>
      </c>
      <c r="D1363" s="312"/>
      <c r="E1363" s="312"/>
      <c r="F1363" s="296"/>
      <c r="G1363" s="418" t="e">
        <f t="shared" si="532"/>
        <v>#REF!</v>
      </c>
      <c r="H1363" s="269" t="e" cm="1">
        <f t="array" ref="H1363">IF( OR($U1363, NOT($V1363), $X1363), "",  $AF1363 &amp; INDEX(中文數值資料表, $AJ1363, 2) &amp; $AC1363)</f>
        <v>#REF!</v>
      </c>
      <c r="I1363" s="332" t="e">
        <f t="shared" si="533"/>
        <v>#REF!</v>
      </c>
      <c r="J1363" s="333" t="e">
        <f t="shared" si="534"/>
        <v>#REF!</v>
      </c>
      <c r="K1363" s="334" t="e">
        <f t="shared" si="535"/>
        <v>#REF!</v>
      </c>
      <c r="L1363" s="335" t="e">
        <f t="shared" si="536"/>
        <v>#REF!</v>
      </c>
      <c r="M1363" s="270" t="e">
        <f t="shared" ca="1" si="537"/>
        <v>#REF!</v>
      </c>
      <c r="N1363" s="270" t="e">
        <f t="shared" ca="1" si="538"/>
        <v>#REF!</v>
      </c>
      <c r="O1363" s="270" t="e">
        <f t="shared" ca="1" si="539"/>
        <v>#REF!</v>
      </c>
      <c r="P1363" s="270" t="e">
        <f t="shared" ca="1" si="530"/>
        <v>#REF!</v>
      </c>
      <c r="Q1363" s="270" t="e">
        <f t="shared" ca="1" si="530"/>
        <v>#REF!</v>
      </c>
      <c r="R1363" s="271" t="e">
        <f t="shared" ca="1" si="540"/>
        <v>#REF!</v>
      </c>
      <c r="S1363" s="271" t="e">
        <f t="shared" ca="1" si="541"/>
        <v>#REF!</v>
      </c>
      <c r="T1363" s="244"/>
      <c r="U1363" s="272" t="b">
        <f t="shared" si="542"/>
        <v>0</v>
      </c>
      <c r="V1363" s="272" t="e">
        <f t="shared" si="543"/>
        <v>#REF!</v>
      </c>
      <c r="W1363" s="272" t="e">
        <f t="shared" si="551"/>
        <v>#REF!</v>
      </c>
      <c r="X1363" s="272" t="e">
        <f t="shared" si="544"/>
        <v>#REF!</v>
      </c>
      <c r="Y1363" s="272" t="e">
        <f t="shared" si="545"/>
        <v>#REF!</v>
      </c>
      <c r="Z1363" s="298"/>
      <c r="AA1363" s="305" t="e">
        <f t="shared" si="546"/>
        <v>#REF!</v>
      </c>
      <c r="AB1363" s="301" t="e" cm="1">
        <f t="array" ref="AB1363">IF( $AA1363="", "", INDEX(聲母資料表, $AA1363, AB$5))</f>
        <v>#REF!</v>
      </c>
      <c r="AC1363" s="301" t="e" cm="1">
        <f t="array" ref="AC1363">IF( $AA1363="", "", INDEX(聲母資料表, $AA1363, AC$5))</f>
        <v>#REF!</v>
      </c>
      <c r="AD1363" s="305" t="e">
        <f t="shared" si="547"/>
        <v>#REF!</v>
      </c>
      <c r="AE1363" s="301" t="e" cm="1">
        <f t="array" ref="AE1363">IF( $X1363, "", INDEX(韻母資料表, AD1363, AE$5))</f>
        <v>#REF!</v>
      </c>
      <c r="AF1363" s="301" t="e" cm="1">
        <f t="array" ref="AF1363">IF( $X1363, "", INDEX(韻母資料表, AE1363, AF$5))</f>
        <v>#REF!</v>
      </c>
      <c r="AG1363" s="298"/>
      <c r="AH1363" s="301" t="e">
        <f t="array" ref="AH1363">IF( $X1363, "", IF( INDEX(韻母資料表, AD1363, $AH$5) = "入聲", TRUE, FALSE) )</f>
        <v>#REF!</v>
      </c>
      <c r="AI1363" s="302" t="e">
        <f t="shared" si="548"/>
        <v>#REF!</v>
      </c>
      <c r="AJ1363" s="302" t="e">
        <f t="shared" si="552"/>
        <v>#REF!</v>
      </c>
      <c r="AK1363" s="362" t="e">
        <f t="array" ref="AK1363">IF( $X1363, "", INDEX(韻母資料表, $AD1363, $AK$5))</f>
        <v>#REF!</v>
      </c>
      <c r="AL1363" s="362" t="e">
        <f t="array" ref="AL1363">IF($X1363, "", INDEX(白話字韻母八聲調資料表, $AE1363, $AJ1363))</f>
        <v>#REF!</v>
      </c>
      <c r="AM1363" s="298"/>
      <c r="AN1363" s="362" t="e" cm="1">
        <f t="array" ref="AN1363">IF($W1363, "", INDEX(聲母資料表, $AA1363, AN$5))</f>
        <v>#REF!</v>
      </c>
      <c r="AO1363" s="367" t="e" cm="1">
        <f t="array" ref="AO1363">IF($X1363, "", INDEX(韻母資料表, $AD1363, AO$5))</f>
        <v>#REF!</v>
      </c>
      <c r="AP1363" s="362" t="e" cm="1">
        <f t="array" ref="AP1363">IF($X1363, "", INDEX(台羅韻母八聲調資料表, $AE1363, $F1363))</f>
        <v>#REF!</v>
      </c>
      <c r="AQ1363" s="298"/>
      <c r="AR1363" s="302" t="e">
        <f t="array" ref="AR1363">IF($W1363, "", INDEX(聲母資料表, $AA1363, $AR$5))</f>
        <v>#REF!</v>
      </c>
      <c r="AS1363" s="303" t="e">
        <f t="array" ref="AS1363">IF($X1363, "", INDEX(韻母資料表, $AD1363, $AS$5))</f>
        <v>#REF!</v>
      </c>
      <c r="AT1363" s="302" t="e">
        <f t="array" ref="AT1363">IF($X1363, "", INDEX(閩拼韻母八聲調資料表, $AE1363, $AJ1363))</f>
        <v>#REF!</v>
      </c>
      <c r="AV1363" s="301" t="b">
        <f t="shared" si="550"/>
        <v>0</v>
      </c>
      <c r="AW1363" s="301" t="str">
        <f>IF( $AV1363, IFERROR( IF(MATCH( $E1363, 顎音化聲母!$H$9:$H$37, 0), TRUE, FALSE), FALSE), "")</f>
        <v/>
      </c>
      <c r="AX1363" s="301" t="str">
        <f t="array" ref="AX1363">IF( AND($AV1363, $AW1363), INDEX(顎音化聲母資料表, MATCH( $D1363 &amp; $E1363, 顎音化聲母!$L$5:$L$136, 0), 3), "")</f>
        <v/>
      </c>
      <c r="AY1363" s="301" t="e">
        <f t="shared" si="549"/>
        <v>#REF!</v>
      </c>
      <c r="AZ1363" s="362" t="e">
        <f t="array" ref="AZ1363">IF($AY1363="", "", IF( $AX1363&lt;&gt;"", $AX1363,INDEX(聲母資料表, $AY1363, $AZ$5)))</f>
        <v>#REF!</v>
      </c>
      <c r="BA1363" s="362" t="e">
        <f t="array" ref="BA1363">IF($X1363, "", INDEX(方音八音反切資料表, $AE1363, $AJ1363))</f>
        <v>#REF!</v>
      </c>
    </row>
    <row r="1364" spans="2:53">
      <c r="B1364" s="307">
        <f t="shared" si="531"/>
        <v>1357</v>
      </c>
      <c r="C1364" s="404" t="e">
        <f>MID(#REF!, B1364, 1)</f>
        <v>#REF!</v>
      </c>
      <c r="D1364" s="312"/>
      <c r="E1364" s="312"/>
      <c r="F1364" s="296"/>
      <c r="G1364" s="418" t="e">
        <f t="shared" si="532"/>
        <v>#REF!</v>
      </c>
      <c r="H1364" s="269" t="e" cm="1">
        <f t="array" ref="H1364">IF( OR($U1364, NOT($V1364), $X1364), "",  $AF1364 &amp; INDEX(中文數值資料表, $AJ1364, 2) &amp; $AC1364)</f>
        <v>#REF!</v>
      </c>
      <c r="I1364" s="332" t="e">
        <f t="shared" si="533"/>
        <v>#REF!</v>
      </c>
      <c r="J1364" s="333" t="e">
        <f t="shared" si="534"/>
        <v>#REF!</v>
      </c>
      <c r="K1364" s="334" t="e">
        <f t="shared" si="535"/>
        <v>#REF!</v>
      </c>
      <c r="L1364" s="335" t="e">
        <f t="shared" si="536"/>
        <v>#REF!</v>
      </c>
      <c r="M1364" s="270" t="e">
        <f t="shared" ca="1" si="537"/>
        <v>#REF!</v>
      </c>
      <c r="N1364" s="270" t="e">
        <f t="shared" ca="1" si="538"/>
        <v>#REF!</v>
      </c>
      <c r="O1364" s="270" t="e">
        <f t="shared" ca="1" si="539"/>
        <v>#REF!</v>
      </c>
      <c r="P1364" s="270" t="e">
        <f t="shared" ca="1" si="530"/>
        <v>#REF!</v>
      </c>
      <c r="Q1364" s="270" t="e">
        <f t="shared" ca="1" si="530"/>
        <v>#REF!</v>
      </c>
      <c r="R1364" s="271" t="e">
        <f t="shared" ca="1" si="540"/>
        <v>#REF!</v>
      </c>
      <c r="S1364" s="271" t="e">
        <f t="shared" ca="1" si="541"/>
        <v>#REF!</v>
      </c>
      <c r="T1364" s="244"/>
      <c r="U1364" s="272" t="b">
        <f t="shared" si="542"/>
        <v>0</v>
      </c>
      <c r="V1364" s="272" t="e">
        <f t="shared" si="543"/>
        <v>#REF!</v>
      </c>
      <c r="W1364" s="272" t="e">
        <f t="shared" si="551"/>
        <v>#REF!</v>
      </c>
      <c r="X1364" s="272" t="e">
        <f t="shared" si="544"/>
        <v>#REF!</v>
      </c>
      <c r="Y1364" s="272" t="e">
        <f t="shared" si="545"/>
        <v>#REF!</v>
      </c>
      <c r="Z1364" s="298"/>
      <c r="AA1364" s="305" t="e">
        <f t="shared" si="546"/>
        <v>#REF!</v>
      </c>
      <c r="AB1364" s="301" t="e" cm="1">
        <f t="array" ref="AB1364">IF( $AA1364="", "", INDEX(聲母資料表, $AA1364, AB$5))</f>
        <v>#REF!</v>
      </c>
      <c r="AC1364" s="301" t="e" cm="1">
        <f t="array" ref="AC1364">IF( $AA1364="", "", INDEX(聲母資料表, $AA1364, AC$5))</f>
        <v>#REF!</v>
      </c>
      <c r="AD1364" s="305" t="e">
        <f t="shared" si="547"/>
        <v>#REF!</v>
      </c>
      <c r="AE1364" s="301" t="e" cm="1">
        <f t="array" ref="AE1364">IF( $X1364, "", INDEX(韻母資料表, AD1364, AE$5))</f>
        <v>#REF!</v>
      </c>
      <c r="AF1364" s="301" t="e" cm="1">
        <f t="array" ref="AF1364">IF( $X1364, "", INDEX(韻母資料表, AE1364, AF$5))</f>
        <v>#REF!</v>
      </c>
      <c r="AG1364" s="298"/>
      <c r="AH1364" s="301" t="e">
        <f t="array" ref="AH1364">IF( $X1364, "", IF( INDEX(韻母資料表, AD1364, $AH$5) = "入聲", TRUE, FALSE) )</f>
        <v>#REF!</v>
      </c>
      <c r="AI1364" s="302" t="e">
        <f t="shared" si="548"/>
        <v>#REF!</v>
      </c>
      <c r="AJ1364" s="302" t="e">
        <f t="shared" si="552"/>
        <v>#REF!</v>
      </c>
      <c r="AK1364" s="362" t="e">
        <f t="array" ref="AK1364">IF( $X1364, "", INDEX(韻母資料表, $AD1364, $AK$5))</f>
        <v>#REF!</v>
      </c>
      <c r="AL1364" s="362" t="e">
        <f t="array" ref="AL1364">IF($X1364, "", INDEX(白話字韻母八聲調資料表, $AE1364, $AJ1364))</f>
        <v>#REF!</v>
      </c>
      <c r="AM1364" s="298"/>
      <c r="AN1364" s="362" t="e" cm="1">
        <f t="array" ref="AN1364">IF($W1364, "", INDEX(聲母資料表, $AA1364, AN$5))</f>
        <v>#REF!</v>
      </c>
      <c r="AO1364" s="367" t="e" cm="1">
        <f t="array" ref="AO1364">IF($X1364, "", INDEX(韻母資料表, $AD1364, AO$5))</f>
        <v>#REF!</v>
      </c>
      <c r="AP1364" s="362" t="e" cm="1">
        <f t="array" ref="AP1364">IF($X1364, "", INDEX(台羅韻母八聲調資料表, $AE1364, $F1364))</f>
        <v>#REF!</v>
      </c>
      <c r="AQ1364" s="298"/>
      <c r="AR1364" s="302" t="e">
        <f t="array" ref="AR1364">IF($W1364, "", INDEX(聲母資料表, $AA1364, $AR$5))</f>
        <v>#REF!</v>
      </c>
      <c r="AS1364" s="303" t="e">
        <f t="array" ref="AS1364">IF($X1364, "", INDEX(韻母資料表, $AD1364, $AS$5))</f>
        <v>#REF!</v>
      </c>
      <c r="AT1364" s="302" t="e">
        <f t="array" ref="AT1364">IF($X1364, "", INDEX(閩拼韻母八聲調資料表, $AE1364, $AJ1364))</f>
        <v>#REF!</v>
      </c>
      <c r="AV1364" s="301" t="b">
        <f t="shared" si="550"/>
        <v>0</v>
      </c>
      <c r="AW1364" s="301" t="str">
        <f>IF( $AV1364, IFERROR( IF(MATCH( $E1364, 顎音化聲母!$H$9:$H$37, 0), TRUE, FALSE), FALSE), "")</f>
        <v/>
      </c>
      <c r="AX1364" s="301" t="str">
        <f t="array" ref="AX1364">IF( AND($AV1364, $AW1364), INDEX(顎音化聲母資料表, MATCH( $D1364 &amp; $E1364, 顎音化聲母!$L$5:$L$136, 0), 3), "")</f>
        <v/>
      </c>
      <c r="AY1364" s="301" t="e">
        <f t="shared" si="549"/>
        <v>#REF!</v>
      </c>
      <c r="AZ1364" s="362" t="e">
        <f t="array" ref="AZ1364">IF($AY1364="", "", IF( $AX1364&lt;&gt;"", $AX1364,INDEX(聲母資料表, $AY1364, $AZ$5)))</f>
        <v>#REF!</v>
      </c>
      <c r="BA1364" s="362" t="e">
        <f t="array" ref="BA1364">IF($X1364, "", INDEX(方音八音反切資料表, $AE1364, $AJ1364))</f>
        <v>#REF!</v>
      </c>
    </row>
    <row r="1365" spans="2:53">
      <c r="B1365" s="307">
        <f t="shared" si="531"/>
        <v>1358</v>
      </c>
      <c r="C1365" s="404" t="e">
        <f>MID(#REF!, B1365, 1)</f>
        <v>#REF!</v>
      </c>
      <c r="D1365" s="312"/>
      <c r="E1365" s="312"/>
      <c r="F1365" s="296"/>
      <c r="G1365" s="418" t="e">
        <f t="shared" si="532"/>
        <v>#REF!</v>
      </c>
      <c r="H1365" s="269" t="e" cm="1">
        <f t="array" ref="H1365">IF( OR($U1365, NOT($V1365), $X1365), "",  $AF1365 &amp; INDEX(中文數值資料表, $AJ1365, 2) &amp; $AC1365)</f>
        <v>#REF!</v>
      </c>
      <c r="I1365" s="332" t="e">
        <f t="shared" si="533"/>
        <v>#REF!</v>
      </c>
      <c r="J1365" s="333" t="e">
        <f t="shared" si="534"/>
        <v>#REF!</v>
      </c>
      <c r="K1365" s="334" t="e">
        <f t="shared" si="535"/>
        <v>#REF!</v>
      </c>
      <c r="L1365" s="335" t="e">
        <f t="shared" si="536"/>
        <v>#REF!</v>
      </c>
      <c r="M1365" s="270" t="e">
        <f t="shared" ca="1" si="537"/>
        <v>#REF!</v>
      </c>
      <c r="N1365" s="270" t="e">
        <f t="shared" ca="1" si="538"/>
        <v>#REF!</v>
      </c>
      <c r="O1365" s="270" t="e">
        <f t="shared" ca="1" si="539"/>
        <v>#REF!</v>
      </c>
      <c r="P1365" s="270" t="e">
        <f t="shared" ca="1" si="530"/>
        <v>#REF!</v>
      </c>
      <c r="Q1365" s="270" t="e">
        <f t="shared" ca="1" si="530"/>
        <v>#REF!</v>
      </c>
      <c r="R1365" s="271" t="e">
        <f t="shared" ca="1" si="540"/>
        <v>#REF!</v>
      </c>
      <c r="S1365" s="271" t="e">
        <f t="shared" ca="1" si="541"/>
        <v>#REF!</v>
      </c>
      <c r="T1365" s="244"/>
      <c r="U1365" s="272" t="b">
        <f t="shared" si="542"/>
        <v>0</v>
      </c>
      <c r="V1365" s="272" t="e">
        <f t="shared" si="543"/>
        <v>#REF!</v>
      </c>
      <c r="W1365" s="272" t="e">
        <f t="shared" si="551"/>
        <v>#REF!</v>
      </c>
      <c r="X1365" s="272" t="e">
        <f t="shared" si="544"/>
        <v>#REF!</v>
      </c>
      <c r="Y1365" s="272" t="e">
        <f t="shared" si="545"/>
        <v>#REF!</v>
      </c>
      <c r="Z1365" s="298"/>
      <c r="AA1365" s="305" t="e">
        <f t="shared" si="546"/>
        <v>#REF!</v>
      </c>
      <c r="AB1365" s="301" t="e" cm="1">
        <f t="array" ref="AB1365">IF( $AA1365="", "", INDEX(聲母資料表, $AA1365, AB$5))</f>
        <v>#REF!</v>
      </c>
      <c r="AC1365" s="301" t="e" cm="1">
        <f t="array" ref="AC1365">IF( $AA1365="", "", INDEX(聲母資料表, $AA1365, AC$5))</f>
        <v>#REF!</v>
      </c>
      <c r="AD1365" s="305" t="e">
        <f t="shared" si="547"/>
        <v>#REF!</v>
      </c>
      <c r="AE1365" s="301" t="e" cm="1">
        <f t="array" ref="AE1365">IF( $X1365, "", INDEX(韻母資料表, AD1365, AE$5))</f>
        <v>#REF!</v>
      </c>
      <c r="AF1365" s="301" t="e" cm="1">
        <f t="array" ref="AF1365">IF( $X1365, "", INDEX(韻母資料表, AE1365, AF$5))</f>
        <v>#REF!</v>
      </c>
      <c r="AG1365" s="298"/>
      <c r="AH1365" s="301" t="e">
        <f t="array" ref="AH1365">IF( $X1365, "", IF( INDEX(韻母資料表, AD1365, $AH$5) = "入聲", TRUE, FALSE) )</f>
        <v>#REF!</v>
      </c>
      <c r="AI1365" s="302" t="e">
        <f t="shared" si="548"/>
        <v>#REF!</v>
      </c>
      <c r="AJ1365" s="302" t="e">
        <f t="shared" si="552"/>
        <v>#REF!</v>
      </c>
      <c r="AK1365" s="362" t="e">
        <f t="array" ref="AK1365">IF( $X1365, "", INDEX(韻母資料表, $AD1365, $AK$5))</f>
        <v>#REF!</v>
      </c>
      <c r="AL1365" s="362" t="e">
        <f t="array" ref="AL1365">IF($X1365, "", INDEX(白話字韻母八聲調資料表, $AE1365, $AJ1365))</f>
        <v>#REF!</v>
      </c>
      <c r="AM1365" s="298"/>
      <c r="AN1365" s="362" t="e" cm="1">
        <f t="array" ref="AN1365">IF($W1365, "", INDEX(聲母資料表, $AA1365, AN$5))</f>
        <v>#REF!</v>
      </c>
      <c r="AO1365" s="367" t="e" cm="1">
        <f t="array" ref="AO1365">IF($X1365, "", INDEX(韻母資料表, $AD1365, AO$5))</f>
        <v>#REF!</v>
      </c>
      <c r="AP1365" s="362" t="e" cm="1">
        <f t="array" ref="AP1365">IF($X1365, "", INDEX(台羅韻母八聲調資料表, $AE1365, $F1365))</f>
        <v>#REF!</v>
      </c>
      <c r="AQ1365" s="298"/>
      <c r="AR1365" s="302" t="e">
        <f t="array" ref="AR1365">IF($W1365, "", INDEX(聲母資料表, $AA1365, $AR$5))</f>
        <v>#REF!</v>
      </c>
      <c r="AS1365" s="303" t="e">
        <f t="array" ref="AS1365">IF($X1365, "", INDEX(韻母資料表, $AD1365, $AS$5))</f>
        <v>#REF!</v>
      </c>
      <c r="AT1365" s="302" t="e">
        <f t="array" ref="AT1365">IF($X1365, "", INDEX(閩拼韻母八聲調資料表, $AE1365, $AJ1365))</f>
        <v>#REF!</v>
      </c>
      <c r="AV1365" s="301" t="b">
        <f t="shared" si="550"/>
        <v>0</v>
      </c>
      <c r="AW1365" s="301" t="str">
        <f>IF( $AV1365, IFERROR( IF(MATCH( $E1365, 顎音化聲母!$H$9:$H$37, 0), TRUE, FALSE), FALSE), "")</f>
        <v/>
      </c>
      <c r="AX1365" s="301" t="str">
        <f t="array" ref="AX1365">IF( AND($AV1365, $AW1365), INDEX(顎音化聲母資料表, MATCH( $D1365 &amp; $E1365, 顎音化聲母!$L$5:$L$136, 0), 3), "")</f>
        <v/>
      </c>
      <c r="AY1365" s="301" t="e">
        <f t="shared" si="549"/>
        <v>#REF!</v>
      </c>
      <c r="AZ1365" s="362" t="e">
        <f t="array" ref="AZ1365">IF($AY1365="", "", IF( $AX1365&lt;&gt;"", $AX1365,INDEX(聲母資料表, $AY1365, $AZ$5)))</f>
        <v>#REF!</v>
      </c>
      <c r="BA1365" s="362" t="e">
        <f t="array" ref="BA1365">IF($X1365, "", INDEX(方音八音反切資料表, $AE1365, $AJ1365))</f>
        <v>#REF!</v>
      </c>
    </row>
    <row r="1366" spans="2:53">
      <c r="B1366" s="307">
        <f t="shared" si="531"/>
        <v>1359</v>
      </c>
      <c r="C1366" s="404" t="e">
        <f>MID(#REF!, B1366, 1)</f>
        <v>#REF!</v>
      </c>
      <c r="D1366" s="312"/>
      <c r="E1366" s="312"/>
      <c r="F1366" s="296"/>
      <c r="G1366" s="418" t="e">
        <f t="shared" si="532"/>
        <v>#REF!</v>
      </c>
      <c r="H1366" s="269" t="e" cm="1">
        <f t="array" ref="H1366">IF( OR($U1366, NOT($V1366), $X1366), "",  $AF1366 &amp; INDEX(中文數值資料表, $AJ1366, 2) &amp; $AC1366)</f>
        <v>#REF!</v>
      </c>
      <c r="I1366" s="332" t="e">
        <f t="shared" si="533"/>
        <v>#REF!</v>
      </c>
      <c r="J1366" s="333" t="e">
        <f t="shared" si="534"/>
        <v>#REF!</v>
      </c>
      <c r="K1366" s="334" t="e">
        <f t="shared" si="535"/>
        <v>#REF!</v>
      </c>
      <c r="L1366" s="335" t="e">
        <f t="shared" si="536"/>
        <v>#REF!</v>
      </c>
      <c r="M1366" s="270" t="e">
        <f t="shared" ca="1" si="537"/>
        <v>#REF!</v>
      </c>
      <c r="N1366" s="270" t="e">
        <f t="shared" ca="1" si="538"/>
        <v>#REF!</v>
      </c>
      <c r="O1366" s="270" t="e">
        <f t="shared" ca="1" si="539"/>
        <v>#REF!</v>
      </c>
      <c r="P1366" s="270" t="e">
        <f t="shared" ca="1" si="530"/>
        <v>#REF!</v>
      </c>
      <c r="Q1366" s="270" t="e">
        <f t="shared" ca="1" si="530"/>
        <v>#REF!</v>
      </c>
      <c r="R1366" s="271" t="e">
        <f t="shared" ca="1" si="540"/>
        <v>#REF!</v>
      </c>
      <c r="S1366" s="271" t="e">
        <f t="shared" ca="1" si="541"/>
        <v>#REF!</v>
      </c>
      <c r="T1366" s="244"/>
      <c r="U1366" s="272" t="b">
        <f t="shared" si="542"/>
        <v>0</v>
      </c>
      <c r="V1366" s="272" t="e">
        <f t="shared" si="543"/>
        <v>#REF!</v>
      </c>
      <c r="W1366" s="272" t="e">
        <f t="shared" si="551"/>
        <v>#REF!</v>
      </c>
      <c r="X1366" s="272" t="e">
        <f t="shared" si="544"/>
        <v>#REF!</v>
      </c>
      <c r="Y1366" s="272" t="e">
        <f t="shared" si="545"/>
        <v>#REF!</v>
      </c>
      <c r="Z1366" s="298"/>
      <c r="AA1366" s="305" t="e">
        <f t="shared" si="546"/>
        <v>#REF!</v>
      </c>
      <c r="AB1366" s="301" t="e" cm="1">
        <f t="array" ref="AB1366">IF( $AA1366="", "", INDEX(聲母資料表, $AA1366, AB$5))</f>
        <v>#REF!</v>
      </c>
      <c r="AC1366" s="301" t="e" cm="1">
        <f t="array" ref="AC1366">IF( $AA1366="", "", INDEX(聲母資料表, $AA1366, AC$5))</f>
        <v>#REF!</v>
      </c>
      <c r="AD1366" s="305" t="e">
        <f t="shared" si="547"/>
        <v>#REF!</v>
      </c>
      <c r="AE1366" s="301" t="e" cm="1">
        <f t="array" ref="AE1366">IF( $X1366, "", INDEX(韻母資料表, AD1366, AE$5))</f>
        <v>#REF!</v>
      </c>
      <c r="AF1366" s="301" t="e" cm="1">
        <f t="array" ref="AF1366">IF( $X1366, "", INDEX(韻母資料表, AE1366, AF$5))</f>
        <v>#REF!</v>
      </c>
      <c r="AG1366" s="298"/>
      <c r="AH1366" s="301" t="e">
        <f t="array" ref="AH1366">IF( $X1366, "", IF( INDEX(韻母資料表, AD1366, $AH$5) = "入聲", TRUE, FALSE) )</f>
        <v>#REF!</v>
      </c>
      <c r="AI1366" s="302" t="e">
        <f t="shared" si="548"/>
        <v>#REF!</v>
      </c>
      <c r="AJ1366" s="302" t="e">
        <f t="shared" si="552"/>
        <v>#REF!</v>
      </c>
      <c r="AK1366" s="362" t="e">
        <f t="array" ref="AK1366">IF( $X1366, "", INDEX(韻母資料表, $AD1366, $AK$5))</f>
        <v>#REF!</v>
      </c>
      <c r="AL1366" s="362" t="e">
        <f t="array" ref="AL1366">IF($X1366, "", INDEX(白話字韻母八聲調資料表, $AE1366, $AJ1366))</f>
        <v>#REF!</v>
      </c>
      <c r="AM1366" s="298"/>
      <c r="AN1366" s="362" t="e" cm="1">
        <f t="array" ref="AN1366">IF($W1366, "", INDEX(聲母資料表, $AA1366, AN$5))</f>
        <v>#REF!</v>
      </c>
      <c r="AO1366" s="367" t="e" cm="1">
        <f t="array" ref="AO1366">IF($X1366, "", INDEX(韻母資料表, $AD1366, AO$5))</f>
        <v>#REF!</v>
      </c>
      <c r="AP1366" s="362" t="e" cm="1">
        <f t="array" ref="AP1366">IF($X1366, "", INDEX(台羅韻母八聲調資料表, $AE1366, $F1366))</f>
        <v>#REF!</v>
      </c>
      <c r="AQ1366" s="298"/>
      <c r="AR1366" s="302" t="e">
        <f t="array" ref="AR1366">IF($W1366, "", INDEX(聲母資料表, $AA1366, $AR$5))</f>
        <v>#REF!</v>
      </c>
      <c r="AS1366" s="303" t="e">
        <f t="array" ref="AS1366">IF($X1366, "", INDEX(韻母資料表, $AD1366, $AS$5))</f>
        <v>#REF!</v>
      </c>
      <c r="AT1366" s="302" t="e">
        <f t="array" ref="AT1366">IF($X1366, "", INDEX(閩拼韻母八聲調資料表, $AE1366, $AJ1366))</f>
        <v>#REF!</v>
      </c>
      <c r="AV1366" s="301" t="b">
        <f t="shared" si="550"/>
        <v>0</v>
      </c>
      <c r="AW1366" s="301" t="str">
        <f>IF( $AV1366, IFERROR( IF(MATCH( $E1366, 顎音化聲母!$H$9:$H$37, 0), TRUE, FALSE), FALSE), "")</f>
        <v/>
      </c>
      <c r="AX1366" s="301" t="str">
        <f t="array" ref="AX1366">IF( AND($AV1366, $AW1366), INDEX(顎音化聲母資料表, MATCH( $D1366 &amp; $E1366, 顎音化聲母!$L$5:$L$136, 0), 3), "")</f>
        <v/>
      </c>
      <c r="AY1366" s="301" t="e">
        <f t="shared" si="549"/>
        <v>#REF!</v>
      </c>
      <c r="AZ1366" s="362" t="e">
        <f t="array" ref="AZ1366">IF($AY1366="", "", IF( $AX1366&lt;&gt;"", $AX1366,INDEX(聲母資料表, $AY1366, $AZ$5)))</f>
        <v>#REF!</v>
      </c>
      <c r="BA1366" s="362" t="e">
        <f t="array" ref="BA1366">IF($X1366, "", INDEX(方音八音反切資料表, $AE1366, $AJ1366))</f>
        <v>#REF!</v>
      </c>
    </row>
    <row r="1367" spans="2:53">
      <c r="B1367" s="307">
        <f t="shared" si="531"/>
        <v>1360</v>
      </c>
      <c r="C1367" s="404" t="e">
        <f>MID(#REF!, B1367, 1)</f>
        <v>#REF!</v>
      </c>
      <c r="D1367" s="312"/>
      <c r="E1367" s="312"/>
      <c r="F1367" s="296"/>
      <c r="G1367" s="418" t="e">
        <f t="shared" si="532"/>
        <v>#REF!</v>
      </c>
      <c r="H1367" s="269" t="e" cm="1">
        <f t="array" ref="H1367">IF( OR($U1367, NOT($V1367), $X1367), "",  $AF1367 &amp; INDEX(中文數值資料表, $AJ1367, 2) &amp; $AC1367)</f>
        <v>#REF!</v>
      </c>
      <c r="I1367" s="332" t="e">
        <f t="shared" si="533"/>
        <v>#REF!</v>
      </c>
      <c r="J1367" s="333" t="e">
        <f t="shared" si="534"/>
        <v>#REF!</v>
      </c>
      <c r="K1367" s="334" t="e">
        <f t="shared" si="535"/>
        <v>#REF!</v>
      </c>
      <c r="L1367" s="335" t="e">
        <f t="shared" si="536"/>
        <v>#REF!</v>
      </c>
      <c r="M1367" s="270" t="e">
        <f t="shared" ca="1" si="537"/>
        <v>#REF!</v>
      </c>
      <c r="N1367" s="270" t="e">
        <f t="shared" ca="1" si="538"/>
        <v>#REF!</v>
      </c>
      <c r="O1367" s="270" t="e">
        <f t="shared" ca="1" si="539"/>
        <v>#REF!</v>
      </c>
      <c r="P1367" s="270" t="e">
        <f t="shared" ca="1" si="530"/>
        <v>#REF!</v>
      </c>
      <c r="Q1367" s="270" t="e">
        <f t="shared" ca="1" si="530"/>
        <v>#REF!</v>
      </c>
      <c r="R1367" s="271" t="e">
        <f t="shared" ca="1" si="540"/>
        <v>#REF!</v>
      </c>
      <c r="S1367" s="271" t="e">
        <f t="shared" ca="1" si="541"/>
        <v>#REF!</v>
      </c>
      <c r="T1367" s="244"/>
      <c r="U1367" s="272" t="b">
        <f t="shared" si="542"/>
        <v>0</v>
      </c>
      <c r="V1367" s="272" t="e">
        <f t="shared" si="543"/>
        <v>#REF!</v>
      </c>
      <c r="W1367" s="272" t="e">
        <f t="shared" si="551"/>
        <v>#REF!</v>
      </c>
      <c r="X1367" s="272" t="e">
        <f t="shared" si="544"/>
        <v>#REF!</v>
      </c>
      <c r="Y1367" s="272" t="e">
        <f t="shared" si="545"/>
        <v>#REF!</v>
      </c>
      <c r="Z1367" s="298"/>
      <c r="AA1367" s="305" t="e">
        <f t="shared" si="546"/>
        <v>#REF!</v>
      </c>
      <c r="AB1367" s="301" t="e" cm="1">
        <f t="array" ref="AB1367">IF( $AA1367="", "", INDEX(聲母資料表, $AA1367, AB$5))</f>
        <v>#REF!</v>
      </c>
      <c r="AC1367" s="301" t="e" cm="1">
        <f t="array" ref="AC1367">IF( $AA1367="", "", INDEX(聲母資料表, $AA1367, AC$5))</f>
        <v>#REF!</v>
      </c>
      <c r="AD1367" s="305" t="e">
        <f t="shared" si="547"/>
        <v>#REF!</v>
      </c>
      <c r="AE1367" s="301" t="e" cm="1">
        <f t="array" ref="AE1367">IF( $X1367, "", INDEX(韻母資料表, AD1367, AE$5))</f>
        <v>#REF!</v>
      </c>
      <c r="AF1367" s="301" t="e" cm="1">
        <f t="array" ref="AF1367">IF( $X1367, "", INDEX(韻母資料表, AE1367, AF$5))</f>
        <v>#REF!</v>
      </c>
      <c r="AG1367" s="298"/>
      <c r="AH1367" s="301" t="e">
        <f t="array" ref="AH1367">IF( $X1367, "", IF( INDEX(韻母資料表, AD1367, $AH$5) = "入聲", TRUE, FALSE) )</f>
        <v>#REF!</v>
      </c>
      <c r="AI1367" s="302" t="e">
        <f t="shared" si="548"/>
        <v>#REF!</v>
      </c>
      <c r="AJ1367" s="302" t="e">
        <f t="shared" si="552"/>
        <v>#REF!</v>
      </c>
      <c r="AK1367" s="362" t="e">
        <f t="array" ref="AK1367">IF( $X1367, "", INDEX(韻母資料表, $AD1367, $AK$5))</f>
        <v>#REF!</v>
      </c>
      <c r="AL1367" s="362" t="e">
        <f t="array" ref="AL1367">IF($X1367, "", INDEX(白話字韻母八聲調資料表, $AE1367, $AJ1367))</f>
        <v>#REF!</v>
      </c>
      <c r="AM1367" s="298"/>
      <c r="AN1367" s="362" t="e" cm="1">
        <f t="array" ref="AN1367">IF($W1367, "", INDEX(聲母資料表, $AA1367, AN$5))</f>
        <v>#REF!</v>
      </c>
      <c r="AO1367" s="367" t="e" cm="1">
        <f t="array" ref="AO1367">IF($X1367, "", INDEX(韻母資料表, $AD1367, AO$5))</f>
        <v>#REF!</v>
      </c>
      <c r="AP1367" s="362" t="e" cm="1">
        <f t="array" ref="AP1367">IF($X1367, "", INDEX(台羅韻母八聲調資料表, $AE1367, $F1367))</f>
        <v>#REF!</v>
      </c>
      <c r="AQ1367" s="298"/>
      <c r="AR1367" s="302" t="e">
        <f t="array" ref="AR1367">IF($W1367, "", INDEX(聲母資料表, $AA1367, $AR$5))</f>
        <v>#REF!</v>
      </c>
      <c r="AS1367" s="303" t="e">
        <f t="array" ref="AS1367">IF($X1367, "", INDEX(韻母資料表, $AD1367, $AS$5))</f>
        <v>#REF!</v>
      </c>
      <c r="AT1367" s="302" t="e">
        <f t="array" ref="AT1367">IF($X1367, "", INDEX(閩拼韻母八聲調資料表, $AE1367, $AJ1367))</f>
        <v>#REF!</v>
      </c>
      <c r="AV1367" s="301" t="b">
        <f t="shared" si="550"/>
        <v>0</v>
      </c>
      <c r="AW1367" s="301" t="str">
        <f>IF( $AV1367, IFERROR( IF(MATCH( $E1367, 顎音化聲母!$H$9:$H$37, 0), TRUE, FALSE), FALSE), "")</f>
        <v/>
      </c>
      <c r="AX1367" s="301" t="str">
        <f t="array" ref="AX1367">IF( AND($AV1367, $AW1367), INDEX(顎音化聲母資料表, MATCH( $D1367 &amp; $E1367, 顎音化聲母!$L$5:$L$136, 0), 3), "")</f>
        <v/>
      </c>
      <c r="AY1367" s="301" t="e">
        <f t="shared" si="549"/>
        <v>#REF!</v>
      </c>
      <c r="AZ1367" s="362" t="e">
        <f t="array" ref="AZ1367">IF($AY1367="", "", IF( $AX1367&lt;&gt;"", $AX1367,INDEX(聲母資料表, $AY1367, $AZ$5)))</f>
        <v>#REF!</v>
      </c>
      <c r="BA1367" s="362" t="e">
        <f t="array" ref="BA1367">IF($X1367, "", INDEX(方音八音反切資料表, $AE1367, $AJ1367))</f>
        <v>#REF!</v>
      </c>
    </row>
    <row r="1368" spans="2:53">
      <c r="B1368" s="307">
        <f t="shared" si="531"/>
        <v>1361</v>
      </c>
      <c r="C1368" s="404" t="e">
        <f>MID(#REF!, B1368, 1)</f>
        <v>#REF!</v>
      </c>
      <c r="D1368" s="312"/>
      <c r="E1368" s="312"/>
      <c r="F1368" s="296"/>
      <c r="G1368" s="418" t="e">
        <f t="shared" si="532"/>
        <v>#REF!</v>
      </c>
      <c r="H1368" s="269" t="e" cm="1">
        <f t="array" ref="H1368">IF( OR($U1368, NOT($V1368), $X1368), "",  $AF1368 &amp; INDEX(中文數值資料表, $AJ1368, 2) &amp; $AC1368)</f>
        <v>#REF!</v>
      </c>
      <c r="I1368" s="332" t="e">
        <f t="shared" si="533"/>
        <v>#REF!</v>
      </c>
      <c r="J1368" s="333" t="e">
        <f t="shared" si="534"/>
        <v>#REF!</v>
      </c>
      <c r="K1368" s="334" t="e">
        <f t="shared" si="535"/>
        <v>#REF!</v>
      </c>
      <c r="L1368" s="335" t="e">
        <f t="shared" si="536"/>
        <v>#REF!</v>
      </c>
      <c r="M1368" s="270" t="e">
        <f t="shared" ca="1" si="537"/>
        <v>#REF!</v>
      </c>
      <c r="N1368" s="270" t="e">
        <f t="shared" ca="1" si="538"/>
        <v>#REF!</v>
      </c>
      <c r="O1368" s="270" t="e">
        <f t="shared" ca="1" si="539"/>
        <v>#REF!</v>
      </c>
      <c r="P1368" s="270" t="e">
        <f t="shared" ref="P1368:Q1387" ca="1" si="553">IF( $U1368, ($C1368 &amp; CHAR(10)), IF($C1368=CHAR(10), (CHAR(10) &amp; "&lt;/p&gt;" &amp; CHAR(10) &amp; "&lt;p&gt;" &amp; CHAR(10)), "&lt;ruby&gt;" &amp; $C1368 &amp; "&lt;rt&gt;" &amp; INDIRECT( ADDRESS(ROW(), COLUMN() - $P$5) ) &amp; "&lt;/rt&gt;&lt;/ruby&gt;" &amp; CHAR(10)))</f>
        <v>#REF!</v>
      </c>
      <c r="Q1368" s="270" t="e">
        <f t="shared" ca="1" si="553"/>
        <v>#REF!</v>
      </c>
      <c r="R1368" s="271" t="e">
        <f t="shared" ca="1" si="540"/>
        <v>#REF!</v>
      </c>
      <c r="S1368" s="271" t="e">
        <f t="shared" ca="1" si="541"/>
        <v>#REF!</v>
      </c>
      <c r="T1368" s="244"/>
      <c r="U1368" s="272" t="b">
        <f t="shared" si="542"/>
        <v>0</v>
      </c>
      <c r="V1368" s="272" t="e">
        <f t="shared" si="543"/>
        <v>#REF!</v>
      </c>
      <c r="W1368" s="272" t="e">
        <f t="shared" si="551"/>
        <v>#REF!</v>
      </c>
      <c r="X1368" s="272" t="e">
        <f t="shared" si="544"/>
        <v>#REF!</v>
      </c>
      <c r="Y1368" s="272" t="e">
        <f t="shared" si="545"/>
        <v>#REF!</v>
      </c>
      <c r="Z1368" s="298"/>
      <c r="AA1368" s="305" t="e">
        <f t="shared" si="546"/>
        <v>#REF!</v>
      </c>
      <c r="AB1368" s="301" t="e" cm="1">
        <f t="array" ref="AB1368">IF( $AA1368="", "", INDEX(聲母資料表, $AA1368, AB$5))</f>
        <v>#REF!</v>
      </c>
      <c r="AC1368" s="301" t="e" cm="1">
        <f t="array" ref="AC1368">IF( $AA1368="", "", INDEX(聲母資料表, $AA1368, AC$5))</f>
        <v>#REF!</v>
      </c>
      <c r="AD1368" s="305" t="e">
        <f t="shared" si="547"/>
        <v>#REF!</v>
      </c>
      <c r="AE1368" s="301" t="e" cm="1">
        <f t="array" ref="AE1368">IF( $X1368, "", INDEX(韻母資料表, AD1368, AE$5))</f>
        <v>#REF!</v>
      </c>
      <c r="AF1368" s="301" t="e" cm="1">
        <f t="array" ref="AF1368">IF( $X1368, "", INDEX(韻母資料表, AE1368, AF$5))</f>
        <v>#REF!</v>
      </c>
      <c r="AG1368" s="298"/>
      <c r="AH1368" s="301" t="e">
        <f t="array" ref="AH1368">IF( $X1368, "", IF( INDEX(韻母資料表, AD1368, $AH$5) = "入聲", TRUE, FALSE) )</f>
        <v>#REF!</v>
      </c>
      <c r="AI1368" s="302" t="e">
        <f t="shared" si="548"/>
        <v>#REF!</v>
      </c>
      <c r="AJ1368" s="302" t="e">
        <f t="shared" si="552"/>
        <v>#REF!</v>
      </c>
      <c r="AK1368" s="362" t="e">
        <f t="array" ref="AK1368">IF( $X1368, "", INDEX(韻母資料表, $AD1368, $AK$5))</f>
        <v>#REF!</v>
      </c>
      <c r="AL1368" s="362" t="e">
        <f t="array" ref="AL1368">IF($X1368, "", INDEX(白話字韻母八聲調資料表, $AE1368, $AJ1368))</f>
        <v>#REF!</v>
      </c>
      <c r="AM1368" s="298"/>
      <c r="AN1368" s="362" t="e" cm="1">
        <f t="array" ref="AN1368">IF($W1368, "", INDEX(聲母資料表, $AA1368, AN$5))</f>
        <v>#REF!</v>
      </c>
      <c r="AO1368" s="367" t="e" cm="1">
        <f t="array" ref="AO1368">IF($X1368, "", INDEX(韻母資料表, $AD1368, AO$5))</f>
        <v>#REF!</v>
      </c>
      <c r="AP1368" s="362" t="e" cm="1">
        <f t="array" ref="AP1368">IF($X1368, "", INDEX(台羅韻母八聲調資料表, $AE1368, $F1368))</f>
        <v>#REF!</v>
      </c>
      <c r="AQ1368" s="298"/>
      <c r="AR1368" s="302" t="e">
        <f t="array" ref="AR1368">IF($W1368, "", INDEX(聲母資料表, $AA1368, $AR$5))</f>
        <v>#REF!</v>
      </c>
      <c r="AS1368" s="303" t="e">
        <f t="array" ref="AS1368">IF($X1368, "", INDEX(韻母資料表, $AD1368, $AS$5))</f>
        <v>#REF!</v>
      </c>
      <c r="AT1368" s="302" t="e">
        <f t="array" ref="AT1368">IF($X1368, "", INDEX(閩拼韻母八聲調資料表, $AE1368, $AJ1368))</f>
        <v>#REF!</v>
      </c>
      <c r="AV1368" s="301" t="b">
        <f t="shared" si="550"/>
        <v>0</v>
      </c>
      <c r="AW1368" s="301" t="str">
        <f>IF( $AV1368, IFERROR( IF(MATCH( $E1368, 顎音化聲母!$H$9:$H$37, 0), TRUE, FALSE), FALSE), "")</f>
        <v/>
      </c>
      <c r="AX1368" s="301" t="str">
        <f t="array" ref="AX1368">IF( AND($AV1368, $AW1368), INDEX(顎音化聲母資料表, MATCH( $D1368 &amp; $E1368, 顎音化聲母!$L$5:$L$136, 0), 3), "")</f>
        <v/>
      </c>
      <c r="AY1368" s="301" t="e">
        <f t="shared" si="549"/>
        <v>#REF!</v>
      </c>
      <c r="AZ1368" s="362" t="e">
        <f t="array" ref="AZ1368">IF($AY1368="", "", IF( $AX1368&lt;&gt;"", $AX1368,INDEX(聲母資料表, $AY1368, $AZ$5)))</f>
        <v>#REF!</v>
      </c>
      <c r="BA1368" s="362" t="e">
        <f t="array" ref="BA1368">IF($X1368, "", INDEX(方音八音反切資料表, $AE1368, $AJ1368))</f>
        <v>#REF!</v>
      </c>
    </row>
    <row r="1369" spans="2:53">
      <c r="B1369" s="307">
        <f t="shared" si="531"/>
        <v>1362</v>
      </c>
      <c r="C1369" s="404" t="e">
        <f>MID(#REF!, B1369, 1)</f>
        <v>#REF!</v>
      </c>
      <c r="D1369" s="312"/>
      <c r="E1369" s="312"/>
      <c r="F1369" s="296"/>
      <c r="G1369" s="418" t="e">
        <f t="shared" si="532"/>
        <v>#REF!</v>
      </c>
      <c r="H1369" s="269" t="e" cm="1">
        <f t="array" ref="H1369">IF( OR($U1369, NOT($V1369), $X1369), "",  $AF1369 &amp; INDEX(中文數值資料表, $AJ1369, 2) &amp; $AC1369)</f>
        <v>#REF!</v>
      </c>
      <c r="I1369" s="332" t="e">
        <f t="shared" si="533"/>
        <v>#REF!</v>
      </c>
      <c r="J1369" s="333" t="e">
        <f t="shared" si="534"/>
        <v>#REF!</v>
      </c>
      <c r="K1369" s="334" t="e">
        <f t="shared" si="535"/>
        <v>#REF!</v>
      </c>
      <c r="L1369" s="335" t="e">
        <f t="shared" si="536"/>
        <v>#REF!</v>
      </c>
      <c r="M1369" s="270" t="e">
        <f t="shared" ca="1" si="537"/>
        <v>#REF!</v>
      </c>
      <c r="N1369" s="270" t="e">
        <f t="shared" ca="1" si="538"/>
        <v>#REF!</v>
      </c>
      <c r="O1369" s="270" t="e">
        <f t="shared" ca="1" si="539"/>
        <v>#REF!</v>
      </c>
      <c r="P1369" s="270" t="e">
        <f t="shared" ca="1" si="553"/>
        <v>#REF!</v>
      </c>
      <c r="Q1369" s="270" t="e">
        <f t="shared" ca="1" si="553"/>
        <v>#REF!</v>
      </c>
      <c r="R1369" s="271" t="e">
        <f t="shared" ca="1" si="540"/>
        <v>#REF!</v>
      </c>
      <c r="S1369" s="271" t="e">
        <f t="shared" ca="1" si="541"/>
        <v>#REF!</v>
      </c>
      <c r="T1369" s="244"/>
      <c r="U1369" s="272" t="b">
        <f t="shared" si="542"/>
        <v>0</v>
      </c>
      <c r="V1369" s="272" t="e">
        <f t="shared" si="543"/>
        <v>#REF!</v>
      </c>
      <c r="W1369" s="272" t="e">
        <f t="shared" si="551"/>
        <v>#REF!</v>
      </c>
      <c r="X1369" s="272" t="e">
        <f t="shared" si="544"/>
        <v>#REF!</v>
      </c>
      <c r="Y1369" s="272" t="e">
        <f t="shared" si="545"/>
        <v>#REF!</v>
      </c>
      <c r="Z1369" s="298"/>
      <c r="AA1369" s="305" t="e">
        <f t="shared" si="546"/>
        <v>#REF!</v>
      </c>
      <c r="AB1369" s="301" t="e" cm="1">
        <f t="array" ref="AB1369">IF( $AA1369="", "", INDEX(聲母資料表, $AA1369, AB$5))</f>
        <v>#REF!</v>
      </c>
      <c r="AC1369" s="301" t="e" cm="1">
        <f t="array" ref="AC1369">IF( $AA1369="", "", INDEX(聲母資料表, $AA1369, AC$5))</f>
        <v>#REF!</v>
      </c>
      <c r="AD1369" s="305" t="e">
        <f t="shared" si="547"/>
        <v>#REF!</v>
      </c>
      <c r="AE1369" s="301" t="e" cm="1">
        <f t="array" ref="AE1369">IF( $X1369, "", INDEX(韻母資料表, AD1369, AE$5))</f>
        <v>#REF!</v>
      </c>
      <c r="AF1369" s="301" t="e" cm="1">
        <f t="array" ref="AF1369">IF( $X1369, "", INDEX(韻母資料表, AE1369, AF$5))</f>
        <v>#REF!</v>
      </c>
      <c r="AG1369" s="298"/>
      <c r="AH1369" s="301" t="e">
        <f t="array" ref="AH1369">IF( $X1369, "", IF( INDEX(韻母資料表, AD1369, $AH$5) = "入聲", TRUE, FALSE) )</f>
        <v>#REF!</v>
      </c>
      <c r="AI1369" s="302" t="e">
        <f t="shared" si="548"/>
        <v>#REF!</v>
      </c>
      <c r="AJ1369" s="302" t="e">
        <f t="shared" si="552"/>
        <v>#REF!</v>
      </c>
      <c r="AK1369" s="362" t="e">
        <f t="array" ref="AK1369">IF( $X1369, "", INDEX(韻母資料表, $AD1369, $AK$5))</f>
        <v>#REF!</v>
      </c>
      <c r="AL1369" s="362" t="e">
        <f t="array" ref="AL1369">IF($X1369, "", INDEX(白話字韻母八聲調資料表, $AE1369, $AJ1369))</f>
        <v>#REF!</v>
      </c>
      <c r="AM1369" s="298"/>
      <c r="AN1369" s="362" t="e" cm="1">
        <f t="array" ref="AN1369">IF($W1369, "", INDEX(聲母資料表, $AA1369, AN$5))</f>
        <v>#REF!</v>
      </c>
      <c r="AO1369" s="367" t="e" cm="1">
        <f t="array" ref="AO1369">IF($X1369, "", INDEX(韻母資料表, $AD1369, AO$5))</f>
        <v>#REF!</v>
      </c>
      <c r="AP1369" s="362" t="e" cm="1">
        <f t="array" ref="AP1369">IF($X1369, "", INDEX(台羅韻母八聲調資料表, $AE1369, $F1369))</f>
        <v>#REF!</v>
      </c>
      <c r="AQ1369" s="298"/>
      <c r="AR1369" s="302" t="e">
        <f t="array" ref="AR1369">IF($W1369, "", INDEX(聲母資料表, $AA1369, $AR$5))</f>
        <v>#REF!</v>
      </c>
      <c r="AS1369" s="303" t="e">
        <f t="array" ref="AS1369">IF($X1369, "", INDEX(韻母資料表, $AD1369, $AS$5))</f>
        <v>#REF!</v>
      </c>
      <c r="AT1369" s="302" t="e">
        <f t="array" ref="AT1369">IF($X1369, "", INDEX(閩拼韻母八聲調資料表, $AE1369, $AJ1369))</f>
        <v>#REF!</v>
      </c>
      <c r="AV1369" s="301" t="b">
        <f t="shared" si="550"/>
        <v>0</v>
      </c>
      <c r="AW1369" s="301" t="str">
        <f>IF( $AV1369, IFERROR( IF(MATCH( $E1369, 顎音化聲母!$H$9:$H$37, 0), TRUE, FALSE), FALSE), "")</f>
        <v/>
      </c>
      <c r="AX1369" s="301" t="str">
        <f t="array" ref="AX1369">IF( AND($AV1369, $AW1369), INDEX(顎音化聲母資料表, MATCH( $D1369 &amp; $E1369, 顎音化聲母!$L$5:$L$136, 0), 3), "")</f>
        <v/>
      </c>
      <c r="AY1369" s="301" t="e">
        <f t="shared" si="549"/>
        <v>#REF!</v>
      </c>
      <c r="AZ1369" s="362" t="e">
        <f t="array" ref="AZ1369">IF($AY1369="", "", IF( $AX1369&lt;&gt;"", $AX1369,INDEX(聲母資料表, $AY1369, $AZ$5)))</f>
        <v>#REF!</v>
      </c>
      <c r="BA1369" s="362" t="e">
        <f t="array" ref="BA1369">IF($X1369, "", INDEX(方音八音反切資料表, $AE1369, $AJ1369))</f>
        <v>#REF!</v>
      </c>
    </row>
    <row r="1370" spans="2:53">
      <c r="B1370" s="307">
        <f t="shared" si="531"/>
        <v>1363</v>
      </c>
      <c r="C1370" s="404" t="e">
        <f>MID(#REF!, B1370, 1)</f>
        <v>#REF!</v>
      </c>
      <c r="D1370" s="312"/>
      <c r="E1370" s="312"/>
      <c r="F1370" s="296"/>
      <c r="G1370" s="418" t="e">
        <f t="shared" si="532"/>
        <v>#REF!</v>
      </c>
      <c r="H1370" s="269" t="e" cm="1">
        <f t="array" ref="H1370">IF( OR($U1370, NOT($V1370), $X1370), "",  $AF1370 &amp; INDEX(中文數值資料表, $AJ1370, 2) &amp; $AC1370)</f>
        <v>#REF!</v>
      </c>
      <c r="I1370" s="332" t="e">
        <f t="shared" si="533"/>
        <v>#REF!</v>
      </c>
      <c r="J1370" s="333" t="e">
        <f t="shared" si="534"/>
        <v>#REF!</v>
      </c>
      <c r="K1370" s="334" t="e">
        <f t="shared" si="535"/>
        <v>#REF!</v>
      </c>
      <c r="L1370" s="335" t="e">
        <f t="shared" si="536"/>
        <v>#REF!</v>
      </c>
      <c r="M1370" s="270" t="e">
        <f t="shared" ca="1" si="537"/>
        <v>#REF!</v>
      </c>
      <c r="N1370" s="270" t="e">
        <f t="shared" ca="1" si="538"/>
        <v>#REF!</v>
      </c>
      <c r="O1370" s="270" t="e">
        <f t="shared" ca="1" si="539"/>
        <v>#REF!</v>
      </c>
      <c r="P1370" s="270" t="e">
        <f t="shared" ca="1" si="553"/>
        <v>#REF!</v>
      </c>
      <c r="Q1370" s="270" t="e">
        <f t="shared" ca="1" si="553"/>
        <v>#REF!</v>
      </c>
      <c r="R1370" s="271" t="e">
        <f t="shared" ca="1" si="540"/>
        <v>#REF!</v>
      </c>
      <c r="S1370" s="271" t="e">
        <f t="shared" ca="1" si="541"/>
        <v>#REF!</v>
      </c>
      <c r="T1370" s="244"/>
      <c r="U1370" s="272" t="b">
        <f t="shared" si="542"/>
        <v>0</v>
      </c>
      <c r="V1370" s="272" t="e">
        <f t="shared" si="543"/>
        <v>#REF!</v>
      </c>
      <c r="W1370" s="272" t="e">
        <f t="shared" si="551"/>
        <v>#REF!</v>
      </c>
      <c r="X1370" s="272" t="e">
        <f t="shared" si="544"/>
        <v>#REF!</v>
      </c>
      <c r="Y1370" s="272" t="e">
        <f t="shared" si="545"/>
        <v>#REF!</v>
      </c>
      <c r="Z1370" s="298"/>
      <c r="AA1370" s="305" t="e">
        <f t="shared" si="546"/>
        <v>#REF!</v>
      </c>
      <c r="AB1370" s="301" t="e" cm="1">
        <f t="array" ref="AB1370">IF( $AA1370="", "", INDEX(聲母資料表, $AA1370, AB$5))</f>
        <v>#REF!</v>
      </c>
      <c r="AC1370" s="301" t="e" cm="1">
        <f t="array" ref="AC1370">IF( $AA1370="", "", INDEX(聲母資料表, $AA1370, AC$5))</f>
        <v>#REF!</v>
      </c>
      <c r="AD1370" s="305" t="e">
        <f t="shared" si="547"/>
        <v>#REF!</v>
      </c>
      <c r="AE1370" s="301" t="e" cm="1">
        <f t="array" ref="AE1370">IF( $X1370, "", INDEX(韻母資料表, AD1370, AE$5))</f>
        <v>#REF!</v>
      </c>
      <c r="AF1370" s="301" t="e" cm="1">
        <f t="array" ref="AF1370">IF( $X1370, "", INDEX(韻母資料表, AE1370, AF$5))</f>
        <v>#REF!</v>
      </c>
      <c r="AG1370" s="298"/>
      <c r="AH1370" s="301" t="e">
        <f t="array" ref="AH1370">IF( $X1370, "", IF( INDEX(韻母資料表, AD1370, $AH$5) = "入聲", TRUE, FALSE) )</f>
        <v>#REF!</v>
      </c>
      <c r="AI1370" s="302" t="e">
        <f t="shared" si="548"/>
        <v>#REF!</v>
      </c>
      <c r="AJ1370" s="302" t="e">
        <f t="shared" si="552"/>
        <v>#REF!</v>
      </c>
      <c r="AK1370" s="362" t="e">
        <f t="array" ref="AK1370">IF( $X1370, "", INDEX(韻母資料表, $AD1370, $AK$5))</f>
        <v>#REF!</v>
      </c>
      <c r="AL1370" s="362" t="e">
        <f t="array" ref="AL1370">IF($X1370, "", INDEX(白話字韻母八聲調資料表, $AE1370, $AJ1370))</f>
        <v>#REF!</v>
      </c>
      <c r="AM1370" s="298"/>
      <c r="AN1370" s="362" t="e" cm="1">
        <f t="array" ref="AN1370">IF($W1370, "", INDEX(聲母資料表, $AA1370, AN$5))</f>
        <v>#REF!</v>
      </c>
      <c r="AO1370" s="367" t="e" cm="1">
        <f t="array" ref="AO1370">IF($X1370, "", INDEX(韻母資料表, $AD1370, AO$5))</f>
        <v>#REF!</v>
      </c>
      <c r="AP1370" s="362" t="e" cm="1">
        <f t="array" ref="AP1370">IF($X1370, "", INDEX(台羅韻母八聲調資料表, $AE1370, $F1370))</f>
        <v>#REF!</v>
      </c>
      <c r="AQ1370" s="298"/>
      <c r="AR1370" s="302" t="e">
        <f t="array" ref="AR1370">IF($W1370, "", INDEX(聲母資料表, $AA1370, $AR$5))</f>
        <v>#REF!</v>
      </c>
      <c r="AS1370" s="303" t="e">
        <f t="array" ref="AS1370">IF($X1370, "", INDEX(韻母資料表, $AD1370, $AS$5))</f>
        <v>#REF!</v>
      </c>
      <c r="AT1370" s="302" t="e">
        <f t="array" ref="AT1370">IF($X1370, "", INDEX(閩拼韻母八聲調資料表, $AE1370, $AJ1370))</f>
        <v>#REF!</v>
      </c>
      <c r="AV1370" s="301" t="b">
        <f t="shared" si="550"/>
        <v>0</v>
      </c>
      <c r="AW1370" s="301" t="str">
        <f>IF( $AV1370, IFERROR( IF(MATCH( $E1370, 顎音化聲母!$H$9:$H$37, 0), TRUE, FALSE), FALSE), "")</f>
        <v/>
      </c>
      <c r="AX1370" s="301" t="str">
        <f t="array" ref="AX1370">IF( AND($AV1370, $AW1370), INDEX(顎音化聲母資料表, MATCH( $D1370 &amp; $E1370, 顎音化聲母!$L$5:$L$136, 0), 3), "")</f>
        <v/>
      </c>
      <c r="AY1370" s="301" t="e">
        <f t="shared" si="549"/>
        <v>#REF!</v>
      </c>
      <c r="AZ1370" s="362" t="e">
        <f t="array" ref="AZ1370">IF($AY1370="", "", IF( $AX1370&lt;&gt;"", $AX1370,INDEX(聲母資料表, $AY1370, $AZ$5)))</f>
        <v>#REF!</v>
      </c>
      <c r="BA1370" s="362" t="e">
        <f t="array" ref="BA1370">IF($X1370, "", INDEX(方音八音反切資料表, $AE1370, $AJ1370))</f>
        <v>#REF!</v>
      </c>
    </row>
    <row r="1371" spans="2:53">
      <c r="B1371" s="307">
        <f t="shared" si="531"/>
        <v>1364</v>
      </c>
      <c r="C1371" s="404" t="e">
        <f>MID(#REF!, B1371, 1)</f>
        <v>#REF!</v>
      </c>
      <c r="D1371" s="312"/>
      <c r="E1371" s="312"/>
      <c r="F1371" s="296"/>
      <c r="G1371" s="418" t="e">
        <f t="shared" si="532"/>
        <v>#REF!</v>
      </c>
      <c r="H1371" s="269" t="e" cm="1">
        <f t="array" ref="H1371">IF( OR($U1371, NOT($V1371), $X1371), "",  $AF1371 &amp; INDEX(中文數值資料表, $AJ1371, 2) &amp; $AC1371)</f>
        <v>#REF!</v>
      </c>
      <c r="I1371" s="332" t="e">
        <f t="shared" si="533"/>
        <v>#REF!</v>
      </c>
      <c r="J1371" s="333" t="e">
        <f t="shared" si="534"/>
        <v>#REF!</v>
      </c>
      <c r="K1371" s="334" t="e">
        <f t="shared" si="535"/>
        <v>#REF!</v>
      </c>
      <c r="L1371" s="335" t="e">
        <f t="shared" si="536"/>
        <v>#REF!</v>
      </c>
      <c r="M1371" s="270" t="e">
        <f t="shared" ca="1" si="537"/>
        <v>#REF!</v>
      </c>
      <c r="N1371" s="270" t="e">
        <f t="shared" ca="1" si="538"/>
        <v>#REF!</v>
      </c>
      <c r="O1371" s="270" t="e">
        <f t="shared" ca="1" si="539"/>
        <v>#REF!</v>
      </c>
      <c r="P1371" s="270" t="e">
        <f t="shared" ca="1" si="553"/>
        <v>#REF!</v>
      </c>
      <c r="Q1371" s="270" t="e">
        <f t="shared" ca="1" si="553"/>
        <v>#REF!</v>
      </c>
      <c r="R1371" s="271" t="e">
        <f t="shared" ca="1" si="540"/>
        <v>#REF!</v>
      </c>
      <c r="S1371" s="271" t="e">
        <f t="shared" ca="1" si="541"/>
        <v>#REF!</v>
      </c>
      <c r="T1371" s="244"/>
      <c r="U1371" s="272" t="b">
        <f t="shared" si="542"/>
        <v>0</v>
      </c>
      <c r="V1371" s="272" t="e">
        <f t="shared" si="543"/>
        <v>#REF!</v>
      </c>
      <c r="W1371" s="272" t="e">
        <f t="shared" si="551"/>
        <v>#REF!</v>
      </c>
      <c r="X1371" s="272" t="e">
        <f t="shared" si="544"/>
        <v>#REF!</v>
      </c>
      <c r="Y1371" s="272" t="e">
        <f t="shared" si="545"/>
        <v>#REF!</v>
      </c>
      <c r="Z1371" s="298"/>
      <c r="AA1371" s="305" t="e">
        <f t="shared" si="546"/>
        <v>#REF!</v>
      </c>
      <c r="AB1371" s="301" t="e" cm="1">
        <f t="array" ref="AB1371">IF( $AA1371="", "", INDEX(聲母資料表, $AA1371, AB$5))</f>
        <v>#REF!</v>
      </c>
      <c r="AC1371" s="301" t="e" cm="1">
        <f t="array" ref="AC1371">IF( $AA1371="", "", INDEX(聲母資料表, $AA1371, AC$5))</f>
        <v>#REF!</v>
      </c>
      <c r="AD1371" s="305" t="e">
        <f t="shared" si="547"/>
        <v>#REF!</v>
      </c>
      <c r="AE1371" s="301" t="e" cm="1">
        <f t="array" ref="AE1371">IF( $X1371, "", INDEX(韻母資料表, AD1371, AE$5))</f>
        <v>#REF!</v>
      </c>
      <c r="AF1371" s="301" t="e" cm="1">
        <f t="array" ref="AF1371">IF( $X1371, "", INDEX(韻母資料表, AE1371, AF$5))</f>
        <v>#REF!</v>
      </c>
      <c r="AG1371" s="298"/>
      <c r="AH1371" s="301" t="e">
        <f t="array" ref="AH1371">IF( $X1371, "", IF( INDEX(韻母資料表, AD1371, $AH$5) = "入聲", TRUE, FALSE) )</f>
        <v>#REF!</v>
      </c>
      <c r="AI1371" s="302" t="e">
        <f t="shared" si="548"/>
        <v>#REF!</v>
      </c>
      <c r="AJ1371" s="302" t="e">
        <f t="shared" si="552"/>
        <v>#REF!</v>
      </c>
      <c r="AK1371" s="362" t="e">
        <f t="array" ref="AK1371">IF( $X1371, "", INDEX(韻母資料表, $AD1371, $AK$5))</f>
        <v>#REF!</v>
      </c>
      <c r="AL1371" s="362" t="e">
        <f t="array" ref="AL1371">IF($X1371, "", INDEX(白話字韻母八聲調資料表, $AE1371, $AJ1371))</f>
        <v>#REF!</v>
      </c>
      <c r="AM1371" s="298"/>
      <c r="AN1371" s="362" t="e" cm="1">
        <f t="array" ref="AN1371">IF($W1371, "", INDEX(聲母資料表, $AA1371, AN$5))</f>
        <v>#REF!</v>
      </c>
      <c r="AO1371" s="367" t="e" cm="1">
        <f t="array" ref="AO1371">IF($X1371, "", INDEX(韻母資料表, $AD1371, AO$5))</f>
        <v>#REF!</v>
      </c>
      <c r="AP1371" s="362" t="e" cm="1">
        <f t="array" ref="AP1371">IF($X1371, "", INDEX(台羅韻母八聲調資料表, $AE1371, $F1371))</f>
        <v>#REF!</v>
      </c>
      <c r="AQ1371" s="298"/>
      <c r="AR1371" s="302" t="e">
        <f t="array" ref="AR1371">IF($W1371, "", INDEX(聲母資料表, $AA1371, $AR$5))</f>
        <v>#REF!</v>
      </c>
      <c r="AS1371" s="303" t="e">
        <f t="array" ref="AS1371">IF($X1371, "", INDEX(韻母資料表, $AD1371, $AS$5))</f>
        <v>#REF!</v>
      </c>
      <c r="AT1371" s="302" t="e">
        <f t="array" ref="AT1371">IF($X1371, "", INDEX(閩拼韻母八聲調資料表, $AE1371, $AJ1371))</f>
        <v>#REF!</v>
      </c>
      <c r="AV1371" s="301" t="b">
        <f t="shared" si="550"/>
        <v>0</v>
      </c>
      <c r="AW1371" s="301" t="str">
        <f>IF( $AV1371, IFERROR( IF(MATCH( $E1371, 顎音化聲母!$H$9:$H$37, 0), TRUE, FALSE), FALSE), "")</f>
        <v/>
      </c>
      <c r="AX1371" s="301" t="str">
        <f t="array" ref="AX1371">IF( AND($AV1371, $AW1371), INDEX(顎音化聲母資料表, MATCH( $D1371 &amp; $E1371, 顎音化聲母!$L$5:$L$136, 0), 3), "")</f>
        <v/>
      </c>
      <c r="AY1371" s="301" t="e">
        <f t="shared" si="549"/>
        <v>#REF!</v>
      </c>
      <c r="AZ1371" s="362" t="e">
        <f t="array" ref="AZ1371">IF($AY1371="", "", IF( $AX1371&lt;&gt;"", $AX1371,INDEX(聲母資料表, $AY1371, $AZ$5)))</f>
        <v>#REF!</v>
      </c>
      <c r="BA1371" s="362" t="e">
        <f t="array" ref="BA1371">IF($X1371, "", INDEX(方音八音反切資料表, $AE1371, $AJ1371))</f>
        <v>#REF!</v>
      </c>
    </row>
    <row r="1372" spans="2:53">
      <c r="B1372" s="307">
        <f t="shared" si="531"/>
        <v>1365</v>
      </c>
      <c r="C1372" s="404" t="e">
        <f>MID(#REF!, B1372, 1)</f>
        <v>#REF!</v>
      </c>
      <c r="D1372" s="312"/>
      <c r="E1372" s="312"/>
      <c r="F1372" s="296"/>
      <c r="G1372" s="418" t="e">
        <f t="shared" si="532"/>
        <v>#REF!</v>
      </c>
      <c r="H1372" s="269" t="e" cm="1">
        <f t="array" ref="H1372">IF( OR($U1372, NOT($V1372), $X1372), "",  $AF1372 &amp; INDEX(中文數值資料表, $AJ1372, 2) &amp; $AC1372)</f>
        <v>#REF!</v>
      </c>
      <c r="I1372" s="332" t="e">
        <f t="shared" si="533"/>
        <v>#REF!</v>
      </c>
      <c r="J1372" s="333" t="e">
        <f t="shared" si="534"/>
        <v>#REF!</v>
      </c>
      <c r="K1372" s="334" t="e">
        <f t="shared" si="535"/>
        <v>#REF!</v>
      </c>
      <c r="L1372" s="335" t="e">
        <f t="shared" si="536"/>
        <v>#REF!</v>
      </c>
      <c r="M1372" s="270" t="e">
        <f t="shared" ca="1" si="537"/>
        <v>#REF!</v>
      </c>
      <c r="N1372" s="270" t="e">
        <f t="shared" ca="1" si="538"/>
        <v>#REF!</v>
      </c>
      <c r="O1372" s="270" t="e">
        <f t="shared" ca="1" si="539"/>
        <v>#REF!</v>
      </c>
      <c r="P1372" s="270" t="e">
        <f t="shared" ca="1" si="553"/>
        <v>#REF!</v>
      </c>
      <c r="Q1372" s="270" t="e">
        <f t="shared" ca="1" si="553"/>
        <v>#REF!</v>
      </c>
      <c r="R1372" s="271" t="e">
        <f t="shared" ca="1" si="540"/>
        <v>#REF!</v>
      </c>
      <c r="S1372" s="271" t="e">
        <f t="shared" ca="1" si="541"/>
        <v>#REF!</v>
      </c>
      <c r="T1372" s="244"/>
      <c r="U1372" s="272" t="b">
        <f t="shared" si="542"/>
        <v>0</v>
      </c>
      <c r="V1372" s="272" t="e">
        <f t="shared" si="543"/>
        <v>#REF!</v>
      </c>
      <c r="W1372" s="272" t="e">
        <f t="shared" si="551"/>
        <v>#REF!</v>
      </c>
      <c r="X1372" s="272" t="e">
        <f t="shared" si="544"/>
        <v>#REF!</v>
      </c>
      <c r="Y1372" s="272" t="e">
        <f t="shared" si="545"/>
        <v>#REF!</v>
      </c>
      <c r="Z1372" s="298"/>
      <c r="AA1372" s="305" t="e">
        <f t="shared" si="546"/>
        <v>#REF!</v>
      </c>
      <c r="AB1372" s="301" t="e" cm="1">
        <f t="array" ref="AB1372">IF( $AA1372="", "", INDEX(聲母資料表, $AA1372, AB$5))</f>
        <v>#REF!</v>
      </c>
      <c r="AC1372" s="301" t="e" cm="1">
        <f t="array" ref="AC1372">IF( $AA1372="", "", INDEX(聲母資料表, $AA1372, AC$5))</f>
        <v>#REF!</v>
      </c>
      <c r="AD1372" s="305" t="e">
        <f t="shared" si="547"/>
        <v>#REF!</v>
      </c>
      <c r="AE1372" s="301" t="e" cm="1">
        <f t="array" ref="AE1372">IF( $X1372, "", INDEX(韻母資料表, AD1372, AE$5))</f>
        <v>#REF!</v>
      </c>
      <c r="AF1372" s="301" t="e" cm="1">
        <f t="array" ref="AF1372">IF( $X1372, "", INDEX(韻母資料表, AE1372, AF$5))</f>
        <v>#REF!</v>
      </c>
      <c r="AG1372" s="298"/>
      <c r="AH1372" s="301" t="e">
        <f t="array" ref="AH1372">IF( $X1372, "", IF( INDEX(韻母資料表, AD1372, $AH$5) = "入聲", TRUE, FALSE) )</f>
        <v>#REF!</v>
      </c>
      <c r="AI1372" s="302" t="e">
        <f t="shared" si="548"/>
        <v>#REF!</v>
      </c>
      <c r="AJ1372" s="302" t="e">
        <f t="shared" si="552"/>
        <v>#REF!</v>
      </c>
      <c r="AK1372" s="362" t="e">
        <f t="array" ref="AK1372">IF( $X1372, "", INDEX(韻母資料表, $AD1372, $AK$5))</f>
        <v>#REF!</v>
      </c>
      <c r="AL1372" s="362" t="e">
        <f t="array" ref="AL1372">IF($X1372, "", INDEX(白話字韻母八聲調資料表, $AE1372, $AJ1372))</f>
        <v>#REF!</v>
      </c>
      <c r="AM1372" s="298"/>
      <c r="AN1372" s="362" t="e" cm="1">
        <f t="array" ref="AN1372">IF($W1372, "", INDEX(聲母資料表, $AA1372, AN$5))</f>
        <v>#REF!</v>
      </c>
      <c r="AO1372" s="367" t="e" cm="1">
        <f t="array" ref="AO1372">IF($X1372, "", INDEX(韻母資料表, $AD1372, AO$5))</f>
        <v>#REF!</v>
      </c>
      <c r="AP1372" s="362" t="e" cm="1">
        <f t="array" ref="AP1372">IF($X1372, "", INDEX(台羅韻母八聲調資料表, $AE1372, $F1372))</f>
        <v>#REF!</v>
      </c>
      <c r="AQ1372" s="298"/>
      <c r="AR1372" s="302" t="e">
        <f t="array" ref="AR1372">IF($W1372, "", INDEX(聲母資料表, $AA1372, $AR$5))</f>
        <v>#REF!</v>
      </c>
      <c r="AS1372" s="303" t="e">
        <f t="array" ref="AS1372">IF($X1372, "", INDEX(韻母資料表, $AD1372, $AS$5))</f>
        <v>#REF!</v>
      </c>
      <c r="AT1372" s="302" t="e">
        <f t="array" ref="AT1372">IF($X1372, "", INDEX(閩拼韻母八聲調資料表, $AE1372, $AJ1372))</f>
        <v>#REF!</v>
      </c>
      <c r="AV1372" s="301" t="b">
        <f t="shared" si="550"/>
        <v>0</v>
      </c>
      <c r="AW1372" s="301" t="str">
        <f>IF( $AV1372, IFERROR( IF(MATCH( $E1372, 顎音化聲母!$H$9:$H$37, 0), TRUE, FALSE), FALSE), "")</f>
        <v/>
      </c>
      <c r="AX1372" s="301" t="str">
        <f t="array" ref="AX1372">IF( AND($AV1372, $AW1372), INDEX(顎音化聲母資料表, MATCH( $D1372 &amp; $E1372, 顎音化聲母!$L$5:$L$136, 0), 3), "")</f>
        <v/>
      </c>
      <c r="AY1372" s="301" t="e">
        <f t="shared" si="549"/>
        <v>#REF!</v>
      </c>
      <c r="AZ1372" s="362" t="e">
        <f t="array" ref="AZ1372">IF($AY1372="", "", IF( $AX1372&lt;&gt;"", $AX1372,INDEX(聲母資料表, $AY1372, $AZ$5)))</f>
        <v>#REF!</v>
      </c>
      <c r="BA1372" s="362" t="e">
        <f t="array" ref="BA1372">IF($X1372, "", INDEX(方音八音反切資料表, $AE1372, $AJ1372))</f>
        <v>#REF!</v>
      </c>
    </row>
    <row r="1373" spans="2:53">
      <c r="B1373" s="307">
        <f t="shared" si="531"/>
        <v>1366</v>
      </c>
      <c r="C1373" s="404" t="e">
        <f>MID(#REF!, B1373, 1)</f>
        <v>#REF!</v>
      </c>
      <c r="D1373" s="312"/>
      <c r="E1373" s="312"/>
      <c r="F1373" s="296"/>
      <c r="G1373" s="418" t="e">
        <f t="shared" si="532"/>
        <v>#REF!</v>
      </c>
      <c r="H1373" s="269" t="e" cm="1">
        <f t="array" ref="H1373">IF( OR($U1373, NOT($V1373), $X1373), "",  $AF1373 &amp; INDEX(中文數值資料表, $AJ1373, 2) &amp; $AC1373)</f>
        <v>#REF!</v>
      </c>
      <c r="I1373" s="332" t="e">
        <f t="shared" si="533"/>
        <v>#REF!</v>
      </c>
      <c r="J1373" s="333" t="e">
        <f t="shared" si="534"/>
        <v>#REF!</v>
      </c>
      <c r="K1373" s="334" t="e">
        <f t="shared" si="535"/>
        <v>#REF!</v>
      </c>
      <c r="L1373" s="335" t="e">
        <f t="shared" si="536"/>
        <v>#REF!</v>
      </c>
      <c r="M1373" s="270" t="e">
        <f t="shared" ca="1" si="537"/>
        <v>#REF!</v>
      </c>
      <c r="N1373" s="270" t="e">
        <f t="shared" ca="1" si="538"/>
        <v>#REF!</v>
      </c>
      <c r="O1373" s="270" t="e">
        <f t="shared" ca="1" si="539"/>
        <v>#REF!</v>
      </c>
      <c r="P1373" s="270" t="e">
        <f t="shared" ca="1" si="553"/>
        <v>#REF!</v>
      </c>
      <c r="Q1373" s="270" t="e">
        <f t="shared" ca="1" si="553"/>
        <v>#REF!</v>
      </c>
      <c r="R1373" s="271" t="e">
        <f t="shared" ca="1" si="540"/>
        <v>#REF!</v>
      </c>
      <c r="S1373" s="271" t="e">
        <f t="shared" ca="1" si="541"/>
        <v>#REF!</v>
      </c>
      <c r="T1373" s="244"/>
      <c r="U1373" s="272" t="b">
        <f t="shared" si="542"/>
        <v>0</v>
      </c>
      <c r="V1373" s="272" t="e">
        <f t="shared" si="543"/>
        <v>#REF!</v>
      </c>
      <c r="W1373" s="272" t="e">
        <f t="shared" si="551"/>
        <v>#REF!</v>
      </c>
      <c r="X1373" s="272" t="e">
        <f t="shared" si="544"/>
        <v>#REF!</v>
      </c>
      <c r="Y1373" s="272" t="e">
        <f t="shared" si="545"/>
        <v>#REF!</v>
      </c>
      <c r="Z1373" s="298"/>
      <c r="AA1373" s="305" t="e">
        <f t="shared" si="546"/>
        <v>#REF!</v>
      </c>
      <c r="AB1373" s="301" t="e" cm="1">
        <f t="array" ref="AB1373">IF( $AA1373="", "", INDEX(聲母資料表, $AA1373, AB$5))</f>
        <v>#REF!</v>
      </c>
      <c r="AC1373" s="301" t="e" cm="1">
        <f t="array" ref="AC1373">IF( $AA1373="", "", INDEX(聲母資料表, $AA1373, AC$5))</f>
        <v>#REF!</v>
      </c>
      <c r="AD1373" s="305" t="e">
        <f t="shared" si="547"/>
        <v>#REF!</v>
      </c>
      <c r="AE1373" s="301" t="e" cm="1">
        <f t="array" ref="AE1373">IF( $X1373, "", INDEX(韻母資料表, AD1373, AE$5))</f>
        <v>#REF!</v>
      </c>
      <c r="AF1373" s="301" t="e" cm="1">
        <f t="array" ref="AF1373">IF( $X1373, "", INDEX(韻母資料表, AE1373, AF$5))</f>
        <v>#REF!</v>
      </c>
      <c r="AG1373" s="298"/>
      <c r="AH1373" s="301" t="e">
        <f t="array" ref="AH1373">IF( $X1373, "", IF( INDEX(韻母資料表, AD1373, $AH$5) = "入聲", TRUE, FALSE) )</f>
        <v>#REF!</v>
      </c>
      <c r="AI1373" s="302" t="e">
        <f t="shared" si="548"/>
        <v>#REF!</v>
      </c>
      <c r="AJ1373" s="302" t="e">
        <f t="shared" si="552"/>
        <v>#REF!</v>
      </c>
      <c r="AK1373" s="362" t="e">
        <f t="array" ref="AK1373">IF( $X1373, "", INDEX(韻母資料表, $AD1373, $AK$5))</f>
        <v>#REF!</v>
      </c>
      <c r="AL1373" s="362" t="e">
        <f t="array" ref="AL1373">IF($X1373, "", INDEX(白話字韻母八聲調資料表, $AE1373, $AJ1373))</f>
        <v>#REF!</v>
      </c>
      <c r="AM1373" s="298"/>
      <c r="AN1373" s="362" t="e" cm="1">
        <f t="array" ref="AN1373">IF($W1373, "", INDEX(聲母資料表, $AA1373, AN$5))</f>
        <v>#REF!</v>
      </c>
      <c r="AO1373" s="367" t="e" cm="1">
        <f t="array" ref="AO1373">IF($X1373, "", INDEX(韻母資料表, $AD1373, AO$5))</f>
        <v>#REF!</v>
      </c>
      <c r="AP1373" s="362" t="e" cm="1">
        <f t="array" ref="AP1373">IF($X1373, "", INDEX(台羅韻母八聲調資料表, $AE1373, $F1373))</f>
        <v>#REF!</v>
      </c>
      <c r="AQ1373" s="298"/>
      <c r="AR1373" s="302" t="e">
        <f t="array" ref="AR1373">IF($W1373, "", INDEX(聲母資料表, $AA1373, $AR$5))</f>
        <v>#REF!</v>
      </c>
      <c r="AS1373" s="303" t="e">
        <f t="array" ref="AS1373">IF($X1373, "", INDEX(韻母資料表, $AD1373, $AS$5))</f>
        <v>#REF!</v>
      </c>
      <c r="AT1373" s="302" t="e">
        <f t="array" ref="AT1373">IF($X1373, "", INDEX(閩拼韻母八聲調資料表, $AE1373, $AJ1373))</f>
        <v>#REF!</v>
      </c>
      <c r="AV1373" s="301" t="b">
        <f t="shared" si="550"/>
        <v>0</v>
      </c>
      <c r="AW1373" s="301" t="str">
        <f>IF( $AV1373, IFERROR( IF(MATCH( $E1373, 顎音化聲母!$H$9:$H$37, 0), TRUE, FALSE), FALSE), "")</f>
        <v/>
      </c>
      <c r="AX1373" s="301" t="str">
        <f t="array" ref="AX1373">IF( AND($AV1373, $AW1373), INDEX(顎音化聲母資料表, MATCH( $D1373 &amp; $E1373, 顎音化聲母!$L$5:$L$136, 0), 3), "")</f>
        <v/>
      </c>
      <c r="AY1373" s="301" t="e">
        <f t="shared" si="549"/>
        <v>#REF!</v>
      </c>
      <c r="AZ1373" s="362" t="e">
        <f t="array" ref="AZ1373">IF($AY1373="", "", IF( $AX1373&lt;&gt;"", $AX1373,INDEX(聲母資料表, $AY1373, $AZ$5)))</f>
        <v>#REF!</v>
      </c>
      <c r="BA1373" s="362" t="e">
        <f t="array" ref="BA1373">IF($X1373, "", INDEX(方音八音反切資料表, $AE1373, $AJ1373))</f>
        <v>#REF!</v>
      </c>
    </row>
    <row r="1374" spans="2:53">
      <c r="B1374" s="307">
        <f t="shared" si="531"/>
        <v>1367</v>
      </c>
      <c r="C1374" s="404" t="e">
        <f>MID(#REF!, B1374, 1)</f>
        <v>#REF!</v>
      </c>
      <c r="D1374" s="312"/>
      <c r="E1374" s="312"/>
      <c r="F1374" s="296"/>
      <c r="G1374" s="418" t="e">
        <f t="shared" si="532"/>
        <v>#REF!</v>
      </c>
      <c r="H1374" s="269" t="e" cm="1">
        <f t="array" ref="H1374">IF( OR($U1374, NOT($V1374), $X1374), "",  $AF1374 &amp; INDEX(中文數值資料表, $AJ1374, 2) &amp; $AC1374)</f>
        <v>#REF!</v>
      </c>
      <c r="I1374" s="332" t="e">
        <f t="shared" si="533"/>
        <v>#REF!</v>
      </c>
      <c r="J1374" s="333" t="e">
        <f t="shared" si="534"/>
        <v>#REF!</v>
      </c>
      <c r="K1374" s="334" t="e">
        <f t="shared" si="535"/>
        <v>#REF!</v>
      </c>
      <c r="L1374" s="335" t="e">
        <f t="shared" si="536"/>
        <v>#REF!</v>
      </c>
      <c r="M1374" s="270" t="e">
        <f t="shared" ca="1" si="537"/>
        <v>#REF!</v>
      </c>
      <c r="N1374" s="270" t="e">
        <f t="shared" ca="1" si="538"/>
        <v>#REF!</v>
      </c>
      <c r="O1374" s="270" t="e">
        <f t="shared" ca="1" si="539"/>
        <v>#REF!</v>
      </c>
      <c r="P1374" s="270" t="e">
        <f t="shared" ca="1" si="553"/>
        <v>#REF!</v>
      </c>
      <c r="Q1374" s="270" t="e">
        <f t="shared" ca="1" si="553"/>
        <v>#REF!</v>
      </c>
      <c r="R1374" s="271" t="e">
        <f t="shared" ca="1" si="540"/>
        <v>#REF!</v>
      </c>
      <c r="S1374" s="271" t="e">
        <f t="shared" ca="1" si="541"/>
        <v>#REF!</v>
      </c>
      <c r="T1374" s="244"/>
      <c r="U1374" s="272" t="b">
        <f t="shared" si="542"/>
        <v>0</v>
      </c>
      <c r="V1374" s="272" t="e">
        <f t="shared" si="543"/>
        <v>#REF!</v>
      </c>
      <c r="W1374" s="272" t="e">
        <f t="shared" si="551"/>
        <v>#REF!</v>
      </c>
      <c r="X1374" s="272" t="e">
        <f t="shared" si="544"/>
        <v>#REF!</v>
      </c>
      <c r="Y1374" s="272" t="e">
        <f t="shared" si="545"/>
        <v>#REF!</v>
      </c>
      <c r="Z1374" s="298"/>
      <c r="AA1374" s="305" t="e">
        <f t="shared" si="546"/>
        <v>#REF!</v>
      </c>
      <c r="AB1374" s="301" t="e" cm="1">
        <f t="array" ref="AB1374">IF( $AA1374="", "", INDEX(聲母資料表, $AA1374, AB$5))</f>
        <v>#REF!</v>
      </c>
      <c r="AC1374" s="301" t="e" cm="1">
        <f t="array" ref="AC1374">IF( $AA1374="", "", INDEX(聲母資料表, $AA1374, AC$5))</f>
        <v>#REF!</v>
      </c>
      <c r="AD1374" s="305" t="e">
        <f t="shared" si="547"/>
        <v>#REF!</v>
      </c>
      <c r="AE1374" s="301" t="e" cm="1">
        <f t="array" ref="AE1374">IF( $X1374, "", INDEX(韻母資料表, AD1374, AE$5))</f>
        <v>#REF!</v>
      </c>
      <c r="AF1374" s="301" t="e" cm="1">
        <f t="array" ref="AF1374">IF( $X1374, "", INDEX(韻母資料表, AE1374, AF$5))</f>
        <v>#REF!</v>
      </c>
      <c r="AG1374" s="298"/>
      <c r="AH1374" s="301" t="e">
        <f t="array" ref="AH1374">IF( $X1374, "", IF( INDEX(韻母資料表, AD1374, $AH$5) = "入聲", TRUE, FALSE) )</f>
        <v>#REF!</v>
      </c>
      <c r="AI1374" s="302" t="e">
        <f t="shared" si="548"/>
        <v>#REF!</v>
      </c>
      <c r="AJ1374" s="302" t="e">
        <f t="shared" si="552"/>
        <v>#REF!</v>
      </c>
      <c r="AK1374" s="362" t="e">
        <f t="array" ref="AK1374">IF( $X1374, "", INDEX(韻母資料表, $AD1374, $AK$5))</f>
        <v>#REF!</v>
      </c>
      <c r="AL1374" s="362" t="e">
        <f t="array" ref="AL1374">IF($X1374, "", INDEX(白話字韻母八聲調資料表, $AE1374, $AJ1374))</f>
        <v>#REF!</v>
      </c>
      <c r="AM1374" s="298"/>
      <c r="AN1374" s="362" t="e" cm="1">
        <f t="array" ref="AN1374">IF($W1374, "", INDEX(聲母資料表, $AA1374, AN$5))</f>
        <v>#REF!</v>
      </c>
      <c r="AO1374" s="367" t="e" cm="1">
        <f t="array" ref="AO1374">IF($X1374, "", INDEX(韻母資料表, $AD1374, AO$5))</f>
        <v>#REF!</v>
      </c>
      <c r="AP1374" s="362" t="e" cm="1">
        <f t="array" ref="AP1374">IF($X1374, "", INDEX(台羅韻母八聲調資料表, $AE1374, $F1374))</f>
        <v>#REF!</v>
      </c>
      <c r="AQ1374" s="298"/>
      <c r="AR1374" s="302" t="e">
        <f t="array" ref="AR1374">IF($W1374, "", INDEX(聲母資料表, $AA1374, $AR$5))</f>
        <v>#REF!</v>
      </c>
      <c r="AS1374" s="303" t="e">
        <f t="array" ref="AS1374">IF($X1374, "", INDEX(韻母資料表, $AD1374, $AS$5))</f>
        <v>#REF!</v>
      </c>
      <c r="AT1374" s="302" t="e">
        <f t="array" ref="AT1374">IF($X1374, "", INDEX(閩拼韻母八聲調資料表, $AE1374, $AJ1374))</f>
        <v>#REF!</v>
      </c>
      <c r="AV1374" s="301" t="b">
        <f t="shared" si="550"/>
        <v>0</v>
      </c>
      <c r="AW1374" s="301" t="str">
        <f>IF( $AV1374, IFERROR( IF(MATCH( $E1374, 顎音化聲母!$H$9:$H$37, 0), TRUE, FALSE), FALSE), "")</f>
        <v/>
      </c>
      <c r="AX1374" s="301" t="str">
        <f t="array" ref="AX1374">IF( AND($AV1374, $AW1374), INDEX(顎音化聲母資料表, MATCH( $D1374 &amp; $E1374, 顎音化聲母!$L$5:$L$136, 0), 3), "")</f>
        <v/>
      </c>
      <c r="AY1374" s="301" t="e">
        <f t="shared" si="549"/>
        <v>#REF!</v>
      </c>
      <c r="AZ1374" s="362" t="e">
        <f t="array" ref="AZ1374">IF($AY1374="", "", IF( $AX1374&lt;&gt;"", $AX1374,INDEX(聲母資料表, $AY1374, $AZ$5)))</f>
        <v>#REF!</v>
      </c>
      <c r="BA1374" s="362" t="e">
        <f t="array" ref="BA1374">IF($X1374, "", INDEX(方音八音反切資料表, $AE1374, $AJ1374))</f>
        <v>#REF!</v>
      </c>
    </row>
    <row r="1375" spans="2:53">
      <c r="B1375" s="307">
        <f t="shared" si="531"/>
        <v>1368</v>
      </c>
      <c r="C1375" s="404" t="e">
        <f>MID(#REF!, B1375, 1)</f>
        <v>#REF!</v>
      </c>
      <c r="D1375" s="312"/>
      <c r="E1375" s="312"/>
      <c r="F1375" s="296"/>
      <c r="G1375" s="418" t="e">
        <f t="shared" si="532"/>
        <v>#REF!</v>
      </c>
      <c r="H1375" s="269" t="e" cm="1">
        <f t="array" ref="H1375">IF( OR($U1375, NOT($V1375), $X1375), "",  $AF1375 &amp; INDEX(中文數值資料表, $AJ1375, 2) &amp; $AC1375)</f>
        <v>#REF!</v>
      </c>
      <c r="I1375" s="332" t="e">
        <f t="shared" si="533"/>
        <v>#REF!</v>
      </c>
      <c r="J1375" s="333" t="e">
        <f t="shared" si="534"/>
        <v>#REF!</v>
      </c>
      <c r="K1375" s="334" t="e">
        <f t="shared" si="535"/>
        <v>#REF!</v>
      </c>
      <c r="L1375" s="335" t="e">
        <f t="shared" si="536"/>
        <v>#REF!</v>
      </c>
      <c r="M1375" s="270" t="e">
        <f t="shared" ca="1" si="537"/>
        <v>#REF!</v>
      </c>
      <c r="N1375" s="270" t="e">
        <f t="shared" ca="1" si="538"/>
        <v>#REF!</v>
      </c>
      <c r="O1375" s="270" t="e">
        <f t="shared" ca="1" si="539"/>
        <v>#REF!</v>
      </c>
      <c r="P1375" s="270" t="e">
        <f t="shared" ca="1" si="553"/>
        <v>#REF!</v>
      </c>
      <c r="Q1375" s="270" t="e">
        <f t="shared" ca="1" si="553"/>
        <v>#REF!</v>
      </c>
      <c r="R1375" s="271" t="e">
        <f t="shared" ca="1" si="540"/>
        <v>#REF!</v>
      </c>
      <c r="S1375" s="271" t="e">
        <f t="shared" ca="1" si="541"/>
        <v>#REF!</v>
      </c>
      <c r="T1375" s="244"/>
      <c r="U1375" s="272" t="b">
        <f t="shared" si="542"/>
        <v>0</v>
      </c>
      <c r="V1375" s="272" t="e">
        <f t="shared" si="543"/>
        <v>#REF!</v>
      </c>
      <c r="W1375" s="272" t="e">
        <f t="shared" si="551"/>
        <v>#REF!</v>
      </c>
      <c r="X1375" s="272" t="e">
        <f t="shared" si="544"/>
        <v>#REF!</v>
      </c>
      <c r="Y1375" s="272" t="e">
        <f t="shared" si="545"/>
        <v>#REF!</v>
      </c>
      <c r="Z1375" s="298"/>
      <c r="AA1375" s="305" t="e">
        <f t="shared" si="546"/>
        <v>#REF!</v>
      </c>
      <c r="AB1375" s="301" t="e" cm="1">
        <f t="array" ref="AB1375">IF( $AA1375="", "", INDEX(聲母資料表, $AA1375, AB$5))</f>
        <v>#REF!</v>
      </c>
      <c r="AC1375" s="301" t="e" cm="1">
        <f t="array" ref="AC1375">IF( $AA1375="", "", INDEX(聲母資料表, $AA1375, AC$5))</f>
        <v>#REF!</v>
      </c>
      <c r="AD1375" s="305" t="e">
        <f t="shared" si="547"/>
        <v>#REF!</v>
      </c>
      <c r="AE1375" s="301" t="e" cm="1">
        <f t="array" ref="AE1375">IF( $X1375, "", INDEX(韻母資料表, AD1375, AE$5))</f>
        <v>#REF!</v>
      </c>
      <c r="AF1375" s="301" t="e" cm="1">
        <f t="array" ref="AF1375">IF( $X1375, "", INDEX(韻母資料表, AE1375, AF$5))</f>
        <v>#REF!</v>
      </c>
      <c r="AG1375" s="298"/>
      <c r="AH1375" s="301" t="e">
        <f t="array" ref="AH1375">IF( $X1375, "", IF( INDEX(韻母資料表, AD1375, $AH$5) = "入聲", TRUE, FALSE) )</f>
        <v>#REF!</v>
      </c>
      <c r="AI1375" s="302" t="e">
        <f t="shared" si="548"/>
        <v>#REF!</v>
      </c>
      <c r="AJ1375" s="302" t="e">
        <f t="shared" si="552"/>
        <v>#REF!</v>
      </c>
      <c r="AK1375" s="362" t="e">
        <f t="array" ref="AK1375">IF( $X1375, "", INDEX(韻母資料表, $AD1375, $AK$5))</f>
        <v>#REF!</v>
      </c>
      <c r="AL1375" s="362" t="e">
        <f t="array" ref="AL1375">IF($X1375, "", INDEX(白話字韻母八聲調資料表, $AE1375, $AJ1375))</f>
        <v>#REF!</v>
      </c>
      <c r="AM1375" s="298"/>
      <c r="AN1375" s="362" t="e" cm="1">
        <f t="array" ref="AN1375">IF($W1375, "", INDEX(聲母資料表, $AA1375, AN$5))</f>
        <v>#REF!</v>
      </c>
      <c r="AO1375" s="367" t="e" cm="1">
        <f t="array" ref="AO1375">IF($X1375, "", INDEX(韻母資料表, $AD1375, AO$5))</f>
        <v>#REF!</v>
      </c>
      <c r="AP1375" s="362" t="e" cm="1">
        <f t="array" ref="AP1375">IF($X1375, "", INDEX(台羅韻母八聲調資料表, $AE1375, $F1375))</f>
        <v>#REF!</v>
      </c>
      <c r="AQ1375" s="298"/>
      <c r="AR1375" s="302" t="e">
        <f t="array" ref="AR1375">IF($W1375, "", INDEX(聲母資料表, $AA1375, $AR$5))</f>
        <v>#REF!</v>
      </c>
      <c r="AS1375" s="303" t="e">
        <f t="array" ref="AS1375">IF($X1375, "", INDEX(韻母資料表, $AD1375, $AS$5))</f>
        <v>#REF!</v>
      </c>
      <c r="AT1375" s="302" t="e">
        <f t="array" ref="AT1375">IF($X1375, "", INDEX(閩拼韻母八聲調資料表, $AE1375, $AJ1375))</f>
        <v>#REF!</v>
      </c>
      <c r="AV1375" s="301" t="b">
        <f t="shared" si="550"/>
        <v>0</v>
      </c>
      <c r="AW1375" s="301" t="str">
        <f>IF( $AV1375, IFERROR( IF(MATCH( $E1375, 顎音化聲母!$H$9:$H$37, 0), TRUE, FALSE), FALSE), "")</f>
        <v/>
      </c>
      <c r="AX1375" s="301" t="str">
        <f t="array" ref="AX1375">IF( AND($AV1375, $AW1375), INDEX(顎音化聲母資料表, MATCH( $D1375 &amp; $E1375, 顎音化聲母!$L$5:$L$136, 0), 3), "")</f>
        <v/>
      </c>
      <c r="AY1375" s="301" t="e">
        <f t="shared" si="549"/>
        <v>#REF!</v>
      </c>
      <c r="AZ1375" s="362" t="e">
        <f t="array" ref="AZ1375">IF($AY1375="", "", IF( $AX1375&lt;&gt;"", $AX1375,INDEX(聲母資料表, $AY1375, $AZ$5)))</f>
        <v>#REF!</v>
      </c>
      <c r="BA1375" s="362" t="e">
        <f t="array" ref="BA1375">IF($X1375, "", INDEX(方音八音反切資料表, $AE1375, $AJ1375))</f>
        <v>#REF!</v>
      </c>
    </row>
    <row r="1376" spans="2:53">
      <c r="B1376" s="307">
        <f t="shared" si="531"/>
        <v>1369</v>
      </c>
      <c r="C1376" s="404" t="e">
        <f>MID(#REF!, B1376, 1)</f>
        <v>#REF!</v>
      </c>
      <c r="D1376" s="312"/>
      <c r="E1376" s="312"/>
      <c r="F1376" s="296"/>
      <c r="G1376" s="418" t="e">
        <f t="shared" si="532"/>
        <v>#REF!</v>
      </c>
      <c r="H1376" s="269" t="e" cm="1">
        <f t="array" ref="H1376">IF( OR($U1376, NOT($V1376), $X1376), "",  $AF1376 &amp; INDEX(中文數值資料表, $AJ1376, 2) &amp; $AC1376)</f>
        <v>#REF!</v>
      </c>
      <c r="I1376" s="332" t="e">
        <f t="shared" si="533"/>
        <v>#REF!</v>
      </c>
      <c r="J1376" s="333" t="e">
        <f t="shared" si="534"/>
        <v>#REF!</v>
      </c>
      <c r="K1376" s="334" t="e">
        <f t="shared" si="535"/>
        <v>#REF!</v>
      </c>
      <c r="L1376" s="335" t="e">
        <f t="shared" si="536"/>
        <v>#REF!</v>
      </c>
      <c r="M1376" s="270" t="e">
        <f t="shared" ca="1" si="537"/>
        <v>#REF!</v>
      </c>
      <c r="N1376" s="270" t="e">
        <f t="shared" ca="1" si="538"/>
        <v>#REF!</v>
      </c>
      <c r="O1376" s="270" t="e">
        <f t="shared" ca="1" si="539"/>
        <v>#REF!</v>
      </c>
      <c r="P1376" s="270" t="e">
        <f t="shared" ca="1" si="553"/>
        <v>#REF!</v>
      </c>
      <c r="Q1376" s="270" t="e">
        <f t="shared" ca="1" si="553"/>
        <v>#REF!</v>
      </c>
      <c r="R1376" s="271" t="e">
        <f t="shared" ca="1" si="540"/>
        <v>#REF!</v>
      </c>
      <c r="S1376" s="271" t="e">
        <f t="shared" ca="1" si="541"/>
        <v>#REF!</v>
      </c>
      <c r="T1376" s="244"/>
      <c r="U1376" s="272" t="b">
        <f t="shared" si="542"/>
        <v>0</v>
      </c>
      <c r="V1376" s="272" t="e">
        <f t="shared" si="543"/>
        <v>#REF!</v>
      </c>
      <c r="W1376" s="272" t="e">
        <f t="shared" si="551"/>
        <v>#REF!</v>
      </c>
      <c r="X1376" s="272" t="e">
        <f t="shared" si="544"/>
        <v>#REF!</v>
      </c>
      <c r="Y1376" s="272" t="e">
        <f t="shared" si="545"/>
        <v>#REF!</v>
      </c>
      <c r="Z1376" s="298"/>
      <c r="AA1376" s="305" t="e">
        <f t="shared" si="546"/>
        <v>#REF!</v>
      </c>
      <c r="AB1376" s="301" t="e" cm="1">
        <f t="array" ref="AB1376">IF( $AA1376="", "", INDEX(聲母資料表, $AA1376, AB$5))</f>
        <v>#REF!</v>
      </c>
      <c r="AC1376" s="301" t="e" cm="1">
        <f t="array" ref="AC1376">IF( $AA1376="", "", INDEX(聲母資料表, $AA1376, AC$5))</f>
        <v>#REF!</v>
      </c>
      <c r="AD1376" s="305" t="e">
        <f t="shared" si="547"/>
        <v>#REF!</v>
      </c>
      <c r="AE1376" s="301" t="e" cm="1">
        <f t="array" ref="AE1376">IF( $X1376, "", INDEX(韻母資料表, AD1376, AE$5))</f>
        <v>#REF!</v>
      </c>
      <c r="AF1376" s="301" t="e" cm="1">
        <f t="array" ref="AF1376">IF( $X1376, "", INDEX(韻母資料表, AE1376, AF$5))</f>
        <v>#REF!</v>
      </c>
      <c r="AG1376" s="298"/>
      <c r="AH1376" s="301" t="e">
        <f t="array" ref="AH1376">IF( $X1376, "", IF( INDEX(韻母資料表, AD1376, $AH$5) = "入聲", TRUE, FALSE) )</f>
        <v>#REF!</v>
      </c>
      <c r="AI1376" s="302" t="e">
        <f t="shared" si="548"/>
        <v>#REF!</v>
      </c>
      <c r="AJ1376" s="302" t="e">
        <f t="shared" si="552"/>
        <v>#REF!</v>
      </c>
      <c r="AK1376" s="362" t="e">
        <f t="array" ref="AK1376">IF( $X1376, "", INDEX(韻母資料表, $AD1376, $AK$5))</f>
        <v>#REF!</v>
      </c>
      <c r="AL1376" s="362" t="e">
        <f t="array" ref="AL1376">IF($X1376, "", INDEX(白話字韻母八聲調資料表, $AE1376, $AJ1376))</f>
        <v>#REF!</v>
      </c>
      <c r="AM1376" s="298"/>
      <c r="AN1376" s="362" t="e" cm="1">
        <f t="array" ref="AN1376">IF($W1376, "", INDEX(聲母資料表, $AA1376, AN$5))</f>
        <v>#REF!</v>
      </c>
      <c r="AO1376" s="367" t="e" cm="1">
        <f t="array" ref="AO1376">IF($X1376, "", INDEX(韻母資料表, $AD1376, AO$5))</f>
        <v>#REF!</v>
      </c>
      <c r="AP1376" s="362" t="e" cm="1">
        <f t="array" ref="AP1376">IF($X1376, "", INDEX(台羅韻母八聲調資料表, $AE1376, $F1376))</f>
        <v>#REF!</v>
      </c>
      <c r="AQ1376" s="298"/>
      <c r="AR1376" s="302" t="e">
        <f t="array" ref="AR1376">IF($W1376, "", INDEX(聲母資料表, $AA1376, $AR$5))</f>
        <v>#REF!</v>
      </c>
      <c r="AS1376" s="303" t="e">
        <f t="array" ref="AS1376">IF($X1376, "", INDEX(韻母資料表, $AD1376, $AS$5))</f>
        <v>#REF!</v>
      </c>
      <c r="AT1376" s="302" t="e">
        <f t="array" ref="AT1376">IF($X1376, "", INDEX(閩拼韻母八聲調資料表, $AE1376, $AJ1376))</f>
        <v>#REF!</v>
      </c>
      <c r="AV1376" s="301" t="b">
        <f t="shared" si="550"/>
        <v>0</v>
      </c>
      <c r="AW1376" s="301" t="str">
        <f>IF( $AV1376, IFERROR( IF(MATCH( $E1376, 顎音化聲母!$H$9:$H$37, 0), TRUE, FALSE), FALSE), "")</f>
        <v/>
      </c>
      <c r="AX1376" s="301" t="str">
        <f t="array" ref="AX1376">IF( AND($AV1376, $AW1376), INDEX(顎音化聲母資料表, MATCH( $D1376 &amp; $E1376, 顎音化聲母!$L$5:$L$136, 0), 3), "")</f>
        <v/>
      </c>
      <c r="AY1376" s="301" t="e">
        <f t="shared" si="549"/>
        <v>#REF!</v>
      </c>
      <c r="AZ1376" s="362" t="e">
        <f t="array" ref="AZ1376">IF($AY1376="", "", IF( $AX1376&lt;&gt;"", $AX1376,INDEX(聲母資料表, $AY1376, $AZ$5)))</f>
        <v>#REF!</v>
      </c>
      <c r="BA1376" s="362" t="e">
        <f t="array" ref="BA1376">IF($X1376, "", INDEX(方音八音反切資料表, $AE1376, $AJ1376))</f>
        <v>#REF!</v>
      </c>
    </row>
    <row r="1377" spans="2:53">
      <c r="B1377" s="307">
        <f t="shared" si="531"/>
        <v>1370</v>
      </c>
      <c r="C1377" s="404" t="e">
        <f>MID(#REF!, B1377, 1)</f>
        <v>#REF!</v>
      </c>
      <c r="D1377" s="312"/>
      <c r="E1377" s="312"/>
      <c r="F1377" s="296"/>
      <c r="G1377" s="418" t="e">
        <f t="shared" si="532"/>
        <v>#REF!</v>
      </c>
      <c r="H1377" s="269" t="e" cm="1">
        <f t="array" ref="H1377">IF( OR($U1377, NOT($V1377), $X1377), "",  $AF1377 &amp; INDEX(中文數值資料表, $AJ1377, 2) &amp; $AC1377)</f>
        <v>#REF!</v>
      </c>
      <c r="I1377" s="332" t="e">
        <f t="shared" si="533"/>
        <v>#REF!</v>
      </c>
      <c r="J1377" s="333" t="e">
        <f t="shared" si="534"/>
        <v>#REF!</v>
      </c>
      <c r="K1377" s="334" t="e">
        <f t="shared" si="535"/>
        <v>#REF!</v>
      </c>
      <c r="L1377" s="335" t="e">
        <f t="shared" si="536"/>
        <v>#REF!</v>
      </c>
      <c r="M1377" s="270" t="e">
        <f t="shared" ca="1" si="537"/>
        <v>#REF!</v>
      </c>
      <c r="N1377" s="270" t="e">
        <f t="shared" ca="1" si="538"/>
        <v>#REF!</v>
      </c>
      <c r="O1377" s="270" t="e">
        <f t="shared" ca="1" si="539"/>
        <v>#REF!</v>
      </c>
      <c r="P1377" s="270" t="e">
        <f t="shared" ca="1" si="553"/>
        <v>#REF!</v>
      </c>
      <c r="Q1377" s="270" t="e">
        <f t="shared" ca="1" si="553"/>
        <v>#REF!</v>
      </c>
      <c r="R1377" s="271" t="e">
        <f t="shared" ca="1" si="540"/>
        <v>#REF!</v>
      </c>
      <c r="S1377" s="271" t="e">
        <f t="shared" ca="1" si="541"/>
        <v>#REF!</v>
      </c>
      <c r="T1377" s="244"/>
      <c r="U1377" s="272" t="b">
        <f t="shared" si="542"/>
        <v>0</v>
      </c>
      <c r="V1377" s="272" t="e">
        <f t="shared" si="543"/>
        <v>#REF!</v>
      </c>
      <c r="W1377" s="272" t="e">
        <f t="shared" si="551"/>
        <v>#REF!</v>
      </c>
      <c r="X1377" s="272" t="e">
        <f t="shared" si="544"/>
        <v>#REF!</v>
      </c>
      <c r="Y1377" s="272" t="e">
        <f t="shared" si="545"/>
        <v>#REF!</v>
      </c>
      <c r="Z1377" s="298"/>
      <c r="AA1377" s="305" t="e">
        <f t="shared" si="546"/>
        <v>#REF!</v>
      </c>
      <c r="AB1377" s="301" t="e" cm="1">
        <f t="array" ref="AB1377">IF( $AA1377="", "", INDEX(聲母資料表, $AA1377, AB$5))</f>
        <v>#REF!</v>
      </c>
      <c r="AC1377" s="301" t="e" cm="1">
        <f t="array" ref="AC1377">IF( $AA1377="", "", INDEX(聲母資料表, $AA1377, AC$5))</f>
        <v>#REF!</v>
      </c>
      <c r="AD1377" s="305" t="e">
        <f t="shared" si="547"/>
        <v>#REF!</v>
      </c>
      <c r="AE1377" s="301" t="e" cm="1">
        <f t="array" ref="AE1377">IF( $X1377, "", INDEX(韻母資料表, AD1377, AE$5))</f>
        <v>#REF!</v>
      </c>
      <c r="AF1377" s="301" t="e" cm="1">
        <f t="array" ref="AF1377">IF( $X1377, "", INDEX(韻母資料表, AE1377, AF$5))</f>
        <v>#REF!</v>
      </c>
      <c r="AG1377" s="298"/>
      <c r="AH1377" s="301" t="e">
        <f t="array" ref="AH1377">IF( $X1377, "", IF( INDEX(韻母資料表, AD1377, $AH$5) = "入聲", TRUE, FALSE) )</f>
        <v>#REF!</v>
      </c>
      <c r="AI1377" s="302" t="e">
        <f t="shared" si="548"/>
        <v>#REF!</v>
      </c>
      <c r="AJ1377" s="302" t="e">
        <f t="shared" si="552"/>
        <v>#REF!</v>
      </c>
      <c r="AK1377" s="362" t="e">
        <f t="array" ref="AK1377">IF( $X1377, "", INDEX(韻母資料表, $AD1377, $AK$5))</f>
        <v>#REF!</v>
      </c>
      <c r="AL1377" s="362" t="e">
        <f t="array" ref="AL1377">IF($X1377, "", INDEX(白話字韻母八聲調資料表, $AE1377, $AJ1377))</f>
        <v>#REF!</v>
      </c>
      <c r="AM1377" s="298"/>
      <c r="AN1377" s="362" t="e" cm="1">
        <f t="array" ref="AN1377">IF($W1377, "", INDEX(聲母資料表, $AA1377, AN$5))</f>
        <v>#REF!</v>
      </c>
      <c r="AO1377" s="367" t="e" cm="1">
        <f t="array" ref="AO1377">IF($X1377, "", INDEX(韻母資料表, $AD1377, AO$5))</f>
        <v>#REF!</v>
      </c>
      <c r="AP1377" s="362" t="e" cm="1">
        <f t="array" ref="AP1377">IF($X1377, "", INDEX(台羅韻母八聲調資料表, $AE1377, $F1377))</f>
        <v>#REF!</v>
      </c>
      <c r="AQ1377" s="298"/>
      <c r="AR1377" s="302" t="e">
        <f t="array" ref="AR1377">IF($W1377, "", INDEX(聲母資料表, $AA1377, $AR$5))</f>
        <v>#REF!</v>
      </c>
      <c r="AS1377" s="303" t="e">
        <f t="array" ref="AS1377">IF($X1377, "", INDEX(韻母資料表, $AD1377, $AS$5))</f>
        <v>#REF!</v>
      </c>
      <c r="AT1377" s="302" t="e">
        <f t="array" ref="AT1377">IF($X1377, "", INDEX(閩拼韻母八聲調資料表, $AE1377, $AJ1377))</f>
        <v>#REF!</v>
      </c>
      <c r="AV1377" s="301" t="b">
        <f t="shared" si="550"/>
        <v>0</v>
      </c>
      <c r="AW1377" s="301" t="str">
        <f>IF( $AV1377, IFERROR( IF(MATCH( $E1377, 顎音化聲母!$H$9:$H$37, 0), TRUE, FALSE), FALSE), "")</f>
        <v/>
      </c>
      <c r="AX1377" s="301" t="str">
        <f t="array" ref="AX1377">IF( AND($AV1377, $AW1377), INDEX(顎音化聲母資料表, MATCH( $D1377 &amp; $E1377, 顎音化聲母!$L$5:$L$136, 0), 3), "")</f>
        <v/>
      </c>
      <c r="AY1377" s="301" t="e">
        <f t="shared" si="549"/>
        <v>#REF!</v>
      </c>
      <c r="AZ1377" s="362" t="e">
        <f t="array" ref="AZ1377">IF($AY1377="", "", IF( $AX1377&lt;&gt;"", $AX1377,INDEX(聲母資料表, $AY1377, $AZ$5)))</f>
        <v>#REF!</v>
      </c>
      <c r="BA1377" s="362" t="e">
        <f t="array" ref="BA1377">IF($X1377, "", INDEX(方音八音反切資料表, $AE1377, $AJ1377))</f>
        <v>#REF!</v>
      </c>
    </row>
    <row r="1378" spans="2:53">
      <c r="B1378" s="307">
        <f t="shared" si="531"/>
        <v>1371</v>
      </c>
      <c r="C1378" s="404" t="e">
        <f>MID(#REF!, B1378, 1)</f>
        <v>#REF!</v>
      </c>
      <c r="D1378" s="312"/>
      <c r="E1378" s="312"/>
      <c r="F1378" s="296"/>
      <c r="G1378" s="418" t="e">
        <f t="shared" si="532"/>
        <v>#REF!</v>
      </c>
      <c r="H1378" s="269" t="e" cm="1">
        <f t="array" ref="H1378">IF( OR($U1378, NOT($V1378), $X1378), "",  $AF1378 &amp; INDEX(中文數值資料表, $AJ1378, 2) &amp; $AC1378)</f>
        <v>#REF!</v>
      </c>
      <c r="I1378" s="332" t="e">
        <f t="shared" si="533"/>
        <v>#REF!</v>
      </c>
      <c r="J1378" s="333" t="e">
        <f t="shared" si="534"/>
        <v>#REF!</v>
      </c>
      <c r="K1378" s="334" t="e">
        <f t="shared" si="535"/>
        <v>#REF!</v>
      </c>
      <c r="L1378" s="335" t="e">
        <f t="shared" si="536"/>
        <v>#REF!</v>
      </c>
      <c r="M1378" s="270" t="e">
        <f t="shared" ca="1" si="537"/>
        <v>#REF!</v>
      </c>
      <c r="N1378" s="270" t="e">
        <f t="shared" ca="1" si="538"/>
        <v>#REF!</v>
      </c>
      <c r="O1378" s="270" t="e">
        <f t="shared" ca="1" si="539"/>
        <v>#REF!</v>
      </c>
      <c r="P1378" s="270" t="e">
        <f t="shared" ca="1" si="553"/>
        <v>#REF!</v>
      </c>
      <c r="Q1378" s="270" t="e">
        <f t="shared" ca="1" si="553"/>
        <v>#REF!</v>
      </c>
      <c r="R1378" s="271" t="e">
        <f t="shared" ca="1" si="540"/>
        <v>#REF!</v>
      </c>
      <c r="S1378" s="271" t="e">
        <f t="shared" ca="1" si="541"/>
        <v>#REF!</v>
      </c>
      <c r="T1378" s="244"/>
      <c r="U1378" s="272" t="b">
        <f t="shared" si="542"/>
        <v>0</v>
      </c>
      <c r="V1378" s="272" t="e">
        <f t="shared" si="543"/>
        <v>#REF!</v>
      </c>
      <c r="W1378" s="272" t="e">
        <f t="shared" si="551"/>
        <v>#REF!</v>
      </c>
      <c r="X1378" s="272" t="e">
        <f t="shared" si="544"/>
        <v>#REF!</v>
      </c>
      <c r="Y1378" s="272" t="e">
        <f t="shared" si="545"/>
        <v>#REF!</v>
      </c>
      <c r="Z1378" s="298"/>
      <c r="AA1378" s="305" t="e">
        <f t="shared" si="546"/>
        <v>#REF!</v>
      </c>
      <c r="AB1378" s="301" t="e" cm="1">
        <f t="array" ref="AB1378">IF( $AA1378="", "", INDEX(聲母資料表, $AA1378, AB$5))</f>
        <v>#REF!</v>
      </c>
      <c r="AC1378" s="301" t="e" cm="1">
        <f t="array" ref="AC1378">IF( $AA1378="", "", INDEX(聲母資料表, $AA1378, AC$5))</f>
        <v>#REF!</v>
      </c>
      <c r="AD1378" s="305" t="e">
        <f t="shared" si="547"/>
        <v>#REF!</v>
      </c>
      <c r="AE1378" s="301" t="e" cm="1">
        <f t="array" ref="AE1378">IF( $X1378, "", INDEX(韻母資料表, AD1378, AE$5))</f>
        <v>#REF!</v>
      </c>
      <c r="AF1378" s="301" t="e" cm="1">
        <f t="array" ref="AF1378">IF( $X1378, "", INDEX(韻母資料表, AE1378, AF$5))</f>
        <v>#REF!</v>
      </c>
      <c r="AG1378" s="298"/>
      <c r="AH1378" s="301" t="e">
        <f t="array" ref="AH1378">IF( $X1378, "", IF( INDEX(韻母資料表, AD1378, $AH$5) = "入聲", TRUE, FALSE) )</f>
        <v>#REF!</v>
      </c>
      <c r="AI1378" s="302" t="e">
        <f t="shared" si="548"/>
        <v>#REF!</v>
      </c>
      <c r="AJ1378" s="302" t="e">
        <f t="shared" si="552"/>
        <v>#REF!</v>
      </c>
      <c r="AK1378" s="362" t="e">
        <f t="array" ref="AK1378">IF( $X1378, "", INDEX(韻母資料表, $AD1378, $AK$5))</f>
        <v>#REF!</v>
      </c>
      <c r="AL1378" s="362" t="e">
        <f t="array" ref="AL1378">IF($X1378, "", INDEX(白話字韻母八聲調資料表, $AE1378, $AJ1378))</f>
        <v>#REF!</v>
      </c>
      <c r="AM1378" s="298"/>
      <c r="AN1378" s="362" t="e" cm="1">
        <f t="array" ref="AN1378">IF($W1378, "", INDEX(聲母資料表, $AA1378, AN$5))</f>
        <v>#REF!</v>
      </c>
      <c r="AO1378" s="367" t="e" cm="1">
        <f t="array" ref="AO1378">IF($X1378, "", INDEX(韻母資料表, $AD1378, AO$5))</f>
        <v>#REF!</v>
      </c>
      <c r="AP1378" s="362" t="e" cm="1">
        <f t="array" ref="AP1378">IF($X1378, "", INDEX(台羅韻母八聲調資料表, $AE1378, $F1378))</f>
        <v>#REF!</v>
      </c>
      <c r="AQ1378" s="298"/>
      <c r="AR1378" s="302" t="e">
        <f t="array" ref="AR1378">IF($W1378, "", INDEX(聲母資料表, $AA1378, $AR$5))</f>
        <v>#REF!</v>
      </c>
      <c r="AS1378" s="303" t="e">
        <f t="array" ref="AS1378">IF($X1378, "", INDEX(韻母資料表, $AD1378, $AS$5))</f>
        <v>#REF!</v>
      </c>
      <c r="AT1378" s="302" t="e">
        <f t="array" ref="AT1378">IF($X1378, "", INDEX(閩拼韻母八聲調資料表, $AE1378, $AJ1378))</f>
        <v>#REF!</v>
      </c>
      <c r="AV1378" s="301" t="b">
        <f t="shared" si="550"/>
        <v>0</v>
      </c>
      <c r="AW1378" s="301" t="str">
        <f>IF( $AV1378, IFERROR( IF(MATCH( $E1378, 顎音化聲母!$H$9:$H$37, 0), TRUE, FALSE), FALSE), "")</f>
        <v/>
      </c>
      <c r="AX1378" s="301" t="str">
        <f t="array" ref="AX1378">IF( AND($AV1378, $AW1378), INDEX(顎音化聲母資料表, MATCH( $D1378 &amp; $E1378, 顎音化聲母!$L$5:$L$136, 0), 3), "")</f>
        <v/>
      </c>
      <c r="AY1378" s="301" t="e">
        <f t="shared" si="549"/>
        <v>#REF!</v>
      </c>
      <c r="AZ1378" s="362" t="e">
        <f t="array" ref="AZ1378">IF($AY1378="", "", IF( $AX1378&lt;&gt;"", $AX1378,INDEX(聲母資料表, $AY1378, $AZ$5)))</f>
        <v>#REF!</v>
      </c>
      <c r="BA1378" s="362" t="e">
        <f t="array" ref="BA1378">IF($X1378, "", INDEX(方音八音反切資料表, $AE1378, $AJ1378))</f>
        <v>#REF!</v>
      </c>
    </row>
    <row r="1379" spans="2:53">
      <c r="B1379" s="307">
        <f t="shared" si="531"/>
        <v>1372</v>
      </c>
      <c r="C1379" s="404" t="e">
        <f>MID(#REF!, B1379, 1)</f>
        <v>#REF!</v>
      </c>
      <c r="D1379" s="312"/>
      <c r="E1379" s="312"/>
      <c r="F1379" s="296"/>
      <c r="G1379" s="418" t="e">
        <f t="shared" si="532"/>
        <v>#REF!</v>
      </c>
      <c r="H1379" s="269" t="e" cm="1">
        <f t="array" ref="H1379">IF( OR($U1379, NOT($V1379), $X1379), "",  $AF1379 &amp; INDEX(中文數值資料表, $AJ1379, 2) &amp; $AC1379)</f>
        <v>#REF!</v>
      </c>
      <c r="I1379" s="332" t="e">
        <f t="shared" si="533"/>
        <v>#REF!</v>
      </c>
      <c r="J1379" s="333" t="e">
        <f t="shared" si="534"/>
        <v>#REF!</v>
      </c>
      <c r="K1379" s="334" t="e">
        <f t="shared" si="535"/>
        <v>#REF!</v>
      </c>
      <c r="L1379" s="335" t="e">
        <f t="shared" si="536"/>
        <v>#REF!</v>
      </c>
      <c r="M1379" s="270" t="e">
        <f t="shared" ca="1" si="537"/>
        <v>#REF!</v>
      </c>
      <c r="N1379" s="270" t="e">
        <f t="shared" ca="1" si="538"/>
        <v>#REF!</v>
      </c>
      <c r="O1379" s="270" t="e">
        <f t="shared" ca="1" si="539"/>
        <v>#REF!</v>
      </c>
      <c r="P1379" s="270" t="e">
        <f t="shared" ca="1" si="553"/>
        <v>#REF!</v>
      </c>
      <c r="Q1379" s="270" t="e">
        <f t="shared" ca="1" si="553"/>
        <v>#REF!</v>
      </c>
      <c r="R1379" s="271" t="e">
        <f t="shared" ca="1" si="540"/>
        <v>#REF!</v>
      </c>
      <c r="S1379" s="271" t="e">
        <f t="shared" ca="1" si="541"/>
        <v>#REF!</v>
      </c>
      <c r="T1379" s="244"/>
      <c r="U1379" s="272" t="b">
        <f t="shared" si="542"/>
        <v>0</v>
      </c>
      <c r="V1379" s="272" t="e">
        <f t="shared" si="543"/>
        <v>#REF!</v>
      </c>
      <c r="W1379" s="272" t="e">
        <f t="shared" si="551"/>
        <v>#REF!</v>
      </c>
      <c r="X1379" s="272" t="e">
        <f t="shared" si="544"/>
        <v>#REF!</v>
      </c>
      <c r="Y1379" s="272" t="e">
        <f t="shared" si="545"/>
        <v>#REF!</v>
      </c>
      <c r="Z1379" s="298"/>
      <c r="AA1379" s="305" t="e">
        <f t="shared" si="546"/>
        <v>#REF!</v>
      </c>
      <c r="AB1379" s="301" t="e" cm="1">
        <f t="array" ref="AB1379">IF( $AA1379="", "", INDEX(聲母資料表, $AA1379, AB$5))</f>
        <v>#REF!</v>
      </c>
      <c r="AC1379" s="301" t="e" cm="1">
        <f t="array" ref="AC1379">IF( $AA1379="", "", INDEX(聲母資料表, $AA1379, AC$5))</f>
        <v>#REF!</v>
      </c>
      <c r="AD1379" s="305" t="e">
        <f t="shared" si="547"/>
        <v>#REF!</v>
      </c>
      <c r="AE1379" s="301" t="e" cm="1">
        <f t="array" ref="AE1379">IF( $X1379, "", INDEX(韻母資料表, AD1379, AE$5))</f>
        <v>#REF!</v>
      </c>
      <c r="AF1379" s="301" t="e" cm="1">
        <f t="array" ref="AF1379">IF( $X1379, "", INDEX(韻母資料表, AE1379, AF$5))</f>
        <v>#REF!</v>
      </c>
      <c r="AG1379" s="298"/>
      <c r="AH1379" s="301" t="e">
        <f t="array" ref="AH1379">IF( $X1379, "", IF( INDEX(韻母資料表, AD1379, $AH$5) = "入聲", TRUE, FALSE) )</f>
        <v>#REF!</v>
      </c>
      <c r="AI1379" s="302" t="e">
        <f t="shared" si="548"/>
        <v>#REF!</v>
      </c>
      <c r="AJ1379" s="302" t="e">
        <f t="shared" si="552"/>
        <v>#REF!</v>
      </c>
      <c r="AK1379" s="362" t="e">
        <f t="array" ref="AK1379">IF( $X1379, "", INDEX(韻母資料表, $AD1379, $AK$5))</f>
        <v>#REF!</v>
      </c>
      <c r="AL1379" s="362" t="e">
        <f t="array" ref="AL1379">IF($X1379, "", INDEX(白話字韻母八聲調資料表, $AE1379, $AJ1379))</f>
        <v>#REF!</v>
      </c>
      <c r="AM1379" s="298"/>
      <c r="AN1379" s="362" t="e" cm="1">
        <f t="array" ref="AN1379">IF($W1379, "", INDEX(聲母資料表, $AA1379, AN$5))</f>
        <v>#REF!</v>
      </c>
      <c r="AO1379" s="367" t="e" cm="1">
        <f t="array" ref="AO1379">IF($X1379, "", INDEX(韻母資料表, $AD1379, AO$5))</f>
        <v>#REF!</v>
      </c>
      <c r="AP1379" s="362" t="e" cm="1">
        <f t="array" ref="AP1379">IF($X1379, "", INDEX(台羅韻母八聲調資料表, $AE1379, $F1379))</f>
        <v>#REF!</v>
      </c>
      <c r="AQ1379" s="298"/>
      <c r="AR1379" s="302" t="e">
        <f t="array" ref="AR1379">IF($W1379, "", INDEX(聲母資料表, $AA1379, $AR$5))</f>
        <v>#REF!</v>
      </c>
      <c r="AS1379" s="303" t="e">
        <f t="array" ref="AS1379">IF($X1379, "", INDEX(韻母資料表, $AD1379, $AS$5))</f>
        <v>#REF!</v>
      </c>
      <c r="AT1379" s="302" t="e">
        <f t="array" ref="AT1379">IF($X1379, "", INDEX(閩拼韻母八聲調資料表, $AE1379, $AJ1379))</f>
        <v>#REF!</v>
      </c>
      <c r="AV1379" s="301" t="b">
        <f t="shared" si="550"/>
        <v>0</v>
      </c>
      <c r="AW1379" s="301" t="str">
        <f>IF( $AV1379, IFERROR( IF(MATCH( $E1379, 顎音化聲母!$H$9:$H$37, 0), TRUE, FALSE), FALSE), "")</f>
        <v/>
      </c>
      <c r="AX1379" s="301" t="str">
        <f t="array" ref="AX1379">IF( AND($AV1379, $AW1379), INDEX(顎音化聲母資料表, MATCH( $D1379 &amp; $E1379, 顎音化聲母!$L$5:$L$136, 0), 3), "")</f>
        <v/>
      </c>
      <c r="AY1379" s="301" t="e">
        <f t="shared" si="549"/>
        <v>#REF!</v>
      </c>
      <c r="AZ1379" s="362" t="e">
        <f t="array" ref="AZ1379">IF($AY1379="", "", IF( $AX1379&lt;&gt;"", $AX1379,INDEX(聲母資料表, $AY1379, $AZ$5)))</f>
        <v>#REF!</v>
      </c>
      <c r="BA1379" s="362" t="e">
        <f t="array" ref="BA1379">IF($X1379, "", INDEX(方音八音反切資料表, $AE1379, $AJ1379))</f>
        <v>#REF!</v>
      </c>
    </row>
    <row r="1380" spans="2:53">
      <c r="B1380" s="307">
        <f t="shared" si="531"/>
        <v>1373</v>
      </c>
      <c r="C1380" s="404" t="e">
        <f>MID(#REF!, B1380, 1)</f>
        <v>#REF!</v>
      </c>
      <c r="D1380" s="312"/>
      <c r="E1380" s="312"/>
      <c r="F1380" s="296"/>
      <c r="G1380" s="418" t="e">
        <f t="shared" si="532"/>
        <v>#REF!</v>
      </c>
      <c r="H1380" s="269" t="e" cm="1">
        <f t="array" ref="H1380">IF( OR($U1380, NOT($V1380), $X1380), "",  $AF1380 &amp; INDEX(中文數值資料表, $AJ1380, 2) &amp; $AC1380)</f>
        <v>#REF!</v>
      </c>
      <c r="I1380" s="332" t="e">
        <f t="shared" si="533"/>
        <v>#REF!</v>
      </c>
      <c r="J1380" s="333" t="e">
        <f t="shared" si="534"/>
        <v>#REF!</v>
      </c>
      <c r="K1380" s="334" t="e">
        <f t="shared" si="535"/>
        <v>#REF!</v>
      </c>
      <c r="L1380" s="335" t="e">
        <f t="shared" si="536"/>
        <v>#REF!</v>
      </c>
      <c r="M1380" s="270" t="e">
        <f t="shared" ca="1" si="537"/>
        <v>#REF!</v>
      </c>
      <c r="N1380" s="270" t="e">
        <f t="shared" ca="1" si="538"/>
        <v>#REF!</v>
      </c>
      <c r="O1380" s="270" t="e">
        <f t="shared" ca="1" si="539"/>
        <v>#REF!</v>
      </c>
      <c r="P1380" s="270" t="e">
        <f t="shared" ca="1" si="553"/>
        <v>#REF!</v>
      </c>
      <c r="Q1380" s="270" t="e">
        <f t="shared" ca="1" si="553"/>
        <v>#REF!</v>
      </c>
      <c r="R1380" s="271" t="e">
        <f t="shared" ca="1" si="540"/>
        <v>#REF!</v>
      </c>
      <c r="S1380" s="271" t="e">
        <f t="shared" ca="1" si="541"/>
        <v>#REF!</v>
      </c>
      <c r="T1380" s="244"/>
      <c r="U1380" s="272" t="b">
        <f t="shared" si="542"/>
        <v>0</v>
      </c>
      <c r="V1380" s="272" t="e">
        <f t="shared" si="543"/>
        <v>#REF!</v>
      </c>
      <c r="W1380" s="272" t="e">
        <f t="shared" si="551"/>
        <v>#REF!</v>
      </c>
      <c r="X1380" s="272" t="e">
        <f t="shared" si="544"/>
        <v>#REF!</v>
      </c>
      <c r="Y1380" s="272" t="e">
        <f t="shared" si="545"/>
        <v>#REF!</v>
      </c>
      <c r="Z1380" s="298"/>
      <c r="AA1380" s="305" t="e">
        <f t="shared" si="546"/>
        <v>#REF!</v>
      </c>
      <c r="AB1380" s="301" t="e" cm="1">
        <f t="array" ref="AB1380">IF( $AA1380="", "", INDEX(聲母資料表, $AA1380, AB$5))</f>
        <v>#REF!</v>
      </c>
      <c r="AC1380" s="301" t="e" cm="1">
        <f t="array" ref="AC1380">IF( $AA1380="", "", INDEX(聲母資料表, $AA1380, AC$5))</f>
        <v>#REF!</v>
      </c>
      <c r="AD1380" s="305" t="e">
        <f t="shared" si="547"/>
        <v>#REF!</v>
      </c>
      <c r="AE1380" s="301" t="e" cm="1">
        <f t="array" ref="AE1380">IF( $X1380, "", INDEX(韻母資料表, AD1380, AE$5))</f>
        <v>#REF!</v>
      </c>
      <c r="AF1380" s="301" t="e" cm="1">
        <f t="array" ref="AF1380">IF( $X1380, "", INDEX(韻母資料表, AE1380, AF$5))</f>
        <v>#REF!</v>
      </c>
      <c r="AG1380" s="298"/>
      <c r="AH1380" s="301" t="e">
        <f t="array" ref="AH1380">IF( $X1380, "", IF( INDEX(韻母資料表, AD1380, $AH$5) = "入聲", TRUE, FALSE) )</f>
        <v>#REF!</v>
      </c>
      <c r="AI1380" s="302" t="e">
        <f t="shared" si="548"/>
        <v>#REF!</v>
      </c>
      <c r="AJ1380" s="302" t="e">
        <f t="shared" si="552"/>
        <v>#REF!</v>
      </c>
      <c r="AK1380" s="362" t="e">
        <f t="array" ref="AK1380">IF( $X1380, "", INDEX(韻母資料表, $AD1380, $AK$5))</f>
        <v>#REF!</v>
      </c>
      <c r="AL1380" s="362" t="e">
        <f t="array" ref="AL1380">IF($X1380, "", INDEX(白話字韻母八聲調資料表, $AE1380, $AJ1380))</f>
        <v>#REF!</v>
      </c>
      <c r="AM1380" s="298"/>
      <c r="AN1380" s="362" t="e" cm="1">
        <f t="array" ref="AN1380">IF($W1380, "", INDEX(聲母資料表, $AA1380, AN$5))</f>
        <v>#REF!</v>
      </c>
      <c r="AO1380" s="367" t="e" cm="1">
        <f t="array" ref="AO1380">IF($X1380, "", INDEX(韻母資料表, $AD1380, AO$5))</f>
        <v>#REF!</v>
      </c>
      <c r="AP1380" s="362" t="e" cm="1">
        <f t="array" ref="AP1380">IF($X1380, "", INDEX(台羅韻母八聲調資料表, $AE1380, $F1380))</f>
        <v>#REF!</v>
      </c>
      <c r="AQ1380" s="298"/>
      <c r="AR1380" s="302" t="e">
        <f t="array" ref="AR1380">IF($W1380, "", INDEX(聲母資料表, $AA1380, $AR$5))</f>
        <v>#REF!</v>
      </c>
      <c r="AS1380" s="303" t="e">
        <f t="array" ref="AS1380">IF($X1380, "", INDEX(韻母資料表, $AD1380, $AS$5))</f>
        <v>#REF!</v>
      </c>
      <c r="AT1380" s="302" t="e">
        <f t="array" ref="AT1380">IF($X1380, "", INDEX(閩拼韻母八聲調資料表, $AE1380, $AJ1380))</f>
        <v>#REF!</v>
      </c>
      <c r="AV1380" s="301" t="b">
        <f t="shared" si="550"/>
        <v>0</v>
      </c>
      <c r="AW1380" s="301" t="str">
        <f>IF( $AV1380, IFERROR( IF(MATCH( $E1380, 顎音化聲母!$H$9:$H$37, 0), TRUE, FALSE), FALSE), "")</f>
        <v/>
      </c>
      <c r="AX1380" s="301" t="str">
        <f t="array" ref="AX1380">IF( AND($AV1380, $AW1380), INDEX(顎音化聲母資料表, MATCH( $D1380 &amp; $E1380, 顎音化聲母!$L$5:$L$136, 0), 3), "")</f>
        <v/>
      </c>
      <c r="AY1380" s="301" t="e">
        <f t="shared" si="549"/>
        <v>#REF!</v>
      </c>
      <c r="AZ1380" s="362" t="e">
        <f t="array" ref="AZ1380">IF($AY1380="", "", IF( $AX1380&lt;&gt;"", $AX1380,INDEX(聲母資料表, $AY1380, $AZ$5)))</f>
        <v>#REF!</v>
      </c>
      <c r="BA1380" s="362" t="e">
        <f t="array" ref="BA1380">IF($X1380, "", INDEX(方音八音反切資料表, $AE1380, $AJ1380))</f>
        <v>#REF!</v>
      </c>
    </row>
    <row r="1381" spans="2:53">
      <c r="B1381" s="307">
        <f t="shared" si="531"/>
        <v>1374</v>
      </c>
      <c r="C1381" s="404" t="e">
        <f>MID(#REF!, B1381, 1)</f>
        <v>#REF!</v>
      </c>
      <c r="D1381" s="312"/>
      <c r="E1381" s="312"/>
      <c r="F1381" s="296"/>
      <c r="G1381" s="418" t="e">
        <f t="shared" si="532"/>
        <v>#REF!</v>
      </c>
      <c r="H1381" s="269" t="e" cm="1">
        <f t="array" ref="H1381">IF( OR($U1381, NOT($V1381), $X1381), "",  $AF1381 &amp; INDEX(中文數值資料表, $AJ1381, 2) &amp; $AC1381)</f>
        <v>#REF!</v>
      </c>
      <c r="I1381" s="332" t="e">
        <f t="shared" si="533"/>
        <v>#REF!</v>
      </c>
      <c r="J1381" s="333" t="e">
        <f t="shared" si="534"/>
        <v>#REF!</v>
      </c>
      <c r="K1381" s="334" t="e">
        <f t="shared" si="535"/>
        <v>#REF!</v>
      </c>
      <c r="L1381" s="335" t="e">
        <f t="shared" si="536"/>
        <v>#REF!</v>
      </c>
      <c r="M1381" s="270" t="e">
        <f t="shared" ca="1" si="537"/>
        <v>#REF!</v>
      </c>
      <c r="N1381" s="270" t="e">
        <f t="shared" ca="1" si="538"/>
        <v>#REF!</v>
      </c>
      <c r="O1381" s="270" t="e">
        <f t="shared" ca="1" si="539"/>
        <v>#REF!</v>
      </c>
      <c r="P1381" s="270" t="e">
        <f t="shared" ca="1" si="553"/>
        <v>#REF!</v>
      </c>
      <c r="Q1381" s="270" t="e">
        <f t="shared" ca="1" si="553"/>
        <v>#REF!</v>
      </c>
      <c r="R1381" s="271" t="e">
        <f t="shared" ca="1" si="540"/>
        <v>#REF!</v>
      </c>
      <c r="S1381" s="271" t="e">
        <f t="shared" ca="1" si="541"/>
        <v>#REF!</v>
      </c>
      <c r="T1381" s="244"/>
      <c r="U1381" s="272" t="b">
        <f t="shared" si="542"/>
        <v>0</v>
      </c>
      <c r="V1381" s="272" t="e">
        <f t="shared" si="543"/>
        <v>#REF!</v>
      </c>
      <c r="W1381" s="272" t="e">
        <f t="shared" si="551"/>
        <v>#REF!</v>
      </c>
      <c r="X1381" s="272" t="e">
        <f t="shared" si="544"/>
        <v>#REF!</v>
      </c>
      <c r="Y1381" s="272" t="e">
        <f t="shared" si="545"/>
        <v>#REF!</v>
      </c>
      <c r="Z1381" s="298"/>
      <c r="AA1381" s="305" t="e">
        <f t="shared" si="546"/>
        <v>#REF!</v>
      </c>
      <c r="AB1381" s="301" t="e" cm="1">
        <f t="array" ref="AB1381">IF( $AA1381="", "", INDEX(聲母資料表, $AA1381, AB$5))</f>
        <v>#REF!</v>
      </c>
      <c r="AC1381" s="301" t="e" cm="1">
        <f t="array" ref="AC1381">IF( $AA1381="", "", INDEX(聲母資料表, $AA1381, AC$5))</f>
        <v>#REF!</v>
      </c>
      <c r="AD1381" s="305" t="e">
        <f t="shared" si="547"/>
        <v>#REF!</v>
      </c>
      <c r="AE1381" s="301" t="e" cm="1">
        <f t="array" ref="AE1381">IF( $X1381, "", INDEX(韻母資料表, AD1381, AE$5))</f>
        <v>#REF!</v>
      </c>
      <c r="AF1381" s="301" t="e" cm="1">
        <f t="array" ref="AF1381">IF( $X1381, "", INDEX(韻母資料表, AE1381, AF$5))</f>
        <v>#REF!</v>
      </c>
      <c r="AG1381" s="298"/>
      <c r="AH1381" s="301" t="e">
        <f t="array" ref="AH1381">IF( $X1381, "", IF( INDEX(韻母資料表, AD1381, $AH$5) = "入聲", TRUE, FALSE) )</f>
        <v>#REF!</v>
      </c>
      <c r="AI1381" s="302" t="e">
        <f t="shared" si="548"/>
        <v>#REF!</v>
      </c>
      <c r="AJ1381" s="302" t="e">
        <f t="shared" si="552"/>
        <v>#REF!</v>
      </c>
      <c r="AK1381" s="362" t="e">
        <f t="array" ref="AK1381">IF( $X1381, "", INDEX(韻母資料表, $AD1381, $AK$5))</f>
        <v>#REF!</v>
      </c>
      <c r="AL1381" s="362" t="e">
        <f t="array" ref="AL1381">IF($X1381, "", INDEX(白話字韻母八聲調資料表, $AE1381, $AJ1381))</f>
        <v>#REF!</v>
      </c>
      <c r="AM1381" s="298"/>
      <c r="AN1381" s="362" t="e" cm="1">
        <f t="array" ref="AN1381">IF($W1381, "", INDEX(聲母資料表, $AA1381, AN$5))</f>
        <v>#REF!</v>
      </c>
      <c r="AO1381" s="367" t="e" cm="1">
        <f t="array" ref="AO1381">IF($X1381, "", INDEX(韻母資料表, $AD1381, AO$5))</f>
        <v>#REF!</v>
      </c>
      <c r="AP1381" s="362" t="e" cm="1">
        <f t="array" ref="AP1381">IF($X1381, "", INDEX(台羅韻母八聲調資料表, $AE1381, $F1381))</f>
        <v>#REF!</v>
      </c>
      <c r="AQ1381" s="298"/>
      <c r="AR1381" s="302" t="e">
        <f t="array" ref="AR1381">IF($W1381, "", INDEX(聲母資料表, $AA1381, $AR$5))</f>
        <v>#REF!</v>
      </c>
      <c r="AS1381" s="303" t="e">
        <f t="array" ref="AS1381">IF($X1381, "", INDEX(韻母資料表, $AD1381, $AS$5))</f>
        <v>#REF!</v>
      </c>
      <c r="AT1381" s="302" t="e">
        <f t="array" ref="AT1381">IF($X1381, "", INDEX(閩拼韻母八聲調資料表, $AE1381, $AJ1381))</f>
        <v>#REF!</v>
      </c>
      <c r="AV1381" s="301" t="b">
        <f t="shared" si="550"/>
        <v>0</v>
      </c>
      <c r="AW1381" s="301" t="str">
        <f>IF( $AV1381, IFERROR( IF(MATCH( $E1381, 顎音化聲母!$H$9:$H$37, 0), TRUE, FALSE), FALSE), "")</f>
        <v/>
      </c>
      <c r="AX1381" s="301" t="str">
        <f t="array" ref="AX1381">IF( AND($AV1381, $AW1381), INDEX(顎音化聲母資料表, MATCH( $D1381 &amp; $E1381, 顎音化聲母!$L$5:$L$136, 0), 3), "")</f>
        <v/>
      </c>
      <c r="AY1381" s="301" t="e">
        <f t="shared" si="549"/>
        <v>#REF!</v>
      </c>
      <c r="AZ1381" s="362" t="e">
        <f t="array" ref="AZ1381">IF($AY1381="", "", IF( $AX1381&lt;&gt;"", $AX1381,INDEX(聲母資料表, $AY1381, $AZ$5)))</f>
        <v>#REF!</v>
      </c>
      <c r="BA1381" s="362" t="e">
        <f t="array" ref="BA1381">IF($X1381, "", INDEX(方音八音反切資料表, $AE1381, $AJ1381))</f>
        <v>#REF!</v>
      </c>
    </row>
    <row r="1382" spans="2:53">
      <c r="B1382" s="307">
        <f t="shared" si="531"/>
        <v>1375</v>
      </c>
      <c r="C1382" s="404" t="e">
        <f>MID(#REF!, B1382, 1)</f>
        <v>#REF!</v>
      </c>
      <c r="D1382" s="312"/>
      <c r="E1382" s="312"/>
      <c r="F1382" s="296"/>
      <c r="G1382" s="418" t="e">
        <f t="shared" si="532"/>
        <v>#REF!</v>
      </c>
      <c r="H1382" s="269" t="e" cm="1">
        <f t="array" ref="H1382">IF( OR($U1382, NOT($V1382), $X1382), "",  $AF1382 &amp; INDEX(中文數值資料表, $AJ1382, 2) &amp; $AC1382)</f>
        <v>#REF!</v>
      </c>
      <c r="I1382" s="332" t="e">
        <f t="shared" si="533"/>
        <v>#REF!</v>
      </c>
      <c r="J1382" s="333" t="e">
        <f t="shared" si="534"/>
        <v>#REF!</v>
      </c>
      <c r="K1382" s="334" t="e">
        <f t="shared" si="535"/>
        <v>#REF!</v>
      </c>
      <c r="L1382" s="335" t="e">
        <f t="shared" si="536"/>
        <v>#REF!</v>
      </c>
      <c r="M1382" s="270" t="e">
        <f t="shared" ca="1" si="537"/>
        <v>#REF!</v>
      </c>
      <c r="N1382" s="270" t="e">
        <f t="shared" ca="1" si="538"/>
        <v>#REF!</v>
      </c>
      <c r="O1382" s="270" t="e">
        <f t="shared" ca="1" si="539"/>
        <v>#REF!</v>
      </c>
      <c r="P1382" s="270" t="e">
        <f t="shared" ca="1" si="553"/>
        <v>#REF!</v>
      </c>
      <c r="Q1382" s="270" t="e">
        <f t="shared" ca="1" si="553"/>
        <v>#REF!</v>
      </c>
      <c r="R1382" s="271" t="e">
        <f t="shared" ca="1" si="540"/>
        <v>#REF!</v>
      </c>
      <c r="S1382" s="271" t="e">
        <f t="shared" ca="1" si="541"/>
        <v>#REF!</v>
      </c>
      <c r="T1382" s="244"/>
      <c r="U1382" s="272" t="b">
        <f t="shared" si="542"/>
        <v>0</v>
      </c>
      <c r="V1382" s="272" t="e">
        <f t="shared" si="543"/>
        <v>#REF!</v>
      </c>
      <c r="W1382" s="272" t="e">
        <f t="shared" si="551"/>
        <v>#REF!</v>
      </c>
      <c r="X1382" s="272" t="e">
        <f t="shared" si="544"/>
        <v>#REF!</v>
      </c>
      <c r="Y1382" s="272" t="e">
        <f t="shared" si="545"/>
        <v>#REF!</v>
      </c>
      <c r="Z1382" s="298"/>
      <c r="AA1382" s="305" t="e">
        <f t="shared" si="546"/>
        <v>#REF!</v>
      </c>
      <c r="AB1382" s="301" t="e" cm="1">
        <f t="array" ref="AB1382">IF( $AA1382="", "", INDEX(聲母資料表, $AA1382, AB$5))</f>
        <v>#REF!</v>
      </c>
      <c r="AC1382" s="301" t="e" cm="1">
        <f t="array" ref="AC1382">IF( $AA1382="", "", INDEX(聲母資料表, $AA1382, AC$5))</f>
        <v>#REF!</v>
      </c>
      <c r="AD1382" s="305" t="e">
        <f t="shared" si="547"/>
        <v>#REF!</v>
      </c>
      <c r="AE1382" s="301" t="e" cm="1">
        <f t="array" ref="AE1382">IF( $X1382, "", INDEX(韻母資料表, AD1382, AE$5))</f>
        <v>#REF!</v>
      </c>
      <c r="AF1382" s="301" t="e" cm="1">
        <f t="array" ref="AF1382">IF( $X1382, "", INDEX(韻母資料表, AE1382, AF$5))</f>
        <v>#REF!</v>
      </c>
      <c r="AG1382" s="298"/>
      <c r="AH1382" s="301" t="e">
        <f t="array" ref="AH1382">IF( $X1382, "", IF( INDEX(韻母資料表, AD1382, $AH$5) = "入聲", TRUE, FALSE) )</f>
        <v>#REF!</v>
      </c>
      <c r="AI1382" s="302" t="e">
        <f t="shared" si="548"/>
        <v>#REF!</v>
      </c>
      <c r="AJ1382" s="302" t="e">
        <f t="shared" si="552"/>
        <v>#REF!</v>
      </c>
      <c r="AK1382" s="362" t="e">
        <f t="array" ref="AK1382">IF( $X1382, "", INDEX(韻母資料表, $AD1382, $AK$5))</f>
        <v>#REF!</v>
      </c>
      <c r="AL1382" s="362" t="e">
        <f t="array" ref="AL1382">IF($X1382, "", INDEX(白話字韻母八聲調資料表, $AE1382, $AJ1382))</f>
        <v>#REF!</v>
      </c>
      <c r="AM1382" s="298"/>
      <c r="AN1382" s="362" t="e" cm="1">
        <f t="array" ref="AN1382">IF($W1382, "", INDEX(聲母資料表, $AA1382, AN$5))</f>
        <v>#REF!</v>
      </c>
      <c r="AO1382" s="367" t="e" cm="1">
        <f t="array" ref="AO1382">IF($X1382, "", INDEX(韻母資料表, $AD1382, AO$5))</f>
        <v>#REF!</v>
      </c>
      <c r="AP1382" s="362" t="e" cm="1">
        <f t="array" ref="AP1382">IF($X1382, "", INDEX(台羅韻母八聲調資料表, $AE1382, $F1382))</f>
        <v>#REF!</v>
      </c>
      <c r="AQ1382" s="298"/>
      <c r="AR1382" s="302" t="e">
        <f t="array" ref="AR1382">IF($W1382, "", INDEX(聲母資料表, $AA1382, $AR$5))</f>
        <v>#REF!</v>
      </c>
      <c r="AS1382" s="303" t="e">
        <f t="array" ref="AS1382">IF($X1382, "", INDEX(韻母資料表, $AD1382, $AS$5))</f>
        <v>#REF!</v>
      </c>
      <c r="AT1382" s="302" t="e">
        <f t="array" ref="AT1382">IF($X1382, "", INDEX(閩拼韻母八聲調資料表, $AE1382, $AJ1382))</f>
        <v>#REF!</v>
      </c>
      <c r="AV1382" s="301" t="b">
        <f t="shared" si="550"/>
        <v>0</v>
      </c>
      <c r="AW1382" s="301" t="str">
        <f>IF( $AV1382, IFERROR( IF(MATCH( $E1382, 顎音化聲母!$H$9:$H$37, 0), TRUE, FALSE), FALSE), "")</f>
        <v/>
      </c>
      <c r="AX1382" s="301" t="str">
        <f t="array" ref="AX1382">IF( AND($AV1382, $AW1382), INDEX(顎音化聲母資料表, MATCH( $D1382 &amp; $E1382, 顎音化聲母!$L$5:$L$136, 0), 3), "")</f>
        <v/>
      </c>
      <c r="AY1382" s="301" t="e">
        <f t="shared" si="549"/>
        <v>#REF!</v>
      </c>
      <c r="AZ1382" s="362" t="e">
        <f t="array" ref="AZ1382">IF($AY1382="", "", IF( $AX1382&lt;&gt;"", $AX1382,INDEX(聲母資料表, $AY1382, $AZ$5)))</f>
        <v>#REF!</v>
      </c>
      <c r="BA1382" s="362" t="e">
        <f t="array" ref="BA1382">IF($X1382, "", INDEX(方音八音反切資料表, $AE1382, $AJ1382))</f>
        <v>#REF!</v>
      </c>
    </row>
    <row r="1383" spans="2:53">
      <c r="B1383" s="307">
        <f t="shared" si="531"/>
        <v>1376</v>
      </c>
      <c r="C1383" s="404" t="e">
        <f>MID(#REF!, B1383, 1)</f>
        <v>#REF!</v>
      </c>
      <c r="D1383" s="312"/>
      <c r="E1383" s="312"/>
      <c r="F1383" s="296"/>
      <c r="G1383" s="418" t="e">
        <f t="shared" si="532"/>
        <v>#REF!</v>
      </c>
      <c r="H1383" s="269" t="e" cm="1">
        <f t="array" ref="H1383">IF( OR($U1383, NOT($V1383), $X1383), "",  $AF1383 &amp; INDEX(中文數值資料表, $AJ1383, 2) &amp; $AC1383)</f>
        <v>#REF!</v>
      </c>
      <c r="I1383" s="332" t="e">
        <f t="shared" si="533"/>
        <v>#REF!</v>
      </c>
      <c r="J1383" s="333" t="e">
        <f t="shared" si="534"/>
        <v>#REF!</v>
      </c>
      <c r="K1383" s="334" t="e">
        <f t="shared" si="535"/>
        <v>#REF!</v>
      </c>
      <c r="L1383" s="335" t="e">
        <f t="shared" si="536"/>
        <v>#REF!</v>
      </c>
      <c r="M1383" s="270" t="e">
        <f t="shared" ca="1" si="537"/>
        <v>#REF!</v>
      </c>
      <c r="N1383" s="270" t="e">
        <f t="shared" ca="1" si="538"/>
        <v>#REF!</v>
      </c>
      <c r="O1383" s="270" t="e">
        <f t="shared" ca="1" si="539"/>
        <v>#REF!</v>
      </c>
      <c r="P1383" s="270" t="e">
        <f t="shared" ca="1" si="553"/>
        <v>#REF!</v>
      </c>
      <c r="Q1383" s="270" t="e">
        <f t="shared" ca="1" si="553"/>
        <v>#REF!</v>
      </c>
      <c r="R1383" s="271" t="e">
        <f t="shared" ca="1" si="540"/>
        <v>#REF!</v>
      </c>
      <c r="S1383" s="271" t="e">
        <f t="shared" ca="1" si="541"/>
        <v>#REF!</v>
      </c>
      <c r="T1383" s="244"/>
      <c r="U1383" s="272" t="b">
        <f t="shared" si="542"/>
        <v>0</v>
      </c>
      <c r="V1383" s="272" t="e">
        <f t="shared" si="543"/>
        <v>#REF!</v>
      </c>
      <c r="W1383" s="272" t="e">
        <f t="shared" si="551"/>
        <v>#REF!</v>
      </c>
      <c r="X1383" s="272" t="e">
        <f t="shared" si="544"/>
        <v>#REF!</v>
      </c>
      <c r="Y1383" s="272" t="e">
        <f t="shared" si="545"/>
        <v>#REF!</v>
      </c>
      <c r="Z1383" s="298"/>
      <c r="AA1383" s="305" t="e">
        <f t="shared" si="546"/>
        <v>#REF!</v>
      </c>
      <c r="AB1383" s="301" t="e" cm="1">
        <f t="array" ref="AB1383">IF( $AA1383="", "", INDEX(聲母資料表, $AA1383, AB$5))</f>
        <v>#REF!</v>
      </c>
      <c r="AC1383" s="301" t="e" cm="1">
        <f t="array" ref="AC1383">IF( $AA1383="", "", INDEX(聲母資料表, $AA1383, AC$5))</f>
        <v>#REF!</v>
      </c>
      <c r="AD1383" s="305" t="e">
        <f t="shared" si="547"/>
        <v>#REF!</v>
      </c>
      <c r="AE1383" s="301" t="e" cm="1">
        <f t="array" ref="AE1383">IF( $X1383, "", INDEX(韻母資料表, AD1383, AE$5))</f>
        <v>#REF!</v>
      </c>
      <c r="AF1383" s="301" t="e" cm="1">
        <f t="array" ref="AF1383">IF( $X1383, "", INDEX(韻母資料表, AE1383, AF$5))</f>
        <v>#REF!</v>
      </c>
      <c r="AG1383" s="298"/>
      <c r="AH1383" s="301" t="e">
        <f t="array" ref="AH1383">IF( $X1383, "", IF( INDEX(韻母資料表, AD1383, $AH$5) = "入聲", TRUE, FALSE) )</f>
        <v>#REF!</v>
      </c>
      <c r="AI1383" s="302" t="e">
        <f t="shared" si="548"/>
        <v>#REF!</v>
      </c>
      <c r="AJ1383" s="302" t="e">
        <f t="shared" si="552"/>
        <v>#REF!</v>
      </c>
      <c r="AK1383" s="362" t="e">
        <f t="array" ref="AK1383">IF( $X1383, "", INDEX(韻母資料表, $AD1383, $AK$5))</f>
        <v>#REF!</v>
      </c>
      <c r="AL1383" s="362" t="e">
        <f t="array" ref="AL1383">IF($X1383, "", INDEX(白話字韻母八聲調資料表, $AE1383, $AJ1383))</f>
        <v>#REF!</v>
      </c>
      <c r="AM1383" s="298"/>
      <c r="AN1383" s="362" t="e" cm="1">
        <f t="array" ref="AN1383">IF($W1383, "", INDEX(聲母資料表, $AA1383, AN$5))</f>
        <v>#REF!</v>
      </c>
      <c r="AO1383" s="367" t="e" cm="1">
        <f t="array" ref="AO1383">IF($X1383, "", INDEX(韻母資料表, $AD1383, AO$5))</f>
        <v>#REF!</v>
      </c>
      <c r="AP1383" s="362" t="e" cm="1">
        <f t="array" ref="AP1383">IF($X1383, "", INDEX(台羅韻母八聲調資料表, $AE1383, $F1383))</f>
        <v>#REF!</v>
      </c>
      <c r="AQ1383" s="298"/>
      <c r="AR1383" s="302" t="e">
        <f t="array" ref="AR1383">IF($W1383, "", INDEX(聲母資料表, $AA1383, $AR$5))</f>
        <v>#REF!</v>
      </c>
      <c r="AS1383" s="303" t="e">
        <f t="array" ref="AS1383">IF($X1383, "", INDEX(韻母資料表, $AD1383, $AS$5))</f>
        <v>#REF!</v>
      </c>
      <c r="AT1383" s="302" t="e">
        <f t="array" ref="AT1383">IF($X1383, "", INDEX(閩拼韻母八聲調資料表, $AE1383, $AJ1383))</f>
        <v>#REF!</v>
      </c>
      <c r="AV1383" s="301" t="b">
        <f t="shared" si="550"/>
        <v>0</v>
      </c>
      <c r="AW1383" s="301" t="str">
        <f>IF( $AV1383, IFERROR( IF(MATCH( $E1383, 顎音化聲母!$H$9:$H$37, 0), TRUE, FALSE), FALSE), "")</f>
        <v/>
      </c>
      <c r="AX1383" s="301" t="str">
        <f t="array" ref="AX1383">IF( AND($AV1383, $AW1383), INDEX(顎音化聲母資料表, MATCH( $D1383 &amp; $E1383, 顎音化聲母!$L$5:$L$136, 0), 3), "")</f>
        <v/>
      </c>
      <c r="AY1383" s="301" t="e">
        <f t="shared" si="549"/>
        <v>#REF!</v>
      </c>
      <c r="AZ1383" s="362" t="e">
        <f t="array" ref="AZ1383">IF($AY1383="", "", IF( $AX1383&lt;&gt;"", $AX1383,INDEX(聲母資料表, $AY1383, $AZ$5)))</f>
        <v>#REF!</v>
      </c>
      <c r="BA1383" s="362" t="e">
        <f t="array" ref="BA1383">IF($X1383, "", INDEX(方音八音反切資料表, $AE1383, $AJ1383))</f>
        <v>#REF!</v>
      </c>
    </row>
    <row r="1384" spans="2:53">
      <c r="B1384" s="307">
        <f t="shared" si="531"/>
        <v>1377</v>
      </c>
      <c r="C1384" s="404" t="e">
        <f>MID(#REF!, B1384, 1)</f>
        <v>#REF!</v>
      </c>
      <c r="D1384" s="312"/>
      <c r="E1384" s="312"/>
      <c r="F1384" s="296"/>
      <c r="G1384" s="418" t="e">
        <f t="shared" si="532"/>
        <v>#REF!</v>
      </c>
      <c r="H1384" s="269" t="e" cm="1">
        <f t="array" ref="H1384">IF( OR($U1384, NOT($V1384), $X1384), "",  $AF1384 &amp; INDEX(中文數值資料表, $AJ1384, 2) &amp; $AC1384)</f>
        <v>#REF!</v>
      </c>
      <c r="I1384" s="332" t="e">
        <f t="shared" si="533"/>
        <v>#REF!</v>
      </c>
      <c r="J1384" s="333" t="e">
        <f t="shared" si="534"/>
        <v>#REF!</v>
      </c>
      <c r="K1384" s="334" t="e">
        <f t="shared" si="535"/>
        <v>#REF!</v>
      </c>
      <c r="L1384" s="335" t="e">
        <f t="shared" si="536"/>
        <v>#REF!</v>
      </c>
      <c r="M1384" s="270" t="e">
        <f t="shared" ca="1" si="537"/>
        <v>#REF!</v>
      </c>
      <c r="N1384" s="270" t="e">
        <f t="shared" ca="1" si="538"/>
        <v>#REF!</v>
      </c>
      <c r="O1384" s="270" t="e">
        <f t="shared" ca="1" si="539"/>
        <v>#REF!</v>
      </c>
      <c r="P1384" s="270" t="e">
        <f t="shared" ca="1" si="553"/>
        <v>#REF!</v>
      </c>
      <c r="Q1384" s="270" t="e">
        <f t="shared" ca="1" si="553"/>
        <v>#REF!</v>
      </c>
      <c r="R1384" s="271" t="e">
        <f t="shared" ca="1" si="540"/>
        <v>#REF!</v>
      </c>
      <c r="S1384" s="271" t="e">
        <f t="shared" ca="1" si="541"/>
        <v>#REF!</v>
      </c>
      <c r="T1384" s="244"/>
      <c r="U1384" s="272" t="b">
        <f t="shared" si="542"/>
        <v>0</v>
      </c>
      <c r="V1384" s="272" t="e">
        <f t="shared" si="543"/>
        <v>#REF!</v>
      </c>
      <c r="W1384" s="272" t="e">
        <f t="shared" si="551"/>
        <v>#REF!</v>
      </c>
      <c r="X1384" s="272" t="e">
        <f t="shared" si="544"/>
        <v>#REF!</v>
      </c>
      <c r="Y1384" s="272" t="e">
        <f t="shared" si="545"/>
        <v>#REF!</v>
      </c>
      <c r="Z1384" s="298"/>
      <c r="AA1384" s="305" t="e">
        <f t="shared" si="546"/>
        <v>#REF!</v>
      </c>
      <c r="AB1384" s="301" t="e" cm="1">
        <f t="array" ref="AB1384">IF( $AA1384="", "", INDEX(聲母資料表, $AA1384, AB$5))</f>
        <v>#REF!</v>
      </c>
      <c r="AC1384" s="301" t="e" cm="1">
        <f t="array" ref="AC1384">IF( $AA1384="", "", INDEX(聲母資料表, $AA1384, AC$5))</f>
        <v>#REF!</v>
      </c>
      <c r="AD1384" s="305" t="e">
        <f t="shared" si="547"/>
        <v>#REF!</v>
      </c>
      <c r="AE1384" s="301" t="e" cm="1">
        <f t="array" ref="AE1384">IF( $X1384, "", INDEX(韻母資料表, AD1384, AE$5))</f>
        <v>#REF!</v>
      </c>
      <c r="AF1384" s="301" t="e" cm="1">
        <f t="array" ref="AF1384">IF( $X1384, "", INDEX(韻母資料表, AE1384, AF$5))</f>
        <v>#REF!</v>
      </c>
      <c r="AG1384" s="298"/>
      <c r="AH1384" s="301" t="e">
        <f t="array" ref="AH1384">IF( $X1384, "", IF( INDEX(韻母資料表, AD1384, $AH$5) = "入聲", TRUE, FALSE) )</f>
        <v>#REF!</v>
      </c>
      <c r="AI1384" s="302" t="e">
        <f t="shared" si="548"/>
        <v>#REF!</v>
      </c>
      <c r="AJ1384" s="302" t="e">
        <f t="shared" si="552"/>
        <v>#REF!</v>
      </c>
      <c r="AK1384" s="362" t="e">
        <f t="array" ref="AK1384">IF( $X1384, "", INDEX(韻母資料表, $AD1384, $AK$5))</f>
        <v>#REF!</v>
      </c>
      <c r="AL1384" s="362" t="e">
        <f t="array" ref="AL1384">IF($X1384, "", INDEX(白話字韻母八聲調資料表, $AE1384, $AJ1384))</f>
        <v>#REF!</v>
      </c>
      <c r="AM1384" s="298"/>
      <c r="AN1384" s="362" t="e" cm="1">
        <f t="array" ref="AN1384">IF($W1384, "", INDEX(聲母資料表, $AA1384, AN$5))</f>
        <v>#REF!</v>
      </c>
      <c r="AO1384" s="367" t="e" cm="1">
        <f t="array" ref="AO1384">IF($X1384, "", INDEX(韻母資料表, $AD1384, AO$5))</f>
        <v>#REF!</v>
      </c>
      <c r="AP1384" s="362" t="e" cm="1">
        <f t="array" ref="AP1384">IF($X1384, "", INDEX(台羅韻母八聲調資料表, $AE1384, $F1384))</f>
        <v>#REF!</v>
      </c>
      <c r="AQ1384" s="298"/>
      <c r="AR1384" s="302" t="e">
        <f t="array" ref="AR1384">IF($W1384, "", INDEX(聲母資料表, $AA1384, $AR$5))</f>
        <v>#REF!</v>
      </c>
      <c r="AS1384" s="303" t="e">
        <f t="array" ref="AS1384">IF($X1384, "", INDEX(韻母資料表, $AD1384, $AS$5))</f>
        <v>#REF!</v>
      </c>
      <c r="AT1384" s="302" t="e">
        <f t="array" ref="AT1384">IF($X1384, "", INDEX(閩拼韻母八聲調資料表, $AE1384, $AJ1384))</f>
        <v>#REF!</v>
      </c>
      <c r="AV1384" s="301" t="b">
        <f t="shared" si="550"/>
        <v>0</v>
      </c>
      <c r="AW1384" s="301" t="str">
        <f>IF( $AV1384, IFERROR( IF(MATCH( $E1384, 顎音化聲母!$H$9:$H$37, 0), TRUE, FALSE), FALSE), "")</f>
        <v/>
      </c>
      <c r="AX1384" s="301" t="str">
        <f t="array" ref="AX1384">IF( AND($AV1384, $AW1384), INDEX(顎音化聲母資料表, MATCH( $D1384 &amp; $E1384, 顎音化聲母!$L$5:$L$136, 0), 3), "")</f>
        <v/>
      </c>
      <c r="AY1384" s="301" t="e">
        <f t="shared" si="549"/>
        <v>#REF!</v>
      </c>
      <c r="AZ1384" s="362" t="e">
        <f t="array" ref="AZ1384">IF($AY1384="", "", IF( $AX1384&lt;&gt;"", $AX1384,INDEX(聲母資料表, $AY1384, $AZ$5)))</f>
        <v>#REF!</v>
      </c>
      <c r="BA1384" s="362" t="e">
        <f t="array" ref="BA1384">IF($X1384, "", INDEX(方音八音反切資料表, $AE1384, $AJ1384))</f>
        <v>#REF!</v>
      </c>
    </row>
    <row r="1385" spans="2:53">
      <c r="B1385" s="307">
        <f t="shared" si="531"/>
        <v>1378</v>
      </c>
      <c r="C1385" s="404" t="e">
        <f>MID(#REF!, B1385, 1)</f>
        <v>#REF!</v>
      </c>
      <c r="D1385" s="312"/>
      <c r="E1385" s="312"/>
      <c r="F1385" s="296"/>
      <c r="G1385" s="418" t="e">
        <f t="shared" si="532"/>
        <v>#REF!</v>
      </c>
      <c r="H1385" s="269" t="e" cm="1">
        <f t="array" ref="H1385">IF( OR($U1385, NOT($V1385), $X1385), "",  $AF1385 &amp; INDEX(中文數值資料表, $AJ1385, 2) &amp; $AC1385)</f>
        <v>#REF!</v>
      </c>
      <c r="I1385" s="332" t="e">
        <f t="shared" si="533"/>
        <v>#REF!</v>
      </c>
      <c r="J1385" s="333" t="e">
        <f t="shared" si="534"/>
        <v>#REF!</v>
      </c>
      <c r="K1385" s="334" t="e">
        <f t="shared" si="535"/>
        <v>#REF!</v>
      </c>
      <c r="L1385" s="335" t="e">
        <f t="shared" si="536"/>
        <v>#REF!</v>
      </c>
      <c r="M1385" s="270" t="e">
        <f t="shared" ca="1" si="537"/>
        <v>#REF!</v>
      </c>
      <c r="N1385" s="270" t="e">
        <f t="shared" ca="1" si="538"/>
        <v>#REF!</v>
      </c>
      <c r="O1385" s="270" t="e">
        <f t="shared" ca="1" si="539"/>
        <v>#REF!</v>
      </c>
      <c r="P1385" s="270" t="e">
        <f t="shared" ca="1" si="553"/>
        <v>#REF!</v>
      </c>
      <c r="Q1385" s="270" t="e">
        <f t="shared" ca="1" si="553"/>
        <v>#REF!</v>
      </c>
      <c r="R1385" s="271" t="e">
        <f t="shared" ca="1" si="540"/>
        <v>#REF!</v>
      </c>
      <c r="S1385" s="271" t="e">
        <f t="shared" ca="1" si="541"/>
        <v>#REF!</v>
      </c>
      <c r="T1385" s="244"/>
      <c r="U1385" s="272" t="b">
        <f t="shared" si="542"/>
        <v>0</v>
      </c>
      <c r="V1385" s="272" t="e">
        <f t="shared" si="543"/>
        <v>#REF!</v>
      </c>
      <c r="W1385" s="272" t="e">
        <f t="shared" si="551"/>
        <v>#REF!</v>
      </c>
      <c r="X1385" s="272" t="e">
        <f t="shared" si="544"/>
        <v>#REF!</v>
      </c>
      <c r="Y1385" s="272" t="e">
        <f t="shared" si="545"/>
        <v>#REF!</v>
      </c>
      <c r="Z1385" s="298"/>
      <c r="AA1385" s="305" t="e">
        <f t="shared" si="546"/>
        <v>#REF!</v>
      </c>
      <c r="AB1385" s="301" t="e" cm="1">
        <f t="array" ref="AB1385">IF( $AA1385="", "", INDEX(聲母資料表, $AA1385, AB$5))</f>
        <v>#REF!</v>
      </c>
      <c r="AC1385" s="301" t="e" cm="1">
        <f t="array" ref="AC1385">IF( $AA1385="", "", INDEX(聲母資料表, $AA1385, AC$5))</f>
        <v>#REF!</v>
      </c>
      <c r="AD1385" s="305" t="e">
        <f t="shared" si="547"/>
        <v>#REF!</v>
      </c>
      <c r="AE1385" s="301" t="e" cm="1">
        <f t="array" ref="AE1385">IF( $X1385, "", INDEX(韻母資料表, AD1385, AE$5))</f>
        <v>#REF!</v>
      </c>
      <c r="AF1385" s="301" t="e" cm="1">
        <f t="array" ref="AF1385">IF( $X1385, "", INDEX(韻母資料表, AE1385, AF$5))</f>
        <v>#REF!</v>
      </c>
      <c r="AG1385" s="298"/>
      <c r="AH1385" s="301" t="e">
        <f t="array" ref="AH1385">IF( $X1385, "", IF( INDEX(韻母資料表, AD1385, $AH$5) = "入聲", TRUE, FALSE) )</f>
        <v>#REF!</v>
      </c>
      <c r="AI1385" s="302" t="e">
        <f t="shared" si="548"/>
        <v>#REF!</v>
      </c>
      <c r="AJ1385" s="302" t="e">
        <f t="shared" si="552"/>
        <v>#REF!</v>
      </c>
      <c r="AK1385" s="362" t="e">
        <f t="array" ref="AK1385">IF( $X1385, "", INDEX(韻母資料表, $AD1385, $AK$5))</f>
        <v>#REF!</v>
      </c>
      <c r="AL1385" s="362" t="e">
        <f t="array" ref="AL1385">IF($X1385, "", INDEX(白話字韻母八聲調資料表, $AE1385, $AJ1385))</f>
        <v>#REF!</v>
      </c>
      <c r="AM1385" s="298"/>
      <c r="AN1385" s="362" t="e" cm="1">
        <f t="array" ref="AN1385">IF($W1385, "", INDEX(聲母資料表, $AA1385, AN$5))</f>
        <v>#REF!</v>
      </c>
      <c r="AO1385" s="367" t="e" cm="1">
        <f t="array" ref="AO1385">IF($X1385, "", INDEX(韻母資料表, $AD1385, AO$5))</f>
        <v>#REF!</v>
      </c>
      <c r="AP1385" s="362" t="e" cm="1">
        <f t="array" ref="AP1385">IF($X1385, "", INDEX(台羅韻母八聲調資料表, $AE1385, $F1385))</f>
        <v>#REF!</v>
      </c>
      <c r="AQ1385" s="298"/>
      <c r="AR1385" s="302" t="e">
        <f t="array" ref="AR1385">IF($W1385, "", INDEX(聲母資料表, $AA1385, $AR$5))</f>
        <v>#REF!</v>
      </c>
      <c r="AS1385" s="303" t="e">
        <f t="array" ref="AS1385">IF($X1385, "", INDEX(韻母資料表, $AD1385, $AS$5))</f>
        <v>#REF!</v>
      </c>
      <c r="AT1385" s="302" t="e">
        <f t="array" ref="AT1385">IF($X1385, "", INDEX(閩拼韻母八聲調資料表, $AE1385, $AJ1385))</f>
        <v>#REF!</v>
      </c>
      <c r="AV1385" s="301" t="b">
        <f t="shared" si="550"/>
        <v>0</v>
      </c>
      <c r="AW1385" s="301" t="str">
        <f>IF( $AV1385, IFERROR( IF(MATCH( $E1385, 顎音化聲母!$H$9:$H$37, 0), TRUE, FALSE), FALSE), "")</f>
        <v/>
      </c>
      <c r="AX1385" s="301" t="str">
        <f t="array" ref="AX1385">IF( AND($AV1385, $AW1385), INDEX(顎音化聲母資料表, MATCH( $D1385 &amp; $E1385, 顎音化聲母!$L$5:$L$136, 0), 3), "")</f>
        <v/>
      </c>
      <c r="AY1385" s="301" t="e">
        <f t="shared" si="549"/>
        <v>#REF!</v>
      </c>
      <c r="AZ1385" s="362" t="e">
        <f t="array" ref="AZ1385">IF($AY1385="", "", IF( $AX1385&lt;&gt;"", $AX1385,INDEX(聲母資料表, $AY1385, $AZ$5)))</f>
        <v>#REF!</v>
      </c>
      <c r="BA1385" s="362" t="e">
        <f t="array" ref="BA1385">IF($X1385, "", INDEX(方音八音反切資料表, $AE1385, $AJ1385))</f>
        <v>#REF!</v>
      </c>
    </row>
    <row r="1386" spans="2:53">
      <c r="B1386" s="307">
        <f t="shared" si="531"/>
        <v>1379</v>
      </c>
      <c r="C1386" s="404" t="e">
        <f>MID(#REF!, B1386, 1)</f>
        <v>#REF!</v>
      </c>
      <c r="D1386" s="312"/>
      <c r="E1386" s="312"/>
      <c r="F1386" s="296"/>
      <c r="G1386" s="418" t="e">
        <f t="shared" si="532"/>
        <v>#REF!</v>
      </c>
      <c r="H1386" s="269" t="e" cm="1">
        <f t="array" ref="H1386">IF( OR($U1386, NOT($V1386), $X1386), "",  $AF1386 &amp; INDEX(中文數值資料表, $AJ1386, 2) &amp; $AC1386)</f>
        <v>#REF!</v>
      </c>
      <c r="I1386" s="332" t="e">
        <f t="shared" si="533"/>
        <v>#REF!</v>
      </c>
      <c r="J1386" s="333" t="e">
        <f t="shared" si="534"/>
        <v>#REF!</v>
      </c>
      <c r="K1386" s="334" t="e">
        <f t="shared" si="535"/>
        <v>#REF!</v>
      </c>
      <c r="L1386" s="335" t="e">
        <f t="shared" si="536"/>
        <v>#REF!</v>
      </c>
      <c r="M1386" s="270" t="e">
        <f t="shared" ca="1" si="537"/>
        <v>#REF!</v>
      </c>
      <c r="N1386" s="270" t="e">
        <f t="shared" ca="1" si="538"/>
        <v>#REF!</v>
      </c>
      <c r="O1386" s="270" t="e">
        <f t="shared" ca="1" si="539"/>
        <v>#REF!</v>
      </c>
      <c r="P1386" s="270" t="e">
        <f t="shared" ca="1" si="553"/>
        <v>#REF!</v>
      </c>
      <c r="Q1386" s="270" t="e">
        <f t="shared" ca="1" si="553"/>
        <v>#REF!</v>
      </c>
      <c r="R1386" s="271" t="e">
        <f t="shared" ca="1" si="540"/>
        <v>#REF!</v>
      </c>
      <c r="S1386" s="271" t="e">
        <f t="shared" ca="1" si="541"/>
        <v>#REF!</v>
      </c>
      <c r="T1386" s="244"/>
      <c r="U1386" s="272" t="b">
        <f t="shared" si="542"/>
        <v>0</v>
      </c>
      <c r="V1386" s="272" t="e">
        <f t="shared" si="543"/>
        <v>#REF!</v>
      </c>
      <c r="W1386" s="272" t="e">
        <f t="shared" si="551"/>
        <v>#REF!</v>
      </c>
      <c r="X1386" s="272" t="e">
        <f t="shared" si="544"/>
        <v>#REF!</v>
      </c>
      <c r="Y1386" s="272" t="e">
        <f t="shared" si="545"/>
        <v>#REF!</v>
      </c>
      <c r="Z1386" s="298"/>
      <c r="AA1386" s="305" t="e">
        <f t="shared" si="546"/>
        <v>#REF!</v>
      </c>
      <c r="AB1386" s="301" t="e" cm="1">
        <f t="array" ref="AB1386">IF( $AA1386="", "", INDEX(聲母資料表, $AA1386, AB$5))</f>
        <v>#REF!</v>
      </c>
      <c r="AC1386" s="301" t="e" cm="1">
        <f t="array" ref="AC1386">IF( $AA1386="", "", INDEX(聲母資料表, $AA1386, AC$5))</f>
        <v>#REF!</v>
      </c>
      <c r="AD1386" s="305" t="e">
        <f t="shared" si="547"/>
        <v>#REF!</v>
      </c>
      <c r="AE1386" s="301" t="e" cm="1">
        <f t="array" ref="AE1386">IF( $X1386, "", INDEX(韻母資料表, AD1386, AE$5))</f>
        <v>#REF!</v>
      </c>
      <c r="AF1386" s="301" t="e" cm="1">
        <f t="array" ref="AF1386">IF( $X1386, "", INDEX(韻母資料表, AE1386, AF$5))</f>
        <v>#REF!</v>
      </c>
      <c r="AG1386" s="298"/>
      <c r="AH1386" s="301" t="e">
        <f t="array" ref="AH1386">IF( $X1386, "", IF( INDEX(韻母資料表, AD1386, $AH$5) = "入聲", TRUE, FALSE) )</f>
        <v>#REF!</v>
      </c>
      <c r="AI1386" s="302" t="e">
        <f t="shared" si="548"/>
        <v>#REF!</v>
      </c>
      <c r="AJ1386" s="302" t="e">
        <f t="shared" si="552"/>
        <v>#REF!</v>
      </c>
      <c r="AK1386" s="362" t="e">
        <f t="array" ref="AK1386">IF( $X1386, "", INDEX(韻母資料表, $AD1386, $AK$5))</f>
        <v>#REF!</v>
      </c>
      <c r="AL1386" s="362" t="e">
        <f t="array" ref="AL1386">IF($X1386, "", INDEX(白話字韻母八聲調資料表, $AE1386, $AJ1386))</f>
        <v>#REF!</v>
      </c>
      <c r="AM1386" s="298"/>
      <c r="AN1386" s="362" t="e" cm="1">
        <f t="array" ref="AN1386">IF($W1386, "", INDEX(聲母資料表, $AA1386, AN$5))</f>
        <v>#REF!</v>
      </c>
      <c r="AO1386" s="367" t="e" cm="1">
        <f t="array" ref="AO1386">IF($X1386, "", INDEX(韻母資料表, $AD1386, AO$5))</f>
        <v>#REF!</v>
      </c>
      <c r="AP1386" s="362" t="e" cm="1">
        <f t="array" ref="AP1386">IF($X1386, "", INDEX(台羅韻母八聲調資料表, $AE1386, $F1386))</f>
        <v>#REF!</v>
      </c>
      <c r="AQ1386" s="298"/>
      <c r="AR1386" s="302" t="e">
        <f t="array" ref="AR1386">IF($W1386, "", INDEX(聲母資料表, $AA1386, $AR$5))</f>
        <v>#REF!</v>
      </c>
      <c r="AS1386" s="303" t="e">
        <f t="array" ref="AS1386">IF($X1386, "", INDEX(韻母資料表, $AD1386, $AS$5))</f>
        <v>#REF!</v>
      </c>
      <c r="AT1386" s="302" t="e">
        <f t="array" ref="AT1386">IF($X1386, "", INDEX(閩拼韻母八聲調資料表, $AE1386, $AJ1386))</f>
        <v>#REF!</v>
      </c>
      <c r="AV1386" s="301" t="b">
        <f t="shared" si="550"/>
        <v>0</v>
      </c>
      <c r="AW1386" s="301" t="str">
        <f>IF( $AV1386, IFERROR( IF(MATCH( $E1386, 顎音化聲母!$H$9:$H$37, 0), TRUE, FALSE), FALSE), "")</f>
        <v/>
      </c>
      <c r="AX1386" s="301" t="str">
        <f t="array" ref="AX1386">IF( AND($AV1386, $AW1386), INDEX(顎音化聲母資料表, MATCH( $D1386 &amp; $E1386, 顎音化聲母!$L$5:$L$136, 0), 3), "")</f>
        <v/>
      </c>
      <c r="AY1386" s="301" t="e">
        <f t="shared" si="549"/>
        <v>#REF!</v>
      </c>
      <c r="AZ1386" s="362" t="e">
        <f t="array" ref="AZ1386">IF($AY1386="", "", IF( $AX1386&lt;&gt;"", $AX1386,INDEX(聲母資料表, $AY1386, $AZ$5)))</f>
        <v>#REF!</v>
      </c>
      <c r="BA1386" s="362" t="e">
        <f t="array" ref="BA1386">IF($X1386, "", INDEX(方音八音反切資料表, $AE1386, $AJ1386))</f>
        <v>#REF!</v>
      </c>
    </row>
    <row r="1387" spans="2:53">
      <c r="B1387" s="307">
        <f t="shared" si="531"/>
        <v>1380</v>
      </c>
      <c r="C1387" s="404" t="e">
        <f>MID(#REF!, B1387, 1)</f>
        <v>#REF!</v>
      </c>
      <c r="D1387" s="312"/>
      <c r="E1387" s="312"/>
      <c r="F1387" s="296"/>
      <c r="G1387" s="418" t="e">
        <f t="shared" si="532"/>
        <v>#REF!</v>
      </c>
      <c r="H1387" s="269" t="e" cm="1">
        <f t="array" ref="H1387">IF( OR($U1387, NOT($V1387), $X1387), "",  $AF1387 &amp; INDEX(中文數值資料表, $AJ1387, 2) &amp; $AC1387)</f>
        <v>#REF!</v>
      </c>
      <c r="I1387" s="332" t="e">
        <f t="shared" si="533"/>
        <v>#REF!</v>
      </c>
      <c r="J1387" s="333" t="e">
        <f t="shared" si="534"/>
        <v>#REF!</v>
      </c>
      <c r="K1387" s="334" t="e">
        <f t="shared" si="535"/>
        <v>#REF!</v>
      </c>
      <c r="L1387" s="335" t="e">
        <f t="shared" si="536"/>
        <v>#REF!</v>
      </c>
      <c r="M1387" s="270" t="e">
        <f t="shared" ca="1" si="537"/>
        <v>#REF!</v>
      </c>
      <c r="N1387" s="270" t="e">
        <f t="shared" ca="1" si="538"/>
        <v>#REF!</v>
      </c>
      <c r="O1387" s="270" t="e">
        <f t="shared" ca="1" si="539"/>
        <v>#REF!</v>
      </c>
      <c r="P1387" s="270" t="e">
        <f t="shared" ca="1" si="553"/>
        <v>#REF!</v>
      </c>
      <c r="Q1387" s="270" t="e">
        <f t="shared" ca="1" si="553"/>
        <v>#REF!</v>
      </c>
      <c r="R1387" s="271" t="e">
        <f t="shared" ca="1" si="540"/>
        <v>#REF!</v>
      </c>
      <c r="S1387" s="271" t="e">
        <f t="shared" ca="1" si="541"/>
        <v>#REF!</v>
      </c>
      <c r="T1387" s="244"/>
      <c r="U1387" s="272" t="b">
        <f t="shared" si="542"/>
        <v>0</v>
      </c>
      <c r="V1387" s="272" t="e">
        <f t="shared" si="543"/>
        <v>#REF!</v>
      </c>
      <c r="W1387" s="272" t="e">
        <f t="shared" si="551"/>
        <v>#REF!</v>
      </c>
      <c r="X1387" s="272" t="e">
        <f t="shared" si="544"/>
        <v>#REF!</v>
      </c>
      <c r="Y1387" s="272" t="e">
        <f t="shared" si="545"/>
        <v>#REF!</v>
      </c>
      <c r="Z1387" s="298"/>
      <c r="AA1387" s="305" t="e">
        <f t="shared" si="546"/>
        <v>#REF!</v>
      </c>
      <c r="AB1387" s="301" t="e" cm="1">
        <f t="array" ref="AB1387">IF( $AA1387="", "", INDEX(聲母資料表, $AA1387, AB$5))</f>
        <v>#REF!</v>
      </c>
      <c r="AC1387" s="301" t="e" cm="1">
        <f t="array" ref="AC1387">IF( $AA1387="", "", INDEX(聲母資料表, $AA1387, AC$5))</f>
        <v>#REF!</v>
      </c>
      <c r="AD1387" s="305" t="e">
        <f t="shared" si="547"/>
        <v>#REF!</v>
      </c>
      <c r="AE1387" s="301" t="e" cm="1">
        <f t="array" ref="AE1387">IF( $X1387, "", INDEX(韻母資料表, AD1387, AE$5))</f>
        <v>#REF!</v>
      </c>
      <c r="AF1387" s="301" t="e" cm="1">
        <f t="array" ref="AF1387">IF( $X1387, "", INDEX(韻母資料表, AE1387, AF$5))</f>
        <v>#REF!</v>
      </c>
      <c r="AG1387" s="298"/>
      <c r="AH1387" s="301" t="e">
        <f t="array" ref="AH1387">IF( $X1387, "", IF( INDEX(韻母資料表, AD1387, $AH$5) = "入聲", TRUE, FALSE) )</f>
        <v>#REF!</v>
      </c>
      <c r="AI1387" s="302" t="e">
        <f t="shared" si="548"/>
        <v>#REF!</v>
      </c>
      <c r="AJ1387" s="302" t="e">
        <f t="shared" si="552"/>
        <v>#REF!</v>
      </c>
      <c r="AK1387" s="362" t="e">
        <f t="array" ref="AK1387">IF( $X1387, "", INDEX(韻母資料表, $AD1387, $AK$5))</f>
        <v>#REF!</v>
      </c>
      <c r="AL1387" s="362" t="e">
        <f t="array" ref="AL1387">IF($X1387, "", INDEX(白話字韻母八聲調資料表, $AE1387, $AJ1387))</f>
        <v>#REF!</v>
      </c>
      <c r="AM1387" s="298"/>
      <c r="AN1387" s="362" t="e" cm="1">
        <f t="array" ref="AN1387">IF($W1387, "", INDEX(聲母資料表, $AA1387, AN$5))</f>
        <v>#REF!</v>
      </c>
      <c r="AO1387" s="367" t="e" cm="1">
        <f t="array" ref="AO1387">IF($X1387, "", INDEX(韻母資料表, $AD1387, AO$5))</f>
        <v>#REF!</v>
      </c>
      <c r="AP1387" s="362" t="e" cm="1">
        <f t="array" ref="AP1387">IF($X1387, "", INDEX(台羅韻母八聲調資料表, $AE1387, $F1387))</f>
        <v>#REF!</v>
      </c>
      <c r="AQ1387" s="298"/>
      <c r="AR1387" s="302" t="e">
        <f t="array" ref="AR1387">IF($W1387, "", INDEX(聲母資料表, $AA1387, $AR$5))</f>
        <v>#REF!</v>
      </c>
      <c r="AS1387" s="303" t="e">
        <f t="array" ref="AS1387">IF($X1387, "", INDEX(韻母資料表, $AD1387, $AS$5))</f>
        <v>#REF!</v>
      </c>
      <c r="AT1387" s="302" t="e">
        <f t="array" ref="AT1387">IF($X1387, "", INDEX(閩拼韻母八聲調資料表, $AE1387, $AJ1387))</f>
        <v>#REF!</v>
      </c>
      <c r="AV1387" s="301" t="b">
        <f t="shared" si="550"/>
        <v>0</v>
      </c>
      <c r="AW1387" s="301" t="str">
        <f>IF( $AV1387, IFERROR( IF(MATCH( $E1387, 顎音化聲母!$H$9:$H$37, 0), TRUE, FALSE), FALSE), "")</f>
        <v/>
      </c>
      <c r="AX1387" s="301" t="str">
        <f t="array" ref="AX1387">IF( AND($AV1387, $AW1387), INDEX(顎音化聲母資料表, MATCH( $D1387 &amp; $E1387, 顎音化聲母!$L$5:$L$136, 0), 3), "")</f>
        <v/>
      </c>
      <c r="AY1387" s="301" t="e">
        <f t="shared" si="549"/>
        <v>#REF!</v>
      </c>
      <c r="AZ1387" s="362" t="e">
        <f t="array" ref="AZ1387">IF($AY1387="", "", IF( $AX1387&lt;&gt;"", $AX1387,INDEX(聲母資料表, $AY1387, $AZ$5)))</f>
        <v>#REF!</v>
      </c>
      <c r="BA1387" s="362" t="e">
        <f t="array" ref="BA1387">IF($X1387, "", INDEX(方音八音反切資料表, $AE1387, $AJ1387))</f>
        <v>#REF!</v>
      </c>
    </row>
    <row r="1388" spans="2:53">
      <c r="B1388" s="307">
        <f t="shared" si="531"/>
        <v>1381</v>
      </c>
      <c r="C1388" s="404" t="e">
        <f>MID(#REF!, B1388, 1)</f>
        <v>#REF!</v>
      </c>
      <c r="D1388" s="312"/>
      <c r="E1388" s="312"/>
      <c r="F1388" s="296"/>
      <c r="G1388" s="418" t="e">
        <f t="shared" si="532"/>
        <v>#REF!</v>
      </c>
      <c r="H1388" s="269" t="e" cm="1">
        <f t="array" ref="H1388">IF( OR($U1388, NOT($V1388), $X1388), "",  $AF1388 &amp; INDEX(中文數值資料表, $AJ1388, 2) &amp; $AC1388)</f>
        <v>#REF!</v>
      </c>
      <c r="I1388" s="332" t="e">
        <f t="shared" si="533"/>
        <v>#REF!</v>
      </c>
      <c r="J1388" s="333" t="e">
        <f t="shared" si="534"/>
        <v>#REF!</v>
      </c>
      <c r="K1388" s="334" t="e">
        <f t="shared" si="535"/>
        <v>#REF!</v>
      </c>
      <c r="L1388" s="335" t="e">
        <f t="shared" si="536"/>
        <v>#REF!</v>
      </c>
      <c r="M1388" s="270" t="e">
        <f t="shared" ca="1" si="537"/>
        <v>#REF!</v>
      </c>
      <c r="N1388" s="270" t="e">
        <f t="shared" ca="1" si="538"/>
        <v>#REF!</v>
      </c>
      <c r="O1388" s="270" t="e">
        <f t="shared" ca="1" si="539"/>
        <v>#REF!</v>
      </c>
      <c r="P1388" s="270" t="e">
        <f t="shared" ref="P1388:Q1407" ca="1" si="554">IF( $U1388, ($C1388 &amp; CHAR(10)), IF($C1388=CHAR(10), (CHAR(10) &amp; "&lt;/p&gt;" &amp; CHAR(10) &amp; "&lt;p&gt;" &amp; CHAR(10)), "&lt;ruby&gt;" &amp; $C1388 &amp; "&lt;rt&gt;" &amp; INDIRECT( ADDRESS(ROW(), COLUMN() - $P$5) ) &amp; "&lt;/rt&gt;&lt;/ruby&gt;" &amp; CHAR(10)))</f>
        <v>#REF!</v>
      </c>
      <c r="Q1388" s="270" t="e">
        <f t="shared" ca="1" si="554"/>
        <v>#REF!</v>
      </c>
      <c r="R1388" s="271" t="e">
        <f t="shared" ca="1" si="540"/>
        <v>#REF!</v>
      </c>
      <c r="S1388" s="271" t="e">
        <f t="shared" ca="1" si="541"/>
        <v>#REF!</v>
      </c>
      <c r="T1388" s="244"/>
      <c r="U1388" s="272" t="b">
        <f t="shared" si="542"/>
        <v>0</v>
      </c>
      <c r="V1388" s="272" t="e">
        <f t="shared" si="543"/>
        <v>#REF!</v>
      </c>
      <c r="W1388" s="272" t="e">
        <f t="shared" si="551"/>
        <v>#REF!</v>
      </c>
      <c r="X1388" s="272" t="e">
        <f t="shared" si="544"/>
        <v>#REF!</v>
      </c>
      <c r="Y1388" s="272" t="e">
        <f t="shared" si="545"/>
        <v>#REF!</v>
      </c>
      <c r="Z1388" s="298"/>
      <c r="AA1388" s="305" t="e">
        <f t="shared" si="546"/>
        <v>#REF!</v>
      </c>
      <c r="AB1388" s="301" t="e" cm="1">
        <f t="array" ref="AB1388">IF( $AA1388="", "", INDEX(聲母資料表, $AA1388, AB$5))</f>
        <v>#REF!</v>
      </c>
      <c r="AC1388" s="301" t="e" cm="1">
        <f t="array" ref="AC1388">IF( $AA1388="", "", INDEX(聲母資料表, $AA1388, AC$5))</f>
        <v>#REF!</v>
      </c>
      <c r="AD1388" s="305" t="e">
        <f t="shared" si="547"/>
        <v>#REF!</v>
      </c>
      <c r="AE1388" s="301" t="e" cm="1">
        <f t="array" ref="AE1388">IF( $X1388, "", INDEX(韻母資料表, AD1388, AE$5))</f>
        <v>#REF!</v>
      </c>
      <c r="AF1388" s="301" t="e" cm="1">
        <f t="array" ref="AF1388">IF( $X1388, "", INDEX(韻母資料表, AE1388, AF$5))</f>
        <v>#REF!</v>
      </c>
      <c r="AG1388" s="298"/>
      <c r="AH1388" s="301" t="e">
        <f t="array" ref="AH1388">IF( $X1388, "", IF( INDEX(韻母資料表, AD1388, $AH$5) = "入聲", TRUE, FALSE) )</f>
        <v>#REF!</v>
      </c>
      <c r="AI1388" s="302" t="e">
        <f t="shared" si="548"/>
        <v>#REF!</v>
      </c>
      <c r="AJ1388" s="302" t="e">
        <f t="shared" si="552"/>
        <v>#REF!</v>
      </c>
      <c r="AK1388" s="362" t="e">
        <f t="array" ref="AK1388">IF( $X1388, "", INDEX(韻母資料表, $AD1388, $AK$5))</f>
        <v>#REF!</v>
      </c>
      <c r="AL1388" s="362" t="e">
        <f t="array" ref="AL1388">IF($X1388, "", INDEX(白話字韻母八聲調資料表, $AE1388, $AJ1388))</f>
        <v>#REF!</v>
      </c>
      <c r="AM1388" s="298"/>
      <c r="AN1388" s="362" t="e" cm="1">
        <f t="array" ref="AN1388">IF($W1388, "", INDEX(聲母資料表, $AA1388, AN$5))</f>
        <v>#REF!</v>
      </c>
      <c r="AO1388" s="367" t="e" cm="1">
        <f t="array" ref="AO1388">IF($X1388, "", INDEX(韻母資料表, $AD1388, AO$5))</f>
        <v>#REF!</v>
      </c>
      <c r="AP1388" s="362" t="e" cm="1">
        <f t="array" ref="AP1388">IF($X1388, "", INDEX(台羅韻母八聲調資料表, $AE1388, $F1388))</f>
        <v>#REF!</v>
      </c>
      <c r="AQ1388" s="298"/>
      <c r="AR1388" s="302" t="e">
        <f t="array" ref="AR1388">IF($W1388, "", INDEX(聲母資料表, $AA1388, $AR$5))</f>
        <v>#REF!</v>
      </c>
      <c r="AS1388" s="303" t="e">
        <f t="array" ref="AS1388">IF($X1388, "", INDEX(韻母資料表, $AD1388, $AS$5))</f>
        <v>#REF!</v>
      </c>
      <c r="AT1388" s="302" t="e">
        <f t="array" ref="AT1388">IF($X1388, "", INDEX(閩拼韻母八聲調資料表, $AE1388, $AJ1388))</f>
        <v>#REF!</v>
      </c>
      <c r="AV1388" s="301" t="b">
        <f t="shared" si="550"/>
        <v>0</v>
      </c>
      <c r="AW1388" s="301" t="str">
        <f>IF( $AV1388, IFERROR( IF(MATCH( $E1388, 顎音化聲母!$H$9:$H$37, 0), TRUE, FALSE), FALSE), "")</f>
        <v/>
      </c>
      <c r="AX1388" s="301" t="str">
        <f t="array" ref="AX1388">IF( AND($AV1388, $AW1388), INDEX(顎音化聲母資料表, MATCH( $D1388 &amp; $E1388, 顎音化聲母!$L$5:$L$136, 0), 3), "")</f>
        <v/>
      </c>
      <c r="AY1388" s="301" t="e">
        <f t="shared" si="549"/>
        <v>#REF!</v>
      </c>
      <c r="AZ1388" s="362" t="e">
        <f t="array" ref="AZ1388">IF($AY1388="", "", IF( $AX1388&lt;&gt;"", $AX1388,INDEX(聲母資料表, $AY1388, $AZ$5)))</f>
        <v>#REF!</v>
      </c>
      <c r="BA1388" s="362" t="e">
        <f t="array" ref="BA1388">IF($X1388, "", INDEX(方音八音反切資料表, $AE1388, $AJ1388))</f>
        <v>#REF!</v>
      </c>
    </row>
    <row r="1389" spans="2:53">
      <c r="B1389" s="307">
        <f t="shared" si="531"/>
        <v>1382</v>
      </c>
      <c r="C1389" s="404" t="e">
        <f>MID(#REF!, B1389, 1)</f>
        <v>#REF!</v>
      </c>
      <c r="D1389" s="312"/>
      <c r="E1389" s="312"/>
      <c r="F1389" s="296"/>
      <c r="G1389" s="418" t="e">
        <f t="shared" si="532"/>
        <v>#REF!</v>
      </c>
      <c r="H1389" s="269" t="e" cm="1">
        <f t="array" ref="H1389">IF( OR($U1389, NOT($V1389), $X1389), "",  $AF1389 &amp; INDEX(中文數值資料表, $AJ1389, 2) &amp; $AC1389)</f>
        <v>#REF!</v>
      </c>
      <c r="I1389" s="332" t="e">
        <f t="shared" si="533"/>
        <v>#REF!</v>
      </c>
      <c r="J1389" s="333" t="e">
        <f t="shared" si="534"/>
        <v>#REF!</v>
      </c>
      <c r="K1389" s="334" t="e">
        <f t="shared" si="535"/>
        <v>#REF!</v>
      </c>
      <c r="L1389" s="335" t="e">
        <f t="shared" si="536"/>
        <v>#REF!</v>
      </c>
      <c r="M1389" s="270" t="e">
        <f t="shared" ca="1" si="537"/>
        <v>#REF!</v>
      </c>
      <c r="N1389" s="270" t="e">
        <f t="shared" ca="1" si="538"/>
        <v>#REF!</v>
      </c>
      <c r="O1389" s="270" t="e">
        <f t="shared" ca="1" si="539"/>
        <v>#REF!</v>
      </c>
      <c r="P1389" s="270" t="e">
        <f t="shared" ca="1" si="554"/>
        <v>#REF!</v>
      </c>
      <c r="Q1389" s="270" t="e">
        <f t="shared" ca="1" si="554"/>
        <v>#REF!</v>
      </c>
      <c r="R1389" s="271" t="e">
        <f t="shared" ca="1" si="540"/>
        <v>#REF!</v>
      </c>
      <c r="S1389" s="271" t="e">
        <f t="shared" ca="1" si="541"/>
        <v>#REF!</v>
      </c>
      <c r="T1389" s="244"/>
      <c r="U1389" s="272" t="b">
        <f t="shared" si="542"/>
        <v>0</v>
      </c>
      <c r="V1389" s="272" t="e">
        <f t="shared" si="543"/>
        <v>#REF!</v>
      </c>
      <c r="W1389" s="272" t="e">
        <f t="shared" si="551"/>
        <v>#REF!</v>
      </c>
      <c r="X1389" s="272" t="e">
        <f t="shared" si="544"/>
        <v>#REF!</v>
      </c>
      <c r="Y1389" s="272" t="e">
        <f t="shared" si="545"/>
        <v>#REF!</v>
      </c>
      <c r="Z1389" s="298"/>
      <c r="AA1389" s="305" t="e">
        <f t="shared" si="546"/>
        <v>#REF!</v>
      </c>
      <c r="AB1389" s="301" t="e" cm="1">
        <f t="array" ref="AB1389">IF( $AA1389="", "", INDEX(聲母資料表, $AA1389, AB$5))</f>
        <v>#REF!</v>
      </c>
      <c r="AC1389" s="301" t="e" cm="1">
        <f t="array" ref="AC1389">IF( $AA1389="", "", INDEX(聲母資料表, $AA1389, AC$5))</f>
        <v>#REF!</v>
      </c>
      <c r="AD1389" s="305" t="e">
        <f t="shared" si="547"/>
        <v>#REF!</v>
      </c>
      <c r="AE1389" s="301" t="e" cm="1">
        <f t="array" ref="AE1389">IF( $X1389, "", INDEX(韻母資料表, AD1389, AE$5))</f>
        <v>#REF!</v>
      </c>
      <c r="AF1389" s="301" t="e" cm="1">
        <f t="array" ref="AF1389">IF( $X1389, "", INDEX(韻母資料表, AE1389, AF$5))</f>
        <v>#REF!</v>
      </c>
      <c r="AG1389" s="298"/>
      <c r="AH1389" s="301" t="e">
        <f t="array" ref="AH1389">IF( $X1389, "", IF( INDEX(韻母資料表, AD1389, $AH$5) = "入聲", TRUE, FALSE) )</f>
        <v>#REF!</v>
      </c>
      <c r="AI1389" s="302" t="e">
        <f t="shared" si="548"/>
        <v>#REF!</v>
      </c>
      <c r="AJ1389" s="302" t="e">
        <f t="shared" si="552"/>
        <v>#REF!</v>
      </c>
      <c r="AK1389" s="362" t="e">
        <f t="array" ref="AK1389">IF( $X1389, "", INDEX(韻母資料表, $AD1389, $AK$5))</f>
        <v>#REF!</v>
      </c>
      <c r="AL1389" s="362" t="e">
        <f t="array" ref="AL1389">IF($X1389, "", INDEX(白話字韻母八聲調資料表, $AE1389, $AJ1389))</f>
        <v>#REF!</v>
      </c>
      <c r="AM1389" s="298"/>
      <c r="AN1389" s="362" t="e" cm="1">
        <f t="array" ref="AN1389">IF($W1389, "", INDEX(聲母資料表, $AA1389, AN$5))</f>
        <v>#REF!</v>
      </c>
      <c r="AO1389" s="367" t="e" cm="1">
        <f t="array" ref="AO1389">IF($X1389, "", INDEX(韻母資料表, $AD1389, AO$5))</f>
        <v>#REF!</v>
      </c>
      <c r="AP1389" s="362" t="e" cm="1">
        <f t="array" ref="AP1389">IF($X1389, "", INDEX(台羅韻母八聲調資料表, $AE1389, $F1389))</f>
        <v>#REF!</v>
      </c>
      <c r="AQ1389" s="298"/>
      <c r="AR1389" s="302" t="e">
        <f t="array" ref="AR1389">IF($W1389, "", INDEX(聲母資料表, $AA1389, $AR$5))</f>
        <v>#REF!</v>
      </c>
      <c r="AS1389" s="303" t="e">
        <f t="array" ref="AS1389">IF($X1389, "", INDEX(韻母資料表, $AD1389, $AS$5))</f>
        <v>#REF!</v>
      </c>
      <c r="AT1389" s="302" t="e">
        <f t="array" ref="AT1389">IF($X1389, "", INDEX(閩拼韻母八聲調資料表, $AE1389, $AJ1389))</f>
        <v>#REF!</v>
      </c>
      <c r="AV1389" s="301" t="b">
        <f t="shared" si="550"/>
        <v>0</v>
      </c>
      <c r="AW1389" s="301" t="str">
        <f>IF( $AV1389, IFERROR( IF(MATCH( $E1389, 顎音化聲母!$H$9:$H$37, 0), TRUE, FALSE), FALSE), "")</f>
        <v/>
      </c>
      <c r="AX1389" s="301" t="str">
        <f t="array" ref="AX1389">IF( AND($AV1389, $AW1389), INDEX(顎音化聲母資料表, MATCH( $D1389 &amp; $E1389, 顎音化聲母!$L$5:$L$136, 0), 3), "")</f>
        <v/>
      </c>
      <c r="AY1389" s="301" t="e">
        <f t="shared" si="549"/>
        <v>#REF!</v>
      </c>
      <c r="AZ1389" s="362" t="e">
        <f t="array" ref="AZ1389">IF($AY1389="", "", IF( $AX1389&lt;&gt;"", $AX1389,INDEX(聲母資料表, $AY1389, $AZ$5)))</f>
        <v>#REF!</v>
      </c>
      <c r="BA1389" s="362" t="e">
        <f t="array" ref="BA1389">IF($X1389, "", INDEX(方音八音反切資料表, $AE1389, $AJ1389))</f>
        <v>#REF!</v>
      </c>
    </row>
    <row r="1390" spans="2:53">
      <c r="B1390" s="307">
        <f t="shared" si="531"/>
        <v>1383</v>
      </c>
      <c r="C1390" s="404" t="e">
        <f>MID(#REF!, B1390, 1)</f>
        <v>#REF!</v>
      </c>
      <c r="D1390" s="312"/>
      <c r="E1390" s="312"/>
      <c r="F1390" s="296"/>
      <c r="G1390" s="418" t="e">
        <f t="shared" si="532"/>
        <v>#REF!</v>
      </c>
      <c r="H1390" s="269" t="e" cm="1">
        <f t="array" ref="H1390">IF( OR($U1390, NOT($V1390), $X1390), "",  $AF1390 &amp; INDEX(中文數值資料表, $AJ1390, 2) &amp; $AC1390)</f>
        <v>#REF!</v>
      </c>
      <c r="I1390" s="332" t="e">
        <f t="shared" si="533"/>
        <v>#REF!</v>
      </c>
      <c r="J1390" s="333" t="e">
        <f t="shared" si="534"/>
        <v>#REF!</v>
      </c>
      <c r="K1390" s="334" t="e">
        <f t="shared" si="535"/>
        <v>#REF!</v>
      </c>
      <c r="L1390" s="335" t="e">
        <f t="shared" si="536"/>
        <v>#REF!</v>
      </c>
      <c r="M1390" s="270" t="e">
        <f t="shared" ca="1" si="537"/>
        <v>#REF!</v>
      </c>
      <c r="N1390" s="270" t="e">
        <f t="shared" ca="1" si="538"/>
        <v>#REF!</v>
      </c>
      <c r="O1390" s="270" t="e">
        <f t="shared" ca="1" si="539"/>
        <v>#REF!</v>
      </c>
      <c r="P1390" s="270" t="e">
        <f t="shared" ca="1" si="554"/>
        <v>#REF!</v>
      </c>
      <c r="Q1390" s="270" t="e">
        <f t="shared" ca="1" si="554"/>
        <v>#REF!</v>
      </c>
      <c r="R1390" s="271" t="e">
        <f t="shared" ca="1" si="540"/>
        <v>#REF!</v>
      </c>
      <c r="S1390" s="271" t="e">
        <f t="shared" ca="1" si="541"/>
        <v>#REF!</v>
      </c>
      <c r="T1390" s="244"/>
      <c r="U1390" s="272" t="b">
        <f t="shared" si="542"/>
        <v>0</v>
      </c>
      <c r="V1390" s="272" t="e">
        <f t="shared" si="543"/>
        <v>#REF!</v>
      </c>
      <c r="W1390" s="272" t="e">
        <f t="shared" si="551"/>
        <v>#REF!</v>
      </c>
      <c r="X1390" s="272" t="e">
        <f t="shared" si="544"/>
        <v>#REF!</v>
      </c>
      <c r="Y1390" s="272" t="e">
        <f t="shared" si="545"/>
        <v>#REF!</v>
      </c>
      <c r="Z1390" s="298"/>
      <c r="AA1390" s="305" t="e">
        <f t="shared" si="546"/>
        <v>#REF!</v>
      </c>
      <c r="AB1390" s="301" t="e" cm="1">
        <f t="array" ref="AB1390">IF( $AA1390="", "", INDEX(聲母資料表, $AA1390, AB$5))</f>
        <v>#REF!</v>
      </c>
      <c r="AC1390" s="301" t="e" cm="1">
        <f t="array" ref="AC1390">IF( $AA1390="", "", INDEX(聲母資料表, $AA1390, AC$5))</f>
        <v>#REF!</v>
      </c>
      <c r="AD1390" s="305" t="e">
        <f t="shared" si="547"/>
        <v>#REF!</v>
      </c>
      <c r="AE1390" s="301" t="e" cm="1">
        <f t="array" ref="AE1390">IF( $X1390, "", INDEX(韻母資料表, AD1390, AE$5))</f>
        <v>#REF!</v>
      </c>
      <c r="AF1390" s="301" t="e" cm="1">
        <f t="array" ref="AF1390">IF( $X1390, "", INDEX(韻母資料表, AE1390, AF$5))</f>
        <v>#REF!</v>
      </c>
      <c r="AG1390" s="298"/>
      <c r="AH1390" s="301" t="e">
        <f t="array" ref="AH1390">IF( $X1390, "", IF( INDEX(韻母資料表, AD1390, $AH$5) = "入聲", TRUE, FALSE) )</f>
        <v>#REF!</v>
      </c>
      <c r="AI1390" s="302" t="e">
        <f t="shared" si="548"/>
        <v>#REF!</v>
      </c>
      <c r="AJ1390" s="302" t="e">
        <f t="shared" si="552"/>
        <v>#REF!</v>
      </c>
      <c r="AK1390" s="362" t="e">
        <f t="array" ref="AK1390">IF( $X1390, "", INDEX(韻母資料表, $AD1390, $AK$5))</f>
        <v>#REF!</v>
      </c>
      <c r="AL1390" s="362" t="e">
        <f t="array" ref="AL1390">IF($X1390, "", INDEX(白話字韻母八聲調資料表, $AE1390, $AJ1390))</f>
        <v>#REF!</v>
      </c>
      <c r="AM1390" s="298"/>
      <c r="AN1390" s="362" t="e" cm="1">
        <f t="array" ref="AN1390">IF($W1390, "", INDEX(聲母資料表, $AA1390, AN$5))</f>
        <v>#REF!</v>
      </c>
      <c r="AO1390" s="367" t="e" cm="1">
        <f t="array" ref="AO1390">IF($X1390, "", INDEX(韻母資料表, $AD1390, AO$5))</f>
        <v>#REF!</v>
      </c>
      <c r="AP1390" s="362" t="e" cm="1">
        <f t="array" ref="AP1390">IF($X1390, "", INDEX(台羅韻母八聲調資料表, $AE1390, $F1390))</f>
        <v>#REF!</v>
      </c>
      <c r="AQ1390" s="298"/>
      <c r="AR1390" s="302" t="e">
        <f t="array" ref="AR1390">IF($W1390, "", INDEX(聲母資料表, $AA1390, $AR$5))</f>
        <v>#REF!</v>
      </c>
      <c r="AS1390" s="303" t="e">
        <f t="array" ref="AS1390">IF($X1390, "", INDEX(韻母資料表, $AD1390, $AS$5))</f>
        <v>#REF!</v>
      </c>
      <c r="AT1390" s="302" t="e">
        <f t="array" ref="AT1390">IF($X1390, "", INDEX(閩拼韻母八聲調資料表, $AE1390, $AJ1390))</f>
        <v>#REF!</v>
      </c>
      <c r="AV1390" s="301" t="b">
        <f t="shared" si="550"/>
        <v>0</v>
      </c>
      <c r="AW1390" s="301" t="str">
        <f>IF( $AV1390, IFERROR( IF(MATCH( $E1390, 顎音化聲母!$H$9:$H$37, 0), TRUE, FALSE), FALSE), "")</f>
        <v/>
      </c>
      <c r="AX1390" s="301" t="str">
        <f t="array" ref="AX1390">IF( AND($AV1390, $AW1390), INDEX(顎音化聲母資料表, MATCH( $D1390 &amp; $E1390, 顎音化聲母!$L$5:$L$136, 0), 3), "")</f>
        <v/>
      </c>
      <c r="AY1390" s="301" t="e">
        <f t="shared" si="549"/>
        <v>#REF!</v>
      </c>
      <c r="AZ1390" s="362" t="e">
        <f t="array" ref="AZ1390">IF($AY1390="", "", IF( $AX1390&lt;&gt;"", $AX1390,INDEX(聲母資料表, $AY1390, $AZ$5)))</f>
        <v>#REF!</v>
      </c>
      <c r="BA1390" s="362" t="e">
        <f t="array" ref="BA1390">IF($X1390, "", INDEX(方音八音反切資料表, $AE1390, $AJ1390))</f>
        <v>#REF!</v>
      </c>
    </row>
    <row r="1391" spans="2:53">
      <c r="B1391" s="307">
        <f t="shared" si="531"/>
        <v>1384</v>
      </c>
      <c r="C1391" s="404" t="e">
        <f>MID(#REF!, B1391, 1)</f>
        <v>#REF!</v>
      </c>
      <c r="D1391" s="312"/>
      <c r="E1391" s="312"/>
      <c r="F1391" s="296"/>
      <c r="G1391" s="418" t="e">
        <f t="shared" si="532"/>
        <v>#REF!</v>
      </c>
      <c r="H1391" s="269" t="e" cm="1">
        <f t="array" ref="H1391">IF( OR($U1391, NOT($V1391), $X1391), "",  $AF1391 &amp; INDEX(中文數值資料表, $AJ1391, 2) &amp; $AC1391)</f>
        <v>#REF!</v>
      </c>
      <c r="I1391" s="332" t="e">
        <f t="shared" si="533"/>
        <v>#REF!</v>
      </c>
      <c r="J1391" s="333" t="e">
        <f t="shared" si="534"/>
        <v>#REF!</v>
      </c>
      <c r="K1391" s="334" t="e">
        <f t="shared" si="535"/>
        <v>#REF!</v>
      </c>
      <c r="L1391" s="335" t="e">
        <f t="shared" si="536"/>
        <v>#REF!</v>
      </c>
      <c r="M1391" s="270" t="e">
        <f t="shared" ca="1" si="537"/>
        <v>#REF!</v>
      </c>
      <c r="N1391" s="270" t="e">
        <f t="shared" ca="1" si="538"/>
        <v>#REF!</v>
      </c>
      <c r="O1391" s="270" t="e">
        <f t="shared" ca="1" si="539"/>
        <v>#REF!</v>
      </c>
      <c r="P1391" s="270" t="e">
        <f t="shared" ca="1" si="554"/>
        <v>#REF!</v>
      </c>
      <c r="Q1391" s="270" t="e">
        <f t="shared" ca="1" si="554"/>
        <v>#REF!</v>
      </c>
      <c r="R1391" s="271" t="e">
        <f t="shared" ca="1" si="540"/>
        <v>#REF!</v>
      </c>
      <c r="S1391" s="271" t="e">
        <f t="shared" ca="1" si="541"/>
        <v>#REF!</v>
      </c>
      <c r="T1391" s="244"/>
      <c r="U1391" s="272" t="b">
        <f t="shared" si="542"/>
        <v>0</v>
      </c>
      <c r="V1391" s="272" t="e">
        <f t="shared" si="543"/>
        <v>#REF!</v>
      </c>
      <c r="W1391" s="272" t="e">
        <f t="shared" si="551"/>
        <v>#REF!</v>
      </c>
      <c r="X1391" s="272" t="e">
        <f t="shared" si="544"/>
        <v>#REF!</v>
      </c>
      <c r="Y1391" s="272" t="e">
        <f t="shared" si="545"/>
        <v>#REF!</v>
      </c>
      <c r="Z1391" s="298"/>
      <c r="AA1391" s="305" t="e">
        <f t="shared" si="546"/>
        <v>#REF!</v>
      </c>
      <c r="AB1391" s="301" t="e" cm="1">
        <f t="array" ref="AB1391">IF( $AA1391="", "", INDEX(聲母資料表, $AA1391, AB$5))</f>
        <v>#REF!</v>
      </c>
      <c r="AC1391" s="301" t="e" cm="1">
        <f t="array" ref="AC1391">IF( $AA1391="", "", INDEX(聲母資料表, $AA1391, AC$5))</f>
        <v>#REF!</v>
      </c>
      <c r="AD1391" s="305" t="e">
        <f t="shared" si="547"/>
        <v>#REF!</v>
      </c>
      <c r="AE1391" s="301" t="e" cm="1">
        <f t="array" ref="AE1391">IF( $X1391, "", INDEX(韻母資料表, AD1391, AE$5))</f>
        <v>#REF!</v>
      </c>
      <c r="AF1391" s="301" t="e" cm="1">
        <f t="array" ref="AF1391">IF( $X1391, "", INDEX(韻母資料表, AE1391, AF$5))</f>
        <v>#REF!</v>
      </c>
      <c r="AG1391" s="298"/>
      <c r="AH1391" s="301" t="e">
        <f t="array" ref="AH1391">IF( $X1391, "", IF( INDEX(韻母資料表, AD1391, $AH$5) = "入聲", TRUE, FALSE) )</f>
        <v>#REF!</v>
      </c>
      <c r="AI1391" s="302" t="e">
        <f t="shared" si="548"/>
        <v>#REF!</v>
      </c>
      <c r="AJ1391" s="302" t="e">
        <f t="shared" si="552"/>
        <v>#REF!</v>
      </c>
      <c r="AK1391" s="362" t="e">
        <f t="array" ref="AK1391">IF( $X1391, "", INDEX(韻母資料表, $AD1391, $AK$5))</f>
        <v>#REF!</v>
      </c>
      <c r="AL1391" s="362" t="e">
        <f t="array" ref="AL1391">IF($X1391, "", INDEX(白話字韻母八聲調資料表, $AE1391, $AJ1391))</f>
        <v>#REF!</v>
      </c>
      <c r="AM1391" s="298"/>
      <c r="AN1391" s="362" t="e" cm="1">
        <f t="array" ref="AN1391">IF($W1391, "", INDEX(聲母資料表, $AA1391, AN$5))</f>
        <v>#REF!</v>
      </c>
      <c r="AO1391" s="367" t="e" cm="1">
        <f t="array" ref="AO1391">IF($X1391, "", INDEX(韻母資料表, $AD1391, AO$5))</f>
        <v>#REF!</v>
      </c>
      <c r="AP1391" s="362" t="e" cm="1">
        <f t="array" ref="AP1391">IF($X1391, "", INDEX(台羅韻母八聲調資料表, $AE1391, $F1391))</f>
        <v>#REF!</v>
      </c>
      <c r="AQ1391" s="298"/>
      <c r="AR1391" s="302" t="e">
        <f t="array" ref="AR1391">IF($W1391, "", INDEX(聲母資料表, $AA1391, $AR$5))</f>
        <v>#REF!</v>
      </c>
      <c r="AS1391" s="303" t="e">
        <f t="array" ref="AS1391">IF($X1391, "", INDEX(韻母資料表, $AD1391, $AS$5))</f>
        <v>#REF!</v>
      </c>
      <c r="AT1391" s="302" t="e">
        <f t="array" ref="AT1391">IF($X1391, "", INDEX(閩拼韻母八聲調資料表, $AE1391, $AJ1391))</f>
        <v>#REF!</v>
      </c>
      <c r="AV1391" s="301" t="b">
        <f t="shared" si="550"/>
        <v>0</v>
      </c>
      <c r="AW1391" s="301" t="str">
        <f>IF( $AV1391, IFERROR( IF(MATCH( $E1391, 顎音化聲母!$H$9:$H$37, 0), TRUE, FALSE), FALSE), "")</f>
        <v/>
      </c>
      <c r="AX1391" s="301" t="str">
        <f t="array" ref="AX1391">IF( AND($AV1391, $AW1391), INDEX(顎音化聲母資料表, MATCH( $D1391 &amp; $E1391, 顎音化聲母!$L$5:$L$136, 0), 3), "")</f>
        <v/>
      </c>
      <c r="AY1391" s="301" t="e">
        <f t="shared" si="549"/>
        <v>#REF!</v>
      </c>
      <c r="AZ1391" s="362" t="e">
        <f t="array" ref="AZ1391">IF($AY1391="", "", IF( $AX1391&lt;&gt;"", $AX1391,INDEX(聲母資料表, $AY1391, $AZ$5)))</f>
        <v>#REF!</v>
      </c>
      <c r="BA1391" s="362" t="e">
        <f t="array" ref="BA1391">IF($X1391, "", INDEX(方音八音反切資料表, $AE1391, $AJ1391))</f>
        <v>#REF!</v>
      </c>
    </row>
    <row r="1392" spans="2:53">
      <c r="B1392" s="307">
        <f t="shared" si="531"/>
        <v>1385</v>
      </c>
      <c r="C1392" s="404" t="e">
        <f>MID(#REF!, B1392, 1)</f>
        <v>#REF!</v>
      </c>
      <c r="D1392" s="312"/>
      <c r="E1392" s="312"/>
      <c r="F1392" s="296"/>
      <c r="G1392" s="418" t="e">
        <f t="shared" si="532"/>
        <v>#REF!</v>
      </c>
      <c r="H1392" s="269" t="e" cm="1">
        <f t="array" ref="H1392">IF( OR($U1392, NOT($V1392), $X1392), "",  $AF1392 &amp; INDEX(中文數值資料表, $AJ1392, 2) &amp; $AC1392)</f>
        <v>#REF!</v>
      </c>
      <c r="I1392" s="332" t="e">
        <f t="shared" si="533"/>
        <v>#REF!</v>
      </c>
      <c r="J1392" s="333" t="e">
        <f t="shared" si="534"/>
        <v>#REF!</v>
      </c>
      <c r="K1392" s="334" t="e">
        <f t="shared" si="535"/>
        <v>#REF!</v>
      </c>
      <c r="L1392" s="335" t="e">
        <f t="shared" si="536"/>
        <v>#REF!</v>
      </c>
      <c r="M1392" s="270" t="e">
        <f t="shared" ca="1" si="537"/>
        <v>#REF!</v>
      </c>
      <c r="N1392" s="270" t="e">
        <f t="shared" ca="1" si="538"/>
        <v>#REF!</v>
      </c>
      <c r="O1392" s="270" t="e">
        <f t="shared" ca="1" si="539"/>
        <v>#REF!</v>
      </c>
      <c r="P1392" s="270" t="e">
        <f t="shared" ca="1" si="554"/>
        <v>#REF!</v>
      </c>
      <c r="Q1392" s="270" t="e">
        <f t="shared" ca="1" si="554"/>
        <v>#REF!</v>
      </c>
      <c r="R1392" s="271" t="e">
        <f t="shared" ca="1" si="540"/>
        <v>#REF!</v>
      </c>
      <c r="S1392" s="271" t="e">
        <f t="shared" ca="1" si="541"/>
        <v>#REF!</v>
      </c>
      <c r="T1392" s="244"/>
      <c r="U1392" s="272" t="b">
        <f t="shared" si="542"/>
        <v>0</v>
      </c>
      <c r="V1392" s="272" t="e">
        <f t="shared" si="543"/>
        <v>#REF!</v>
      </c>
      <c r="W1392" s="272" t="e">
        <f t="shared" si="551"/>
        <v>#REF!</v>
      </c>
      <c r="X1392" s="272" t="e">
        <f t="shared" si="544"/>
        <v>#REF!</v>
      </c>
      <c r="Y1392" s="272" t="e">
        <f t="shared" si="545"/>
        <v>#REF!</v>
      </c>
      <c r="Z1392" s="298"/>
      <c r="AA1392" s="305" t="e">
        <f t="shared" si="546"/>
        <v>#REF!</v>
      </c>
      <c r="AB1392" s="301" t="e" cm="1">
        <f t="array" ref="AB1392">IF( $AA1392="", "", INDEX(聲母資料表, $AA1392, AB$5))</f>
        <v>#REF!</v>
      </c>
      <c r="AC1392" s="301" t="e" cm="1">
        <f t="array" ref="AC1392">IF( $AA1392="", "", INDEX(聲母資料表, $AA1392, AC$5))</f>
        <v>#REF!</v>
      </c>
      <c r="AD1392" s="305" t="e">
        <f t="shared" si="547"/>
        <v>#REF!</v>
      </c>
      <c r="AE1392" s="301" t="e" cm="1">
        <f t="array" ref="AE1392">IF( $X1392, "", INDEX(韻母資料表, AD1392, AE$5))</f>
        <v>#REF!</v>
      </c>
      <c r="AF1392" s="301" t="e" cm="1">
        <f t="array" ref="AF1392">IF( $X1392, "", INDEX(韻母資料表, AE1392, AF$5))</f>
        <v>#REF!</v>
      </c>
      <c r="AG1392" s="298"/>
      <c r="AH1392" s="301" t="e">
        <f t="array" ref="AH1392">IF( $X1392, "", IF( INDEX(韻母資料表, AD1392, $AH$5) = "入聲", TRUE, FALSE) )</f>
        <v>#REF!</v>
      </c>
      <c r="AI1392" s="302" t="e">
        <f t="shared" si="548"/>
        <v>#REF!</v>
      </c>
      <c r="AJ1392" s="302" t="e">
        <f t="shared" si="552"/>
        <v>#REF!</v>
      </c>
      <c r="AK1392" s="362" t="e">
        <f t="array" ref="AK1392">IF( $X1392, "", INDEX(韻母資料表, $AD1392, $AK$5))</f>
        <v>#REF!</v>
      </c>
      <c r="AL1392" s="362" t="e">
        <f t="array" ref="AL1392">IF($X1392, "", INDEX(白話字韻母八聲調資料表, $AE1392, $AJ1392))</f>
        <v>#REF!</v>
      </c>
      <c r="AM1392" s="298"/>
      <c r="AN1392" s="362" t="e" cm="1">
        <f t="array" ref="AN1392">IF($W1392, "", INDEX(聲母資料表, $AA1392, AN$5))</f>
        <v>#REF!</v>
      </c>
      <c r="AO1392" s="367" t="e" cm="1">
        <f t="array" ref="AO1392">IF($X1392, "", INDEX(韻母資料表, $AD1392, AO$5))</f>
        <v>#REF!</v>
      </c>
      <c r="AP1392" s="362" t="e" cm="1">
        <f t="array" ref="AP1392">IF($X1392, "", INDEX(台羅韻母八聲調資料表, $AE1392, $F1392))</f>
        <v>#REF!</v>
      </c>
      <c r="AQ1392" s="298"/>
      <c r="AR1392" s="302" t="e">
        <f t="array" ref="AR1392">IF($W1392, "", INDEX(聲母資料表, $AA1392, $AR$5))</f>
        <v>#REF!</v>
      </c>
      <c r="AS1392" s="303" t="e">
        <f t="array" ref="AS1392">IF($X1392, "", INDEX(韻母資料表, $AD1392, $AS$5))</f>
        <v>#REF!</v>
      </c>
      <c r="AT1392" s="302" t="e">
        <f t="array" ref="AT1392">IF($X1392, "", INDEX(閩拼韻母八聲調資料表, $AE1392, $AJ1392))</f>
        <v>#REF!</v>
      </c>
      <c r="AV1392" s="301" t="b">
        <f t="shared" si="550"/>
        <v>0</v>
      </c>
      <c r="AW1392" s="301" t="str">
        <f>IF( $AV1392, IFERROR( IF(MATCH( $E1392, 顎音化聲母!$H$9:$H$37, 0), TRUE, FALSE), FALSE), "")</f>
        <v/>
      </c>
      <c r="AX1392" s="301" t="str">
        <f t="array" ref="AX1392">IF( AND($AV1392, $AW1392), INDEX(顎音化聲母資料表, MATCH( $D1392 &amp; $E1392, 顎音化聲母!$L$5:$L$136, 0), 3), "")</f>
        <v/>
      </c>
      <c r="AY1392" s="301" t="e">
        <f t="shared" si="549"/>
        <v>#REF!</v>
      </c>
      <c r="AZ1392" s="362" t="e">
        <f t="array" ref="AZ1392">IF($AY1392="", "", IF( $AX1392&lt;&gt;"", $AX1392,INDEX(聲母資料表, $AY1392, $AZ$5)))</f>
        <v>#REF!</v>
      </c>
      <c r="BA1392" s="362" t="e">
        <f t="array" ref="BA1392">IF($X1392, "", INDEX(方音八音反切資料表, $AE1392, $AJ1392))</f>
        <v>#REF!</v>
      </c>
    </row>
    <row r="1393" spans="2:53">
      <c r="B1393" s="307">
        <f t="shared" si="531"/>
        <v>1386</v>
      </c>
      <c r="C1393" s="404" t="e">
        <f>MID(#REF!, B1393, 1)</f>
        <v>#REF!</v>
      </c>
      <c r="D1393" s="312"/>
      <c r="E1393" s="312"/>
      <c r="F1393" s="296"/>
      <c r="G1393" s="418" t="e">
        <f t="shared" si="532"/>
        <v>#REF!</v>
      </c>
      <c r="H1393" s="269" t="e" cm="1">
        <f t="array" ref="H1393">IF( OR($U1393, NOT($V1393), $X1393), "",  $AF1393 &amp; INDEX(中文數值資料表, $AJ1393, 2) &amp; $AC1393)</f>
        <v>#REF!</v>
      </c>
      <c r="I1393" s="332" t="e">
        <f t="shared" si="533"/>
        <v>#REF!</v>
      </c>
      <c r="J1393" s="333" t="e">
        <f t="shared" si="534"/>
        <v>#REF!</v>
      </c>
      <c r="K1393" s="334" t="e">
        <f t="shared" si="535"/>
        <v>#REF!</v>
      </c>
      <c r="L1393" s="335" t="e">
        <f t="shared" si="536"/>
        <v>#REF!</v>
      </c>
      <c r="M1393" s="270" t="e">
        <f t="shared" ca="1" si="537"/>
        <v>#REF!</v>
      </c>
      <c r="N1393" s="270" t="e">
        <f t="shared" ca="1" si="538"/>
        <v>#REF!</v>
      </c>
      <c r="O1393" s="270" t="e">
        <f t="shared" ca="1" si="539"/>
        <v>#REF!</v>
      </c>
      <c r="P1393" s="270" t="e">
        <f t="shared" ca="1" si="554"/>
        <v>#REF!</v>
      </c>
      <c r="Q1393" s="270" t="e">
        <f t="shared" ca="1" si="554"/>
        <v>#REF!</v>
      </c>
      <c r="R1393" s="271" t="e">
        <f t="shared" ca="1" si="540"/>
        <v>#REF!</v>
      </c>
      <c r="S1393" s="271" t="e">
        <f t="shared" ca="1" si="541"/>
        <v>#REF!</v>
      </c>
      <c r="T1393" s="244"/>
      <c r="U1393" s="272" t="b">
        <f t="shared" si="542"/>
        <v>0</v>
      </c>
      <c r="V1393" s="272" t="e">
        <f t="shared" si="543"/>
        <v>#REF!</v>
      </c>
      <c r="W1393" s="272" t="e">
        <f t="shared" si="551"/>
        <v>#REF!</v>
      </c>
      <c r="X1393" s="272" t="e">
        <f t="shared" si="544"/>
        <v>#REF!</v>
      </c>
      <c r="Y1393" s="272" t="e">
        <f t="shared" si="545"/>
        <v>#REF!</v>
      </c>
      <c r="Z1393" s="298"/>
      <c r="AA1393" s="305" t="e">
        <f t="shared" si="546"/>
        <v>#REF!</v>
      </c>
      <c r="AB1393" s="301" t="e" cm="1">
        <f t="array" ref="AB1393">IF( $AA1393="", "", INDEX(聲母資料表, $AA1393, AB$5))</f>
        <v>#REF!</v>
      </c>
      <c r="AC1393" s="301" t="e" cm="1">
        <f t="array" ref="AC1393">IF( $AA1393="", "", INDEX(聲母資料表, $AA1393, AC$5))</f>
        <v>#REF!</v>
      </c>
      <c r="AD1393" s="305" t="e">
        <f t="shared" si="547"/>
        <v>#REF!</v>
      </c>
      <c r="AE1393" s="301" t="e" cm="1">
        <f t="array" ref="AE1393">IF( $X1393, "", INDEX(韻母資料表, AD1393, AE$5))</f>
        <v>#REF!</v>
      </c>
      <c r="AF1393" s="301" t="e" cm="1">
        <f t="array" ref="AF1393">IF( $X1393, "", INDEX(韻母資料表, AE1393, AF$5))</f>
        <v>#REF!</v>
      </c>
      <c r="AG1393" s="298"/>
      <c r="AH1393" s="301" t="e">
        <f t="array" ref="AH1393">IF( $X1393, "", IF( INDEX(韻母資料表, AD1393, $AH$5) = "入聲", TRUE, FALSE) )</f>
        <v>#REF!</v>
      </c>
      <c r="AI1393" s="302" t="e">
        <f t="shared" si="548"/>
        <v>#REF!</v>
      </c>
      <c r="AJ1393" s="302" t="e">
        <f t="shared" si="552"/>
        <v>#REF!</v>
      </c>
      <c r="AK1393" s="362" t="e">
        <f t="array" ref="AK1393">IF( $X1393, "", INDEX(韻母資料表, $AD1393, $AK$5))</f>
        <v>#REF!</v>
      </c>
      <c r="AL1393" s="362" t="e">
        <f t="array" ref="AL1393">IF($X1393, "", INDEX(白話字韻母八聲調資料表, $AE1393, $AJ1393))</f>
        <v>#REF!</v>
      </c>
      <c r="AM1393" s="298"/>
      <c r="AN1393" s="362" t="e" cm="1">
        <f t="array" ref="AN1393">IF($W1393, "", INDEX(聲母資料表, $AA1393, AN$5))</f>
        <v>#REF!</v>
      </c>
      <c r="AO1393" s="367" t="e" cm="1">
        <f t="array" ref="AO1393">IF($X1393, "", INDEX(韻母資料表, $AD1393, AO$5))</f>
        <v>#REF!</v>
      </c>
      <c r="AP1393" s="362" t="e" cm="1">
        <f t="array" ref="AP1393">IF($X1393, "", INDEX(台羅韻母八聲調資料表, $AE1393, $F1393))</f>
        <v>#REF!</v>
      </c>
      <c r="AQ1393" s="298"/>
      <c r="AR1393" s="302" t="e">
        <f t="array" ref="AR1393">IF($W1393, "", INDEX(聲母資料表, $AA1393, $AR$5))</f>
        <v>#REF!</v>
      </c>
      <c r="AS1393" s="303" t="e">
        <f t="array" ref="AS1393">IF($X1393, "", INDEX(韻母資料表, $AD1393, $AS$5))</f>
        <v>#REF!</v>
      </c>
      <c r="AT1393" s="302" t="e">
        <f t="array" ref="AT1393">IF($X1393, "", INDEX(閩拼韻母八聲調資料表, $AE1393, $AJ1393))</f>
        <v>#REF!</v>
      </c>
      <c r="AV1393" s="301" t="b">
        <f t="shared" si="550"/>
        <v>0</v>
      </c>
      <c r="AW1393" s="301" t="str">
        <f>IF( $AV1393, IFERROR( IF(MATCH( $E1393, 顎音化聲母!$H$9:$H$37, 0), TRUE, FALSE), FALSE), "")</f>
        <v/>
      </c>
      <c r="AX1393" s="301" t="str">
        <f t="array" ref="AX1393">IF( AND($AV1393, $AW1393), INDEX(顎音化聲母資料表, MATCH( $D1393 &amp; $E1393, 顎音化聲母!$L$5:$L$136, 0), 3), "")</f>
        <v/>
      </c>
      <c r="AY1393" s="301" t="e">
        <f t="shared" si="549"/>
        <v>#REF!</v>
      </c>
      <c r="AZ1393" s="362" t="e">
        <f t="array" ref="AZ1393">IF($AY1393="", "", IF( $AX1393&lt;&gt;"", $AX1393,INDEX(聲母資料表, $AY1393, $AZ$5)))</f>
        <v>#REF!</v>
      </c>
      <c r="BA1393" s="362" t="e">
        <f t="array" ref="BA1393">IF($X1393, "", INDEX(方音八音反切資料表, $AE1393, $AJ1393))</f>
        <v>#REF!</v>
      </c>
    </row>
    <row r="1394" spans="2:53">
      <c r="B1394" s="307">
        <f t="shared" si="531"/>
        <v>1387</v>
      </c>
      <c r="C1394" s="404" t="e">
        <f>MID(#REF!, B1394, 1)</f>
        <v>#REF!</v>
      </c>
      <c r="D1394" s="312"/>
      <c r="E1394" s="312"/>
      <c r="F1394" s="296"/>
      <c r="G1394" s="418" t="e">
        <f t="shared" si="532"/>
        <v>#REF!</v>
      </c>
      <c r="H1394" s="269" t="e" cm="1">
        <f t="array" ref="H1394">IF( OR($U1394, NOT($V1394), $X1394), "",  $AF1394 &amp; INDEX(中文數值資料表, $AJ1394, 2) &amp; $AC1394)</f>
        <v>#REF!</v>
      </c>
      <c r="I1394" s="332" t="e">
        <f t="shared" si="533"/>
        <v>#REF!</v>
      </c>
      <c r="J1394" s="333" t="e">
        <f t="shared" si="534"/>
        <v>#REF!</v>
      </c>
      <c r="K1394" s="334" t="e">
        <f t="shared" si="535"/>
        <v>#REF!</v>
      </c>
      <c r="L1394" s="335" t="e">
        <f t="shared" si="536"/>
        <v>#REF!</v>
      </c>
      <c r="M1394" s="270" t="e">
        <f t="shared" ca="1" si="537"/>
        <v>#REF!</v>
      </c>
      <c r="N1394" s="270" t="e">
        <f t="shared" ca="1" si="538"/>
        <v>#REF!</v>
      </c>
      <c r="O1394" s="270" t="e">
        <f t="shared" ca="1" si="539"/>
        <v>#REF!</v>
      </c>
      <c r="P1394" s="270" t="e">
        <f t="shared" ca="1" si="554"/>
        <v>#REF!</v>
      </c>
      <c r="Q1394" s="270" t="e">
        <f t="shared" ca="1" si="554"/>
        <v>#REF!</v>
      </c>
      <c r="R1394" s="271" t="e">
        <f t="shared" ca="1" si="540"/>
        <v>#REF!</v>
      </c>
      <c r="S1394" s="271" t="e">
        <f t="shared" ca="1" si="541"/>
        <v>#REF!</v>
      </c>
      <c r="T1394" s="244"/>
      <c r="U1394" s="272" t="b">
        <f t="shared" si="542"/>
        <v>0</v>
      </c>
      <c r="V1394" s="272" t="e">
        <f t="shared" si="543"/>
        <v>#REF!</v>
      </c>
      <c r="W1394" s="272" t="e">
        <f t="shared" si="551"/>
        <v>#REF!</v>
      </c>
      <c r="X1394" s="272" t="e">
        <f t="shared" si="544"/>
        <v>#REF!</v>
      </c>
      <c r="Y1394" s="272" t="e">
        <f t="shared" si="545"/>
        <v>#REF!</v>
      </c>
      <c r="Z1394" s="298"/>
      <c r="AA1394" s="305" t="e">
        <f t="shared" si="546"/>
        <v>#REF!</v>
      </c>
      <c r="AB1394" s="301" t="e" cm="1">
        <f t="array" ref="AB1394">IF( $AA1394="", "", INDEX(聲母資料表, $AA1394, AB$5))</f>
        <v>#REF!</v>
      </c>
      <c r="AC1394" s="301" t="e" cm="1">
        <f t="array" ref="AC1394">IF( $AA1394="", "", INDEX(聲母資料表, $AA1394, AC$5))</f>
        <v>#REF!</v>
      </c>
      <c r="AD1394" s="305" t="e">
        <f t="shared" si="547"/>
        <v>#REF!</v>
      </c>
      <c r="AE1394" s="301" t="e" cm="1">
        <f t="array" ref="AE1394">IF( $X1394, "", INDEX(韻母資料表, AD1394, AE$5))</f>
        <v>#REF!</v>
      </c>
      <c r="AF1394" s="301" t="e" cm="1">
        <f t="array" ref="AF1394">IF( $X1394, "", INDEX(韻母資料表, AE1394, AF$5))</f>
        <v>#REF!</v>
      </c>
      <c r="AG1394" s="298"/>
      <c r="AH1394" s="301" t="e">
        <f t="array" ref="AH1394">IF( $X1394, "", IF( INDEX(韻母資料表, AD1394, $AH$5) = "入聲", TRUE, FALSE) )</f>
        <v>#REF!</v>
      </c>
      <c r="AI1394" s="302" t="e">
        <f t="shared" si="548"/>
        <v>#REF!</v>
      </c>
      <c r="AJ1394" s="302" t="e">
        <f t="shared" si="552"/>
        <v>#REF!</v>
      </c>
      <c r="AK1394" s="362" t="e">
        <f t="array" ref="AK1394">IF( $X1394, "", INDEX(韻母資料表, $AD1394, $AK$5))</f>
        <v>#REF!</v>
      </c>
      <c r="AL1394" s="362" t="e">
        <f t="array" ref="AL1394">IF($X1394, "", INDEX(白話字韻母八聲調資料表, $AE1394, $AJ1394))</f>
        <v>#REF!</v>
      </c>
      <c r="AM1394" s="298"/>
      <c r="AN1394" s="362" t="e" cm="1">
        <f t="array" ref="AN1394">IF($W1394, "", INDEX(聲母資料表, $AA1394, AN$5))</f>
        <v>#REF!</v>
      </c>
      <c r="AO1394" s="367" t="e" cm="1">
        <f t="array" ref="AO1394">IF($X1394, "", INDEX(韻母資料表, $AD1394, AO$5))</f>
        <v>#REF!</v>
      </c>
      <c r="AP1394" s="362" t="e" cm="1">
        <f t="array" ref="AP1394">IF($X1394, "", INDEX(台羅韻母八聲調資料表, $AE1394, $F1394))</f>
        <v>#REF!</v>
      </c>
      <c r="AQ1394" s="298"/>
      <c r="AR1394" s="302" t="e">
        <f t="array" ref="AR1394">IF($W1394, "", INDEX(聲母資料表, $AA1394, $AR$5))</f>
        <v>#REF!</v>
      </c>
      <c r="AS1394" s="303" t="e">
        <f t="array" ref="AS1394">IF($X1394, "", INDEX(韻母資料表, $AD1394, $AS$5))</f>
        <v>#REF!</v>
      </c>
      <c r="AT1394" s="302" t="e">
        <f t="array" ref="AT1394">IF($X1394, "", INDEX(閩拼韻母八聲調資料表, $AE1394, $AJ1394))</f>
        <v>#REF!</v>
      </c>
      <c r="AV1394" s="301" t="b">
        <f t="shared" si="550"/>
        <v>0</v>
      </c>
      <c r="AW1394" s="301" t="str">
        <f>IF( $AV1394, IFERROR( IF(MATCH( $E1394, 顎音化聲母!$H$9:$H$37, 0), TRUE, FALSE), FALSE), "")</f>
        <v/>
      </c>
      <c r="AX1394" s="301" t="str">
        <f t="array" ref="AX1394">IF( AND($AV1394, $AW1394), INDEX(顎音化聲母資料表, MATCH( $D1394 &amp; $E1394, 顎音化聲母!$L$5:$L$136, 0), 3), "")</f>
        <v/>
      </c>
      <c r="AY1394" s="301" t="e">
        <f t="shared" si="549"/>
        <v>#REF!</v>
      </c>
      <c r="AZ1394" s="362" t="e">
        <f t="array" ref="AZ1394">IF($AY1394="", "", IF( $AX1394&lt;&gt;"", $AX1394,INDEX(聲母資料表, $AY1394, $AZ$5)))</f>
        <v>#REF!</v>
      </c>
      <c r="BA1394" s="362" t="e">
        <f t="array" ref="BA1394">IF($X1394, "", INDEX(方音八音反切資料表, $AE1394, $AJ1394))</f>
        <v>#REF!</v>
      </c>
    </row>
    <row r="1395" spans="2:53">
      <c r="B1395" s="307">
        <f t="shared" si="531"/>
        <v>1388</v>
      </c>
      <c r="C1395" s="404" t="e">
        <f>MID(#REF!, B1395, 1)</f>
        <v>#REF!</v>
      </c>
      <c r="D1395" s="312"/>
      <c r="E1395" s="312"/>
      <c r="F1395" s="296"/>
      <c r="G1395" s="418" t="e">
        <f t="shared" si="532"/>
        <v>#REF!</v>
      </c>
      <c r="H1395" s="269" t="e" cm="1">
        <f t="array" ref="H1395">IF( OR($U1395, NOT($V1395), $X1395), "",  $AF1395 &amp; INDEX(中文數值資料表, $AJ1395, 2) &amp; $AC1395)</f>
        <v>#REF!</v>
      </c>
      <c r="I1395" s="332" t="e">
        <f t="shared" si="533"/>
        <v>#REF!</v>
      </c>
      <c r="J1395" s="333" t="e">
        <f t="shared" si="534"/>
        <v>#REF!</v>
      </c>
      <c r="K1395" s="334" t="e">
        <f t="shared" si="535"/>
        <v>#REF!</v>
      </c>
      <c r="L1395" s="335" t="e">
        <f t="shared" si="536"/>
        <v>#REF!</v>
      </c>
      <c r="M1395" s="270" t="e">
        <f t="shared" ca="1" si="537"/>
        <v>#REF!</v>
      </c>
      <c r="N1395" s="270" t="e">
        <f t="shared" ca="1" si="538"/>
        <v>#REF!</v>
      </c>
      <c r="O1395" s="270" t="e">
        <f t="shared" ca="1" si="539"/>
        <v>#REF!</v>
      </c>
      <c r="P1395" s="270" t="e">
        <f t="shared" ca="1" si="554"/>
        <v>#REF!</v>
      </c>
      <c r="Q1395" s="270" t="e">
        <f t="shared" ca="1" si="554"/>
        <v>#REF!</v>
      </c>
      <c r="R1395" s="271" t="e">
        <f t="shared" ca="1" si="540"/>
        <v>#REF!</v>
      </c>
      <c r="S1395" s="271" t="e">
        <f t="shared" ca="1" si="541"/>
        <v>#REF!</v>
      </c>
      <c r="T1395" s="244"/>
      <c r="U1395" s="272" t="b">
        <f t="shared" si="542"/>
        <v>0</v>
      </c>
      <c r="V1395" s="272" t="e">
        <f t="shared" si="543"/>
        <v>#REF!</v>
      </c>
      <c r="W1395" s="272" t="e">
        <f t="shared" si="551"/>
        <v>#REF!</v>
      </c>
      <c r="X1395" s="272" t="e">
        <f t="shared" si="544"/>
        <v>#REF!</v>
      </c>
      <c r="Y1395" s="272" t="e">
        <f t="shared" si="545"/>
        <v>#REF!</v>
      </c>
      <c r="Z1395" s="298"/>
      <c r="AA1395" s="305" t="e">
        <f t="shared" si="546"/>
        <v>#REF!</v>
      </c>
      <c r="AB1395" s="301" t="e" cm="1">
        <f t="array" ref="AB1395">IF( $AA1395="", "", INDEX(聲母資料表, $AA1395, AB$5))</f>
        <v>#REF!</v>
      </c>
      <c r="AC1395" s="301" t="e" cm="1">
        <f t="array" ref="AC1395">IF( $AA1395="", "", INDEX(聲母資料表, $AA1395, AC$5))</f>
        <v>#REF!</v>
      </c>
      <c r="AD1395" s="305" t="e">
        <f t="shared" si="547"/>
        <v>#REF!</v>
      </c>
      <c r="AE1395" s="301" t="e" cm="1">
        <f t="array" ref="AE1395">IF( $X1395, "", INDEX(韻母資料表, AD1395, AE$5))</f>
        <v>#REF!</v>
      </c>
      <c r="AF1395" s="301" t="e" cm="1">
        <f t="array" ref="AF1395">IF( $X1395, "", INDEX(韻母資料表, AE1395, AF$5))</f>
        <v>#REF!</v>
      </c>
      <c r="AG1395" s="298"/>
      <c r="AH1395" s="301" t="e">
        <f t="array" ref="AH1395">IF( $X1395, "", IF( INDEX(韻母資料表, AD1395, $AH$5) = "入聲", TRUE, FALSE) )</f>
        <v>#REF!</v>
      </c>
      <c r="AI1395" s="302" t="e">
        <f t="shared" si="548"/>
        <v>#REF!</v>
      </c>
      <c r="AJ1395" s="302" t="e">
        <f t="shared" si="552"/>
        <v>#REF!</v>
      </c>
      <c r="AK1395" s="362" t="e">
        <f t="array" ref="AK1395">IF( $X1395, "", INDEX(韻母資料表, $AD1395, $AK$5))</f>
        <v>#REF!</v>
      </c>
      <c r="AL1395" s="362" t="e">
        <f t="array" ref="AL1395">IF($X1395, "", INDEX(白話字韻母八聲調資料表, $AE1395, $AJ1395))</f>
        <v>#REF!</v>
      </c>
      <c r="AM1395" s="298"/>
      <c r="AN1395" s="362" t="e" cm="1">
        <f t="array" ref="AN1395">IF($W1395, "", INDEX(聲母資料表, $AA1395, AN$5))</f>
        <v>#REF!</v>
      </c>
      <c r="AO1395" s="367" t="e" cm="1">
        <f t="array" ref="AO1395">IF($X1395, "", INDEX(韻母資料表, $AD1395, AO$5))</f>
        <v>#REF!</v>
      </c>
      <c r="AP1395" s="362" t="e" cm="1">
        <f t="array" ref="AP1395">IF($X1395, "", INDEX(台羅韻母八聲調資料表, $AE1395, $F1395))</f>
        <v>#REF!</v>
      </c>
      <c r="AQ1395" s="298"/>
      <c r="AR1395" s="302" t="e">
        <f t="array" ref="AR1395">IF($W1395, "", INDEX(聲母資料表, $AA1395, $AR$5))</f>
        <v>#REF!</v>
      </c>
      <c r="AS1395" s="303" t="e">
        <f t="array" ref="AS1395">IF($X1395, "", INDEX(韻母資料表, $AD1395, $AS$5))</f>
        <v>#REF!</v>
      </c>
      <c r="AT1395" s="302" t="e">
        <f t="array" ref="AT1395">IF($X1395, "", INDEX(閩拼韻母八聲調資料表, $AE1395, $AJ1395))</f>
        <v>#REF!</v>
      </c>
      <c r="AV1395" s="301" t="b">
        <f t="shared" si="550"/>
        <v>0</v>
      </c>
      <c r="AW1395" s="301" t="str">
        <f>IF( $AV1395, IFERROR( IF(MATCH( $E1395, 顎音化聲母!$H$9:$H$37, 0), TRUE, FALSE), FALSE), "")</f>
        <v/>
      </c>
      <c r="AX1395" s="301" t="str">
        <f t="array" ref="AX1395">IF( AND($AV1395, $AW1395), INDEX(顎音化聲母資料表, MATCH( $D1395 &amp; $E1395, 顎音化聲母!$L$5:$L$136, 0), 3), "")</f>
        <v/>
      </c>
      <c r="AY1395" s="301" t="e">
        <f t="shared" si="549"/>
        <v>#REF!</v>
      </c>
      <c r="AZ1395" s="362" t="e">
        <f t="array" ref="AZ1395">IF($AY1395="", "", IF( $AX1395&lt;&gt;"", $AX1395,INDEX(聲母資料表, $AY1395, $AZ$5)))</f>
        <v>#REF!</v>
      </c>
      <c r="BA1395" s="362" t="e">
        <f t="array" ref="BA1395">IF($X1395, "", INDEX(方音八音反切資料表, $AE1395, $AJ1395))</f>
        <v>#REF!</v>
      </c>
    </row>
    <row r="1396" spans="2:53">
      <c r="B1396" s="307">
        <f t="shared" si="531"/>
        <v>1389</v>
      </c>
      <c r="C1396" s="404" t="e">
        <f>MID(#REF!, B1396, 1)</f>
        <v>#REF!</v>
      </c>
      <c r="D1396" s="312"/>
      <c r="E1396" s="312"/>
      <c r="F1396" s="296"/>
      <c r="G1396" s="418" t="e">
        <f t="shared" si="532"/>
        <v>#REF!</v>
      </c>
      <c r="H1396" s="269" t="e" cm="1">
        <f t="array" ref="H1396">IF( OR($U1396, NOT($V1396), $X1396), "",  $AF1396 &amp; INDEX(中文數值資料表, $AJ1396, 2) &amp; $AC1396)</f>
        <v>#REF!</v>
      </c>
      <c r="I1396" s="332" t="e">
        <f t="shared" si="533"/>
        <v>#REF!</v>
      </c>
      <c r="J1396" s="333" t="e">
        <f t="shared" si="534"/>
        <v>#REF!</v>
      </c>
      <c r="K1396" s="334" t="e">
        <f t="shared" si="535"/>
        <v>#REF!</v>
      </c>
      <c r="L1396" s="335" t="e">
        <f t="shared" si="536"/>
        <v>#REF!</v>
      </c>
      <c r="M1396" s="270" t="e">
        <f t="shared" ca="1" si="537"/>
        <v>#REF!</v>
      </c>
      <c r="N1396" s="270" t="e">
        <f t="shared" ca="1" si="538"/>
        <v>#REF!</v>
      </c>
      <c r="O1396" s="270" t="e">
        <f t="shared" ca="1" si="539"/>
        <v>#REF!</v>
      </c>
      <c r="P1396" s="270" t="e">
        <f t="shared" ca="1" si="554"/>
        <v>#REF!</v>
      </c>
      <c r="Q1396" s="270" t="e">
        <f t="shared" ca="1" si="554"/>
        <v>#REF!</v>
      </c>
      <c r="R1396" s="271" t="e">
        <f t="shared" ca="1" si="540"/>
        <v>#REF!</v>
      </c>
      <c r="S1396" s="271" t="e">
        <f t="shared" ca="1" si="541"/>
        <v>#REF!</v>
      </c>
      <c r="T1396" s="244"/>
      <c r="U1396" s="272" t="b">
        <f t="shared" si="542"/>
        <v>0</v>
      </c>
      <c r="V1396" s="272" t="e">
        <f t="shared" si="543"/>
        <v>#REF!</v>
      </c>
      <c r="W1396" s="272" t="e">
        <f t="shared" si="551"/>
        <v>#REF!</v>
      </c>
      <c r="X1396" s="272" t="e">
        <f t="shared" si="544"/>
        <v>#REF!</v>
      </c>
      <c r="Y1396" s="272" t="e">
        <f t="shared" si="545"/>
        <v>#REF!</v>
      </c>
      <c r="Z1396" s="298"/>
      <c r="AA1396" s="305" t="e">
        <f t="shared" si="546"/>
        <v>#REF!</v>
      </c>
      <c r="AB1396" s="301" t="e" cm="1">
        <f t="array" ref="AB1396">IF( $AA1396="", "", INDEX(聲母資料表, $AA1396, AB$5))</f>
        <v>#REF!</v>
      </c>
      <c r="AC1396" s="301" t="e" cm="1">
        <f t="array" ref="AC1396">IF( $AA1396="", "", INDEX(聲母資料表, $AA1396, AC$5))</f>
        <v>#REF!</v>
      </c>
      <c r="AD1396" s="305" t="e">
        <f t="shared" si="547"/>
        <v>#REF!</v>
      </c>
      <c r="AE1396" s="301" t="e" cm="1">
        <f t="array" ref="AE1396">IF( $X1396, "", INDEX(韻母資料表, AD1396, AE$5))</f>
        <v>#REF!</v>
      </c>
      <c r="AF1396" s="301" t="e" cm="1">
        <f t="array" ref="AF1396">IF( $X1396, "", INDEX(韻母資料表, AE1396, AF$5))</f>
        <v>#REF!</v>
      </c>
      <c r="AG1396" s="298"/>
      <c r="AH1396" s="301" t="e">
        <f t="array" ref="AH1396">IF( $X1396, "", IF( INDEX(韻母資料表, AD1396, $AH$5) = "入聲", TRUE, FALSE) )</f>
        <v>#REF!</v>
      </c>
      <c r="AI1396" s="302" t="e">
        <f t="shared" si="548"/>
        <v>#REF!</v>
      </c>
      <c r="AJ1396" s="302" t="e">
        <f t="shared" si="552"/>
        <v>#REF!</v>
      </c>
      <c r="AK1396" s="362" t="e">
        <f t="array" ref="AK1396">IF( $X1396, "", INDEX(韻母資料表, $AD1396, $AK$5))</f>
        <v>#REF!</v>
      </c>
      <c r="AL1396" s="362" t="e">
        <f t="array" ref="AL1396">IF($X1396, "", INDEX(白話字韻母八聲調資料表, $AE1396, $AJ1396))</f>
        <v>#REF!</v>
      </c>
      <c r="AM1396" s="298"/>
      <c r="AN1396" s="362" t="e" cm="1">
        <f t="array" ref="AN1396">IF($W1396, "", INDEX(聲母資料表, $AA1396, AN$5))</f>
        <v>#REF!</v>
      </c>
      <c r="AO1396" s="367" t="e" cm="1">
        <f t="array" ref="AO1396">IF($X1396, "", INDEX(韻母資料表, $AD1396, AO$5))</f>
        <v>#REF!</v>
      </c>
      <c r="AP1396" s="362" t="e" cm="1">
        <f t="array" ref="AP1396">IF($X1396, "", INDEX(台羅韻母八聲調資料表, $AE1396, $F1396))</f>
        <v>#REF!</v>
      </c>
      <c r="AQ1396" s="298"/>
      <c r="AR1396" s="302" t="e">
        <f t="array" ref="AR1396">IF($W1396, "", INDEX(聲母資料表, $AA1396, $AR$5))</f>
        <v>#REF!</v>
      </c>
      <c r="AS1396" s="303" t="e">
        <f t="array" ref="AS1396">IF($X1396, "", INDEX(韻母資料表, $AD1396, $AS$5))</f>
        <v>#REF!</v>
      </c>
      <c r="AT1396" s="302" t="e">
        <f t="array" ref="AT1396">IF($X1396, "", INDEX(閩拼韻母八聲調資料表, $AE1396, $AJ1396))</f>
        <v>#REF!</v>
      </c>
      <c r="AV1396" s="301" t="b">
        <f t="shared" si="550"/>
        <v>0</v>
      </c>
      <c r="AW1396" s="301" t="str">
        <f>IF( $AV1396, IFERROR( IF(MATCH( $E1396, 顎音化聲母!$H$9:$H$37, 0), TRUE, FALSE), FALSE), "")</f>
        <v/>
      </c>
      <c r="AX1396" s="301" t="str">
        <f t="array" ref="AX1396">IF( AND($AV1396, $AW1396), INDEX(顎音化聲母資料表, MATCH( $D1396 &amp; $E1396, 顎音化聲母!$L$5:$L$136, 0), 3), "")</f>
        <v/>
      </c>
      <c r="AY1396" s="301" t="e">
        <f t="shared" si="549"/>
        <v>#REF!</v>
      </c>
      <c r="AZ1396" s="362" t="e">
        <f t="array" ref="AZ1396">IF($AY1396="", "", IF( $AX1396&lt;&gt;"", $AX1396,INDEX(聲母資料表, $AY1396, $AZ$5)))</f>
        <v>#REF!</v>
      </c>
      <c r="BA1396" s="362" t="e">
        <f t="array" ref="BA1396">IF($X1396, "", INDEX(方音八音反切資料表, $AE1396, $AJ1396))</f>
        <v>#REF!</v>
      </c>
    </row>
    <row r="1397" spans="2:53">
      <c r="B1397" s="307">
        <f t="shared" si="531"/>
        <v>1390</v>
      </c>
      <c r="C1397" s="404" t="e">
        <f>MID(#REF!, B1397, 1)</f>
        <v>#REF!</v>
      </c>
      <c r="D1397" s="312"/>
      <c r="E1397" s="312"/>
      <c r="F1397" s="296"/>
      <c r="G1397" s="418" t="e">
        <f t="shared" si="532"/>
        <v>#REF!</v>
      </c>
      <c r="H1397" s="269" t="e" cm="1">
        <f t="array" ref="H1397">IF( OR($U1397, NOT($V1397), $X1397), "",  $AF1397 &amp; INDEX(中文數值資料表, $AJ1397, 2) &amp; $AC1397)</f>
        <v>#REF!</v>
      </c>
      <c r="I1397" s="332" t="e">
        <f t="shared" si="533"/>
        <v>#REF!</v>
      </c>
      <c r="J1397" s="333" t="e">
        <f t="shared" si="534"/>
        <v>#REF!</v>
      </c>
      <c r="K1397" s="334" t="e">
        <f t="shared" si="535"/>
        <v>#REF!</v>
      </c>
      <c r="L1397" s="335" t="e">
        <f t="shared" si="536"/>
        <v>#REF!</v>
      </c>
      <c r="M1397" s="270" t="e">
        <f t="shared" ca="1" si="537"/>
        <v>#REF!</v>
      </c>
      <c r="N1397" s="270" t="e">
        <f t="shared" ca="1" si="538"/>
        <v>#REF!</v>
      </c>
      <c r="O1397" s="270" t="e">
        <f t="shared" ca="1" si="539"/>
        <v>#REF!</v>
      </c>
      <c r="P1397" s="270" t="e">
        <f t="shared" ca="1" si="554"/>
        <v>#REF!</v>
      </c>
      <c r="Q1397" s="270" t="e">
        <f t="shared" ca="1" si="554"/>
        <v>#REF!</v>
      </c>
      <c r="R1397" s="271" t="e">
        <f t="shared" ca="1" si="540"/>
        <v>#REF!</v>
      </c>
      <c r="S1397" s="271" t="e">
        <f t="shared" ca="1" si="541"/>
        <v>#REF!</v>
      </c>
      <c r="T1397" s="244"/>
      <c r="U1397" s="272" t="b">
        <f t="shared" si="542"/>
        <v>0</v>
      </c>
      <c r="V1397" s="272" t="e">
        <f t="shared" si="543"/>
        <v>#REF!</v>
      </c>
      <c r="W1397" s="272" t="e">
        <f t="shared" si="551"/>
        <v>#REF!</v>
      </c>
      <c r="X1397" s="272" t="e">
        <f t="shared" si="544"/>
        <v>#REF!</v>
      </c>
      <c r="Y1397" s="272" t="e">
        <f t="shared" si="545"/>
        <v>#REF!</v>
      </c>
      <c r="Z1397" s="298"/>
      <c r="AA1397" s="305" t="e">
        <f t="shared" si="546"/>
        <v>#REF!</v>
      </c>
      <c r="AB1397" s="301" t="e" cm="1">
        <f t="array" ref="AB1397">IF( $AA1397="", "", INDEX(聲母資料表, $AA1397, AB$5))</f>
        <v>#REF!</v>
      </c>
      <c r="AC1397" s="301" t="e" cm="1">
        <f t="array" ref="AC1397">IF( $AA1397="", "", INDEX(聲母資料表, $AA1397, AC$5))</f>
        <v>#REF!</v>
      </c>
      <c r="AD1397" s="305" t="e">
        <f t="shared" si="547"/>
        <v>#REF!</v>
      </c>
      <c r="AE1397" s="301" t="e" cm="1">
        <f t="array" ref="AE1397">IF( $X1397, "", INDEX(韻母資料表, AD1397, AE$5))</f>
        <v>#REF!</v>
      </c>
      <c r="AF1397" s="301" t="e" cm="1">
        <f t="array" ref="AF1397">IF( $X1397, "", INDEX(韻母資料表, AE1397, AF$5))</f>
        <v>#REF!</v>
      </c>
      <c r="AG1397" s="298"/>
      <c r="AH1397" s="301" t="e">
        <f t="array" ref="AH1397">IF( $X1397, "", IF( INDEX(韻母資料表, AD1397, $AH$5) = "入聲", TRUE, FALSE) )</f>
        <v>#REF!</v>
      </c>
      <c r="AI1397" s="302" t="e">
        <f t="shared" si="548"/>
        <v>#REF!</v>
      </c>
      <c r="AJ1397" s="302" t="e">
        <f t="shared" si="552"/>
        <v>#REF!</v>
      </c>
      <c r="AK1397" s="362" t="e">
        <f t="array" ref="AK1397">IF( $X1397, "", INDEX(韻母資料表, $AD1397, $AK$5))</f>
        <v>#REF!</v>
      </c>
      <c r="AL1397" s="362" t="e">
        <f t="array" ref="AL1397">IF($X1397, "", INDEX(白話字韻母八聲調資料表, $AE1397, $AJ1397))</f>
        <v>#REF!</v>
      </c>
      <c r="AM1397" s="298"/>
      <c r="AN1397" s="362" t="e" cm="1">
        <f t="array" ref="AN1397">IF($W1397, "", INDEX(聲母資料表, $AA1397, AN$5))</f>
        <v>#REF!</v>
      </c>
      <c r="AO1397" s="367" t="e" cm="1">
        <f t="array" ref="AO1397">IF($X1397, "", INDEX(韻母資料表, $AD1397, AO$5))</f>
        <v>#REF!</v>
      </c>
      <c r="AP1397" s="362" t="e" cm="1">
        <f t="array" ref="AP1397">IF($X1397, "", INDEX(台羅韻母八聲調資料表, $AE1397, $F1397))</f>
        <v>#REF!</v>
      </c>
      <c r="AQ1397" s="298"/>
      <c r="AR1397" s="302" t="e">
        <f t="array" ref="AR1397">IF($W1397, "", INDEX(聲母資料表, $AA1397, $AR$5))</f>
        <v>#REF!</v>
      </c>
      <c r="AS1397" s="303" t="e">
        <f t="array" ref="AS1397">IF($X1397, "", INDEX(韻母資料表, $AD1397, $AS$5))</f>
        <v>#REF!</v>
      </c>
      <c r="AT1397" s="302" t="e">
        <f t="array" ref="AT1397">IF($X1397, "", INDEX(閩拼韻母八聲調資料表, $AE1397, $AJ1397))</f>
        <v>#REF!</v>
      </c>
      <c r="AV1397" s="301" t="b">
        <f t="shared" si="550"/>
        <v>0</v>
      </c>
      <c r="AW1397" s="301" t="str">
        <f>IF( $AV1397, IFERROR( IF(MATCH( $E1397, 顎音化聲母!$H$9:$H$37, 0), TRUE, FALSE), FALSE), "")</f>
        <v/>
      </c>
      <c r="AX1397" s="301" t="str">
        <f t="array" ref="AX1397">IF( AND($AV1397, $AW1397), INDEX(顎音化聲母資料表, MATCH( $D1397 &amp; $E1397, 顎音化聲母!$L$5:$L$136, 0), 3), "")</f>
        <v/>
      </c>
      <c r="AY1397" s="301" t="e">
        <f t="shared" si="549"/>
        <v>#REF!</v>
      </c>
      <c r="AZ1397" s="362" t="e">
        <f t="array" ref="AZ1397">IF($AY1397="", "", IF( $AX1397&lt;&gt;"", $AX1397,INDEX(聲母資料表, $AY1397, $AZ$5)))</f>
        <v>#REF!</v>
      </c>
      <c r="BA1397" s="362" t="e">
        <f t="array" ref="BA1397">IF($X1397, "", INDEX(方音八音反切資料表, $AE1397, $AJ1397))</f>
        <v>#REF!</v>
      </c>
    </row>
    <row r="1398" spans="2:53">
      <c r="B1398" s="307">
        <f t="shared" si="531"/>
        <v>1391</v>
      </c>
      <c r="C1398" s="404" t="e">
        <f>MID(#REF!, B1398, 1)</f>
        <v>#REF!</v>
      </c>
      <c r="D1398" s="312"/>
      <c r="E1398" s="312"/>
      <c r="F1398" s="296"/>
      <c r="G1398" s="418" t="e">
        <f t="shared" si="532"/>
        <v>#REF!</v>
      </c>
      <c r="H1398" s="269" t="e" cm="1">
        <f t="array" ref="H1398">IF( OR($U1398, NOT($V1398), $X1398), "",  $AF1398 &amp; INDEX(中文數值資料表, $AJ1398, 2) &amp; $AC1398)</f>
        <v>#REF!</v>
      </c>
      <c r="I1398" s="332" t="e">
        <f t="shared" si="533"/>
        <v>#REF!</v>
      </c>
      <c r="J1398" s="333" t="e">
        <f t="shared" si="534"/>
        <v>#REF!</v>
      </c>
      <c r="K1398" s="334" t="e">
        <f t="shared" si="535"/>
        <v>#REF!</v>
      </c>
      <c r="L1398" s="335" t="e">
        <f t="shared" si="536"/>
        <v>#REF!</v>
      </c>
      <c r="M1398" s="270" t="e">
        <f t="shared" ca="1" si="537"/>
        <v>#REF!</v>
      </c>
      <c r="N1398" s="270" t="e">
        <f t="shared" ca="1" si="538"/>
        <v>#REF!</v>
      </c>
      <c r="O1398" s="270" t="e">
        <f t="shared" ca="1" si="539"/>
        <v>#REF!</v>
      </c>
      <c r="P1398" s="270" t="e">
        <f t="shared" ca="1" si="554"/>
        <v>#REF!</v>
      </c>
      <c r="Q1398" s="270" t="e">
        <f t="shared" ca="1" si="554"/>
        <v>#REF!</v>
      </c>
      <c r="R1398" s="271" t="e">
        <f t="shared" ca="1" si="540"/>
        <v>#REF!</v>
      </c>
      <c r="S1398" s="271" t="e">
        <f t="shared" ca="1" si="541"/>
        <v>#REF!</v>
      </c>
      <c r="T1398" s="244"/>
      <c r="U1398" s="272" t="b">
        <f t="shared" si="542"/>
        <v>0</v>
      </c>
      <c r="V1398" s="272" t="e">
        <f t="shared" si="543"/>
        <v>#REF!</v>
      </c>
      <c r="W1398" s="272" t="e">
        <f t="shared" si="551"/>
        <v>#REF!</v>
      </c>
      <c r="X1398" s="272" t="e">
        <f t="shared" si="544"/>
        <v>#REF!</v>
      </c>
      <c r="Y1398" s="272" t="e">
        <f t="shared" si="545"/>
        <v>#REF!</v>
      </c>
      <c r="Z1398" s="298"/>
      <c r="AA1398" s="305" t="e">
        <f t="shared" si="546"/>
        <v>#REF!</v>
      </c>
      <c r="AB1398" s="301" t="e" cm="1">
        <f t="array" ref="AB1398">IF( $AA1398="", "", INDEX(聲母資料表, $AA1398, AB$5))</f>
        <v>#REF!</v>
      </c>
      <c r="AC1398" s="301" t="e" cm="1">
        <f t="array" ref="AC1398">IF( $AA1398="", "", INDEX(聲母資料表, $AA1398, AC$5))</f>
        <v>#REF!</v>
      </c>
      <c r="AD1398" s="305" t="e">
        <f t="shared" si="547"/>
        <v>#REF!</v>
      </c>
      <c r="AE1398" s="301" t="e" cm="1">
        <f t="array" ref="AE1398">IF( $X1398, "", INDEX(韻母資料表, AD1398, AE$5))</f>
        <v>#REF!</v>
      </c>
      <c r="AF1398" s="301" t="e" cm="1">
        <f t="array" ref="AF1398">IF( $X1398, "", INDEX(韻母資料表, AE1398, AF$5))</f>
        <v>#REF!</v>
      </c>
      <c r="AG1398" s="298"/>
      <c r="AH1398" s="301" t="e">
        <f t="array" ref="AH1398">IF( $X1398, "", IF( INDEX(韻母資料表, AD1398, $AH$5) = "入聲", TRUE, FALSE) )</f>
        <v>#REF!</v>
      </c>
      <c r="AI1398" s="302" t="e">
        <f t="shared" si="548"/>
        <v>#REF!</v>
      </c>
      <c r="AJ1398" s="302" t="e">
        <f t="shared" si="552"/>
        <v>#REF!</v>
      </c>
      <c r="AK1398" s="362" t="e">
        <f t="array" ref="AK1398">IF( $X1398, "", INDEX(韻母資料表, $AD1398, $AK$5))</f>
        <v>#REF!</v>
      </c>
      <c r="AL1398" s="362" t="e">
        <f t="array" ref="AL1398">IF($X1398, "", INDEX(白話字韻母八聲調資料表, $AE1398, $AJ1398))</f>
        <v>#REF!</v>
      </c>
      <c r="AM1398" s="298"/>
      <c r="AN1398" s="362" t="e" cm="1">
        <f t="array" ref="AN1398">IF($W1398, "", INDEX(聲母資料表, $AA1398, AN$5))</f>
        <v>#REF!</v>
      </c>
      <c r="AO1398" s="367" t="e" cm="1">
        <f t="array" ref="AO1398">IF($X1398, "", INDEX(韻母資料表, $AD1398, AO$5))</f>
        <v>#REF!</v>
      </c>
      <c r="AP1398" s="362" t="e" cm="1">
        <f t="array" ref="AP1398">IF($X1398, "", INDEX(台羅韻母八聲調資料表, $AE1398, $F1398))</f>
        <v>#REF!</v>
      </c>
      <c r="AQ1398" s="298"/>
      <c r="AR1398" s="302" t="e">
        <f t="array" ref="AR1398">IF($W1398, "", INDEX(聲母資料表, $AA1398, $AR$5))</f>
        <v>#REF!</v>
      </c>
      <c r="AS1398" s="303" t="e">
        <f t="array" ref="AS1398">IF($X1398, "", INDEX(韻母資料表, $AD1398, $AS$5))</f>
        <v>#REF!</v>
      </c>
      <c r="AT1398" s="302" t="e">
        <f t="array" ref="AT1398">IF($X1398, "", INDEX(閩拼韻母八聲調資料表, $AE1398, $AJ1398))</f>
        <v>#REF!</v>
      </c>
      <c r="AV1398" s="301" t="b">
        <f t="shared" si="550"/>
        <v>0</v>
      </c>
      <c r="AW1398" s="301" t="str">
        <f>IF( $AV1398, IFERROR( IF(MATCH( $E1398, 顎音化聲母!$H$9:$H$37, 0), TRUE, FALSE), FALSE), "")</f>
        <v/>
      </c>
      <c r="AX1398" s="301" t="str">
        <f t="array" ref="AX1398">IF( AND($AV1398, $AW1398), INDEX(顎音化聲母資料表, MATCH( $D1398 &amp; $E1398, 顎音化聲母!$L$5:$L$136, 0), 3), "")</f>
        <v/>
      </c>
      <c r="AY1398" s="301" t="e">
        <f t="shared" si="549"/>
        <v>#REF!</v>
      </c>
      <c r="AZ1398" s="362" t="e">
        <f t="array" ref="AZ1398">IF($AY1398="", "", IF( $AX1398&lt;&gt;"", $AX1398,INDEX(聲母資料表, $AY1398, $AZ$5)))</f>
        <v>#REF!</v>
      </c>
      <c r="BA1398" s="362" t="e">
        <f t="array" ref="BA1398">IF($X1398, "", INDEX(方音八音反切資料表, $AE1398, $AJ1398))</f>
        <v>#REF!</v>
      </c>
    </row>
    <row r="1399" spans="2:53">
      <c r="B1399" s="307">
        <f t="shared" si="531"/>
        <v>1392</v>
      </c>
      <c r="C1399" s="404" t="e">
        <f>MID(#REF!, B1399, 1)</f>
        <v>#REF!</v>
      </c>
      <c r="D1399" s="312"/>
      <c r="E1399" s="312"/>
      <c r="F1399" s="296"/>
      <c r="G1399" s="418" t="e">
        <f t="shared" si="532"/>
        <v>#REF!</v>
      </c>
      <c r="H1399" s="269" t="e" cm="1">
        <f t="array" ref="H1399">IF( OR($U1399, NOT($V1399), $X1399), "",  $AF1399 &amp; INDEX(中文數值資料表, $AJ1399, 2) &amp; $AC1399)</f>
        <v>#REF!</v>
      </c>
      <c r="I1399" s="332" t="e">
        <f t="shared" si="533"/>
        <v>#REF!</v>
      </c>
      <c r="J1399" s="333" t="e">
        <f t="shared" si="534"/>
        <v>#REF!</v>
      </c>
      <c r="K1399" s="334" t="e">
        <f t="shared" si="535"/>
        <v>#REF!</v>
      </c>
      <c r="L1399" s="335" t="e">
        <f t="shared" si="536"/>
        <v>#REF!</v>
      </c>
      <c r="M1399" s="270" t="e">
        <f t="shared" ca="1" si="537"/>
        <v>#REF!</v>
      </c>
      <c r="N1399" s="270" t="e">
        <f t="shared" ca="1" si="538"/>
        <v>#REF!</v>
      </c>
      <c r="O1399" s="270" t="e">
        <f t="shared" ca="1" si="539"/>
        <v>#REF!</v>
      </c>
      <c r="P1399" s="270" t="e">
        <f t="shared" ca="1" si="554"/>
        <v>#REF!</v>
      </c>
      <c r="Q1399" s="270" t="e">
        <f t="shared" ca="1" si="554"/>
        <v>#REF!</v>
      </c>
      <c r="R1399" s="271" t="e">
        <f t="shared" ca="1" si="540"/>
        <v>#REF!</v>
      </c>
      <c r="S1399" s="271" t="e">
        <f t="shared" ca="1" si="541"/>
        <v>#REF!</v>
      </c>
      <c r="T1399" s="244"/>
      <c r="U1399" s="272" t="b">
        <f t="shared" si="542"/>
        <v>0</v>
      </c>
      <c r="V1399" s="272" t="e">
        <f t="shared" si="543"/>
        <v>#REF!</v>
      </c>
      <c r="W1399" s="272" t="e">
        <f t="shared" si="551"/>
        <v>#REF!</v>
      </c>
      <c r="X1399" s="272" t="e">
        <f t="shared" si="544"/>
        <v>#REF!</v>
      </c>
      <c r="Y1399" s="272" t="e">
        <f t="shared" si="545"/>
        <v>#REF!</v>
      </c>
      <c r="Z1399" s="298"/>
      <c r="AA1399" s="305" t="e">
        <f t="shared" si="546"/>
        <v>#REF!</v>
      </c>
      <c r="AB1399" s="301" t="e" cm="1">
        <f t="array" ref="AB1399">IF( $AA1399="", "", INDEX(聲母資料表, $AA1399, AB$5))</f>
        <v>#REF!</v>
      </c>
      <c r="AC1399" s="301" t="e" cm="1">
        <f t="array" ref="AC1399">IF( $AA1399="", "", INDEX(聲母資料表, $AA1399, AC$5))</f>
        <v>#REF!</v>
      </c>
      <c r="AD1399" s="305" t="e">
        <f t="shared" si="547"/>
        <v>#REF!</v>
      </c>
      <c r="AE1399" s="301" t="e" cm="1">
        <f t="array" ref="AE1399">IF( $X1399, "", INDEX(韻母資料表, AD1399, AE$5))</f>
        <v>#REF!</v>
      </c>
      <c r="AF1399" s="301" t="e" cm="1">
        <f t="array" ref="AF1399">IF( $X1399, "", INDEX(韻母資料表, AE1399, AF$5))</f>
        <v>#REF!</v>
      </c>
      <c r="AG1399" s="298"/>
      <c r="AH1399" s="301" t="e">
        <f t="array" ref="AH1399">IF( $X1399, "", IF( INDEX(韻母資料表, AD1399, $AH$5) = "入聲", TRUE, FALSE) )</f>
        <v>#REF!</v>
      </c>
      <c r="AI1399" s="302" t="e">
        <f t="shared" si="548"/>
        <v>#REF!</v>
      </c>
      <c r="AJ1399" s="302" t="e">
        <f t="shared" si="552"/>
        <v>#REF!</v>
      </c>
      <c r="AK1399" s="362" t="e">
        <f t="array" ref="AK1399">IF( $X1399, "", INDEX(韻母資料表, $AD1399, $AK$5))</f>
        <v>#REF!</v>
      </c>
      <c r="AL1399" s="362" t="e">
        <f t="array" ref="AL1399">IF($X1399, "", INDEX(白話字韻母八聲調資料表, $AE1399, $AJ1399))</f>
        <v>#REF!</v>
      </c>
      <c r="AM1399" s="298"/>
      <c r="AN1399" s="362" t="e" cm="1">
        <f t="array" ref="AN1399">IF($W1399, "", INDEX(聲母資料表, $AA1399, AN$5))</f>
        <v>#REF!</v>
      </c>
      <c r="AO1399" s="367" t="e" cm="1">
        <f t="array" ref="AO1399">IF($X1399, "", INDEX(韻母資料表, $AD1399, AO$5))</f>
        <v>#REF!</v>
      </c>
      <c r="AP1399" s="362" t="e" cm="1">
        <f t="array" ref="AP1399">IF($X1399, "", INDEX(台羅韻母八聲調資料表, $AE1399, $F1399))</f>
        <v>#REF!</v>
      </c>
      <c r="AQ1399" s="298"/>
      <c r="AR1399" s="302" t="e">
        <f t="array" ref="AR1399">IF($W1399, "", INDEX(聲母資料表, $AA1399, $AR$5))</f>
        <v>#REF!</v>
      </c>
      <c r="AS1399" s="303" t="e">
        <f t="array" ref="AS1399">IF($X1399, "", INDEX(韻母資料表, $AD1399, $AS$5))</f>
        <v>#REF!</v>
      </c>
      <c r="AT1399" s="302" t="e">
        <f t="array" ref="AT1399">IF($X1399, "", INDEX(閩拼韻母八聲調資料表, $AE1399, $AJ1399))</f>
        <v>#REF!</v>
      </c>
      <c r="AV1399" s="301" t="b">
        <f t="shared" si="550"/>
        <v>0</v>
      </c>
      <c r="AW1399" s="301" t="str">
        <f>IF( $AV1399, IFERROR( IF(MATCH( $E1399, 顎音化聲母!$H$9:$H$37, 0), TRUE, FALSE), FALSE), "")</f>
        <v/>
      </c>
      <c r="AX1399" s="301" t="str">
        <f t="array" ref="AX1399">IF( AND($AV1399, $AW1399), INDEX(顎音化聲母資料表, MATCH( $D1399 &amp; $E1399, 顎音化聲母!$L$5:$L$136, 0), 3), "")</f>
        <v/>
      </c>
      <c r="AY1399" s="301" t="e">
        <f t="shared" si="549"/>
        <v>#REF!</v>
      </c>
      <c r="AZ1399" s="362" t="e">
        <f t="array" ref="AZ1399">IF($AY1399="", "", IF( $AX1399&lt;&gt;"", $AX1399,INDEX(聲母資料表, $AY1399, $AZ$5)))</f>
        <v>#REF!</v>
      </c>
      <c r="BA1399" s="362" t="e">
        <f t="array" ref="BA1399">IF($X1399, "", INDEX(方音八音反切資料表, $AE1399, $AJ1399))</f>
        <v>#REF!</v>
      </c>
    </row>
    <row r="1400" spans="2:53">
      <c r="B1400" s="307">
        <f t="shared" si="531"/>
        <v>1393</v>
      </c>
      <c r="C1400" s="404" t="e">
        <f>MID(#REF!, B1400, 1)</f>
        <v>#REF!</v>
      </c>
      <c r="D1400" s="312"/>
      <c r="E1400" s="312"/>
      <c r="F1400" s="296"/>
      <c r="G1400" s="418" t="e">
        <f t="shared" si="532"/>
        <v>#REF!</v>
      </c>
      <c r="H1400" s="269" t="e" cm="1">
        <f t="array" ref="H1400">IF( OR($U1400, NOT($V1400), $X1400), "",  $AF1400 &amp; INDEX(中文數值資料表, $AJ1400, 2) &amp; $AC1400)</f>
        <v>#REF!</v>
      </c>
      <c r="I1400" s="332" t="e">
        <f t="shared" si="533"/>
        <v>#REF!</v>
      </c>
      <c r="J1400" s="333" t="e">
        <f t="shared" si="534"/>
        <v>#REF!</v>
      </c>
      <c r="K1400" s="334" t="e">
        <f t="shared" si="535"/>
        <v>#REF!</v>
      </c>
      <c r="L1400" s="335" t="e">
        <f t="shared" si="536"/>
        <v>#REF!</v>
      </c>
      <c r="M1400" s="270" t="e">
        <f t="shared" ca="1" si="537"/>
        <v>#REF!</v>
      </c>
      <c r="N1400" s="270" t="e">
        <f t="shared" ca="1" si="538"/>
        <v>#REF!</v>
      </c>
      <c r="O1400" s="270" t="e">
        <f t="shared" ca="1" si="539"/>
        <v>#REF!</v>
      </c>
      <c r="P1400" s="270" t="e">
        <f t="shared" ca="1" si="554"/>
        <v>#REF!</v>
      </c>
      <c r="Q1400" s="270" t="e">
        <f t="shared" ca="1" si="554"/>
        <v>#REF!</v>
      </c>
      <c r="R1400" s="271" t="e">
        <f t="shared" ca="1" si="540"/>
        <v>#REF!</v>
      </c>
      <c r="S1400" s="271" t="e">
        <f t="shared" ca="1" si="541"/>
        <v>#REF!</v>
      </c>
      <c r="T1400" s="244"/>
      <c r="U1400" s="272" t="b">
        <f t="shared" si="542"/>
        <v>0</v>
      </c>
      <c r="V1400" s="272" t="e">
        <f t="shared" si="543"/>
        <v>#REF!</v>
      </c>
      <c r="W1400" s="272" t="e">
        <f t="shared" si="551"/>
        <v>#REF!</v>
      </c>
      <c r="X1400" s="272" t="e">
        <f t="shared" si="544"/>
        <v>#REF!</v>
      </c>
      <c r="Y1400" s="272" t="e">
        <f t="shared" si="545"/>
        <v>#REF!</v>
      </c>
      <c r="Z1400" s="298"/>
      <c r="AA1400" s="305" t="e">
        <f t="shared" si="546"/>
        <v>#REF!</v>
      </c>
      <c r="AB1400" s="301" t="e" cm="1">
        <f t="array" ref="AB1400">IF( $AA1400="", "", INDEX(聲母資料表, $AA1400, AB$5))</f>
        <v>#REF!</v>
      </c>
      <c r="AC1400" s="301" t="e" cm="1">
        <f t="array" ref="AC1400">IF( $AA1400="", "", INDEX(聲母資料表, $AA1400, AC$5))</f>
        <v>#REF!</v>
      </c>
      <c r="AD1400" s="305" t="e">
        <f t="shared" si="547"/>
        <v>#REF!</v>
      </c>
      <c r="AE1400" s="301" t="e" cm="1">
        <f t="array" ref="AE1400">IF( $X1400, "", INDEX(韻母資料表, AD1400, AE$5))</f>
        <v>#REF!</v>
      </c>
      <c r="AF1400" s="301" t="e" cm="1">
        <f t="array" ref="AF1400">IF( $X1400, "", INDEX(韻母資料表, AE1400, AF$5))</f>
        <v>#REF!</v>
      </c>
      <c r="AG1400" s="298"/>
      <c r="AH1400" s="301" t="e">
        <f t="array" ref="AH1400">IF( $X1400, "", IF( INDEX(韻母資料表, AD1400, $AH$5) = "入聲", TRUE, FALSE) )</f>
        <v>#REF!</v>
      </c>
      <c r="AI1400" s="302" t="e">
        <f t="shared" si="548"/>
        <v>#REF!</v>
      </c>
      <c r="AJ1400" s="302" t="e">
        <f t="shared" si="552"/>
        <v>#REF!</v>
      </c>
      <c r="AK1400" s="362" t="e">
        <f t="array" ref="AK1400">IF( $X1400, "", INDEX(韻母資料表, $AD1400, $AK$5))</f>
        <v>#REF!</v>
      </c>
      <c r="AL1400" s="362" t="e">
        <f t="array" ref="AL1400">IF($X1400, "", INDEX(白話字韻母八聲調資料表, $AE1400, $AJ1400))</f>
        <v>#REF!</v>
      </c>
      <c r="AM1400" s="298"/>
      <c r="AN1400" s="362" t="e" cm="1">
        <f t="array" ref="AN1400">IF($W1400, "", INDEX(聲母資料表, $AA1400, AN$5))</f>
        <v>#REF!</v>
      </c>
      <c r="AO1400" s="367" t="e" cm="1">
        <f t="array" ref="AO1400">IF($X1400, "", INDEX(韻母資料表, $AD1400, AO$5))</f>
        <v>#REF!</v>
      </c>
      <c r="AP1400" s="362" t="e" cm="1">
        <f t="array" ref="AP1400">IF($X1400, "", INDEX(台羅韻母八聲調資料表, $AE1400, $F1400))</f>
        <v>#REF!</v>
      </c>
      <c r="AQ1400" s="298"/>
      <c r="AR1400" s="302" t="e">
        <f t="array" ref="AR1400">IF($W1400, "", INDEX(聲母資料表, $AA1400, $AR$5))</f>
        <v>#REF!</v>
      </c>
      <c r="AS1400" s="303" t="e">
        <f t="array" ref="AS1400">IF($X1400, "", INDEX(韻母資料表, $AD1400, $AS$5))</f>
        <v>#REF!</v>
      </c>
      <c r="AT1400" s="302" t="e">
        <f t="array" ref="AT1400">IF($X1400, "", INDEX(閩拼韻母八聲調資料表, $AE1400, $AJ1400))</f>
        <v>#REF!</v>
      </c>
      <c r="AV1400" s="301" t="b">
        <f t="shared" si="550"/>
        <v>0</v>
      </c>
      <c r="AW1400" s="301" t="str">
        <f>IF( $AV1400, IFERROR( IF(MATCH( $E1400, 顎音化聲母!$H$9:$H$37, 0), TRUE, FALSE), FALSE), "")</f>
        <v/>
      </c>
      <c r="AX1400" s="301" t="str">
        <f t="array" ref="AX1400">IF( AND($AV1400, $AW1400), INDEX(顎音化聲母資料表, MATCH( $D1400 &amp; $E1400, 顎音化聲母!$L$5:$L$136, 0), 3), "")</f>
        <v/>
      </c>
      <c r="AY1400" s="301" t="e">
        <f t="shared" si="549"/>
        <v>#REF!</v>
      </c>
      <c r="AZ1400" s="362" t="e">
        <f t="array" ref="AZ1400">IF($AY1400="", "", IF( $AX1400&lt;&gt;"", $AX1400,INDEX(聲母資料表, $AY1400, $AZ$5)))</f>
        <v>#REF!</v>
      </c>
      <c r="BA1400" s="362" t="e">
        <f t="array" ref="BA1400">IF($X1400, "", INDEX(方音八音反切資料表, $AE1400, $AJ1400))</f>
        <v>#REF!</v>
      </c>
    </row>
    <row r="1401" spans="2:53">
      <c r="B1401" s="307">
        <f t="shared" si="531"/>
        <v>1394</v>
      </c>
      <c r="C1401" s="404" t="e">
        <f>MID(#REF!, B1401, 1)</f>
        <v>#REF!</v>
      </c>
      <c r="D1401" s="312"/>
      <c r="E1401" s="312"/>
      <c r="F1401" s="296"/>
      <c r="G1401" s="418" t="e">
        <f t="shared" si="532"/>
        <v>#REF!</v>
      </c>
      <c r="H1401" s="269" t="e" cm="1">
        <f t="array" ref="H1401">IF( OR($U1401, NOT($V1401), $X1401), "",  $AF1401 &amp; INDEX(中文數值資料表, $AJ1401, 2) &amp; $AC1401)</f>
        <v>#REF!</v>
      </c>
      <c r="I1401" s="332" t="e">
        <f t="shared" si="533"/>
        <v>#REF!</v>
      </c>
      <c r="J1401" s="333" t="e">
        <f t="shared" si="534"/>
        <v>#REF!</v>
      </c>
      <c r="K1401" s="334" t="e">
        <f t="shared" si="535"/>
        <v>#REF!</v>
      </c>
      <c r="L1401" s="335" t="e">
        <f t="shared" si="536"/>
        <v>#REF!</v>
      </c>
      <c r="M1401" s="270" t="e">
        <f t="shared" ca="1" si="537"/>
        <v>#REF!</v>
      </c>
      <c r="N1401" s="270" t="e">
        <f t="shared" ca="1" si="538"/>
        <v>#REF!</v>
      </c>
      <c r="O1401" s="270" t="e">
        <f t="shared" ca="1" si="539"/>
        <v>#REF!</v>
      </c>
      <c r="P1401" s="270" t="e">
        <f t="shared" ca="1" si="554"/>
        <v>#REF!</v>
      </c>
      <c r="Q1401" s="270" t="e">
        <f t="shared" ca="1" si="554"/>
        <v>#REF!</v>
      </c>
      <c r="R1401" s="271" t="e">
        <f t="shared" ca="1" si="540"/>
        <v>#REF!</v>
      </c>
      <c r="S1401" s="271" t="e">
        <f t="shared" ca="1" si="541"/>
        <v>#REF!</v>
      </c>
      <c r="T1401" s="244"/>
      <c r="U1401" s="272" t="b">
        <f t="shared" si="542"/>
        <v>0</v>
      </c>
      <c r="V1401" s="272" t="e">
        <f t="shared" si="543"/>
        <v>#REF!</v>
      </c>
      <c r="W1401" s="272" t="e">
        <f t="shared" si="551"/>
        <v>#REF!</v>
      </c>
      <c r="X1401" s="272" t="e">
        <f t="shared" si="544"/>
        <v>#REF!</v>
      </c>
      <c r="Y1401" s="272" t="e">
        <f t="shared" si="545"/>
        <v>#REF!</v>
      </c>
      <c r="Z1401" s="298"/>
      <c r="AA1401" s="305" t="e">
        <f t="shared" si="546"/>
        <v>#REF!</v>
      </c>
      <c r="AB1401" s="301" t="e" cm="1">
        <f t="array" ref="AB1401">IF( $AA1401="", "", INDEX(聲母資料表, $AA1401, AB$5))</f>
        <v>#REF!</v>
      </c>
      <c r="AC1401" s="301" t="e" cm="1">
        <f t="array" ref="AC1401">IF( $AA1401="", "", INDEX(聲母資料表, $AA1401, AC$5))</f>
        <v>#REF!</v>
      </c>
      <c r="AD1401" s="305" t="e">
        <f t="shared" si="547"/>
        <v>#REF!</v>
      </c>
      <c r="AE1401" s="301" t="e" cm="1">
        <f t="array" ref="AE1401">IF( $X1401, "", INDEX(韻母資料表, AD1401, AE$5))</f>
        <v>#REF!</v>
      </c>
      <c r="AF1401" s="301" t="e" cm="1">
        <f t="array" ref="AF1401">IF( $X1401, "", INDEX(韻母資料表, AE1401, AF$5))</f>
        <v>#REF!</v>
      </c>
      <c r="AG1401" s="298"/>
      <c r="AH1401" s="301" t="e">
        <f t="array" ref="AH1401">IF( $X1401, "", IF( INDEX(韻母資料表, AD1401, $AH$5) = "入聲", TRUE, FALSE) )</f>
        <v>#REF!</v>
      </c>
      <c r="AI1401" s="302" t="e">
        <f t="shared" si="548"/>
        <v>#REF!</v>
      </c>
      <c r="AJ1401" s="302" t="e">
        <f t="shared" si="552"/>
        <v>#REF!</v>
      </c>
      <c r="AK1401" s="362" t="e">
        <f t="array" ref="AK1401">IF( $X1401, "", INDEX(韻母資料表, $AD1401, $AK$5))</f>
        <v>#REF!</v>
      </c>
      <c r="AL1401" s="362" t="e">
        <f t="array" ref="AL1401">IF($X1401, "", INDEX(白話字韻母八聲調資料表, $AE1401, $AJ1401))</f>
        <v>#REF!</v>
      </c>
      <c r="AM1401" s="298"/>
      <c r="AN1401" s="362" t="e" cm="1">
        <f t="array" ref="AN1401">IF($W1401, "", INDEX(聲母資料表, $AA1401, AN$5))</f>
        <v>#REF!</v>
      </c>
      <c r="AO1401" s="367" t="e" cm="1">
        <f t="array" ref="AO1401">IF($X1401, "", INDEX(韻母資料表, $AD1401, AO$5))</f>
        <v>#REF!</v>
      </c>
      <c r="AP1401" s="362" t="e" cm="1">
        <f t="array" ref="AP1401">IF($X1401, "", INDEX(台羅韻母八聲調資料表, $AE1401, $F1401))</f>
        <v>#REF!</v>
      </c>
      <c r="AQ1401" s="298"/>
      <c r="AR1401" s="302" t="e">
        <f t="array" ref="AR1401">IF($W1401, "", INDEX(聲母資料表, $AA1401, $AR$5))</f>
        <v>#REF!</v>
      </c>
      <c r="AS1401" s="303" t="e">
        <f t="array" ref="AS1401">IF($X1401, "", INDEX(韻母資料表, $AD1401, $AS$5))</f>
        <v>#REF!</v>
      </c>
      <c r="AT1401" s="302" t="e">
        <f t="array" ref="AT1401">IF($X1401, "", INDEX(閩拼韻母八聲調資料表, $AE1401, $AJ1401))</f>
        <v>#REF!</v>
      </c>
      <c r="AV1401" s="301" t="b">
        <f t="shared" si="550"/>
        <v>0</v>
      </c>
      <c r="AW1401" s="301" t="str">
        <f>IF( $AV1401, IFERROR( IF(MATCH( $E1401, 顎音化聲母!$H$9:$H$37, 0), TRUE, FALSE), FALSE), "")</f>
        <v/>
      </c>
      <c r="AX1401" s="301" t="str">
        <f t="array" ref="AX1401">IF( AND($AV1401, $AW1401), INDEX(顎音化聲母資料表, MATCH( $D1401 &amp; $E1401, 顎音化聲母!$L$5:$L$136, 0), 3), "")</f>
        <v/>
      </c>
      <c r="AY1401" s="301" t="e">
        <f t="shared" si="549"/>
        <v>#REF!</v>
      </c>
      <c r="AZ1401" s="362" t="e">
        <f t="array" ref="AZ1401">IF($AY1401="", "", IF( $AX1401&lt;&gt;"", $AX1401,INDEX(聲母資料表, $AY1401, $AZ$5)))</f>
        <v>#REF!</v>
      </c>
      <c r="BA1401" s="362" t="e">
        <f t="array" ref="BA1401">IF($X1401, "", INDEX(方音八音反切資料表, $AE1401, $AJ1401))</f>
        <v>#REF!</v>
      </c>
    </row>
    <row r="1402" spans="2:53">
      <c r="B1402" s="307">
        <f t="shared" si="531"/>
        <v>1395</v>
      </c>
      <c r="C1402" s="404" t="e">
        <f>MID(#REF!, B1402, 1)</f>
        <v>#REF!</v>
      </c>
      <c r="D1402" s="312"/>
      <c r="E1402" s="312"/>
      <c r="F1402" s="296"/>
      <c r="G1402" s="418" t="e">
        <f t="shared" si="532"/>
        <v>#REF!</v>
      </c>
      <c r="H1402" s="269" t="e" cm="1">
        <f t="array" ref="H1402">IF( OR($U1402, NOT($V1402), $X1402), "",  $AF1402 &amp; INDEX(中文數值資料表, $AJ1402, 2) &amp; $AC1402)</f>
        <v>#REF!</v>
      </c>
      <c r="I1402" s="332" t="e">
        <f t="shared" si="533"/>
        <v>#REF!</v>
      </c>
      <c r="J1402" s="333" t="e">
        <f t="shared" si="534"/>
        <v>#REF!</v>
      </c>
      <c r="K1402" s="334" t="e">
        <f t="shared" si="535"/>
        <v>#REF!</v>
      </c>
      <c r="L1402" s="335" t="e">
        <f t="shared" si="536"/>
        <v>#REF!</v>
      </c>
      <c r="M1402" s="270" t="e">
        <f t="shared" ca="1" si="537"/>
        <v>#REF!</v>
      </c>
      <c r="N1402" s="270" t="e">
        <f t="shared" ca="1" si="538"/>
        <v>#REF!</v>
      </c>
      <c r="O1402" s="270" t="e">
        <f t="shared" ca="1" si="539"/>
        <v>#REF!</v>
      </c>
      <c r="P1402" s="270" t="e">
        <f t="shared" ca="1" si="554"/>
        <v>#REF!</v>
      </c>
      <c r="Q1402" s="270" t="e">
        <f t="shared" ca="1" si="554"/>
        <v>#REF!</v>
      </c>
      <c r="R1402" s="271" t="e">
        <f t="shared" ca="1" si="540"/>
        <v>#REF!</v>
      </c>
      <c r="S1402" s="271" t="e">
        <f t="shared" ca="1" si="541"/>
        <v>#REF!</v>
      </c>
      <c r="T1402" s="244"/>
      <c r="U1402" s="272" t="b">
        <f t="shared" si="542"/>
        <v>0</v>
      </c>
      <c r="V1402" s="272" t="e">
        <f t="shared" si="543"/>
        <v>#REF!</v>
      </c>
      <c r="W1402" s="272" t="e">
        <f t="shared" si="551"/>
        <v>#REF!</v>
      </c>
      <c r="X1402" s="272" t="e">
        <f t="shared" si="544"/>
        <v>#REF!</v>
      </c>
      <c r="Y1402" s="272" t="e">
        <f t="shared" si="545"/>
        <v>#REF!</v>
      </c>
      <c r="Z1402" s="298"/>
      <c r="AA1402" s="305" t="e">
        <f t="shared" si="546"/>
        <v>#REF!</v>
      </c>
      <c r="AB1402" s="301" t="e" cm="1">
        <f t="array" ref="AB1402">IF( $AA1402="", "", INDEX(聲母資料表, $AA1402, AB$5))</f>
        <v>#REF!</v>
      </c>
      <c r="AC1402" s="301" t="e" cm="1">
        <f t="array" ref="AC1402">IF( $AA1402="", "", INDEX(聲母資料表, $AA1402, AC$5))</f>
        <v>#REF!</v>
      </c>
      <c r="AD1402" s="305" t="e">
        <f t="shared" si="547"/>
        <v>#REF!</v>
      </c>
      <c r="AE1402" s="301" t="e" cm="1">
        <f t="array" ref="AE1402">IF( $X1402, "", INDEX(韻母資料表, AD1402, AE$5))</f>
        <v>#REF!</v>
      </c>
      <c r="AF1402" s="301" t="e" cm="1">
        <f t="array" ref="AF1402">IF( $X1402, "", INDEX(韻母資料表, AE1402, AF$5))</f>
        <v>#REF!</v>
      </c>
      <c r="AG1402" s="298"/>
      <c r="AH1402" s="301" t="e">
        <f t="array" ref="AH1402">IF( $X1402, "", IF( INDEX(韻母資料表, AD1402, $AH$5) = "入聲", TRUE, FALSE) )</f>
        <v>#REF!</v>
      </c>
      <c r="AI1402" s="302" t="e">
        <f t="shared" si="548"/>
        <v>#REF!</v>
      </c>
      <c r="AJ1402" s="302" t="e">
        <f t="shared" si="552"/>
        <v>#REF!</v>
      </c>
      <c r="AK1402" s="362" t="e">
        <f t="array" ref="AK1402">IF( $X1402, "", INDEX(韻母資料表, $AD1402, $AK$5))</f>
        <v>#REF!</v>
      </c>
      <c r="AL1402" s="362" t="e">
        <f t="array" ref="AL1402">IF($X1402, "", INDEX(白話字韻母八聲調資料表, $AE1402, $AJ1402))</f>
        <v>#REF!</v>
      </c>
      <c r="AM1402" s="298"/>
      <c r="AN1402" s="362" t="e" cm="1">
        <f t="array" ref="AN1402">IF($W1402, "", INDEX(聲母資料表, $AA1402, AN$5))</f>
        <v>#REF!</v>
      </c>
      <c r="AO1402" s="367" t="e" cm="1">
        <f t="array" ref="AO1402">IF($X1402, "", INDEX(韻母資料表, $AD1402, AO$5))</f>
        <v>#REF!</v>
      </c>
      <c r="AP1402" s="362" t="e" cm="1">
        <f t="array" ref="AP1402">IF($X1402, "", INDEX(台羅韻母八聲調資料表, $AE1402, $F1402))</f>
        <v>#REF!</v>
      </c>
      <c r="AQ1402" s="298"/>
      <c r="AR1402" s="302" t="e">
        <f t="array" ref="AR1402">IF($W1402, "", INDEX(聲母資料表, $AA1402, $AR$5))</f>
        <v>#REF!</v>
      </c>
      <c r="AS1402" s="303" t="e">
        <f t="array" ref="AS1402">IF($X1402, "", INDEX(韻母資料表, $AD1402, $AS$5))</f>
        <v>#REF!</v>
      </c>
      <c r="AT1402" s="302" t="e">
        <f t="array" ref="AT1402">IF($X1402, "", INDEX(閩拼韻母八聲調資料表, $AE1402, $AJ1402))</f>
        <v>#REF!</v>
      </c>
      <c r="AV1402" s="301" t="b">
        <f t="shared" si="550"/>
        <v>0</v>
      </c>
      <c r="AW1402" s="301" t="str">
        <f>IF( $AV1402, IFERROR( IF(MATCH( $E1402, 顎音化聲母!$H$9:$H$37, 0), TRUE, FALSE), FALSE), "")</f>
        <v/>
      </c>
      <c r="AX1402" s="301" t="str">
        <f t="array" ref="AX1402">IF( AND($AV1402, $AW1402), INDEX(顎音化聲母資料表, MATCH( $D1402 &amp; $E1402, 顎音化聲母!$L$5:$L$136, 0), 3), "")</f>
        <v/>
      </c>
      <c r="AY1402" s="301" t="e">
        <f t="shared" si="549"/>
        <v>#REF!</v>
      </c>
      <c r="AZ1402" s="362" t="e">
        <f t="array" ref="AZ1402">IF($AY1402="", "", IF( $AX1402&lt;&gt;"", $AX1402,INDEX(聲母資料表, $AY1402, $AZ$5)))</f>
        <v>#REF!</v>
      </c>
      <c r="BA1402" s="362" t="e">
        <f t="array" ref="BA1402">IF($X1402, "", INDEX(方音八音反切資料表, $AE1402, $AJ1402))</f>
        <v>#REF!</v>
      </c>
    </row>
    <row r="1403" spans="2:53">
      <c r="B1403" s="307">
        <f t="shared" si="531"/>
        <v>1396</v>
      </c>
      <c r="C1403" s="404" t="e">
        <f>MID(#REF!, B1403, 1)</f>
        <v>#REF!</v>
      </c>
      <c r="D1403" s="312"/>
      <c r="E1403" s="312"/>
      <c r="F1403" s="296"/>
      <c r="G1403" s="418" t="e">
        <f t="shared" si="532"/>
        <v>#REF!</v>
      </c>
      <c r="H1403" s="269" t="e" cm="1">
        <f t="array" ref="H1403">IF( OR($U1403, NOT($V1403), $X1403), "",  $AF1403 &amp; INDEX(中文數值資料表, $AJ1403, 2) &amp; $AC1403)</f>
        <v>#REF!</v>
      </c>
      <c r="I1403" s="332" t="e">
        <f t="shared" si="533"/>
        <v>#REF!</v>
      </c>
      <c r="J1403" s="333" t="e">
        <f t="shared" si="534"/>
        <v>#REF!</v>
      </c>
      <c r="K1403" s="334" t="e">
        <f t="shared" si="535"/>
        <v>#REF!</v>
      </c>
      <c r="L1403" s="335" t="e">
        <f t="shared" si="536"/>
        <v>#REF!</v>
      </c>
      <c r="M1403" s="270" t="e">
        <f t="shared" ca="1" si="537"/>
        <v>#REF!</v>
      </c>
      <c r="N1403" s="270" t="e">
        <f t="shared" ca="1" si="538"/>
        <v>#REF!</v>
      </c>
      <c r="O1403" s="270" t="e">
        <f t="shared" ca="1" si="539"/>
        <v>#REF!</v>
      </c>
      <c r="P1403" s="270" t="e">
        <f t="shared" ca="1" si="554"/>
        <v>#REF!</v>
      </c>
      <c r="Q1403" s="270" t="e">
        <f t="shared" ca="1" si="554"/>
        <v>#REF!</v>
      </c>
      <c r="R1403" s="271" t="e">
        <f t="shared" ca="1" si="540"/>
        <v>#REF!</v>
      </c>
      <c r="S1403" s="271" t="e">
        <f t="shared" ca="1" si="541"/>
        <v>#REF!</v>
      </c>
      <c r="T1403" s="244"/>
      <c r="U1403" s="272" t="b">
        <f t="shared" si="542"/>
        <v>0</v>
      </c>
      <c r="V1403" s="272" t="e">
        <f t="shared" si="543"/>
        <v>#REF!</v>
      </c>
      <c r="W1403" s="272" t="e">
        <f t="shared" si="551"/>
        <v>#REF!</v>
      </c>
      <c r="X1403" s="272" t="e">
        <f t="shared" si="544"/>
        <v>#REF!</v>
      </c>
      <c r="Y1403" s="272" t="e">
        <f t="shared" si="545"/>
        <v>#REF!</v>
      </c>
      <c r="Z1403" s="298"/>
      <c r="AA1403" s="305" t="e">
        <f t="shared" si="546"/>
        <v>#REF!</v>
      </c>
      <c r="AB1403" s="301" t="e" cm="1">
        <f t="array" ref="AB1403">IF( $AA1403="", "", INDEX(聲母資料表, $AA1403, AB$5))</f>
        <v>#REF!</v>
      </c>
      <c r="AC1403" s="301" t="e" cm="1">
        <f t="array" ref="AC1403">IF( $AA1403="", "", INDEX(聲母資料表, $AA1403, AC$5))</f>
        <v>#REF!</v>
      </c>
      <c r="AD1403" s="305" t="e">
        <f t="shared" si="547"/>
        <v>#REF!</v>
      </c>
      <c r="AE1403" s="301" t="e" cm="1">
        <f t="array" ref="AE1403">IF( $X1403, "", INDEX(韻母資料表, AD1403, AE$5))</f>
        <v>#REF!</v>
      </c>
      <c r="AF1403" s="301" t="e" cm="1">
        <f t="array" ref="AF1403">IF( $X1403, "", INDEX(韻母資料表, AE1403, AF$5))</f>
        <v>#REF!</v>
      </c>
      <c r="AG1403" s="298"/>
      <c r="AH1403" s="301" t="e">
        <f t="array" ref="AH1403">IF( $X1403, "", IF( INDEX(韻母資料表, AD1403, $AH$5) = "入聲", TRUE, FALSE) )</f>
        <v>#REF!</v>
      </c>
      <c r="AI1403" s="302" t="e">
        <f t="shared" si="548"/>
        <v>#REF!</v>
      </c>
      <c r="AJ1403" s="302" t="e">
        <f t="shared" si="552"/>
        <v>#REF!</v>
      </c>
      <c r="AK1403" s="362" t="e">
        <f t="array" ref="AK1403">IF( $X1403, "", INDEX(韻母資料表, $AD1403, $AK$5))</f>
        <v>#REF!</v>
      </c>
      <c r="AL1403" s="362" t="e">
        <f t="array" ref="AL1403">IF($X1403, "", INDEX(白話字韻母八聲調資料表, $AE1403, $AJ1403))</f>
        <v>#REF!</v>
      </c>
      <c r="AM1403" s="298"/>
      <c r="AN1403" s="362" t="e" cm="1">
        <f t="array" ref="AN1403">IF($W1403, "", INDEX(聲母資料表, $AA1403, AN$5))</f>
        <v>#REF!</v>
      </c>
      <c r="AO1403" s="367" t="e" cm="1">
        <f t="array" ref="AO1403">IF($X1403, "", INDEX(韻母資料表, $AD1403, AO$5))</f>
        <v>#REF!</v>
      </c>
      <c r="AP1403" s="362" t="e" cm="1">
        <f t="array" ref="AP1403">IF($X1403, "", INDEX(台羅韻母八聲調資料表, $AE1403, $F1403))</f>
        <v>#REF!</v>
      </c>
      <c r="AQ1403" s="298"/>
      <c r="AR1403" s="302" t="e">
        <f t="array" ref="AR1403">IF($W1403, "", INDEX(聲母資料表, $AA1403, $AR$5))</f>
        <v>#REF!</v>
      </c>
      <c r="AS1403" s="303" t="e">
        <f t="array" ref="AS1403">IF($X1403, "", INDEX(韻母資料表, $AD1403, $AS$5))</f>
        <v>#REF!</v>
      </c>
      <c r="AT1403" s="302" t="e">
        <f t="array" ref="AT1403">IF($X1403, "", INDEX(閩拼韻母八聲調資料表, $AE1403, $AJ1403))</f>
        <v>#REF!</v>
      </c>
      <c r="AV1403" s="301" t="b">
        <f t="shared" si="550"/>
        <v>0</v>
      </c>
      <c r="AW1403" s="301" t="str">
        <f>IF( $AV1403, IFERROR( IF(MATCH( $E1403, 顎音化聲母!$H$9:$H$37, 0), TRUE, FALSE), FALSE), "")</f>
        <v/>
      </c>
      <c r="AX1403" s="301" t="str">
        <f t="array" ref="AX1403">IF( AND($AV1403, $AW1403), INDEX(顎音化聲母資料表, MATCH( $D1403 &amp; $E1403, 顎音化聲母!$L$5:$L$136, 0), 3), "")</f>
        <v/>
      </c>
      <c r="AY1403" s="301" t="e">
        <f t="shared" si="549"/>
        <v>#REF!</v>
      </c>
      <c r="AZ1403" s="362" t="e">
        <f t="array" ref="AZ1403">IF($AY1403="", "", IF( $AX1403&lt;&gt;"", $AX1403,INDEX(聲母資料表, $AY1403, $AZ$5)))</f>
        <v>#REF!</v>
      </c>
      <c r="BA1403" s="362" t="e">
        <f t="array" ref="BA1403">IF($X1403, "", INDEX(方音八音反切資料表, $AE1403, $AJ1403))</f>
        <v>#REF!</v>
      </c>
    </row>
    <row r="1404" spans="2:53">
      <c r="B1404" s="307">
        <f t="shared" si="531"/>
        <v>1397</v>
      </c>
      <c r="C1404" s="404" t="e">
        <f>MID(#REF!, B1404, 1)</f>
        <v>#REF!</v>
      </c>
      <c r="D1404" s="312"/>
      <c r="E1404" s="312"/>
      <c r="F1404" s="296"/>
      <c r="G1404" s="418" t="e">
        <f t="shared" si="532"/>
        <v>#REF!</v>
      </c>
      <c r="H1404" s="269" t="e" cm="1">
        <f t="array" ref="H1404">IF( OR($U1404, NOT($V1404), $X1404), "",  $AF1404 &amp; INDEX(中文數值資料表, $AJ1404, 2) &amp; $AC1404)</f>
        <v>#REF!</v>
      </c>
      <c r="I1404" s="332" t="e">
        <f t="shared" si="533"/>
        <v>#REF!</v>
      </c>
      <c r="J1404" s="333" t="e">
        <f t="shared" si="534"/>
        <v>#REF!</v>
      </c>
      <c r="K1404" s="334" t="e">
        <f t="shared" si="535"/>
        <v>#REF!</v>
      </c>
      <c r="L1404" s="335" t="e">
        <f t="shared" si="536"/>
        <v>#REF!</v>
      </c>
      <c r="M1404" s="270" t="e">
        <f t="shared" ca="1" si="537"/>
        <v>#REF!</v>
      </c>
      <c r="N1404" s="270" t="e">
        <f t="shared" ca="1" si="538"/>
        <v>#REF!</v>
      </c>
      <c r="O1404" s="270" t="e">
        <f t="shared" ca="1" si="539"/>
        <v>#REF!</v>
      </c>
      <c r="P1404" s="270" t="e">
        <f t="shared" ca="1" si="554"/>
        <v>#REF!</v>
      </c>
      <c r="Q1404" s="270" t="e">
        <f t="shared" ca="1" si="554"/>
        <v>#REF!</v>
      </c>
      <c r="R1404" s="271" t="e">
        <f t="shared" ca="1" si="540"/>
        <v>#REF!</v>
      </c>
      <c r="S1404" s="271" t="e">
        <f t="shared" ca="1" si="541"/>
        <v>#REF!</v>
      </c>
      <c r="T1404" s="244"/>
      <c r="U1404" s="272" t="b">
        <f t="shared" si="542"/>
        <v>0</v>
      </c>
      <c r="V1404" s="272" t="e">
        <f t="shared" si="543"/>
        <v>#REF!</v>
      </c>
      <c r="W1404" s="272" t="e">
        <f t="shared" si="551"/>
        <v>#REF!</v>
      </c>
      <c r="X1404" s="272" t="e">
        <f t="shared" si="544"/>
        <v>#REF!</v>
      </c>
      <c r="Y1404" s="272" t="e">
        <f t="shared" si="545"/>
        <v>#REF!</v>
      </c>
      <c r="Z1404" s="298"/>
      <c r="AA1404" s="305" t="e">
        <f t="shared" si="546"/>
        <v>#REF!</v>
      </c>
      <c r="AB1404" s="301" t="e" cm="1">
        <f t="array" ref="AB1404">IF( $AA1404="", "", INDEX(聲母資料表, $AA1404, AB$5))</f>
        <v>#REF!</v>
      </c>
      <c r="AC1404" s="301" t="e" cm="1">
        <f t="array" ref="AC1404">IF( $AA1404="", "", INDEX(聲母資料表, $AA1404, AC$5))</f>
        <v>#REF!</v>
      </c>
      <c r="AD1404" s="305" t="e">
        <f t="shared" si="547"/>
        <v>#REF!</v>
      </c>
      <c r="AE1404" s="301" t="e" cm="1">
        <f t="array" ref="AE1404">IF( $X1404, "", INDEX(韻母資料表, AD1404, AE$5))</f>
        <v>#REF!</v>
      </c>
      <c r="AF1404" s="301" t="e" cm="1">
        <f t="array" ref="AF1404">IF( $X1404, "", INDEX(韻母資料表, AE1404, AF$5))</f>
        <v>#REF!</v>
      </c>
      <c r="AG1404" s="298"/>
      <c r="AH1404" s="301" t="e">
        <f t="array" ref="AH1404">IF( $X1404, "", IF( INDEX(韻母資料表, AD1404, $AH$5) = "入聲", TRUE, FALSE) )</f>
        <v>#REF!</v>
      </c>
      <c r="AI1404" s="302" t="e">
        <f t="shared" si="548"/>
        <v>#REF!</v>
      </c>
      <c r="AJ1404" s="302" t="e">
        <f t="shared" si="552"/>
        <v>#REF!</v>
      </c>
      <c r="AK1404" s="362" t="e">
        <f t="array" ref="AK1404">IF( $X1404, "", INDEX(韻母資料表, $AD1404, $AK$5))</f>
        <v>#REF!</v>
      </c>
      <c r="AL1404" s="362" t="e">
        <f t="array" ref="AL1404">IF($X1404, "", INDEX(白話字韻母八聲調資料表, $AE1404, $AJ1404))</f>
        <v>#REF!</v>
      </c>
      <c r="AM1404" s="298"/>
      <c r="AN1404" s="362" t="e" cm="1">
        <f t="array" ref="AN1404">IF($W1404, "", INDEX(聲母資料表, $AA1404, AN$5))</f>
        <v>#REF!</v>
      </c>
      <c r="AO1404" s="367" t="e" cm="1">
        <f t="array" ref="AO1404">IF($X1404, "", INDEX(韻母資料表, $AD1404, AO$5))</f>
        <v>#REF!</v>
      </c>
      <c r="AP1404" s="362" t="e" cm="1">
        <f t="array" ref="AP1404">IF($X1404, "", INDEX(台羅韻母八聲調資料表, $AE1404, $F1404))</f>
        <v>#REF!</v>
      </c>
      <c r="AQ1404" s="298"/>
      <c r="AR1404" s="302" t="e">
        <f t="array" ref="AR1404">IF($W1404, "", INDEX(聲母資料表, $AA1404, $AR$5))</f>
        <v>#REF!</v>
      </c>
      <c r="AS1404" s="303" t="e">
        <f t="array" ref="AS1404">IF($X1404, "", INDEX(韻母資料表, $AD1404, $AS$5))</f>
        <v>#REF!</v>
      </c>
      <c r="AT1404" s="302" t="e">
        <f t="array" ref="AT1404">IF($X1404, "", INDEX(閩拼韻母八聲調資料表, $AE1404, $AJ1404))</f>
        <v>#REF!</v>
      </c>
      <c r="AV1404" s="301" t="b">
        <f t="shared" si="550"/>
        <v>0</v>
      </c>
      <c r="AW1404" s="301" t="str">
        <f>IF( $AV1404, IFERROR( IF(MATCH( $E1404, 顎音化聲母!$H$9:$H$37, 0), TRUE, FALSE), FALSE), "")</f>
        <v/>
      </c>
      <c r="AX1404" s="301" t="str">
        <f t="array" ref="AX1404">IF( AND($AV1404, $AW1404), INDEX(顎音化聲母資料表, MATCH( $D1404 &amp; $E1404, 顎音化聲母!$L$5:$L$136, 0), 3), "")</f>
        <v/>
      </c>
      <c r="AY1404" s="301" t="e">
        <f t="shared" si="549"/>
        <v>#REF!</v>
      </c>
      <c r="AZ1404" s="362" t="e">
        <f t="array" ref="AZ1404">IF($AY1404="", "", IF( $AX1404&lt;&gt;"", $AX1404,INDEX(聲母資料表, $AY1404, $AZ$5)))</f>
        <v>#REF!</v>
      </c>
      <c r="BA1404" s="362" t="e">
        <f t="array" ref="BA1404">IF($X1404, "", INDEX(方音八音反切資料表, $AE1404, $AJ1404))</f>
        <v>#REF!</v>
      </c>
    </row>
    <row r="1405" spans="2:53">
      <c r="B1405" s="307">
        <f t="shared" si="531"/>
        <v>1398</v>
      </c>
      <c r="C1405" s="404" t="e">
        <f>MID(#REF!, B1405, 1)</f>
        <v>#REF!</v>
      </c>
      <c r="D1405" s="312"/>
      <c r="E1405" s="312"/>
      <c r="F1405" s="296"/>
      <c r="G1405" s="418" t="e">
        <f t="shared" si="532"/>
        <v>#REF!</v>
      </c>
      <c r="H1405" s="269" t="e" cm="1">
        <f t="array" ref="H1405">IF( OR($U1405, NOT($V1405), $X1405), "",  $AF1405 &amp; INDEX(中文數值資料表, $AJ1405, 2) &amp; $AC1405)</f>
        <v>#REF!</v>
      </c>
      <c r="I1405" s="332" t="e">
        <f t="shared" si="533"/>
        <v>#REF!</v>
      </c>
      <c r="J1405" s="333" t="e">
        <f t="shared" si="534"/>
        <v>#REF!</v>
      </c>
      <c r="K1405" s="334" t="e">
        <f t="shared" si="535"/>
        <v>#REF!</v>
      </c>
      <c r="L1405" s="335" t="e">
        <f t="shared" si="536"/>
        <v>#REF!</v>
      </c>
      <c r="M1405" s="270" t="e">
        <f t="shared" ca="1" si="537"/>
        <v>#REF!</v>
      </c>
      <c r="N1405" s="270" t="e">
        <f t="shared" ca="1" si="538"/>
        <v>#REF!</v>
      </c>
      <c r="O1405" s="270" t="e">
        <f t="shared" ca="1" si="539"/>
        <v>#REF!</v>
      </c>
      <c r="P1405" s="270" t="e">
        <f t="shared" ca="1" si="554"/>
        <v>#REF!</v>
      </c>
      <c r="Q1405" s="270" t="e">
        <f t="shared" ca="1" si="554"/>
        <v>#REF!</v>
      </c>
      <c r="R1405" s="271" t="e">
        <f t="shared" ca="1" si="540"/>
        <v>#REF!</v>
      </c>
      <c r="S1405" s="271" t="e">
        <f t="shared" ca="1" si="541"/>
        <v>#REF!</v>
      </c>
      <c r="T1405" s="244"/>
      <c r="U1405" s="272" t="b">
        <f t="shared" si="542"/>
        <v>0</v>
      </c>
      <c r="V1405" s="272" t="e">
        <f t="shared" si="543"/>
        <v>#REF!</v>
      </c>
      <c r="W1405" s="272" t="e">
        <f t="shared" si="551"/>
        <v>#REF!</v>
      </c>
      <c r="X1405" s="272" t="e">
        <f t="shared" si="544"/>
        <v>#REF!</v>
      </c>
      <c r="Y1405" s="272" t="e">
        <f t="shared" si="545"/>
        <v>#REF!</v>
      </c>
      <c r="Z1405" s="298"/>
      <c r="AA1405" s="305" t="e">
        <f t="shared" si="546"/>
        <v>#REF!</v>
      </c>
      <c r="AB1405" s="301" t="e" cm="1">
        <f t="array" ref="AB1405">IF( $AA1405="", "", INDEX(聲母資料表, $AA1405, AB$5))</f>
        <v>#REF!</v>
      </c>
      <c r="AC1405" s="301" t="e" cm="1">
        <f t="array" ref="AC1405">IF( $AA1405="", "", INDEX(聲母資料表, $AA1405, AC$5))</f>
        <v>#REF!</v>
      </c>
      <c r="AD1405" s="305" t="e">
        <f t="shared" si="547"/>
        <v>#REF!</v>
      </c>
      <c r="AE1405" s="301" t="e" cm="1">
        <f t="array" ref="AE1405">IF( $X1405, "", INDEX(韻母資料表, AD1405, AE$5))</f>
        <v>#REF!</v>
      </c>
      <c r="AF1405" s="301" t="e" cm="1">
        <f t="array" ref="AF1405">IF( $X1405, "", INDEX(韻母資料表, AE1405, AF$5))</f>
        <v>#REF!</v>
      </c>
      <c r="AG1405" s="298"/>
      <c r="AH1405" s="301" t="e">
        <f t="array" ref="AH1405">IF( $X1405, "", IF( INDEX(韻母資料表, AD1405, $AH$5) = "入聲", TRUE, FALSE) )</f>
        <v>#REF!</v>
      </c>
      <c r="AI1405" s="302" t="e">
        <f t="shared" si="548"/>
        <v>#REF!</v>
      </c>
      <c r="AJ1405" s="302" t="e">
        <f t="shared" si="552"/>
        <v>#REF!</v>
      </c>
      <c r="AK1405" s="362" t="e">
        <f t="array" ref="AK1405">IF( $X1405, "", INDEX(韻母資料表, $AD1405, $AK$5))</f>
        <v>#REF!</v>
      </c>
      <c r="AL1405" s="362" t="e">
        <f t="array" ref="AL1405">IF($X1405, "", INDEX(白話字韻母八聲調資料表, $AE1405, $AJ1405))</f>
        <v>#REF!</v>
      </c>
      <c r="AM1405" s="298"/>
      <c r="AN1405" s="362" t="e" cm="1">
        <f t="array" ref="AN1405">IF($W1405, "", INDEX(聲母資料表, $AA1405, AN$5))</f>
        <v>#REF!</v>
      </c>
      <c r="AO1405" s="367" t="e" cm="1">
        <f t="array" ref="AO1405">IF($X1405, "", INDEX(韻母資料表, $AD1405, AO$5))</f>
        <v>#REF!</v>
      </c>
      <c r="AP1405" s="362" t="e" cm="1">
        <f t="array" ref="AP1405">IF($X1405, "", INDEX(台羅韻母八聲調資料表, $AE1405, $F1405))</f>
        <v>#REF!</v>
      </c>
      <c r="AQ1405" s="298"/>
      <c r="AR1405" s="302" t="e">
        <f t="array" ref="AR1405">IF($W1405, "", INDEX(聲母資料表, $AA1405, $AR$5))</f>
        <v>#REF!</v>
      </c>
      <c r="AS1405" s="303" t="e">
        <f t="array" ref="AS1405">IF($X1405, "", INDEX(韻母資料表, $AD1405, $AS$5))</f>
        <v>#REF!</v>
      </c>
      <c r="AT1405" s="302" t="e">
        <f t="array" ref="AT1405">IF($X1405, "", INDEX(閩拼韻母八聲調資料表, $AE1405, $AJ1405))</f>
        <v>#REF!</v>
      </c>
      <c r="AV1405" s="301" t="b">
        <f t="shared" si="550"/>
        <v>0</v>
      </c>
      <c r="AW1405" s="301" t="str">
        <f>IF( $AV1405, IFERROR( IF(MATCH( $E1405, 顎音化聲母!$H$9:$H$37, 0), TRUE, FALSE), FALSE), "")</f>
        <v/>
      </c>
      <c r="AX1405" s="301" t="str">
        <f t="array" ref="AX1405">IF( AND($AV1405, $AW1405), INDEX(顎音化聲母資料表, MATCH( $D1405 &amp; $E1405, 顎音化聲母!$L$5:$L$136, 0), 3), "")</f>
        <v/>
      </c>
      <c r="AY1405" s="301" t="e">
        <f t="shared" si="549"/>
        <v>#REF!</v>
      </c>
      <c r="AZ1405" s="362" t="e">
        <f t="array" ref="AZ1405">IF($AY1405="", "", IF( $AX1405&lt;&gt;"", $AX1405,INDEX(聲母資料表, $AY1405, $AZ$5)))</f>
        <v>#REF!</v>
      </c>
      <c r="BA1405" s="362" t="e">
        <f t="array" ref="BA1405">IF($X1405, "", INDEX(方音八音反切資料表, $AE1405, $AJ1405))</f>
        <v>#REF!</v>
      </c>
    </row>
    <row r="1406" spans="2:53">
      <c r="B1406" s="307">
        <f t="shared" si="531"/>
        <v>1399</v>
      </c>
      <c r="C1406" s="404" t="e">
        <f>MID(#REF!, B1406, 1)</f>
        <v>#REF!</v>
      </c>
      <c r="D1406" s="312"/>
      <c r="E1406" s="312"/>
      <c r="F1406" s="296"/>
      <c r="G1406" s="418" t="e">
        <f t="shared" si="532"/>
        <v>#REF!</v>
      </c>
      <c r="H1406" s="269" t="e" cm="1">
        <f t="array" ref="H1406">IF( OR($U1406, NOT($V1406), $X1406), "",  $AF1406 &amp; INDEX(中文數值資料表, $AJ1406, 2) &amp; $AC1406)</f>
        <v>#REF!</v>
      </c>
      <c r="I1406" s="332" t="e">
        <f t="shared" si="533"/>
        <v>#REF!</v>
      </c>
      <c r="J1406" s="333" t="e">
        <f t="shared" si="534"/>
        <v>#REF!</v>
      </c>
      <c r="K1406" s="334" t="e">
        <f t="shared" si="535"/>
        <v>#REF!</v>
      </c>
      <c r="L1406" s="335" t="e">
        <f t="shared" si="536"/>
        <v>#REF!</v>
      </c>
      <c r="M1406" s="270" t="e">
        <f t="shared" ca="1" si="537"/>
        <v>#REF!</v>
      </c>
      <c r="N1406" s="270" t="e">
        <f t="shared" ca="1" si="538"/>
        <v>#REF!</v>
      </c>
      <c r="O1406" s="270" t="e">
        <f t="shared" ca="1" si="539"/>
        <v>#REF!</v>
      </c>
      <c r="P1406" s="270" t="e">
        <f t="shared" ca="1" si="554"/>
        <v>#REF!</v>
      </c>
      <c r="Q1406" s="270" t="e">
        <f t="shared" ca="1" si="554"/>
        <v>#REF!</v>
      </c>
      <c r="R1406" s="271" t="e">
        <f t="shared" ca="1" si="540"/>
        <v>#REF!</v>
      </c>
      <c r="S1406" s="271" t="e">
        <f t="shared" ca="1" si="541"/>
        <v>#REF!</v>
      </c>
      <c r="T1406" s="244"/>
      <c r="U1406" s="272" t="b">
        <f t="shared" si="542"/>
        <v>0</v>
      </c>
      <c r="V1406" s="272" t="e">
        <f t="shared" si="543"/>
        <v>#REF!</v>
      </c>
      <c r="W1406" s="272" t="e">
        <f t="shared" si="551"/>
        <v>#REF!</v>
      </c>
      <c r="X1406" s="272" t="e">
        <f t="shared" si="544"/>
        <v>#REF!</v>
      </c>
      <c r="Y1406" s="272" t="e">
        <f t="shared" si="545"/>
        <v>#REF!</v>
      </c>
      <c r="Z1406" s="298"/>
      <c r="AA1406" s="305" t="e">
        <f t="shared" si="546"/>
        <v>#REF!</v>
      </c>
      <c r="AB1406" s="301" t="e" cm="1">
        <f t="array" ref="AB1406">IF( $AA1406="", "", INDEX(聲母資料表, $AA1406, AB$5))</f>
        <v>#REF!</v>
      </c>
      <c r="AC1406" s="301" t="e" cm="1">
        <f t="array" ref="AC1406">IF( $AA1406="", "", INDEX(聲母資料表, $AA1406, AC$5))</f>
        <v>#REF!</v>
      </c>
      <c r="AD1406" s="305" t="e">
        <f t="shared" si="547"/>
        <v>#REF!</v>
      </c>
      <c r="AE1406" s="301" t="e" cm="1">
        <f t="array" ref="AE1406">IF( $X1406, "", INDEX(韻母資料表, AD1406, AE$5))</f>
        <v>#REF!</v>
      </c>
      <c r="AF1406" s="301" t="e" cm="1">
        <f t="array" ref="AF1406">IF( $X1406, "", INDEX(韻母資料表, AE1406, AF$5))</f>
        <v>#REF!</v>
      </c>
      <c r="AG1406" s="298"/>
      <c r="AH1406" s="301" t="e">
        <f t="array" ref="AH1406">IF( $X1406, "", IF( INDEX(韻母資料表, AD1406, $AH$5) = "入聲", TRUE, FALSE) )</f>
        <v>#REF!</v>
      </c>
      <c r="AI1406" s="302" t="e">
        <f t="shared" si="548"/>
        <v>#REF!</v>
      </c>
      <c r="AJ1406" s="302" t="e">
        <f t="shared" si="552"/>
        <v>#REF!</v>
      </c>
      <c r="AK1406" s="362" t="e">
        <f t="array" ref="AK1406">IF( $X1406, "", INDEX(韻母資料表, $AD1406, $AK$5))</f>
        <v>#REF!</v>
      </c>
      <c r="AL1406" s="362" t="e">
        <f t="array" ref="AL1406">IF($X1406, "", INDEX(白話字韻母八聲調資料表, $AE1406, $AJ1406))</f>
        <v>#REF!</v>
      </c>
      <c r="AM1406" s="298"/>
      <c r="AN1406" s="362" t="e" cm="1">
        <f t="array" ref="AN1406">IF($W1406, "", INDEX(聲母資料表, $AA1406, AN$5))</f>
        <v>#REF!</v>
      </c>
      <c r="AO1406" s="367" t="e" cm="1">
        <f t="array" ref="AO1406">IF($X1406, "", INDEX(韻母資料表, $AD1406, AO$5))</f>
        <v>#REF!</v>
      </c>
      <c r="AP1406" s="362" t="e" cm="1">
        <f t="array" ref="AP1406">IF($X1406, "", INDEX(台羅韻母八聲調資料表, $AE1406, $F1406))</f>
        <v>#REF!</v>
      </c>
      <c r="AQ1406" s="298"/>
      <c r="AR1406" s="302" t="e">
        <f t="array" ref="AR1406">IF($W1406, "", INDEX(聲母資料表, $AA1406, $AR$5))</f>
        <v>#REF!</v>
      </c>
      <c r="AS1406" s="303" t="e">
        <f t="array" ref="AS1406">IF($X1406, "", INDEX(韻母資料表, $AD1406, $AS$5))</f>
        <v>#REF!</v>
      </c>
      <c r="AT1406" s="302" t="e">
        <f t="array" ref="AT1406">IF($X1406, "", INDEX(閩拼韻母八聲調資料表, $AE1406, $AJ1406))</f>
        <v>#REF!</v>
      </c>
      <c r="AV1406" s="301" t="b">
        <f t="shared" si="550"/>
        <v>0</v>
      </c>
      <c r="AW1406" s="301" t="str">
        <f>IF( $AV1406, IFERROR( IF(MATCH( $E1406, 顎音化聲母!$H$9:$H$37, 0), TRUE, FALSE), FALSE), "")</f>
        <v/>
      </c>
      <c r="AX1406" s="301" t="str">
        <f t="array" ref="AX1406">IF( AND($AV1406, $AW1406), INDEX(顎音化聲母資料表, MATCH( $D1406 &amp; $E1406, 顎音化聲母!$L$5:$L$136, 0), 3), "")</f>
        <v/>
      </c>
      <c r="AY1406" s="301" t="e">
        <f t="shared" si="549"/>
        <v>#REF!</v>
      </c>
      <c r="AZ1406" s="362" t="e">
        <f t="array" ref="AZ1406">IF($AY1406="", "", IF( $AX1406&lt;&gt;"", $AX1406,INDEX(聲母資料表, $AY1406, $AZ$5)))</f>
        <v>#REF!</v>
      </c>
      <c r="BA1406" s="362" t="e">
        <f t="array" ref="BA1406">IF($X1406, "", INDEX(方音八音反切資料表, $AE1406, $AJ1406))</f>
        <v>#REF!</v>
      </c>
    </row>
    <row r="1407" spans="2:53">
      <c r="B1407" s="307">
        <f t="shared" si="531"/>
        <v>1400</v>
      </c>
      <c r="C1407" s="404" t="e">
        <f>MID(#REF!, B1407, 1)</f>
        <v>#REF!</v>
      </c>
      <c r="D1407" s="312"/>
      <c r="E1407" s="312"/>
      <c r="F1407" s="296"/>
      <c r="G1407" s="418" t="e">
        <f t="shared" si="532"/>
        <v>#REF!</v>
      </c>
      <c r="H1407" s="269" t="e" cm="1">
        <f t="array" ref="H1407">IF( OR($U1407, NOT($V1407), $X1407), "",  $AF1407 &amp; INDEX(中文數值資料表, $AJ1407, 2) &amp; $AC1407)</f>
        <v>#REF!</v>
      </c>
      <c r="I1407" s="332" t="e">
        <f t="shared" si="533"/>
        <v>#REF!</v>
      </c>
      <c r="J1407" s="333" t="e">
        <f t="shared" si="534"/>
        <v>#REF!</v>
      </c>
      <c r="K1407" s="334" t="e">
        <f t="shared" si="535"/>
        <v>#REF!</v>
      </c>
      <c r="L1407" s="335" t="e">
        <f t="shared" si="536"/>
        <v>#REF!</v>
      </c>
      <c r="M1407" s="270" t="e">
        <f t="shared" ca="1" si="537"/>
        <v>#REF!</v>
      </c>
      <c r="N1407" s="270" t="e">
        <f t="shared" ca="1" si="538"/>
        <v>#REF!</v>
      </c>
      <c r="O1407" s="270" t="e">
        <f t="shared" ca="1" si="539"/>
        <v>#REF!</v>
      </c>
      <c r="P1407" s="270" t="e">
        <f t="shared" ca="1" si="554"/>
        <v>#REF!</v>
      </c>
      <c r="Q1407" s="270" t="e">
        <f t="shared" ca="1" si="554"/>
        <v>#REF!</v>
      </c>
      <c r="R1407" s="271" t="e">
        <f t="shared" ca="1" si="540"/>
        <v>#REF!</v>
      </c>
      <c r="S1407" s="271" t="e">
        <f t="shared" ca="1" si="541"/>
        <v>#REF!</v>
      </c>
      <c r="T1407" s="244"/>
      <c r="U1407" s="272" t="b">
        <f t="shared" si="542"/>
        <v>0</v>
      </c>
      <c r="V1407" s="272" t="e">
        <f t="shared" si="543"/>
        <v>#REF!</v>
      </c>
      <c r="W1407" s="272" t="e">
        <f t="shared" si="551"/>
        <v>#REF!</v>
      </c>
      <c r="X1407" s="272" t="e">
        <f t="shared" si="544"/>
        <v>#REF!</v>
      </c>
      <c r="Y1407" s="272" t="e">
        <f t="shared" si="545"/>
        <v>#REF!</v>
      </c>
      <c r="Z1407" s="298"/>
      <c r="AA1407" s="305" t="e">
        <f t="shared" si="546"/>
        <v>#REF!</v>
      </c>
      <c r="AB1407" s="301" t="e" cm="1">
        <f t="array" ref="AB1407">IF( $AA1407="", "", INDEX(聲母資料表, $AA1407, AB$5))</f>
        <v>#REF!</v>
      </c>
      <c r="AC1407" s="301" t="e" cm="1">
        <f t="array" ref="AC1407">IF( $AA1407="", "", INDEX(聲母資料表, $AA1407, AC$5))</f>
        <v>#REF!</v>
      </c>
      <c r="AD1407" s="305" t="e">
        <f t="shared" si="547"/>
        <v>#REF!</v>
      </c>
      <c r="AE1407" s="301" t="e" cm="1">
        <f t="array" ref="AE1407">IF( $X1407, "", INDEX(韻母資料表, AD1407, AE$5))</f>
        <v>#REF!</v>
      </c>
      <c r="AF1407" s="301" t="e" cm="1">
        <f t="array" ref="AF1407">IF( $X1407, "", INDEX(韻母資料表, AE1407, AF$5))</f>
        <v>#REF!</v>
      </c>
      <c r="AG1407" s="298"/>
      <c r="AH1407" s="301" t="e">
        <f t="array" ref="AH1407">IF( $X1407, "", IF( INDEX(韻母資料表, AD1407, $AH$5) = "入聲", TRUE, FALSE) )</f>
        <v>#REF!</v>
      </c>
      <c r="AI1407" s="302" t="e">
        <f t="shared" si="548"/>
        <v>#REF!</v>
      </c>
      <c r="AJ1407" s="302" t="e">
        <f t="shared" si="552"/>
        <v>#REF!</v>
      </c>
      <c r="AK1407" s="362" t="e">
        <f t="array" ref="AK1407">IF( $X1407, "", INDEX(韻母資料表, $AD1407, $AK$5))</f>
        <v>#REF!</v>
      </c>
      <c r="AL1407" s="362" t="e">
        <f t="array" ref="AL1407">IF($X1407, "", INDEX(白話字韻母八聲調資料表, $AE1407, $AJ1407))</f>
        <v>#REF!</v>
      </c>
      <c r="AM1407" s="298"/>
      <c r="AN1407" s="362" t="e" cm="1">
        <f t="array" ref="AN1407">IF($W1407, "", INDEX(聲母資料表, $AA1407, AN$5))</f>
        <v>#REF!</v>
      </c>
      <c r="AO1407" s="367" t="e" cm="1">
        <f t="array" ref="AO1407">IF($X1407, "", INDEX(韻母資料表, $AD1407, AO$5))</f>
        <v>#REF!</v>
      </c>
      <c r="AP1407" s="362" t="e" cm="1">
        <f t="array" ref="AP1407">IF($X1407, "", INDEX(台羅韻母八聲調資料表, $AE1407, $F1407))</f>
        <v>#REF!</v>
      </c>
      <c r="AQ1407" s="298"/>
      <c r="AR1407" s="302" t="e">
        <f t="array" ref="AR1407">IF($W1407, "", INDEX(聲母資料表, $AA1407, $AR$5))</f>
        <v>#REF!</v>
      </c>
      <c r="AS1407" s="303" t="e">
        <f t="array" ref="AS1407">IF($X1407, "", INDEX(韻母資料表, $AD1407, $AS$5))</f>
        <v>#REF!</v>
      </c>
      <c r="AT1407" s="302" t="e">
        <f t="array" ref="AT1407">IF($X1407, "", INDEX(閩拼韻母八聲調資料表, $AE1407, $AJ1407))</f>
        <v>#REF!</v>
      </c>
      <c r="AV1407" s="301" t="b">
        <f t="shared" si="550"/>
        <v>0</v>
      </c>
      <c r="AW1407" s="301" t="str">
        <f>IF( $AV1407, IFERROR( IF(MATCH( $E1407, 顎音化聲母!$H$9:$H$37, 0), TRUE, FALSE), FALSE), "")</f>
        <v/>
      </c>
      <c r="AX1407" s="301" t="str">
        <f t="array" ref="AX1407">IF( AND($AV1407, $AW1407), INDEX(顎音化聲母資料表, MATCH( $D1407 &amp; $E1407, 顎音化聲母!$L$5:$L$136, 0), 3), "")</f>
        <v/>
      </c>
      <c r="AY1407" s="301" t="e">
        <f t="shared" si="549"/>
        <v>#REF!</v>
      </c>
      <c r="AZ1407" s="362" t="e">
        <f t="array" ref="AZ1407">IF($AY1407="", "", IF( $AX1407&lt;&gt;"", $AX1407,INDEX(聲母資料表, $AY1407, $AZ$5)))</f>
        <v>#REF!</v>
      </c>
      <c r="BA1407" s="362" t="e">
        <f t="array" ref="BA1407">IF($X1407, "", INDEX(方音八音反切資料表, $AE1407, $AJ1407))</f>
        <v>#REF!</v>
      </c>
    </row>
    <row r="1408" spans="2:53">
      <c r="B1408" s="307">
        <f t="shared" si="531"/>
        <v>1401</v>
      </c>
      <c r="C1408" s="404" t="e">
        <f>MID(#REF!, B1408, 1)</f>
        <v>#REF!</v>
      </c>
      <c r="D1408" s="312"/>
      <c r="E1408" s="312"/>
      <c r="F1408" s="296"/>
      <c r="G1408" s="418" t="e">
        <f t="shared" si="532"/>
        <v>#REF!</v>
      </c>
      <c r="H1408" s="269" t="e" cm="1">
        <f t="array" ref="H1408">IF( OR($U1408, NOT($V1408), $X1408), "",  $AF1408 &amp; INDEX(中文數值資料表, $AJ1408, 2) &amp; $AC1408)</f>
        <v>#REF!</v>
      </c>
      <c r="I1408" s="332" t="e">
        <f t="shared" si="533"/>
        <v>#REF!</v>
      </c>
      <c r="J1408" s="333" t="e">
        <f t="shared" si="534"/>
        <v>#REF!</v>
      </c>
      <c r="K1408" s="334" t="e">
        <f t="shared" si="535"/>
        <v>#REF!</v>
      </c>
      <c r="L1408" s="335" t="e">
        <f t="shared" si="536"/>
        <v>#REF!</v>
      </c>
      <c r="M1408" s="270" t="e">
        <f t="shared" ca="1" si="537"/>
        <v>#REF!</v>
      </c>
      <c r="N1408" s="270" t="e">
        <f t="shared" ca="1" si="538"/>
        <v>#REF!</v>
      </c>
      <c r="O1408" s="270" t="e">
        <f t="shared" ca="1" si="539"/>
        <v>#REF!</v>
      </c>
      <c r="P1408" s="270" t="e">
        <f t="shared" ref="P1408:Q1427" ca="1" si="555">IF( $U1408, ($C1408 &amp; CHAR(10)), IF($C1408=CHAR(10), (CHAR(10) &amp; "&lt;/p&gt;" &amp; CHAR(10) &amp; "&lt;p&gt;" &amp; CHAR(10)), "&lt;ruby&gt;" &amp; $C1408 &amp; "&lt;rt&gt;" &amp; INDIRECT( ADDRESS(ROW(), COLUMN() - $P$5) ) &amp; "&lt;/rt&gt;&lt;/ruby&gt;" &amp; CHAR(10)))</f>
        <v>#REF!</v>
      </c>
      <c r="Q1408" s="270" t="e">
        <f t="shared" ca="1" si="555"/>
        <v>#REF!</v>
      </c>
      <c r="R1408" s="271" t="e">
        <f t="shared" ca="1" si="540"/>
        <v>#REF!</v>
      </c>
      <c r="S1408" s="271" t="e">
        <f t="shared" ca="1" si="541"/>
        <v>#REF!</v>
      </c>
      <c r="T1408" s="244"/>
      <c r="U1408" s="272" t="b">
        <f t="shared" si="542"/>
        <v>0</v>
      </c>
      <c r="V1408" s="272" t="e">
        <f t="shared" si="543"/>
        <v>#REF!</v>
      </c>
      <c r="W1408" s="272" t="e">
        <f t="shared" si="551"/>
        <v>#REF!</v>
      </c>
      <c r="X1408" s="272" t="e">
        <f t="shared" si="544"/>
        <v>#REF!</v>
      </c>
      <c r="Y1408" s="272" t="e">
        <f t="shared" si="545"/>
        <v>#REF!</v>
      </c>
      <c r="Z1408" s="298"/>
      <c r="AA1408" s="305" t="e">
        <f t="shared" si="546"/>
        <v>#REF!</v>
      </c>
      <c r="AB1408" s="301" t="e" cm="1">
        <f t="array" ref="AB1408">IF( $AA1408="", "", INDEX(聲母資料表, $AA1408, AB$5))</f>
        <v>#REF!</v>
      </c>
      <c r="AC1408" s="301" t="e" cm="1">
        <f t="array" ref="AC1408">IF( $AA1408="", "", INDEX(聲母資料表, $AA1408, AC$5))</f>
        <v>#REF!</v>
      </c>
      <c r="AD1408" s="305" t="e">
        <f t="shared" si="547"/>
        <v>#REF!</v>
      </c>
      <c r="AE1408" s="301" t="e" cm="1">
        <f t="array" ref="AE1408">IF( $X1408, "", INDEX(韻母資料表, AD1408, AE$5))</f>
        <v>#REF!</v>
      </c>
      <c r="AF1408" s="301" t="e" cm="1">
        <f t="array" ref="AF1408">IF( $X1408, "", INDEX(韻母資料表, AE1408, AF$5))</f>
        <v>#REF!</v>
      </c>
      <c r="AG1408" s="298"/>
      <c r="AH1408" s="301" t="e">
        <f t="array" ref="AH1408">IF( $X1408, "", IF( INDEX(韻母資料表, AD1408, $AH$5) = "入聲", TRUE, FALSE) )</f>
        <v>#REF!</v>
      </c>
      <c r="AI1408" s="302" t="e">
        <f t="shared" si="548"/>
        <v>#REF!</v>
      </c>
      <c r="AJ1408" s="302" t="e">
        <f t="shared" si="552"/>
        <v>#REF!</v>
      </c>
      <c r="AK1408" s="362" t="e">
        <f t="array" ref="AK1408">IF( $X1408, "", INDEX(韻母資料表, $AD1408, $AK$5))</f>
        <v>#REF!</v>
      </c>
      <c r="AL1408" s="362" t="e">
        <f t="array" ref="AL1408">IF($X1408, "", INDEX(白話字韻母八聲調資料表, $AE1408, $AJ1408))</f>
        <v>#REF!</v>
      </c>
      <c r="AM1408" s="298"/>
      <c r="AN1408" s="362" t="e" cm="1">
        <f t="array" ref="AN1408">IF($W1408, "", INDEX(聲母資料表, $AA1408, AN$5))</f>
        <v>#REF!</v>
      </c>
      <c r="AO1408" s="367" t="e" cm="1">
        <f t="array" ref="AO1408">IF($X1408, "", INDEX(韻母資料表, $AD1408, AO$5))</f>
        <v>#REF!</v>
      </c>
      <c r="AP1408" s="362" t="e" cm="1">
        <f t="array" ref="AP1408">IF($X1408, "", INDEX(台羅韻母八聲調資料表, $AE1408, $F1408))</f>
        <v>#REF!</v>
      </c>
      <c r="AQ1408" s="298"/>
      <c r="AR1408" s="302" t="e">
        <f t="array" ref="AR1408">IF($W1408, "", INDEX(聲母資料表, $AA1408, $AR$5))</f>
        <v>#REF!</v>
      </c>
      <c r="AS1408" s="303" t="e">
        <f t="array" ref="AS1408">IF($X1408, "", INDEX(韻母資料表, $AD1408, $AS$5))</f>
        <v>#REF!</v>
      </c>
      <c r="AT1408" s="302" t="e">
        <f t="array" ref="AT1408">IF($X1408, "", INDEX(閩拼韻母八聲調資料表, $AE1408, $AJ1408))</f>
        <v>#REF!</v>
      </c>
      <c r="AV1408" s="301" t="b">
        <f t="shared" si="550"/>
        <v>0</v>
      </c>
      <c r="AW1408" s="301" t="str">
        <f>IF( $AV1408, IFERROR( IF(MATCH( $E1408, 顎音化聲母!$H$9:$H$37, 0), TRUE, FALSE), FALSE), "")</f>
        <v/>
      </c>
      <c r="AX1408" s="301" t="str">
        <f t="array" ref="AX1408">IF( AND($AV1408, $AW1408), INDEX(顎音化聲母資料表, MATCH( $D1408 &amp; $E1408, 顎音化聲母!$L$5:$L$136, 0), 3), "")</f>
        <v/>
      </c>
      <c r="AY1408" s="301" t="e">
        <f t="shared" si="549"/>
        <v>#REF!</v>
      </c>
      <c r="AZ1408" s="362" t="e">
        <f t="array" ref="AZ1408">IF($AY1408="", "", IF( $AX1408&lt;&gt;"", $AX1408,INDEX(聲母資料表, $AY1408, $AZ$5)))</f>
        <v>#REF!</v>
      </c>
      <c r="BA1408" s="362" t="e">
        <f t="array" ref="BA1408">IF($X1408, "", INDEX(方音八音反切資料表, $AE1408, $AJ1408))</f>
        <v>#REF!</v>
      </c>
    </row>
    <row r="1409" spans="2:53">
      <c r="B1409" s="307">
        <f t="shared" si="531"/>
        <v>1402</v>
      </c>
      <c r="C1409" s="404" t="e">
        <f>MID(#REF!, B1409, 1)</f>
        <v>#REF!</v>
      </c>
      <c r="D1409" s="312"/>
      <c r="E1409" s="312"/>
      <c r="F1409" s="296"/>
      <c r="G1409" s="418" t="e">
        <f t="shared" si="532"/>
        <v>#REF!</v>
      </c>
      <c r="H1409" s="269" t="e" cm="1">
        <f t="array" ref="H1409">IF( OR($U1409, NOT($V1409), $X1409), "",  $AF1409 &amp; INDEX(中文數值資料表, $AJ1409, 2) &amp; $AC1409)</f>
        <v>#REF!</v>
      </c>
      <c r="I1409" s="332" t="e">
        <f t="shared" si="533"/>
        <v>#REF!</v>
      </c>
      <c r="J1409" s="333" t="e">
        <f t="shared" si="534"/>
        <v>#REF!</v>
      </c>
      <c r="K1409" s="334" t="e">
        <f t="shared" si="535"/>
        <v>#REF!</v>
      </c>
      <c r="L1409" s="335" t="e">
        <f t="shared" si="536"/>
        <v>#REF!</v>
      </c>
      <c r="M1409" s="270" t="e">
        <f t="shared" ca="1" si="537"/>
        <v>#REF!</v>
      </c>
      <c r="N1409" s="270" t="e">
        <f t="shared" ca="1" si="538"/>
        <v>#REF!</v>
      </c>
      <c r="O1409" s="270" t="e">
        <f t="shared" ca="1" si="539"/>
        <v>#REF!</v>
      </c>
      <c r="P1409" s="270" t="e">
        <f t="shared" ca="1" si="555"/>
        <v>#REF!</v>
      </c>
      <c r="Q1409" s="270" t="e">
        <f t="shared" ca="1" si="555"/>
        <v>#REF!</v>
      </c>
      <c r="R1409" s="271" t="e">
        <f t="shared" ca="1" si="540"/>
        <v>#REF!</v>
      </c>
      <c r="S1409" s="271" t="e">
        <f t="shared" ca="1" si="541"/>
        <v>#REF!</v>
      </c>
      <c r="T1409" s="244"/>
      <c r="U1409" s="272" t="b">
        <f t="shared" si="542"/>
        <v>0</v>
      </c>
      <c r="V1409" s="272" t="e">
        <f t="shared" si="543"/>
        <v>#REF!</v>
      </c>
      <c r="W1409" s="272" t="e">
        <f t="shared" si="551"/>
        <v>#REF!</v>
      </c>
      <c r="X1409" s="272" t="e">
        <f t="shared" si="544"/>
        <v>#REF!</v>
      </c>
      <c r="Y1409" s="272" t="e">
        <f t="shared" si="545"/>
        <v>#REF!</v>
      </c>
      <c r="Z1409" s="298"/>
      <c r="AA1409" s="305" t="e">
        <f t="shared" si="546"/>
        <v>#REF!</v>
      </c>
      <c r="AB1409" s="301" t="e" cm="1">
        <f t="array" ref="AB1409">IF( $AA1409="", "", INDEX(聲母資料表, $AA1409, AB$5))</f>
        <v>#REF!</v>
      </c>
      <c r="AC1409" s="301" t="e" cm="1">
        <f t="array" ref="AC1409">IF( $AA1409="", "", INDEX(聲母資料表, $AA1409, AC$5))</f>
        <v>#REF!</v>
      </c>
      <c r="AD1409" s="305" t="e">
        <f t="shared" si="547"/>
        <v>#REF!</v>
      </c>
      <c r="AE1409" s="301" t="e" cm="1">
        <f t="array" ref="AE1409">IF( $X1409, "", INDEX(韻母資料表, AD1409, AE$5))</f>
        <v>#REF!</v>
      </c>
      <c r="AF1409" s="301" t="e" cm="1">
        <f t="array" ref="AF1409">IF( $X1409, "", INDEX(韻母資料表, AE1409, AF$5))</f>
        <v>#REF!</v>
      </c>
      <c r="AG1409" s="298"/>
      <c r="AH1409" s="301" t="e">
        <f t="array" ref="AH1409">IF( $X1409, "", IF( INDEX(韻母資料表, AD1409, $AH$5) = "入聲", TRUE, FALSE) )</f>
        <v>#REF!</v>
      </c>
      <c r="AI1409" s="302" t="e">
        <f t="shared" si="548"/>
        <v>#REF!</v>
      </c>
      <c r="AJ1409" s="302" t="e">
        <f t="shared" si="552"/>
        <v>#REF!</v>
      </c>
      <c r="AK1409" s="362" t="e">
        <f t="array" ref="AK1409">IF( $X1409, "", INDEX(韻母資料表, $AD1409, $AK$5))</f>
        <v>#REF!</v>
      </c>
      <c r="AL1409" s="362" t="e">
        <f t="array" ref="AL1409">IF($X1409, "", INDEX(白話字韻母八聲調資料表, $AE1409, $AJ1409))</f>
        <v>#REF!</v>
      </c>
      <c r="AM1409" s="298"/>
      <c r="AN1409" s="362" t="e" cm="1">
        <f t="array" ref="AN1409">IF($W1409, "", INDEX(聲母資料表, $AA1409, AN$5))</f>
        <v>#REF!</v>
      </c>
      <c r="AO1409" s="367" t="e" cm="1">
        <f t="array" ref="AO1409">IF($X1409, "", INDEX(韻母資料表, $AD1409, AO$5))</f>
        <v>#REF!</v>
      </c>
      <c r="AP1409" s="362" t="e" cm="1">
        <f t="array" ref="AP1409">IF($X1409, "", INDEX(台羅韻母八聲調資料表, $AE1409, $F1409))</f>
        <v>#REF!</v>
      </c>
      <c r="AQ1409" s="298"/>
      <c r="AR1409" s="302" t="e">
        <f t="array" ref="AR1409">IF($W1409, "", INDEX(聲母資料表, $AA1409, $AR$5))</f>
        <v>#REF!</v>
      </c>
      <c r="AS1409" s="303" t="e">
        <f t="array" ref="AS1409">IF($X1409, "", INDEX(韻母資料表, $AD1409, $AS$5))</f>
        <v>#REF!</v>
      </c>
      <c r="AT1409" s="302" t="e">
        <f t="array" ref="AT1409">IF($X1409, "", INDEX(閩拼韻母八聲調資料表, $AE1409, $AJ1409))</f>
        <v>#REF!</v>
      </c>
      <c r="AV1409" s="301" t="b">
        <f t="shared" si="550"/>
        <v>0</v>
      </c>
      <c r="AW1409" s="301" t="str">
        <f>IF( $AV1409, IFERROR( IF(MATCH( $E1409, 顎音化聲母!$H$9:$H$37, 0), TRUE, FALSE), FALSE), "")</f>
        <v/>
      </c>
      <c r="AX1409" s="301" t="str">
        <f t="array" ref="AX1409">IF( AND($AV1409, $AW1409), INDEX(顎音化聲母資料表, MATCH( $D1409 &amp; $E1409, 顎音化聲母!$L$5:$L$136, 0), 3), "")</f>
        <v/>
      </c>
      <c r="AY1409" s="301" t="e">
        <f t="shared" si="549"/>
        <v>#REF!</v>
      </c>
      <c r="AZ1409" s="362" t="e">
        <f t="array" ref="AZ1409">IF($AY1409="", "", IF( $AX1409&lt;&gt;"", $AX1409,INDEX(聲母資料表, $AY1409, $AZ$5)))</f>
        <v>#REF!</v>
      </c>
      <c r="BA1409" s="362" t="e">
        <f t="array" ref="BA1409">IF($X1409, "", INDEX(方音八音反切資料表, $AE1409, $AJ1409))</f>
        <v>#REF!</v>
      </c>
    </row>
    <row r="1410" spans="2:53">
      <c r="B1410" s="307">
        <f t="shared" si="531"/>
        <v>1403</v>
      </c>
      <c r="C1410" s="404" t="e">
        <f>MID(#REF!, B1410, 1)</f>
        <v>#REF!</v>
      </c>
      <c r="D1410" s="312"/>
      <c r="E1410" s="312"/>
      <c r="F1410" s="296"/>
      <c r="G1410" s="418" t="e">
        <f t="shared" si="532"/>
        <v>#REF!</v>
      </c>
      <c r="H1410" s="269" t="e" cm="1">
        <f t="array" ref="H1410">IF( OR($U1410, NOT($V1410), $X1410), "",  $AF1410 &amp; INDEX(中文數值資料表, $AJ1410, 2) &amp; $AC1410)</f>
        <v>#REF!</v>
      </c>
      <c r="I1410" s="332" t="e">
        <f t="shared" si="533"/>
        <v>#REF!</v>
      </c>
      <c r="J1410" s="333" t="e">
        <f t="shared" si="534"/>
        <v>#REF!</v>
      </c>
      <c r="K1410" s="334" t="e">
        <f t="shared" si="535"/>
        <v>#REF!</v>
      </c>
      <c r="L1410" s="335" t="e">
        <f t="shared" si="536"/>
        <v>#REF!</v>
      </c>
      <c r="M1410" s="270" t="e">
        <f t="shared" ca="1" si="537"/>
        <v>#REF!</v>
      </c>
      <c r="N1410" s="270" t="e">
        <f t="shared" ca="1" si="538"/>
        <v>#REF!</v>
      </c>
      <c r="O1410" s="270" t="e">
        <f t="shared" ca="1" si="539"/>
        <v>#REF!</v>
      </c>
      <c r="P1410" s="270" t="e">
        <f t="shared" ca="1" si="555"/>
        <v>#REF!</v>
      </c>
      <c r="Q1410" s="270" t="e">
        <f t="shared" ca="1" si="555"/>
        <v>#REF!</v>
      </c>
      <c r="R1410" s="271" t="e">
        <f t="shared" ca="1" si="540"/>
        <v>#REF!</v>
      </c>
      <c r="S1410" s="271" t="e">
        <f t="shared" ca="1" si="541"/>
        <v>#REF!</v>
      </c>
      <c r="T1410" s="244"/>
      <c r="U1410" s="272" t="b">
        <f t="shared" si="542"/>
        <v>0</v>
      </c>
      <c r="V1410" s="272" t="e">
        <f t="shared" si="543"/>
        <v>#REF!</v>
      </c>
      <c r="W1410" s="272" t="e">
        <f t="shared" si="551"/>
        <v>#REF!</v>
      </c>
      <c r="X1410" s="272" t="e">
        <f t="shared" si="544"/>
        <v>#REF!</v>
      </c>
      <c r="Y1410" s="272" t="e">
        <f t="shared" si="545"/>
        <v>#REF!</v>
      </c>
      <c r="Z1410" s="298"/>
      <c r="AA1410" s="305" t="e">
        <f t="shared" si="546"/>
        <v>#REF!</v>
      </c>
      <c r="AB1410" s="301" t="e" cm="1">
        <f t="array" ref="AB1410">IF( $AA1410="", "", INDEX(聲母資料表, $AA1410, AB$5))</f>
        <v>#REF!</v>
      </c>
      <c r="AC1410" s="301" t="e" cm="1">
        <f t="array" ref="AC1410">IF( $AA1410="", "", INDEX(聲母資料表, $AA1410, AC$5))</f>
        <v>#REF!</v>
      </c>
      <c r="AD1410" s="305" t="e">
        <f t="shared" si="547"/>
        <v>#REF!</v>
      </c>
      <c r="AE1410" s="301" t="e" cm="1">
        <f t="array" ref="AE1410">IF( $X1410, "", INDEX(韻母資料表, AD1410, AE$5))</f>
        <v>#REF!</v>
      </c>
      <c r="AF1410" s="301" t="e" cm="1">
        <f t="array" ref="AF1410">IF( $X1410, "", INDEX(韻母資料表, AE1410, AF$5))</f>
        <v>#REF!</v>
      </c>
      <c r="AG1410" s="298"/>
      <c r="AH1410" s="301" t="e">
        <f t="array" ref="AH1410">IF( $X1410, "", IF( INDEX(韻母資料表, AD1410, $AH$5) = "入聲", TRUE, FALSE) )</f>
        <v>#REF!</v>
      </c>
      <c r="AI1410" s="302" t="e">
        <f t="shared" si="548"/>
        <v>#REF!</v>
      </c>
      <c r="AJ1410" s="302" t="e">
        <f t="shared" si="552"/>
        <v>#REF!</v>
      </c>
      <c r="AK1410" s="362" t="e">
        <f t="array" ref="AK1410">IF( $X1410, "", INDEX(韻母資料表, $AD1410, $AK$5))</f>
        <v>#REF!</v>
      </c>
      <c r="AL1410" s="362" t="e">
        <f t="array" ref="AL1410">IF($X1410, "", INDEX(白話字韻母八聲調資料表, $AE1410, $AJ1410))</f>
        <v>#REF!</v>
      </c>
      <c r="AM1410" s="298"/>
      <c r="AN1410" s="362" t="e" cm="1">
        <f t="array" ref="AN1410">IF($W1410, "", INDEX(聲母資料表, $AA1410, AN$5))</f>
        <v>#REF!</v>
      </c>
      <c r="AO1410" s="367" t="e" cm="1">
        <f t="array" ref="AO1410">IF($X1410, "", INDEX(韻母資料表, $AD1410, AO$5))</f>
        <v>#REF!</v>
      </c>
      <c r="AP1410" s="362" t="e" cm="1">
        <f t="array" ref="AP1410">IF($X1410, "", INDEX(台羅韻母八聲調資料表, $AE1410, $F1410))</f>
        <v>#REF!</v>
      </c>
      <c r="AQ1410" s="298"/>
      <c r="AR1410" s="302" t="e">
        <f t="array" ref="AR1410">IF($W1410, "", INDEX(聲母資料表, $AA1410, $AR$5))</f>
        <v>#REF!</v>
      </c>
      <c r="AS1410" s="303" t="e">
        <f t="array" ref="AS1410">IF($X1410, "", INDEX(韻母資料表, $AD1410, $AS$5))</f>
        <v>#REF!</v>
      </c>
      <c r="AT1410" s="302" t="e">
        <f t="array" ref="AT1410">IF($X1410, "", INDEX(閩拼韻母八聲調資料表, $AE1410, $AJ1410))</f>
        <v>#REF!</v>
      </c>
      <c r="AV1410" s="301" t="b">
        <f t="shared" si="550"/>
        <v>0</v>
      </c>
      <c r="AW1410" s="301" t="str">
        <f>IF( $AV1410, IFERROR( IF(MATCH( $E1410, 顎音化聲母!$H$9:$H$37, 0), TRUE, FALSE), FALSE), "")</f>
        <v/>
      </c>
      <c r="AX1410" s="301" t="str">
        <f t="array" ref="AX1410">IF( AND($AV1410, $AW1410), INDEX(顎音化聲母資料表, MATCH( $D1410 &amp; $E1410, 顎音化聲母!$L$5:$L$136, 0), 3), "")</f>
        <v/>
      </c>
      <c r="AY1410" s="301" t="e">
        <f t="shared" si="549"/>
        <v>#REF!</v>
      </c>
      <c r="AZ1410" s="362" t="e">
        <f t="array" ref="AZ1410">IF($AY1410="", "", IF( $AX1410&lt;&gt;"", $AX1410,INDEX(聲母資料表, $AY1410, $AZ$5)))</f>
        <v>#REF!</v>
      </c>
      <c r="BA1410" s="362" t="e">
        <f t="array" ref="BA1410">IF($X1410, "", INDEX(方音八音反切資料表, $AE1410, $AJ1410))</f>
        <v>#REF!</v>
      </c>
    </row>
    <row r="1411" spans="2:53">
      <c r="B1411" s="307">
        <f t="shared" si="531"/>
        <v>1404</v>
      </c>
      <c r="C1411" s="404" t="e">
        <f>MID(#REF!, B1411, 1)</f>
        <v>#REF!</v>
      </c>
      <c r="D1411" s="312"/>
      <c r="E1411" s="312"/>
      <c r="F1411" s="296"/>
      <c r="G1411" s="418" t="e">
        <f t="shared" si="532"/>
        <v>#REF!</v>
      </c>
      <c r="H1411" s="269" t="e" cm="1">
        <f t="array" ref="H1411">IF( OR($U1411, NOT($V1411), $X1411), "",  $AF1411 &amp; INDEX(中文數值資料表, $AJ1411, 2) &amp; $AC1411)</f>
        <v>#REF!</v>
      </c>
      <c r="I1411" s="332" t="e">
        <f t="shared" si="533"/>
        <v>#REF!</v>
      </c>
      <c r="J1411" s="333" t="e">
        <f t="shared" si="534"/>
        <v>#REF!</v>
      </c>
      <c r="K1411" s="334" t="e">
        <f t="shared" si="535"/>
        <v>#REF!</v>
      </c>
      <c r="L1411" s="335" t="e">
        <f t="shared" si="536"/>
        <v>#REF!</v>
      </c>
      <c r="M1411" s="270" t="e">
        <f t="shared" ca="1" si="537"/>
        <v>#REF!</v>
      </c>
      <c r="N1411" s="270" t="e">
        <f t="shared" ca="1" si="538"/>
        <v>#REF!</v>
      </c>
      <c r="O1411" s="270" t="e">
        <f t="shared" ca="1" si="539"/>
        <v>#REF!</v>
      </c>
      <c r="P1411" s="270" t="e">
        <f t="shared" ca="1" si="555"/>
        <v>#REF!</v>
      </c>
      <c r="Q1411" s="270" t="e">
        <f t="shared" ca="1" si="555"/>
        <v>#REF!</v>
      </c>
      <c r="R1411" s="271" t="e">
        <f t="shared" ca="1" si="540"/>
        <v>#REF!</v>
      </c>
      <c r="S1411" s="271" t="e">
        <f t="shared" ca="1" si="541"/>
        <v>#REF!</v>
      </c>
      <c r="T1411" s="244"/>
      <c r="U1411" s="272" t="b">
        <f t="shared" si="542"/>
        <v>0</v>
      </c>
      <c r="V1411" s="272" t="e">
        <f t="shared" si="543"/>
        <v>#REF!</v>
      </c>
      <c r="W1411" s="272" t="e">
        <f t="shared" si="551"/>
        <v>#REF!</v>
      </c>
      <c r="X1411" s="272" t="e">
        <f t="shared" si="544"/>
        <v>#REF!</v>
      </c>
      <c r="Y1411" s="272" t="e">
        <f t="shared" si="545"/>
        <v>#REF!</v>
      </c>
      <c r="Z1411" s="298"/>
      <c r="AA1411" s="305" t="e">
        <f t="shared" si="546"/>
        <v>#REF!</v>
      </c>
      <c r="AB1411" s="301" t="e" cm="1">
        <f t="array" ref="AB1411">IF( $AA1411="", "", INDEX(聲母資料表, $AA1411, AB$5))</f>
        <v>#REF!</v>
      </c>
      <c r="AC1411" s="301" t="e" cm="1">
        <f t="array" ref="AC1411">IF( $AA1411="", "", INDEX(聲母資料表, $AA1411, AC$5))</f>
        <v>#REF!</v>
      </c>
      <c r="AD1411" s="305" t="e">
        <f t="shared" si="547"/>
        <v>#REF!</v>
      </c>
      <c r="AE1411" s="301" t="e" cm="1">
        <f t="array" ref="AE1411">IF( $X1411, "", INDEX(韻母資料表, AD1411, AE$5))</f>
        <v>#REF!</v>
      </c>
      <c r="AF1411" s="301" t="e" cm="1">
        <f t="array" ref="AF1411">IF( $X1411, "", INDEX(韻母資料表, AE1411, AF$5))</f>
        <v>#REF!</v>
      </c>
      <c r="AG1411" s="298"/>
      <c r="AH1411" s="301" t="e">
        <f t="array" ref="AH1411">IF( $X1411, "", IF( INDEX(韻母資料表, AD1411, $AH$5) = "入聲", TRUE, FALSE) )</f>
        <v>#REF!</v>
      </c>
      <c r="AI1411" s="302" t="e">
        <f t="shared" si="548"/>
        <v>#REF!</v>
      </c>
      <c r="AJ1411" s="302" t="e">
        <f t="shared" si="552"/>
        <v>#REF!</v>
      </c>
      <c r="AK1411" s="362" t="e">
        <f t="array" ref="AK1411">IF( $X1411, "", INDEX(韻母資料表, $AD1411, $AK$5))</f>
        <v>#REF!</v>
      </c>
      <c r="AL1411" s="362" t="e">
        <f t="array" ref="AL1411">IF($X1411, "", INDEX(白話字韻母八聲調資料表, $AE1411, $AJ1411))</f>
        <v>#REF!</v>
      </c>
      <c r="AM1411" s="298"/>
      <c r="AN1411" s="362" t="e" cm="1">
        <f t="array" ref="AN1411">IF($W1411, "", INDEX(聲母資料表, $AA1411, AN$5))</f>
        <v>#REF!</v>
      </c>
      <c r="AO1411" s="367" t="e" cm="1">
        <f t="array" ref="AO1411">IF($X1411, "", INDEX(韻母資料表, $AD1411, AO$5))</f>
        <v>#REF!</v>
      </c>
      <c r="AP1411" s="362" t="e" cm="1">
        <f t="array" ref="AP1411">IF($X1411, "", INDEX(台羅韻母八聲調資料表, $AE1411, $F1411))</f>
        <v>#REF!</v>
      </c>
      <c r="AQ1411" s="298"/>
      <c r="AR1411" s="302" t="e">
        <f t="array" ref="AR1411">IF($W1411, "", INDEX(聲母資料表, $AA1411, $AR$5))</f>
        <v>#REF!</v>
      </c>
      <c r="AS1411" s="303" t="e">
        <f t="array" ref="AS1411">IF($X1411, "", INDEX(韻母資料表, $AD1411, $AS$5))</f>
        <v>#REF!</v>
      </c>
      <c r="AT1411" s="302" t="e">
        <f t="array" ref="AT1411">IF($X1411, "", INDEX(閩拼韻母八聲調資料表, $AE1411, $AJ1411))</f>
        <v>#REF!</v>
      </c>
      <c r="AV1411" s="301" t="b">
        <f t="shared" si="550"/>
        <v>0</v>
      </c>
      <c r="AW1411" s="301" t="str">
        <f>IF( $AV1411, IFERROR( IF(MATCH( $E1411, 顎音化聲母!$H$9:$H$37, 0), TRUE, FALSE), FALSE), "")</f>
        <v/>
      </c>
      <c r="AX1411" s="301" t="str">
        <f t="array" ref="AX1411">IF( AND($AV1411, $AW1411), INDEX(顎音化聲母資料表, MATCH( $D1411 &amp; $E1411, 顎音化聲母!$L$5:$L$136, 0), 3), "")</f>
        <v/>
      </c>
      <c r="AY1411" s="301" t="e">
        <f t="shared" si="549"/>
        <v>#REF!</v>
      </c>
      <c r="AZ1411" s="362" t="e">
        <f t="array" ref="AZ1411">IF($AY1411="", "", IF( $AX1411&lt;&gt;"", $AX1411,INDEX(聲母資料表, $AY1411, $AZ$5)))</f>
        <v>#REF!</v>
      </c>
      <c r="BA1411" s="362" t="e">
        <f t="array" ref="BA1411">IF($X1411, "", INDEX(方音八音反切資料表, $AE1411, $AJ1411))</f>
        <v>#REF!</v>
      </c>
    </row>
    <row r="1412" spans="2:53">
      <c r="B1412" s="307">
        <f t="shared" si="531"/>
        <v>1405</v>
      </c>
      <c r="C1412" s="404" t="e">
        <f>MID(#REF!, B1412, 1)</f>
        <v>#REF!</v>
      </c>
      <c r="D1412" s="312"/>
      <c r="E1412" s="312"/>
      <c r="F1412" s="296"/>
      <c r="G1412" s="418" t="e">
        <f t="shared" si="532"/>
        <v>#REF!</v>
      </c>
      <c r="H1412" s="269" t="e" cm="1">
        <f t="array" ref="H1412">IF( OR($U1412, NOT($V1412), $X1412), "",  $AF1412 &amp; INDEX(中文數值資料表, $AJ1412, 2) &amp; $AC1412)</f>
        <v>#REF!</v>
      </c>
      <c r="I1412" s="332" t="e">
        <f t="shared" si="533"/>
        <v>#REF!</v>
      </c>
      <c r="J1412" s="333" t="e">
        <f t="shared" si="534"/>
        <v>#REF!</v>
      </c>
      <c r="K1412" s="334" t="e">
        <f t="shared" si="535"/>
        <v>#REF!</v>
      </c>
      <c r="L1412" s="335" t="e">
        <f t="shared" si="536"/>
        <v>#REF!</v>
      </c>
      <c r="M1412" s="270" t="e">
        <f t="shared" ca="1" si="537"/>
        <v>#REF!</v>
      </c>
      <c r="N1412" s="270" t="e">
        <f t="shared" ca="1" si="538"/>
        <v>#REF!</v>
      </c>
      <c r="O1412" s="270" t="e">
        <f t="shared" ca="1" si="539"/>
        <v>#REF!</v>
      </c>
      <c r="P1412" s="270" t="e">
        <f t="shared" ca="1" si="555"/>
        <v>#REF!</v>
      </c>
      <c r="Q1412" s="270" t="e">
        <f t="shared" ca="1" si="555"/>
        <v>#REF!</v>
      </c>
      <c r="R1412" s="271" t="e">
        <f t="shared" ca="1" si="540"/>
        <v>#REF!</v>
      </c>
      <c r="S1412" s="271" t="e">
        <f t="shared" ca="1" si="541"/>
        <v>#REF!</v>
      </c>
      <c r="T1412" s="244"/>
      <c r="U1412" s="272" t="b">
        <f t="shared" si="542"/>
        <v>0</v>
      </c>
      <c r="V1412" s="272" t="e">
        <f t="shared" si="543"/>
        <v>#REF!</v>
      </c>
      <c r="W1412" s="272" t="e">
        <f t="shared" si="551"/>
        <v>#REF!</v>
      </c>
      <c r="X1412" s="272" t="e">
        <f t="shared" si="544"/>
        <v>#REF!</v>
      </c>
      <c r="Y1412" s="272" t="e">
        <f t="shared" si="545"/>
        <v>#REF!</v>
      </c>
      <c r="Z1412" s="298"/>
      <c r="AA1412" s="305" t="e">
        <f t="shared" si="546"/>
        <v>#REF!</v>
      </c>
      <c r="AB1412" s="301" t="e" cm="1">
        <f t="array" ref="AB1412">IF( $AA1412="", "", INDEX(聲母資料表, $AA1412, AB$5))</f>
        <v>#REF!</v>
      </c>
      <c r="AC1412" s="301" t="e" cm="1">
        <f t="array" ref="AC1412">IF( $AA1412="", "", INDEX(聲母資料表, $AA1412, AC$5))</f>
        <v>#REF!</v>
      </c>
      <c r="AD1412" s="305" t="e">
        <f t="shared" si="547"/>
        <v>#REF!</v>
      </c>
      <c r="AE1412" s="301" t="e" cm="1">
        <f t="array" ref="AE1412">IF( $X1412, "", INDEX(韻母資料表, AD1412, AE$5))</f>
        <v>#REF!</v>
      </c>
      <c r="AF1412" s="301" t="e" cm="1">
        <f t="array" ref="AF1412">IF( $X1412, "", INDEX(韻母資料表, AE1412, AF$5))</f>
        <v>#REF!</v>
      </c>
      <c r="AG1412" s="298"/>
      <c r="AH1412" s="301" t="e">
        <f t="array" ref="AH1412">IF( $X1412, "", IF( INDEX(韻母資料表, AD1412, $AH$5) = "入聲", TRUE, FALSE) )</f>
        <v>#REF!</v>
      </c>
      <c r="AI1412" s="302" t="e">
        <f t="shared" si="548"/>
        <v>#REF!</v>
      </c>
      <c r="AJ1412" s="302" t="e">
        <f t="shared" si="552"/>
        <v>#REF!</v>
      </c>
      <c r="AK1412" s="362" t="e">
        <f t="array" ref="AK1412">IF( $X1412, "", INDEX(韻母資料表, $AD1412, $AK$5))</f>
        <v>#REF!</v>
      </c>
      <c r="AL1412" s="362" t="e">
        <f t="array" ref="AL1412">IF($X1412, "", INDEX(白話字韻母八聲調資料表, $AE1412, $AJ1412))</f>
        <v>#REF!</v>
      </c>
      <c r="AM1412" s="298"/>
      <c r="AN1412" s="362" t="e" cm="1">
        <f t="array" ref="AN1412">IF($W1412, "", INDEX(聲母資料表, $AA1412, AN$5))</f>
        <v>#REF!</v>
      </c>
      <c r="AO1412" s="367" t="e" cm="1">
        <f t="array" ref="AO1412">IF($X1412, "", INDEX(韻母資料表, $AD1412, AO$5))</f>
        <v>#REF!</v>
      </c>
      <c r="AP1412" s="362" t="e" cm="1">
        <f t="array" ref="AP1412">IF($X1412, "", INDEX(台羅韻母八聲調資料表, $AE1412, $F1412))</f>
        <v>#REF!</v>
      </c>
      <c r="AQ1412" s="298"/>
      <c r="AR1412" s="302" t="e">
        <f t="array" ref="AR1412">IF($W1412, "", INDEX(聲母資料表, $AA1412, $AR$5))</f>
        <v>#REF!</v>
      </c>
      <c r="AS1412" s="303" t="e">
        <f t="array" ref="AS1412">IF($X1412, "", INDEX(韻母資料表, $AD1412, $AS$5))</f>
        <v>#REF!</v>
      </c>
      <c r="AT1412" s="302" t="e">
        <f t="array" ref="AT1412">IF($X1412, "", INDEX(閩拼韻母八聲調資料表, $AE1412, $AJ1412))</f>
        <v>#REF!</v>
      </c>
      <c r="AV1412" s="301" t="b">
        <f t="shared" si="550"/>
        <v>0</v>
      </c>
      <c r="AW1412" s="301" t="str">
        <f>IF( $AV1412, IFERROR( IF(MATCH( $E1412, 顎音化聲母!$H$9:$H$37, 0), TRUE, FALSE), FALSE), "")</f>
        <v/>
      </c>
      <c r="AX1412" s="301" t="str">
        <f t="array" ref="AX1412">IF( AND($AV1412, $AW1412), INDEX(顎音化聲母資料表, MATCH( $D1412 &amp; $E1412, 顎音化聲母!$L$5:$L$136, 0), 3), "")</f>
        <v/>
      </c>
      <c r="AY1412" s="301" t="e">
        <f t="shared" si="549"/>
        <v>#REF!</v>
      </c>
      <c r="AZ1412" s="362" t="e">
        <f t="array" ref="AZ1412">IF($AY1412="", "", IF( $AX1412&lt;&gt;"", $AX1412,INDEX(聲母資料表, $AY1412, $AZ$5)))</f>
        <v>#REF!</v>
      </c>
      <c r="BA1412" s="362" t="e">
        <f t="array" ref="BA1412">IF($X1412, "", INDEX(方音八音反切資料表, $AE1412, $AJ1412))</f>
        <v>#REF!</v>
      </c>
    </row>
    <row r="1413" spans="2:53">
      <c r="B1413" s="307">
        <f t="shared" si="531"/>
        <v>1406</v>
      </c>
      <c r="C1413" s="404" t="e">
        <f>MID(#REF!, B1413, 1)</f>
        <v>#REF!</v>
      </c>
      <c r="D1413" s="312"/>
      <c r="E1413" s="312"/>
      <c r="F1413" s="296"/>
      <c r="G1413" s="418" t="e">
        <f t="shared" si="532"/>
        <v>#REF!</v>
      </c>
      <c r="H1413" s="269" t="e" cm="1">
        <f t="array" ref="H1413">IF( OR($U1413, NOT($V1413), $X1413), "",  $AF1413 &amp; INDEX(中文數值資料表, $AJ1413, 2) &amp; $AC1413)</f>
        <v>#REF!</v>
      </c>
      <c r="I1413" s="332" t="e">
        <f t="shared" si="533"/>
        <v>#REF!</v>
      </c>
      <c r="J1413" s="333" t="e">
        <f t="shared" si="534"/>
        <v>#REF!</v>
      </c>
      <c r="K1413" s="334" t="e">
        <f t="shared" si="535"/>
        <v>#REF!</v>
      </c>
      <c r="L1413" s="335" t="e">
        <f t="shared" si="536"/>
        <v>#REF!</v>
      </c>
      <c r="M1413" s="270" t="e">
        <f t="shared" ca="1" si="537"/>
        <v>#REF!</v>
      </c>
      <c r="N1413" s="270" t="e">
        <f t="shared" ca="1" si="538"/>
        <v>#REF!</v>
      </c>
      <c r="O1413" s="270" t="e">
        <f t="shared" ca="1" si="539"/>
        <v>#REF!</v>
      </c>
      <c r="P1413" s="270" t="e">
        <f t="shared" ca="1" si="555"/>
        <v>#REF!</v>
      </c>
      <c r="Q1413" s="270" t="e">
        <f t="shared" ca="1" si="555"/>
        <v>#REF!</v>
      </c>
      <c r="R1413" s="271" t="e">
        <f t="shared" ca="1" si="540"/>
        <v>#REF!</v>
      </c>
      <c r="S1413" s="271" t="e">
        <f t="shared" ca="1" si="541"/>
        <v>#REF!</v>
      </c>
      <c r="T1413" s="244"/>
      <c r="U1413" s="272" t="b">
        <f t="shared" si="542"/>
        <v>0</v>
      </c>
      <c r="V1413" s="272" t="e">
        <f t="shared" si="543"/>
        <v>#REF!</v>
      </c>
      <c r="W1413" s="272" t="e">
        <f t="shared" si="551"/>
        <v>#REF!</v>
      </c>
      <c r="X1413" s="272" t="e">
        <f t="shared" si="544"/>
        <v>#REF!</v>
      </c>
      <c r="Y1413" s="272" t="e">
        <f t="shared" si="545"/>
        <v>#REF!</v>
      </c>
      <c r="Z1413" s="298"/>
      <c r="AA1413" s="305" t="e">
        <f t="shared" si="546"/>
        <v>#REF!</v>
      </c>
      <c r="AB1413" s="301" t="e" cm="1">
        <f t="array" ref="AB1413">IF( $AA1413="", "", INDEX(聲母資料表, $AA1413, AB$5))</f>
        <v>#REF!</v>
      </c>
      <c r="AC1413" s="301" t="e" cm="1">
        <f t="array" ref="AC1413">IF( $AA1413="", "", INDEX(聲母資料表, $AA1413, AC$5))</f>
        <v>#REF!</v>
      </c>
      <c r="AD1413" s="305" t="e">
        <f t="shared" si="547"/>
        <v>#REF!</v>
      </c>
      <c r="AE1413" s="301" t="e" cm="1">
        <f t="array" ref="AE1413">IF( $X1413, "", INDEX(韻母資料表, AD1413, AE$5))</f>
        <v>#REF!</v>
      </c>
      <c r="AF1413" s="301" t="e" cm="1">
        <f t="array" ref="AF1413">IF( $X1413, "", INDEX(韻母資料表, AE1413, AF$5))</f>
        <v>#REF!</v>
      </c>
      <c r="AG1413" s="298"/>
      <c r="AH1413" s="301" t="e">
        <f t="array" ref="AH1413">IF( $X1413, "", IF( INDEX(韻母資料表, AD1413, $AH$5) = "入聲", TRUE, FALSE) )</f>
        <v>#REF!</v>
      </c>
      <c r="AI1413" s="302" t="e">
        <f t="shared" si="548"/>
        <v>#REF!</v>
      </c>
      <c r="AJ1413" s="302" t="e">
        <f t="shared" si="552"/>
        <v>#REF!</v>
      </c>
      <c r="AK1413" s="362" t="e">
        <f t="array" ref="AK1413">IF( $X1413, "", INDEX(韻母資料表, $AD1413, $AK$5))</f>
        <v>#REF!</v>
      </c>
      <c r="AL1413" s="362" t="e">
        <f t="array" ref="AL1413">IF($X1413, "", INDEX(白話字韻母八聲調資料表, $AE1413, $AJ1413))</f>
        <v>#REF!</v>
      </c>
      <c r="AM1413" s="298"/>
      <c r="AN1413" s="362" t="e" cm="1">
        <f t="array" ref="AN1413">IF($W1413, "", INDEX(聲母資料表, $AA1413, AN$5))</f>
        <v>#REF!</v>
      </c>
      <c r="AO1413" s="367" t="e" cm="1">
        <f t="array" ref="AO1413">IF($X1413, "", INDEX(韻母資料表, $AD1413, AO$5))</f>
        <v>#REF!</v>
      </c>
      <c r="AP1413" s="362" t="e" cm="1">
        <f t="array" ref="AP1413">IF($X1413, "", INDEX(台羅韻母八聲調資料表, $AE1413, $F1413))</f>
        <v>#REF!</v>
      </c>
      <c r="AQ1413" s="298"/>
      <c r="AR1413" s="302" t="e">
        <f t="array" ref="AR1413">IF($W1413, "", INDEX(聲母資料表, $AA1413, $AR$5))</f>
        <v>#REF!</v>
      </c>
      <c r="AS1413" s="303" t="e">
        <f t="array" ref="AS1413">IF($X1413, "", INDEX(韻母資料表, $AD1413, $AS$5))</f>
        <v>#REF!</v>
      </c>
      <c r="AT1413" s="302" t="e">
        <f t="array" ref="AT1413">IF($X1413, "", INDEX(閩拼韻母八聲調資料表, $AE1413, $AJ1413))</f>
        <v>#REF!</v>
      </c>
      <c r="AV1413" s="301" t="b">
        <f t="shared" si="550"/>
        <v>0</v>
      </c>
      <c r="AW1413" s="301" t="str">
        <f>IF( $AV1413, IFERROR( IF(MATCH( $E1413, 顎音化聲母!$H$9:$H$37, 0), TRUE, FALSE), FALSE), "")</f>
        <v/>
      </c>
      <c r="AX1413" s="301" t="str">
        <f t="array" ref="AX1413">IF( AND($AV1413, $AW1413), INDEX(顎音化聲母資料表, MATCH( $D1413 &amp; $E1413, 顎音化聲母!$L$5:$L$136, 0), 3), "")</f>
        <v/>
      </c>
      <c r="AY1413" s="301" t="e">
        <f t="shared" si="549"/>
        <v>#REF!</v>
      </c>
      <c r="AZ1413" s="362" t="e">
        <f t="array" ref="AZ1413">IF($AY1413="", "", IF( $AX1413&lt;&gt;"", $AX1413,INDEX(聲母資料表, $AY1413, $AZ$5)))</f>
        <v>#REF!</v>
      </c>
      <c r="BA1413" s="362" t="e">
        <f t="array" ref="BA1413">IF($X1413, "", INDEX(方音八音反切資料表, $AE1413, $AJ1413))</f>
        <v>#REF!</v>
      </c>
    </row>
    <row r="1414" spans="2:53">
      <c r="B1414" s="307">
        <f t="shared" si="531"/>
        <v>1407</v>
      </c>
      <c r="C1414" s="404" t="e">
        <f>MID(#REF!, B1414, 1)</f>
        <v>#REF!</v>
      </c>
      <c r="D1414" s="312"/>
      <c r="E1414" s="312"/>
      <c r="F1414" s="296"/>
      <c r="G1414" s="418" t="e">
        <f t="shared" si="532"/>
        <v>#REF!</v>
      </c>
      <c r="H1414" s="269" t="e" cm="1">
        <f t="array" ref="H1414">IF( OR($U1414, NOT($V1414), $X1414), "",  $AF1414 &amp; INDEX(中文數值資料表, $AJ1414, 2) &amp; $AC1414)</f>
        <v>#REF!</v>
      </c>
      <c r="I1414" s="332" t="e">
        <f t="shared" si="533"/>
        <v>#REF!</v>
      </c>
      <c r="J1414" s="333" t="e">
        <f t="shared" si="534"/>
        <v>#REF!</v>
      </c>
      <c r="K1414" s="334" t="e">
        <f t="shared" si="535"/>
        <v>#REF!</v>
      </c>
      <c r="L1414" s="335" t="e">
        <f t="shared" si="536"/>
        <v>#REF!</v>
      </c>
      <c r="M1414" s="270" t="e">
        <f t="shared" ca="1" si="537"/>
        <v>#REF!</v>
      </c>
      <c r="N1414" s="270" t="e">
        <f t="shared" ca="1" si="538"/>
        <v>#REF!</v>
      </c>
      <c r="O1414" s="270" t="e">
        <f t="shared" ca="1" si="539"/>
        <v>#REF!</v>
      </c>
      <c r="P1414" s="270" t="e">
        <f t="shared" ca="1" si="555"/>
        <v>#REF!</v>
      </c>
      <c r="Q1414" s="270" t="e">
        <f t="shared" ca="1" si="555"/>
        <v>#REF!</v>
      </c>
      <c r="R1414" s="271" t="e">
        <f t="shared" ca="1" si="540"/>
        <v>#REF!</v>
      </c>
      <c r="S1414" s="271" t="e">
        <f t="shared" ca="1" si="541"/>
        <v>#REF!</v>
      </c>
      <c r="T1414" s="244"/>
      <c r="U1414" s="272" t="b">
        <f t="shared" si="542"/>
        <v>0</v>
      </c>
      <c r="V1414" s="272" t="e">
        <f t="shared" si="543"/>
        <v>#REF!</v>
      </c>
      <c r="W1414" s="272" t="e">
        <f t="shared" si="551"/>
        <v>#REF!</v>
      </c>
      <c r="X1414" s="272" t="e">
        <f t="shared" si="544"/>
        <v>#REF!</v>
      </c>
      <c r="Y1414" s="272" t="e">
        <f t="shared" si="545"/>
        <v>#REF!</v>
      </c>
      <c r="Z1414" s="298"/>
      <c r="AA1414" s="305" t="e">
        <f t="shared" si="546"/>
        <v>#REF!</v>
      </c>
      <c r="AB1414" s="301" t="e" cm="1">
        <f t="array" ref="AB1414">IF( $AA1414="", "", INDEX(聲母資料表, $AA1414, AB$5))</f>
        <v>#REF!</v>
      </c>
      <c r="AC1414" s="301" t="e" cm="1">
        <f t="array" ref="AC1414">IF( $AA1414="", "", INDEX(聲母資料表, $AA1414, AC$5))</f>
        <v>#REF!</v>
      </c>
      <c r="AD1414" s="305" t="e">
        <f t="shared" si="547"/>
        <v>#REF!</v>
      </c>
      <c r="AE1414" s="301" t="e" cm="1">
        <f t="array" ref="AE1414">IF( $X1414, "", INDEX(韻母資料表, AD1414, AE$5))</f>
        <v>#REF!</v>
      </c>
      <c r="AF1414" s="301" t="e" cm="1">
        <f t="array" ref="AF1414">IF( $X1414, "", INDEX(韻母資料表, AE1414, AF$5))</f>
        <v>#REF!</v>
      </c>
      <c r="AG1414" s="298"/>
      <c r="AH1414" s="301" t="e">
        <f t="array" ref="AH1414">IF( $X1414, "", IF( INDEX(韻母資料表, AD1414, $AH$5) = "入聲", TRUE, FALSE) )</f>
        <v>#REF!</v>
      </c>
      <c r="AI1414" s="302" t="e">
        <f t="shared" si="548"/>
        <v>#REF!</v>
      </c>
      <c r="AJ1414" s="302" t="e">
        <f t="shared" si="552"/>
        <v>#REF!</v>
      </c>
      <c r="AK1414" s="362" t="e">
        <f t="array" ref="AK1414">IF( $X1414, "", INDEX(韻母資料表, $AD1414, $AK$5))</f>
        <v>#REF!</v>
      </c>
      <c r="AL1414" s="362" t="e">
        <f t="array" ref="AL1414">IF($X1414, "", INDEX(白話字韻母八聲調資料表, $AE1414, $AJ1414))</f>
        <v>#REF!</v>
      </c>
      <c r="AM1414" s="298"/>
      <c r="AN1414" s="362" t="e" cm="1">
        <f t="array" ref="AN1414">IF($W1414, "", INDEX(聲母資料表, $AA1414, AN$5))</f>
        <v>#REF!</v>
      </c>
      <c r="AO1414" s="367" t="e" cm="1">
        <f t="array" ref="AO1414">IF($X1414, "", INDEX(韻母資料表, $AD1414, AO$5))</f>
        <v>#REF!</v>
      </c>
      <c r="AP1414" s="362" t="e" cm="1">
        <f t="array" ref="AP1414">IF($X1414, "", INDEX(台羅韻母八聲調資料表, $AE1414, $F1414))</f>
        <v>#REF!</v>
      </c>
      <c r="AQ1414" s="298"/>
      <c r="AR1414" s="302" t="e">
        <f t="array" ref="AR1414">IF($W1414, "", INDEX(聲母資料表, $AA1414, $AR$5))</f>
        <v>#REF!</v>
      </c>
      <c r="AS1414" s="303" t="e">
        <f t="array" ref="AS1414">IF($X1414, "", INDEX(韻母資料表, $AD1414, $AS$5))</f>
        <v>#REF!</v>
      </c>
      <c r="AT1414" s="302" t="e">
        <f t="array" ref="AT1414">IF($X1414, "", INDEX(閩拼韻母八聲調資料表, $AE1414, $AJ1414))</f>
        <v>#REF!</v>
      </c>
      <c r="AV1414" s="301" t="b">
        <f t="shared" si="550"/>
        <v>0</v>
      </c>
      <c r="AW1414" s="301" t="str">
        <f>IF( $AV1414, IFERROR( IF(MATCH( $E1414, 顎音化聲母!$H$9:$H$37, 0), TRUE, FALSE), FALSE), "")</f>
        <v/>
      </c>
      <c r="AX1414" s="301" t="str">
        <f t="array" ref="AX1414">IF( AND($AV1414, $AW1414), INDEX(顎音化聲母資料表, MATCH( $D1414 &amp; $E1414, 顎音化聲母!$L$5:$L$136, 0), 3), "")</f>
        <v/>
      </c>
      <c r="AY1414" s="301" t="e">
        <f t="shared" si="549"/>
        <v>#REF!</v>
      </c>
      <c r="AZ1414" s="362" t="e">
        <f t="array" ref="AZ1414">IF($AY1414="", "", IF( $AX1414&lt;&gt;"", $AX1414,INDEX(聲母資料表, $AY1414, $AZ$5)))</f>
        <v>#REF!</v>
      </c>
      <c r="BA1414" s="362" t="e">
        <f t="array" ref="BA1414">IF($X1414, "", INDEX(方音八音反切資料表, $AE1414, $AJ1414))</f>
        <v>#REF!</v>
      </c>
    </row>
    <row r="1415" spans="2:53">
      <c r="B1415" s="307">
        <f t="shared" si="531"/>
        <v>1408</v>
      </c>
      <c r="C1415" s="404" t="e">
        <f>MID(#REF!, B1415, 1)</f>
        <v>#REF!</v>
      </c>
      <c r="D1415" s="312"/>
      <c r="E1415" s="312"/>
      <c r="F1415" s="296"/>
      <c r="G1415" s="418" t="e">
        <f t="shared" si="532"/>
        <v>#REF!</v>
      </c>
      <c r="H1415" s="269" t="e" cm="1">
        <f t="array" ref="H1415">IF( OR($U1415, NOT($V1415), $X1415), "",  $AF1415 &amp; INDEX(中文數值資料表, $AJ1415, 2) &amp; $AC1415)</f>
        <v>#REF!</v>
      </c>
      <c r="I1415" s="332" t="e">
        <f t="shared" si="533"/>
        <v>#REF!</v>
      </c>
      <c r="J1415" s="333" t="e">
        <f t="shared" si="534"/>
        <v>#REF!</v>
      </c>
      <c r="K1415" s="334" t="e">
        <f t="shared" si="535"/>
        <v>#REF!</v>
      </c>
      <c r="L1415" s="335" t="e">
        <f t="shared" si="536"/>
        <v>#REF!</v>
      </c>
      <c r="M1415" s="270" t="e">
        <f t="shared" ca="1" si="537"/>
        <v>#REF!</v>
      </c>
      <c r="N1415" s="270" t="e">
        <f t="shared" ca="1" si="538"/>
        <v>#REF!</v>
      </c>
      <c r="O1415" s="270" t="e">
        <f t="shared" ca="1" si="539"/>
        <v>#REF!</v>
      </c>
      <c r="P1415" s="270" t="e">
        <f t="shared" ca="1" si="555"/>
        <v>#REF!</v>
      </c>
      <c r="Q1415" s="270" t="e">
        <f t="shared" ca="1" si="555"/>
        <v>#REF!</v>
      </c>
      <c r="R1415" s="271" t="e">
        <f t="shared" ca="1" si="540"/>
        <v>#REF!</v>
      </c>
      <c r="S1415" s="271" t="e">
        <f t="shared" ca="1" si="541"/>
        <v>#REF!</v>
      </c>
      <c r="T1415" s="244"/>
      <c r="U1415" s="272" t="b">
        <f t="shared" si="542"/>
        <v>0</v>
      </c>
      <c r="V1415" s="272" t="e">
        <f t="shared" si="543"/>
        <v>#REF!</v>
      </c>
      <c r="W1415" s="272" t="e">
        <f t="shared" si="551"/>
        <v>#REF!</v>
      </c>
      <c r="X1415" s="272" t="e">
        <f t="shared" si="544"/>
        <v>#REF!</v>
      </c>
      <c r="Y1415" s="272" t="e">
        <f t="shared" si="545"/>
        <v>#REF!</v>
      </c>
      <c r="Z1415" s="298"/>
      <c r="AA1415" s="305" t="e">
        <f t="shared" si="546"/>
        <v>#REF!</v>
      </c>
      <c r="AB1415" s="301" t="e" cm="1">
        <f t="array" ref="AB1415">IF( $AA1415="", "", INDEX(聲母資料表, $AA1415, AB$5))</f>
        <v>#REF!</v>
      </c>
      <c r="AC1415" s="301" t="e" cm="1">
        <f t="array" ref="AC1415">IF( $AA1415="", "", INDEX(聲母資料表, $AA1415, AC$5))</f>
        <v>#REF!</v>
      </c>
      <c r="AD1415" s="305" t="e">
        <f t="shared" si="547"/>
        <v>#REF!</v>
      </c>
      <c r="AE1415" s="301" t="e" cm="1">
        <f t="array" ref="AE1415">IF( $X1415, "", INDEX(韻母資料表, AD1415, AE$5))</f>
        <v>#REF!</v>
      </c>
      <c r="AF1415" s="301" t="e" cm="1">
        <f t="array" ref="AF1415">IF( $X1415, "", INDEX(韻母資料表, AE1415, AF$5))</f>
        <v>#REF!</v>
      </c>
      <c r="AG1415" s="298"/>
      <c r="AH1415" s="301" t="e">
        <f t="array" ref="AH1415">IF( $X1415, "", IF( INDEX(韻母資料表, AD1415, $AH$5) = "入聲", TRUE, FALSE) )</f>
        <v>#REF!</v>
      </c>
      <c r="AI1415" s="302" t="e">
        <f t="shared" si="548"/>
        <v>#REF!</v>
      </c>
      <c r="AJ1415" s="302" t="e">
        <f t="shared" si="552"/>
        <v>#REF!</v>
      </c>
      <c r="AK1415" s="362" t="e">
        <f t="array" ref="AK1415">IF( $X1415, "", INDEX(韻母資料表, $AD1415, $AK$5))</f>
        <v>#REF!</v>
      </c>
      <c r="AL1415" s="362" t="e">
        <f t="array" ref="AL1415">IF($X1415, "", INDEX(白話字韻母八聲調資料表, $AE1415, $AJ1415))</f>
        <v>#REF!</v>
      </c>
      <c r="AM1415" s="298"/>
      <c r="AN1415" s="362" t="e" cm="1">
        <f t="array" ref="AN1415">IF($W1415, "", INDEX(聲母資料表, $AA1415, AN$5))</f>
        <v>#REF!</v>
      </c>
      <c r="AO1415" s="367" t="e" cm="1">
        <f t="array" ref="AO1415">IF($X1415, "", INDEX(韻母資料表, $AD1415, AO$5))</f>
        <v>#REF!</v>
      </c>
      <c r="AP1415" s="362" t="e" cm="1">
        <f t="array" ref="AP1415">IF($X1415, "", INDEX(台羅韻母八聲調資料表, $AE1415, $F1415))</f>
        <v>#REF!</v>
      </c>
      <c r="AQ1415" s="298"/>
      <c r="AR1415" s="302" t="e">
        <f t="array" ref="AR1415">IF($W1415, "", INDEX(聲母資料表, $AA1415, $AR$5))</f>
        <v>#REF!</v>
      </c>
      <c r="AS1415" s="303" t="e">
        <f t="array" ref="AS1415">IF($X1415, "", INDEX(韻母資料表, $AD1415, $AS$5))</f>
        <v>#REF!</v>
      </c>
      <c r="AT1415" s="302" t="e">
        <f t="array" ref="AT1415">IF($X1415, "", INDEX(閩拼韻母八聲調資料表, $AE1415, $AJ1415))</f>
        <v>#REF!</v>
      </c>
      <c r="AV1415" s="301" t="b">
        <f t="shared" si="550"/>
        <v>0</v>
      </c>
      <c r="AW1415" s="301" t="str">
        <f>IF( $AV1415, IFERROR( IF(MATCH( $E1415, 顎音化聲母!$H$9:$H$37, 0), TRUE, FALSE), FALSE), "")</f>
        <v/>
      </c>
      <c r="AX1415" s="301" t="str">
        <f t="array" ref="AX1415">IF( AND($AV1415, $AW1415), INDEX(顎音化聲母資料表, MATCH( $D1415 &amp; $E1415, 顎音化聲母!$L$5:$L$136, 0), 3), "")</f>
        <v/>
      </c>
      <c r="AY1415" s="301" t="e">
        <f t="shared" si="549"/>
        <v>#REF!</v>
      </c>
      <c r="AZ1415" s="362" t="e">
        <f t="array" ref="AZ1415">IF($AY1415="", "", IF( $AX1415&lt;&gt;"", $AX1415,INDEX(聲母資料表, $AY1415, $AZ$5)))</f>
        <v>#REF!</v>
      </c>
      <c r="BA1415" s="362" t="e">
        <f t="array" ref="BA1415">IF($X1415, "", INDEX(方音八音反切資料表, $AE1415, $AJ1415))</f>
        <v>#REF!</v>
      </c>
    </row>
    <row r="1416" spans="2:53">
      <c r="B1416" s="307">
        <f t="shared" ref="B1416:B1479" si="556">ROW() - ROW($7:$7)</f>
        <v>1409</v>
      </c>
      <c r="C1416" s="404" t="e">
        <f>MID(#REF!, B1416, 1)</f>
        <v>#REF!</v>
      </c>
      <c r="D1416" s="312"/>
      <c r="E1416" s="312"/>
      <c r="F1416" s="296"/>
      <c r="G1416" s="418" t="e">
        <f t="shared" ref="G1416:G1479" si="557" xml:space="preserve"> IF(NOT($V1416), "", C1416 &amp; " (" &amp; _xlfn.CONCAT(D1416:F1416) &amp; ") " )</f>
        <v>#REF!</v>
      </c>
      <c r="H1416" s="269" t="e" cm="1">
        <f t="array" ref="H1416">IF( OR($U1416, NOT($V1416), $X1416), "",  $AF1416 &amp; INDEX(中文數值資料表, $AJ1416, 2) &amp; $AC1416)</f>
        <v>#REF!</v>
      </c>
      <c r="I1416" s="332" t="e">
        <f t="shared" ref="I1416:I1479" si="558">IF( NOT($U1416), TRIM( $D1416 &amp; $AL1416), "")</f>
        <v>#REF!</v>
      </c>
      <c r="J1416" s="333" t="e">
        <f t="shared" ref="J1416:J1479" si="559">IF( NOT($U1416), TRIM( $AN1416 &amp; $AP1416 ), "")</f>
        <v>#REF!</v>
      </c>
      <c r="K1416" s="334" t="e">
        <f t="shared" ref="K1416:K1479" si="560">IF( NOT($U1416), TRIM($AR1416 &amp; $AT1416), "")</f>
        <v>#REF!</v>
      </c>
      <c r="L1416" s="335" t="e">
        <f t="shared" ref="L1416:L1479" si="561">IF( NOT($U1416), TRIM($AZ1416 &amp; $BA1416), "")</f>
        <v>#REF!</v>
      </c>
      <c r="M1416" s="270" t="e">
        <f t="shared" ref="M1416:M1479" ca="1" si="562">IF( $U1416, "\ltjruby{" &amp; $C1416 &amp; "}{}\" &amp; CHAR(10), IF($C1416=CHAR(10), "\vskip 0.5 cm" &amp; CHAR(10), "\ltjruby{" &amp; $C1416 &amp; "}{" &amp; INDIRECT( ADDRESS(ROW(), COLUMN() - $G$5) ) &amp; "}\" &amp; CHAR(10)))</f>
        <v>#REF!</v>
      </c>
      <c r="N1416" s="270" t="e">
        <f t="shared" ref="N1416:N1479" ca="1" si="563">IF( $U1416, ($C1416 &amp; CHAR(10)), IF($C1416=CHAR(10), (CHAR(10) &amp; "&lt;/p&gt;" &amp; CHAR(10) &amp; "&lt;p&gt;" &amp; CHAR(10)), "&lt;ruby&gt;" &amp; $C1416 &amp; "&lt;rt&gt;" &amp; INDIRECT( ADDRESS(ROW(), COLUMN() - $P$5) ) &amp; "&lt;/rt&gt;&lt;/ruby&gt;" &amp; CHAR(10))
)</f>
        <v>#REF!</v>
      </c>
      <c r="O1416" s="270" t="e">
        <f t="shared" ref="O1416:O1479" ca="1" si="564">IF( $U1416, ($C1416 &amp; CHAR(10)), IF($C1416=CHAR(10), (CHAR(10) &amp; "&lt;/p&gt;" &amp; CHAR(10) &amp; "&lt;p&gt;" &amp; CHAR(10)), "&lt;ruby&gt;" &amp; $C1416 &amp; "&lt;rt&gt;" &amp; INDIRECT( ADDRESS(ROW(), COLUMN() - $O$5) ) &amp; "&lt;/rt&gt;&lt;/ruby&gt;" &amp; CHAR(10)))</f>
        <v>#REF!</v>
      </c>
      <c r="P1416" s="270" t="e">
        <f t="shared" ca="1" si="555"/>
        <v>#REF!</v>
      </c>
      <c r="Q1416" s="270" t="e">
        <f t="shared" ca="1" si="555"/>
        <v>#REF!</v>
      </c>
      <c r="R1416" s="271" t="e">
        <f t="shared" ref="R1416:R1479" ca="1" si="565">IF( $U1416, ($C1416 &amp; CHAR(10)), IF($C1416=CHAR(10), (CHAR(10) &amp; "&lt;/p&gt;" &amp; CHAR(10) &amp; "&lt;p&gt;" &amp; CHAR(10)), "&lt;ruby&gt;" &amp; $C1416 &amp; "&lt;rtc&gt;" &amp; INDIRECT( ADDRESS(ROW(), COLUMN() - $R$5) ) &amp; "&lt;/rtc&gt;&lt;/ruby&gt;" &amp; CHAR(10)))</f>
        <v>#REF!</v>
      </c>
      <c r="S1416" s="271" t="e">
        <f t="shared" ref="S1416:S1479" ca="1" si="566">IF( $U1416, ($C1416 &amp; CHAR(10)), IF($C1416=CHAR(10), (CHAR(10) &amp; "&lt;/p&gt;" &amp; CHAR(10) &amp; "&lt;p&gt;" &amp; CHAR(10)), "&lt;ruby&gt;" &amp; $C1416  &amp; "&lt;rt&gt;" &amp; INDIRECT( ADDRESS(ROW(), COLUMN() - $S$4) ) &amp; "&lt;/rt&gt;" &amp; "&lt;rtc&gt;" &amp; INDIRECT( ADDRESS(ROW(), COLUMN() - $S$5) ) &amp; "&lt;/rtc&gt;&lt;/ruby&gt;"&amp; CHAR(10)))</f>
        <v>#REF!</v>
      </c>
      <c r="T1416" s="244"/>
      <c r="U1416" s="272" t="b">
        <f t="shared" ref="U1416:U1479" si="567">IFERROR( IF( MATCH($C1416, 標題符號清單, 0) &gt; 0, TRUE, FALSE), FALSE)</f>
        <v>0</v>
      </c>
      <c r="V1416" s="272" t="e">
        <f t="shared" ref="V1416:V1479" si="568">AND( NOT($U1416), $C1416&lt;&gt;"", $C1416&lt;&gt;CHAR(10) )</f>
        <v>#REF!</v>
      </c>
      <c r="W1416" s="272" t="e">
        <f t="shared" si="551"/>
        <v>#REF!</v>
      </c>
      <c r="X1416" s="272" t="e">
        <f t="shared" ref="X1416:X1479" si="569">IF( OR($U1416, NOT($V1416)), TRUE, IF($E1416="", TRUE, FALSE))</f>
        <v>#REF!</v>
      </c>
      <c r="Y1416" s="272" t="e">
        <f t="shared" ref="Y1416:Y1479" si="570">AND($V1416, $F1416="")</f>
        <v>#REF!</v>
      </c>
      <c r="Z1416" s="298"/>
      <c r="AA1416" s="305" t="e">
        <f t="shared" ref="AA1416:AA1479" si="571">IF(OR($U1416, NOT($V1416)), "", IF($D1416="", 18, MATCH($D1416, 聲母碼, 0)) )</f>
        <v>#REF!</v>
      </c>
      <c r="AB1416" s="301" t="e" cm="1">
        <f t="array" ref="AB1416">IF( $AA1416="", "", INDEX(聲母資料表, $AA1416, AB$5))</f>
        <v>#REF!</v>
      </c>
      <c r="AC1416" s="301" t="e" cm="1">
        <f t="array" ref="AC1416">IF( $AA1416="", "", INDEX(聲母資料表, $AA1416, AC$5))</f>
        <v>#REF!</v>
      </c>
      <c r="AD1416" s="305" t="e">
        <f t="shared" ref="AD1416:AD1479" si="572">IF( $X1416, "", MATCH(E1416, 韻母碼, 0) )</f>
        <v>#REF!</v>
      </c>
      <c r="AE1416" s="301" t="e" cm="1">
        <f t="array" ref="AE1416">IF( $X1416, "", INDEX(韻母資料表, AD1416, AE$5))</f>
        <v>#REF!</v>
      </c>
      <c r="AF1416" s="301" t="e" cm="1">
        <f t="array" ref="AF1416">IF( $X1416, "", INDEX(韻母資料表, AE1416, AF$5))</f>
        <v>#REF!</v>
      </c>
      <c r="AG1416" s="298"/>
      <c r="AH1416" s="301" t="e">
        <f t="array" ref="AH1416">IF( $X1416, "", IF( INDEX(韻母資料表, AD1416, $AH$5) = "入聲", TRUE, FALSE) )</f>
        <v>#REF!</v>
      </c>
      <c r="AI1416" s="302" t="e">
        <f t="shared" ref="AI1416:AI1479" si="573">IF($V1416=FALSE, "", IF($AH1416=TRUE, 4, 1))</f>
        <v>#REF!</v>
      </c>
      <c r="AJ1416" s="302" t="e">
        <f t="shared" si="552"/>
        <v>#REF!</v>
      </c>
      <c r="AK1416" s="362" t="e">
        <f t="array" ref="AK1416">IF( $X1416, "", INDEX(韻母資料表, $AD1416, $AK$5))</f>
        <v>#REF!</v>
      </c>
      <c r="AL1416" s="362" t="e">
        <f t="array" ref="AL1416">IF($X1416, "", INDEX(白話字韻母八聲調資料表, $AE1416, $AJ1416))</f>
        <v>#REF!</v>
      </c>
      <c r="AM1416" s="298"/>
      <c r="AN1416" s="362" t="e" cm="1">
        <f t="array" ref="AN1416">IF($W1416, "", INDEX(聲母資料表, $AA1416, AN$5))</f>
        <v>#REF!</v>
      </c>
      <c r="AO1416" s="367" t="e" cm="1">
        <f t="array" ref="AO1416">IF($X1416, "", INDEX(韻母資料表, $AD1416, AO$5))</f>
        <v>#REF!</v>
      </c>
      <c r="AP1416" s="362" t="e" cm="1">
        <f t="array" ref="AP1416">IF($X1416, "", INDEX(台羅韻母八聲調資料表, $AE1416, $F1416))</f>
        <v>#REF!</v>
      </c>
      <c r="AQ1416" s="298"/>
      <c r="AR1416" s="302" t="e">
        <f t="array" ref="AR1416">IF($W1416, "", INDEX(聲母資料表, $AA1416, $AR$5))</f>
        <v>#REF!</v>
      </c>
      <c r="AS1416" s="303" t="e">
        <f t="array" ref="AS1416">IF($X1416, "", INDEX(韻母資料表, $AD1416, $AS$5))</f>
        <v>#REF!</v>
      </c>
      <c r="AT1416" s="302" t="e">
        <f t="array" ref="AT1416">IF($X1416, "", INDEX(閩拼韻母八聲調資料表, $AE1416, $AJ1416))</f>
        <v>#REF!</v>
      </c>
      <c r="AV1416" s="301" t="b">
        <f t="shared" si="550"/>
        <v>0</v>
      </c>
      <c r="AW1416" s="301" t="str">
        <f>IF( $AV1416, IFERROR( IF(MATCH( $E1416, 顎音化聲母!$H$9:$H$37, 0), TRUE, FALSE), FALSE), "")</f>
        <v/>
      </c>
      <c r="AX1416" s="301" t="str">
        <f t="array" ref="AX1416">IF( AND($AV1416, $AW1416), INDEX(顎音化聲母資料表, MATCH( $D1416 &amp; $E1416, 顎音化聲母!$L$5:$L$136, 0), 3), "")</f>
        <v/>
      </c>
      <c r="AY1416" s="301" t="e">
        <f t="shared" ref="AY1416:AY1479" si="574">IF($W1416, "", AA1416)</f>
        <v>#REF!</v>
      </c>
      <c r="AZ1416" s="362" t="e">
        <f t="array" ref="AZ1416">IF($AY1416="", "", IF( $AX1416&lt;&gt;"", $AX1416,INDEX(聲母資料表, $AY1416, $AZ$5)))</f>
        <v>#REF!</v>
      </c>
      <c r="BA1416" s="362" t="e">
        <f t="array" ref="BA1416">IF($X1416, "", INDEX(方音八音反切資料表, $AE1416, $AJ1416))</f>
        <v>#REF!</v>
      </c>
    </row>
    <row r="1417" spans="2:53">
      <c r="B1417" s="307">
        <f t="shared" si="556"/>
        <v>1410</v>
      </c>
      <c r="C1417" s="404" t="e">
        <f>MID(#REF!, B1417, 1)</f>
        <v>#REF!</v>
      </c>
      <c r="D1417" s="312"/>
      <c r="E1417" s="312"/>
      <c r="F1417" s="296"/>
      <c r="G1417" s="418" t="e">
        <f t="shared" si="557"/>
        <v>#REF!</v>
      </c>
      <c r="H1417" s="269" t="e" cm="1">
        <f t="array" ref="H1417">IF( OR($U1417, NOT($V1417), $X1417), "",  $AF1417 &amp; INDEX(中文數值資料表, $AJ1417, 2) &amp; $AC1417)</f>
        <v>#REF!</v>
      </c>
      <c r="I1417" s="332" t="e">
        <f t="shared" si="558"/>
        <v>#REF!</v>
      </c>
      <c r="J1417" s="333" t="e">
        <f t="shared" si="559"/>
        <v>#REF!</v>
      </c>
      <c r="K1417" s="334" t="e">
        <f t="shared" si="560"/>
        <v>#REF!</v>
      </c>
      <c r="L1417" s="335" t="e">
        <f t="shared" si="561"/>
        <v>#REF!</v>
      </c>
      <c r="M1417" s="270" t="e">
        <f t="shared" ca="1" si="562"/>
        <v>#REF!</v>
      </c>
      <c r="N1417" s="270" t="e">
        <f t="shared" ca="1" si="563"/>
        <v>#REF!</v>
      </c>
      <c r="O1417" s="270" t="e">
        <f t="shared" ca="1" si="564"/>
        <v>#REF!</v>
      </c>
      <c r="P1417" s="270" t="e">
        <f t="shared" ca="1" si="555"/>
        <v>#REF!</v>
      </c>
      <c r="Q1417" s="270" t="e">
        <f t="shared" ca="1" si="555"/>
        <v>#REF!</v>
      </c>
      <c r="R1417" s="271" t="e">
        <f t="shared" ca="1" si="565"/>
        <v>#REF!</v>
      </c>
      <c r="S1417" s="271" t="e">
        <f t="shared" ca="1" si="566"/>
        <v>#REF!</v>
      </c>
      <c r="T1417" s="244"/>
      <c r="U1417" s="272" t="b">
        <f t="shared" si="567"/>
        <v>0</v>
      </c>
      <c r="V1417" s="272" t="e">
        <f t="shared" si="568"/>
        <v>#REF!</v>
      </c>
      <c r="W1417" s="272" t="e">
        <f t="shared" si="551"/>
        <v>#REF!</v>
      </c>
      <c r="X1417" s="272" t="e">
        <f t="shared" si="569"/>
        <v>#REF!</v>
      </c>
      <c r="Y1417" s="272" t="e">
        <f t="shared" si="570"/>
        <v>#REF!</v>
      </c>
      <c r="Z1417" s="298"/>
      <c r="AA1417" s="305" t="e">
        <f t="shared" si="571"/>
        <v>#REF!</v>
      </c>
      <c r="AB1417" s="301" t="e" cm="1">
        <f t="array" ref="AB1417">IF( $AA1417="", "", INDEX(聲母資料表, $AA1417, AB$5))</f>
        <v>#REF!</v>
      </c>
      <c r="AC1417" s="301" t="e" cm="1">
        <f t="array" ref="AC1417">IF( $AA1417="", "", INDEX(聲母資料表, $AA1417, AC$5))</f>
        <v>#REF!</v>
      </c>
      <c r="AD1417" s="305" t="e">
        <f t="shared" si="572"/>
        <v>#REF!</v>
      </c>
      <c r="AE1417" s="301" t="e" cm="1">
        <f t="array" ref="AE1417">IF( $X1417, "", INDEX(韻母資料表, AD1417, AE$5))</f>
        <v>#REF!</v>
      </c>
      <c r="AF1417" s="301" t="e" cm="1">
        <f t="array" ref="AF1417">IF( $X1417, "", INDEX(韻母資料表, AE1417, AF$5))</f>
        <v>#REF!</v>
      </c>
      <c r="AG1417" s="298"/>
      <c r="AH1417" s="301" t="e">
        <f t="array" ref="AH1417">IF( $X1417, "", IF( INDEX(韻母資料表, AD1417, $AH$5) = "入聲", TRUE, FALSE) )</f>
        <v>#REF!</v>
      </c>
      <c r="AI1417" s="302" t="e">
        <f t="shared" si="573"/>
        <v>#REF!</v>
      </c>
      <c r="AJ1417" s="302" t="e">
        <f t="shared" si="552"/>
        <v>#REF!</v>
      </c>
      <c r="AK1417" s="362" t="e">
        <f t="array" ref="AK1417">IF( $X1417, "", INDEX(韻母資料表, $AD1417, $AK$5))</f>
        <v>#REF!</v>
      </c>
      <c r="AL1417" s="362" t="e">
        <f t="array" ref="AL1417">IF($X1417, "", INDEX(白話字韻母八聲調資料表, $AE1417, $AJ1417))</f>
        <v>#REF!</v>
      </c>
      <c r="AM1417" s="298"/>
      <c r="AN1417" s="362" t="e" cm="1">
        <f t="array" ref="AN1417">IF($W1417, "", INDEX(聲母資料表, $AA1417, AN$5))</f>
        <v>#REF!</v>
      </c>
      <c r="AO1417" s="367" t="e" cm="1">
        <f t="array" ref="AO1417">IF($X1417, "", INDEX(韻母資料表, $AD1417, AO$5))</f>
        <v>#REF!</v>
      </c>
      <c r="AP1417" s="362" t="e" cm="1">
        <f t="array" ref="AP1417">IF($X1417, "", INDEX(台羅韻母八聲調資料表, $AE1417, $F1417))</f>
        <v>#REF!</v>
      </c>
      <c r="AQ1417" s="298"/>
      <c r="AR1417" s="302" t="e">
        <f t="array" ref="AR1417">IF($W1417, "", INDEX(聲母資料表, $AA1417, $AR$5))</f>
        <v>#REF!</v>
      </c>
      <c r="AS1417" s="303" t="e">
        <f t="array" ref="AS1417">IF($X1417, "", INDEX(韻母資料表, $AD1417, $AS$5))</f>
        <v>#REF!</v>
      </c>
      <c r="AT1417" s="302" t="e">
        <f t="array" ref="AT1417">IF($X1417, "", INDEX(閩拼韻母八聲調資料表, $AE1417, $AJ1417))</f>
        <v>#REF!</v>
      </c>
      <c r="AV1417" s="301" t="b">
        <f t="shared" ref="AV1417:AV1480" si="575">IF( OR($D1417="ch", $D1417="chh", $D1417="j", $D1417="s"), TRUE, FALSE)</f>
        <v>0</v>
      </c>
      <c r="AW1417" s="301" t="str">
        <f>IF( $AV1417, IFERROR( IF(MATCH( $E1417, 顎音化聲母!$H$9:$H$37, 0), TRUE, FALSE), FALSE), "")</f>
        <v/>
      </c>
      <c r="AX1417" s="301" t="str">
        <f t="array" ref="AX1417">IF( AND($AV1417, $AW1417), INDEX(顎音化聲母資料表, MATCH( $D1417 &amp; $E1417, 顎音化聲母!$L$5:$L$136, 0), 3), "")</f>
        <v/>
      </c>
      <c r="AY1417" s="301" t="e">
        <f t="shared" si="574"/>
        <v>#REF!</v>
      </c>
      <c r="AZ1417" s="362" t="e">
        <f t="array" ref="AZ1417">IF($AY1417="", "", IF( $AX1417&lt;&gt;"", $AX1417,INDEX(聲母資料表, $AY1417, $AZ$5)))</f>
        <v>#REF!</v>
      </c>
      <c r="BA1417" s="362" t="e">
        <f t="array" ref="BA1417">IF($X1417, "", INDEX(方音八音反切資料表, $AE1417, $AJ1417))</f>
        <v>#REF!</v>
      </c>
    </row>
    <row r="1418" spans="2:53">
      <c r="B1418" s="307">
        <f t="shared" si="556"/>
        <v>1411</v>
      </c>
      <c r="C1418" s="404" t="e">
        <f>MID(#REF!, B1418, 1)</f>
        <v>#REF!</v>
      </c>
      <c r="D1418" s="312"/>
      <c r="E1418" s="312"/>
      <c r="F1418" s="296"/>
      <c r="G1418" s="418" t="e">
        <f t="shared" si="557"/>
        <v>#REF!</v>
      </c>
      <c r="H1418" s="269" t="e" cm="1">
        <f t="array" ref="H1418">IF( OR($U1418, NOT($V1418), $X1418), "",  $AF1418 &amp; INDEX(中文數值資料表, $AJ1418, 2) &amp; $AC1418)</f>
        <v>#REF!</v>
      </c>
      <c r="I1418" s="332" t="e">
        <f t="shared" si="558"/>
        <v>#REF!</v>
      </c>
      <c r="J1418" s="333" t="e">
        <f t="shared" si="559"/>
        <v>#REF!</v>
      </c>
      <c r="K1418" s="334" t="e">
        <f t="shared" si="560"/>
        <v>#REF!</v>
      </c>
      <c r="L1418" s="335" t="e">
        <f t="shared" si="561"/>
        <v>#REF!</v>
      </c>
      <c r="M1418" s="270" t="e">
        <f t="shared" ca="1" si="562"/>
        <v>#REF!</v>
      </c>
      <c r="N1418" s="270" t="e">
        <f t="shared" ca="1" si="563"/>
        <v>#REF!</v>
      </c>
      <c r="O1418" s="270" t="e">
        <f t="shared" ca="1" si="564"/>
        <v>#REF!</v>
      </c>
      <c r="P1418" s="270" t="e">
        <f t="shared" ca="1" si="555"/>
        <v>#REF!</v>
      </c>
      <c r="Q1418" s="270" t="e">
        <f t="shared" ca="1" si="555"/>
        <v>#REF!</v>
      </c>
      <c r="R1418" s="271" t="e">
        <f t="shared" ca="1" si="565"/>
        <v>#REF!</v>
      </c>
      <c r="S1418" s="271" t="e">
        <f t="shared" ca="1" si="566"/>
        <v>#REF!</v>
      </c>
      <c r="T1418" s="244"/>
      <c r="U1418" s="272" t="b">
        <f t="shared" si="567"/>
        <v>0</v>
      </c>
      <c r="V1418" s="272" t="e">
        <f t="shared" si="568"/>
        <v>#REF!</v>
      </c>
      <c r="W1418" s="272" t="e">
        <f t="shared" ref="W1418:W1481" si="576">IF( OR($U1418, NOT($V1418)), TRUE, IF($D1418="", TRUE, FALSE) )</f>
        <v>#REF!</v>
      </c>
      <c r="X1418" s="272" t="e">
        <f t="shared" si="569"/>
        <v>#REF!</v>
      </c>
      <c r="Y1418" s="272" t="e">
        <f t="shared" si="570"/>
        <v>#REF!</v>
      </c>
      <c r="Z1418" s="298"/>
      <c r="AA1418" s="305" t="e">
        <f t="shared" si="571"/>
        <v>#REF!</v>
      </c>
      <c r="AB1418" s="301" t="e" cm="1">
        <f t="array" ref="AB1418">IF( $AA1418="", "", INDEX(聲母資料表, $AA1418, AB$5))</f>
        <v>#REF!</v>
      </c>
      <c r="AC1418" s="301" t="e" cm="1">
        <f t="array" ref="AC1418">IF( $AA1418="", "", INDEX(聲母資料表, $AA1418, AC$5))</f>
        <v>#REF!</v>
      </c>
      <c r="AD1418" s="305" t="e">
        <f t="shared" si="572"/>
        <v>#REF!</v>
      </c>
      <c r="AE1418" s="301" t="e" cm="1">
        <f t="array" ref="AE1418">IF( $X1418, "", INDEX(韻母資料表, AD1418, AE$5))</f>
        <v>#REF!</v>
      </c>
      <c r="AF1418" s="301" t="e" cm="1">
        <f t="array" ref="AF1418">IF( $X1418, "", INDEX(韻母資料表, AE1418, AF$5))</f>
        <v>#REF!</v>
      </c>
      <c r="AG1418" s="298"/>
      <c r="AH1418" s="301" t="e">
        <f t="array" ref="AH1418">IF( $X1418, "", IF( INDEX(韻母資料表, AD1418, $AH$5) = "入聲", TRUE, FALSE) )</f>
        <v>#REF!</v>
      </c>
      <c r="AI1418" s="302" t="e">
        <f t="shared" si="573"/>
        <v>#REF!</v>
      </c>
      <c r="AJ1418" s="302" t="e">
        <f t="shared" si="552"/>
        <v>#REF!</v>
      </c>
      <c r="AK1418" s="362" t="e">
        <f t="array" ref="AK1418">IF( $X1418, "", INDEX(韻母資料表, $AD1418, $AK$5))</f>
        <v>#REF!</v>
      </c>
      <c r="AL1418" s="362" t="e">
        <f t="array" ref="AL1418">IF($X1418, "", INDEX(白話字韻母八聲調資料表, $AE1418, $AJ1418))</f>
        <v>#REF!</v>
      </c>
      <c r="AM1418" s="298"/>
      <c r="AN1418" s="362" t="e" cm="1">
        <f t="array" ref="AN1418">IF($W1418, "", INDEX(聲母資料表, $AA1418, AN$5))</f>
        <v>#REF!</v>
      </c>
      <c r="AO1418" s="367" t="e" cm="1">
        <f t="array" ref="AO1418">IF($X1418, "", INDEX(韻母資料表, $AD1418, AO$5))</f>
        <v>#REF!</v>
      </c>
      <c r="AP1418" s="362" t="e" cm="1">
        <f t="array" ref="AP1418">IF($X1418, "", INDEX(台羅韻母八聲調資料表, $AE1418, $F1418))</f>
        <v>#REF!</v>
      </c>
      <c r="AQ1418" s="298"/>
      <c r="AR1418" s="302" t="e">
        <f t="array" ref="AR1418">IF($W1418, "", INDEX(聲母資料表, $AA1418, $AR$5))</f>
        <v>#REF!</v>
      </c>
      <c r="AS1418" s="303" t="e">
        <f t="array" ref="AS1418">IF($X1418, "", INDEX(韻母資料表, $AD1418, $AS$5))</f>
        <v>#REF!</v>
      </c>
      <c r="AT1418" s="302" t="e">
        <f t="array" ref="AT1418">IF($X1418, "", INDEX(閩拼韻母八聲調資料表, $AE1418, $AJ1418))</f>
        <v>#REF!</v>
      </c>
      <c r="AV1418" s="301" t="b">
        <f t="shared" si="575"/>
        <v>0</v>
      </c>
      <c r="AW1418" s="301" t="str">
        <f>IF( $AV1418, IFERROR( IF(MATCH( $E1418, 顎音化聲母!$H$9:$H$37, 0), TRUE, FALSE), FALSE), "")</f>
        <v/>
      </c>
      <c r="AX1418" s="301" t="str">
        <f t="array" ref="AX1418">IF( AND($AV1418, $AW1418), INDEX(顎音化聲母資料表, MATCH( $D1418 &amp; $E1418, 顎音化聲母!$L$5:$L$136, 0), 3), "")</f>
        <v/>
      </c>
      <c r="AY1418" s="301" t="e">
        <f t="shared" si="574"/>
        <v>#REF!</v>
      </c>
      <c r="AZ1418" s="362" t="e">
        <f t="array" ref="AZ1418">IF($AY1418="", "", IF( $AX1418&lt;&gt;"", $AX1418,INDEX(聲母資料表, $AY1418, $AZ$5)))</f>
        <v>#REF!</v>
      </c>
      <c r="BA1418" s="362" t="e">
        <f t="array" ref="BA1418">IF($X1418, "", INDEX(方音八音反切資料表, $AE1418, $AJ1418))</f>
        <v>#REF!</v>
      </c>
    </row>
    <row r="1419" spans="2:53">
      <c r="B1419" s="307">
        <f t="shared" si="556"/>
        <v>1412</v>
      </c>
      <c r="C1419" s="404" t="e">
        <f>MID(#REF!, B1419, 1)</f>
        <v>#REF!</v>
      </c>
      <c r="D1419" s="312"/>
      <c r="E1419" s="312"/>
      <c r="F1419" s="296"/>
      <c r="G1419" s="418" t="e">
        <f t="shared" si="557"/>
        <v>#REF!</v>
      </c>
      <c r="H1419" s="269" t="e" cm="1">
        <f t="array" ref="H1419">IF( OR($U1419, NOT($V1419), $X1419), "",  $AF1419 &amp; INDEX(中文數值資料表, $AJ1419, 2) &amp; $AC1419)</f>
        <v>#REF!</v>
      </c>
      <c r="I1419" s="332" t="e">
        <f t="shared" si="558"/>
        <v>#REF!</v>
      </c>
      <c r="J1419" s="333" t="e">
        <f t="shared" si="559"/>
        <v>#REF!</v>
      </c>
      <c r="K1419" s="334" t="e">
        <f t="shared" si="560"/>
        <v>#REF!</v>
      </c>
      <c r="L1419" s="335" t="e">
        <f t="shared" si="561"/>
        <v>#REF!</v>
      </c>
      <c r="M1419" s="270" t="e">
        <f t="shared" ca="1" si="562"/>
        <v>#REF!</v>
      </c>
      <c r="N1419" s="270" t="e">
        <f t="shared" ca="1" si="563"/>
        <v>#REF!</v>
      </c>
      <c r="O1419" s="270" t="e">
        <f t="shared" ca="1" si="564"/>
        <v>#REF!</v>
      </c>
      <c r="P1419" s="270" t="e">
        <f t="shared" ca="1" si="555"/>
        <v>#REF!</v>
      </c>
      <c r="Q1419" s="270" t="e">
        <f t="shared" ca="1" si="555"/>
        <v>#REF!</v>
      </c>
      <c r="R1419" s="271" t="e">
        <f t="shared" ca="1" si="565"/>
        <v>#REF!</v>
      </c>
      <c r="S1419" s="271" t="e">
        <f t="shared" ca="1" si="566"/>
        <v>#REF!</v>
      </c>
      <c r="T1419" s="244"/>
      <c r="U1419" s="272" t="b">
        <f t="shared" si="567"/>
        <v>0</v>
      </c>
      <c r="V1419" s="272" t="e">
        <f t="shared" si="568"/>
        <v>#REF!</v>
      </c>
      <c r="W1419" s="272" t="e">
        <f t="shared" si="576"/>
        <v>#REF!</v>
      </c>
      <c r="X1419" s="272" t="e">
        <f t="shared" si="569"/>
        <v>#REF!</v>
      </c>
      <c r="Y1419" s="272" t="e">
        <f t="shared" si="570"/>
        <v>#REF!</v>
      </c>
      <c r="Z1419" s="298"/>
      <c r="AA1419" s="305" t="e">
        <f t="shared" si="571"/>
        <v>#REF!</v>
      </c>
      <c r="AB1419" s="301" t="e" cm="1">
        <f t="array" ref="AB1419">IF( $AA1419="", "", INDEX(聲母資料表, $AA1419, AB$5))</f>
        <v>#REF!</v>
      </c>
      <c r="AC1419" s="301" t="e" cm="1">
        <f t="array" ref="AC1419">IF( $AA1419="", "", INDEX(聲母資料表, $AA1419, AC$5))</f>
        <v>#REF!</v>
      </c>
      <c r="AD1419" s="305" t="e">
        <f t="shared" si="572"/>
        <v>#REF!</v>
      </c>
      <c r="AE1419" s="301" t="e" cm="1">
        <f t="array" ref="AE1419">IF( $X1419, "", INDEX(韻母資料表, AD1419, AE$5))</f>
        <v>#REF!</v>
      </c>
      <c r="AF1419" s="301" t="e" cm="1">
        <f t="array" ref="AF1419">IF( $X1419, "", INDEX(韻母資料表, AE1419, AF$5))</f>
        <v>#REF!</v>
      </c>
      <c r="AG1419" s="298"/>
      <c r="AH1419" s="301" t="e">
        <f t="array" ref="AH1419">IF( $X1419, "", IF( INDEX(韻母資料表, AD1419, $AH$5) = "入聲", TRUE, FALSE) )</f>
        <v>#REF!</v>
      </c>
      <c r="AI1419" s="302" t="e">
        <f t="shared" si="573"/>
        <v>#REF!</v>
      </c>
      <c r="AJ1419" s="302" t="e">
        <f t="shared" si="552"/>
        <v>#REF!</v>
      </c>
      <c r="AK1419" s="362" t="e">
        <f t="array" ref="AK1419">IF( $X1419, "", INDEX(韻母資料表, $AD1419, $AK$5))</f>
        <v>#REF!</v>
      </c>
      <c r="AL1419" s="362" t="e">
        <f t="array" ref="AL1419">IF($X1419, "", INDEX(白話字韻母八聲調資料表, $AE1419, $AJ1419))</f>
        <v>#REF!</v>
      </c>
      <c r="AM1419" s="298"/>
      <c r="AN1419" s="362" t="e" cm="1">
        <f t="array" ref="AN1419">IF($W1419, "", INDEX(聲母資料表, $AA1419, AN$5))</f>
        <v>#REF!</v>
      </c>
      <c r="AO1419" s="367" t="e" cm="1">
        <f t="array" ref="AO1419">IF($X1419, "", INDEX(韻母資料表, $AD1419, AO$5))</f>
        <v>#REF!</v>
      </c>
      <c r="AP1419" s="362" t="e" cm="1">
        <f t="array" ref="AP1419">IF($X1419, "", INDEX(台羅韻母八聲調資料表, $AE1419, $F1419))</f>
        <v>#REF!</v>
      </c>
      <c r="AQ1419" s="298"/>
      <c r="AR1419" s="302" t="e">
        <f t="array" ref="AR1419">IF($W1419, "", INDEX(聲母資料表, $AA1419, $AR$5))</f>
        <v>#REF!</v>
      </c>
      <c r="AS1419" s="303" t="e">
        <f t="array" ref="AS1419">IF($X1419, "", INDEX(韻母資料表, $AD1419, $AS$5))</f>
        <v>#REF!</v>
      </c>
      <c r="AT1419" s="302" t="e">
        <f t="array" ref="AT1419">IF($X1419, "", INDEX(閩拼韻母八聲調資料表, $AE1419, $AJ1419))</f>
        <v>#REF!</v>
      </c>
      <c r="AV1419" s="301" t="b">
        <f t="shared" si="575"/>
        <v>0</v>
      </c>
      <c r="AW1419" s="301" t="str">
        <f>IF( $AV1419, IFERROR( IF(MATCH( $E1419, 顎音化聲母!$H$9:$H$37, 0), TRUE, FALSE), FALSE), "")</f>
        <v/>
      </c>
      <c r="AX1419" s="301" t="str">
        <f t="array" ref="AX1419">IF( AND($AV1419, $AW1419), INDEX(顎音化聲母資料表, MATCH( $D1419 &amp; $E1419, 顎音化聲母!$L$5:$L$136, 0), 3), "")</f>
        <v/>
      </c>
      <c r="AY1419" s="301" t="e">
        <f t="shared" si="574"/>
        <v>#REF!</v>
      </c>
      <c r="AZ1419" s="362" t="e">
        <f t="array" ref="AZ1419">IF($AY1419="", "", IF( $AX1419&lt;&gt;"", $AX1419,INDEX(聲母資料表, $AY1419, $AZ$5)))</f>
        <v>#REF!</v>
      </c>
      <c r="BA1419" s="362" t="e">
        <f t="array" ref="BA1419">IF($X1419, "", INDEX(方音八音反切資料表, $AE1419, $AJ1419))</f>
        <v>#REF!</v>
      </c>
    </row>
    <row r="1420" spans="2:53">
      <c r="B1420" s="307">
        <f t="shared" si="556"/>
        <v>1413</v>
      </c>
      <c r="C1420" s="404" t="e">
        <f>MID(#REF!, B1420, 1)</f>
        <v>#REF!</v>
      </c>
      <c r="D1420" s="312"/>
      <c r="E1420" s="312"/>
      <c r="F1420" s="296"/>
      <c r="G1420" s="418" t="e">
        <f t="shared" si="557"/>
        <v>#REF!</v>
      </c>
      <c r="H1420" s="269" t="e" cm="1">
        <f t="array" ref="H1420">IF( OR($U1420, NOT($V1420), $X1420), "",  $AF1420 &amp; INDEX(中文數值資料表, $AJ1420, 2) &amp; $AC1420)</f>
        <v>#REF!</v>
      </c>
      <c r="I1420" s="332" t="e">
        <f t="shared" si="558"/>
        <v>#REF!</v>
      </c>
      <c r="J1420" s="333" t="e">
        <f t="shared" si="559"/>
        <v>#REF!</v>
      </c>
      <c r="K1420" s="334" t="e">
        <f t="shared" si="560"/>
        <v>#REF!</v>
      </c>
      <c r="L1420" s="335" t="e">
        <f t="shared" si="561"/>
        <v>#REF!</v>
      </c>
      <c r="M1420" s="270" t="e">
        <f t="shared" ca="1" si="562"/>
        <v>#REF!</v>
      </c>
      <c r="N1420" s="270" t="e">
        <f t="shared" ca="1" si="563"/>
        <v>#REF!</v>
      </c>
      <c r="O1420" s="270" t="e">
        <f t="shared" ca="1" si="564"/>
        <v>#REF!</v>
      </c>
      <c r="P1420" s="270" t="e">
        <f t="shared" ca="1" si="555"/>
        <v>#REF!</v>
      </c>
      <c r="Q1420" s="270" t="e">
        <f t="shared" ca="1" si="555"/>
        <v>#REF!</v>
      </c>
      <c r="R1420" s="271" t="e">
        <f t="shared" ca="1" si="565"/>
        <v>#REF!</v>
      </c>
      <c r="S1420" s="271" t="e">
        <f t="shared" ca="1" si="566"/>
        <v>#REF!</v>
      </c>
      <c r="T1420" s="244"/>
      <c r="U1420" s="272" t="b">
        <f t="shared" si="567"/>
        <v>0</v>
      </c>
      <c r="V1420" s="272" t="e">
        <f t="shared" si="568"/>
        <v>#REF!</v>
      </c>
      <c r="W1420" s="272" t="e">
        <f t="shared" si="576"/>
        <v>#REF!</v>
      </c>
      <c r="X1420" s="272" t="e">
        <f t="shared" si="569"/>
        <v>#REF!</v>
      </c>
      <c r="Y1420" s="272" t="e">
        <f t="shared" si="570"/>
        <v>#REF!</v>
      </c>
      <c r="Z1420" s="298"/>
      <c r="AA1420" s="305" t="e">
        <f t="shared" si="571"/>
        <v>#REF!</v>
      </c>
      <c r="AB1420" s="301" t="e" cm="1">
        <f t="array" ref="AB1420">IF( $AA1420="", "", INDEX(聲母資料表, $AA1420, AB$5))</f>
        <v>#REF!</v>
      </c>
      <c r="AC1420" s="301" t="e" cm="1">
        <f t="array" ref="AC1420">IF( $AA1420="", "", INDEX(聲母資料表, $AA1420, AC$5))</f>
        <v>#REF!</v>
      </c>
      <c r="AD1420" s="305" t="e">
        <f t="shared" si="572"/>
        <v>#REF!</v>
      </c>
      <c r="AE1420" s="301" t="e" cm="1">
        <f t="array" ref="AE1420">IF( $X1420, "", INDEX(韻母資料表, AD1420, AE$5))</f>
        <v>#REF!</v>
      </c>
      <c r="AF1420" s="301" t="e" cm="1">
        <f t="array" ref="AF1420">IF( $X1420, "", INDEX(韻母資料表, AE1420, AF$5))</f>
        <v>#REF!</v>
      </c>
      <c r="AG1420" s="298"/>
      <c r="AH1420" s="301" t="e">
        <f t="array" ref="AH1420">IF( $X1420, "", IF( INDEX(韻母資料表, AD1420, $AH$5) = "入聲", TRUE, FALSE) )</f>
        <v>#REF!</v>
      </c>
      <c r="AI1420" s="302" t="e">
        <f t="shared" si="573"/>
        <v>#REF!</v>
      </c>
      <c r="AJ1420" s="302" t="e">
        <f t="shared" si="552"/>
        <v>#REF!</v>
      </c>
      <c r="AK1420" s="362" t="e">
        <f t="array" ref="AK1420">IF( $X1420, "", INDEX(韻母資料表, $AD1420, $AK$5))</f>
        <v>#REF!</v>
      </c>
      <c r="AL1420" s="362" t="e">
        <f t="array" ref="AL1420">IF($X1420, "", INDEX(白話字韻母八聲調資料表, $AE1420, $AJ1420))</f>
        <v>#REF!</v>
      </c>
      <c r="AM1420" s="298"/>
      <c r="AN1420" s="362" t="e" cm="1">
        <f t="array" ref="AN1420">IF($W1420, "", INDEX(聲母資料表, $AA1420, AN$5))</f>
        <v>#REF!</v>
      </c>
      <c r="AO1420" s="367" t="e" cm="1">
        <f t="array" ref="AO1420">IF($X1420, "", INDEX(韻母資料表, $AD1420, AO$5))</f>
        <v>#REF!</v>
      </c>
      <c r="AP1420" s="362" t="e" cm="1">
        <f t="array" ref="AP1420">IF($X1420, "", INDEX(台羅韻母八聲調資料表, $AE1420, $F1420))</f>
        <v>#REF!</v>
      </c>
      <c r="AQ1420" s="298"/>
      <c r="AR1420" s="302" t="e">
        <f t="array" ref="AR1420">IF($W1420, "", INDEX(聲母資料表, $AA1420, $AR$5))</f>
        <v>#REF!</v>
      </c>
      <c r="AS1420" s="303" t="e">
        <f t="array" ref="AS1420">IF($X1420, "", INDEX(韻母資料表, $AD1420, $AS$5))</f>
        <v>#REF!</v>
      </c>
      <c r="AT1420" s="302" t="e">
        <f t="array" ref="AT1420">IF($X1420, "", INDEX(閩拼韻母八聲調資料表, $AE1420, $AJ1420))</f>
        <v>#REF!</v>
      </c>
      <c r="AV1420" s="301" t="b">
        <f t="shared" si="575"/>
        <v>0</v>
      </c>
      <c r="AW1420" s="301" t="str">
        <f>IF( $AV1420, IFERROR( IF(MATCH( $E1420, 顎音化聲母!$H$9:$H$37, 0), TRUE, FALSE), FALSE), "")</f>
        <v/>
      </c>
      <c r="AX1420" s="301" t="str">
        <f t="array" ref="AX1420">IF( AND($AV1420, $AW1420), INDEX(顎音化聲母資料表, MATCH( $D1420 &amp; $E1420, 顎音化聲母!$L$5:$L$136, 0), 3), "")</f>
        <v/>
      </c>
      <c r="AY1420" s="301" t="e">
        <f t="shared" si="574"/>
        <v>#REF!</v>
      </c>
      <c r="AZ1420" s="362" t="e">
        <f t="array" ref="AZ1420">IF($AY1420="", "", IF( $AX1420&lt;&gt;"", $AX1420,INDEX(聲母資料表, $AY1420, $AZ$5)))</f>
        <v>#REF!</v>
      </c>
      <c r="BA1420" s="362" t="e">
        <f t="array" ref="BA1420">IF($X1420, "", INDEX(方音八音反切資料表, $AE1420, $AJ1420))</f>
        <v>#REF!</v>
      </c>
    </row>
    <row r="1421" spans="2:53">
      <c r="B1421" s="307">
        <f t="shared" si="556"/>
        <v>1414</v>
      </c>
      <c r="C1421" s="404" t="e">
        <f>MID(#REF!, B1421, 1)</f>
        <v>#REF!</v>
      </c>
      <c r="D1421" s="312"/>
      <c r="E1421" s="312"/>
      <c r="F1421" s="296"/>
      <c r="G1421" s="418" t="e">
        <f t="shared" si="557"/>
        <v>#REF!</v>
      </c>
      <c r="H1421" s="269" t="e" cm="1">
        <f t="array" ref="H1421">IF( OR($U1421, NOT($V1421), $X1421), "",  $AF1421 &amp; INDEX(中文數值資料表, $AJ1421, 2) &amp; $AC1421)</f>
        <v>#REF!</v>
      </c>
      <c r="I1421" s="332" t="e">
        <f t="shared" si="558"/>
        <v>#REF!</v>
      </c>
      <c r="J1421" s="333" t="e">
        <f t="shared" si="559"/>
        <v>#REF!</v>
      </c>
      <c r="K1421" s="334" t="e">
        <f t="shared" si="560"/>
        <v>#REF!</v>
      </c>
      <c r="L1421" s="335" t="e">
        <f t="shared" si="561"/>
        <v>#REF!</v>
      </c>
      <c r="M1421" s="270" t="e">
        <f t="shared" ca="1" si="562"/>
        <v>#REF!</v>
      </c>
      <c r="N1421" s="270" t="e">
        <f t="shared" ca="1" si="563"/>
        <v>#REF!</v>
      </c>
      <c r="O1421" s="270" t="e">
        <f t="shared" ca="1" si="564"/>
        <v>#REF!</v>
      </c>
      <c r="P1421" s="270" t="e">
        <f t="shared" ca="1" si="555"/>
        <v>#REF!</v>
      </c>
      <c r="Q1421" s="270" t="e">
        <f t="shared" ca="1" si="555"/>
        <v>#REF!</v>
      </c>
      <c r="R1421" s="271" t="e">
        <f t="shared" ca="1" si="565"/>
        <v>#REF!</v>
      </c>
      <c r="S1421" s="271" t="e">
        <f t="shared" ca="1" si="566"/>
        <v>#REF!</v>
      </c>
      <c r="T1421" s="244"/>
      <c r="U1421" s="272" t="b">
        <f t="shared" si="567"/>
        <v>0</v>
      </c>
      <c r="V1421" s="272" t="e">
        <f t="shared" si="568"/>
        <v>#REF!</v>
      </c>
      <c r="W1421" s="272" t="e">
        <f t="shared" si="576"/>
        <v>#REF!</v>
      </c>
      <c r="X1421" s="272" t="e">
        <f t="shared" si="569"/>
        <v>#REF!</v>
      </c>
      <c r="Y1421" s="272" t="e">
        <f t="shared" si="570"/>
        <v>#REF!</v>
      </c>
      <c r="Z1421" s="298"/>
      <c r="AA1421" s="305" t="e">
        <f t="shared" si="571"/>
        <v>#REF!</v>
      </c>
      <c r="AB1421" s="301" t="e" cm="1">
        <f t="array" ref="AB1421">IF( $AA1421="", "", INDEX(聲母資料表, $AA1421, AB$5))</f>
        <v>#REF!</v>
      </c>
      <c r="AC1421" s="301" t="e" cm="1">
        <f t="array" ref="AC1421">IF( $AA1421="", "", INDEX(聲母資料表, $AA1421, AC$5))</f>
        <v>#REF!</v>
      </c>
      <c r="AD1421" s="305" t="e">
        <f t="shared" si="572"/>
        <v>#REF!</v>
      </c>
      <c r="AE1421" s="301" t="e" cm="1">
        <f t="array" ref="AE1421">IF( $X1421, "", INDEX(韻母資料表, AD1421, AE$5))</f>
        <v>#REF!</v>
      </c>
      <c r="AF1421" s="301" t="e" cm="1">
        <f t="array" ref="AF1421">IF( $X1421, "", INDEX(韻母資料表, AE1421, AF$5))</f>
        <v>#REF!</v>
      </c>
      <c r="AG1421" s="298"/>
      <c r="AH1421" s="301" t="e">
        <f t="array" ref="AH1421">IF( $X1421, "", IF( INDEX(韻母資料表, AD1421, $AH$5) = "入聲", TRUE, FALSE) )</f>
        <v>#REF!</v>
      </c>
      <c r="AI1421" s="302" t="e">
        <f t="shared" si="573"/>
        <v>#REF!</v>
      </c>
      <c r="AJ1421" s="302" t="e">
        <f t="shared" si="552"/>
        <v>#REF!</v>
      </c>
      <c r="AK1421" s="362" t="e">
        <f t="array" ref="AK1421">IF( $X1421, "", INDEX(韻母資料表, $AD1421, $AK$5))</f>
        <v>#REF!</v>
      </c>
      <c r="AL1421" s="362" t="e">
        <f t="array" ref="AL1421">IF($X1421, "", INDEX(白話字韻母八聲調資料表, $AE1421, $AJ1421))</f>
        <v>#REF!</v>
      </c>
      <c r="AM1421" s="298"/>
      <c r="AN1421" s="362" t="e" cm="1">
        <f t="array" ref="AN1421">IF($W1421, "", INDEX(聲母資料表, $AA1421, AN$5))</f>
        <v>#REF!</v>
      </c>
      <c r="AO1421" s="367" t="e" cm="1">
        <f t="array" ref="AO1421">IF($X1421, "", INDEX(韻母資料表, $AD1421, AO$5))</f>
        <v>#REF!</v>
      </c>
      <c r="AP1421" s="362" t="e" cm="1">
        <f t="array" ref="AP1421">IF($X1421, "", INDEX(台羅韻母八聲調資料表, $AE1421, $F1421))</f>
        <v>#REF!</v>
      </c>
      <c r="AQ1421" s="298"/>
      <c r="AR1421" s="302" t="e">
        <f t="array" ref="AR1421">IF($W1421, "", INDEX(聲母資料表, $AA1421, $AR$5))</f>
        <v>#REF!</v>
      </c>
      <c r="AS1421" s="303" t="e">
        <f t="array" ref="AS1421">IF($X1421, "", INDEX(韻母資料表, $AD1421, $AS$5))</f>
        <v>#REF!</v>
      </c>
      <c r="AT1421" s="302" t="e">
        <f t="array" ref="AT1421">IF($X1421, "", INDEX(閩拼韻母八聲調資料表, $AE1421, $AJ1421))</f>
        <v>#REF!</v>
      </c>
      <c r="AV1421" s="301" t="b">
        <f t="shared" si="575"/>
        <v>0</v>
      </c>
      <c r="AW1421" s="301" t="str">
        <f>IF( $AV1421, IFERROR( IF(MATCH( $E1421, 顎音化聲母!$H$9:$H$37, 0), TRUE, FALSE), FALSE), "")</f>
        <v/>
      </c>
      <c r="AX1421" s="301" t="str">
        <f t="array" ref="AX1421">IF( AND($AV1421, $AW1421), INDEX(顎音化聲母資料表, MATCH( $D1421 &amp; $E1421, 顎音化聲母!$L$5:$L$136, 0), 3), "")</f>
        <v/>
      </c>
      <c r="AY1421" s="301" t="e">
        <f t="shared" si="574"/>
        <v>#REF!</v>
      </c>
      <c r="AZ1421" s="362" t="e">
        <f t="array" ref="AZ1421">IF($AY1421="", "", IF( $AX1421&lt;&gt;"", $AX1421,INDEX(聲母資料表, $AY1421, $AZ$5)))</f>
        <v>#REF!</v>
      </c>
      <c r="BA1421" s="362" t="e">
        <f t="array" ref="BA1421">IF($X1421, "", INDEX(方音八音反切資料表, $AE1421, $AJ1421))</f>
        <v>#REF!</v>
      </c>
    </row>
    <row r="1422" spans="2:53">
      <c r="B1422" s="307">
        <f t="shared" si="556"/>
        <v>1415</v>
      </c>
      <c r="C1422" s="404" t="e">
        <f>MID(#REF!, B1422, 1)</f>
        <v>#REF!</v>
      </c>
      <c r="D1422" s="312"/>
      <c r="E1422" s="312"/>
      <c r="F1422" s="296"/>
      <c r="G1422" s="418" t="e">
        <f t="shared" si="557"/>
        <v>#REF!</v>
      </c>
      <c r="H1422" s="269" t="e" cm="1">
        <f t="array" ref="H1422">IF( OR($U1422, NOT($V1422), $X1422), "",  $AF1422 &amp; INDEX(中文數值資料表, $AJ1422, 2) &amp; $AC1422)</f>
        <v>#REF!</v>
      </c>
      <c r="I1422" s="332" t="e">
        <f t="shared" si="558"/>
        <v>#REF!</v>
      </c>
      <c r="J1422" s="333" t="e">
        <f t="shared" si="559"/>
        <v>#REF!</v>
      </c>
      <c r="K1422" s="334" t="e">
        <f t="shared" si="560"/>
        <v>#REF!</v>
      </c>
      <c r="L1422" s="335" t="e">
        <f t="shared" si="561"/>
        <v>#REF!</v>
      </c>
      <c r="M1422" s="270" t="e">
        <f t="shared" ca="1" si="562"/>
        <v>#REF!</v>
      </c>
      <c r="N1422" s="270" t="e">
        <f t="shared" ca="1" si="563"/>
        <v>#REF!</v>
      </c>
      <c r="O1422" s="270" t="e">
        <f t="shared" ca="1" si="564"/>
        <v>#REF!</v>
      </c>
      <c r="P1422" s="270" t="e">
        <f t="shared" ca="1" si="555"/>
        <v>#REF!</v>
      </c>
      <c r="Q1422" s="270" t="e">
        <f t="shared" ca="1" si="555"/>
        <v>#REF!</v>
      </c>
      <c r="R1422" s="271" t="e">
        <f t="shared" ca="1" si="565"/>
        <v>#REF!</v>
      </c>
      <c r="S1422" s="271" t="e">
        <f t="shared" ca="1" si="566"/>
        <v>#REF!</v>
      </c>
      <c r="T1422" s="244"/>
      <c r="U1422" s="272" t="b">
        <f t="shared" si="567"/>
        <v>0</v>
      </c>
      <c r="V1422" s="272" t="e">
        <f t="shared" si="568"/>
        <v>#REF!</v>
      </c>
      <c r="W1422" s="272" t="e">
        <f t="shared" si="576"/>
        <v>#REF!</v>
      </c>
      <c r="X1422" s="272" t="e">
        <f t="shared" si="569"/>
        <v>#REF!</v>
      </c>
      <c r="Y1422" s="272" t="e">
        <f t="shared" si="570"/>
        <v>#REF!</v>
      </c>
      <c r="Z1422" s="298"/>
      <c r="AA1422" s="305" t="e">
        <f t="shared" si="571"/>
        <v>#REF!</v>
      </c>
      <c r="AB1422" s="301" t="e" cm="1">
        <f t="array" ref="AB1422">IF( $AA1422="", "", INDEX(聲母資料表, $AA1422, AB$5))</f>
        <v>#REF!</v>
      </c>
      <c r="AC1422" s="301" t="e" cm="1">
        <f t="array" ref="AC1422">IF( $AA1422="", "", INDEX(聲母資料表, $AA1422, AC$5))</f>
        <v>#REF!</v>
      </c>
      <c r="AD1422" s="305" t="e">
        <f t="shared" si="572"/>
        <v>#REF!</v>
      </c>
      <c r="AE1422" s="301" t="e" cm="1">
        <f t="array" ref="AE1422">IF( $X1422, "", INDEX(韻母資料表, AD1422, AE$5))</f>
        <v>#REF!</v>
      </c>
      <c r="AF1422" s="301" t="e" cm="1">
        <f t="array" ref="AF1422">IF( $X1422, "", INDEX(韻母資料表, AE1422, AF$5))</f>
        <v>#REF!</v>
      </c>
      <c r="AG1422" s="298"/>
      <c r="AH1422" s="301" t="e">
        <f t="array" ref="AH1422">IF( $X1422, "", IF( INDEX(韻母資料表, AD1422, $AH$5) = "入聲", TRUE, FALSE) )</f>
        <v>#REF!</v>
      </c>
      <c r="AI1422" s="302" t="e">
        <f t="shared" si="573"/>
        <v>#REF!</v>
      </c>
      <c r="AJ1422" s="302" t="e">
        <f t="shared" si="552"/>
        <v>#REF!</v>
      </c>
      <c r="AK1422" s="362" t="e">
        <f t="array" ref="AK1422">IF( $X1422, "", INDEX(韻母資料表, $AD1422, $AK$5))</f>
        <v>#REF!</v>
      </c>
      <c r="AL1422" s="362" t="e">
        <f t="array" ref="AL1422">IF($X1422, "", INDEX(白話字韻母八聲調資料表, $AE1422, $AJ1422))</f>
        <v>#REF!</v>
      </c>
      <c r="AM1422" s="298"/>
      <c r="AN1422" s="362" t="e" cm="1">
        <f t="array" ref="AN1422">IF($W1422, "", INDEX(聲母資料表, $AA1422, AN$5))</f>
        <v>#REF!</v>
      </c>
      <c r="AO1422" s="367" t="e" cm="1">
        <f t="array" ref="AO1422">IF($X1422, "", INDEX(韻母資料表, $AD1422, AO$5))</f>
        <v>#REF!</v>
      </c>
      <c r="AP1422" s="362" t="e" cm="1">
        <f t="array" ref="AP1422">IF($X1422, "", INDEX(台羅韻母八聲調資料表, $AE1422, $F1422))</f>
        <v>#REF!</v>
      </c>
      <c r="AQ1422" s="298"/>
      <c r="AR1422" s="302" t="e">
        <f t="array" ref="AR1422">IF($W1422, "", INDEX(聲母資料表, $AA1422, $AR$5))</f>
        <v>#REF!</v>
      </c>
      <c r="AS1422" s="303" t="e">
        <f t="array" ref="AS1422">IF($X1422, "", INDEX(韻母資料表, $AD1422, $AS$5))</f>
        <v>#REF!</v>
      </c>
      <c r="AT1422" s="302" t="e">
        <f t="array" ref="AT1422">IF($X1422, "", INDEX(閩拼韻母八聲調資料表, $AE1422, $AJ1422))</f>
        <v>#REF!</v>
      </c>
      <c r="AV1422" s="301" t="b">
        <f t="shared" si="575"/>
        <v>0</v>
      </c>
      <c r="AW1422" s="301" t="str">
        <f>IF( $AV1422, IFERROR( IF(MATCH( $E1422, 顎音化聲母!$H$9:$H$37, 0), TRUE, FALSE), FALSE), "")</f>
        <v/>
      </c>
      <c r="AX1422" s="301" t="str">
        <f t="array" ref="AX1422">IF( AND($AV1422, $AW1422), INDEX(顎音化聲母資料表, MATCH( $D1422 &amp; $E1422, 顎音化聲母!$L$5:$L$136, 0), 3), "")</f>
        <v/>
      </c>
      <c r="AY1422" s="301" t="e">
        <f t="shared" si="574"/>
        <v>#REF!</v>
      </c>
      <c r="AZ1422" s="362" t="e">
        <f t="array" ref="AZ1422">IF($AY1422="", "", IF( $AX1422&lt;&gt;"", $AX1422,INDEX(聲母資料表, $AY1422, $AZ$5)))</f>
        <v>#REF!</v>
      </c>
      <c r="BA1422" s="362" t="e">
        <f t="array" ref="BA1422">IF($X1422, "", INDEX(方音八音反切資料表, $AE1422, $AJ1422))</f>
        <v>#REF!</v>
      </c>
    </row>
    <row r="1423" spans="2:53">
      <c r="B1423" s="307">
        <f t="shared" si="556"/>
        <v>1416</v>
      </c>
      <c r="C1423" s="404" t="e">
        <f>MID(#REF!, B1423, 1)</f>
        <v>#REF!</v>
      </c>
      <c r="D1423" s="312"/>
      <c r="E1423" s="312"/>
      <c r="F1423" s="296"/>
      <c r="G1423" s="418" t="e">
        <f t="shared" si="557"/>
        <v>#REF!</v>
      </c>
      <c r="H1423" s="269" t="e" cm="1">
        <f t="array" ref="H1423">IF( OR($U1423, NOT($V1423), $X1423), "",  $AF1423 &amp; INDEX(中文數值資料表, $AJ1423, 2) &amp; $AC1423)</f>
        <v>#REF!</v>
      </c>
      <c r="I1423" s="332" t="e">
        <f t="shared" si="558"/>
        <v>#REF!</v>
      </c>
      <c r="J1423" s="333" t="e">
        <f t="shared" si="559"/>
        <v>#REF!</v>
      </c>
      <c r="K1423" s="334" t="e">
        <f t="shared" si="560"/>
        <v>#REF!</v>
      </c>
      <c r="L1423" s="335" t="e">
        <f t="shared" si="561"/>
        <v>#REF!</v>
      </c>
      <c r="M1423" s="270" t="e">
        <f t="shared" ca="1" si="562"/>
        <v>#REF!</v>
      </c>
      <c r="N1423" s="270" t="e">
        <f t="shared" ca="1" si="563"/>
        <v>#REF!</v>
      </c>
      <c r="O1423" s="270" t="e">
        <f t="shared" ca="1" si="564"/>
        <v>#REF!</v>
      </c>
      <c r="P1423" s="270" t="e">
        <f t="shared" ca="1" si="555"/>
        <v>#REF!</v>
      </c>
      <c r="Q1423" s="270" t="e">
        <f t="shared" ca="1" si="555"/>
        <v>#REF!</v>
      </c>
      <c r="R1423" s="271" t="e">
        <f t="shared" ca="1" si="565"/>
        <v>#REF!</v>
      </c>
      <c r="S1423" s="271" t="e">
        <f t="shared" ca="1" si="566"/>
        <v>#REF!</v>
      </c>
      <c r="T1423" s="244"/>
      <c r="U1423" s="272" t="b">
        <f t="shared" si="567"/>
        <v>0</v>
      </c>
      <c r="V1423" s="272" t="e">
        <f t="shared" si="568"/>
        <v>#REF!</v>
      </c>
      <c r="W1423" s="272" t="e">
        <f t="shared" si="576"/>
        <v>#REF!</v>
      </c>
      <c r="X1423" s="272" t="e">
        <f t="shared" si="569"/>
        <v>#REF!</v>
      </c>
      <c r="Y1423" s="272" t="e">
        <f t="shared" si="570"/>
        <v>#REF!</v>
      </c>
      <c r="Z1423" s="298"/>
      <c r="AA1423" s="305" t="e">
        <f t="shared" si="571"/>
        <v>#REF!</v>
      </c>
      <c r="AB1423" s="301" t="e" cm="1">
        <f t="array" ref="AB1423">IF( $AA1423="", "", INDEX(聲母資料表, $AA1423, AB$5))</f>
        <v>#REF!</v>
      </c>
      <c r="AC1423" s="301" t="e" cm="1">
        <f t="array" ref="AC1423">IF( $AA1423="", "", INDEX(聲母資料表, $AA1423, AC$5))</f>
        <v>#REF!</v>
      </c>
      <c r="AD1423" s="305" t="e">
        <f t="shared" si="572"/>
        <v>#REF!</v>
      </c>
      <c r="AE1423" s="301" t="e" cm="1">
        <f t="array" ref="AE1423">IF( $X1423, "", INDEX(韻母資料表, AD1423, AE$5))</f>
        <v>#REF!</v>
      </c>
      <c r="AF1423" s="301" t="e" cm="1">
        <f t="array" ref="AF1423">IF( $X1423, "", INDEX(韻母資料表, AE1423, AF$5))</f>
        <v>#REF!</v>
      </c>
      <c r="AG1423" s="298"/>
      <c r="AH1423" s="301" t="e">
        <f t="array" ref="AH1423">IF( $X1423, "", IF( INDEX(韻母資料表, AD1423, $AH$5) = "入聲", TRUE, FALSE) )</f>
        <v>#REF!</v>
      </c>
      <c r="AI1423" s="302" t="e">
        <f t="shared" si="573"/>
        <v>#REF!</v>
      </c>
      <c r="AJ1423" s="302" t="e">
        <f t="shared" si="552"/>
        <v>#REF!</v>
      </c>
      <c r="AK1423" s="362" t="e">
        <f t="array" ref="AK1423">IF( $X1423, "", INDEX(韻母資料表, $AD1423, $AK$5))</f>
        <v>#REF!</v>
      </c>
      <c r="AL1423" s="362" t="e">
        <f t="array" ref="AL1423">IF($X1423, "", INDEX(白話字韻母八聲調資料表, $AE1423, $AJ1423))</f>
        <v>#REF!</v>
      </c>
      <c r="AM1423" s="298"/>
      <c r="AN1423" s="362" t="e" cm="1">
        <f t="array" ref="AN1423">IF($W1423, "", INDEX(聲母資料表, $AA1423, AN$5))</f>
        <v>#REF!</v>
      </c>
      <c r="AO1423" s="367" t="e" cm="1">
        <f t="array" ref="AO1423">IF($X1423, "", INDEX(韻母資料表, $AD1423, AO$5))</f>
        <v>#REF!</v>
      </c>
      <c r="AP1423" s="362" t="e" cm="1">
        <f t="array" ref="AP1423">IF($X1423, "", INDEX(台羅韻母八聲調資料表, $AE1423, $F1423))</f>
        <v>#REF!</v>
      </c>
      <c r="AQ1423" s="298"/>
      <c r="AR1423" s="302" t="e">
        <f t="array" ref="AR1423">IF($W1423, "", INDEX(聲母資料表, $AA1423, $AR$5))</f>
        <v>#REF!</v>
      </c>
      <c r="AS1423" s="303" t="e">
        <f t="array" ref="AS1423">IF($X1423, "", INDEX(韻母資料表, $AD1423, $AS$5))</f>
        <v>#REF!</v>
      </c>
      <c r="AT1423" s="302" t="e">
        <f t="array" ref="AT1423">IF($X1423, "", INDEX(閩拼韻母八聲調資料表, $AE1423, $AJ1423))</f>
        <v>#REF!</v>
      </c>
      <c r="AV1423" s="301" t="b">
        <f t="shared" si="575"/>
        <v>0</v>
      </c>
      <c r="AW1423" s="301" t="str">
        <f>IF( $AV1423, IFERROR( IF(MATCH( $E1423, 顎音化聲母!$H$9:$H$37, 0), TRUE, FALSE), FALSE), "")</f>
        <v/>
      </c>
      <c r="AX1423" s="301" t="str">
        <f t="array" ref="AX1423">IF( AND($AV1423, $AW1423), INDEX(顎音化聲母資料表, MATCH( $D1423 &amp; $E1423, 顎音化聲母!$L$5:$L$136, 0), 3), "")</f>
        <v/>
      </c>
      <c r="AY1423" s="301" t="e">
        <f t="shared" si="574"/>
        <v>#REF!</v>
      </c>
      <c r="AZ1423" s="362" t="e">
        <f t="array" ref="AZ1423">IF($AY1423="", "", IF( $AX1423&lt;&gt;"", $AX1423,INDEX(聲母資料表, $AY1423, $AZ$5)))</f>
        <v>#REF!</v>
      </c>
      <c r="BA1423" s="362" t="e">
        <f t="array" ref="BA1423">IF($X1423, "", INDEX(方音八音反切資料表, $AE1423, $AJ1423))</f>
        <v>#REF!</v>
      </c>
    </row>
    <row r="1424" spans="2:53">
      <c r="B1424" s="307">
        <f t="shared" si="556"/>
        <v>1417</v>
      </c>
      <c r="C1424" s="404" t="e">
        <f>MID(#REF!, B1424, 1)</f>
        <v>#REF!</v>
      </c>
      <c r="D1424" s="312"/>
      <c r="E1424" s="312"/>
      <c r="F1424" s="296"/>
      <c r="G1424" s="418" t="e">
        <f t="shared" si="557"/>
        <v>#REF!</v>
      </c>
      <c r="H1424" s="269" t="e" cm="1">
        <f t="array" ref="H1424">IF( OR($U1424, NOT($V1424), $X1424), "",  $AF1424 &amp; INDEX(中文數值資料表, $AJ1424, 2) &amp; $AC1424)</f>
        <v>#REF!</v>
      </c>
      <c r="I1424" s="332" t="e">
        <f t="shared" si="558"/>
        <v>#REF!</v>
      </c>
      <c r="J1424" s="333" t="e">
        <f t="shared" si="559"/>
        <v>#REF!</v>
      </c>
      <c r="K1424" s="334" t="e">
        <f t="shared" si="560"/>
        <v>#REF!</v>
      </c>
      <c r="L1424" s="335" t="e">
        <f t="shared" si="561"/>
        <v>#REF!</v>
      </c>
      <c r="M1424" s="270" t="e">
        <f t="shared" ca="1" si="562"/>
        <v>#REF!</v>
      </c>
      <c r="N1424" s="270" t="e">
        <f t="shared" ca="1" si="563"/>
        <v>#REF!</v>
      </c>
      <c r="O1424" s="270" t="e">
        <f t="shared" ca="1" si="564"/>
        <v>#REF!</v>
      </c>
      <c r="P1424" s="270" t="e">
        <f t="shared" ca="1" si="555"/>
        <v>#REF!</v>
      </c>
      <c r="Q1424" s="270" t="e">
        <f t="shared" ca="1" si="555"/>
        <v>#REF!</v>
      </c>
      <c r="R1424" s="271" t="e">
        <f t="shared" ca="1" si="565"/>
        <v>#REF!</v>
      </c>
      <c r="S1424" s="271" t="e">
        <f t="shared" ca="1" si="566"/>
        <v>#REF!</v>
      </c>
      <c r="T1424" s="244"/>
      <c r="U1424" s="272" t="b">
        <f t="shared" si="567"/>
        <v>0</v>
      </c>
      <c r="V1424" s="272" t="e">
        <f t="shared" si="568"/>
        <v>#REF!</v>
      </c>
      <c r="W1424" s="272" t="e">
        <f t="shared" si="576"/>
        <v>#REF!</v>
      </c>
      <c r="X1424" s="272" t="e">
        <f t="shared" si="569"/>
        <v>#REF!</v>
      </c>
      <c r="Y1424" s="272" t="e">
        <f t="shared" si="570"/>
        <v>#REF!</v>
      </c>
      <c r="Z1424" s="298"/>
      <c r="AA1424" s="305" t="e">
        <f t="shared" si="571"/>
        <v>#REF!</v>
      </c>
      <c r="AB1424" s="301" t="e" cm="1">
        <f t="array" ref="AB1424">IF( $AA1424="", "", INDEX(聲母資料表, $AA1424, AB$5))</f>
        <v>#REF!</v>
      </c>
      <c r="AC1424" s="301" t="e" cm="1">
        <f t="array" ref="AC1424">IF( $AA1424="", "", INDEX(聲母資料表, $AA1424, AC$5))</f>
        <v>#REF!</v>
      </c>
      <c r="AD1424" s="305" t="e">
        <f t="shared" si="572"/>
        <v>#REF!</v>
      </c>
      <c r="AE1424" s="301" t="e" cm="1">
        <f t="array" ref="AE1424">IF( $X1424, "", INDEX(韻母資料表, AD1424, AE$5))</f>
        <v>#REF!</v>
      </c>
      <c r="AF1424" s="301" t="e" cm="1">
        <f t="array" ref="AF1424">IF( $X1424, "", INDEX(韻母資料表, AE1424, AF$5))</f>
        <v>#REF!</v>
      </c>
      <c r="AG1424" s="298"/>
      <c r="AH1424" s="301" t="e">
        <f t="array" ref="AH1424">IF( $X1424, "", IF( INDEX(韻母資料表, AD1424, $AH$5) = "入聲", TRUE, FALSE) )</f>
        <v>#REF!</v>
      </c>
      <c r="AI1424" s="302" t="e">
        <f t="shared" si="573"/>
        <v>#REF!</v>
      </c>
      <c r="AJ1424" s="302" t="e">
        <f t="shared" si="552"/>
        <v>#REF!</v>
      </c>
      <c r="AK1424" s="362" t="e">
        <f t="array" ref="AK1424">IF( $X1424, "", INDEX(韻母資料表, $AD1424, $AK$5))</f>
        <v>#REF!</v>
      </c>
      <c r="AL1424" s="362" t="e">
        <f t="array" ref="AL1424">IF($X1424, "", INDEX(白話字韻母八聲調資料表, $AE1424, $AJ1424))</f>
        <v>#REF!</v>
      </c>
      <c r="AM1424" s="298"/>
      <c r="AN1424" s="362" t="e" cm="1">
        <f t="array" ref="AN1424">IF($W1424, "", INDEX(聲母資料表, $AA1424, AN$5))</f>
        <v>#REF!</v>
      </c>
      <c r="AO1424" s="367" t="e" cm="1">
        <f t="array" ref="AO1424">IF($X1424, "", INDEX(韻母資料表, $AD1424, AO$5))</f>
        <v>#REF!</v>
      </c>
      <c r="AP1424" s="362" t="e" cm="1">
        <f t="array" ref="AP1424">IF($X1424, "", INDEX(台羅韻母八聲調資料表, $AE1424, $F1424))</f>
        <v>#REF!</v>
      </c>
      <c r="AQ1424" s="298"/>
      <c r="AR1424" s="302" t="e">
        <f t="array" ref="AR1424">IF($W1424, "", INDEX(聲母資料表, $AA1424, $AR$5))</f>
        <v>#REF!</v>
      </c>
      <c r="AS1424" s="303" t="e">
        <f t="array" ref="AS1424">IF($X1424, "", INDEX(韻母資料表, $AD1424, $AS$5))</f>
        <v>#REF!</v>
      </c>
      <c r="AT1424" s="302" t="e">
        <f t="array" ref="AT1424">IF($X1424, "", INDEX(閩拼韻母八聲調資料表, $AE1424, $AJ1424))</f>
        <v>#REF!</v>
      </c>
      <c r="AV1424" s="301" t="b">
        <f t="shared" si="575"/>
        <v>0</v>
      </c>
      <c r="AW1424" s="301" t="str">
        <f>IF( $AV1424, IFERROR( IF(MATCH( $E1424, 顎音化聲母!$H$9:$H$37, 0), TRUE, FALSE), FALSE), "")</f>
        <v/>
      </c>
      <c r="AX1424" s="301" t="str">
        <f t="array" ref="AX1424">IF( AND($AV1424, $AW1424), INDEX(顎音化聲母資料表, MATCH( $D1424 &amp; $E1424, 顎音化聲母!$L$5:$L$136, 0), 3), "")</f>
        <v/>
      </c>
      <c r="AY1424" s="301" t="e">
        <f t="shared" si="574"/>
        <v>#REF!</v>
      </c>
      <c r="AZ1424" s="362" t="e">
        <f t="array" ref="AZ1424">IF($AY1424="", "", IF( $AX1424&lt;&gt;"", $AX1424,INDEX(聲母資料表, $AY1424, $AZ$5)))</f>
        <v>#REF!</v>
      </c>
      <c r="BA1424" s="362" t="e">
        <f t="array" ref="BA1424">IF($X1424, "", INDEX(方音八音反切資料表, $AE1424, $AJ1424))</f>
        <v>#REF!</v>
      </c>
    </row>
    <row r="1425" spans="2:53">
      <c r="B1425" s="307">
        <f t="shared" si="556"/>
        <v>1418</v>
      </c>
      <c r="C1425" s="404" t="e">
        <f>MID(#REF!, B1425, 1)</f>
        <v>#REF!</v>
      </c>
      <c r="D1425" s="312"/>
      <c r="E1425" s="312"/>
      <c r="F1425" s="296"/>
      <c r="G1425" s="418" t="e">
        <f t="shared" si="557"/>
        <v>#REF!</v>
      </c>
      <c r="H1425" s="269" t="e" cm="1">
        <f t="array" ref="H1425">IF( OR($U1425, NOT($V1425), $X1425), "",  $AF1425 &amp; INDEX(中文數值資料表, $AJ1425, 2) &amp; $AC1425)</f>
        <v>#REF!</v>
      </c>
      <c r="I1425" s="332" t="e">
        <f t="shared" si="558"/>
        <v>#REF!</v>
      </c>
      <c r="J1425" s="333" t="e">
        <f t="shared" si="559"/>
        <v>#REF!</v>
      </c>
      <c r="K1425" s="334" t="e">
        <f t="shared" si="560"/>
        <v>#REF!</v>
      </c>
      <c r="L1425" s="335" t="e">
        <f t="shared" si="561"/>
        <v>#REF!</v>
      </c>
      <c r="M1425" s="270" t="e">
        <f t="shared" ca="1" si="562"/>
        <v>#REF!</v>
      </c>
      <c r="N1425" s="270" t="e">
        <f t="shared" ca="1" si="563"/>
        <v>#REF!</v>
      </c>
      <c r="O1425" s="270" t="e">
        <f t="shared" ca="1" si="564"/>
        <v>#REF!</v>
      </c>
      <c r="P1425" s="270" t="e">
        <f t="shared" ca="1" si="555"/>
        <v>#REF!</v>
      </c>
      <c r="Q1425" s="270" t="e">
        <f t="shared" ca="1" si="555"/>
        <v>#REF!</v>
      </c>
      <c r="R1425" s="271" t="e">
        <f t="shared" ca="1" si="565"/>
        <v>#REF!</v>
      </c>
      <c r="S1425" s="271" t="e">
        <f t="shared" ca="1" si="566"/>
        <v>#REF!</v>
      </c>
      <c r="T1425" s="244"/>
      <c r="U1425" s="272" t="b">
        <f t="shared" si="567"/>
        <v>0</v>
      </c>
      <c r="V1425" s="272" t="e">
        <f t="shared" si="568"/>
        <v>#REF!</v>
      </c>
      <c r="W1425" s="272" t="e">
        <f t="shared" si="576"/>
        <v>#REF!</v>
      </c>
      <c r="X1425" s="272" t="e">
        <f t="shared" si="569"/>
        <v>#REF!</v>
      </c>
      <c r="Y1425" s="272" t="e">
        <f t="shared" si="570"/>
        <v>#REF!</v>
      </c>
      <c r="Z1425" s="298"/>
      <c r="AA1425" s="305" t="e">
        <f t="shared" si="571"/>
        <v>#REF!</v>
      </c>
      <c r="AB1425" s="301" t="e" cm="1">
        <f t="array" ref="AB1425">IF( $AA1425="", "", INDEX(聲母資料表, $AA1425, AB$5))</f>
        <v>#REF!</v>
      </c>
      <c r="AC1425" s="301" t="e" cm="1">
        <f t="array" ref="AC1425">IF( $AA1425="", "", INDEX(聲母資料表, $AA1425, AC$5))</f>
        <v>#REF!</v>
      </c>
      <c r="AD1425" s="305" t="e">
        <f t="shared" si="572"/>
        <v>#REF!</v>
      </c>
      <c r="AE1425" s="301" t="e" cm="1">
        <f t="array" ref="AE1425">IF( $X1425, "", INDEX(韻母資料表, AD1425, AE$5))</f>
        <v>#REF!</v>
      </c>
      <c r="AF1425" s="301" t="e" cm="1">
        <f t="array" ref="AF1425">IF( $X1425, "", INDEX(韻母資料表, AE1425, AF$5))</f>
        <v>#REF!</v>
      </c>
      <c r="AG1425" s="298"/>
      <c r="AH1425" s="301" t="e">
        <f t="array" ref="AH1425">IF( $X1425, "", IF( INDEX(韻母資料表, AD1425, $AH$5) = "入聲", TRUE, FALSE) )</f>
        <v>#REF!</v>
      </c>
      <c r="AI1425" s="302" t="e">
        <f t="shared" si="573"/>
        <v>#REF!</v>
      </c>
      <c r="AJ1425" s="302" t="e">
        <f t="shared" si="552"/>
        <v>#REF!</v>
      </c>
      <c r="AK1425" s="362" t="e">
        <f t="array" ref="AK1425">IF( $X1425, "", INDEX(韻母資料表, $AD1425, $AK$5))</f>
        <v>#REF!</v>
      </c>
      <c r="AL1425" s="362" t="e">
        <f t="array" ref="AL1425">IF($X1425, "", INDEX(白話字韻母八聲調資料表, $AE1425, $AJ1425))</f>
        <v>#REF!</v>
      </c>
      <c r="AM1425" s="298"/>
      <c r="AN1425" s="362" t="e" cm="1">
        <f t="array" ref="AN1425">IF($W1425, "", INDEX(聲母資料表, $AA1425, AN$5))</f>
        <v>#REF!</v>
      </c>
      <c r="AO1425" s="367" t="e" cm="1">
        <f t="array" ref="AO1425">IF($X1425, "", INDEX(韻母資料表, $AD1425, AO$5))</f>
        <v>#REF!</v>
      </c>
      <c r="AP1425" s="362" t="e" cm="1">
        <f t="array" ref="AP1425">IF($X1425, "", INDEX(台羅韻母八聲調資料表, $AE1425, $F1425))</f>
        <v>#REF!</v>
      </c>
      <c r="AQ1425" s="298"/>
      <c r="AR1425" s="302" t="e">
        <f t="array" ref="AR1425">IF($W1425, "", INDEX(聲母資料表, $AA1425, $AR$5))</f>
        <v>#REF!</v>
      </c>
      <c r="AS1425" s="303" t="e">
        <f t="array" ref="AS1425">IF($X1425, "", INDEX(韻母資料表, $AD1425, $AS$5))</f>
        <v>#REF!</v>
      </c>
      <c r="AT1425" s="302" t="e">
        <f t="array" ref="AT1425">IF($X1425, "", INDEX(閩拼韻母八聲調資料表, $AE1425, $AJ1425))</f>
        <v>#REF!</v>
      </c>
      <c r="AV1425" s="301" t="b">
        <f t="shared" si="575"/>
        <v>0</v>
      </c>
      <c r="AW1425" s="301" t="str">
        <f>IF( $AV1425, IFERROR( IF(MATCH( $E1425, 顎音化聲母!$H$9:$H$37, 0), TRUE, FALSE), FALSE), "")</f>
        <v/>
      </c>
      <c r="AX1425" s="301" t="str">
        <f t="array" ref="AX1425">IF( AND($AV1425, $AW1425), INDEX(顎音化聲母資料表, MATCH( $D1425 &amp; $E1425, 顎音化聲母!$L$5:$L$136, 0), 3), "")</f>
        <v/>
      </c>
      <c r="AY1425" s="301" t="e">
        <f t="shared" si="574"/>
        <v>#REF!</v>
      </c>
      <c r="AZ1425" s="362" t="e">
        <f t="array" ref="AZ1425">IF($AY1425="", "", IF( $AX1425&lt;&gt;"", $AX1425,INDEX(聲母資料表, $AY1425, $AZ$5)))</f>
        <v>#REF!</v>
      </c>
      <c r="BA1425" s="362" t="e">
        <f t="array" ref="BA1425">IF($X1425, "", INDEX(方音八音反切資料表, $AE1425, $AJ1425))</f>
        <v>#REF!</v>
      </c>
    </row>
    <row r="1426" spans="2:53">
      <c r="B1426" s="307">
        <f t="shared" si="556"/>
        <v>1419</v>
      </c>
      <c r="C1426" s="404" t="e">
        <f>MID(#REF!, B1426, 1)</f>
        <v>#REF!</v>
      </c>
      <c r="D1426" s="312"/>
      <c r="E1426" s="312"/>
      <c r="F1426" s="296"/>
      <c r="G1426" s="418" t="e">
        <f t="shared" si="557"/>
        <v>#REF!</v>
      </c>
      <c r="H1426" s="269" t="e" cm="1">
        <f t="array" ref="H1426">IF( OR($U1426, NOT($V1426), $X1426), "",  $AF1426 &amp; INDEX(中文數值資料表, $AJ1426, 2) &amp; $AC1426)</f>
        <v>#REF!</v>
      </c>
      <c r="I1426" s="332" t="e">
        <f t="shared" si="558"/>
        <v>#REF!</v>
      </c>
      <c r="J1426" s="333" t="e">
        <f t="shared" si="559"/>
        <v>#REF!</v>
      </c>
      <c r="K1426" s="334" t="e">
        <f t="shared" si="560"/>
        <v>#REF!</v>
      </c>
      <c r="L1426" s="335" t="e">
        <f t="shared" si="561"/>
        <v>#REF!</v>
      </c>
      <c r="M1426" s="270" t="e">
        <f t="shared" ca="1" si="562"/>
        <v>#REF!</v>
      </c>
      <c r="N1426" s="270" t="e">
        <f t="shared" ca="1" si="563"/>
        <v>#REF!</v>
      </c>
      <c r="O1426" s="270" t="e">
        <f t="shared" ca="1" si="564"/>
        <v>#REF!</v>
      </c>
      <c r="P1426" s="270" t="e">
        <f t="shared" ca="1" si="555"/>
        <v>#REF!</v>
      </c>
      <c r="Q1426" s="270" t="e">
        <f t="shared" ca="1" si="555"/>
        <v>#REF!</v>
      </c>
      <c r="R1426" s="271" t="e">
        <f t="shared" ca="1" si="565"/>
        <v>#REF!</v>
      </c>
      <c r="S1426" s="271" t="e">
        <f t="shared" ca="1" si="566"/>
        <v>#REF!</v>
      </c>
      <c r="T1426" s="244"/>
      <c r="U1426" s="272" t="b">
        <f t="shared" si="567"/>
        <v>0</v>
      </c>
      <c r="V1426" s="272" t="e">
        <f t="shared" si="568"/>
        <v>#REF!</v>
      </c>
      <c r="W1426" s="272" t="e">
        <f t="shared" si="576"/>
        <v>#REF!</v>
      </c>
      <c r="X1426" s="272" t="e">
        <f t="shared" si="569"/>
        <v>#REF!</v>
      </c>
      <c r="Y1426" s="272" t="e">
        <f t="shared" si="570"/>
        <v>#REF!</v>
      </c>
      <c r="Z1426" s="298"/>
      <c r="AA1426" s="305" t="e">
        <f t="shared" si="571"/>
        <v>#REF!</v>
      </c>
      <c r="AB1426" s="301" t="e" cm="1">
        <f t="array" ref="AB1426">IF( $AA1426="", "", INDEX(聲母資料表, $AA1426, AB$5))</f>
        <v>#REF!</v>
      </c>
      <c r="AC1426" s="301" t="e" cm="1">
        <f t="array" ref="AC1426">IF( $AA1426="", "", INDEX(聲母資料表, $AA1426, AC$5))</f>
        <v>#REF!</v>
      </c>
      <c r="AD1426" s="305" t="e">
        <f t="shared" si="572"/>
        <v>#REF!</v>
      </c>
      <c r="AE1426" s="301" t="e" cm="1">
        <f t="array" ref="AE1426">IF( $X1426, "", INDEX(韻母資料表, AD1426, AE$5))</f>
        <v>#REF!</v>
      </c>
      <c r="AF1426" s="301" t="e" cm="1">
        <f t="array" ref="AF1426">IF( $X1426, "", INDEX(韻母資料表, AE1426, AF$5))</f>
        <v>#REF!</v>
      </c>
      <c r="AG1426" s="298"/>
      <c r="AH1426" s="301" t="e">
        <f t="array" ref="AH1426">IF( $X1426, "", IF( INDEX(韻母資料表, AD1426, $AH$5) = "入聲", TRUE, FALSE) )</f>
        <v>#REF!</v>
      </c>
      <c r="AI1426" s="302" t="e">
        <f t="shared" si="573"/>
        <v>#REF!</v>
      </c>
      <c r="AJ1426" s="302" t="e">
        <f t="shared" ref="AJ1426:AJ1489" si="577">IF($U1426, "", IF($F1426="", $AI1426, $F1426))</f>
        <v>#REF!</v>
      </c>
      <c r="AK1426" s="362" t="e">
        <f t="array" ref="AK1426">IF( $X1426, "", INDEX(韻母資料表, $AD1426, $AK$5))</f>
        <v>#REF!</v>
      </c>
      <c r="AL1426" s="362" t="e">
        <f t="array" ref="AL1426">IF($X1426, "", INDEX(白話字韻母八聲調資料表, $AE1426, $AJ1426))</f>
        <v>#REF!</v>
      </c>
      <c r="AM1426" s="298"/>
      <c r="AN1426" s="362" t="e" cm="1">
        <f t="array" ref="AN1426">IF($W1426, "", INDEX(聲母資料表, $AA1426, AN$5))</f>
        <v>#REF!</v>
      </c>
      <c r="AO1426" s="367" t="e" cm="1">
        <f t="array" ref="AO1426">IF($X1426, "", INDEX(韻母資料表, $AD1426, AO$5))</f>
        <v>#REF!</v>
      </c>
      <c r="AP1426" s="362" t="e" cm="1">
        <f t="array" ref="AP1426">IF($X1426, "", INDEX(台羅韻母八聲調資料表, $AE1426, $F1426))</f>
        <v>#REF!</v>
      </c>
      <c r="AQ1426" s="298"/>
      <c r="AR1426" s="302" t="e">
        <f t="array" ref="AR1426">IF($W1426, "", INDEX(聲母資料表, $AA1426, $AR$5))</f>
        <v>#REF!</v>
      </c>
      <c r="AS1426" s="303" t="e">
        <f t="array" ref="AS1426">IF($X1426, "", INDEX(韻母資料表, $AD1426, $AS$5))</f>
        <v>#REF!</v>
      </c>
      <c r="AT1426" s="302" t="e">
        <f t="array" ref="AT1426">IF($X1426, "", INDEX(閩拼韻母八聲調資料表, $AE1426, $AJ1426))</f>
        <v>#REF!</v>
      </c>
      <c r="AV1426" s="301" t="b">
        <f t="shared" si="575"/>
        <v>0</v>
      </c>
      <c r="AW1426" s="301" t="str">
        <f>IF( $AV1426, IFERROR( IF(MATCH( $E1426, 顎音化聲母!$H$9:$H$37, 0), TRUE, FALSE), FALSE), "")</f>
        <v/>
      </c>
      <c r="AX1426" s="301" t="str">
        <f t="array" ref="AX1426">IF( AND($AV1426, $AW1426), INDEX(顎音化聲母資料表, MATCH( $D1426 &amp; $E1426, 顎音化聲母!$L$5:$L$136, 0), 3), "")</f>
        <v/>
      </c>
      <c r="AY1426" s="301" t="e">
        <f t="shared" si="574"/>
        <v>#REF!</v>
      </c>
      <c r="AZ1426" s="362" t="e">
        <f t="array" ref="AZ1426">IF($AY1426="", "", IF( $AX1426&lt;&gt;"", $AX1426,INDEX(聲母資料表, $AY1426, $AZ$5)))</f>
        <v>#REF!</v>
      </c>
      <c r="BA1426" s="362" t="e">
        <f t="array" ref="BA1426">IF($X1426, "", INDEX(方音八音反切資料表, $AE1426, $AJ1426))</f>
        <v>#REF!</v>
      </c>
    </row>
    <row r="1427" spans="2:53">
      <c r="B1427" s="307">
        <f t="shared" si="556"/>
        <v>1420</v>
      </c>
      <c r="C1427" s="404" t="e">
        <f>MID(#REF!, B1427, 1)</f>
        <v>#REF!</v>
      </c>
      <c r="D1427" s="312"/>
      <c r="E1427" s="312"/>
      <c r="F1427" s="296"/>
      <c r="G1427" s="418" t="e">
        <f t="shared" si="557"/>
        <v>#REF!</v>
      </c>
      <c r="H1427" s="269" t="e" cm="1">
        <f t="array" ref="H1427">IF( OR($U1427, NOT($V1427), $X1427), "",  $AF1427 &amp; INDEX(中文數值資料表, $AJ1427, 2) &amp; $AC1427)</f>
        <v>#REF!</v>
      </c>
      <c r="I1427" s="332" t="e">
        <f t="shared" si="558"/>
        <v>#REF!</v>
      </c>
      <c r="J1427" s="333" t="e">
        <f t="shared" si="559"/>
        <v>#REF!</v>
      </c>
      <c r="K1427" s="334" t="e">
        <f t="shared" si="560"/>
        <v>#REF!</v>
      </c>
      <c r="L1427" s="335" t="e">
        <f t="shared" si="561"/>
        <v>#REF!</v>
      </c>
      <c r="M1427" s="270" t="e">
        <f t="shared" ca="1" si="562"/>
        <v>#REF!</v>
      </c>
      <c r="N1427" s="270" t="e">
        <f t="shared" ca="1" si="563"/>
        <v>#REF!</v>
      </c>
      <c r="O1427" s="270" t="e">
        <f t="shared" ca="1" si="564"/>
        <v>#REF!</v>
      </c>
      <c r="P1427" s="270" t="e">
        <f t="shared" ca="1" si="555"/>
        <v>#REF!</v>
      </c>
      <c r="Q1427" s="270" t="e">
        <f t="shared" ca="1" si="555"/>
        <v>#REF!</v>
      </c>
      <c r="R1427" s="271" t="e">
        <f t="shared" ca="1" si="565"/>
        <v>#REF!</v>
      </c>
      <c r="S1427" s="271" t="e">
        <f t="shared" ca="1" si="566"/>
        <v>#REF!</v>
      </c>
      <c r="T1427" s="244"/>
      <c r="U1427" s="272" t="b">
        <f t="shared" si="567"/>
        <v>0</v>
      </c>
      <c r="V1427" s="272" t="e">
        <f t="shared" si="568"/>
        <v>#REF!</v>
      </c>
      <c r="W1427" s="272" t="e">
        <f t="shared" si="576"/>
        <v>#REF!</v>
      </c>
      <c r="X1427" s="272" t="e">
        <f t="shared" si="569"/>
        <v>#REF!</v>
      </c>
      <c r="Y1427" s="272" t="e">
        <f t="shared" si="570"/>
        <v>#REF!</v>
      </c>
      <c r="Z1427" s="298"/>
      <c r="AA1427" s="305" t="e">
        <f t="shared" si="571"/>
        <v>#REF!</v>
      </c>
      <c r="AB1427" s="301" t="e" cm="1">
        <f t="array" ref="AB1427">IF( $AA1427="", "", INDEX(聲母資料表, $AA1427, AB$5))</f>
        <v>#REF!</v>
      </c>
      <c r="AC1427" s="301" t="e" cm="1">
        <f t="array" ref="AC1427">IF( $AA1427="", "", INDEX(聲母資料表, $AA1427, AC$5))</f>
        <v>#REF!</v>
      </c>
      <c r="AD1427" s="305" t="e">
        <f t="shared" si="572"/>
        <v>#REF!</v>
      </c>
      <c r="AE1427" s="301" t="e" cm="1">
        <f t="array" ref="AE1427">IF( $X1427, "", INDEX(韻母資料表, AD1427, AE$5))</f>
        <v>#REF!</v>
      </c>
      <c r="AF1427" s="301" t="e" cm="1">
        <f t="array" ref="AF1427">IF( $X1427, "", INDEX(韻母資料表, AE1427, AF$5))</f>
        <v>#REF!</v>
      </c>
      <c r="AG1427" s="298"/>
      <c r="AH1427" s="301" t="e">
        <f t="array" ref="AH1427">IF( $X1427, "", IF( INDEX(韻母資料表, AD1427, $AH$5) = "入聲", TRUE, FALSE) )</f>
        <v>#REF!</v>
      </c>
      <c r="AI1427" s="302" t="e">
        <f t="shared" si="573"/>
        <v>#REF!</v>
      </c>
      <c r="AJ1427" s="302" t="e">
        <f t="shared" si="577"/>
        <v>#REF!</v>
      </c>
      <c r="AK1427" s="362" t="e">
        <f t="array" ref="AK1427">IF( $X1427, "", INDEX(韻母資料表, $AD1427, $AK$5))</f>
        <v>#REF!</v>
      </c>
      <c r="AL1427" s="362" t="e">
        <f t="array" ref="AL1427">IF($X1427, "", INDEX(白話字韻母八聲調資料表, $AE1427, $AJ1427))</f>
        <v>#REF!</v>
      </c>
      <c r="AM1427" s="298"/>
      <c r="AN1427" s="362" t="e" cm="1">
        <f t="array" ref="AN1427">IF($W1427, "", INDEX(聲母資料表, $AA1427, AN$5))</f>
        <v>#REF!</v>
      </c>
      <c r="AO1427" s="367" t="e" cm="1">
        <f t="array" ref="AO1427">IF($X1427, "", INDEX(韻母資料表, $AD1427, AO$5))</f>
        <v>#REF!</v>
      </c>
      <c r="AP1427" s="362" t="e" cm="1">
        <f t="array" ref="AP1427">IF($X1427, "", INDEX(台羅韻母八聲調資料表, $AE1427, $F1427))</f>
        <v>#REF!</v>
      </c>
      <c r="AQ1427" s="298"/>
      <c r="AR1427" s="302" t="e">
        <f t="array" ref="AR1427">IF($W1427, "", INDEX(聲母資料表, $AA1427, $AR$5))</f>
        <v>#REF!</v>
      </c>
      <c r="AS1427" s="303" t="e">
        <f t="array" ref="AS1427">IF($X1427, "", INDEX(韻母資料表, $AD1427, $AS$5))</f>
        <v>#REF!</v>
      </c>
      <c r="AT1427" s="302" t="e">
        <f t="array" ref="AT1427">IF($X1427, "", INDEX(閩拼韻母八聲調資料表, $AE1427, $AJ1427))</f>
        <v>#REF!</v>
      </c>
      <c r="AV1427" s="301" t="b">
        <f t="shared" si="575"/>
        <v>0</v>
      </c>
      <c r="AW1427" s="301" t="str">
        <f>IF( $AV1427, IFERROR( IF(MATCH( $E1427, 顎音化聲母!$H$9:$H$37, 0), TRUE, FALSE), FALSE), "")</f>
        <v/>
      </c>
      <c r="AX1427" s="301" t="str">
        <f t="array" ref="AX1427">IF( AND($AV1427, $AW1427), INDEX(顎音化聲母資料表, MATCH( $D1427 &amp; $E1427, 顎音化聲母!$L$5:$L$136, 0), 3), "")</f>
        <v/>
      </c>
      <c r="AY1427" s="301" t="e">
        <f t="shared" si="574"/>
        <v>#REF!</v>
      </c>
      <c r="AZ1427" s="362" t="e">
        <f t="array" ref="AZ1427">IF($AY1427="", "", IF( $AX1427&lt;&gt;"", $AX1427,INDEX(聲母資料表, $AY1427, $AZ$5)))</f>
        <v>#REF!</v>
      </c>
      <c r="BA1427" s="362" t="e">
        <f t="array" ref="BA1427">IF($X1427, "", INDEX(方音八音反切資料表, $AE1427, $AJ1427))</f>
        <v>#REF!</v>
      </c>
    </row>
    <row r="1428" spans="2:53">
      <c r="B1428" s="307">
        <f t="shared" si="556"/>
        <v>1421</v>
      </c>
      <c r="C1428" s="404" t="e">
        <f>MID(#REF!, B1428, 1)</f>
        <v>#REF!</v>
      </c>
      <c r="D1428" s="312"/>
      <c r="E1428" s="312"/>
      <c r="F1428" s="296"/>
      <c r="G1428" s="418" t="e">
        <f t="shared" si="557"/>
        <v>#REF!</v>
      </c>
      <c r="H1428" s="269" t="e" cm="1">
        <f t="array" ref="H1428">IF( OR($U1428, NOT($V1428), $X1428), "",  $AF1428 &amp; INDEX(中文數值資料表, $AJ1428, 2) &amp; $AC1428)</f>
        <v>#REF!</v>
      </c>
      <c r="I1428" s="332" t="e">
        <f t="shared" si="558"/>
        <v>#REF!</v>
      </c>
      <c r="J1428" s="333" t="e">
        <f t="shared" si="559"/>
        <v>#REF!</v>
      </c>
      <c r="K1428" s="334" t="e">
        <f t="shared" si="560"/>
        <v>#REF!</v>
      </c>
      <c r="L1428" s="335" t="e">
        <f t="shared" si="561"/>
        <v>#REF!</v>
      </c>
      <c r="M1428" s="270" t="e">
        <f t="shared" ca="1" si="562"/>
        <v>#REF!</v>
      </c>
      <c r="N1428" s="270" t="e">
        <f t="shared" ca="1" si="563"/>
        <v>#REF!</v>
      </c>
      <c r="O1428" s="270" t="e">
        <f t="shared" ca="1" si="564"/>
        <v>#REF!</v>
      </c>
      <c r="P1428" s="270" t="e">
        <f t="shared" ref="P1428:Q1447" ca="1" si="578">IF( $U1428, ($C1428 &amp; CHAR(10)), IF($C1428=CHAR(10), (CHAR(10) &amp; "&lt;/p&gt;" &amp; CHAR(10) &amp; "&lt;p&gt;" &amp; CHAR(10)), "&lt;ruby&gt;" &amp; $C1428 &amp; "&lt;rt&gt;" &amp; INDIRECT( ADDRESS(ROW(), COLUMN() - $P$5) ) &amp; "&lt;/rt&gt;&lt;/ruby&gt;" &amp; CHAR(10)))</f>
        <v>#REF!</v>
      </c>
      <c r="Q1428" s="270" t="e">
        <f t="shared" ca="1" si="578"/>
        <v>#REF!</v>
      </c>
      <c r="R1428" s="271" t="e">
        <f t="shared" ca="1" si="565"/>
        <v>#REF!</v>
      </c>
      <c r="S1428" s="271" t="e">
        <f t="shared" ca="1" si="566"/>
        <v>#REF!</v>
      </c>
      <c r="T1428" s="244"/>
      <c r="U1428" s="272" t="b">
        <f t="shared" si="567"/>
        <v>0</v>
      </c>
      <c r="V1428" s="272" t="e">
        <f t="shared" si="568"/>
        <v>#REF!</v>
      </c>
      <c r="W1428" s="272" t="e">
        <f t="shared" si="576"/>
        <v>#REF!</v>
      </c>
      <c r="X1428" s="272" t="e">
        <f t="shared" si="569"/>
        <v>#REF!</v>
      </c>
      <c r="Y1428" s="272" t="e">
        <f t="shared" si="570"/>
        <v>#REF!</v>
      </c>
      <c r="Z1428" s="298"/>
      <c r="AA1428" s="305" t="e">
        <f t="shared" si="571"/>
        <v>#REF!</v>
      </c>
      <c r="AB1428" s="301" t="e" cm="1">
        <f t="array" ref="AB1428">IF( $AA1428="", "", INDEX(聲母資料表, $AA1428, AB$5))</f>
        <v>#REF!</v>
      </c>
      <c r="AC1428" s="301" t="e" cm="1">
        <f t="array" ref="AC1428">IF( $AA1428="", "", INDEX(聲母資料表, $AA1428, AC$5))</f>
        <v>#REF!</v>
      </c>
      <c r="AD1428" s="305" t="e">
        <f t="shared" si="572"/>
        <v>#REF!</v>
      </c>
      <c r="AE1428" s="301" t="e" cm="1">
        <f t="array" ref="AE1428">IF( $X1428, "", INDEX(韻母資料表, AD1428, AE$5))</f>
        <v>#REF!</v>
      </c>
      <c r="AF1428" s="301" t="e" cm="1">
        <f t="array" ref="AF1428">IF( $X1428, "", INDEX(韻母資料表, AE1428, AF$5))</f>
        <v>#REF!</v>
      </c>
      <c r="AG1428" s="298"/>
      <c r="AH1428" s="301" t="e">
        <f t="array" ref="AH1428">IF( $X1428, "", IF( INDEX(韻母資料表, AD1428, $AH$5) = "入聲", TRUE, FALSE) )</f>
        <v>#REF!</v>
      </c>
      <c r="AI1428" s="302" t="e">
        <f t="shared" si="573"/>
        <v>#REF!</v>
      </c>
      <c r="AJ1428" s="302" t="e">
        <f t="shared" si="577"/>
        <v>#REF!</v>
      </c>
      <c r="AK1428" s="362" t="e">
        <f t="array" ref="AK1428">IF( $X1428, "", INDEX(韻母資料表, $AD1428, $AK$5))</f>
        <v>#REF!</v>
      </c>
      <c r="AL1428" s="362" t="e">
        <f t="array" ref="AL1428">IF($X1428, "", INDEX(白話字韻母八聲調資料表, $AE1428, $AJ1428))</f>
        <v>#REF!</v>
      </c>
      <c r="AM1428" s="298"/>
      <c r="AN1428" s="362" t="e" cm="1">
        <f t="array" ref="AN1428">IF($W1428, "", INDEX(聲母資料表, $AA1428, AN$5))</f>
        <v>#REF!</v>
      </c>
      <c r="AO1428" s="367" t="e" cm="1">
        <f t="array" ref="AO1428">IF($X1428, "", INDEX(韻母資料表, $AD1428, AO$5))</f>
        <v>#REF!</v>
      </c>
      <c r="AP1428" s="362" t="e" cm="1">
        <f t="array" ref="AP1428">IF($X1428, "", INDEX(台羅韻母八聲調資料表, $AE1428, $F1428))</f>
        <v>#REF!</v>
      </c>
      <c r="AQ1428" s="298"/>
      <c r="AR1428" s="302" t="e">
        <f t="array" ref="AR1428">IF($W1428, "", INDEX(聲母資料表, $AA1428, $AR$5))</f>
        <v>#REF!</v>
      </c>
      <c r="AS1428" s="303" t="e">
        <f t="array" ref="AS1428">IF($X1428, "", INDEX(韻母資料表, $AD1428, $AS$5))</f>
        <v>#REF!</v>
      </c>
      <c r="AT1428" s="302" t="e">
        <f t="array" ref="AT1428">IF($X1428, "", INDEX(閩拼韻母八聲調資料表, $AE1428, $AJ1428))</f>
        <v>#REF!</v>
      </c>
      <c r="AV1428" s="301" t="b">
        <f t="shared" si="575"/>
        <v>0</v>
      </c>
      <c r="AW1428" s="301" t="str">
        <f>IF( $AV1428, IFERROR( IF(MATCH( $E1428, 顎音化聲母!$H$9:$H$37, 0), TRUE, FALSE), FALSE), "")</f>
        <v/>
      </c>
      <c r="AX1428" s="301" t="str">
        <f t="array" ref="AX1428">IF( AND($AV1428, $AW1428), INDEX(顎音化聲母資料表, MATCH( $D1428 &amp; $E1428, 顎音化聲母!$L$5:$L$136, 0), 3), "")</f>
        <v/>
      </c>
      <c r="AY1428" s="301" t="e">
        <f t="shared" si="574"/>
        <v>#REF!</v>
      </c>
      <c r="AZ1428" s="362" t="e">
        <f t="array" ref="AZ1428">IF($AY1428="", "", IF( $AX1428&lt;&gt;"", $AX1428,INDEX(聲母資料表, $AY1428, $AZ$5)))</f>
        <v>#REF!</v>
      </c>
      <c r="BA1428" s="362" t="e">
        <f t="array" ref="BA1428">IF($X1428, "", INDEX(方音八音反切資料表, $AE1428, $AJ1428))</f>
        <v>#REF!</v>
      </c>
    </row>
    <row r="1429" spans="2:53">
      <c r="B1429" s="307">
        <f t="shared" si="556"/>
        <v>1422</v>
      </c>
      <c r="C1429" s="404" t="e">
        <f>MID(#REF!, B1429, 1)</f>
        <v>#REF!</v>
      </c>
      <c r="D1429" s="312"/>
      <c r="E1429" s="312"/>
      <c r="F1429" s="296"/>
      <c r="G1429" s="418" t="e">
        <f t="shared" si="557"/>
        <v>#REF!</v>
      </c>
      <c r="H1429" s="269" t="e" cm="1">
        <f t="array" ref="H1429">IF( OR($U1429, NOT($V1429), $X1429), "",  $AF1429 &amp; INDEX(中文數值資料表, $AJ1429, 2) &amp; $AC1429)</f>
        <v>#REF!</v>
      </c>
      <c r="I1429" s="332" t="e">
        <f t="shared" si="558"/>
        <v>#REF!</v>
      </c>
      <c r="J1429" s="333" t="e">
        <f t="shared" si="559"/>
        <v>#REF!</v>
      </c>
      <c r="K1429" s="334" t="e">
        <f t="shared" si="560"/>
        <v>#REF!</v>
      </c>
      <c r="L1429" s="335" t="e">
        <f t="shared" si="561"/>
        <v>#REF!</v>
      </c>
      <c r="M1429" s="270" t="e">
        <f t="shared" ca="1" si="562"/>
        <v>#REF!</v>
      </c>
      <c r="N1429" s="270" t="e">
        <f t="shared" ca="1" si="563"/>
        <v>#REF!</v>
      </c>
      <c r="O1429" s="270" t="e">
        <f t="shared" ca="1" si="564"/>
        <v>#REF!</v>
      </c>
      <c r="P1429" s="270" t="e">
        <f t="shared" ca="1" si="578"/>
        <v>#REF!</v>
      </c>
      <c r="Q1429" s="270" t="e">
        <f t="shared" ca="1" si="578"/>
        <v>#REF!</v>
      </c>
      <c r="R1429" s="271" t="e">
        <f t="shared" ca="1" si="565"/>
        <v>#REF!</v>
      </c>
      <c r="S1429" s="271" t="e">
        <f t="shared" ca="1" si="566"/>
        <v>#REF!</v>
      </c>
      <c r="T1429" s="244"/>
      <c r="U1429" s="272" t="b">
        <f t="shared" si="567"/>
        <v>0</v>
      </c>
      <c r="V1429" s="272" t="e">
        <f t="shared" si="568"/>
        <v>#REF!</v>
      </c>
      <c r="W1429" s="272" t="e">
        <f t="shared" si="576"/>
        <v>#REF!</v>
      </c>
      <c r="X1429" s="272" t="e">
        <f t="shared" si="569"/>
        <v>#REF!</v>
      </c>
      <c r="Y1429" s="272" t="e">
        <f t="shared" si="570"/>
        <v>#REF!</v>
      </c>
      <c r="Z1429" s="298"/>
      <c r="AA1429" s="305" t="e">
        <f t="shared" si="571"/>
        <v>#REF!</v>
      </c>
      <c r="AB1429" s="301" t="e" cm="1">
        <f t="array" ref="AB1429">IF( $AA1429="", "", INDEX(聲母資料表, $AA1429, AB$5))</f>
        <v>#REF!</v>
      </c>
      <c r="AC1429" s="301" t="e" cm="1">
        <f t="array" ref="AC1429">IF( $AA1429="", "", INDEX(聲母資料表, $AA1429, AC$5))</f>
        <v>#REF!</v>
      </c>
      <c r="AD1429" s="305" t="e">
        <f t="shared" si="572"/>
        <v>#REF!</v>
      </c>
      <c r="AE1429" s="301" t="e" cm="1">
        <f t="array" ref="AE1429">IF( $X1429, "", INDEX(韻母資料表, AD1429, AE$5))</f>
        <v>#REF!</v>
      </c>
      <c r="AF1429" s="301" t="e" cm="1">
        <f t="array" ref="AF1429">IF( $X1429, "", INDEX(韻母資料表, AE1429, AF$5))</f>
        <v>#REF!</v>
      </c>
      <c r="AG1429" s="298"/>
      <c r="AH1429" s="301" t="e">
        <f t="array" ref="AH1429">IF( $X1429, "", IF( INDEX(韻母資料表, AD1429, $AH$5) = "入聲", TRUE, FALSE) )</f>
        <v>#REF!</v>
      </c>
      <c r="AI1429" s="302" t="e">
        <f t="shared" si="573"/>
        <v>#REF!</v>
      </c>
      <c r="AJ1429" s="302" t="e">
        <f t="shared" si="577"/>
        <v>#REF!</v>
      </c>
      <c r="AK1429" s="362" t="e">
        <f t="array" ref="AK1429">IF( $X1429, "", INDEX(韻母資料表, $AD1429, $AK$5))</f>
        <v>#REF!</v>
      </c>
      <c r="AL1429" s="362" t="e">
        <f t="array" ref="AL1429">IF($X1429, "", INDEX(白話字韻母八聲調資料表, $AE1429, $AJ1429))</f>
        <v>#REF!</v>
      </c>
      <c r="AM1429" s="298"/>
      <c r="AN1429" s="362" t="e" cm="1">
        <f t="array" ref="AN1429">IF($W1429, "", INDEX(聲母資料表, $AA1429, AN$5))</f>
        <v>#REF!</v>
      </c>
      <c r="AO1429" s="367" t="e" cm="1">
        <f t="array" ref="AO1429">IF($X1429, "", INDEX(韻母資料表, $AD1429, AO$5))</f>
        <v>#REF!</v>
      </c>
      <c r="AP1429" s="362" t="e" cm="1">
        <f t="array" ref="AP1429">IF($X1429, "", INDEX(台羅韻母八聲調資料表, $AE1429, $F1429))</f>
        <v>#REF!</v>
      </c>
      <c r="AQ1429" s="298"/>
      <c r="AR1429" s="302" t="e">
        <f t="array" ref="AR1429">IF($W1429, "", INDEX(聲母資料表, $AA1429, $AR$5))</f>
        <v>#REF!</v>
      </c>
      <c r="AS1429" s="303" t="e">
        <f t="array" ref="AS1429">IF($X1429, "", INDEX(韻母資料表, $AD1429, $AS$5))</f>
        <v>#REF!</v>
      </c>
      <c r="AT1429" s="302" t="e">
        <f t="array" ref="AT1429">IF($X1429, "", INDEX(閩拼韻母八聲調資料表, $AE1429, $AJ1429))</f>
        <v>#REF!</v>
      </c>
      <c r="AV1429" s="301" t="b">
        <f t="shared" si="575"/>
        <v>0</v>
      </c>
      <c r="AW1429" s="301" t="str">
        <f>IF( $AV1429, IFERROR( IF(MATCH( $E1429, 顎音化聲母!$H$9:$H$37, 0), TRUE, FALSE), FALSE), "")</f>
        <v/>
      </c>
      <c r="AX1429" s="301" t="str">
        <f t="array" ref="AX1429">IF( AND($AV1429, $AW1429), INDEX(顎音化聲母資料表, MATCH( $D1429 &amp; $E1429, 顎音化聲母!$L$5:$L$136, 0), 3), "")</f>
        <v/>
      </c>
      <c r="AY1429" s="301" t="e">
        <f t="shared" si="574"/>
        <v>#REF!</v>
      </c>
      <c r="AZ1429" s="362" t="e">
        <f t="array" ref="AZ1429">IF($AY1429="", "", IF( $AX1429&lt;&gt;"", $AX1429,INDEX(聲母資料表, $AY1429, $AZ$5)))</f>
        <v>#REF!</v>
      </c>
      <c r="BA1429" s="362" t="e">
        <f t="array" ref="BA1429">IF($X1429, "", INDEX(方音八音反切資料表, $AE1429, $AJ1429))</f>
        <v>#REF!</v>
      </c>
    </row>
    <row r="1430" spans="2:53">
      <c r="B1430" s="307">
        <f t="shared" si="556"/>
        <v>1423</v>
      </c>
      <c r="C1430" s="404" t="e">
        <f>MID(#REF!, B1430, 1)</f>
        <v>#REF!</v>
      </c>
      <c r="D1430" s="312"/>
      <c r="E1430" s="312"/>
      <c r="F1430" s="296"/>
      <c r="G1430" s="418" t="e">
        <f t="shared" si="557"/>
        <v>#REF!</v>
      </c>
      <c r="H1430" s="269" t="e" cm="1">
        <f t="array" ref="H1430">IF( OR($U1430, NOT($V1430), $X1430), "",  $AF1430 &amp; INDEX(中文數值資料表, $AJ1430, 2) &amp; $AC1430)</f>
        <v>#REF!</v>
      </c>
      <c r="I1430" s="332" t="e">
        <f t="shared" si="558"/>
        <v>#REF!</v>
      </c>
      <c r="J1430" s="333" t="e">
        <f t="shared" si="559"/>
        <v>#REF!</v>
      </c>
      <c r="K1430" s="334" t="e">
        <f t="shared" si="560"/>
        <v>#REF!</v>
      </c>
      <c r="L1430" s="335" t="e">
        <f t="shared" si="561"/>
        <v>#REF!</v>
      </c>
      <c r="M1430" s="270" t="e">
        <f t="shared" ca="1" si="562"/>
        <v>#REF!</v>
      </c>
      <c r="N1430" s="270" t="e">
        <f t="shared" ca="1" si="563"/>
        <v>#REF!</v>
      </c>
      <c r="O1430" s="270" t="e">
        <f t="shared" ca="1" si="564"/>
        <v>#REF!</v>
      </c>
      <c r="P1430" s="270" t="e">
        <f t="shared" ca="1" si="578"/>
        <v>#REF!</v>
      </c>
      <c r="Q1430" s="270" t="e">
        <f t="shared" ca="1" si="578"/>
        <v>#REF!</v>
      </c>
      <c r="R1430" s="271" t="e">
        <f t="shared" ca="1" si="565"/>
        <v>#REF!</v>
      </c>
      <c r="S1430" s="271" t="e">
        <f t="shared" ca="1" si="566"/>
        <v>#REF!</v>
      </c>
      <c r="T1430" s="244"/>
      <c r="U1430" s="272" t="b">
        <f t="shared" si="567"/>
        <v>0</v>
      </c>
      <c r="V1430" s="272" t="e">
        <f t="shared" si="568"/>
        <v>#REF!</v>
      </c>
      <c r="W1430" s="272" t="e">
        <f t="shared" si="576"/>
        <v>#REF!</v>
      </c>
      <c r="X1430" s="272" t="e">
        <f t="shared" si="569"/>
        <v>#REF!</v>
      </c>
      <c r="Y1430" s="272" t="e">
        <f t="shared" si="570"/>
        <v>#REF!</v>
      </c>
      <c r="Z1430" s="298"/>
      <c r="AA1430" s="305" t="e">
        <f t="shared" si="571"/>
        <v>#REF!</v>
      </c>
      <c r="AB1430" s="301" t="e" cm="1">
        <f t="array" ref="AB1430">IF( $AA1430="", "", INDEX(聲母資料表, $AA1430, AB$5))</f>
        <v>#REF!</v>
      </c>
      <c r="AC1430" s="301" t="e" cm="1">
        <f t="array" ref="AC1430">IF( $AA1430="", "", INDEX(聲母資料表, $AA1430, AC$5))</f>
        <v>#REF!</v>
      </c>
      <c r="AD1430" s="305" t="e">
        <f t="shared" si="572"/>
        <v>#REF!</v>
      </c>
      <c r="AE1430" s="301" t="e" cm="1">
        <f t="array" ref="AE1430">IF( $X1430, "", INDEX(韻母資料表, AD1430, AE$5))</f>
        <v>#REF!</v>
      </c>
      <c r="AF1430" s="301" t="e" cm="1">
        <f t="array" ref="AF1430">IF( $X1430, "", INDEX(韻母資料表, AE1430, AF$5))</f>
        <v>#REF!</v>
      </c>
      <c r="AG1430" s="298"/>
      <c r="AH1430" s="301" t="e">
        <f t="array" ref="AH1430">IF( $X1430, "", IF( INDEX(韻母資料表, AD1430, $AH$5) = "入聲", TRUE, FALSE) )</f>
        <v>#REF!</v>
      </c>
      <c r="AI1430" s="302" t="e">
        <f t="shared" si="573"/>
        <v>#REF!</v>
      </c>
      <c r="AJ1430" s="302" t="e">
        <f t="shared" si="577"/>
        <v>#REF!</v>
      </c>
      <c r="AK1430" s="362" t="e">
        <f t="array" ref="AK1430">IF( $X1430, "", INDEX(韻母資料表, $AD1430, $AK$5))</f>
        <v>#REF!</v>
      </c>
      <c r="AL1430" s="362" t="e">
        <f t="array" ref="AL1430">IF($X1430, "", INDEX(白話字韻母八聲調資料表, $AE1430, $AJ1430))</f>
        <v>#REF!</v>
      </c>
      <c r="AM1430" s="298"/>
      <c r="AN1430" s="362" t="e" cm="1">
        <f t="array" ref="AN1430">IF($W1430, "", INDEX(聲母資料表, $AA1430, AN$5))</f>
        <v>#REF!</v>
      </c>
      <c r="AO1430" s="367" t="e" cm="1">
        <f t="array" ref="AO1430">IF($X1430, "", INDEX(韻母資料表, $AD1430, AO$5))</f>
        <v>#REF!</v>
      </c>
      <c r="AP1430" s="362" t="e" cm="1">
        <f t="array" ref="AP1430">IF($X1430, "", INDEX(台羅韻母八聲調資料表, $AE1430, $F1430))</f>
        <v>#REF!</v>
      </c>
      <c r="AQ1430" s="298"/>
      <c r="AR1430" s="302" t="e">
        <f t="array" ref="AR1430">IF($W1430, "", INDEX(聲母資料表, $AA1430, $AR$5))</f>
        <v>#REF!</v>
      </c>
      <c r="AS1430" s="303" t="e">
        <f t="array" ref="AS1430">IF($X1430, "", INDEX(韻母資料表, $AD1430, $AS$5))</f>
        <v>#REF!</v>
      </c>
      <c r="AT1430" s="302" t="e">
        <f t="array" ref="AT1430">IF($X1430, "", INDEX(閩拼韻母八聲調資料表, $AE1430, $AJ1430))</f>
        <v>#REF!</v>
      </c>
      <c r="AV1430" s="301" t="b">
        <f t="shared" si="575"/>
        <v>0</v>
      </c>
      <c r="AW1430" s="301" t="str">
        <f>IF( $AV1430, IFERROR( IF(MATCH( $E1430, 顎音化聲母!$H$9:$H$37, 0), TRUE, FALSE), FALSE), "")</f>
        <v/>
      </c>
      <c r="AX1430" s="301" t="str">
        <f t="array" ref="AX1430">IF( AND($AV1430, $AW1430), INDEX(顎音化聲母資料表, MATCH( $D1430 &amp; $E1430, 顎音化聲母!$L$5:$L$136, 0), 3), "")</f>
        <v/>
      </c>
      <c r="AY1430" s="301" t="e">
        <f t="shared" si="574"/>
        <v>#REF!</v>
      </c>
      <c r="AZ1430" s="362" t="e">
        <f t="array" ref="AZ1430">IF($AY1430="", "", IF( $AX1430&lt;&gt;"", $AX1430,INDEX(聲母資料表, $AY1430, $AZ$5)))</f>
        <v>#REF!</v>
      </c>
      <c r="BA1430" s="362" t="e">
        <f t="array" ref="BA1430">IF($X1430, "", INDEX(方音八音反切資料表, $AE1430, $AJ1430))</f>
        <v>#REF!</v>
      </c>
    </row>
    <row r="1431" spans="2:53">
      <c r="B1431" s="307">
        <f t="shared" si="556"/>
        <v>1424</v>
      </c>
      <c r="C1431" s="404" t="e">
        <f>MID(#REF!, B1431, 1)</f>
        <v>#REF!</v>
      </c>
      <c r="D1431" s="312"/>
      <c r="E1431" s="312"/>
      <c r="F1431" s="296"/>
      <c r="G1431" s="418" t="e">
        <f t="shared" si="557"/>
        <v>#REF!</v>
      </c>
      <c r="H1431" s="269" t="e" cm="1">
        <f t="array" ref="H1431">IF( OR($U1431, NOT($V1431), $X1431), "",  $AF1431 &amp; INDEX(中文數值資料表, $AJ1431, 2) &amp; $AC1431)</f>
        <v>#REF!</v>
      </c>
      <c r="I1431" s="332" t="e">
        <f t="shared" si="558"/>
        <v>#REF!</v>
      </c>
      <c r="J1431" s="333" t="e">
        <f t="shared" si="559"/>
        <v>#REF!</v>
      </c>
      <c r="K1431" s="334" t="e">
        <f t="shared" si="560"/>
        <v>#REF!</v>
      </c>
      <c r="L1431" s="335" t="e">
        <f t="shared" si="561"/>
        <v>#REF!</v>
      </c>
      <c r="M1431" s="270" t="e">
        <f t="shared" ca="1" si="562"/>
        <v>#REF!</v>
      </c>
      <c r="N1431" s="270" t="e">
        <f t="shared" ca="1" si="563"/>
        <v>#REF!</v>
      </c>
      <c r="O1431" s="270" t="e">
        <f t="shared" ca="1" si="564"/>
        <v>#REF!</v>
      </c>
      <c r="P1431" s="270" t="e">
        <f t="shared" ca="1" si="578"/>
        <v>#REF!</v>
      </c>
      <c r="Q1431" s="270" t="e">
        <f t="shared" ca="1" si="578"/>
        <v>#REF!</v>
      </c>
      <c r="R1431" s="271" t="e">
        <f t="shared" ca="1" si="565"/>
        <v>#REF!</v>
      </c>
      <c r="S1431" s="271" t="e">
        <f t="shared" ca="1" si="566"/>
        <v>#REF!</v>
      </c>
      <c r="T1431" s="244"/>
      <c r="U1431" s="272" t="b">
        <f t="shared" si="567"/>
        <v>0</v>
      </c>
      <c r="V1431" s="272" t="e">
        <f t="shared" si="568"/>
        <v>#REF!</v>
      </c>
      <c r="W1431" s="272" t="e">
        <f t="shared" si="576"/>
        <v>#REF!</v>
      </c>
      <c r="X1431" s="272" t="e">
        <f t="shared" si="569"/>
        <v>#REF!</v>
      </c>
      <c r="Y1431" s="272" t="e">
        <f t="shared" si="570"/>
        <v>#REF!</v>
      </c>
      <c r="Z1431" s="298"/>
      <c r="AA1431" s="305" t="e">
        <f t="shared" si="571"/>
        <v>#REF!</v>
      </c>
      <c r="AB1431" s="301" t="e" cm="1">
        <f t="array" ref="AB1431">IF( $AA1431="", "", INDEX(聲母資料表, $AA1431, AB$5))</f>
        <v>#REF!</v>
      </c>
      <c r="AC1431" s="301" t="e" cm="1">
        <f t="array" ref="AC1431">IF( $AA1431="", "", INDEX(聲母資料表, $AA1431, AC$5))</f>
        <v>#REF!</v>
      </c>
      <c r="AD1431" s="305" t="e">
        <f t="shared" si="572"/>
        <v>#REF!</v>
      </c>
      <c r="AE1431" s="301" t="e" cm="1">
        <f t="array" ref="AE1431">IF( $X1431, "", INDEX(韻母資料表, AD1431, AE$5))</f>
        <v>#REF!</v>
      </c>
      <c r="AF1431" s="301" t="e" cm="1">
        <f t="array" ref="AF1431">IF( $X1431, "", INDEX(韻母資料表, AE1431, AF$5))</f>
        <v>#REF!</v>
      </c>
      <c r="AG1431" s="298"/>
      <c r="AH1431" s="301" t="e">
        <f t="array" ref="AH1431">IF( $X1431, "", IF( INDEX(韻母資料表, AD1431, $AH$5) = "入聲", TRUE, FALSE) )</f>
        <v>#REF!</v>
      </c>
      <c r="AI1431" s="302" t="e">
        <f t="shared" si="573"/>
        <v>#REF!</v>
      </c>
      <c r="AJ1431" s="302" t="e">
        <f t="shared" si="577"/>
        <v>#REF!</v>
      </c>
      <c r="AK1431" s="362" t="e">
        <f t="array" ref="AK1431">IF( $X1431, "", INDEX(韻母資料表, $AD1431, $AK$5))</f>
        <v>#REF!</v>
      </c>
      <c r="AL1431" s="362" t="e">
        <f t="array" ref="AL1431">IF($X1431, "", INDEX(白話字韻母八聲調資料表, $AE1431, $AJ1431))</f>
        <v>#REF!</v>
      </c>
      <c r="AM1431" s="298"/>
      <c r="AN1431" s="362" t="e" cm="1">
        <f t="array" ref="AN1431">IF($W1431, "", INDEX(聲母資料表, $AA1431, AN$5))</f>
        <v>#REF!</v>
      </c>
      <c r="AO1431" s="367" t="e" cm="1">
        <f t="array" ref="AO1431">IF($X1431, "", INDEX(韻母資料表, $AD1431, AO$5))</f>
        <v>#REF!</v>
      </c>
      <c r="AP1431" s="362" t="e" cm="1">
        <f t="array" ref="AP1431">IF($X1431, "", INDEX(台羅韻母八聲調資料表, $AE1431, $F1431))</f>
        <v>#REF!</v>
      </c>
      <c r="AQ1431" s="298"/>
      <c r="AR1431" s="302" t="e">
        <f t="array" ref="AR1431">IF($W1431, "", INDEX(聲母資料表, $AA1431, $AR$5))</f>
        <v>#REF!</v>
      </c>
      <c r="AS1431" s="303" t="e">
        <f t="array" ref="AS1431">IF($X1431, "", INDEX(韻母資料表, $AD1431, $AS$5))</f>
        <v>#REF!</v>
      </c>
      <c r="AT1431" s="302" t="e">
        <f t="array" ref="AT1431">IF($X1431, "", INDEX(閩拼韻母八聲調資料表, $AE1431, $AJ1431))</f>
        <v>#REF!</v>
      </c>
      <c r="AV1431" s="301" t="b">
        <f t="shared" si="575"/>
        <v>0</v>
      </c>
      <c r="AW1431" s="301" t="str">
        <f>IF( $AV1431, IFERROR( IF(MATCH( $E1431, 顎音化聲母!$H$9:$H$37, 0), TRUE, FALSE), FALSE), "")</f>
        <v/>
      </c>
      <c r="AX1431" s="301" t="str">
        <f t="array" ref="AX1431">IF( AND($AV1431, $AW1431), INDEX(顎音化聲母資料表, MATCH( $D1431 &amp; $E1431, 顎音化聲母!$L$5:$L$136, 0), 3), "")</f>
        <v/>
      </c>
      <c r="AY1431" s="301" t="e">
        <f t="shared" si="574"/>
        <v>#REF!</v>
      </c>
      <c r="AZ1431" s="362" t="e">
        <f t="array" ref="AZ1431">IF($AY1431="", "", IF( $AX1431&lt;&gt;"", $AX1431,INDEX(聲母資料表, $AY1431, $AZ$5)))</f>
        <v>#REF!</v>
      </c>
      <c r="BA1431" s="362" t="e">
        <f t="array" ref="BA1431">IF($X1431, "", INDEX(方音八音反切資料表, $AE1431, $AJ1431))</f>
        <v>#REF!</v>
      </c>
    </row>
    <row r="1432" spans="2:53">
      <c r="B1432" s="307">
        <f t="shared" si="556"/>
        <v>1425</v>
      </c>
      <c r="C1432" s="404" t="e">
        <f>MID(#REF!, B1432, 1)</f>
        <v>#REF!</v>
      </c>
      <c r="D1432" s="312"/>
      <c r="E1432" s="312"/>
      <c r="F1432" s="296"/>
      <c r="G1432" s="418" t="e">
        <f t="shared" si="557"/>
        <v>#REF!</v>
      </c>
      <c r="H1432" s="269" t="e" cm="1">
        <f t="array" ref="H1432">IF( OR($U1432, NOT($V1432), $X1432), "",  $AF1432 &amp; INDEX(中文數值資料表, $AJ1432, 2) &amp; $AC1432)</f>
        <v>#REF!</v>
      </c>
      <c r="I1432" s="332" t="e">
        <f t="shared" si="558"/>
        <v>#REF!</v>
      </c>
      <c r="J1432" s="333" t="e">
        <f t="shared" si="559"/>
        <v>#REF!</v>
      </c>
      <c r="K1432" s="334" t="e">
        <f t="shared" si="560"/>
        <v>#REF!</v>
      </c>
      <c r="L1432" s="335" t="e">
        <f t="shared" si="561"/>
        <v>#REF!</v>
      </c>
      <c r="M1432" s="270" t="e">
        <f t="shared" ca="1" si="562"/>
        <v>#REF!</v>
      </c>
      <c r="N1432" s="270" t="e">
        <f t="shared" ca="1" si="563"/>
        <v>#REF!</v>
      </c>
      <c r="O1432" s="270" t="e">
        <f t="shared" ca="1" si="564"/>
        <v>#REF!</v>
      </c>
      <c r="P1432" s="270" t="e">
        <f t="shared" ca="1" si="578"/>
        <v>#REF!</v>
      </c>
      <c r="Q1432" s="270" t="e">
        <f t="shared" ca="1" si="578"/>
        <v>#REF!</v>
      </c>
      <c r="R1432" s="271" t="e">
        <f t="shared" ca="1" si="565"/>
        <v>#REF!</v>
      </c>
      <c r="S1432" s="271" t="e">
        <f t="shared" ca="1" si="566"/>
        <v>#REF!</v>
      </c>
      <c r="T1432" s="244"/>
      <c r="U1432" s="272" t="b">
        <f t="shared" si="567"/>
        <v>0</v>
      </c>
      <c r="V1432" s="272" t="e">
        <f t="shared" si="568"/>
        <v>#REF!</v>
      </c>
      <c r="W1432" s="272" t="e">
        <f t="shared" si="576"/>
        <v>#REF!</v>
      </c>
      <c r="X1432" s="272" t="e">
        <f t="shared" si="569"/>
        <v>#REF!</v>
      </c>
      <c r="Y1432" s="272" t="e">
        <f t="shared" si="570"/>
        <v>#REF!</v>
      </c>
      <c r="Z1432" s="298"/>
      <c r="AA1432" s="305" t="e">
        <f t="shared" si="571"/>
        <v>#REF!</v>
      </c>
      <c r="AB1432" s="301" t="e" cm="1">
        <f t="array" ref="AB1432">IF( $AA1432="", "", INDEX(聲母資料表, $AA1432, AB$5))</f>
        <v>#REF!</v>
      </c>
      <c r="AC1432" s="301" t="e" cm="1">
        <f t="array" ref="AC1432">IF( $AA1432="", "", INDEX(聲母資料表, $AA1432, AC$5))</f>
        <v>#REF!</v>
      </c>
      <c r="AD1432" s="305" t="e">
        <f t="shared" si="572"/>
        <v>#REF!</v>
      </c>
      <c r="AE1432" s="301" t="e" cm="1">
        <f t="array" ref="AE1432">IF( $X1432, "", INDEX(韻母資料表, AD1432, AE$5))</f>
        <v>#REF!</v>
      </c>
      <c r="AF1432" s="301" t="e" cm="1">
        <f t="array" ref="AF1432">IF( $X1432, "", INDEX(韻母資料表, AE1432, AF$5))</f>
        <v>#REF!</v>
      </c>
      <c r="AG1432" s="298"/>
      <c r="AH1432" s="301" t="e">
        <f t="array" ref="AH1432">IF( $X1432, "", IF( INDEX(韻母資料表, AD1432, $AH$5) = "入聲", TRUE, FALSE) )</f>
        <v>#REF!</v>
      </c>
      <c r="AI1432" s="302" t="e">
        <f t="shared" si="573"/>
        <v>#REF!</v>
      </c>
      <c r="AJ1432" s="302" t="e">
        <f t="shared" si="577"/>
        <v>#REF!</v>
      </c>
      <c r="AK1432" s="362" t="e">
        <f t="array" ref="AK1432">IF( $X1432, "", INDEX(韻母資料表, $AD1432, $AK$5))</f>
        <v>#REF!</v>
      </c>
      <c r="AL1432" s="362" t="e">
        <f t="array" ref="AL1432">IF($X1432, "", INDEX(白話字韻母八聲調資料表, $AE1432, $AJ1432))</f>
        <v>#REF!</v>
      </c>
      <c r="AM1432" s="298"/>
      <c r="AN1432" s="362" t="e" cm="1">
        <f t="array" ref="AN1432">IF($W1432, "", INDEX(聲母資料表, $AA1432, AN$5))</f>
        <v>#REF!</v>
      </c>
      <c r="AO1432" s="367" t="e" cm="1">
        <f t="array" ref="AO1432">IF($X1432, "", INDEX(韻母資料表, $AD1432, AO$5))</f>
        <v>#REF!</v>
      </c>
      <c r="AP1432" s="362" t="e" cm="1">
        <f t="array" ref="AP1432">IF($X1432, "", INDEX(台羅韻母八聲調資料表, $AE1432, $F1432))</f>
        <v>#REF!</v>
      </c>
      <c r="AQ1432" s="298"/>
      <c r="AR1432" s="302" t="e">
        <f t="array" ref="AR1432">IF($W1432, "", INDEX(聲母資料表, $AA1432, $AR$5))</f>
        <v>#REF!</v>
      </c>
      <c r="AS1432" s="303" t="e">
        <f t="array" ref="AS1432">IF($X1432, "", INDEX(韻母資料表, $AD1432, $AS$5))</f>
        <v>#REF!</v>
      </c>
      <c r="AT1432" s="302" t="e">
        <f t="array" ref="AT1432">IF($X1432, "", INDEX(閩拼韻母八聲調資料表, $AE1432, $AJ1432))</f>
        <v>#REF!</v>
      </c>
      <c r="AV1432" s="301" t="b">
        <f t="shared" si="575"/>
        <v>0</v>
      </c>
      <c r="AW1432" s="301" t="str">
        <f>IF( $AV1432, IFERROR( IF(MATCH( $E1432, 顎音化聲母!$H$9:$H$37, 0), TRUE, FALSE), FALSE), "")</f>
        <v/>
      </c>
      <c r="AX1432" s="301" t="str">
        <f t="array" ref="AX1432">IF( AND($AV1432, $AW1432), INDEX(顎音化聲母資料表, MATCH( $D1432 &amp; $E1432, 顎音化聲母!$L$5:$L$136, 0), 3), "")</f>
        <v/>
      </c>
      <c r="AY1432" s="301" t="e">
        <f t="shared" si="574"/>
        <v>#REF!</v>
      </c>
      <c r="AZ1432" s="362" t="e">
        <f t="array" ref="AZ1432">IF($AY1432="", "", IF( $AX1432&lt;&gt;"", $AX1432,INDEX(聲母資料表, $AY1432, $AZ$5)))</f>
        <v>#REF!</v>
      </c>
      <c r="BA1432" s="362" t="e">
        <f t="array" ref="BA1432">IF($X1432, "", INDEX(方音八音反切資料表, $AE1432, $AJ1432))</f>
        <v>#REF!</v>
      </c>
    </row>
    <row r="1433" spans="2:53">
      <c r="B1433" s="307">
        <f t="shared" si="556"/>
        <v>1426</v>
      </c>
      <c r="C1433" s="404" t="e">
        <f>MID(#REF!, B1433, 1)</f>
        <v>#REF!</v>
      </c>
      <c r="D1433" s="312"/>
      <c r="E1433" s="312"/>
      <c r="F1433" s="296"/>
      <c r="G1433" s="418" t="e">
        <f t="shared" si="557"/>
        <v>#REF!</v>
      </c>
      <c r="H1433" s="269" t="e" cm="1">
        <f t="array" ref="H1433">IF( OR($U1433, NOT($V1433), $X1433), "",  $AF1433 &amp; INDEX(中文數值資料表, $AJ1433, 2) &amp; $AC1433)</f>
        <v>#REF!</v>
      </c>
      <c r="I1433" s="332" t="e">
        <f t="shared" si="558"/>
        <v>#REF!</v>
      </c>
      <c r="J1433" s="333" t="e">
        <f t="shared" si="559"/>
        <v>#REF!</v>
      </c>
      <c r="K1433" s="334" t="e">
        <f t="shared" si="560"/>
        <v>#REF!</v>
      </c>
      <c r="L1433" s="335" t="e">
        <f t="shared" si="561"/>
        <v>#REF!</v>
      </c>
      <c r="M1433" s="270" t="e">
        <f t="shared" ca="1" si="562"/>
        <v>#REF!</v>
      </c>
      <c r="N1433" s="270" t="e">
        <f t="shared" ca="1" si="563"/>
        <v>#REF!</v>
      </c>
      <c r="O1433" s="270" t="e">
        <f t="shared" ca="1" si="564"/>
        <v>#REF!</v>
      </c>
      <c r="P1433" s="270" t="e">
        <f t="shared" ca="1" si="578"/>
        <v>#REF!</v>
      </c>
      <c r="Q1433" s="270" t="e">
        <f t="shared" ca="1" si="578"/>
        <v>#REF!</v>
      </c>
      <c r="R1433" s="271" t="e">
        <f t="shared" ca="1" si="565"/>
        <v>#REF!</v>
      </c>
      <c r="S1433" s="271" t="e">
        <f t="shared" ca="1" si="566"/>
        <v>#REF!</v>
      </c>
      <c r="T1433" s="244"/>
      <c r="U1433" s="272" t="b">
        <f t="shared" si="567"/>
        <v>0</v>
      </c>
      <c r="V1433" s="272" t="e">
        <f t="shared" si="568"/>
        <v>#REF!</v>
      </c>
      <c r="W1433" s="272" t="e">
        <f t="shared" si="576"/>
        <v>#REF!</v>
      </c>
      <c r="X1433" s="272" t="e">
        <f t="shared" si="569"/>
        <v>#REF!</v>
      </c>
      <c r="Y1433" s="272" t="e">
        <f t="shared" si="570"/>
        <v>#REF!</v>
      </c>
      <c r="Z1433" s="298"/>
      <c r="AA1433" s="305" t="e">
        <f t="shared" si="571"/>
        <v>#REF!</v>
      </c>
      <c r="AB1433" s="301" t="e" cm="1">
        <f t="array" ref="AB1433">IF( $AA1433="", "", INDEX(聲母資料表, $AA1433, AB$5))</f>
        <v>#REF!</v>
      </c>
      <c r="AC1433" s="301" t="e" cm="1">
        <f t="array" ref="AC1433">IF( $AA1433="", "", INDEX(聲母資料表, $AA1433, AC$5))</f>
        <v>#REF!</v>
      </c>
      <c r="AD1433" s="305" t="e">
        <f t="shared" si="572"/>
        <v>#REF!</v>
      </c>
      <c r="AE1433" s="301" t="e" cm="1">
        <f t="array" ref="AE1433">IF( $X1433, "", INDEX(韻母資料表, AD1433, AE$5))</f>
        <v>#REF!</v>
      </c>
      <c r="AF1433" s="301" t="e" cm="1">
        <f t="array" ref="AF1433">IF( $X1433, "", INDEX(韻母資料表, AE1433, AF$5))</f>
        <v>#REF!</v>
      </c>
      <c r="AG1433" s="298"/>
      <c r="AH1433" s="301" t="e">
        <f t="array" ref="AH1433">IF( $X1433, "", IF( INDEX(韻母資料表, AD1433, $AH$5) = "入聲", TRUE, FALSE) )</f>
        <v>#REF!</v>
      </c>
      <c r="AI1433" s="302" t="e">
        <f t="shared" si="573"/>
        <v>#REF!</v>
      </c>
      <c r="AJ1433" s="302" t="e">
        <f t="shared" si="577"/>
        <v>#REF!</v>
      </c>
      <c r="AK1433" s="362" t="e">
        <f t="array" ref="AK1433">IF( $X1433, "", INDEX(韻母資料表, $AD1433, $AK$5))</f>
        <v>#REF!</v>
      </c>
      <c r="AL1433" s="362" t="e">
        <f t="array" ref="AL1433">IF($X1433, "", INDEX(白話字韻母八聲調資料表, $AE1433, $AJ1433))</f>
        <v>#REF!</v>
      </c>
      <c r="AM1433" s="298"/>
      <c r="AN1433" s="362" t="e" cm="1">
        <f t="array" ref="AN1433">IF($W1433, "", INDEX(聲母資料表, $AA1433, AN$5))</f>
        <v>#REF!</v>
      </c>
      <c r="AO1433" s="367" t="e" cm="1">
        <f t="array" ref="AO1433">IF($X1433, "", INDEX(韻母資料表, $AD1433, AO$5))</f>
        <v>#REF!</v>
      </c>
      <c r="AP1433" s="362" t="e" cm="1">
        <f t="array" ref="AP1433">IF($X1433, "", INDEX(台羅韻母八聲調資料表, $AE1433, $F1433))</f>
        <v>#REF!</v>
      </c>
      <c r="AQ1433" s="298"/>
      <c r="AR1433" s="302" t="e">
        <f t="array" ref="AR1433">IF($W1433, "", INDEX(聲母資料表, $AA1433, $AR$5))</f>
        <v>#REF!</v>
      </c>
      <c r="AS1433" s="303" t="e">
        <f t="array" ref="AS1433">IF($X1433, "", INDEX(韻母資料表, $AD1433, $AS$5))</f>
        <v>#REF!</v>
      </c>
      <c r="AT1433" s="302" t="e">
        <f t="array" ref="AT1433">IF($X1433, "", INDEX(閩拼韻母八聲調資料表, $AE1433, $AJ1433))</f>
        <v>#REF!</v>
      </c>
      <c r="AV1433" s="301" t="b">
        <f t="shared" si="575"/>
        <v>0</v>
      </c>
      <c r="AW1433" s="301" t="str">
        <f>IF( $AV1433, IFERROR( IF(MATCH( $E1433, 顎音化聲母!$H$9:$H$37, 0), TRUE, FALSE), FALSE), "")</f>
        <v/>
      </c>
      <c r="AX1433" s="301" t="str">
        <f t="array" ref="AX1433">IF( AND($AV1433, $AW1433), INDEX(顎音化聲母資料表, MATCH( $D1433 &amp; $E1433, 顎音化聲母!$L$5:$L$136, 0), 3), "")</f>
        <v/>
      </c>
      <c r="AY1433" s="301" t="e">
        <f t="shared" si="574"/>
        <v>#REF!</v>
      </c>
      <c r="AZ1433" s="362" t="e">
        <f t="array" ref="AZ1433">IF($AY1433="", "", IF( $AX1433&lt;&gt;"", $AX1433,INDEX(聲母資料表, $AY1433, $AZ$5)))</f>
        <v>#REF!</v>
      </c>
      <c r="BA1433" s="362" t="e">
        <f t="array" ref="BA1433">IF($X1433, "", INDEX(方音八音反切資料表, $AE1433, $AJ1433))</f>
        <v>#REF!</v>
      </c>
    </row>
    <row r="1434" spans="2:53">
      <c r="B1434" s="307">
        <f t="shared" si="556"/>
        <v>1427</v>
      </c>
      <c r="C1434" s="404" t="e">
        <f>MID(#REF!, B1434, 1)</f>
        <v>#REF!</v>
      </c>
      <c r="D1434" s="312"/>
      <c r="E1434" s="312"/>
      <c r="F1434" s="296"/>
      <c r="G1434" s="418" t="e">
        <f t="shared" si="557"/>
        <v>#REF!</v>
      </c>
      <c r="H1434" s="269" t="e" cm="1">
        <f t="array" ref="H1434">IF( OR($U1434, NOT($V1434), $X1434), "",  $AF1434 &amp; INDEX(中文數值資料表, $AJ1434, 2) &amp; $AC1434)</f>
        <v>#REF!</v>
      </c>
      <c r="I1434" s="332" t="e">
        <f t="shared" si="558"/>
        <v>#REF!</v>
      </c>
      <c r="J1434" s="333" t="e">
        <f t="shared" si="559"/>
        <v>#REF!</v>
      </c>
      <c r="K1434" s="334" t="e">
        <f t="shared" si="560"/>
        <v>#REF!</v>
      </c>
      <c r="L1434" s="335" t="e">
        <f t="shared" si="561"/>
        <v>#REF!</v>
      </c>
      <c r="M1434" s="270" t="e">
        <f t="shared" ca="1" si="562"/>
        <v>#REF!</v>
      </c>
      <c r="N1434" s="270" t="e">
        <f t="shared" ca="1" si="563"/>
        <v>#REF!</v>
      </c>
      <c r="O1434" s="270" t="e">
        <f t="shared" ca="1" si="564"/>
        <v>#REF!</v>
      </c>
      <c r="P1434" s="270" t="e">
        <f t="shared" ca="1" si="578"/>
        <v>#REF!</v>
      </c>
      <c r="Q1434" s="270" t="e">
        <f t="shared" ca="1" si="578"/>
        <v>#REF!</v>
      </c>
      <c r="R1434" s="271" t="e">
        <f t="shared" ca="1" si="565"/>
        <v>#REF!</v>
      </c>
      <c r="S1434" s="271" t="e">
        <f t="shared" ca="1" si="566"/>
        <v>#REF!</v>
      </c>
      <c r="T1434" s="244"/>
      <c r="U1434" s="272" t="b">
        <f t="shared" si="567"/>
        <v>0</v>
      </c>
      <c r="V1434" s="272" t="e">
        <f t="shared" si="568"/>
        <v>#REF!</v>
      </c>
      <c r="W1434" s="272" t="e">
        <f t="shared" si="576"/>
        <v>#REF!</v>
      </c>
      <c r="X1434" s="272" t="e">
        <f t="shared" si="569"/>
        <v>#REF!</v>
      </c>
      <c r="Y1434" s="272" t="e">
        <f t="shared" si="570"/>
        <v>#REF!</v>
      </c>
      <c r="Z1434" s="298"/>
      <c r="AA1434" s="305" t="e">
        <f t="shared" si="571"/>
        <v>#REF!</v>
      </c>
      <c r="AB1434" s="301" t="e" cm="1">
        <f t="array" ref="AB1434">IF( $AA1434="", "", INDEX(聲母資料表, $AA1434, AB$5))</f>
        <v>#REF!</v>
      </c>
      <c r="AC1434" s="301" t="e" cm="1">
        <f t="array" ref="AC1434">IF( $AA1434="", "", INDEX(聲母資料表, $AA1434, AC$5))</f>
        <v>#REF!</v>
      </c>
      <c r="AD1434" s="305" t="e">
        <f t="shared" si="572"/>
        <v>#REF!</v>
      </c>
      <c r="AE1434" s="301" t="e" cm="1">
        <f t="array" ref="AE1434">IF( $X1434, "", INDEX(韻母資料表, AD1434, AE$5))</f>
        <v>#REF!</v>
      </c>
      <c r="AF1434" s="301" t="e" cm="1">
        <f t="array" ref="AF1434">IF( $X1434, "", INDEX(韻母資料表, AE1434, AF$5))</f>
        <v>#REF!</v>
      </c>
      <c r="AG1434" s="298"/>
      <c r="AH1434" s="301" t="e">
        <f t="array" ref="AH1434">IF( $X1434, "", IF( INDEX(韻母資料表, AD1434, $AH$5) = "入聲", TRUE, FALSE) )</f>
        <v>#REF!</v>
      </c>
      <c r="AI1434" s="302" t="e">
        <f t="shared" si="573"/>
        <v>#REF!</v>
      </c>
      <c r="AJ1434" s="302" t="e">
        <f t="shared" si="577"/>
        <v>#REF!</v>
      </c>
      <c r="AK1434" s="362" t="e">
        <f t="array" ref="AK1434">IF( $X1434, "", INDEX(韻母資料表, $AD1434, $AK$5))</f>
        <v>#REF!</v>
      </c>
      <c r="AL1434" s="362" t="e">
        <f t="array" ref="AL1434">IF($X1434, "", INDEX(白話字韻母八聲調資料表, $AE1434, $AJ1434))</f>
        <v>#REF!</v>
      </c>
      <c r="AM1434" s="298"/>
      <c r="AN1434" s="362" t="e" cm="1">
        <f t="array" ref="AN1434">IF($W1434, "", INDEX(聲母資料表, $AA1434, AN$5))</f>
        <v>#REF!</v>
      </c>
      <c r="AO1434" s="367" t="e" cm="1">
        <f t="array" ref="AO1434">IF($X1434, "", INDEX(韻母資料表, $AD1434, AO$5))</f>
        <v>#REF!</v>
      </c>
      <c r="AP1434" s="362" t="e" cm="1">
        <f t="array" ref="AP1434">IF($X1434, "", INDEX(台羅韻母八聲調資料表, $AE1434, $F1434))</f>
        <v>#REF!</v>
      </c>
      <c r="AQ1434" s="298"/>
      <c r="AR1434" s="302" t="e">
        <f t="array" ref="AR1434">IF($W1434, "", INDEX(聲母資料表, $AA1434, $AR$5))</f>
        <v>#REF!</v>
      </c>
      <c r="AS1434" s="303" t="e">
        <f t="array" ref="AS1434">IF($X1434, "", INDEX(韻母資料表, $AD1434, $AS$5))</f>
        <v>#REF!</v>
      </c>
      <c r="AT1434" s="302" t="e">
        <f t="array" ref="AT1434">IF($X1434, "", INDEX(閩拼韻母八聲調資料表, $AE1434, $AJ1434))</f>
        <v>#REF!</v>
      </c>
      <c r="AV1434" s="301" t="b">
        <f t="shared" si="575"/>
        <v>0</v>
      </c>
      <c r="AW1434" s="301" t="str">
        <f>IF( $AV1434, IFERROR( IF(MATCH( $E1434, 顎音化聲母!$H$9:$H$37, 0), TRUE, FALSE), FALSE), "")</f>
        <v/>
      </c>
      <c r="AX1434" s="301" t="str">
        <f t="array" ref="AX1434">IF( AND($AV1434, $AW1434), INDEX(顎音化聲母資料表, MATCH( $D1434 &amp; $E1434, 顎音化聲母!$L$5:$L$136, 0), 3), "")</f>
        <v/>
      </c>
      <c r="AY1434" s="301" t="e">
        <f t="shared" si="574"/>
        <v>#REF!</v>
      </c>
      <c r="AZ1434" s="362" t="e">
        <f t="array" ref="AZ1434">IF($AY1434="", "", IF( $AX1434&lt;&gt;"", $AX1434,INDEX(聲母資料表, $AY1434, $AZ$5)))</f>
        <v>#REF!</v>
      </c>
      <c r="BA1434" s="362" t="e">
        <f t="array" ref="BA1434">IF($X1434, "", INDEX(方音八音反切資料表, $AE1434, $AJ1434))</f>
        <v>#REF!</v>
      </c>
    </row>
    <row r="1435" spans="2:53">
      <c r="B1435" s="307">
        <f t="shared" si="556"/>
        <v>1428</v>
      </c>
      <c r="C1435" s="404" t="e">
        <f>MID(#REF!, B1435, 1)</f>
        <v>#REF!</v>
      </c>
      <c r="D1435" s="312"/>
      <c r="E1435" s="312"/>
      <c r="F1435" s="296"/>
      <c r="G1435" s="418" t="e">
        <f t="shared" si="557"/>
        <v>#REF!</v>
      </c>
      <c r="H1435" s="269" t="e" cm="1">
        <f t="array" ref="H1435">IF( OR($U1435, NOT($V1435), $X1435), "",  $AF1435 &amp; INDEX(中文數值資料表, $AJ1435, 2) &amp; $AC1435)</f>
        <v>#REF!</v>
      </c>
      <c r="I1435" s="332" t="e">
        <f t="shared" si="558"/>
        <v>#REF!</v>
      </c>
      <c r="J1435" s="333" t="e">
        <f t="shared" si="559"/>
        <v>#REF!</v>
      </c>
      <c r="K1435" s="334" t="e">
        <f t="shared" si="560"/>
        <v>#REF!</v>
      </c>
      <c r="L1435" s="335" t="e">
        <f t="shared" si="561"/>
        <v>#REF!</v>
      </c>
      <c r="M1435" s="270" t="e">
        <f t="shared" ca="1" si="562"/>
        <v>#REF!</v>
      </c>
      <c r="N1435" s="270" t="e">
        <f t="shared" ca="1" si="563"/>
        <v>#REF!</v>
      </c>
      <c r="O1435" s="270" t="e">
        <f t="shared" ca="1" si="564"/>
        <v>#REF!</v>
      </c>
      <c r="P1435" s="270" t="e">
        <f t="shared" ca="1" si="578"/>
        <v>#REF!</v>
      </c>
      <c r="Q1435" s="270" t="e">
        <f t="shared" ca="1" si="578"/>
        <v>#REF!</v>
      </c>
      <c r="R1435" s="271" t="e">
        <f t="shared" ca="1" si="565"/>
        <v>#REF!</v>
      </c>
      <c r="S1435" s="271" t="e">
        <f t="shared" ca="1" si="566"/>
        <v>#REF!</v>
      </c>
      <c r="T1435" s="244"/>
      <c r="U1435" s="272" t="b">
        <f t="shared" si="567"/>
        <v>0</v>
      </c>
      <c r="V1435" s="272" t="e">
        <f t="shared" si="568"/>
        <v>#REF!</v>
      </c>
      <c r="W1435" s="272" t="e">
        <f t="shared" si="576"/>
        <v>#REF!</v>
      </c>
      <c r="X1435" s="272" t="e">
        <f t="shared" si="569"/>
        <v>#REF!</v>
      </c>
      <c r="Y1435" s="272" t="e">
        <f t="shared" si="570"/>
        <v>#REF!</v>
      </c>
      <c r="Z1435" s="298"/>
      <c r="AA1435" s="305" t="e">
        <f t="shared" si="571"/>
        <v>#REF!</v>
      </c>
      <c r="AB1435" s="301" t="e" cm="1">
        <f t="array" ref="AB1435">IF( $AA1435="", "", INDEX(聲母資料表, $AA1435, AB$5))</f>
        <v>#REF!</v>
      </c>
      <c r="AC1435" s="301" t="e" cm="1">
        <f t="array" ref="AC1435">IF( $AA1435="", "", INDEX(聲母資料表, $AA1435, AC$5))</f>
        <v>#REF!</v>
      </c>
      <c r="AD1435" s="305" t="e">
        <f t="shared" si="572"/>
        <v>#REF!</v>
      </c>
      <c r="AE1435" s="301" t="e" cm="1">
        <f t="array" ref="AE1435">IF( $X1435, "", INDEX(韻母資料表, AD1435, AE$5))</f>
        <v>#REF!</v>
      </c>
      <c r="AF1435" s="301" t="e" cm="1">
        <f t="array" ref="AF1435">IF( $X1435, "", INDEX(韻母資料表, AE1435, AF$5))</f>
        <v>#REF!</v>
      </c>
      <c r="AG1435" s="298"/>
      <c r="AH1435" s="301" t="e">
        <f t="array" ref="AH1435">IF( $X1435, "", IF( INDEX(韻母資料表, AD1435, $AH$5) = "入聲", TRUE, FALSE) )</f>
        <v>#REF!</v>
      </c>
      <c r="AI1435" s="302" t="e">
        <f t="shared" si="573"/>
        <v>#REF!</v>
      </c>
      <c r="AJ1435" s="302" t="e">
        <f t="shared" si="577"/>
        <v>#REF!</v>
      </c>
      <c r="AK1435" s="362" t="e">
        <f t="array" ref="AK1435">IF( $X1435, "", INDEX(韻母資料表, $AD1435, $AK$5))</f>
        <v>#REF!</v>
      </c>
      <c r="AL1435" s="362" t="e">
        <f t="array" ref="AL1435">IF($X1435, "", INDEX(白話字韻母八聲調資料表, $AE1435, $AJ1435))</f>
        <v>#REF!</v>
      </c>
      <c r="AM1435" s="298"/>
      <c r="AN1435" s="362" t="e" cm="1">
        <f t="array" ref="AN1435">IF($W1435, "", INDEX(聲母資料表, $AA1435, AN$5))</f>
        <v>#REF!</v>
      </c>
      <c r="AO1435" s="367" t="e" cm="1">
        <f t="array" ref="AO1435">IF($X1435, "", INDEX(韻母資料表, $AD1435, AO$5))</f>
        <v>#REF!</v>
      </c>
      <c r="AP1435" s="362" t="e" cm="1">
        <f t="array" ref="AP1435">IF($X1435, "", INDEX(台羅韻母八聲調資料表, $AE1435, $F1435))</f>
        <v>#REF!</v>
      </c>
      <c r="AQ1435" s="298"/>
      <c r="AR1435" s="302" t="e">
        <f t="array" ref="AR1435">IF($W1435, "", INDEX(聲母資料表, $AA1435, $AR$5))</f>
        <v>#REF!</v>
      </c>
      <c r="AS1435" s="303" t="e">
        <f t="array" ref="AS1435">IF($X1435, "", INDEX(韻母資料表, $AD1435, $AS$5))</f>
        <v>#REF!</v>
      </c>
      <c r="AT1435" s="302" t="e">
        <f t="array" ref="AT1435">IF($X1435, "", INDEX(閩拼韻母八聲調資料表, $AE1435, $AJ1435))</f>
        <v>#REF!</v>
      </c>
      <c r="AV1435" s="301" t="b">
        <f t="shared" si="575"/>
        <v>0</v>
      </c>
      <c r="AW1435" s="301" t="str">
        <f>IF( $AV1435, IFERROR( IF(MATCH( $E1435, 顎音化聲母!$H$9:$H$37, 0), TRUE, FALSE), FALSE), "")</f>
        <v/>
      </c>
      <c r="AX1435" s="301" t="str">
        <f t="array" ref="AX1435">IF( AND($AV1435, $AW1435), INDEX(顎音化聲母資料表, MATCH( $D1435 &amp; $E1435, 顎音化聲母!$L$5:$L$136, 0), 3), "")</f>
        <v/>
      </c>
      <c r="AY1435" s="301" t="e">
        <f t="shared" si="574"/>
        <v>#REF!</v>
      </c>
      <c r="AZ1435" s="362" t="e">
        <f t="array" ref="AZ1435">IF($AY1435="", "", IF( $AX1435&lt;&gt;"", $AX1435,INDEX(聲母資料表, $AY1435, $AZ$5)))</f>
        <v>#REF!</v>
      </c>
      <c r="BA1435" s="362" t="e">
        <f t="array" ref="BA1435">IF($X1435, "", INDEX(方音八音反切資料表, $AE1435, $AJ1435))</f>
        <v>#REF!</v>
      </c>
    </row>
    <row r="1436" spans="2:53">
      <c r="B1436" s="307">
        <f t="shared" si="556"/>
        <v>1429</v>
      </c>
      <c r="C1436" s="404" t="e">
        <f>MID(#REF!, B1436, 1)</f>
        <v>#REF!</v>
      </c>
      <c r="D1436" s="312"/>
      <c r="E1436" s="312"/>
      <c r="F1436" s="296"/>
      <c r="G1436" s="418" t="e">
        <f t="shared" si="557"/>
        <v>#REF!</v>
      </c>
      <c r="H1436" s="269" t="e" cm="1">
        <f t="array" ref="H1436">IF( OR($U1436, NOT($V1436), $X1436), "",  $AF1436 &amp; INDEX(中文數值資料表, $AJ1436, 2) &amp; $AC1436)</f>
        <v>#REF!</v>
      </c>
      <c r="I1436" s="332" t="e">
        <f t="shared" si="558"/>
        <v>#REF!</v>
      </c>
      <c r="J1436" s="333" t="e">
        <f t="shared" si="559"/>
        <v>#REF!</v>
      </c>
      <c r="K1436" s="334" t="e">
        <f t="shared" si="560"/>
        <v>#REF!</v>
      </c>
      <c r="L1436" s="335" t="e">
        <f t="shared" si="561"/>
        <v>#REF!</v>
      </c>
      <c r="M1436" s="270" t="e">
        <f t="shared" ca="1" si="562"/>
        <v>#REF!</v>
      </c>
      <c r="N1436" s="270" t="e">
        <f t="shared" ca="1" si="563"/>
        <v>#REF!</v>
      </c>
      <c r="O1436" s="270" t="e">
        <f t="shared" ca="1" si="564"/>
        <v>#REF!</v>
      </c>
      <c r="P1436" s="270" t="e">
        <f t="shared" ca="1" si="578"/>
        <v>#REF!</v>
      </c>
      <c r="Q1436" s="270" t="e">
        <f t="shared" ca="1" si="578"/>
        <v>#REF!</v>
      </c>
      <c r="R1436" s="271" t="e">
        <f t="shared" ca="1" si="565"/>
        <v>#REF!</v>
      </c>
      <c r="S1436" s="271" t="e">
        <f t="shared" ca="1" si="566"/>
        <v>#REF!</v>
      </c>
      <c r="T1436" s="244"/>
      <c r="U1436" s="272" t="b">
        <f t="shared" si="567"/>
        <v>0</v>
      </c>
      <c r="V1436" s="272" t="e">
        <f t="shared" si="568"/>
        <v>#REF!</v>
      </c>
      <c r="W1436" s="272" t="e">
        <f t="shared" si="576"/>
        <v>#REF!</v>
      </c>
      <c r="X1436" s="272" t="e">
        <f t="shared" si="569"/>
        <v>#REF!</v>
      </c>
      <c r="Y1436" s="272" t="e">
        <f t="shared" si="570"/>
        <v>#REF!</v>
      </c>
      <c r="Z1436" s="298"/>
      <c r="AA1436" s="305" t="e">
        <f t="shared" si="571"/>
        <v>#REF!</v>
      </c>
      <c r="AB1436" s="301" t="e" cm="1">
        <f t="array" ref="AB1436">IF( $AA1436="", "", INDEX(聲母資料表, $AA1436, AB$5))</f>
        <v>#REF!</v>
      </c>
      <c r="AC1436" s="301" t="e" cm="1">
        <f t="array" ref="AC1436">IF( $AA1436="", "", INDEX(聲母資料表, $AA1436, AC$5))</f>
        <v>#REF!</v>
      </c>
      <c r="AD1436" s="305" t="e">
        <f t="shared" si="572"/>
        <v>#REF!</v>
      </c>
      <c r="AE1436" s="301" t="e" cm="1">
        <f t="array" ref="AE1436">IF( $X1436, "", INDEX(韻母資料表, AD1436, AE$5))</f>
        <v>#REF!</v>
      </c>
      <c r="AF1436" s="301" t="e" cm="1">
        <f t="array" ref="AF1436">IF( $X1436, "", INDEX(韻母資料表, AE1436, AF$5))</f>
        <v>#REF!</v>
      </c>
      <c r="AG1436" s="298"/>
      <c r="AH1436" s="301" t="e">
        <f t="array" ref="AH1436">IF( $X1436, "", IF( INDEX(韻母資料表, AD1436, $AH$5) = "入聲", TRUE, FALSE) )</f>
        <v>#REF!</v>
      </c>
      <c r="AI1436" s="302" t="e">
        <f t="shared" si="573"/>
        <v>#REF!</v>
      </c>
      <c r="AJ1436" s="302" t="e">
        <f t="shared" si="577"/>
        <v>#REF!</v>
      </c>
      <c r="AK1436" s="362" t="e">
        <f t="array" ref="AK1436">IF( $X1436, "", INDEX(韻母資料表, $AD1436, $AK$5))</f>
        <v>#REF!</v>
      </c>
      <c r="AL1436" s="362" t="e">
        <f t="array" ref="AL1436">IF($X1436, "", INDEX(白話字韻母八聲調資料表, $AE1436, $AJ1436))</f>
        <v>#REF!</v>
      </c>
      <c r="AM1436" s="298"/>
      <c r="AN1436" s="362" t="e" cm="1">
        <f t="array" ref="AN1436">IF($W1436, "", INDEX(聲母資料表, $AA1436, AN$5))</f>
        <v>#REF!</v>
      </c>
      <c r="AO1436" s="367" t="e" cm="1">
        <f t="array" ref="AO1436">IF($X1436, "", INDEX(韻母資料表, $AD1436, AO$5))</f>
        <v>#REF!</v>
      </c>
      <c r="AP1436" s="362" t="e" cm="1">
        <f t="array" ref="AP1436">IF($X1436, "", INDEX(台羅韻母八聲調資料表, $AE1436, $F1436))</f>
        <v>#REF!</v>
      </c>
      <c r="AQ1436" s="298"/>
      <c r="AR1436" s="302" t="e">
        <f t="array" ref="AR1436">IF($W1436, "", INDEX(聲母資料表, $AA1436, $AR$5))</f>
        <v>#REF!</v>
      </c>
      <c r="AS1436" s="303" t="e">
        <f t="array" ref="AS1436">IF($X1436, "", INDEX(韻母資料表, $AD1436, $AS$5))</f>
        <v>#REF!</v>
      </c>
      <c r="AT1436" s="302" t="e">
        <f t="array" ref="AT1436">IF($X1436, "", INDEX(閩拼韻母八聲調資料表, $AE1436, $AJ1436))</f>
        <v>#REF!</v>
      </c>
      <c r="AV1436" s="301" t="b">
        <f t="shared" si="575"/>
        <v>0</v>
      </c>
      <c r="AW1436" s="301" t="str">
        <f>IF( $AV1436, IFERROR( IF(MATCH( $E1436, 顎音化聲母!$H$9:$H$37, 0), TRUE, FALSE), FALSE), "")</f>
        <v/>
      </c>
      <c r="AX1436" s="301" t="str">
        <f t="array" ref="AX1436">IF( AND($AV1436, $AW1436), INDEX(顎音化聲母資料表, MATCH( $D1436 &amp; $E1436, 顎音化聲母!$L$5:$L$136, 0), 3), "")</f>
        <v/>
      </c>
      <c r="AY1436" s="301" t="e">
        <f t="shared" si="574"/>
        <v>#REF!</v>
      </c>
      <c r="AZ1436" s="362" t="e">
        <f t="array" ref="AZ1436">IF($AY1436="", "", IF( $AX1436&lt;&gt;"", $AX1436,INDEX(聲母資料表, $AY1436, $AZ$5)))</f>
        <v>#REF!</v>
      </c>
      <c r="BA1436" s="362" t="e">
        <f t="array" ref="BA1436">IF($X1436, "", INDEX(方音八音反切資料表, $AE1436, $AJ1436))</f>
        <v>#REF!</v>
      </c>
    </row>
    <row r="1437" spans="2:53">
      <c r="B1437" s="307">
        <f t="shared" si="556"/>
        <v>1430</v>
      </c>
      <c r="C1437" s="404" t="e">
        <f>MID(#REF!, B1437, 1)</f>
        <v>#REF!</v>
      </c>
      <c r="D1437" s="312"/>
      <c r="E1437" s="312"/>
      <c r="F1437" s="296"/>
      <c r="G1437" s="418" t="e">
        <f t="shared" si="557"/>
        <v>#REF!</v>
      </c>
      <c r="H1437" s="269" t="e" cm="1">
        <f t="array" ref="H1437">IF( OR($U1437, NOT($V1437), $X1437), "",  $AF1437 &amp; INDEX(中文數值資料表, $AJ1437, 2) &amp; $AC1437)</f>
        <v>#REF!</v>
      </c>
      <c r="I1437" s="332" t="e">
        <f t="shared" si="558"/>
        <v>#REF!</v>
      </c>
      <c r="J1437" s="333" t="e">
        <f t="shared" si="559"/>
        <v>#REF!</v>
      </c>
      <c r="K1437" s="334" t="e">
        <f t="shared" si="560"/>
        <v>#REF!</v>
      </c>
      <c r="L1437" s="335" t="e">
        <f t="shared" si="561"/>
        <v>#REF!</v>
      </c>
      <c r="M1437" s="270" t="e">
        <f t="shared" ca="1" si="562"/>
        <v>#REF!</v>
      </c>
      <c r="N1437" s="270" t="e">
        <f t="shared" ca="1" si="563"/>
        <v>#REF!</v>
      </c>
      <c r="O1437" s="270" t="e">
        <f t="shared" ca="1" si="564"/>
        <v>#REF!</v>
      </c>
      <c r="P1437" s="270" t="e">
        <f t="shared" ca="1" si="578"/>
        <v>#REF!</v>
      </c>
      <c r="Q1437" s="270" t="e">
        <f t="shared" ca="1" si="578"/>
        <v>#REF!</v>
      </c>
      <c r="R1437" s="271" t="e">
        <f t="shared" ca="1" si="565"/>
        <v>#REF!</v>
      </c>
      <c r="S1437" s="271" t="e">
        <f t="shared" ca="1" si="566"/>
        <v>#REF!</v>
      </c>
      <c r="T1437" s="244"/>
      <c r="U1437" s="272" t="b">
        <f t="shared" si="567"/>
        <v>0</v>
      </c>
      <c r="V1437" s="272" t="e">
        <f t="shared" si="568"/>
        <v>#REF!</v>
      </c>
      <c r="W1437" s="272" t="e">
        <f t="shared" si="576"/>
        <v>#REF!</v>
      </c>
      <c r="X1437" s="272" t="e">
        <f t="shared" si="569"/>
        <v>#REF!</v>
      </c>
      <c r="Y1437" s="272" t="e">
        <f t="shared" si="570"/>
        <v>#REF!</v>
      </c>
      <c r="Z1437" s="298"/>
      <c r="AA1437" s="305" t="e">
        <f t="shared" si="571"/>
        <v>#REF!</v>
      </c>
      <c r="AB1437" s="301" t="e" cm="1">
        <f t="array" ref="AB1437">IF( $AA1437="", "", INDEX(聲母資料表, $AA1437, AB$5))</f>
        <v>#REF!</v>
      </c>
      <c r="AC1437" s="301" t="e" cm="1">
        <f t="array" ref="AC1437">IF( $AA1437="", "", INDEX(聲母資料表, $AA1437, AC$5))</f>
        <v>#REF!</v>
      </c>
      <c r="AD1437" s="305" t="e">
        <f t="shared" si="572"/>
        <v>#REF!</v>
      </c>
      <c r="AE1437" s="301" t="e" cm="1">
        <f t="array" ref="AE1437">IF( $X1437, "", INDEX(韻母資料表, AD1437, AE$5))</f>
        <v>#REF!</v>
      </c>
      <c r="AF1437" s="301" t="e" cm="1">
        <f t="array" ref="AF1437">IF( $X1437, "", INDEX(韻母資料表, AE1437, AF$5))</f>
        <v>#REF!</v>
      </c>
      <c r="AG1437" s="298"/>
      <c r="AH1437" s="301" t="e">
        <f t="array" ref="AH1437">IF( $X1437, "", IF( INDEX(韻母資料表, AD1437, $AH$5) = "入聲", TRUE, FALSE) )</f>
        <v>#REF!</v>
      </c>
      <c r="AI1437" s="302" t="e">
        <f t="shared" si="573"/>
        <v>#REF!</v>
      </c>
      <c r="AJ1437" s="302" t="e">
        <f t="shared" si="577"/>
        <v>#REF!</v>
      </c>
      <c r="AK1437" s="362" t="e">
        <f t="array" ref="AK1437">IF( $X1437, "", INDEX(韻母資料表, $AD1437, $AK$5))</f>
        <v>#REF!</v>
      </c>
      <c r="AL1437" s="362" t="e">
        <f t="array" ref="AL1437">IF($X1437, "", INDEX(白話字韻母八聲調資料表, $AE1437, $AJ1437))</f>
        <v>#REF!</v>
      </c>
      <c r="AM1437" s="298"/>
      <c r="AN1437" s="362" t="e" cm="1">
        <f t="array" ref="AN1437">IF($W1437, "", INDEX(聲母資料表, $AA1437, AN$5))</f>
        <v>#REF!</v>
      </c>
      <c r="AO1437" s="367" t="e" cm="1">
        <f t="array" ref="AO1437">IF($X1437, "", INDEX(韻母資料表, $AD1437, AO$5))</f>
        <v>#REF!</v>
      </c>
      <c r="AP1437" s="362" t="e" cm="1">
        <f t="array" ref="AP1437">IF($X1437, "", INDEX(台羅韻母八聲調資料表, $AE1437, $F1437))</f>
        <v>#REF!</v>
      </c>
      <c r="AQ1437" s="298"/>
      <c r="AR1437" s="302" t="e">
        <f t="array" ref="AR1437">IF($W1437, "", INDEX(聲母資料表, $AA1437, $AR$5))</f>
        <v>#REF!</v>
      </c>
      <c r="AS1437" s="303" t="e">
        <f t="array" ref="AS1437">IF($X1437, "", INDEX(韻母資料表, $AD1437, $AS$5))</f>
        <v>#REF!</v>
      </c>
      <c r="AT1437" s="302" t="e">
        <f t="array" ref="AT1437">IF($X1437, "", INDEX(閩拼韻母八聲調資料表, $AE1437, $AJ1437))</f>
        <v>#REF!</v>
      </c>
      <c r="AV1437" s="301" t="b">
        <f t="shared" si="575"/>
        <v>0</v>
      </c>
      <c r="AW1437" s="301" t="str">
        <f>IF( $AV1437, IFERROR( IF(MATCH( $E1437, 顎音化聲母!$H$9:$H$37, 0), TRUE, FALSE), FALSE), "")</f>
        <v/>
      </c>
      <c r="AX1437" s="301" t="str">
        <f t="array" ref="AX1437">IF( AND($AV1437, $AW1437), INDEX(顎音化聲母資料表, MATCH( $D1437 &amp; $E1437, 顎音化聲母!$L$5:$L$136, 0), 3), "")</f>
        <v/>
      </c>
      <c r="AY1437" s="301" t="e">
        <f t="shared" si="574"/>
        <v>#REF!</v>
      </c>
      <c r="AZ1437" s="362" t="e">
        <f t="array" ref="AZ1437">IF($AY1437="", "", IF( $AX1437&lt;&gt;"", $AX1437,INDEX(聲母資料表, $AY1437, $AZ$5)))</f>
        <v>#REF!</v>
      </c>
      <c r="BA1437" s="362" t="e">
        <f t="array" ref="BA1437">IF($X1437, "", INDEX(方音八音反切資料表, $AE1437, $AJ1437))</f>
        <v>#REF!</v>
      </c>
    </row>
    <row r="1438" spans="2:53">
      <c r="B1438" s="307">
        <f t="shared" si="556"/>
        <v>1431</v>
      </c>
      <c r="C1438" s="404" t="e">
        <f>MID(#REF!, B1438, 1)</f>
        <v>#REF!</v>
      </c>
      <c r="D1438" s="312"/>
      <c r="E1438" s="312"/>
      <c r="F1438" s="296"/>
      <c r="G1438" s="418" t="e">
        <f t="shared" si="557"/>
        <v>#REF!</v>
      </c>
      <c r="H1438" s="269" t="e" cm="1">
        <f t="array" ref="H1438">IF( OR($U1438, NOT($V1438), $X1438), "",  $AF1438 &amp; INDEX(中文數值資料表, $AJ1438, 2) &amp; $AC1438)</f>
        <v>#REF!</v>
      </c>
      <c r="I1438" s="332" t="e">
        <f t="shared" si="558"/>
        <v>#REF!</v>
      </c>
      <c r="J1438" s="333" t="e">
        <f t="shared" si="559"/>
        <v>#REF!</v>
      </c>
      <c r="K1438" s="334" t="e">
        <f t="shared" si="560"/>
        <v>#REF!</v>
      </c>
      <c r="L1438" s="335" t="e">
        <f t="shared" si="561"/>
        <v>#REF!</v>
      </c>
      <c r="M1438" s="270" t="e">
        <f t="shared" ca="1" si="562"/>
        <v>#REF!</v>
      </c>
      <c r="N1438" s="270" t="e">
        <f t="shared" ca="1" si="563"/>
        <v>#REF!</v>
      </c>
      <c r="O1438" s="270" t="e">
        <f t="shared" ca="1" si="564"/>
        <v>#REF!</v>
      </c>
      <c r="P1438" s="270" t="e">
        <f t="shared" ca="1" si="578"/>
        <v>#REF!</v>
      </c>
      <c r="Q1438" s="270" t="e">
        <f t="shared" ca="1" si="578"/>
        <v>#REF!</v>
      </c>
      <c r="R1438" s="271" t="e">
        <f t="shared" ca="1" si="565"/>
        <v>#REF!</v>
      </c>
      <c r="S1438" s="271" t="e">
        <f t="shared" ca="1" si="566"/>
        <v>#REF!</v>
      </c>
      <c r="T1438" s="244"/>
      <c r="U1438" s="272" t="b">
        <f t="shared" si="567"/>
        <v>0</v>
      </c>
      <c r="V1438" s="272" t="e">
        <f t="shared" si="568"/>
        <v>#REF!</v>
      </c>
      <c r="W1438" s="272" t="e">
        <f t="shared" si="576"/>
        <v>#REF!</v>
      </c>
      <c r="X1438" s="272" t="e">
        <f t="shared" si="569"/>
        <v>#REF!</v>
      </c>
      <c r="Y1438" s="272" t="e">
        <f t="shared" si="570"/>
        <v>#REF!</v>
      </c>
      <c r="Z1438" s="298"/>
      <c r="AA1438" s="305" t="e">
        <f t="shared" si="571"/>
        <v>#REF!</v>
      </c>
      <c r="AB1438" s="301" t="e" cm="1">
        <f t="array" ref="AB1438">IF( $AA1438="", "", INDEX(聲母資料表, $AA1438, AB$5))</f>
        <v>#REF!</v>
      </c>
      <c r="AC1438" s="301" t="e" cm="1">
        <f t="array" ref="AC1438">IF( $AA1438="", "", INDEX(聲母資料表, $AA1438, AC$5))</f>
        <v>#REF!</v>
      </c>
      <c r="AD1438" s="305" t="e">
        <f t="shared" si="572"/>
        <v>#REF!</v>
      </c>
      <c r="AE1438" s="301" t="e" cm="1">
        <f t="array" ref="AE1438">IF( $X1438, "", INDEX(韻母資料表, AD1438, AE$5))</f>
        <v>#REF!</v>
      </c>
      <c r="AF1438" s="301" t="e" cm="1">
        <f t="array" ref="AF1438">IF( $X1438, "", INDEX(韻母資料表, AE1438, AF$5))</f>
        <v>#REF!</v>
      </c>
      <c r="AG1438" s="298"/>
      <c r="AH1438" s="301" t="e">
        <f t="array" ref="AH1438">IF( $X1438, "", IF( INDEX(韻母資料表, AD1438, $AH$5) = "入聲", TRUE, FALSE) )</f>
        <v>#REF!</v>
      </c>
      <c r="AI1438" s="302" t="e">
        <f t="shared" si="573"/>
        <v>#REF!</v>
      </c>
      <c r="AJ1438" s="302" t="e">
        <f t="shared" si="577"/>
        <v>#REF!</v>
      </c>
      <c r="AK1438" s="362" t="e">
        <f t="array" ref="AK1438">IF( $X1438, "", INDEX(韻母資料表, $AD1438, $AK$5))</f>
        <v>#REF!</v>
      </c>
      <c r="AL1438" s="362" t="e">
        <f t="array" ref="AL1438">IF($X1438, "", INDEX(白話字韻母八聲調資料表, $AE1438, $AJ1438))</f>
        <v>#REF!</v>
      </c>
      <c r="AM1438" s="298"/>
      <c r="AN1438" s="362" t="e" cm="1">
        <f t="array" ref="AN1438">IF($W1438, "", INDEX(聲母資料表, $AA1438, AN$5))</f>
        <v>#REF!</v>
      </c>
      <c r="AO1438" s="367" t="e" cm="1">
        <f t="array" ref="AO1438">IF($X1438, "", INDEX(韻母資料表, $AD1438, AO$5))</f>
        <v>#REF!</v>
      </c>
      <c r="AP1438" s="362" t="e" cm="1">
        <f t="array" ref="AP1438">IF($X1438, "", INDEX(台羅韻母八聲調資料表, $AE1438, $F1438))</f>
        <v>#REF!</v>
      </c>
      <c r="AQ1438" s="298"/>
      <c r="AR1438" s="302" t="e">
        <f t="array" ref="AR1438">IF($W1438, "", INDEX(聲母資料表, $AA1438, $AR$5))</f>
        <v>#REF!</v>
      </c>
      <c r="AS1438" s="303" t="e">
        <f t="array" ref="AS1438">IF($X1438, "", INDEX(韻母資料表, $AD1438, $AS$5))</f>
        <v>#REF!</v>
      </c>
      <c r="AT1438" s="302" t="e">
        <f t="array" ref="AT1438">IF($X1438, "", INDEX(閩拼韻母八聲調資料表, $AE1438, $AJ1438))</f>
        <v>#REF!</v>
      </c>
      <c r="AV1438" s="301" t="b">
        <f t="shared" si="575"/>
        <v>0</v>
      </c>
      <c r="AW1438" s="301" t="str">
        <f>IF( $AV1438, IFERROR( IF(MATCH( $E1438, 顎音化聲母!$H$9:$H$37, 0), TRUE, FALSE), FALSE), "")</f>
        <v/>
      </c>
      <c r="AX1438" s="301" t="str">
        <f t="array" ref="AX1438">IF( AND($AV1438, $AW1438), INDEX(顎音化聲母資料表, MATCH( $D1438 &amp; $E1438, 顎音化聲母!$L$5:$L$136, 0), 3), "")</f>
        <v/>
      </c>
      <c r="AY1438" s="301" t="e">
        <f t="shared" si="574"/>
        <v>#REF!</v>
      </c>
      <c r="AZ1438" s="362" t="e">
        <f t="array" ref="AZ1438">IF($AY1438="", "", IF( $AX1438&lt;&gt;"", $AX1438,INDEX(聲母資料表, $AY1438, $AZ$5)))</f>
        <v>#REF!</v>
      </c>
      <c r="BA1438" s="362" t="e">
        <f t="array" ref="BA1438">IF($X1438, "", INDEX(方音八音反切資料表, $AE1438, $AJ1438))</f>
        <v>#REF!</v>
      </c>
    </row>
    <row r="1439" spans="2:53">
      <c r="B1439" s="307">
        <f t="shared" si="556"/>
        <v>1432</v>
      </c>
      <c r="C1439" s="404" t="e">
        <f>MID(#REF!, B1439, 1)</f>
        <v>#REF!</v>
      </c>
      <c r="D1439" s="312"/>
      <c r="E1439" s="312"/>
      <c r="F1439" s="296"/>
      <c r="G1439" s="418" t="e">
        <f t="shared" si="557"/>
        <v>#REF!</v>
      </c>
      <c r="H1439" s="269" t="e" cm="1">
        <f t="array" ref="H1439">IF( OR($U1439, NOT($V1439), $X1439), "",  $AF1439 &amp; INDEX(中文數值資料表, $AJ1439, 2) &amp; $AC1439)</f>
        <v>#REF!</v>
      </c>
      <c r="I1439" s="332" t="e">
        <f t="shared" si="558"/>
        <v>#REF!</v>
      </c>
      <c r="J1439" s="333" t="e">
        <f t="shared" si="559"/>
        <v>#REF!</v>
      </c>
      <c r="K1439" s="334" t="e">
        <f t="shared" si="560"/>
        <v>#REF!</v>
      </c>
      <c r="L1439" s="335" t="e">
        <f t="shared" si="561"/>
        <v>#REF!</v>
      </c>
      <c r="M1439" s="270" t="e">
        <f t="shared" ca="1" si="562"/>
        <v>#REF!</v>
      </c>
      <c r="N1439" s="270" t="e">
        <f t="shared" ca="1" si="563"/>
        <v>#REF!</v>
      </c>
      <c r="O1439" s="270" t="e">
        <f t="shared" ca="1" si="564"/>
        <v>#REF!</v>
      </c>
      <c r="P1439" s="270" t="e">
        <f t="shared" ca="1" si="578"/>
        <v>#REF!</v>
      </c>
      <c r="Q1439" s="270" t="e">
        <f t="shared" ca="1" si="578"/>
        <v>#REF!</v>
      </c>
      <c r="R1439" s="271" t="e">
        <f t="shared" ca="1" si="565"/>
        <v>#REF!</v>
      </c>
      <c r="S1439" s="271" t="e">
        <f t="shared" ca="1" si="566"/>
        <v>#REF!</v>
      </c>
      <c r="T1439" s="244"/>
      <c r="U1439" s="272" t="b">
        <f t="shared" si="567"/>
        <v>0</v>
      </c>
      <c r="V1439" s="272" t="e">
        <f t="shared" si="568"/>
        <v>#REF!</v>
      </c>
      <c r="W1439" s="272" t="e">
        <f t="shared" si="576"/>
        <v>#REF!</v>
      </c>
      <c r="X1439" s="272" t="e">
        <f t="shared" si="569"/>
        <v>#REF!</v>
      </c>
      <c r="Y1439" s="272" t="e">
        <f t="shared" si="570"/>
        <v>#REF!</v>
      </c>
      <c r="Z1439" s="298"/>
      <c r="AA1439" s="305" t="e">
        <f t="shared" si="571"/>
        <v>#REF!</v>
      </c>
      <c r="AB1439" s="301" t="e" cm="1">
        <f t="array" ref="AB1439">IF( $AA1439="", "", INDEX(聲母資料表, $AA1439, AB$5))</f>
        <v>#REF!</v>
      </c>
      <c r="AC1439" s="301" t="e" cm="1">
        <f t="array" ref="AC1439">IF( $AA1439="", "", INDEX(聲母資料表, $AA1439, AC$5))</f>
        <v>#REF!</v>
      </c>
      <c r="AD1439" s="305" t="e">
        <f t="shared" si="572"/>
        <v>#REF!</v>
      </c>
      <c r="AE1439" s="301" t="e" cm="1">
        <f t="array" ref="AE1439">IF( $X1439, "", INDEX(韻母資料表, AD1439, AE$5))</f>
        <v>#REF!</v>
      </c>
      <c r="AF1439" s="301" t="e" cm="1">
        <f t="array" ref="AF1439">IF( $X1439, "", INDEX(韻母資料表, AE1439, AF$5))</f>
        <v>#REF!</v>
      </c>
      <c r="AG1439" s="298"/>
      <c r="AH1439" s="301" t="e">
        <f t="array" ref="AH1439">IF( $X1439, "", IF( INDEX(韻母資料表, AD1439, $AH$5) = "入聲", TRUE, FALSE) )</f>
        <v>#REF!</v>
      </c>
      <c r="AI1439" s="302" t="e">
        <f t="shared" si="573"/>
        <v>#REF!</v>
      </c>
      <c r="AJ1439" s="302" t="e">
        <f t="shared" si="577"/>
        <v>#REF!</v>
      </c>
      <c r="AK1439" s="362" t="e">
        <f t="array" ref="AK1439">IF( $X1439, "", INDEX(韻母資料表, $AD1439, $AK$5))</f>
        <v>#REF!</v>
      </c>
      <c r="AL1439" s="362" t="e">
        <f t="array" ref="AL1439">IF($X1439, "", INDEX(白話字韻母八聲調資料表, $AE1439, $AJ1439))</f>
        <v>#REF!</v>
      </c>
      <c r="AM1439" s="298"/>
      <c r="AN1439" s="362" t="e" cm="1">
        <f t="array" ref="AN1439">IF($W1439, "", INDEX(聲母資料表, $AA1439, AN$5))</f>
        <v>#REF!</v>
      </c>
      <c r="AO1439" s="367" t="e" cm="1">
        <f t="array" ref="AO1439">IF($X1439, "", INDEX(韻母資料表, $AD1439, AO$5))</f>
        <v>#REF!</v>
      </c>
      <c r="AP1439" s="362" t="e" cm="1">
        <f t="array" ref="AP1439">IF($X1439, "", INDEX(台羅韻母八聲調資料表, $AE1439, $F1439))</f>
        <v>#REF!</v>
      </c>
      <c r="AQ1439" s="298"/>
      <c r="AR1439" s="302" t="e">
        <f t="array" ref="AR1439">IF($W1439, "", INDEX(聲母資料表, $AA1439, $AR$5))</f>
        <v>#REF!</v>
      </c>
      <c r="AS1439" s="303" t="e">
        <f t="array" ref="AS1439">IF($X1439, "", INDEX(韻母資料表, $AD1439, $AS$5))</f>
        <v>#REF!</v>
      </c>
      <c r="AT1439" s="302" t="e">
        <f t="array" ref="AT1439">IF($X1439, "", INDEX(閩拼韻母八聲調資料表, $AE1439, $AJ1439))</f>
        <v>#REF!</v>
      </c>
      <c r="AV1439" s="301" t="b">
        <f t="shared" si="575"/>
        <v>0</v>
      </c>
      <c r="AW1439" s="301" t="str">
        <f>IF( $AV1439, IFERROR( IF(MATCH( $E1439, 顎音化聲母!$H$9:$H$37, 0), TRUE, FALSE), FALSE), "")</f>
        <v/>
      </c>
      <c r="AX1439" s="301" t="str">
        <f t="array" ref="AX1439">IF( AND($AV1439, $AW1439), INDEX(顎音化聲母資料表, MATCH( $D1439 &amp; $E1439, 顎音化聲母!$L$5:$L$136, 0), 3), "")</f>
        <v/>
      </c>
      <c r="AY1439" s="301" t="e">
        <f t="shared" si="574"/>
        <v>#REF!</v>
      </c>
      <c r="AZ1439" s="362" t="e">
        <f t="array" ref="AZ1439">IF($AY1439="", "", IF( $AX1439&lt;&gt;"", $AX1439,INDEX(聲母資料表, $AY1439, $AZ$5)))</f>
        <v>#REF!</v>
      </c>
      <c r="BA1439" s="362" t="e">
        <f t="array" ref="BA1439">IF($X1439, "", INDEX(方音八音反切資料表, $AE1439, $AJ1439))</f>
        <v>#REF!</v>
      </c>
    </row>
    <row r="1440" spans="2:53">
      <c r="B1440" s="307">
        <f t="shared" si="556"/>
        <v>1433</v>
      </c>
      <c r="C1440" s="404" t="e">
        <f>MID(#REF!, B1440, 1)</f>
        <v>#REF!</v>
      </c>
      <c r="D1440" s="312"/>
      <c r="E1440" s="312"/>
      <c r="F1440" s="296"/>
      <c r="G1440" s="418" t="e">
        <f t="shared" si="557"/>
        <v>#REF!</v>
      </c>
      <c r="H1440" s="269" t="e" cm="1">
        <f t="array" ref="H1440">IF( OR($U1440, NOT($V1440), $X1440), "",  $AF1440 &amp; INDEX(中文數值資料表, $AJ1440, 2) &amp; $AC1440)</f>
        <v>#REF!</v>
      </c>
      <c r="I1440" s="332" t="e">
        <f t="shared" si="558"/>
        <v>#REF!</v>
      </c>
      <c r="J1440" s="333" t="e">
        <f t="shared" si="559"/>
        <v>#REF!</v>
      </c>
      <c r="K1440" s="334" t="e">
        <f t="shared" si="560"/>
        <v>#REF!</v>
      </c>
      <c r="L1440" s="335" t="e">
        <f t="shared" si="561"/>
        <v>#REF!</v>
      </c>
      <c r="M1440" s="270" t="e">
        <f t="shared" ca="1" si="562"/>
        <v>#REF!</v>
      </c>
      <c r="N1440" s="270" t="e">
        <f t="shared" ca="1" si="563"/>
        <v>#REF!</v>
      </c>
      <c r="O1440" s="270" t="e">
        <f t="shared" ca="1" si="564"/>
        <v>#REF!</v>
      </c>
      <c r="P1440" s="270" t="e">
        <f t="shared" ca="1" si="578"/>
        <v>#REF!</v>
      </c>
      <c r="Q1440" s="270" t="e">
        <f t="shared" ca="1" si="578"/>
        <v>#REF!</v>
      </c>
      <c r="R1440" s="271" t="e">
        <f t="shared" ca="1" si="565"/>
        <v>#REF!</v>
      </c>
      <c r="S1440" s="271" t="e">
        <f t="shared" ca="1" si="566"/>
        <v>#REF!</v>
      </c>
      <c r="T1440" s="244"/>
      <c r="U1440" s="272" t="b">
        <f t="shared" si="567"/>
        <v>0</v>
      </c>
      <c r="V1440" s="272" t="e">
        <f t="shared" si="568"/>
        <v>#REF!</v>
      </c>
      <c r="W1440" s="272" t="e">
        <f t="shared" si="576"/>
        <v>#REF!</v>
      </c>
      <c r="X1440" s="272" t="e">
        <f t="shared" si="569"/>
        <v>#REF!</v>
      </c>
      <c r="Y1440" s="272" t="e">
        <f t="shared" si="570"/>
        <v>#REF!</v>
      </c>
      <c r="Z1440" s="298"/>
      <c r="AA1440" s="305" t="e">
        <f t="shared" si="571"/>
        <v>#REF!</v>
      </c>
      <c r="AB1440" s="301" t="e" cm="1">
        <f t="array" ref="AB1440">IF( $AA1440="", "", INDEX(聲母資料表, $AA1440, AB$5))</f>
        <v>#REF!</v>
      </c>
      <c r="AC1440" s="301" t="e" cm="1">
        <f t="array" ref="AC1440">IF( $AA1440="", "", INDEX(聲母資料表, $AA1440, AC$5))</f>
        <v>#REF!</v>
      </c>
      <c r="AD1440" s="305" t="e">
        <f t="shared" si="572"/>
        <v>#REF!</v>
      </c>
      <c r="AE1440" s="301" t="e" cm="1">
        <f t="array" ref="AE1440">IF( $X1440, "", INDEX(韻母資料表, AD1440, AE$5))</f>
        <v>#REF!</v>
      </c>
      <c r="AF1440" s="301" t="e" cm="1">
        <f t="array" ref="AF1440">IF( $X1440, "", INDEX(韻母資料表, AE1440, AF$5))</f>
        <v>#REF!</v>
      </c>
      <c r="AG1440" s="298"/>
      <c r="AH1440" s="301" t="e">
        <f t="array" ref="AH1440">IF( $X1440, "", IF( INDEX(韻母資料表, AD1440, $AH$5) = "入聲", TRUE, FALSE) )</f>
        <v>#REF!</v>
      </c>
      <c r="AI1440" s="302" t="e">
        <f t="shared" si="573"/>
        <v>#REF!</v>
      </c>
      <c r="AJ1440" s="302" t="e">
        <f t="shared" si="577"/>
        <v>#REF!</v>
      </c>
      <c r="AK1440" s="362" t="e">
        <f t="array" ref="AK1440">IF( $X1440, "", INDEX(韻母資料表, $AD1440, $AK$5))</f>
        <v>#REF!</v>
      </c>
      <c r="AL1440" s="362" t="e">
        <f t="array" ref="AL1440">IF($X1440, "", INDEX(白話字韻母八聲調資料表, $AE1440, $AJ1440))</f>
        <v>#REF!</v>
      </c>
      <c r="AM1440" s="298"/>
      <c r="AN1440" s="362" t="e" cm="1">
        <f t="array" ref="AN1440">IF($W1440, "", INDEX(聲母資料表, $AA1440, AN$5))</f>
        <v>#REF!</v>
      </c>
      <c r="AO1440" s="367" t="e" cm="1">
        <f t="array" ref="AO1440">IF($X1440, "", INDEX(韻母資料表, $AD1440, AO$5))</f>
        <v>#REF!</v>
      </c>
      <c r="AP1440" s="362" t="e" cm="1">
        <f t="array" ref="AP1440">IF($X1440, "", INDEX(台羅韻母八聲調資料表, $AE1440, $F1440))</f>
        <v>#REF!</v>
      </c>
      <c r="AQ1440" s="298"/>
      <c r="AR1440" s="302" t="e">
        <f t="array" ref="AR1440">IF($W1440, "", INDEX(聲母資料表, $AA1440, $AR$5))</f>
        <v>#REF!</v>
      </c>
      <c r="AS1440" s="303" t="e">
        <f t="array" ref="AS1440">IF($X1440, "", INDEX(韻母資料表, $AD1440, $AS$5))</f>
        <v>#REF!</v>
      </c>
      <c r="AT1440" s="302" t="e">
        <f t="array" ref="AT1440">IF($X1440, "", INDEX(閩拼韻母八聲調資料表, $AE1440, $AJ1440))</f>
        <v>#REF!</v>
      </c>
      <c r="AV1440" s="301" t="b">
        <f t="shared" si="575"/>
        <v>0</v>
      </c>
      <c r="AW1440" s="301" t="str">
        <f>IF( $AV1440, IFERROR( IF(MATCH( $E1440, 顎音化聲母!$H$9:$H$37, 0), TRUE, FALSE), FALSE), "")</f>
        <v/>
      </c>
      <c r="AX1440" s="301" t="str">
        <f t="array" ref="AX1440">IF( AND($AV1440, $AW1440), INDEX(顎音化聲母資料表, MATCH( $D1440 &amp; $E1440, 顎音化聲母!$L$5:$L$136, 0), 3), "")</f>
        <v/>
      </c>
      <c r="AY1440" s="301" t="e">
        <f t="shared" si="574"/>
        <v>#REF!</v>
      </c>
      <c r="AZ1440" s="362" t="e">
        <f t="array" ref="AZ1440">IF($AY1440="", "", IF( $AX1440&lt;&gt;"", $AX1440,INDEX(聲母資料表, $AY1440, $AZ$5)))</f>
        <v>#REF!</v>
      </c>
      <c r="BA1440" s="362" t="e">
        <f t="array" ref="BA1440">IF($X1440, "", INDEX(方音八音反切資料表, $AE1440, $AJ1440))</f>
        <v>#REF!</v>
      </c>
    </row>
    <row r="1441" spans="2:53">
      <c r="B1441" s="307">
        <f t="shared" si="556"/>
        <v>1434</v>
      </c>
      <c r="C1441" s="404" t="e">
        <f>MID(#REF!, B1441, 1)</f>
        <v>#REF!</v>
      </c>
      <c r="D1441" s="312"/>
      <c r="E1441" s="312"/>
      <c r="F1441" s="296"/>
      <c r="G1441" s="418" t="e">
        <f t="shared" si="557"/>
        <v>#REF!</v>
      </c>
      <c r="H1441" s="269" t="e" cm="1">
        <f t="array" ref="H1441">IF( OR($U1441, NOT($V1441), $X1441), "",  $AF1441 &amp; INDEX(中文數值資料表, $AJ1441, 2) &amp; $AC1441)</f>
        <v>#REF!</v>
      </c>
      <c r="I1441" s="332" t="e">
        <f t="shared" si="558"/>
        <v>#REF!</v>
      </c>
      <c r="J1441" s="333" t="e">
        <f t="shared" si="559"/>
        <v>#REF!</v>
      </c>
      <c r="K1441" s="334" t="e">
        <f t="shared" si="560"/>
        <v>#REF!</v>
      </c>
      <c r="L1441" s="335" t="e">
        <f t="shared" si="561"/>
        <v>#REF!</v>
      </c>
      <c r="M1441" s="270" t="e">
        <f t="shared" ca="1" si="562"/>
        <v>#REF!</v>
      </c>
      <c r="N1441" s="270" t="e">
        <f t="shared" ca="1" si="563"/>
        <v>#REF!</v>
      </c>
      <c r="O1441" s="270" t="e">
        <f t="shared" ca="1" si="564"/>
        <v>#REF!</v>
      </c>
      <c r="P1441" s="270" t="e">
        <f t="shared" ca="1" si="578"/>
        <v>#REF!</v>
      </c>
      <c r="Q1441" s="270" t="e">
        <f t="shared" ca="1" si="578"/>
        <v>#REF!</v>
      </c>
      <c r="R1441" s="271" t="e">
        <f t="shared" ca="1" si="565"/>
        <v>#REF!</v>
      </c>
      <c r="S1441" s="271" t="e">
        <f t="shared" ca="1" si="566"/>
        <v>#REF!</v>
      </c>
      <c r="T1441" s="244"/>
      <c r="U1441" s="272" t="b">
        <f t="shared" si="567"/>
        <v>0</v>
      </c>
      <c r="V1441" s="272" t="e">
        <f t="shared" si="568"/>
        <v>#REF!</v>
      </c>
      <c r="W1441" s="272" t="e">
        <f t="shared" si="576"/>
        <v>#REF!</v>
      </c>
      <c r="X1441" s="272" t="e">
        <f t="shared" si="569"/>
        <v>#REF!</v>
      </c>
      <c r="Y1441" s="272" t="e">
        <f t="shared" si="570"/>
        <v>#REF!</v>
      </c>
      <c r="Z1441" s="298"/>
      <c r="AA1441" s="305" t="e">
        <f t="shared" si="571"/>
        <v>#REF!</v>
      </c>
      <c r="AB1441" s="301" t="e" cm="1">
        <f t="array" ref="AB1441">IF( $AA1441="", "", INDEX(聲母資料表, $AA1441, AB$5))</f>
        <v>#REF!</v>
      </c>
      <c r="AC1441" s="301" t="e" cm="1">
        <f t="array" ref="AC1441">IF( $AA1441="", "", INDEX(聲母資料表, $AA1441, AC$5))</f>
        <v>#REF!</v>
      </c>
      <c r="AD1441" s="305" t="e">
        <f t="shared" si="572"/>
        <v>#REF!</v>
      </c>
      <c r="AE1441" s="301" t="e" cm="1">
        <f t="array" ref="AE1441">IF( $X1441, "", INDEX(韻母資料表, AD1441, AE$5))</f>
        <v>#REF!</v>
      </c>
      <c r="AF1441" s="301" t="e" cm="1">
        <f t="array" ref="AF1441">IF( $X1441, "", INDEX(韻母資料表, AE1441, AF$5))</f>
        <v>#REF!</v>
      </c>
      <c r="AG1441" s="298"/>
      <c r="AH1441" s="301" t="e">
        <f t="array" ref="AH1441">IF( $X1441, "", IF( INDEX(韻母資料表, AD1441, $AH$5) = "入聲", TRUE, FALSE) )</f>
        <v>#REF!</v>
      </c>
      <c r="AI1441" s="302" t="e">
        <f t="shared" si="573"/>
        <v>#REF!</v>
      </c>
      <c r="AJ1441" s="302" t="e">
        <f t="shared" si="577"/>
        <v>#REF!</v>
      </c>
      <c r="AK1441" s="362" t="e">
        <f t="array" ref="AK1441">IF( $X1441, "", INDEX(韻母資料表, $AD1441, $AK$5))</f>
        <v>#REF!</v>
      </c>
      <c r="AL1441" s="362" t="e">
        <f t="array" ref="AL1441">IF($X1441, "", INDEX(白話字韻母八聲調資料表, $AE1441, $AJ1441))</f>
        <v>#REF!</v>
      </c>
      <c r="AM1441" s="298"/>
      <c r="AN1441" s="362" t="e" cm="1">
        <f t="array" ref="AN1441">IF($W1441, "", INDEX(聲母資料表, $AA1441, AN$5))</f>
        <v>#REF!</v>
      </c>
      <c r="AO1441" s="367" t="e" cm="1">
        <f t="array" ref="AO1441">IF($X1441, "", INDEX(韻母資料表, $AD1441, AO$5))</f>
        <v>#REF!</v>
      </c>
      <c r="AP1441" s="362" t="e" cm="1">
        <f t="array" ref="AP1441">IF($X1441, "", INDEX(台羅韻母八聲調資料表, $AE1441, $F1441))</f>
        <v>#REF!</v>
      </c>
      <c r="AQ1441" s="298"/>
      <c r="AR1441" s="302" t="e">
        <f t="array" ref="AR1441">IF($W1441, "", INDEX(聲母資料表, $AA1441, $AR$5))</f>
        <v>#REF!</v>
      </c>
      <c r="AS1441" s="303" t="e">
        <f t="array" ref="AS1441">IF($X1441, "", INDEX(韻母資料表, $AD1441, $AS$5))</f>
        <v>#REF!</v>
      </c>
      <c r="AT1441" s="302" t="e">
        <f t="array" ref="AT1441">IF($X1441, "", INDEX(閩拼韻母八聲調資料表, $AE1441, $AJ1441))</f>
        <v>#REF!</v>
      </c>
      <c r="AV1441" s="301" t="b">
        <f t="shared" si="575"/>
        <v>0</v>
      </c>
      <c r="AW1441" s="301" t="str">
        <f>IF( $AV1441, IFERROR( IF(MATCH( $E1441, 顎音化聲母!$H$9:$H$37, 0), TRUE, FALSE), FALSE), "")</f>
        <v/>
      </c>
      <c r="AX1441" s="301" t="str">
        <f t="array" ref="AX1441">IF( AND($AV1441, $AW1441), INDEX(顎音化聲母資料表, MATCH( $D1441 &amp; $E1441, 顎音化聲母!$L$5:$L$136, 0), 3), "")</f>
        <v/>
      </c>
      <c r="AY1441" s="301" t="e">
        <f t="shared" si="574"/>
        <v>#REF!</v>
      </c>
      <c r="AZ1441" s="362" t="e">
        <f t="array" ref="AZ1441">IF($AY1441="", "", IF( $AX1441&lt;&gt;"", $AX1441,INDEX(聲母資料表, $AY1441, $AZ$5)))</f>
        <v>#REF!</v>
      </c>
      <c r="BA1441" s="362" t="e">
        <f t="array" ref="BA1441">IF($X1441, "", INDEX(方音八音反切資料表, $AE1441, $AJ1441))</f>
        <v>#REF!</v>
      </c>
    </row>
    <row r="1442" spans="2:53">
      <c r="B1442" s="307">
        <f t="shared" si="556"/>
        <v>1435</v>
      </c>
      <c r="C1442" s="404" t="e">
        <f>MID(#REF!, B1442, 1)</f>
        <v>#REF!</v>
      </c>
      <c r="D1442" s="312"/>
      <c r="E1442" s="312"/>
      <c r="F1442" s="296"/>
      <c r="G1442" s="418" t="e">
        <f t="shared" si="557"/>
        <v>#REF!</v>
      </c>
      <c r="H1442" s="269" t="e" cm="1">
        <f t="array" ref="H1442">IF( OR($U1442, NOT($V1442), $X1442), "",  $AF1442 &amp; INDEX(中文數值資料表, $AJ1442, 2) &amp; $AC1442)</f>
        <v>#REF!</v>
      </c>
      <c r="I1442" s="332" t="e">
        <f t="shared" si="558"/>
        <v>#REF!</v>
      </c>
      <c r="J1442" s="333" t="e">
        <f t="shared" si="559"/>
        <v>#REF!</v>
      </c>
      <c r="K1442" s="334" t="e">
        <f t="shared" si="560"/>
        <v>#REF!</v>
      </c>
      <c r="L1442" s="335" t="e">
        <f t="shared" si="561"/>
        <v>#REF!</v>
      </c>
      <c r="M1442" s="270" t="e">
        <f t="shared" ca="1" si="562"/>
        <v>#REF!</v>
      </c>
      <c r="N1442" s="270" t="e">
        <f t="shared" ca="1" si="563"/>
        <v>#REF!</v>
      </c>
      <c r="O1442" s="270" t="e">
        <f t="shared" ca="1" si="564"/>
        <v>#REF!</v>
      </c>
      <c r="P1442" s="270" t="e">
        <f t="shared" ca="1" si="578"/>
        <v>#REF!</v>
      </c>
      <c r="Q1442" s="270" t="e">
        <f t="shared" ca="1" si="578"/>
        <v>#REF!</v>
      </c>
      <c r="R1442" s="271" t="e">
        <f t="shared" ca="1" si="565"/>
        <v>#REF!</v>
      </c>
      <c r="S1442" s="271" t="e">
        <f t="shared" ca="1" si="566"/>
        <v>#REF!</v>
      </c>
      <c r="T1442" s="244"/>
      <c r="U1442" s="272" t="b">
        <f t="shared" si="567"/>
        <v>0</v>
      </c>
      <c r="V1442" s="272" t="e">
        <f t="shared" si="568"/>
        <v>#REF!</v>
      </c>
      <c r="W1442" s="272" t="e">
        <f t="shared" si="576"/>
        <v>#REF!</v>
      </c>
      <c r="X1442" s="272" t="e">
        <f t="shared" si="569"/>
        <v>#REF!</v>
      </c>
      <c r="Y1442" s="272" t="e">
        <f t="shared" si="570"/>
        <v>#REF!</v>
      </c>
      <c r="Z1442" s="298"/>
      <c r="AA1442" s="305" t="e">
        <f t="shared" si="571"/>
        <v>#REF!</v>
      </c>
      <c r="AB1442" s="301" t="e" cm="1">
        <f t="array" ref="AB1442">IF( $AA1442="", "", INDEX(聲母資料表, $AA1442, AB$5))</f>
        <v>#REF!</v>
      </c>
      <c r="AC1442" s="301" t="e" cm="1">
        <f t="array" ref="AC1442">IF( $AA1442="", "", INDEX(聲母資料表, $AA1442, AC$5))</f>
        <v>#REF!</v>
      </c>
      <c r="AD1442" s="305" t="e">
        <f t="shared" si="572"/>
        <v>#REF!</v>
      </c>
      <c r="AE1442" s="301" t="e" cm="1">
        <f t="array" ref="AE1442">IF( $X1442, "", INDEX(韻母資料表, AD1442, AE$5))</f>
        <v>#REF!</v>
      </c>
      <c r="AF1442" s="301" t="e" cm="1">
        <f t="array" ref="AF1442">IF( $X1442, "", INDEX(韻母資料表, AE1442, AF$5))</f>
        <v>#REF!</v>
      </c>
      <c r="AG1442" s="298"/>
      <c r="AH1442" s="301" t="e">
        <f t="array" ref="AH1442">IF( $X1442, "", IF( INDEX(韻母資料表, AD1442, $AH$5) = "入聲", TRUE, FALSE) )</f>
        <v>#REF!</v>
      </c>
      <c r="AI1442" s="302" t="e">
        <f t="shared" si="573"/>
        <v>#REF!</v>
      </c>
      <c r="AJ1442" s="302" t="e">
        <f t="shared" si="577"/>
        <v>#REF!</v>
      </c>
      <c r="AK1442" s="362" t="e">
        <f t="array" ref="AK1442">IF( $X1442, "", INDEX(韻母資料表, $AD1442, $AK$5))</f>
        <v>#REF!</v>
      </c>
      <c r="AL1442" s="362" t="e">
        <f t="array" ref="AL1442">IF($X1442, "", INDEX(白話字韻母八聲調資料表, $AE1442, $AJ1442))</f>
        <v>#REF!</v>
      </c>
      <c r="AM1442" s="298"/>
      <c r="AN1442" s="362" t="e" cm="1">
        <f t="array" ref="AN1442">IF($W1442, "", INDEX(聲母資料表, $AA1442, AN$5))</f>
        <v>#REF!</v>
      </c>
      <c r="AO1442" s="367" t="e" cm="1">
        <f t="array" ref="AO1442">IF($X1442, "", INDEX(韻母資料表, $AD1442, AO$5))</f>
        <v>#REF!</v>
      </c>
      <c r="AP1442" s="362" t="e" cm="1">
        <f t="array" ref="AP1442">IF($X1442, "", INDEX(台羅韻母八聲調資料表, $AE1442, $F1442))</f>
        <v>#REF!</v>
      </c>
      <c r="AQ1442" s="298"/>
      <c r="AR1442" s="302" t="e">
        <f t="array" ref="AR1442">IF($W1442, "", INDEX(聲母資料表, $AA1442, $AR$5))</f>
        <v>#REF!</v>
      </c>
      <c r="AS1442" s="303" t="e">
        <f t="array" ref="AS1442">IF($X1442, "", INDEX(韻母資料表, $AD1442, $AS$5))</f>
        <v>#REF!</v>
      </c>
      <c r="AT1442" s="302" t="e">
        <f t="array" ref="AT1442">IF($X1442, "", INDEX(閩拼韻母八聲調資料表, $AE1442, $AJ1442))</f>
        <v>#REF!</v>
      </c>
      <c r="AV1442" s="301" t="b">
        <f t="shared" si="575"/>
        <v>0</v>
      </c>
      <c r="AW1442" s="301" t="str">
        <f>IF( $AV1442, IFERROR( IF(MATCH( $E1442, 顎音化聲母!$H$9:$H$37, 0), TRUE, FALSE), FALSE), "")</f>
        <v/>
      </c>
      <c r="AX1442" s="301" t="str">
        <f t="array" ref="AX1442">IF( AND($AV1442, $AW1442), INDEX(顎音化聲母資料表, MATCH( $D1442 &amp; $E1442, 顎音化聲母!$L$5:$L$136, 0), 3), "")</f>
        <v/>
      </c>
      <c r="AY1442" s="301" t="e">
        <f t="shared" si="574"/>
        <v>#REF!</v>
      </c>
      <c r="AZ1442" s="362" t="e">
        <f t="array" ref="AZ1442">IF($AY1442="", "", IF( $AX1442&lt;&gt;"", $AX1442,INDEX(聲母資料表, $AY1442, $AZ$5)))</f>
        <v>#REF!</v>
      </c>
      <c r="BA1442" s="362" t="e">
        <f t="array" ref="BA1442">IF($X1442, "", INDEX(方音八音反切資料表, $AE1442, $AJ1442))</f>
        <v>#REF!</v>
      </c>
    </row>
    <row r="1443" spans="2:53">
      <c r="B1443" s="307">
        <f t="shared" si="556"/>
        <v>1436</v>
      </c>
      <c r="C1443" s="404" t="e">
        <f>MID(#REF!, B1443, 1)</f>
        <v>#REF!</v>
      </c>
      <c r="D1443" s="312"/>
      <c r="E1443" s="312"/>
      <c r="F1443" s="296"/>
      <c r="G1443" s="418" t="e">
        <f t="shared" si="557"/>
        <v>#REF!</v>
      </c>
      <c r="H1443" s="269" t="e" cm="1">
        <f t="array" ref="H1443">IF( OR($U1443, NOT($V1443), $X1443), "",  $AF1443 &amp; INDEX(中文數值資料表, $AJ1443, 2) &amp; $AC1443)</f>
        <v>#REF!</v>
      </c>
      <c r="I1443" s="332" t="e">
        <f t="shared" si="558"/>
        <v>#REF!</v>
      </c>
      <c r="J1443" s="333" t="e">
        <f t="shared" si="559"/>
        <v>#REF!</v>
      </c>
      <c r="K1443" s="334" t="e">
        <f t="shared" si="560"/>
        <v>#REF!</v>
      </c>
      <c r="L1443" s="335" t="e">
        <f t="shared" si="561"/>
        <v>#REF!</v>
      </c>
      <c r="M1443" s="270" t="e">
        <f t="shared" ca="1" si="562"/>
        <v>#REF!</v>
      </c>
      <c r="N1443" s="270" t="e">
        <f t="shared" ca="1" si="563"/>
        <v>#REF!</v>
      </c>
      <c r="O1443" s="270" t="e">
        <f t="shared" ca="1" si="564"/>
        <v>#REF!</v>
      </c>
      <c r="P1443" s="270" t="e">
        <f t="shared" ca="1" si="578"/>
        <v>#REF!</v>
      </c>
      <c r="Q1443" s="270" t="e">
        <f t="shared" ca="1" si="578"/>
        <v>#REF!</v>
      </c>
      <c r="R1443" s="271" t="e">
        <f t="shared" ca="1" si="565"/>
        <v>#REF!</v>
      </c>
      <c r="S1443" s="271" t="e">
        <f t="shared" ca="1" si="566"/>
        <v>#REF!</v>
      </c>
      <c r="T1443" s="244"/>
      <c r="U1443" s="272" t="b">
        <f t="shared" si="567"/>
        <v>0</v>
      </c>
      <c r="V1443" s="272" t="e">
        <f t="shared" si="568"/>
        <v>#REF!</v>
      </c>
      <c r="W1443" s="272" t="e">
        <f t="shared" si="576"/>
        <v>#REF!</v>
      </c>
      <c r="X1443" s="272" t="e">
        <f t="shared" si="569"/>
        <v>#REF!</v>
      </c>
      <c r="Y1443" s="272" t="e">
        <f t="shared" si="570"/>
        <v>#REF!</v>
      </c>
      <c r="Z1443" s="298"/>
      <c r="AA1443" s="305" t="e">
        <f t="shared" si="571"/>
        <v>#REF!</v>
      </c>
      <c r="AB1443" s="301" t="e" cm="1">
        <f t="array" ref="AB1443">IF( $AA1443="", "", INDEX(聲母資料表, $AA1443, AB$5))</f>
        <v>#REF!</v>
      </c>
      <c r="AC1443" s="301" t="e" cm="1">
        <f t="array" ref="AC1443">IF( $AA1443="", "", INDEX(聲母資料表, $AA1443, AC$5))</f>
        <v>#REF!</v>
      </c>
      <c r="AD1443" s="305" t="e">
        <f t="shared" si="572"/>
        <v>#REF!</v>
      </c>
      <c r="AE1443" s="301" t="e" cm="1">
        <f t="array" ref="AE1443">IF( $X1443, "", INDEX(韻母資料表, AD1443, AE$5))</f>
        <v>#REF!</v>
      </c>
      <c r="AF1443" s="301" t="e" cm="1">
        <f t="array" ref="AF1443">IF( $X1443, "", INDEX(韻母資料表, AE1443, AF$5))</f>
        <v>#REF!</v>
      </c>
      <c r="AG1443" s="298"/>
      <c r="AH1443" s="301" t="e">
        <f t="array" ref="AH1443">IF( $X1443, "", IF( INDEX(韻母資料表, AD1443, $AH$5) = "入聲", TRUE, FALSE) )</f>
        <v>#REF!</v>
      </c>
      <c r="AI1443" s="302" t="e">
        <f t="shared" si="573"/>
        <v>#REF!</v>
      </c>
      <c r="AJ1443" s="302" t="e">
        <f t="shared" si="577"/>
        <v>#REF!</v>
      </c>
      <c r="AK1443" s="362" t="e">
        <f t="array" ref="AK1443">IF( $X1443, "", INDEX(韻母資料表, $AD1443, $AK$5))</f>
        <v>#REF!</v>
      </c>
      <c r="AL1443" s="362" t="e">
        <f t="array" ref="AL1443">IF($X1443, "", INDEX(白話字韻母八聲調資料表, $AE1443, $AJ1443))</f>
        <v>#REF!</v>
      </c>
      <c r="AM1443" s="298"/>
      <c r="AN1443" s="362" t="e" cm="1">
        <f t="array" ref="AN1443">IF($W1443, "", INDEX(聲母資料表, $AA1443, AN$5))</f>
        <v>#REF!</v>
      </c>
      <c r="AO1443" s="367" t="e" cm="1">
        <f t="array" ref="AO1443">IF($X1443, "", INDEX(韻母資料表, $AD1443, AO$5))</f>
        <v>#REF!</v>
      </c>
      <c r="AP1443" s="362" t="e" cm="1">
        <f t="array" ref="AP1443">IF($X1443, "", INDEX(台羅韻母八聲調資料表, $AE1443, $F1443))</f>
        <v>#REF!</v>
      </c>
      <c r="AQ1443" s="298"/>
      <c r="AR1443" s="302" t="e">
        <f t="array" ref="AR1443">IF($W1443, "", INDEX(聲母資料表, $AA1443, $AR$5))</f>
        <v>#REF!</v>
      </c>
      <c r="AS1443" s="303" t="e">
        <f t="array" ref="AS1443">IF($X1443, "", INDEX(韻母資料表, $AD1443, $AS$5))</f>
        <v>#REF!</v>
      </c>
      <c r="AT1443" s="302" t="e">
        <f t="array" ref="AT1443">IF($X1443, "", INDEX(閩拼韻母八聲調資料表, $AE1443, $AJ1443))</f>
        <v>#REF!</v>
      </c>
      <c r="AV1443" s="301" t="b">
        <f t="shared" si="575"/>
        <v>0</v>
      </c>
      <c r="AW1443" s="301" t="str">
        <f>IF( $AV1443, IFERROR( IF(MATCH( $E1443, 顎音化聲母!$H$9:$H$37, 0), TRUE, FALSE), FALSE), "")</f>
        <v/>
      </c>
      <c r="AX1443" s="301" t="str">
        <f t="array" ref="AX1443">IF( AND($AV1443, $AW1443), INDEX(顎音化聲母資料表, MATCH( $D1443 &amp; $E1443, 顎音化聲母!$L$5:$L$136, 0), 3), "")</f>
        <v/>
      </c>
      <c r="AY1443" s="301" t="e">
        <f t="shared" si="574"/>
        <v>#REF!</v>
      </c>
      <c r="AZ1443" s="362" t="e">
        <f t="array" ref="AZ1443">IF($AY1443="", "", IF( $AX1443&lt;&gt;"", $AX1443,INDEX(聲母資料表, $AY1443, $AZ$5)))</f>
        <v>#REF!</v>
      </c>
      <c r="BA1443" s="362" t="e">
        <f t="array" ref="BA1443">IF($X1443, "", INDEX(方音八音反切資料表, $AE1443, $AJ1443))</f>
        <v>#REF!</v>
      </c>
    </row>
    <row r="1444" spans="2:53">
      <c r="B1444" s="307">
        <f t="shared" si="556"/>
        <v>1437</v>
      </c>
      <c r="C1444" s="404" t="e">
        <f>MID(#REF!, B1444, 1)</f>
        <v>#REF!</v>
      </c>
      <c r="D1444" s="312"/>
      <c r="E1444" s="312"/>
      <c r="F1444" s="296"/>
      <c r="G1444" s="418" t="e">
        <f t="shared" si="557"/>
        <v>#REF!</v>
      </c>
      <c r="H1444" s="269" t="e" cm="1">
        <f t="array" ref="H1444">IF( OR($U1444, NOT($V1444), $X1444), "",  $AF1444 &amp; INDEX(中文數值資料表, $AJ1444, 2) &amp; $AC1444)</f>
        <v>#REF!</v>
      </c>
      <c r="I1444" s="332" t="e">
        <f t="shared" si="558"/>
        <v>#REF!</v>
      </c>
      <c r="J1444" s="333" t="e">
        <f t="shared" si="559"/>
        <v>#REF!</v>
      </c>
      <c r="K1444" s="334" t="e">
        <f t="shared" si="560"/>
        <v>#REF!</v>
      </c>
      <c r="L1444" s="335" t="e">
        <f t="shared" si="561"/>
        <v>#REF!</v>
      </c>
      <c r="M1444" s="270" t="e">
        <f t="shared" ca="1" si="562"/>
        <v>#REF!</v>
      </c>
      <c r="N1444" s="270" t="e">
        <f t="shared" ca="1" si="563"/>
        <v>#REF!</v>
      </c>
      <c r="O1444" s="270" t="e">
        <f t="shared" ca="1" si="564"/>
        <v>#REF!</v>
      </c>
      <c r="P1444" s="270" t="e">
        <f t="shared" ca="1" si="578"/>
        <v>#REF!</v>
      </c>
      <c r="Q1444" s="270" t="e">
        <f t="shared" ca="1" si="578"/>
        <v>#REF!</v>
      </c>
      <c r="R1444" s="271" t="e">
        <f t="shared" ca="1" si="565"/>
        <v>#REF!</v>
      </c>
      <c r="S1444" s="271" t="e">
        <f t="shared" ca="1" si="566"/>
        <v>#REF!</v>
      </c>
      <c r="T1444" s="244"/>
      <c r="U1444" s="272" t="b">
        <f t="shared" si="567"/>
        <v>0</v>
      </c>
      <c r="V1444" s="272" t="e">
        <f t="shared" si="568"/>
        <v>#REF!</v>
      </c>
      <c r="W1444" s="272" t="e">
        <f t="shared" si="576"/>
        <v>#REF!</v>
      </c>
      <c r="X1444" s="272" t="e">
        <f t="shared" si="569"/>
        <v>#REF!</v>
      </c>
      <c r="Y1444" s="272" t="e">
        <f t="shared" si="570"/>
        <v>#REF!</v>
      </c>
      <c r="Z1444" s="298"/>
      <c r="AA1444" s="305" t="e">
        <f t="shared" si="571"/>
        <v>#REF!</v>
      </c>
      <c r="AB1444" s="301" t="e" cm="1">
        <f t="array" ref="AB1444">IF( $AA1444="", "", INDEX(聲母資料表, $AA1444, AB$5))</f>
        <v>#REF!</v>
      </c>
      <c r="AC1444" s="301" t="e" cm="1">
        <f t="array" ref="AC1444">IF( $AA1444="", "", INDEX(聲母資料表, $AA1444, AC$5))</f>
        <v>#REF!</v>
      </c>
      <c r="AD1444" s="305" t="e">
        <f t="shared" si="572"/>
        <v>#REF!</v>
      </c>
      <c r="AE1444" s="301" t="e" cm="1">
        <f t="array" ref="AE1444">IF( $X1444, "", INDEX(韻母資料表, AD1444, AE$5))</f>
        <v>#REF!</v>
      </c>
      <c r="AF1444" s="301" t="e" cm="1">
        <f t="array" ref="AF1444">IF( $X1444, "", INDEX(韻母資料表, AE1444, AF$5))</f>
        <v>#REF!</v>
      </c>
      <c r="AG1444" s="298"/>
      <c r="AH1444" s="301" t="e">
        <f t="array" ref="AH1444">IF( $X1444, "", IF( INDEX(韻母資料表, AD1444, $AH$5) = "入聲", TRUE, FALSE) )</f>
        <v>#REF!</v>
      </c>
      <c r="AI1444" s="302" t="e">
        <f t="shared" si="573"/>
        <v>#REF!</v>
      </c>
      <c r="AJ1444" s="302" t="e">
        <f t="shared" si="577"/>
        <v>#REF!</v>
      </c>
      <c r="AK1444" s="362" t="e">
        <f t="array" ref="AK1444">IF( $X1444, "", INDEX(韻母資料表, $AD1444, $AK$5))</f>
        <v>#REF!</v>
      </c>
      <c r="AL1444" s="362" t="e">
        <f t="array" ref="AL1444">IF($X1444, "", INDEX(白話字韻母八聲調資料表, $AE1444, $AJ1444))</f>
        <v>#REF!</v>
      </c>
      <c r="AM1444" s="298"/>
      <c r="AN1444" s="362" t="e" cm="1">
        <f t="array" ref="AN1444">IF($W1444, "", INDEX(聲母資料表, $AA1444, AN$5))</f>
        <v>#REF!</v>
      </c>
      <c r="AO1444" s="367" t="e" cm="1">
        <f t="array" ref="AO1444">IF($X1444, "", INDEX(韻母資料表, $AD1444, AO$5))</f>
        <v>#REF!</v>
      </c>
      <c r="AP1444" s="362" t="e" cm="1">
        <f t="array" ref="AP1444">IF($X1444, "", INDEX(台羅韻母八聲調資料表, $AE1444, $F1444))</f>
        <v>#REF!</v>
      </c>
      <c r="AQ1444" s="298"/>
      <c r="AR1444" s="302" t="e">
        <f t="array" ref="AR1444">IF($W1444, "", INDEX(聲母資料表, $AA1444, $AR$5))</f>
        <v>#REF!</v>
      </c>
      <c r="AS1444" s="303" t="e">
        <f t="array" ref="AS1444">IF($X1444, "", INDEX(韻母資料表, $AD1444, $AS$5))</f>
        <v>#REF!</v>
      </c>
      <c r="AT1444" s="302" t="e">
        <f t="array" ref="AT1444">IF($X1444, "", INDEX(閩拼韻母八聲調資料表, $AE1444, $AJ1444))</f>
        <v>#REF!</v>
      </c>
      <c r="AV1444" s="301" t="b">
        <f t="shared" si="575"/>
        <v>0</v>
      </c>
      <c r="AW1444" s="301" t="str">
        <f>IF( $AV1444, IFERROR( IF(MATCH( $E1444, 顎音化聲母!$H$9:$H$37, 0), TRUE, FALSE), FALSE), "")</f>
        <v/>
      </c>
      <c r="AX1444" s="301" t="str">
        <f t="array" ref="AX1444">IF( AND($AV1444, $AW1444), INDEX(顎音化聲母資料表, MATCH( $D1444 &amp; $E1444, 顎音化聲母!$L$5:$L$136, 0), 3), "")</f>
        <v/>
      </c>
      <c r="AY1444" s="301" t="e">
        <f t="shared" si="574"/>
        <v>#REF!</v>
      </c>
      <c r="AZ1444" s="362" t="e">
        <f t="array" ref="AZ1444">IF($AY1444="", "", IF( $AX1444&lt;&gt;"", $AX1444,INDEX(聲母資料表, $AY1444, $AZ$5)))</f>
        <v>#REF!</v>
      </c>
      <c r="BA1444" s="362" t="e">
        <f t="array" ref="BA1444">IF($X1444, "", INDEX(方音八音反切資料表, $AE1444, $AJ1444))</f>
        <v>#REF!</v>
      </c>
    </row>
    <row r="1445" spans="2:53">
      <c r="B1445" s="307">
        <f t="shared" si="556"/>
        <v>1438</v>
      </c>
      <c r="C1445" s="404" t="e">
        <f>MID(#REF!, B1445, 1)</f>
        <v>#REF!</v>
      </c>
      <c r="D1445" s="312"/>
      <c r="E1445" s="312"/>
      <c r="F1445" s="296"/>
      <c r="G1445" s="418" t="e">
        <f t="shared" si="557"/>
        <v>#REF!</v>
      </c>
      <c r="H1445" s="269" t="e" cm="1">
        <f t="array" ref="H1445">IF( OR($U1445, NOT($V1445), $X1445), "",  $AF1445 &amp; INDEX(中文數值資料表, $AJ1445, 2) &amp; $AC1445)</f>
        <v>#REF!</v>
      </c>
      <c r="I1445" s="332" t="e">
        <f t="shared" si="558"/>
        <v>#REF!</v>
      </c>
      <c r="J1445" s="333" t="e">
        <f t="shared" si="559"/>
        <v>#REF!</v>
      </c>
      <c r="K1445" s="334" t="e">
        <f t="shared" si="560"/>
        <v>#REF!</v>
      </c>
      <c r="L1445" s="335" t="e">
        <f t="shared" si="561"/>
        <v>#REF!</v>
      </c>
      <c r="M1445" s="270" t="e">
        <f t="shared" ca="1" si="562"/>
        <v>#REF!</v>
      </c>
      <c r="N1445" s="270" t="e">
        <f t="shared" ca="1" si="563"/>
        <v>#REF!</v>
      </c>
      <c r="O1445" s="270" t="e">
        <f t="shared" ca="1" si="564"/>
        <v>#REF!</v>
      </c>
      <c r="P1445" s="270" t="e">
        <f t="shared" ca="1" si="578"/>
        <v>#REF!</v>
      </c>
      <c r="Q1445" s="270" t="e">
        <f t="shared" ca="1" si="578"/>
        <v>#REF!</v>
      </c>
      <c r="R1445" s="271" t="e">
        <f t="shared" ca="1" si="565"/>
        <v>#REF!</v>
      </c>
      <c r="S1445" s="271" t="e">
        <f t="shared" ca="1" si="566"/>
        <v>#REF!</v>
      </c>
      <c r="T1445" s="244"/>
      <c r="U1445" s="272" t="b">
        <f t="shared" si="567"/>
        <v>0</v>
      </c>
      <c r="V1445" s="272" t="e">
        <f t="shared" si="568"/>
        <v>#REF!</v>
      </c>
      <c r="W1445" s="272" t="e">
        <f t="shared" si="576"/>
        <v>#REF!</v>
      </c>
      <c r="X1445" s="272" t="e">
        <f t="shared" si="569"/>
        <v>#REF!</v>
      </c>
      <c r="Y1445" s="272" t="e">
        <f t="shared" si="570"/>
        <v>#REF!</v>
      </c>
      <c r="Z1445" s="298"/>
      <c r="AA1445" s="305" t="e">
        <f t="shared" si="571"/>
        <v>#REF!</v>
      </c>
      <c r="AB1445" s="301" t="e" cm="1">
        <f t="array" ref="AB1445">IF( $AA1445="", "", INDEX(聲母資料表, $AA1445, AB$5))</f>
        <v>#REF!</v>
      </c>
      <c r="AC1445" s="301" t="e" cm="1">
        <f t="array" ref="AC1445">IF( $AA1445="", "", INDEX(聲母資料表, $AA1445, AC$5))</f>
        <v>#REF!</v>
      </c>
      <c r="AD1445" s="305" t="e">
        <f t="shared" si="572"/>
        <v>#REF!</v>
      </c>
      <c r="AE1445" s="301" t="e" cm="1">
        <f t="array" ref="AE1445">IF( $X1445, "", INDEX(韻母資料表, AD1445, AE$5))</f>
        <v>#REF!</v>
      </c>
      <c r="AF1445" s="301" t="e" cm="1">
        <f t="array" ref="AF1445">IF( $X1445, "", INDEX(韻母資料表, AE1445, AF$5))</f>
        <v>#REF!</v>
      </c>
      <c r="AG1445" s="298"/>
      <c r="AH1445" s="301" t="e">
        <f t="array" ref="AH1445">IF( $X1445, "", IF( INDEX(韻母資料表, AD1445, $AH$5) = "入聲", TRUE, FALSE) )</f>
        <v>#REF!</v>
      </c>
      <c r="AI1445" s="302" t="e">
        <f t="shared" si="573"/>
        <v>#REF!</v>
      </c>
      <c r="AJ1445" s="302" t="e">
        <f t="shared" si="577"/>
        <v>#REF!</v>
      </c>
      <c r="AK1445" s="362" t="e">
        <f t="array" ref="AK1445">IF( $X1445, "", INDEX(韻母資料表, $AD1445, $AK$5))</f>
        <v>#REF!</v>
      </c>
      <c r="AL1445" s="362" t="e">
        <f t="array" ref="AL1445">IF($X1445, "", INDEX(白話字韻母八聲調資料表, $AE1445, $AJ1445))</f>
        <v>#REF!</v>
      </c>
      <c r="AM1445" s="298"/>
      <c r="AN1445" s="362" t="e" cm="1">
        <f t="array" ref="AN1445">IF($W1445, "", INDEX(聲母資料表, $AA1445, AN$5))</f>
        <v>#REF!</v>
      </c>
      <c r="AO1445" s="367" t="e" cm="1">
        <f t="array" ref="AO1445">IF($X1445, "", INDEX(韻母資料表, $AD1445, AO$5))</f>
        <v>#REF!</v>
      </c>
      <c r="AP1445" s="362" t="e" cm="1">
        <f t="array" ref="AP1445">IF($X1445, "", INDEX(台羅韻母八聲調資料表, $AE1445, $F1445))</f>
        <v>#REF!</v>
      </c>
      <c r="AQ1445" s="298"/>
      <c r="AR1445" s="302" t="e">
        <f t="array" ref="AR1445">IF($W1445, "", INDEX(聲母資料表, $AA1445, $AR$5))</f>
        <v>#REF!</v>
      </c>
      <c r="AS1445" s="303" t="e">
        <f t="array" ref="AS1445">IF($X1445, "", INDEX(韻母資料表, $AD1445, $AS$5))</f>
        <v>#REF!</v>
      </c>
      <c r="AT1445" s="302" t="e">
        <f t="array" ref="AT1445">IF($X1445, "", INDEX(閩拼韻母八聲調資料表, $AE1445, $AJ1445))</f>
        <v>#REF!</v>
      </c>
      <c r="AV1445" s="301" t="b">
        <f t="shared" si="575"/>
        <v>0</v>
      </c>
      <c r="AW1445" s="301" t="str">
        <f>IF( $AV1445, IFERROR( IF(MATCH( $E1445, 顎音化聲母!$H$9:$H$37, 0), TRUE, FALSE), FALSE), "")</f>
        <v/>
      </c>
      <c r="AX1445" s="301" t="str">
        <f t="array" ref="AX1445">IF( AND($AV1445, $AW1445), INDEX(顎音化聲母資料表, MATCH( $D1445 &amp; $E1445, 顎音化聲母!$L$5:$L$136, 0), 3), "")</f>
        <v/>
      </c>
      <c r="AY1445" s="301" t="e">
        <f t="shared" si="574"/>
        <v>#REF!</v>
      </c>
      <c r="AZ1445" s="362" t="e">
        <f t="array" ref="AZ1445">IF($AY1445="", "", IF( $AX1445&lt;&gt;"", $AX1445,INDEX(聲母資料表, $AY1445, $AZ$5)))</f>
        <v>#REF!</v>
      </c>
      <c r="BA1445" s="362" t="e">
        <f t="array" ref="BA1445">IF($X1445, "", INDEX(方音八音反切資料表, $AE1445, $AJ1445))</f>
        <v>#REF!</v>
      </c>
    </row>
    <row r="1446" spans="2:53">
      <c r="B1446" s="307">
        <f t="shared" si="556"/>
        <v>1439</v>
      </c>
      <c r="C1446" s="404" t="e">
        <f>MID(#REF!, B1446, 1)</f>
        <v>#REF!</v>
      </c>
      <c r="D1446" s="312"/>
      <c r="E1446" s="312"/>
      <c r="F1446" s="296"/>
      <c r="G1446" s="418" t="e">
        <f t="shared" si="557"/>
        <v>#REF!</v>
      </c>
      <c r="H1446" s="269" t="e" cm="1">
        <f t="array" ref="H1446">IF( OR($U1446, NOT($V1446), $X1446), "",  $AF1446 &amp; INDEX(中文數值資料表, $AJ1446, 2) &amp; $AC1446)</f>
        <v>#REF!</v>
      </c>
      <c r="I1446" s="332" t="e">
        <f t="shared" si="558"/>
        <v>#REF!</v>
      </c>
      <c r="J1446" s="333" t="e">
        <f t="shared" si="559"/>
        <v>#REF!</v>
      </c>
      <c r="K1446" s="334" t="e">
        <f t="shared" si="560"/>
        <v>#REF!</v>
      </c>
      <c r="L1446" s="335" t="e">
        <f t="shared" si="561"/>
        <v>#REF!</v>
      </c>
      <c r="M1446" s="270" t="e">
        <f t="shared" ca="1" si="562"/>
        <v>#REF!</v>
      </c>
      <c r="N1446" s="270" t="e">
        <f t="shared" ca="1" si="563"/>
        <v>#REF!</v>
      </c>
      <c r="O1446" s="270" t="e">
        <f t="shared" ca="1" si="564"/>
        <v>#REF!</v>
      </c>
      <c r="P1446" s="270" t="e">
        <f t="shared" ca="1" si="578"/>
        <v>#REF!</v>
      </c>
      <c r="Q1446" s="270" t="e">
        <f t="shared" ca="1" si="578"/>
        <v>#REF!</v>
      </c>
      <c r="R1446" s="271" t="e">
        <f t="shared" ca="1" si="565"/>
        <v>#REF!</v>
      </c>
      <c r="S1446" s="271" t="e">
        <f t="shared" ca="1" si="566"/>
        <v>#REF!</v>
      </c>
      <c r="T1446" s="244"/>
      <c r="U1446" s="272" t="b">
        <f t="shared" si="567"/>
        <v>0</v>
      </c>
      <c r="V1446" s="272" t="e">
        <f t="shared" si="568"/>
        <v>#REF!</v>
      </c>
      <c r="W1446" s="272" t="e">
        <f t="shared" si="576"/>
        <v>#REF!</v>
      </c>
      <c r="X1446" s="272" t="e">
        <f t="shared" si="569"/>
        <v>#REF!</v>
      </c>
      <c r="Y1446" s="272" t="e">
        <f t="shared" si="570"/>
        <v>#REF!</v>
      </c>
      <c r="Z1446" s="298"/>
      <c r="AA1446" s="305" t="e">
        <f t="shared" si="571"/>
        <v>#REF!</v>
      </c>
      <c r="AB1446" s="301" t="e" cm="1">
        <f t="array" ref="AB1446">IF( $AA1446="", "", INDEX(聲母資料表, $AA1446, AB$5))</f>
        <v>#REF!</v>
      </c>
      <c r="AC1446" s="301" t="e" cm="1">
        <f t="array" ref="AC1446">IF( $AA1446="", "", INDEX(聲母資料表, $AA1446, AC$5))</f>
        <v>#REF!</v>
      </c>
      <c r="AD1446" s="305" t="e">
        <f t="shared" si="572"/>
        <v>#REF!</v>
      </c>
      <c r="AE1446" s="301" t="e" cm="1">
        <f t="array" ref="AE1446">IF( $X1446, "", INDEX(韻母資料表, AD1446, AE$5))</f>
        <v>#REF!</v>
      </c>
      <c r="AF1446" s="301" t="e" cm="1">
        <f t="array" ref="AF1446">IF( $X1446, "", INDEX(韻母資料表, AE1446, AF$5))</f>
        <v>#REF!</v>
      </c>
      <c r="AG1446" s="298"/>
      <c r="AH1446" s="301" t="e">
        <f t="array" ref="AH1446">IF( $X1446, "", IF( INDEX(韻母資料表, AD1446, $AH$5) = "入聲", TRUE, FALSE) )</f>
        <v>#REF!</v>
      </c>
      <c r="AI1446" s="302" t="e">
        <f t="shared" si="573"/>
        <v>#REF!</v>
      </c>
      <c r="AJ1446" s="302" t="e">
        <f t="shared" si="577"/>
        <v>#REF!</v>
      </c>
      <c r="AK1446" s="362" t="e">
        <f t="array" ref="AK1446">IF( $X1446, "", INDEX(韻母資料表, $AD1446, $AK$5))</f>
        <v>#REF!</v>
      </c>
      <c r="AL1446" s="362" t="e">
        <f t="array" ref="AL1446">IF($X1446, "", INDEX(白話字韻母八聲調資料表, $AE1446, $AJ1446))</f>
        <v>#REF!</v>
      </c>
      <c r="AM1446" s="298"/>
      <c r="AN1446" s="362" t="e" cm="1">
        <f t="array" ref="AN1446">IF($W1446, "", INDEX(聲母資料表, $AA1446, AN$5))</f>
        <v>#REF!</v>
      </c>
      <c r="AO1446" s="367" t="e" cm="1">
        <f t="array" ref="AO1446">IF($X1446, "", INDEX(韻母資料表, $AD1446, AO$5))</f>
        <v>#REF!</v>
      </c>
      <c r="AP1446" s="362" t="e" cm="1">
        <f t="array" ref="AP1446">IF($X1446, "", INDEX(台羅韻母八聲調資料表, $AE1446, $F1446))</f>
        <v>#REF!</v>
      </c>
      <c r="AQ1446" s="298"/>
      <c r="AR1446" s="302" t="e">
        <f t="array" ref="AR1446">IF($W1446, "", INDEX(聲母資料表, $AA1446, $AR$5))</f>
        <v>#REF!</v>
      </c>
      <c r="AS1446" s="303" t="e">
        <f t="array" ref="AS1446">IF($X1446, "", INDEX(韻母資料表, $AD1446, $AS$5))</f>
        <v>#REF!</v>
      </c>
      <c r="AT1446" s="302" t="e">
        <f t="array" ref="AT1446">IF($X1446, "", INDEX(閩拼韻母八聲調資料表, $AE1446, $AJ1446))</f>
        <v>#REF!</v>
      </c>
      <c r="AV1446" s="301" t="b">
        <f t="shared" si="575"/>
        <v>0</v>
      </c>
      <c r="AW1446" s="301" t="str">
        <f>IF( $AV1446, IFERROR( IF(MATCH( $E1446, 顎音化聲母!$H$9:$H$37, 0), TRUE, FALSE), FALSE), "")</f>
        <v/>
      </c>
      <c r="AX1446" s="301" t="str">
        <f t="array" ref="AX1446">IF( AND($AV1446, $AW1446), INDEX(顎音化聲母資料表, MATCH( $D1446 &amp; $E1446, 顎音化聲母!$L$5:$L$136, 0), 3), "")</f>
        <v/>
      </c>
      <c r="AY1446" s="301" t="e">
        <f t="shared" si="574"/>
        <v>#REF!</v>
      </c>
      <c r="AZ1446" s="362" t="e">
        <f t="array" ref="AZ1446">IF($AY1446="", "", IF( $AX1446&lt;&gt;"", $AX1446,INDEX(聲母資料表, $AY1446, $AZ$5)))</f>
        <v>#REF!</v>
      </c>
      <c r="BA1446" s="362" t="e">
        <f t="array" ref="BA1446">IF($X1446, "", INDEX(方音八音反切資料表, $AE1446, $AJ1446))</f>
        <v>#REF!</v>
      </c>
    </row>
    <row r="1447" spans="2:53">
      <c r="B1447" s="307">
        <f t="shared" si="556"/>
        <v>1440</v>
      </c>
      <c r="C1447" s="404" t="e">
        <f>MID(#REF!, B1447, 1)</f>
        <v>#REF!</v>
      </c>
      <c r="D1447" s="312"/>
      <c r="E1447" s="312"/>
      <c r="F1447" s="296"/>
      <c r="G1447" s="418" t="e">
        <f t="shared" si="557"/>
        <v>#REF!</v>
      </c>
      <c r="H1447" s="269" t="e" cm="1">
        <f t="array" ref="H1447">IF( OR($U1447, NOT($V1447), $X1447), "",  $AF1447 &amp; INDEX(中文數值資料表, $AJ1447, 2) &amp; $AC1447)</f>
        <v>#REF!</v>
      </c>
      <c r="I1447" s="332" t="e">
        <f t="shared" si="558"/>
        <v>#REF!</v>
      </c>
      <c r="J1447" s="333" t="e">
        <f t="shared" si="559"/>
        <v>#REF!</v>
      </c>
      <c r="K1447" s="334" t="e">
        <f t="shared" si="560"/>
        <v>#REF!</v>
      </c>
      <c r="L1447" s="335" t="e">
        <f t="shared" si="561"/>
        <v>#REF!</v>
      </c>
      <c r="M1447" s="270" t="e">
        <f t="shared" ca="1" si="562"/>
        <v>#REF!</v>
      </c>
      <c r="N1447" s="270" t="e">
        <f t="shared" ca="1" si="563"/>
        <v>#REF!</v>
      </c>
      <c r="O1447" s="270" t="e">
        <f t="shared" ca="1" si="564"/>
        <v>#REF!</v>
      </c>
      <c r="P1447" s="270" t="e">
        <f t="shared" ca="1" si="578"/>
        <v>#REF!</v>
      </c>
      <c r="Q1447" s="270" t="e">
        <f t="shared" ca="1" si="578"/>
        <v>#REF!</v>
      </c>
      <c r="R1447" s="271" t="e">
        <f t="shared" ca="1" si="565"/>
        <v>#REF!</v>
      </c>
      <c r="S1447" s="271" t="e">
        <f t="shared" ca="1" si="566"/>
        <v>#REF!</v>
      </c>
      <c r="T1447" s="244"/>
      <c r="U1447" s="272" t="b">
        <f t="shared" si="567"/>
        <v>0</v>
      </c>
      <c r="V1447" s="272" t="e">
        <f t="shared" si="568"/>
        <v>#REF!</v>
      </c>
      <c r="W1447" s="272" t="e">
        <f t="shared" si="576"/>
        <v>#REF!</v>
      </c>
      <c r="X1447" s="272" t="e">
        <f t="shared" si="569"/>
        <v>#REF!</v>
      </c>
      <c r="Y1447" s="272" t="e">
        <f t="shared" si="570"/>
        <v>#REF!</v>
      </c>
      <c r="Z1447" s="298"/>
      <c r="AA1447" s="305" t="e">
        <f t="shared" si="571"/>
        <v>#REF!</v>
      </c>
      <c r="AB1447" s="301" t="e" cm="1">
        <f t="array" ref="AB1447">IF( $AA1447="", "", INDEX(聲母資料表, $AA1447, AB$5))</f>
        <v>#REF!</v>
      </c>
      <c r="AC1447" s="301" t="e" cm="1">
        <f t="array" ref="AC1447">IF( $AA1447="", "", INDEX(聲母資料表, $AA1447, AC$5))</f>
        <v>#REF!</v>
      </c>
      <c r="AD1447" s="305" t="e">
        <f t="shared" si="572"/>
        <v>#REF!</v>
      </c>
      <c r="AE1447" s="301" t="e" cm="1">
        <f t="array" ref="AE1447">IF( $X1447, "", INDEX(韻母資料表, AD1447, AE$5))</f>
        <v>#REF!</v>
      </c>
      <c r="AF1447" s="301" t="e" cm="1">
        <f t="array" ref="AF1447">IF( $X1447, "", INDEX(韻母資料表, AE1447, AF$5))</f>
        <v>#REF!</v>
      </c>
      <c r="AG1447" s="298"/>
      <c r="AH1447" s="301" t="e">
        <f t="array" ref="AH1447">IF( $X1447, "", IF( INDEX(韻母資料表, AD1447, $AH$5) = "入聲", TRUE, FALSE) )</f>
        <v>#REF!</v>
      </c>
      <c r="AI1447" s="302" t="e">
        <f t="shared" si="573"/>
        <v>#REF!</v>
      </c>
      <c r="AJ1447" s="302" t="e">
        <f t="shared" si="577"/>
        <v>#REF!</v>
      </c>
      <c r="AK1447" s="362" t="e">
        <f t="array" ref="AK1447">IF( $X1447, "", INDEX(韻母資料表, $AD1447, $AK$5))</f>
        <v>#REF!</v>
      </c>
      <c r="AL1447" s="362" t="e">
        <f t="array" ref="AL1447">IF($X1447, "", INDEX(白話字韻母八聲調資料表, $AE1447, $AJ1447))</f>
        <v>#REF!</v>
      </c>
      <c r="AM1447" s="298"/>
      <c r="AN1447" s="362" t="e" cm="1">
        <f t="array" ref="AN1447">IF($W1447, "", INDEX(聲母資料表, $AA1447, AN$5))</f>
        <v>#REF!</v>
      </c>
      <c r="AO1447" s="367" t="e" cm="1">
        <f t="array" ref="AO1447">IF($X1447, "", INDEX(韻母資料表, $AD1447, AO$5))</f>
        <v>#REF!</v>
      </c>
      <c r="AP1447" s="362" t="e" cm="1">
        <f t="array" ref="AP1447">IF($X1447, "", INDEX(台羅韻母八聲調資料表, $AE1447, $F1447))</f>
        <v>#REF!</v>
      </c>
      <c r="AQ1447" s="298"/>
      <c r="AR1447" s="302" t="e">
        <f t="array" ref="AR1447">IF($W1447, "", INDEX(聲母資料表, $AA1447, $AR$5))</f>
        <v>#REF!</v>
      </c>
      <c r="AS1447" s="303" t="e">
        <f t="array" ref="AS1447">IF($X1447, "", INDEX(韻母資料表, $AD1447, $AS$5))</f>
        <v>#REF!</v>
      </c>
      <c r="AT1447" s="302" t="e">
        <f t="array" ref="AT1447">IF($X1447, "", INDEX(閩拼韻母八聲調資料表, $AE1447, $AJ1447))</f>
        <v>#REF!</v>
      </c>
      <c r="AV1447" s="301" t="b">
        <f t="shared" si="575"/>
        <v>0</v>
      </c>
      <c r="AW1447" s="301" t="str">
        <f>IF( $AV1447, IFERROR( IF(MATCH( $E1447, 顎音化聲母!$H$9:$H$37, 0), TRUE, FALSE), FALSE), "")</f>
        <v/>
      </c>
      <c r="AX1447" s="301" t="str">
        <f t="array" ref="AX1447">IF( AND($AV1447, $AW1447), INDEX(顎音化聲母資料表, MATCH( $D1447 &amp; $E1447, 顎音化聲母!$L$5:$L$136, 0), 3), "")</f>
        <v/>
      </c>
      <c r="AY1447" s="301" t="e">
        <f t="shared" si="574"/>
        <v>#REF!</v>
      </c>
      <c r="AZ1447" s="362" t="e">
        <f t="array" ref="AZ1447">IF($AY1447="", "", IF( $AX1447&lt;&gt;"", $AX1447,INDEX(聲母資料表, $AY1447, $AZ$5)))</f>
        <v>#REF!</v>
      </c>
      <c r="BA1447" s="362" t="e">
        <f t="array" ref="BA1447">IF($X1447, "", INDEX(方音八音反切資料表, $AE1447, $AJ1447))</f>
        <v>#REF!</v>
      </c>
    </row>
    <row r="1448" spans="2:53">
      <c r="B1448" s="307">
        <f t="shared" si="556"/>
        <v>1441</v>
      </c>
      <c r="C1448" s="404" t="e">
        <f>MID(#REF!, B1448, 1)</f>
        <v>#REF!</v>
      </c>
      <c r="D1448" s="312"/>
      <c r="E1448" s="312"/>
      <c r="F1448" s="296"/>
      <c r="G1448" s="418" t="e">
        <f t="shared" si="557"/>
        <v>#REF!</v>
      </c>
      <c r="H1448" s="269" t="e" cm="1">
        <f t="array" ref="H1448">IF( OR($U1448, NOT($V1448), $X1448), "",  $AF1448 &amp; INDEX(中文數值資料表, $AJ1448, 2) &amp; $AC1448)</f>
        <v>#REF!</v>
      </c>
      <c r="I1448" s="332" t="e">
        <f t="shared" si="558"/>
        <v>#REF!</v>
      </c>
      <c r="J1448" s="333" t="e">
        <f t="shared" si="559"/>
        <v>#REF!</v>
      </c>
      <c r="K1448" s="334" t="e">
        <f t="shared" si="560"/>
        <v>#REF!</v>
      </c>
      <c r="L1448" s="335" t="e">
        <f t="shared" si="561"/>
        <v>#REF!</v>
      </c>
      <c r="M1448" s="270" t="e">
        <f t="shared" ca="1" si="562"/>
        <v>#REF!</v>
      </c>
      <c r="N1448" s="270" t="e">
        <f t="shared" ca="1" si="563"/>
        <v>#REF!</v>
      </c>
      <c r="O1448" s="270" t="e">
        <f t="shared" ca="1" si="564"/>
        <v>#REF!</v>
      </c>
      <c r="P1448" s="270" t="e">
        <f t="shared" ref="P1448:Q1467" ca="1" si="579">IF( $U1448, ($C1448 &amp; CHAR(10)), IF($C1448=CHAR(10), (CHAR(10) &amp; "&lt;/p&gt;" &amp; CHAR(10) &amp; "&lt;p&gt;" &amp; CHAR(10)), "&lt;ruby&gt;" &amp; $C1448 &amp; "&lt;rt&gt;" &amp; INDIRECT( ADDRESS(ROW(), COLUMN() - $P$5) ) &amp; "&lt;/rt&gt;&lt;/ruby&gt;" &amp; CHAR(10)))</f>
        <v>#REF!</v>
      </c>
      <c r="Q1448" s="270" t="e">
        <f t="shared" ca="1" si="579"/>
        <v>#REF!</v>
      </c>
      <c r="R1448" s="271" t="e">
        <f t="shared" ca="1" si="565"/>
        <v>#REF!</v>
      </c>
      <c r="S1448" s="271" t="e">
        <f t="shared" ca="1" si="566"/>
        <v>#REF!</v>
      </c>
      <c r="T1448" s="244"/>
      <c r="U1448" s="272" t="b">
        <f t="shared" si="567"/>
        <v>0</v>
      </c>
      <c r="V1448" s="272" t="e">
        <f t="shared" si="568"/>
        <v>#REF!</v>
      </c>
      <c r="W1448" s="272" t="e">
        <f t="shared" si="576"/>
        <v>#REF!</v>
      </c>
      <c r="X1448" s="272" t="e">
        <f t="shared" si="569"/>
        <v>#REF!</v>
      </c>
      <c r="Y1448" s="272" t="e">
        <f t="shared" si="570"/>
        <v>#REF!</v>
      </c>
      <c r="Z1448" s="298"/>
      <c r="AA1448" s="305" t="e">
        <f t="shared" si="571"/>
        <v>#REF!</v>
      </c>
      <c r="AB1448" s="301" t="e" cm="1">
        <f t="array" ref="AB1448">IF( $AA1448="", "", INDEX(聲母資料表, $AA1448, AB$5))</f>
        <v>#REF!</v>
      </c>
      <c r="AC1448" s="301" t="e" cm="1">
        <f t="array" ref="AC1448">IF( $AA1448="", "", INDEX(聲母資料表, $AA1448, AC$5))</f>
        <v>#REF!</v>
      </c>
      <c r="AD1448" s="305" t="e">
        <f t="shared" si="572"/>
        <v>#REF!</v>
      </c>
      <c r="AE1448" s="301" t="e" cm="1">
        <f t="array" ref="AE1448">IF( $X1448, "", INDEX(韻母資料表, AD1448, AE$5))</f>
        <v>#REF!</v>
      </c>
      <c r="AF1448" s="301" t="e" cm="1">
        <f t="array" ref="AF1448">IF( $X1448, "", INDEX(韻母資料表, AE1448, AF$5))</f>
        <v>#REF!</v>
      </c>
      <c r="AG1448" s="298"/>
      <c r="AH1448" s="301" t="e">
        <f t="array" ref="AH1448">IF( $X1448, "", IF( INDEX(韻母資料表, AD1448, $AH$5) = "入聲", TRUE, FALSE) )</f>
        <v>#REF!</v>
      </c>
      <c r="AI1448" s="302" t="e">
        <f t="shared" si="573"/>
        <v>#REF!</v>
      </c>
      <c r="AJ1448" s="302" t="e">
        <f t="shared" si="577"/>
        <v>#REF!</v>
      </c>
      <c r="AK1448" s="362" t="e">
        <f t="array" ref="AK1448">IF( $X1448, "", INDEX(韻母資料表, $AD1448, $AK$5))</f>
        <v>#REF!</v>
      </c>
      <c r="AL1448" s="362" t="e">
        <f t="array" ref="AL1448">IF($X1448, "", INDEX(白話字韻母八聲調資料表, $AE1448, $AJ1448))</f>
        <v>#REF!</v>
      </c>
      <c r="AM1448" s="298"/>
      <c r="AN1448" s="362" t="e" cm="1">
        <f t="array" ref="AN1448">IF($W1448, "", INDEX(聲母資料表, $AA1448, AN$5))</f>
        <v>#REF!</v>
      </c>
      <c r="AO1448" s="367" t="e" cm="1">
        <f t="array" ref="AO1448">IF($X1448, "", INDEX(韻母資料表, $AD1448, AO$5))</f>
        <v>#REF!</v>
      </c>
      <c r="AP1448" s="362" t="e" cm="1">
        <f t="array" ref="AP1448">IF($X1448, "", INDEX(台羅韻母八聲調資料表, $AE1448, $F1448))</f>
        <v>#REF!</v>
      </c>
      <c r="AQ1448" s="298"/>
      <c r="AR1448" s="302" t="e">
        <f t="array" ref="AR1448">IF($W1448, "", INDEX(聲母資料表, $AA1448, $AR$5))</f>
        <v>#REF!</v>
      </c>
      <c r="AS1448" s="303" t="e">
        <f t="array" ref="AS1448">IF($X1448, "", INDEX(韻母資料表, $AD1448, $AS$5))</f>
        <v>#REF!</v>
      </c>
      <c r="AT1448" s="302" t="e">
        <f t="array" ref="AT1448">IF($X1448, "", INDEX(閩拼韻母八聲調資料表, $AE1448, $AJ1448))</f>
        <v>#REF!</v>
      </c>
      <c r="AV1448" s="301" t="b">
        <f t="shared" si="575"/>
        <v>0</v>
      </c>
      <c r="AW1448" s="301" t="str">
        <f>IF( $AV1448, IFERROR( IF(MATCH( $E1448, 顎音化聲母!$H$9:$H$37, 0), TRUE, FALSE), FALSE), "")</f>
        <v/>
      </c>
      <c r="AX1448" s="301" t="str">
        <f t="array" ref="AX1448">IF( AND($AV1448, $AW1448), INDEX(顎音化聲母資料表, MATCH( $D1448 &amp; $E1448, 顎音化聲母!$L$5:$L$136, 0), 3), "")</f>
        <v/>
      </c>
      <c r="AY1448" s="301" t="e">
        <f t="shared" si="574"/>
        <v>#REF!</v>
      </c>
      <c r="AZ1448" s="362" t="e">
        <f t="array" ref="AZ1448">IF($AY1448="", "", IF( $AX1448&lt;&gt;"", $AX1448,INDEX(聲母資料表, $AY1448, $AZ$5)))</f>
        <v>#REF!</v>
      </c>
      <c r="BA1448" s="362" t="e">
        <f t="array" ref="BA1448">IF($X1448, "", INDEX(方音八音反切資料表, $AE1448, $AJ1448))</f>
        <v>#REF!</v>
      </c>
    </row>
    <row r="1449" spans="2:53">
      <c r="B1449" s="307">
        <f t="shared" si="556"/>
        <v>1442</v>
      </c>
      <c r="C1449" s="404" t="e">
        <f>MID(#REF!, B1449, 1)</f>
        <v>#REF!</v>
      </c>
      <c r="D1449" s="312"/>
      <c r="E1449" s="312"/>
      <c r="F1449" s="296"/>
      <c r="G1449" s="418" t="e">
        <f t="shared" si="557"/>
        <v>#REF!</v>
      </c>
      <c r="H1449" s="269" t="e" cm="1">
        <f t="array" ref="H1449">IF( OR($U1449, NOT($V1449), $X1449), "",  $AF1449 &amp; INDEX(中文數值資料表, $AJ1449, 2) &amp; $AC1449)</f>
        <v>#REF!</v>
      </c>
      <c r="I1449" s="332" t="e">
        <f t="shared" si="558"/>
        <v>#REF!</v>
      </c>
      <c r="J1449" s="333" t="e">
        <f t="shared" si="559"/>
        <v>#REF!</v>
      </c>
      <c r="K1449" s="334" t="e">
        <f t="shared" si="560"/>
        <v>#REF!</v>
      </c>
      <c r="L1449" s="335" t="e">
        <f t="shared" si="561"/>
        <v>#REF!</v>
      </c>
      <c r="M1449" s="270" t="e">
        <f t="shared" ca="1" si="562"/>
        <v>#REF!</v>
      </c>
      <c r="N1449" s="270" t="e">
        <f t="shared" ca="1" si="563"/>
        <v>#REF!</v>
      </c>
      <c r="O1449" s="270" t="e">
        <f t="shared" ca="1" si="564"/>
        <v>#REF!</v>
      </c>
      <c r="P1449" s="270" t="e">
        <f t="shared" ca="1" si="579"/>
        <v>#REF!</v>
      </c>
      <c r="Q1449" s="270" t="e">
        <f t="shared" ca="1" si="579"/>
        <v>#REF!</v>
      </c>
      <c r="R1449" s="271" t="e">
        <f t="shared" ca="1" si="565"/>
        <v>#REF!</v>
      </c>
      <c r="S1449" s="271" t="e">
        <f t="shared" ca="1" si="566"/>
        <v>#REF!</v>
      </c>
      <c r="T1449" s="244"/>
      <c r="U1449" s="272" t="b">
        <f t="shared" si="567"/>
        <v>0</v>
      </c>
      <c r="V1449" s="272" t="e">
        <f t="shared" si="568"/>
        <v>#REF!</v>
      </c>
      <c r="W1449" s="272" t="e">
        <f t="shared" si="576"/>
        <v>#REF!</v>
      </c>
      <c r="X1449" s="272" t="e">
        <f t="shared" si="569"/>
        <v>#REF!</v>
      </c>
      <c r="Y1449" s="272" t="e">
        <f t="shared" si="570"/>
        <v>#REF!</v>
      </c>
      <c r="Z1449" s="298"/>
      <c r="AA1449" s="305" t="e">
        <f t="shared" si="571"/>
        <v>#REF!</v>
      </c>
      <c r="AB1449" s="301" t="e" cm="1">
        <f t="array" ref="AB1449">IF( $AA1449="", "", INDEX(聲母資料表, $AA1449, AB$5))</f>
        <v>#REF!</v>
      </c>
      <c r="AC1449" s="301" t="e" cm="1">
        <f t="array" ref="AC1449">IF( $AA1449="", "", INDEX(聲母資料表, $AA1449, AC$5))</f>
        <v>#REF!</v>
      </c>
      <c r="AD1449" s="305" t="e">
        <f t="shared" si="572"/>
        <v>#REF!</v>
      </c>
      <c r="AE1449" s="301" t="e" cm="1">
        <f t="array" ref="AE1449">IF( $X1449, "", INDEX(韻母資料表, AD1449, AE$5))</f>
        <v>#REF!</v>
      </c>
      <c r="AF1449" s="301" t="e" cm="1">
        <f t="array" ref="AF1449">IF( $X1449, "", INDEX(韻母資料表, AE1449, AF$5))</f>
        <v>#REF!</v>
      </c>
      <c r="AG1449" s="298"/>
      <c r="AH1449" s="301" t="e">
        <f t="array" ref="AH1449">IF( $X1449, "", IF( INDEX(韻母資料表, AD1449, $AH$5) = "入聲", TRUE, FALSE) )</f>
        <v>#REF!</v>
      </c>
      <c r="AI1449" s="302" t="e">
        <f t="shared" si="573"/>
        <v>#REF!</v>
      </c>
      <c r="AJ1449" s="302" t="e">
        <f t="shared" si="577"/>
        <v>#REF!</v>
      </c>
      <c r="AK1449" s="362" t="e">
        <f t="array" ref="AK1449">IF( $X1449, "", INDEX(韻母資料表, $AD1449, $AK$5))</f>
        <v>#REF!</v>
      </c>
      <c r="AL1449" s="362" t="e">
        <f t="array" ref="AL1449">IF($X1449, "", INDEX(白話字韻母八聲調資料表, $AE1449, $AJ1449))</f>
        <v>#REF!</v>
      </c>
      <c r="AM1449" s="298"/>
      <c r="AN1449" s="362" t="e" cm="1">
        <f t="array" ref="AN1449">IF($W1449, "", INDEX(聲母資料表, $AA1449, AN$5))</f>
        <v>#REF!</v>
      </c>
      <c r="AO1449" s="367" t="e" cm="1">
        <f t="array" ref="AO1449">IF($X1449, "", INDEX(韻母資料表, $AD1449, AO$5))</f>
        <v>#REF!</v>
      </c>
      <c r="AP1449" s="362" t="e" cm="1">
        <f t="array" ref="AP1449">IF($X1449, "", INDEX(台羅韻母八聲調資料表, $AE1449, $F1449))</f>
        <v>#REF!</v>
      </c>
      <c r="AQ1449" s="298"/>
      <c r="AR1449" s="302" t="e">
        <f t="array" ref="AR1449">IF($W1449, "", INDEX(聲母資料表, $AA1449, $AR$5))</f>
        <v>#REF!</v>
      </c>
      <c r="AS1449" s="303" t="e">
        <f t="array" ref="AS1449">IF($X1449, "", INDEX(韻母資料表, $AD1449, $AS$5))</f>
        <v>#REF!</v>
      </c>
      <c r="AT1449" s="302" t="e">
        <f t="array" ref="AT1449">IF($X1449, "", INDEX(閩拼韻母八聲調資料表, $AE1449, $AJ1449))</f>
        <v>#REF!</v>
      </c>
      <c r="AV1449" s="301" t="b">
        <f t="shared" si="575"/>
        <v>0</v>
      </c>
      <c r="AW1449" s="301" t="str">
        <f>IF( $AV1449, IFERROR( IF(MATCH( $E1449, 顎音化聲母!$H$9:$H$37, 0), TRUE, FALSE), FALSE), "")</f>
        <v/>
      </c>
      <c r="AX1449" s="301" t="str">
        <f t="array" ref="AX1449">IF( AND($AV1449, $AW1449), INDEX(顎音化聲母資料表, MATCH( $D1449 &amp; $E1449, 顎音化聲母!$L$5:$L$136, 0), 3), "")</f>
        <v/>
      </c>
      <c r="AY1449" s="301" t="e">
        <f t="shared" si="574"/>
        <v>#REF!</v>
      </c>
      <c r="AZ1449" s="362" t="e">
        <f t="array" ref="AZ1449">IF($AY1449="", "", IF( $AX1449&lt;&gt;"", $AX1449,INDEX(聲母資料表, $AY1449, $AZ$5)))</f>
        <v>#REF!</v>
      </c>
      <c r="BA1449" s="362" t="e">
        <f t="array" ref="BA1449">IF($X1449, "", INDEX(方音八音反切資料表, $AE1449, $AJ1449))</f>
        <v>#REF!</v>
      </c>
    </row>
    <row r="1450" spans="2:53">
      <c r="B1450" s="307">
        <f t="shared" si="556"/>
        <v>1443</v>
      </c>
      <c r="C1450" s="404" t="e">
        <f>MID(#REF!, B1450, 1)</f>
        <v>#REF!</v>
      </c>
      <c r="D1450" s="312"/>
      <c r="E1450" s="312"/>
      <c r="F1450" s="296"/>
      <c r="G1450" s="418" t="e">
        <f t="shared" si="557"/>
        <v>#REF!</v>
      </c>
      <c r="H1450" s="269" t="e" cm="1">
        <f t="array" ref="H1450">IF( OR($U1450, NOT($V1450), $X1450), "",  $AF1450 &amp; INDEX(中文數值資料表, $AJ1450, 2) &amp; $AC1450)</f>
        <v>#REF!</v>
      </c>
      <c r="I1450" s="332" t="e">
        <f t="shared" si="558"/>
        <v>#REF!</v>
      </c>
      <c r="J1450" s="333" t="e">
        <f t="shared" si="559"/>
        <v>#REF!</v>
      </c>
      <c r="K1450" s="334" t="e">
        <f t="shared" si="560"/>
        <v>#REF!</v>
      </c>
      <c r="L1450" s="335" t="e">
        <f t="shared" si="561"/>
        <v>#REF!</v>
      </c>
      <c r="M1450" s="270" t="e">
        <f t="shared" ca="1" si="562"/>
        <v>#REF!</v>
      </c>
      <c r="N1450" s="270" t="e">
        <f t="shared" ca="1" si="563"/>
        <v>#REF!</v>
      </c>
      <c r="O1450" s="270" t="e">
        <f t="shared" ca="1" si="564"/>
        <v>#REF!</v>
      </c>
      <c r="P1450" s="270" t="e">
        <f t="shared" ca="1" si="579"/>
        <v>#REF!</v>
      </c>
      <c r="Q1450" s="270" t="e">
        <f t="shared" ca="1" si="579"/>
        <v>#REF!</v>
      </c>
      <c r="R1450" s="271" t="e">
        <f t="shared" ca="1" si="565"/>
        <v>#REF!</v>
      </c>
      <c r="S1450" s="271" t="e">
        <f t="shared" ca="1" si="566"/>
        <v>#REF!</v>
      </c>
      <c r="T1450" s="244"/>
      <c r="U1450" s="272" t="b">
        <f t="shared" si="567"/>
        <v>0</v>
      </c>
      <c r="V1450" s="272" t="e">
        <f t="shared" si="568"/>
        <v>#REF!</v>
      </c>
      <c r="W1450" s="272" t="e">
        <f t="shared" si="576"/>
        <v>#REF!</v>
      </c>
      <c r="X1450" s="272" t="e">
        <f t="shared" si="569"/>
        <v>#REF!</v>
      </c>
      <c r="Y1450" s="272" t="e">
        <f t="shared" si="570"/>
        <v>#REF!</v>
      </c>
      <c r="Z1450" s="298"/>
      <c r="AA1450" s="305" t="e">
        <f t="shared" si="571"/>
        <v>#REF!</v>
      </c>
      <c r="AB1450" s="301" t="e" cm="1">
        <f t="array" ref="AB1450">IF( $AA1450="", "", INDEX(聲母資料表, $AA1450, AB$5))</f>
        <v>#REF!</v>
      </c>
      <c r="AC1450" s="301" t="e" cm="1">
        <f t="array" ref="AC1450">IF( $AA1450="", "", INDEX(聲母資料表, $AA1450, AC$5))</f>
        <v>#REF!</v>
      </c>
      <c r="AD1450" s="305" t="e">
        <f t="shared" si="572"/>
        <v>#REF!</v>
      </c>
      <c r="AE1450" s="301" t="e" cm="1">
        <f t="array" ref="AE1450">IF( $X1450, "", INDEX(韻母資料表, AD1450, AE$5))</f>
        <v>#REF!</v>
      </c>
      <c r="AF1450" s="301" t="e" cm="1">
        <f t="array" ref="AF1450">IF( $X1450, "", INDEX(韻母資料表, AE1450, AF$5))</f>
        <v>#REF!</v>
      </c>
      <c r="AG1450" s="298"/>
      <c r="AH1450" s="301" t="e">
        <f t="array" ref="AH1450">IF( $X1450, "", IF( INDEX(韻母資料表, AD1450, $AH$5) = "入聲", TRUE, FALSE) )</f>
        <v>#REF!</v>
      </c>
      <c r="AI1450" s="302" t="e">
        <f t="shared" si="573"/>
        <v>#REF!</v>
      </c>
      <c r="AJ1450" s="302" t="e">
        <f t="shared" si="577"/>
        <v>#REF!</v>
      </c>
      <c r="AK1450" s="362" t="e">
        <f t="array" ref="AK1450">IF( $X1450, "", INDEX(韻母資料表, $AD1450, $AK$5))</f>
        <v>#REF!</v>
      </c>
      <c r="AL1450" s="362" t="e">
        <f t="array" ref="AL1450">IF($X1450, "", INDEX(白話字韻母八聲調資料表, $AE1450, $AJ1450))</f>
        <v>#REF!</v>
      </c>
      <c r="AM1450" s="298"/>
      <c r="AN1450" s="362" t="e" cm="1">
        <f t="array" ref="AN1450">IF($W1450, "", INDEX(聲母資料表, $AA1450, AN$5))</f>
        <v>#REF!</v>
      </c>
      <c r="AO1450" s="367" t="e" cm="1">
        <f t="array" ref="AO1450">IF($X1450, "", INDEX(韻母資料表, $AD1450, AO$5))</f>
        <v>#REF!</v>
      </c>
      <c r="AP1450" s="362" t="e" cm="1">
        <f t="array" ref="AP1450">IF($X1450, "", INDEX(台羅韻母八聲調資料表, $AE1450, $F1450))</f>
        <v>#REF!</v>
      </c>
      <c r="AQ1450" s="298"/>
      <c r="AR1450" s="302" t="e">
        <f t="array" ref="AR1450">IF($W1450, "", INDEX(聲母資料表, $AA1450, $AR$5))</f>
        <v>#REF!</v>
      </c>
      <c r="AS1450" s="303" t="e">
        <f t="array" ref="AS1450">IF($X1450, "", INDEX(韻母資料表, $AD1450, $AS$5))</f>
        <v>#REF!</v>
      </c>
      <c r="AT1450" s="302" t="e">
        <f t="array" ref="AT1450">IF($X1450, "", INDEX(閩拼韻母八聲調資料表, $AE1450, $AJ1450))</f>
        <v>#REF!</v>
      </c>
      <c r="AV1450" s="301" t="b">
        <f t="shared" si="575"/>
        <v>0</v>
      </c>
      <c r="AW1450" s="301" t="str">
        <f>IF( $AV1450, IFERROR( IF(MATCH( $E1450, 顎音化聲母!$H$9:$H$37, 0), TRUE, FALSE), FALSE), "")</f>
        <v/>
      </c>
      <c r="AX1450" s="301" t="str">
        <f t="array" ref="AX1450">IF( AND($AV1450, $AW1450), INDEX(顎音化聲母資料表, MATCH( $D1450 &amp; $E1450, 顎音化聲母!$L$5:$L$136, 0), 3), "")</f>
        <v/>
      </c>
      <c r="AY1450" s="301" t="e">
        <f t="shared" si="574"/>
        <v>#REF!</v>
      </c>
      <c r="AZ1450" s="362" t="e">
        <f t="array" ref="AZ1450">IF($AY1450="", "", IF( $AX1450&lt;&gt;"", $AX1450,INDEX(聲母資料表, $AY1450, $AZ$5)))</f>
        <v>#REF!</v>
      </c>
      <c r="BA1450" s="362" t="e">
        <f t="array" ref="BA1450">IF($X1450, "", INDEX(方音八音反切資料表, $AE1450, $AJ1450))</f>
        <v>#REF!</v>
      </c>
    </row>
    <row r="1451" spans="2:53">
      <c r="B1451" s="307">
        <f t="shared" si="556"/>
        <v>1444</v>
      </c>
      <c r="C1451" s="404" t="e">
        <f>MID(#REF!, B1451, 1)</f>
        <v>#REF!</v>
      </c>
      <c r="D1451" s="312"/>
      <c r="E1451" s="312"/>
      <c r="F1451" s="296"/>
      <c r="G1451" s="418" t="e">
        <f t="shared" si="557"/>
        <v>#REF!</v>
      </c>
      <c r="H1451" s="269" t="e" cm="1">
        <f t="array" ref="H1451">IF( OR($U1451, NOT($V1451), $X1451), "",  $AF1451 &amp; INDEX(中文數值資料表, $AJ1451, 2) &amp; $AC1451)</f>
        <v>#REF!</v>
      </c>
      <c r="I1451" s="332" t="e">
        <f t="shared" si="558"/>
        <v>#REF!</v>
      </c>
      <c r="J1451" s="333" t="e">
        <f t="shared" si="559"/>
        <v>#REF!</v>
      </c>
      <c r="K1451" s="334" t="e">
        <f t="shared" si="560"/>
        <v>#REF!</v>
      </c>
      <c r="L1451" s="335" t="e">
        <f t="shared" si="561"/>
        <v>#REF!</v>
      </c>
      <c r="M1451" s="270" t="e">
        <f t="shared" ca="1" si="562"/>
        <v>#REF!</v>
      </c>
      <c r="N1451" s="270" t="e">
        <f t="shared" ca="1" si="563"/>
        <v>#REF!</v>
      </c>
      <c r="O1451" s="270" t="e">
        <f t="shared" ca="1" si="564"/>
        <v>#REF!</v>
      </c>
      <c r="P1451" s="270" t="e">
        <f t="shared" ca="1" si="579"/>
        <v>#REF!</v>
      </c>
      <c r="Q1451" s="270" t="e">
        <f t="shared" ca="1" si="579"/>
        <v>#REF!</v>
      </c>
      <c r="R1451" s="271" t="e">
        <f t="shared" ca="1" si="565"/>
        <v>#REF!</v>
      </c>
      <c r="S1451" s="271" t="e">
        <f t="shared" ca="1" si="566"/>
        <v>#REF!</v>
      </c>
      <c r="T1451" s="244"/>
      <c r="U1451" s="272" t="b">
        <f t="shared" si="567"/>
        <v>0</v>
      </c>
      <c r="V1451" s="272" t="e">
        <f t="shared" si="568"/>
        <v>#REF!</v>
      </c>
      <c r="W1451" s="272" t="e">
        <f t="shared" si="576"/>
        <v>#REF!</v>
      </c>
      <c r="X1451" s="272" t="e">
        <f t="shared" si="569"/>
        <v>#REF!</v>
      </c>
      <c r="Y1451" s="272" t="e">
        <f t="shared" si="570"/>
        <v>#REF!</v>
      </c>
      <c r="Z1451" s="298"/>
      <c r="AA1451" s="305" t="e">
        <f t="shared" si="571"/>
        <v>#REF!</v>
      </c>
      <c r="AB1451" s="301" t="e" cm="1">
        <f t="array" ref="AB1451">IF( $AA1451="", "", INDEX(聲母資料表, $AA1451, AB$5))</f>
        <v>#REF!</v>
      </c>
      <c r="AC1451" s="301" t="e" cm="1">
        <f t="array" ref="AC1451">IF( $AA1451="", "", INDEX(聲母資料表, $AA1451, AC$5))</f>
        <v>#REF!</v>
      </c>
      <c r="AD1451" s="305" t="e">
        <f t="shared" si="572"/>
        <v>#REF!</v>
      </c>
      <c r="AE1451" s="301" t="e" cm="1">
        <f t="array" ref="AE1451">IF( $X1451, "", INDEX(韻母資料表, AD1451, AE$5))</f>
        <v>#REF!</v>
      </c>
      <c r="AF1451" s="301" t="e" cm="1">
        <f t="array" ref="AF1451">IF( $X1451, "", INDEX(韻母資料表, AE1451, AF$5))</f>
        <v>#REF!</v>
      </c>
      <c r="AG1451" s="298"/>
      <c r="AH1451" s="301" t="e">
        <f t="array" ref="AH1451">IF( $X1451, "", IF( INDEX(韻母資料表, AD1451, $AH$5) = "入聲", TRUE, FALSE) )</f>
        <v>#REF!</v>
      </c>
      <c r="AI1451" s="302" t="e">
        <f t="shared" si="573"/>
        <v>#REF!</v>
      </c>
      <c r="AJ1451" s="302" t="e">
        <f t="shared" si="577"/>
        <v>#REF!</v>
      </c>
      <c r="AK1451" s="362" t="e">
        <f t="array" ref="AK1451">IF( $X1451, "", INDEX(韻母資料表, $AD1451, $AK$5))</f>
        <v>#REF!</v>
      </c>
      <c r="AL1451" s="362" t="e">
        <f t="array" ref="AL1451">IF($X1451, "", INDEX(白話字韻母八聲調資料表, $AE1451, $AJ1451))</f>
        <v>#REF!</v>
      </c>
      <c r="AM1451" s="298"/>
      <c r="AN1451" s="362" t="e" cm="1">
        <f t="array" ref="AN1451">IF($W1451, "", INDEX(聲母資料表, $AA1451, AN$5))</f>
        <v>#REF!</v>
      </c>
      <c r="AO1451" s="367" t="e" cm="1">
        <f t="array" ref="AO1451">IF($X1451, "", INDEX(韻母資料表, $AD1451, AO$5))</f>
        <v>#REF!</v>
      </c>
      <c r="AP1451" s="362" t="e" cm="1">
        <f t="array" ref="AP1451">IF($X1451, "", INDEX(台羅韻母八聲調資料表, $AE1451, $F1451))</f>
        <v>#REF!</v>
      </c>
      <c r="AQ1451" s="298"/>
      <c r="AR1451" s="302" t="e">
        <f t="array" ref="AR1451">IF($W1451, "", INDEX(聲母資料表, $AA1451, $AR$5))</f>
        <v>#REF!</v>
      </c>
      <c r="AS1451" s="303" t="e">
        <f t="array" ref="AS1451">IF($X1451, "", INDEX(韻母資料表, $AD1451, $AS$5))</f>
        <v>#REF!</v>
      </c>
      <c r="AT1451" s="302" t="e">
        <f t="array" ref="AT1451">IF($X1451, "", INDEX(閩拼韻母八聲調資料表, $AE1451, $AJ1451))</f>
        <v>#REF!</v>
      </c>
      <c r="AV1451" s="301" t="b">
        <f t="shared" si="575"/>
        <v>0</v>
      </c>
      <c r="AW1451" s="301" t="str">
        <f>IF( $AV1451, IFERROR( IF(MATCH( $E1451, 顎音化聲母!$H$9:$H$37, 0), TRUE, FALSE), FALSE), "")</f>
        <v/>
      </c>
      <c r="AX1451" s="301" t="str">
        <f t="array" ref="AX1451">IF( AND($AV1451, $AW1451), INDEX(顎音化聲母資料表, MATCH( $D1451 &amp; $E1451, 顎音化聲母!$L$5:$L$136, 0), 3), "")</f>
        <v/>
      </c>
      <c r="AY1451" s="301" t="e">
        <f t="shared" si="574"/>
        <v>#REF!</v>
      </c>
      <c r="AZ1451" s="362" t="e">
        <f t="array" ref="AZ1451">IF($AY1451="", "", IF( $AX1451&lt;&gt;"", $AX1451,INDEX(聲母資料表, $AY1451, $AZ$5)))</f>
        <v>#REF!</v>
      </c>
      <c r="BA1451" s="362" t="e">
        <f t="array" ref="BA1451">IF($X1451, "", INDEX(方音八音反切資料表, $AE1451, $AJ1451))</f>
        <v>#REF!</v>
      </c>
    </row>
    <row r="1452" spans="2:53">
      <c r="B1452" s="307">
        <f t="shared" si="556"/>
        <v>1445</v>
      </c>
      <c r="C1452" s="404" t="e">
        <f>MID(#REF!, B1452, 1)</f>
        <v>#REF!</v>
      </c>
      <c r="D1452" s="312"/>
      <c r="E1452" s="312"/>
      <c r="F1452" s="296"/>
      <c r="G1452" s="418" t="e">
        <f t="shared" si="557"/>
        <v>#REF!</v>
      </c>
      <c r="H1452" s="269" t="e" cm="1">
        <f t="array" ref="H1452">IF( OR($U1452, NOT($V1452), $X1452), "",  $AF1452 &amp; INDEX(中文數值資料表, $AJ1452, 2) &amp; $AC1452)</f>
        <v>#REF!</v>
      </c>
      <c r="I1452" s="332" t="e">
        <f t="shared" si="558"/>
        <v>#REF!</v>
      </c>
      <c r="J1452" s="333" t="e">
        <f t="shared" si="559"/>
        <v>#REF!</v>
      </c>
      <c r="K1452" s="334" t="e">
        <f t="shared" si="560"/>
        <v>#REF!</v>
      </c>
      <c r="L1452" s="335" t="e">
        <f t="shared" si="561"/>
        <v>#REF!</v>
      </c>
      <c r="M1452" s="270" t="e">
        <f t="shared" ca="1" si="562"/>
        <v>#REF!</v>
      </c>
      <c r="N1452" s="270" t="e">
        <f t="shared" ca="1" si="563"/>
        <v>#REF!</v>
      </c>
      <c r="O1452" s="270" t="e">
        <f t="shared" ca="1" si="564"/>
        <v>#REF!</v>
      </c>
      <c r="P1452" s="270" t="e">
        <f t="shared" ca="1" si="579"/>
        <v>#REF!</v>
      </c>
      <c r="Q1452" s="270" t="e">
        <f t="shared" ca="1" si="579"/>
        <v>#REF!</v>
      </c>
      <c r="R1452" s="271" t="e">
        <f t="shared" ca="1" si="565"/>
        <v>#REF!</v>
      </c>
      <c r="S1452" s="271" t="e">
        <f t="shared" ca="1" si="566"/>
        <v>#REF!</v>
      </c>
      <c r="T1452" s="244"/>
      <c r="U1452" s="272" t="b">
        <f t="shared" si="567"/>
        <v>0</v>
      </c>
      <c r="V1452" s="272" t="e">
        <f t="shared" si="568"/>
        <v>#REF!</v>
      </c>
      <c r="W1452" s="272" t="e">
        <f t="shared" si="576"/>
        <v>#REF!</v>
      </c>
      <c r="X1452" s="272" t="e">
        <f t="shared" si="569"/>
        <v>#REF!</v>
      </c>
      <c r="Y1452" s="272" t="e">
        <f t="shared" si="570"/>
        <v>#REF!</v>
      </c>
      <c r="Z1452" s="298"/>
      <c r="AA1452" s="305" t="e">
        <f t="shared" si="571"/>
        <v>#REF!</v>
      </c>
      <c r="AB1452" s="301" t="e" cm="1">
        <f t="array" ref="AB1452">IF( $AA1452="", "", INDEX(聲母資料表, $AA1452, AB$5))</f>
        <v>#REF!</v>
      </c>
      <c r="AC1452" s="301" t="e" cm="1">
        <f t="array" ref="AC1452">IF( $AA1452="", "", INDEX(聲母資料表, $AA1452, AC$5))</f>
        <v>#REF!</v>
      </c>
      <c r="AD1452" s="305" t="e">
        <f t="shared" si="572"/>
        <v>#REF!</v>
      </c>
      <c r="AE1452" s="301" t="e" cm="1">
        <f t="array" ref="AE1452">IF( $X1452, "", INDEX(韻母資料表, AD1452, AE$5))</f>
        <v>#REF!</v>
      </c>
      <c r="AF1452" s="301" t="e" cm="1">
        <f t="array" ref="AF1452">IF( $X1452, "", INDEX(韻母資料表, AE1452, AF$5))</f>
        <v>#REF!</v>
      </c>
      <c r="AG1452" s="298"/>
      <c r="AH1452" s="301" t="e">
        <f t="array" ref="AH1452">IF( $X1452, "", IF( INDEX(韻母資料表, AD1452, $AH$5) = "入聲", TRUE, FALSE) )</f>
        <v>#REF!</v>
      </c>
      <c r="AI1452" s="302" t="e">
        <f t="shared" si="573"/>
        <v>#REF!</v>
      </c>
      <c r="AJ1452" s="302" t="e">
        <f t="shared" si="577"/>
        <v>#REF!</v>
      </c>
      <c r="AK1452" s="362" t="e">
        <f t="array" ref="AK1452">IF( $X1452, "", INDEX(韻母資料表, $AD1452, $AK$5))</f>
        <v>#REF!</v>
      </c>
      <c r="AL1452" s="362" t="e">
        <f t="array" ref="AL1452">IF($X1452, "", INDEX(白話字韻母八聲調資料表, $AE1452, $AJ1452))</f>
        <v>#REF!</v>
      </c>
      <c r="AM1452" s="298"/>
      <c r="AN1452" s="362" t="e" cm="1">
        <f t="array" ref="AN1452">IF($W1452, "", INDEX(聲母資料表, $AA1452, AN$5))</f>
        <v>#REF!</v>
      </c>
      <c r="AO1452" s="367" t="e" cm="1">
        <f t="array" ref="AO1452">IF($X1452, "", INDEX(韻母資料表, $AD1452, AO$5))</f>
        <v>#REF!</v>
      </c>
      <c r="AP1452" s="362" t="e" cm="1">
        <f t="array" ref="AP1452">IF($X1452, "", INDEX(台羅韻母八聲調資料表, $AE1452, $F1452))</f>
        <v>#REF!</v>
      </c>
      <c r="AQ1452" s="298"/>
      <c r="AR1452" s="302" t="e">
        <f t="array" ref="AR1452">IF($W1452, "", INDEX(聲母資料表, $AA1452, $AR$5))</f>
        <v>#REF!</v>
      </c>
      <c r="AS1452" s="303" t="e">
        <f t="array" ref="AS1452">IF($X1452, "", INDEX(韻母資料表, $AD1452, $AS$5))</f>
        <v>#REF!</v>
      </c>
      <c r="AT1452" s="302" t="e">
        <f t="array" ref="AT1452">IF($X1452, "", INDEX(閩拼韻母八聲調資料表, $AE1452, $AJ1452))</f>
        <v>#REF!</v>
      </c>
      <c r="AV1452" s="301" t="b">
        <f t="shared" si="575"/>
        <v>0</v>
      </c>
      <c r="AW1452" s="301" t="str">
        <f>IF( $AV1452, IFERROR( IF(MATCH( $E1452, 顎音化聲母!$H$9:$H$37, 0), TRUE, FALSE), FALSE), "")</f>
        <v/>
      </c>
      <c r="AX1452" s="301" t="str">
        <f t="array" ref="AX1452">IF( AND($AV1452, $AW1452), INDEX(顎音化聲母資料表, MATCH( $D1452 &amp; $E1452, 顎音化聲母!$L$5:$L$136, 0), 3), "")</f>
        <v/>
      </c>
      <c r="AY1452" s="301" t="e">
        <f t="shared" si="574"/>
        <v>#REF!</v>
      </c>
      <c r="AZ1452" s="362" t="e">
        <f t="array" ref="AZ1452">IF($AY1452="", "", IF( $AX1452&lt;&gt;"", $AX1452,INDEX(聲母資料表, $AY1452, $AZ$5)))</f>
        <v>#REF!</v>
      </c>
      <c r="BA1452" s="362" t="e">
        <f t="array" ref="BA1452">IF($X1452, "", INDEX(方音八音反切資料表, $AE1452, $AJ1452))</f>
        <v>#REF!</v>
      </c>
    </row>
    <row r="1453" spans="2:53">
      <c r="B1453" s="307">
        <f t="shared" si="556"/>
        <v>1446</v>
      </c>
      <c r="C1453" s="404" t="e">
        <f>MID(#REF!, B1453, 1)</f>
        <v>#REF!</v>
      </c>
      <c r="D1453" s="312"/>
      <c r="E1453" s="312"/>
      <c r="F1453" s="296"/>
      <c r="G1453" s="418" t="e">
        <f t="shared" si="557"/>
        <v>#REF!</v>
      </c>
      <c r="H1453" s="269" t="e" cm="1">
        <f t="array" ref="H1453">IF( OR($U1453, NOT($V1453), $X1453), "",  $AF1453 &amp; INDEX(中文數值資料表, $AJ1453, 2) &amp; $AC1453)</f>
        <v>#REF!</v>
      </c>
      <c r="I1453" s="332" t="e">
        <f t="shared" si="558"/>
        <v>#REF!</v>
      </c>
      <c r="J1453" s="333" t="e">
        <f t="shared" si="559"/>
        <v>#REF!</v>
      </c>
      <c r="K1453" s="334" t="e">
        <f t="shared" si="560"/>
        <v>#REF!</v>
      </c>
      <c r="L1453" s="335" t="e">
        <f t="shared" si="561"/>
        <v>#REF!</v>
      </c>
      <c r="M1453" s="270" t="e">
        <f t="shared" ca="1" si="562"/>
        <v>#REF!</v>
      </c>
      <c r="N1453" s="270" t="e">
        <f t="shared" ca="1" si="563"/>
        <v>#REF!</v>
      </c>
      <c r="O1453" s="270" t="e">
        <f t="shared" ca="1" si="564"/>
        <v>#REF!</v>
      </c>
      <c r="P1453" s="270" t="e">
        <f t="shared" ca="1" si="579"/>
        <v>#REF!</v>
      </c>
      <c r="Q1453" s="270" t="e">
        <f t="shared" ca="1" si="579"/>
        <v>#REF!</v>
      </c>
      <c r="R1453" s="271" t="e">
        <f t="shared" ca="1" si="565"/>
        <v>#REF!</v>
      </c>
      <c r="S1453" s="271" t="e">
        <f t="shared" ca="1" si="566"/>
        <v>#REF!</v>
      </c>
      <c r="T1453" s="244"/>
      <c r="U1453" s="272" t="b">
        <f t="shared" si="567"/>
        <v>0</v>
      </c>
      <c r="V1453" s="272" t="e">
        <f t="shared" si="568"/>
        <v>#REF!</v>
      </c>
      <c r="W1453" s="272" t="e">
        <f t="shared" si="576"/>
        <v>#REF!</v>
      </c>
      <c r="X1453" s="272" t="e">
        <f t="shared" si="569"/>
        <v>#REF!</v>
      </c>
      <c r="Y1453" s="272" t="e">
        <f t="shared" si="570"/>
        <v>#REF!</v>
      </c>
      <c r="Z1453" s="298"/>
      <c r="AA1453" s="305" t="e">
        <f t="shared" si="571"/>
        <v>#REF!</v>
      </c>
      <c r="AB1453" s="301" t="e" cm="1">
        <f t="array" ref="AB1453">IF( $AA1453="", "", INDEX(聲母資料表, $AA1453, AB$5))</f>
        <v>#REF!</v>
      </c>
      <c r="AC1453" s="301" t="e" cm="1">
        <f t="array" ref="AC1453">IF( $AA1453="", "", INDEX(聲母資料表, $AA1453, AC$5))</f>
        <v>#REF!</v>
      </c>
      <c r="AD1453" s="305" t="e">
        <f t="shared" si="572"/>
        <v>#REF!</v>
      </c>
      <c r="AE1453" s="301" t="e" cm="1">
        <f t="array" ref="AE1453">IF( $X1453, "", INDEX(韻母資料表, AD1453, AE$5))</f>
        <v>#REF!</v>
      </c>
      <c r="AF1453" s="301" t="e" cm="1">
        <f t="array" ref="AF1453">IF( $X1453, "", INDEX(韻母資料表, AE1453, AF$5))</f>
        <v>#REF!</v>
      </c>
      <c r="AG1453" s="298"/>
      <c r="AH1453" s="301" t="e">
        <f t="array" ref="AH1453">IF( $X1453, "", IF( INDEX(韻母資料表, AD1453, $AH$5) = "入聲", TRUE, FALSE) )</f>
        <v>#REF!</v>
      </c>
      <c r="AI1453" s="302" t="e">
        <f t="shared" si="573"/>
        <v>#REF!</v>
      </c>
      <c r="AJ1453" s="302" t="e">
        <f t="shared" si="577"/>
        <v>#REF!</v>
      </c>
      <c r="AK1453" s="362" t="e">
        <f t="array" ref="AK1453">IF( $X1453, "", INDEX(韻母資料表, $AD1453, $AK$5))</f>
        <v>#REF!</v>
      </c>
      <c r="AL1453" s="362" t="e">
        <f t="array" ref="AL1453">IF($X1453, "", INDEX(白話字韻母八聲調資料表, $AE1453, $AJ1453))</f>
        <v>#REF!</v>
      </c>
      <c r="AM1453" s="298"/>
      <c r="AN1453" s="362" t="e" cm="1">
        <f t="array" ref="AN1453">IF($W1453, "", INDEX(聲母資料表, $AA1453, AN$5))</f>
        <v>#REF!</v>
      </c>
      <c r="AO1453" s="367" t="e" cm="1">
        <f t="array" ref="AO1453">IF($X1453, "", INDEX(韻母資料表, $AD1453, AO$5))</f>
        <v>#REF!</v>
      </c>
      <c r="AP1453" s="362" t="e" cm="1">
        <f t="array" ref="AP1453">IF($X1453, "", INDEX(台羅韻母八聲調資料表, $AE1453, $F1453))</f>
        <v>#REF!</v>
      </c>
      <c r="AQ1453" s="298"/>
      <c r="AR1453" s="302" t="e">
        <f t="array" ref="AR1453">IF($W1453, "", INDEX(聲母資料表, $AA1453, $AR$5))</f>
        <v>#REF!</v>
      </c>
      <c r="AS1453" s="303" t="e">
        <f t="array" ref="AS1453">IF($X1453, "", INDEX(韻母資料表, $AD1453, $AS$5))</f>
        <v>#REF!</v>
      </c>
      <c r="AT1453" s="302" t="e">
        <f t="array" ref="AT1453">IF($X1453, "", INDEX(閩拼韻母八聲調資料表, $AE1453, $AJ1453))</f>
        <v>#REF!</v>
      </c>
      <c r="AV1453" s="301" t="b">
        <f t="shared" si="575"/>
        <v>0</v>
      </c>
      <c r="AW1453" s="301" t="str">
        <f>IF( $AV1453, IFERROR( IF(MATCH( $E1453, 顎音化聲母!$H$9:$H$37, 0), TRUE, FALSE), FALSE), "")</f>
        <v/>
      </c>
      <c r="AX1453" s="301" t="str">
        <f t="array" ref="AX1453">IF( AND($AV1453, $AW1453), INDEX(顎音化聲母資料表, MATCH( $D1453 &amp; $E1453, 顎音化聲母!$L$5:$L$136, 0), 3), "")</f>
        <v/>
      </c>
      <c r="AY1453" s="301" t="e">
        <f t="shared" si="574"/>
        <v>#REF!</v>
      </c>
      <c r="AZ1453" s="362" t="e">
        <f t="array" ref="AZ1453">IF($AY1453="", "", IF( $AX1453&lt;&gt;"", $AX1453,INDEX(聲母資料表, $AY1453, $AZ$5)))</f>
        <v>#REF!</v>
      </c>
      <c r="BA1453" s="362" t="e">
        <f t="array" ref="BA1453">IF($X1453, "", INDEX(方音八音反切資料表, $AE1453, $AJ1453))</f>
        <v>#REF!</v>
      </c>
    </row>
    <row r="1454" spans="2:53">
      <c r="B1454" s="307">
        <f t="shared" si="556"/>
        <v>1447</v>
      </c>
      <c r="C1454" s="404" t="e">
        <f>MID(#REF!, B1454, 1)</f>
        <v>#REF!</v>
      </c>
      <c r="D1454" s="312"/>
      <c r="E1454" s="312"/>
      <c r="F1454" s="296"/>
      <c r="G1454" s="418" t="e">
        <f t="shared" si="557"/>
        <v>#REF!</v>
      </c>
      <c r="H1454" s="269" t="e" cm="1">
        <f t="array" ref="H1454">IF( OR($U1454, NOT($V1454), $X1454), "",  $AF1454 &amp; INDEX(中文數值資料表, $AJ1454, 2) &amp; $AC1454)</f>
        <v>#REF!</v>
      </c>
      <c r="I1454" s="332" t="e">
        <f t="shared" si="558"/>
        <v>#REF!</v>
      </c>
      <c r="J1454" s="333" t="e">
        <f t="shared" si="559"/>
        <v>#REF!</v>
      </c>
      <c r="K1454" s="334" t="e">
        <f t="shared" si="560"/>
        <v>#REF!</v>
      </c>
      <c r="L1454" s="335" t="e">
        <f t="shared" si="561"/>
        <v>#REF!</v>
      </c>
      <c r="M1454" s="270" t="e">
        <f t="shared" ca="1" si="562"/>
        <v>#REF!</v>
      </c>
      <c r="N1454" s="270" t="e">
        <f t="shared" ca="1" si="563"/>
        <v>#REF!</v>
      </c>
      <c r="O1454" s="270" t="e">
        <f t="shared" ca="1" si="564"/>
        <v>#REF!</v>
      </c>
      <c r="P1454" s="270" t="e">
        <f t="shared" ca="1" si="579"/>
        <v>#REF!</v>
      </c>
      <c r="Q1454" s="270" t="e">
        <f t="shared" ca="1" si="579"/>
        <v>#REF!</v>
      </c>
      <c r="R1454" s="271" t="e">
        <f t="shared" ca="1" si="565"/>
        <v>#REF!</v>
      </c>
      <c r="S1454" s="271" t="e">
        <f t="shared" ca="1" si="566"/>
        <v>#REF!</v>
      </c>
      <c r="T1454" s="244"/>
      <c r="U1454" s="272" t="b">
        <f t="shared" si="567"/>
        <v>0</v>
      </c>
      <c r="V1454" s="272" t="e">
        <f t="shared" si="568"/>
        <v>#REF!</v>
      </c>
      <c r="W1454" s="272" t="e">
        <f t="shared" si="576"/>
        <v>#REF!</v>
      </c>
      <c r="X1454" s="272" t="e">
        <f t="shared" si="569"/>
        <v>#REF!</v>
      </c>
      <c r="Y1454" s="272" t="e">
        <f t="shared" si="570"/>
        <v>#REF!</v>
      </c>
      <c r="Z1454" s="298"/>
      <c r="AA1454" s="305" t="e">
        <f t="shared" si="571"/>
        <v>#REF!</v>
      </c>
      <c r="AB1454" s="301" t="e" cm="1">
        <f t="array" ref="AB1454">IF( $AA1454="", "", INDEX(聲母資料表, $AA1454, AB$5))</f>
        <v>#REF!</v>
      </c>
      <c r="AC1454" s="301" t="e" cm="1">
        <f t="array" ref="AC1454">IF( $AA1454="", "", INDEX(聲母資料表, $AA1454, AC$5))</f>
        <v>#REF!</v>
      </c>
      <c r="AD1454" s="305" t="e">
        <f t="shared" si="572"/>
        <v>#REF!</v>
      </c>
      <c r="AE1454" s="301" t="e" cm="1">
        <f t="array" ref="AE1454">IF( $X1454, "", INDEX(韻母資料表, AD1454, AE$5))</f>
        <v>#REF!</v>
      </c>
      <c r="AF1454" s="301" t="e" cm="1">
        <f t="array" ref="AF1454">IF( $X1454, "", INDEX(韻母資料表, AE1454, AF$5))</f>
        <v>#REF!</v>
      </c>
      <c r="AG1454" s="298"/>
      <c r="AH1454" s="301" t="e">
        <f t="array" ref="AH1454">IF( $X1454, "", IF( INDEX(韻母資料表, AD1454, $AH$5) = "入聲", TRUE, FALSE) )</f>
        <v>#REF!</v>
      </c>
      <c r="AI1454" s="302" t="e">
        <f t="shared" si="573"/>
        <v>#REF!</v>
      </c>
      <c r="AJ1454" s="302" t="e">
        <f t="shared" si="577"/>
        <v>#REF!</v>
      </c>
      <c r="AK1454" s="362" t="e">
        <f t="array" ref="AK1454">IF( $X1454, "", INDEX(韻母資料表, $AD1454, $AK$5))</f>
        <v>#REF!</v>
      </c>
      <c r="AL1454" s="362" t="e">
        <f t="array" ref="AL1454">IF($X1454, "", INDEX(白話字韻母八聲調資料表, $AE1454, $AJ1454))</f>
        <v>#REF!</v>
      </c>
      <c r="AM1454" s="298"/>
      <c r="AN1454" s="362" t="e" cm="1">
        <f t="array" ref="AN1454">IF($W1454, "", INDEX(聲母資料表, $AA1454, AN$5))</f>
        <v>#REF!</v>
      </c>
      <c r="AO1454" s="367" t="e" cm="1">
        <f t="array" ref="AO1454">IF($X1454, "", INDEX(韻母資料表, $AD1454, AO$5))</f>
        <v>#REF!</v>
      </c>
      <c r="AP1454" s="362" t="e" cm="1">
        <f t="array" ref="AP1454">IF($X1454, "", INDEX(台羅韻母八聲調資料表, $AE1454, $F1454))</f>
        <v>#REF!</v>
      </c>
      <c r="AQ1454" s="298"/>
      <c r="AR1454" s="302" t="e">
        <f t="array" ref="AR1454">IF($W1454, "", INDEX(聲母資料表, $AA1454, $AR$5))</f>
        <v>#REF!</v>
      </c>
      <c r="AS1454" s="303" t="e">
        <f t="array" ref="AS1454">IF($X1454, "", INDEX(韻母資料表, $AD1454, $AS$5))</f>
        <v>#REF!</v>
      </c>
      <c r="AT1454" s="302" t="e">
        <f t="array" ref="AT1454">IF($X1454, "", INDEX(閩拼韻母八聲調資料表, $AE1454, $AJ1454))</f>
        <v>#REF!</v>
      </c>
      <c r="AV1454" s="301" t="b">
        <f t="shared" si="575"/>
        <v>0</v>
      </c>
      <c r="AW1454" s="301" t="str">
        <f>IF( $AV1454, IFERROR( IF(MATCH( $E1454, 顎音化聲母!$H$9:$H$37, 0), TRUE, FALSE), FALSE), "")</f>
        <v/>
      </c>
      <c r="AX1454" s="301" t="str">
        <f t="array" ref="AX1454">IF( AND($AV1454, $AW1454), INDEX(顎音化聲母資料表, MATCH( $D1454 &amp; $E1454, 顎音化聲母!$L$5:$L$136, 0), 3), "")</f>
        <v/>
      </c>
      <c r="AY1454" s="301" t="e">
        <f t="shared" si="574"/>
        <v>#REF!</v>
      </c>
      <c r="AZ1454" s="362" t="e">
        <f t="array" ref="AZ1454">IF($AY1454="", "", IF( $AX1454&lt;&gt;"", $AX1454,INDEX(聲母資料表, $AY1454, $AZ$5)))</f>
        <v>#REF!</v>
      </c>
      <c r="BA1454" s="362" t="e">
        <f t="array" ref="BA1454">IF($X1454, "", INDEX(方音八音反切資料表, $AE1454, $AJ1454))</f>
        <v>#REF!</v>
      </c>
    </row>
    <row r="1455" spans="2:53">
      <c r="B1455" s="307">
        <f t="shared" si="556"/>
        <v>1448</v>
      </c>
      <c r="C1455" s="404" t="e">
        <f>MID(#REF!, B1455, 1)</f>
        <v>#REF!</v>
      </c>
      <c r="D1455" s="312"/>
      <c r="E1455" s="312"/>
      <c r="F1455" s="296"/>
      <c r="G1455" s="418" t="e">
        <f t="shared" si="557"/>
        <v>#REF!</v>
      </c>
      <c r="H1455" s="269" t="e" cm="1">
        <f t="array" ref="H1455">IF( OR($U1455, NOT($V1455), $X1455), "",  $AF1455 &amp; INDEX(中文數值資料表, $AJ1455, 2) &amp; $AC1455)</f>
        <v>#REF!</v>
      </c>
      <c r="I1455" s="332" t="e">
        <f t="shared" si="558"/>
        <v>#REF!</v>
      </c>
      <c r="J1455" s="333" t="e">
        <f t="shared" si="559"/>
        <v>#REF!</v>
      </c>
      <c r="K1455" s="334" t="e">
        <f t="shared" si="560"/>
        <v>#REF!</v>
      </c>
      <c r="L1455" s="335" t="e">
        <f t="shared" si="561"/>
        <v>#REF!</v>
      </c>
      <c r="M1455" s="270" t="e">
        <f t="shared" ca="1" si="562"/>
        <v>#REF!</v>
      </c>
      <c r="N1455" s="270" t="e">
        <f t="shared" ca="1" si="563"/>
        <v>#REF!</v>
      </c>
      <c r="O1455" s="270" t="e">
        <f t="shared" ca="1" si="564"/>
        <v>#REF!</v>
      </c>
      <c r="P1455" s="270" t="e">
        <f t="shared" ca="1" si="579"/>
        <v>#REF!</v>
      </c>
      <c r="Q1455" s="270" t="e">
        <f t="shared" ca="1" si="579"/>
        <v>#REF!</v>
      </c>
      <c r="R1455" s="271" t="e">
        <f t="shared" ca="1" si="565"/>
        <v>#REF!</v>
      </c>
      <c r="S1455" s="271" t="e">
        <f t="shared" ca="1" si="566"/>
        <v>#REF!</v>
      </c>
      <c r="T1455" s="244"/>
      <c r="U1455" s="272" t="b">
        <f t="shared" si="567"/>
        <v>0</v>
      </c>
      <c r="V1455" s="272" t="e">
        <f t="shared" si="568"/>
        <v>#REF!</v>
      </c>
      <c r="W1455" s="272" t="e">
        <f t="shared" si="576"/>
        <v>#REF!</v>
      </c>
      <c r="X1455" s="272" t="e">
        <f t="shared" si="569"/>
        <v>#REF!</v>
      </c>
      <c r="Y1455" s="272" t="e">
        <f t="shared" si="570"/>
        <v>#REF!</v>
      </c>
      <c r="Z1455" s="298"/>
      <c r="AA1455" s="305" t="e">
        <f t="shared" si="571"/>
        <v>#REF!</v>
      </c>
      <c r="AB1455" s="301" t="e" cm="1">
        <f t="array" ref="AB1455">IF( $AA1455="", "", INDEX(聲母資料表, $AA1455, AB$5))</f>
        <v>#REF!</v>
      </c>
      <c r="AC1455" s="301" t="e" cm="1">
        <f t="array" ref="AC1455">IF( $AA1455="", "", INDEX(聲母資料表, $AA1455, AC$5))</f>
        <v>#REF!</v>
      </c>
      <c r="AD1455" s="305" t="e">
        <f t="shared" si="572"/>
        <v>#REF!</v>
      </c>
      <c r="AE1455" s="301" t="e" cm="1">
        <f t="array" ref="AE1455">IF( $X1455, "", INDEX(韻母資料表, AD1455, AE$5))</f>
        <v>#REF!</v>
      </c>
      <c r="AF1455" s="301" t="e" cm="1">
        <f t="array" ref="AF1455">IF( $X1455, "", INDEX(韻母資料表, AE1455, AF$5))</f>
        <v>#REF!</v>
      </c>
      <c r="AG1455" s="298"/>
      <c r="AH1455" s="301" t="e">
        <f t="array" ref="AH1455">IF( $X1455, "", IF( INDEX(韻母資料表, AD1455, $AH$5) = "入聲", TRUE, FALSE) )</f>
        <v>#REF!</v>
      </c>
      <c r="AI1455" s="302" t="e">
        <f t="shared" si="573"/>
        <v>#REF!</v>
      </c>
      <c r="AJ1455" s="302" t="e">
        <f t="shared" si="577"/>
        <v>#REF!</v>
      </c>
      <c r="AK1455" s="362" t="e">
        <f t="array" ref="AK1455">IF( $X1455, "", INDEX(韻母資料表, $AD1455, $AK$5))</f>
        <v>#REF!</v>
      </c>
      <c r="AL1455" s="362" t="e">
        <f t="array" ref="AL1455">IF($X1455, "", INDEX(白話字韻母八聲調資料表, $AE1455, $AJ1455))</f>
        <v>#REF!</v>
      </c>
      <c r="AM1455" s="298"/>
      <c r="AN1455" s="362" t="e" cm="1">
        <f t="array" ref="AN1455">IF($W1455, "", INDEX(聲母資料表, $AA1455, AN$5))</f>
        <v>#REF!</v>
      </c>
      <c r="AO1455" s="367" t="e" cm="1">
        <f t="array" ref="AO1455">IF($X1455, "", INDEX(韻母資料表, $AD1455, AO$5))</f>
        <v>#REF!</v>
      </c>
      <c r="AP1455" s="362" t="e" cm="1">
        <f t="array" ref="AP1455">IF($X1455, "", INDEX(台羅韻母八聲調資料表, $AE1455, $F1455))</f>
        <v>#REF!</v>
      </c>
      <c r="AQ1455" s="298"/>
      <c r="AR1455" s="302" t="e">
        <f t="array" ref="AR1455">IF($W1455, "", INDEX(聲母資料表, $AA1455, $AR$5))</f>
        <v>#REF!</v>
      </c>
      <c r="AS1455" s="303" t="e">
        <f t="array" ref="AS1455">IF($X1455, "", INDEX(韻母資料表, $AD1455, $AS$5))</f>
        <v>#REF!</v>
      </c>
      <c r="AT1455" s="302" t="e">
        <f t="array" ref="AT1455">IF($X1455, "", INDEX(閩拼韻母八聲調資料表, $AE1455, $AJ1455))</f>
        <v>#REF!</v>
      </c>
      <c r="AV1455" s="301" t="b">
        <f t="shared" si="575"/>
        <v>0</v>
      </c>
      <c r="AW1455" s="301" t="str">
        <f>IF( $AV1455, IFERROR( IF(MATCH( $E1455, 顎音化聲母!$H$9:$H$37, 0), TRUE, FALSE), FALSE), "")</f>
        <v/>
      </c>
      <c r="AX1455" s="301" t="str">
        <f t="array" ref="AX1455">IF( AND($AV1455, $AW1455), INDEX(顎音化聲母資料表, MATCH( $D1455 &amp; $E1455, 顎音化聲母!$L$5:$L$136, 0), 3), "")</f>
        <v/>
      </c>
      <c r="AY1455" s="301" t="e">
        <f t="shared" si="574"/>
        <v>#REF!</v>
      </c>
      <c r="AZ1455" s="362" t="e">
        <f t="array" ref="AZ1455">IF($AY1455="", "", IF( $AX1455&lt;&gt;"", $AX1455,INDEX(聲母資料表, $AY1455, $AZ$5)))</f>
        <v>#REF!</v>
      </c>
      <c r="BA1455" s="362" t="e">
        <f t="array" ref="BA1455">IF($X1455, "", INDEX(方音八音反切資料表, $AE1455, $AJ1455))</f>
        <v>#REF!</v>
      </c>
    </row>
    <row r="1456" spans="2:53">
      <c r="B1456" s="307">
        <f t="shared" si="556"/>
        <v>1449</v>
      </c>
      <c r="C1456" s="404" t="e">
        <f>MID(#REF!, B1456, 1)</f>
        <v>#REF!</v>
      </c>
      <c r="D1456" s="312"/>
      <c r="E1456" s="312"/>
      <c r="F1456" s="296"/>
      <c r="G1456" s="418" t="e">
        <f t="shared" si="557"/>
        <v>#REF!</v>
      </c>
      <c r="H1456" s="269" t="e" cm="1">
        <f t="array" ref="H1456">IF( OR($U1456, NOT($V1456), $X1456), "",  $AF1456 &amp; INDEX(中文數值資料表, $AJ1456, 2) &amp; $AC1456)</f>
        <v>#REF!</v>
      </c>
      <c r="I1456" s="332" t="e">
        <f t="shared" si="558"/>
        <v>#REF!</v>
      </c>
      <c r="J1456" s="333" t="e">
        <f t="shared" si="559"/>
        <v>#REF!</v>
      </c>
      <c r="K1456" s="334" t="e">
        <f t="shared" si="560"/>
        <v>#REF!</v>
      </c>
      <c r="L1456" s="335" t="e">
        <f t="shared" si="561"/>
        <v>#REF!</v>
      </c>
      <c r="M1456" s="270" t="e">
        <f t="shared" ca="1" si="562"/>
        <v>#REF!</v>
      </c>
      <c r="N1456" s="270" t="e">
        <f t="shared" ca="1" si="563"/>
        <v>#REF!</v>
      </c>
      <c r="O1456" s="270" t="e">
        <f t="shared" ca="1" si="564"/>
        <v>#REF!</v>
      </c>
      <c r="P1456" s="270" t="e">
        <f t="shared" ca="1" si="579"/>
        <v>#REF!</v>
      </c>
      <c r="Q1456" s="270" t="e">
        <f t="shared" ca="1" si="579"/>
        <v>#REF!</v>
      </c>
      <c r="R1456" s="271" t="e">
        <f t="shared" ca="1" si="565"/>
        <v>#REF!</v>
      </c>
      <c r="S1456" s="271" t="e">
        <f t="shared" ca="1" si="566"/>
        <v>#REF!</v>
      </c>
      <c r="T1456" s="244"/>
      <c r="U1456" s="272" t="b">
        <f t="shared" si="567"/>
        <v>0</v>
      </c>
      <c r="V1456" s="272" t="e">
        <f t="shared" si="568"/>
        <v>#REF!</v>
      </c>
      <c r="W1456" s="272" t="e">
        <f t="shared" si="576"/>
        <v>#REF!</v>
      </c>
      <c r="X1456" s="272" t="e">
        <f t="shared" si="569"/>
        <v>#REF!</v>
      </c>
      <c r="Y1456" s="272" t="e">
        <f t="shared" si="570"/>
        <v>#REF!</v>
      </c>
      <c r="Z1456" s="298"/>
      <c r="AA1456" s="305" t="e">
        <f t="shared" si="571"/>
        <v>#REF!</v>
      </c>
      <c r="AB1456" s="301" t="e" cm="1">
        <f t="array" ref="AB1456">IF( $AA1456="", "", INDEX(聲母資料表, $AA1456, AB$5))</f>
        <v>#REF!</v>
      </c>
      <c r="AC1456" s="301" t="e" cm="1">
        <f t="array" ref="AC1456">IF( $AA1456="", "", INDEX(聲母資料表, $AA1456, AC$5))</f>
        <v>#REF!</v>
      </c>
      <c r="AD1456" s="305" t="e">
        <f t="shared" si="572"/>
        <v>#REF!</v>
      </c>
      <c r="AE1456" s="301" t="e" cm="1">
        <f t="array" ref="AE1456">IF( $X1456, "", INDEX(韻母資料表, AD1456, AE$5))</f>
        <v>#REF!</v>
      </c>
      <c r="AF1456" s="301" t="e" cm="1">
        <f t="array" ref="AF1456">IF( $X1456, "", INDEX(韻母資料表, AE1456, AF$5))</f>
        <v>#REF!</v>
      </c>
      <c r="AG1456" s="298"/>
      <c r="AH1456" s="301" t="e">
        <f t="array" ref="AH1456">IF( $X1456, "", IF( INDEX(韻母資料表, AD1456, $AH$5) = "入聲", TRUE, FALSE) )</f>
        <v>#REF!</v>
      </c>
      <c r="AI1456" s="302" t="e">
        <f t="shared" si="573"/>
        <v>#REF!</v>
      </c>
      <c r="AJ1456" s="302" t="e">
        <f t="shared" si="577"/>
        <v>#REF!</v>
      </c>
      <c r="AK1456" s="362" t="e">
        <f t="array" ref="AK1456">IF( $X1456, "", INDEX(韻母資料表, $AD1456, $AK$5))</f>
        <v>#REF!</v>
      </c>
      <c r="AL1456" s="362" t="e">
        <f t="array" ref="AL1456">IF($X1456, "", INDEX(白話字韻母八聲調資料表, $AE1456, $AJ1456))</f>
        <v>#REF!</v>
      </c>
      <c r="AM1456" s="298"/>
      <c r="AN1456" s="362" t="e" cm="1">
        <f t="array" ref="AN1456">IF($W1456, "", INDEX(聲母資料表, $AA1456, AN$5))</f>
        <v>#REF!</v>
      </c>
      <c r="AO1456" s="367" t="e" cm="1">
        <f t="array" ref="AO1456">IF($X1456, "", INDEX(韻母資料表, $AD1456, AO$5))</f>
        <v>#REF!</v>
      </c>
      <c r="AP1456" s="362" t="e" cm="1">
        <f t="array" ref="AP1456">IF($X1456, "", INDEX(台羅韻母八聲調資料表, $AE1456, $F1456))</f>
        <v>#REF!</v>
      </c>
      <c r="AQ1456" s="298"/>
      <c r="AR1456" s="302" t="e">
        <f t="array" ref="AR1456">IF($W1456, "", INDEX(聲母資料表, $AA1456, $AR$5))</f>
        <v>#REF!</v>
      </c>
      <c r="AS1456" s="303" t="e">
        <f t="array" ref="AS1456">IF($X1456, "", INDEX(韻母資料表, $AD1456, $AS$5))</f>
        <v>#REF!</v>
      </c>
      <c r="AT1456" s="302" t="e">
        <f t="array" ref="AT1456">IF($X1456, "", INDEX(閩拼韻母八聲調資料表, $AE1456, $AJ1456))</f>
        <v>#REF!</v>
      </c>
      <c r="AV1456" s="301" t="b">
        <f t="shared" si="575"/>
        <v>0</v>
      </c>
      <c r="AW1456" s="301" t="str">
        <f>IF( $AV1456, IFERROR( IF(MATCH( $E1456, 顎音化聲母!$H$9:$H$37, 0), TRUE, FALSE), FALSE), "")</f>
        <v/>
      </c>
      <c r="AX1456" s="301" t="str">
        <f t="array" ref="AX1456">IF( AND($AV1456, $AW1456), INDEX(顎音化聲母資料表, MATCH( $D1456 &amp; $E1456, 顎音化聲母!$L$5:$L$136, 0), 3), "")</f>
        <v/>
      </c>
      <c r="AY1456" s="301" t="e">
        <f t="shared" si="574"/>
        <v>#REF!</v>
      </c>
      <c r="AZ1456" s="362" t="e">
        <f t="array" ref="AZ1456">IF($AY1456="", "", IF( $AX1456&lt;&gt;"", $AX1456,INDEX(聲母資料表, $AY1456, $AZ$5)))</f>
        <v>#REF!</v>
      </c>
      <c r="BA1456" s="362" t="e">
        <f t="array" ref="BA1456">IF($X1456, "", INDEX(方音八音反切資料表, $AE1456, $AJ1456))</f>
        <v>#REF!</v>
      </c>
    </row>
    <row r="1457" spans="2:53">
      <c r="B1457" s="307">
        <f t="shared" si="556"/>
        <v>1450</v>
      </c>
      <c r="C1457" s="404" t="e">
        <f>MID(#REF!, B1457, 1)</f>
        <v>#REF!</v>
      </c>
      <c r="D1457" s="312"/>
      <c r="E1457" s="312"/>
      <c r="F1457" s="296"/>
      <c r="G1457" s="418" t="e">
        <f t="shared" si="557"/>
        <v>#REF!</v>
      </c>
      <c r="H1457" s="269" t="e" cm="1">
        <f t="array" ref="H1457">IF( OR($U1457, NOT($V1457), $X1457), "",  $AF1457 &amp; INDEX(中文數值資料表, $AJ1457, 2) &amp; $AC1457)</f>
        <v>#REF!</v>
      </c>
      <c r="I1457" s="332" t="e">
        <f t="shared" si="558"/>
        <v>#REF!</v>
      </c>
      <c r="J1457" s="333" t="e">
        <f t="shared" si="559"/>
        <v>#REF!</v>
      </c>
      <c r="K1457" s="334" t="e">
        <f t="shared" si="560"/>
        <v>#REF!</v>
      </c>
      <c r="L1457" s="335" t="e">
        <f t="shared" si="561"/>
        <v>#REF!</v>
      </c>
      <c r="M1457" s="270" t="e">
        <f t="shared" ca="1" si="562"/>
        <v>#REF!</v>
      </c>
      <c r="N1457" s="270" t="e">
        <f t="shared" ca="1" si="563"/>
        <v>#REF!</v>
      </c>
      <c r="O1457" s="270" t="e">
        <f t="shared" ca="1" si="564"/>
        <v>#REF!</v>
      </c>
      <c r="P1457" s="270" t="e">
        <f t="shared" ca="1" si="579"/>
        <v>#REF!</v>
      </c>
      <c r="Q1457" s="270" t="e">
        <f t="shared" ca="1" si="579"/>
        <v>#REF!</v>
      </c>
      <c r="R1457" s="271" t="e">
        <f t="shared" ca="1" si="565"/>
        <v>#REF!</v>
      </c>
      <c r="S1457" s="271" t="e">
        <f t="shared" ca="1" si="566"/>
        <v>#REF!</v>
      </c>
      <c r="T1457" s="244"/>
      <c r="U1457" s="272" t="b">
        <f t="shared" si="567"/>
        <v>0</v>
      </c>
      <c r="V1457" s="272" t="e">
        <f t="shared" si="568"/>
        <v>#REF!</v>
      </c>
      <c r="W1457" s="272" t="e">
        <f t="shared" si="576"/>
        <v>#REF!</v>
      </c>
      <c r="X1457" s="272" t="e">
        <f t="shared" si="569"/>
        <v>#REF!</v>
      </c>
      <c r="Y1457" s="272" t="e">
        <f t="shared" si="570"/>
        <v>#REF!</v>
      </c>
      <c r="Z1457" s="298"/>
      <c r="AA1457" s="305" t="e">
        <f t="shared" si="571"/>
        <v>#REF!</v>
      </c>
      <c r="AB1457" s="301" t="e" cm="1">
        <f t="array" ref="AB1457">IF( $AA1457="", "", INDEX(聲母資料表, $AA1457, AB$5))</f>
        <v>#REF!</v>
      </c>
      <c r="AC1457" s="301" t="e" cm="1">
        <f t="array" ref="AC1457">IF( $AA1457="", "", INDEX(聲母資料表, $AA1457, AC$5))</f>
        <v>#REF!</v>
      </c>
      <c r="AD1457" s="305" t="e">
        <f t="shared" si="572"/>
        <v>#REF!</v>
      </c>
      <c r="AE1457" s="301" t="e" cm="1">
        <f t="array" ref="AE1457">IF( $X1457, "", INDEX(韻母資料表, AD1457, AE$5))</f>
        <v>#REF!</v>
      </c>
      <c r="AF1457" s="301" t="e" cm="1">
        <f t="array" ref="AF1457">IF( $X1457, "", INDEX(韻母資料表, AE1457, AF$5))</f>
        <v>#REF!</v>
      </c>
      <c r="AG1457" s="298"/>
      <c r="AH1457" s="301" t="e">
        <f t="array" ref="AH1457">IF( $X1457, "", IF( INDEX(韻母資料表, AD1457, $AH$5) = "入聲", TRUE, FALSE) )</f>
        <v>#REF!</v>
      </c>
      <c r="AI1457" s="302" t="e">
        <f t="shared" si="573"/>
        <v>#REF!</v>
      </c>
      <c r="AJ1457" s="302" t="e">
        <f t="shared" si="577"/>
        <v>#REF!</v>
      </c>
      <c r="AK1457" s="362" t="e">
        <f t="array" ref="AK1457">IF( $X1457, "", INDEX(韻母資料表, $AD1457, $AK$5))</f>
        <v>#REF!</v>
      </c>
      <c r="AL1457" s="362" t="e">
        <f t="array" ref="AL1457">IF($X1457, "", INDEX(白話字韻母八聲調資料表, $AE1457, $AJ1457))</f>
        <v>#REF!</v>
      </c>
      <c r="AM1457" s="298"/>
      <c r="AN1457" s="362" t="e" cm="1">
        <f t="array" ref="AN1457">IF($W1457, "", INDEX(聲母資料表, $AA1457, AN$5))</f>
        <v>#REF!</v>
      </c>
      <c r="AO1457" s="367" t="e" cm="1">
        <f t="array" ref="AO1457">IF($X1457, "", INDEX(韻母資料表, $AD1457, AO$5))</f>
        <v>#REF!</v>
      </c>
      <c r="AP1457" s="362" t="e" cm="1">
        <f t="array" ref="AP1457">IF($X1457, "", INDEX(台羅韻母八聲調資料表, $AE1457, $F1457))</f>
        <v>#REF!</v>
      </c>
      <c r="AQ1457" s="298"/>
      <c r="AR1457" s="302" t="e">
        <f t="array" ref="AR1457">IF($W1457, "", INDEX(聲母資料表, $AA1457, $AR$5))</f>
        <v>#REF!</v>
      </c>
      <c r="AS1457" s="303" t="e">
        <f t="array" ref="AS1457">IF($X1457, "", INDEX(韻母資料表, $AD1457, $AS$5))</f>
        <v>#REF!</v>
      </c>
      <c r="AT1457" s="302" t="e">
        <f t="array" ref="AT1457">IF($X1457, "", INDEX(閩拼韻母八聲調資料表, $AE1457, $AJ1457))</f>
        <v>#REF!</v>
      </c>
      <c r="AV1457" s="301" t="b">
        <f t="shared" si="575"/>
        <v>0</v>
      </c>
      <c r="AW1457" s="301" t="str">
        <f>IF( $AV1457, IFERROR( IF(MATCH( $E1457, 顎音化聲母!$H$9:$H$37, 0), TRUE, FALSE), FALSE), "")</f>
        <v/>
      </c>
      <c r="AX1457" s="301" t="str">
        <f t="array" ref="AX1457">IF( AND($AV1457, $AW1457), INDEX(顎音化聲母資料表, MATCH( $D1457 &amp; $E1457, 顎音化聲母!$L$5:$L$136, 0), 3), "")</f>
        <v/>
      </c>
      <c r="AY1457" s="301" t="e">
        <f t="shared" si="574"/>
        <v>#REF!</v>
      </c>
      <c r="AZ1457" s="362" t="e">
        <f t="array" ref="AZ1457">IF($AY1457="", "", IF( $AX1457&lt;&gt;"", $AX1457,INDEX(聲母資料表, $AY1457, $AZ$5)))</f>
        <v>#REF!</v>
      </c>
      <c r="BA1457" s="362" t="e">
        <f t="array" ref="BA1457">IF($X1457, "", INDEX(方音八音反切資料表, $AE1457, $AJ1457))</f>
        <v>#REF!</v>
      </c>
    </row>
    <row r="1458" spans="2:53">
      <c r="B1458" s="307">
        <f t="shared" si="556"/>
        <v>1451</v>
      </c>
      <c r="C1458" s="404" t="e">
        <f>MID(#REF!, B1458, 1)</f>
        <v>#REF!</v>
      </c>
      <c r="D1458" s="312"/>
      <c r="E1458" s="312"/>
      <c r="F1458" s="296"/>
      <c r="G1458" s="418" t="e">
        <f t="shared" si="557"/>
        <v>#REF!</v>
      </c>
      <c r="H1458" s="269" t="e" cm="1">
        <f t="array" ref="H1458">IF( OR($U1458, NOT($V1458), $X1458), "",  $AF1458 &amp; INDEX(中文數值資料表, $AJ1458, 2) &amp; $AC1458)</f>
        <v>#REF!</v>
      </c>
      <c r="I1458" s="332" t="e">
        <f t="shared" si="558"/>
        <v>#REF!</v>
      </c>
      <c r="J1458" s="333" t="e">
        <f t="shared" si="559"/>
        <v>#REF!</v>
      </c>
      <c r="K1458" s="334" t="e">
        <f t="shared" si="560"/>
        <v>#REF!</v>
      </c>
      <c r="L1458" s="335" t="e">
        <f t="shared" si="561"/>
        <v>#REF!</v>
      </c>
      <c r="M1458" s="270" t="e">
        <f t="shared" ca="1" si="562"/>
        <v>#REF!</v>
      </c>
      <c r="N1458" s="270" t="e">
        <f t="shared" ca="1" si="563"/>
        <v>#REF!</v>
      </c>
      <c r="O1458" s="270" t="e">
        <f t="shared" ca="1" si="564"/>
        <v>#REF!</v>
      </c>
      <c r="P1458" s="270" t="e">
        <f t="shared" ca="1" si="579"/>
        <v>#REF!</v>
      </c>
      <c r="Q1458" s="270" t="e">
        <f t="shared" ca="1" si="579"/>
        <v>#REF!</v>
      </c>
      <c r="R1458" s="271" t="e">
        <f t="shared" ca="1" si="565"/>
        <v>#REF!</v>
      </c>
      <c r="S1458" s="271" t="e">
        <f t="shared" ca="1" si="566"/>
        <v>#REF!</v>
      </c>
      <c r="T1458" s="244"/>
      <c r="U1458" s="272" t="b">
        <f t="shared" si="567"/>
        <v>0</v>
      </c>
      <c r="V1458" s="272" t="e">
        <f t="shared" si="568"/>
        <v>#REF!</v>
      </c>
      <c r="W1458" s="272" t="e">
        <f t="shared" si="576"/>
        <v>#REF!</v>
      </c>
      <c r="X1458" s="272" t="e">
        <f t="shared" si="569"/>
        <v>#REF!</v>
      </c>
      <c r="Y1458" s="272" t="e">
        <f t="shared" si="570"/>
        <v>#REF!</v>
      </c>
      <c r="Z1458" s="298"/>
      <c r="AA1458" s="305" t="e">
        <f t="shared" si="571"/>
        <v>#REF!</v>
      </c>
      <c r="AB1458" s="301" t="e" cm="1">
        <f t="array" ref="AB1458">IF( $AA1458="", "", INDEX(聲母資料表, $AA1458, AB$5))</f>
        <v>#REF!</v>
      </c>
      <c r="AC1458" s="301" t="e" cm="1">
        <f t="array" ref="AC1458">IF( $AA1458="", "", INDEX(聲母資料表, $AA1458, AC$5))</f>
        <v>#REF!</v>
      </c>
      <c r="AD1458" s="305" t="e">
        <f t="shared" si="572"/>
        <v>#REF!</v>
      </c>
      <c r="AE1458" s="301" t="e" cm="1">
        <f t="array" ref="AE1458">IF( $X1458, "", INDEX(韻母資料表, AD1458, AE$5))</f>
        <v>#REF!</v>
      </c>
      <c r="AF1458" s="301" t="e" cm="1">
        <f t="array" ref="AF1458">IF( $X1458, "", INDEX(韻母資料表, AE1458, AF$5))</f>
        <v>#REF!</v>
      </c>
      <c r="AG1458" s="298"/>
      <c r="AH1458" s="301" t="e">
        <f t="array" ref="AH1458">IF( $X1458, "", IF( INDEX(韻母資料表, AD1458, $AH$5) = "入聲", TRUE, FALSE) )</f>
        <v>#REF!</v>
      </c>
      <c r="AI1458" s="302" t="e">
        <f t="shared" si="573"/>
        <v>#REF!</v>
      </c>
      <c r="AJ1458" s="302" t="e">
        <f t="shared" si="577"/>
        <v>#REF!</v>
      </c>
      <c r="AK1458" s="362" t="e">
        <f t="array" ref="AK1458">IF( $X1458, "", INDEX(韻母資料表, $AD1458, $AK$5))</f>
        <v>#REF!</v>
      </c>
      <c r="AL1458" s="362" t="e">
        <f t="array" ref="AL1458">IF($X1458, "", INDEX(白話字韻母八聲調資料表, $AE1458, $AJ1458))</f>
        <v>#REF!</v>
      </c>
      <c r="AM1458" s="298"/>
      <c r="AN1458" s="362" t="e" cm="1">
        <f t="array" ref="AN1458">IF($W1458, "", INDEX(聲母資料表, $AA1458, AN$5))</f>
        <v>#REF!</v>
      </c>
      <c r="AO1458" s="367" t="e" cm="1">
        <f t="array" ref="AO1458">IF($X1458, "", INDEX(韻母資料表, $AD1458, AO$5))</f>
        <v>#REF!</v>
      </c>
      <c r="AP1458" s="362" t="e" cm="1">
        <f t="array" ref="AP1458">IF($X1458, "", INDEX(台羅韻母八聲調資料表, $AE1458, $F1458))</f>
        <v>#REF!</v>
      </c>
      <c r="AQ1458" s="298"/>
      <c r="AR1458" s="302" t="e">
        <f t="array" ref="AR1458">IF($W1458, "", INDEX(聲母資料表, $AA1458, $AR$5))</f>
        <v>#REF!</v>
      </c>
      <c r="AS1458" s="303" t="e">
        <f t="array" ref="AS1458">IF($X1458, "", INDEX(韻母資料表, $AD1458, $AS$5))</f>
        <v>#REF!</v>
      </c>
      <c r="AT1458" s="302" t="e">
        <f t="array" ref="AT1458">IF($X1458, "", INDEX(閩拼韻母八聲調資料表, $AE1458, $AJ1458))</f>
        <v>#REF!</v>
      </c>
      <c r="AV1458" s="301" t="b">
        <f t="shared" si="575"/>
        <v>0</v>
      </c>
      <c r="AW1458" s="301" t="str">
        <f>IF( $AV1458, IFERROR( IF(MATCH( $E1458, 顎音化聲母!$H$9:$H$37, 0), TRUE, FALSE), FALSE), "")</f>
        <v/>
      </c>
      <c r="AX1458" s="301" t="str">
        <f t="array" ref="AX1458">IF( AND($AV1458, $AW1458), INDEX(顎音化聲母資料表, MATCH( $D1458 &amp; $E1458, 顎音化聲母!$L$5:$L$136, 0), 3), "")</f>
        <v/>
      </c>
      <c r="AY1458" s="301" t="e">
        <f t="shared" si="574"/>
        <v>#REF!</v>
      </c>
      <c r="AZ1458" s="362" t="e">
        <f t="array" ref="AZ1458">IF($AY1458="", "", IF( $AX1458&lt;&gt;"", $AX1458,INDEX(聲母資料表, $AY1458, $AZ$5)))</f>
        <v>#REF!</v>
      </c>
      <c r="BA1458" s="362" t="e">
        <f t="array" ref="BA1458">IF($X1458, "", INDEX(方音八音反切資料表, $AE1458, $AJ1458))</f>
        <v>#REF!</v>
      </c>
    </row>
    <row r="1459" spans="2:53">
      <c r="B1459" s="307">
        <f t="shared" si="556"/>
        <v>1452</v>
      </c>
      <c r="C1459" s="404" t="e">
        <f>MID(#REF!, B1459, 1)</f>
        <v>#REF!</v>
      </c>
      <c r="D1459" s="312"/>
      <c r="E1459" s="312"/>
      <c r="F1459" s="296"/>
      <c r="G1459" s="418" t="e">
        <f t="shared" si="557"/>
        <v>#REF!</v>
      </c>
      <c r="H1459" s="269" t="e" cm="1">
        <f t="array" ref="H1459">IF( OR($U1459, NOT($V1459), $X1459), "",  $AF1459 &amp; INDEX(中文數值資料表, $AJ1459, 2) &amp; $AC1459)</f>
        <v>#REF!</v>
      </c>
      <c r="I1459" s="332" t="e">
        <f t="shared" si="558"/>
        <v>#REF!</v>
      </c>
      <c r="J1459" s="333" t="e">
        <f t="shared" si="559"/>
        <v>#REF!</v>
      </c>
      <c r="K1459" s="334" t="e">
        <f t="shared" si="560"/>
        <v>#REF!</v>
      </c>
      <c r="L1459" s="335" t="e">
        <f t="shared" si="561"/>
        <v>#REF!</v>
      </c>
      <c r="M1459" s="270" t="e">
        <f t="shared" ca="1" si="562"/>
        <v>#REF!</v>
      </c>
      <c r="N1459" s="270" t="e">
        <f t="shared" ca="1" si="563"/>
        <v>#REF!</v>
      </c>
      <c r="O1459" s="270" t="e">
        <f t="shared" ca="1" si="564"/>
        <v>#REF!</v>
      </c>
      <c r="P1459" s="270" t="e">
        <f t="shared" ca="1" si="579"/>
        <v>#REF!</v>
      </c>
      <c r="Q1459" s="270" t="e">
        <f t="shared" ca="1" si="579"/>
        <v>#REF!</v>
      </c>
      <c r="R1459" s="271" t="e">
        <f t="shared" ca="1" si="565"/>
        <v>#REF!</v>
      </c>
      <c r="S1459" s="271" t="e">
        <f t="shared" ca="1" si="566"/>
        <v>#REF!</v>
      </c>
      <c r="T1459" s="244"/>
      <c r="U1459" s="272" t="b">
        <f t="shared" si="567"/>
        <v>0</v>
      </c>
      <c r="V1459" s="272" t="e">
        <f t="shared" si="568"/>
        <v>#REF!</v>
      </c>
      <c r="W1459" s="272" t="e">
        <f t="shared" si="576"/>
        <v>#REF!</v>
      </c>
      <c r="X1459" s="272" t="e">
        <f t="shared" si="569"/>
        <v>#REF!</v>
      </c>
      <c r="Y1459" s="272" t="e">
        <f t="shared" si="570"/>
        <v>#REF!</v>
      </c>
      <c r="Z1459" s="298"/>
      <c r="AA1459" s="305" t="e">
        <f t="shared" si="571"/>
        <v>#REF!</v>
      </c>
      <c r="AB1459" s="301" t="e" cm="1">
        <f t="array" ref="AB1459">IF( $AA1459="", "", INDEX(聲母資料表, $AA1459, AB$5))</f>
        <v>#REF!</v>
      </c>
      <c r="AC1459" s="301" t="e" cm="1">
        <f t="array" ref="AC1459">IF( $AA1459="", "", INDEX(聲母資料表, $AA1459, AC$5))</f>
        <v>#REF!</v>
      </c>
      <c r="AD1459" s="305" t="e">
        <f t="shared" si="572"/>
        <v>#REF!</v>
      </c>
      <c r="AE1459" s="301" t="e" cm="1">
        <f t="array" ref="AE1459">IF( $X1459, "", INDEX(韻母資料表, AD1459, AE$5))</f>
        <v>#REF!</v>
      </c>
      <c r="AF1459" s="301" t="e" cm="1">
        <f t="array" ref="AF1459">IF( $X1459, "", INDEX(韻母資料表, AE1459, AF$5))</f>
        <v>#REF!</v>
      </c>
      <c r="AG1459" s="298"/>
      <c r="AH1459" s="301" t="e">
        <f t="array" ref="AH1459">IF( $X1459, "", IF( INDEX(韻母資料表, AD1459, $AH$5) = "入聲", TRUE, FALSE) )</f>
        <v>#REF!</v>
      </c>
      <c r="AI1459" s="302" t="e">
        <f t="shared" si="573"/>
        <v>#REF!</v>
      </c>
      <c r="AJ1459" s="302" t="e">
        <f t="shared" si="577"/>
        <v>#REF!</v>
      </c>
      <c r="AK1459" s="362" t="e">
        <f t="array" ref="AK1459">IF( $X1459, "", INDEX(韻母資料表, $AD1459, $AK$5))</f>
        <v>#REF!</v>
      </c>
      <c r="AL1459" s="362" t="e">
        <f t="array" ref="AL1459">IF($X1459, "", INDEX(白話字韻母八聲調資料表, $AE1459, $AJ1459))</f>
        <v>#REF!</v>
      </c>
      <c r="AM1459" s="298"/>
      <c r="AN1459" s="362" t="e" cm="1">
        <f t="array" ref="AN1459">IF($W1459, "", INDEX(聲母資料表, $AA1459, AN$5))</f>
        <v>#REF!</v>
      </c>
      <c r="AO1459" s="367" t="e" cm="1">
        <f t="array" ref="AO1459">IF($X1459, "", INDEX(韻母資料表, $AD1459, AO$5))</f>
        <v>#REF!</v>
      </c>
      <c r="AP1459" s="362" t="e" cm="1">
        <f t="array" ref="AP1459">IF($X1459, "", INDEX(台羅韻母八聲調資料表, $AE1459, $F1459))</f>
        <v>#REF!</v>
      </c>
      <c r="AQ1459" s="298"/>
      <c r="AR1459" s="302" t="e">
        <f t="array" ref="AR1459">IF($W1459, "", INDEX(聲母資料表, $AA1459, $AR$5))</f>
        <v>#REF!</v>
      </c>
      <c r="AS1459" s="303" t="e">
        <f t="array" ref="AS1459">IF($X1459, "", INDEX(韻母資料表, $AD1459, $AS$5))</f>
        <v>#REF!</v>
      </c>
      <c r="AT1459" s="302" t="e">
        <f t="array" ref="AT1459">IF($X1459, "", INDEX(閩拼韻母八聲調資料表, $AE1459, $AJ1459))</f>
        <v>#REF!</v>
      </c>
      <c r="AV1459" s="301" t="b">
        <f t="shared" si="575"/>
        <v>0</v>
      </c>
      <c r="AW1459" s="301" t="str">
        <f>IF( $AV1459, IFERROR( IF(MATCH( $E1459, 顎音化聲母!$H$9:$H$37, 0), TRUE, FALSE), FALSE), "")</f>
        <v/>
      </c>
      <c r="AX1459" s="301" t="str">
        <f t="array" ref="AX1459">IF( AND($AV1459, $AW1459), INDEX(顎音化聲母資料表, MATCH( $D1459 &amp; $E1459, 顎音化聲母!$L$5:$L$136, 0), 3), "")</f>
        <v/>
      </c>
      <c r="AY1459" s="301" t="e">
        <f t="shared" si="574"/>
        <v>#REF!</v>
      </c>
      <c r="AZ1459" s="362" t="e">
        <f t="array" ref="AZ1459">IF($AY1459="", "", IF( $AX1459&lt;&gt;"", $AX1459,INDEX(聲母資料表, $AY1459, $AZ$5)))</f>
        <v>#REF!</v>
      </c>
      <c r="BA1459" s="362" t="e">
        <f t="array" ref="BA1459">IF($X1459, "", INDEX(方音八音反切資料表, $AE1459, $AJ1459))</f>
        <v>#REF!</v>
      </c>
    </row>
    <row r="1460" spans="2:53">
      <c r="B1460" s="307">
        <f t="shared" si="556"/>
        <v>1453</v>
      </c>
      <c r="C1460" s="404" t="e">
        <f>MID(#REF!, B1460, 1)</f>
        <v>#REF!</v>
      </c>
      <c r="D1460" s="312"/>
      <c r="E1460" s="312"/>
      <c r="F1460" s="296"/>
      <c r="G1460" s="418" t="e">
        <f t="shared" si="557"/>
        <v>#REF!</v>
      </c>
      <c r="H1460" s="269" t="e" cm="1">
        <f t="array" ref="H1460">IF( OR($U1460, NOT($V1460), $X1460), "",  $AF1460 &amp; INDEX(中文數值資料表, $AJ1460, 2) &amp; $AC1460)</f>
        <v>#REF!</v>
      </c>
      <c r="I1460" s="332" t="e">
        <f t="shared" si="558"/>
        <v>#REF!</v>
      </c>
      <c r="J1460" s="333" t="e">
        <f t="shared" si="559"/>
        <v>#REF!</v>
      </c>
      <c r="K1460" s="334" t="e">
        <f t="shared" si="560"/>
        <v>#REF!</v>
      </c>
      <c r="L1460" s="335" t="e">
        <f t="shared" si="561"/>
        <v>#REF!</v>
      </c>
      <c r="M1460" s="270" t="e">
        <f t="shared" ca="1" si="562"/>
        <v>#REF!</v>
      </c>
      <c r="N1460" s="270" t="e">
        <f t="shared" ca="1" si="563"/>
        <v>#REF!</v>
      </c>
      <c r="O1460" s="270" t="e">
        <f t="shared" ca="1" si="564"/>
        <v>#REF!</v>
      </c>
      <c r="P1460" s="270" t="e">
        <f t="shared" ca="1" si="579"/>
        <v>#REF!</v>
      </c>
      <c r="Q1460" s="270" t="e">
        <f t="shared" ca="1" si="579"/>
        <v>#REF!</v>
      </c>
      <c r="R1460" s="271" t="e">
        <f t="shared" ca="1" si="565"/>
        <v>#REF!</v>
      </c>
      <c r="S1460" s="271" t="e">
        <f t="shared" ca="1" si="566"/>
        <v>#REF!</v>
      </c>
      <c r="T1460" s="244"/>
      <c r="U1460" s="272" t="b">
        <f t="shared" si="567"/>
        <v>0</v>
      </c>
      <c r="V1460" s="272" t="e">
        <f t="shared" si="568"/>
        <v>#REF!</v>
      </c>
      <c r="W1460" s="272" t="e">
        <f t="shared" si="576"/>
        <v>#REF!</v>
      </c>
      <c r="X1460" s="272" t="e">
        <f t="shared" si="569"/>
        <v>#REF!</v>
      </c>
      <c r="Y1460" s="272" t="e">
        <f t="shared" si="570"/>
        <v>#REF!</v>
      </c>
      <c r="Z1460" s="298"/>
      <c r="AA1460" s="305" t="e">
        <f t="shared" si="571"/>
        <v>#REF!</v>
      </c>
      <c r="AB1460" s="301" t="e" cm="1">
        <f t="array" ref="AB1460">IF( $AA1460="", "", INDEX(聲母資料表, $AA1460, AB$5))</f>
        <v>#REF!</v>
      </c>
      <c r="AC1460" s="301" t="e" cm="1">
        <f t="array" ref="AC1460">IF( $AA1460="", "", INDEX(聲母資料表, $AA1460, AC$5))</f>
        <v>#REF!</v>
      </c>
      <c r="AD1460" s="305" t="e">
        <f t="shared" si="572"/>
        <v>#REF!</v>
      </c>
      <c r="AE1460" s="301" t="e" cm="1">
        <f t="array" ref="AE1460">IF( $X1460, "", INDEX(韻母資料表, AD1460, AE$5))</f>
        <v>#REF!</v>
      </c>
      <c r="AF1460" s="301" t="e" cm="1">
        <f t="array" ref="AF1460">IF( $X1460, "", INDEX(韻母資料表, AE1460, AF$5))</f>
        <v>#REF!</v>
      </c>
      <c r="AG1460" s="298"/>
      <c r="AH1460" s="301" t="e">
        <f t="array" ref="AH1460">IF( $X1460, "", IF( INDEX(韻母資料表, AD1460, $AH$5) = "入聲", TRUE, FALSE) )</f>
        <v>#REF!</v>
      </c>
      <c r="AI1460" s="302" t="e">
        <f t="shared" si="573"/>
        <v>#REF!</v>
      </c>
      <c r="AJ1460" s="302" t="e">
        <f t="shared" si="577"/>
        <v>#REF!</v>
      </c>
      <c r="AK1460" s="362" t="e">
        <f t="array" ref="AK1460">IF( $X1460, "", INDEX(韻母資料表, $AD1460, $AK$5))</f>
        <v>#REF!</v>
      </c>
      <c r="AL1460" s="362" t="e">
        <f t="array" ref="AL1460">IF($X1460, "", INDEX(白話字韻母八聲調資料表, $AE1460, $AJ1460))</f>
        <v>#REF!</v>
      </c>
      <c r="AM1460" s="298"/>
      <c r="AN1460" s="362" t="e" cm="1">
        <f t="array" ref="AN1460">IF($W1460, "", INDEX(聲母資料表, $AA1460, AN$5))</f>
        <v>#REF!</v>
      </c>
      <c r="AO1460" s="367" t="e" cm="1">
        <f t="array" ref="AO1460">IF($X1460, "", INDEX(韻母資料表, $AD1460, AO$5))</f>
        <v>#REF!</v>
      </c>
      <c r="AP1460" s="362" t="e" cm="1">
        <f t="array" ref="AP1460">IF($X1460, "", INDEX(台羅韻母八聲調資料表, $AE1460, $F1460))</f>
        <v>#REF!</v>
      </c>
      <c r="AQ1460" s="298"/>
      <c r="AR1460" s="302" t="e">
        <f t="array" ref="AR1460">IF($W1460, "", INDEX(聲母資料表, $AA1460, $AR$5))</f>
        <v>#REF!</v>
      </c>
      <c r="AS1460" s="303" t="e">
        <f t="array" ref="AS1460">IF($X1460, "", INDEX(韻母資料表, $AD1460, $AS$5))</f>
        <v>#REF!</v>
      </c>
      <c r="AT1460" s="302" t="e">
        <f t="array" ref="AT1460">IF($X1460, "", INDEX(閩拼韻母八聲調資料表, $AE1460, $AJ1460))</f>
        <v>#REF!</v>
      </c>
      <c r="AV1460" s="301" t="b">
        <f t="shared" si="575"/>
        <v>0</v>
      </c>
      <c r="AW1460" s="301" t="str">
        <f>IF( $AV1460, IFERROR( IF(MATCH( $E1460, 顎音化聲母!$H$9:$H$37, 0), TRUE, FALSE), FALSE), "")</f>
        <v/>
      </c>
      <c r="AX1460" s="301" t="str">
        <f t="array" ref="AX1460">IF( AND($AV1460, $AW1460), INDEX(顎音化聲母資料表, MATCH( $D1460 &amp; $E1460, 顎音化聲母!$L$5:$L$136, 0), 3), "")</f>
        <v/>
      </c>
      <c r="AY1460" s="301" t="e">
        <f t="shared" si="574"/>
        <v>#REF!</v>
      </c>
      <c r="AZ1460" s="362" t="e">
        <f t="array" ref="AZ1460">IF($AY1460="", "", IF( $AX1460&lt;&gt;"", $AX1460,INDEX(聲母資料表, $AY1460, $AZ$5)))</f>
        <v>#REF!</v>
      </c>
      <c r="BA1460" s="362" t="e">
        <f t="array" ref="BA1460">IF($X1460, "", INDEX(方音八音反切資料表, $AE1460, $AJ1460))</f>
        <v>#REF!</v>
      </c>
    </row>
    <row r="1461" spans="2:53">
      <c r="B1461" s="307">
        <f t="shared" si="556"/>
        <v>1454</v>
      </c>
      <c r="C1461" s="404" t="e">
        <f>MID(#REF!, B1461, 1)</f>
        <v>#REF!</v>
      </c>
      <c r="D1461" s="312"/>
      <c r="E1461" s="312"/>
      <c r="F1461" s="296"/>
      <c r="G1461" s="418" t="e">
        <f t="shared" si="557"/>
        <v>#REF!</v>
      </c>
      <c r="H1461" s="269" t="e" cm="1">
        <f t="array" ref="H1461">IF( OR($U1461, NOT($V1461), $X1461), "",  $AF1461 &amp; INDEX(中文數值資料表, $AJ1461, 2) &amp; $AC1461)</f>
        <v>#REF!</v>
      </c>
      <c r="I1461" s="332" t="e">
        <f t="shared" si="558"/>
        <v>#REF!</v>
      </c>
      <c r="J1461" s="333" t="e">
        <f t="shared" si="559"/>
        <v>#REF!</v>
      </c>
      <c r="K1461" s="334" t="e">
        <f t="shared" si="560"/>
        <v>#REF!</v>
      </c>
      <c r="L1461" s="335" t="e">
        <f t="shared" si="561"/>
        <v>#REF!</v>
      </c>
      <c r="M1461" s="270" t="e">
        <f t="shared" ca="1" si="562"/>
        <v>#REF!</v>
      </c>
      <c r="N1461" s="270" t="e">
        <f t="shared" ca="1" si="563"/>
        <v>#REF!</v>
      </c>
      <c r="O1461" s="270" t="e">
        <f t="shared" ca="1" si="564"/>
        <v>#REF!</v>
      </c>
      <c r="P1461" s="270" t="e">
        <f t="shared" ca="1" si="579"/>
        <v>#REF!</v>
      </c>
      <c r="Q1461" s="270" t="e">
        <f t="shared" ca="1" si="579"/>
        <v>#REF!</v>
      </c>
      <c r="R1461" s="271" t="e">
        <f t="shared" ca="1" si="565"/>
        <v>#REF!</v>
      </c>
      <c r="S1461" s="271" t="e">
        <f t="shared" ca="1" si="566"/>
        <v>#REF!</v>
      </c>
      <c r="T1461" s="244"/>
      <c r="U1461" s="272" t="b">
        <f t="shared" si="567"/>
        <v>0</v>
      </c>
      <c r="V1461" s="272" t="e">
        <f t="shared" si="568"/>
        <v>#REF!</v>
      </c>
      <c r="W1461" s="272" t="e">
        <f t="shared" si="576"/>
        <v>#REF!</v>
      </c>
      <c r="X1461" s="272" t="e">
        <f t="shared" si="569"/>
        <v>#REF!</v>
      </c>
      <c r="Y1461" s="272" t="e">
        <f t="shared" si="570"/>
        <v>#REF!</v>
      </c>
      <c r="Z1461" s="298"/>
      <c r="AA1461" s="305" t="e">
        <f t="shared" si="571"/>
        <v>#REF!</v>
      </c>
      <c r="AB1461" s="301" t="e" cm="1">
        <f t="array" ref="AB1461">IF( $AA1461="", "", INDEX(聲母資料表, $AA1461, AB$5))</f>
        <v>#REF!</v>
      </c>
      <c r="AC1461" s="301" t="e" cm="1">
        <f t="array" ref="AC1461">IF( $AA1461="", "", INDEX(聲母資料表, $AA1461, AC$5))</f>
        <v>#REF!</v>
      </c>
      <c r="AD1461" s="305" t="e">
        <f t="shared" si="572"/>
        <v>#REF!</v>
      </c>
      <c r="AE1461" s="301" t="e" cm="1">
        <f t="array" ref="AE1461">IF( $X1461, "", INDEX(韻母資料表, AD1461, AE$5))</f>
        <v>#REF!</v>
      </c>
      <c r="AF1461" s="301" t="e" cm="1">
        <f t="array" ref="AF1461">IF( $X1461, "", INDEX(韻母資料表, AE1461, AF$5))</f>
        <v>#REF!</v>
      </c>
      <c r="AG1461" s="298"/>
      <c r="AH1461" s="301" t="e">
        <f t="array" ref="AH1461">IF( $X1461, "", IF( INDEX(韻母資料表, AD1461, $AH$5) = "入聲", TRUE, FALSE) )</f>
        <v>#REF!</v>
      </c>
      <c r="AI1461" s="302" t="e">
        <f t="shared" si="573"/>
        <v>#REF!</v>
      </c>
      <c r="AJ1461" s="302" t="e">
        <f t="shared" si="577"/>
        <v>#REF!</v>
      </c>
      <c r="AK1461" s="362" t="e">
        <f t="array" ref="AK1461">IF( $X1461, "", INDEX(韻母資料表, $AD1461, $AK$5))</f>
        <v>#REF!</v>
      </c>
      <c r="AL1461" s="362" t="e">
        <f t="array" ref="AL1461">IF($X1461, "", INDEX(白話字韻母八聲調資料表, $AE1461, $AJ1461))</f>
        <v>#REF!</v>
      </c>
      <c r="AM1461" s="298"/>
      <c r="AN1461" s="362" t="e" cm="1">
        <f t="array" ref="AN1461">IF($W1461, "", INDEX(聲母資料表, $AA1461, AN$5))</f>
        <v>#REF!</v>
      </c>
      <c r="AO1461" s="367" t="e" cm="1">
        <f t="array" ref="AO1461">IF($X1461, "", INDEX(韻母資料表, $AD1461, AO$5))</f>
        <v>#REF!</v>
      </c>
      <c r="AP1461" s="362" t="e" cm="1">
        <f t="array" ref="AP1461">IF($X1461, "", INDEX(台羅韻母八聲調資料表, $AE1461, $F1461))</f>
        <v>#REF!</v>
      </c>
      <c r="AQ1461" s="298"/>
      <c r="AR1461" s="302" t="e">
        <f t="array" ref="AR1461">IF($W1461, "", INDEX(聲母資料表, $AA1461, $AR$5))</f>
        <v>#REF!</v>
      </c>
      <c r="AS1461" s="303" t="e">
        <f t="array" ref="AS1461">IF($X1461, "", INDEX(韻母資料表, $AD1461, $AS$5))</f>
        <v>#REF!</v>
      </c>
      <c r="AT1461" s="302" t="e">
        <f t="array" ref="AT1461">IF($X1461, "", INDEX(閩拼韻母八聲調資料表, $AE1461, $AJ1461))</f>
        <v>#REF!</v>
      </c>
      <c r="AV1461" s="301" t="b">
        <f t="shared" si="575"/>
        <v>0</v>
      </c>
      <c r="AW1461" s="301" t="str">
        <f>IF( $AV1461, IFERROR( IF(MATCH( $E1461, 顎音化聲母!$H$9:$H$37, 0), TRUE, FALSE), FALSE), "")</f>
        <v/>
      </c>
      <c r="AX1461" s="301" t="str">
        <f t="array" ref="AX1461">IF( AND($AV1461, $AW1461), INDEX(顎音化聲母資料表, MATCH( $D1461 &amp; $E1461, 顎音化聲母!$L$5:$L$136, 0), 3), "")</f>
        <v/>
      </c>
      <c r="AY1461" s="301" t="e">
        <f t="shared" si="574"/>
        <v>#REF!</v>
      </c>
      <c r="AZ1461" s="362" t="e">
        <f t="array" ref="AZ1461">IF($AY1461="", "", IF( $AX1461&lt;&gt;"", $AX1461,INDEX(聲母資料表, $AY1461, $AZ$5)))</f>
        <v>#REF!</v>
      </c>
      <c r="BA1461" s="362" t="e">
        <f t="array" ref="BA1461">IF($X1461, "", INDEX(方音八音反切資料表, $AE1461, $AJ1461))</f>
        <v>#REF!</v>
      </c>
    </row>
    <row r="1462" spans="2:53">
      <c r="B1462" s="307">
        <f t="shared" si="556"/>
        <v>1455</v>
      </c>
      <c r="C1462" s="404" t="e">
        <f>MID(#REF!, B1462, 1)</f>
        <v>#REF!</v>
      </c>
      <c r="D1462" s="312"/>
      <c r="E1462" s="312"/>
      <c r="F1462" s="296"/>
      <c r="G1462" s="418" t="e">
        <f t="shared" si="557"/>
        <v>#REF!</v>
      </c>
      <c r="H1462" s="269" t="e" cm="1">
        <f t="array" ref="H1462">IF( OR($U1462, NOT($V1462), $X1462), "",  $AF1462 &amp; INDEX(中文數值資料表, $AJ1462, 2) &amp; $AC1462)</f>
        <v>#REF!</v>
      </c>
      <c r="I1462" s="332" t="e">
        <f t="shared" si="558"/>
        <v>#REF!</v>
      </c>
      <c r="J1462" s="333" t="e">
        <f t="shared" si="559"/>
        <v>#REF!</v>
      </c>
      <c r="K1462" s="334" t="e">
        <f t="shared" si="560"/>
        <v>#REF!</v>
      </c>
      <c r="L1462" s="335" t="e">
        <f t="shared" si="561"/>
        <v>#REF!</v>
      </c>
      <c r="M1462" s="270" t="e">
        <f t="shared" ca="1" si="562"/>
        <v>#REF!</v>
      </c>
      <c r="N1462" s="270" t="e">
        <f t="shared" ca="1" si="563"/>
        <v>#REF!</v>
      </c>
      <c r="O1462" s="270" t="e">
        <f t="shared" ca="1" si="564"/>
        <v>#REF!</v>
      </c>
      <c r="P1462" s="270" t="e">
        <f t="shared" ca="1" si="579"/>
        <v>#REF!</v>
      </c>
      <c r="Q1462" s="270" t="e">
        <f t="shared" ca="1" si="579"/>
        <v>#REF!</v>
      </c>
      <c r="R1462" s="271" t="e">
        <f t="shared" ca="1" si="565"/>
        <v>#REF!</v>
      </c>
      <c r="S1462" s="271" t="e">
        <f t="shared" ca="1" si="566"/>
        <v>#REF!</v>
      </c>
      <c r="T1462" s="244"/>
      <c r="U1462" s="272" t="b">
        <f t="shared" si="567"/>
        <v>0</v>
      </c>
      <c r="V1462" s="272" t="e">
        <f t="shared" si="568"/>
        <v>#REF!</v>
      </c>
      <c r="W1462" s="272" t="e">
        <f t="shared" si="576"/>
        <v>#REF!</v>
      </c>
      <c r="X1462" s="272" t="e">
        <f t="shared" si="569"/>
        <v>#REF!</v>
      </c>
      <c r="Y1462" s="272" t="e">
        <f t="shared" si="570"/>
        <v>#REF!</v>
      </c>
      <c r="Z1462" s="298"/>
      <c r="AA1462" s="305" t="e">
        <f t="shared" si="571"/>
        <v>#REF!</v>
      </c>
      <c r="AB1462" s="301" t="e" cm="1">
        <f t="array" ref="AB1462">IF( $AA1462="", "", INDEX(聲母資料表, $AA1462, AB$5))</f>
        <v>#REF!</v>
      </c>
      <c r="AC1462" s="301" t="e" cm="1">
        <f t="array" ref="AC1462">IF( $AA1462="", "", INDEX(聲母資料表, $AA1462, AC$5))</f>
        <v>#REF!</v>
      </c>
      <c r="AD1462" s="305" t="e">
        <f t="shared" si="572"/>
        <v>#REF!</v>
      </c>
      <c r="AE1462" s="301" t="e" cm="1">
        <f t="array" ref="AE1462">IF( $X1462, "", INDEX(韻母資料表, AD1462, AE$5))</f>
        <v>#REF!</v>
      </c>
      <c r="AF1462" s="301" t="e" cm="1">
        <f t="array" ref="AF1462">IF( $X1462, "", INDEX(韻母資料表, AE1462, AF$5))</f>
        <v>#REF!</v>
      </c>
      <c r="AG1462" s="298"/>
      <c r="AH1462" s="301" t="e">
        <f t="array" ref="AH1462">IF( $X1462, "", IF( INDEX(韻母資料表, AD1462, $AH$5) = "入聲", TRUE, FALSE) )</f>
        <v>#REF!</v>
      </c>
      <c r="AI1462" s="302" t="e">
        <f t="shared" si="573"/>
        <v>#REF!</v>
      </c>
      <c r="AJ1462" s="302" t="e">
        <f t="shared" si="577"/>
        <v>#REF!</v>
      </c>
      <c r="AK1462" s="362" t="e">
        <f t="array" ref="AK1462">IF( $X1462, "", INDEX(韻母資料表, $AD1462, $AK$5))</f>
        <v>#REF!</v>
      </c>
      <c r="AL1462" s="362" t="e">
        <f t="array" ref="AL1462">IF($X1462, "", INDEX(白話字韻母八聲調資料表, $AE1462, $AJ1462))</f>
        <v>#REF!</v>
      </c>
      <c r="AM1462" s="298"/>
      <c r="AN1462" s="362" t="e" cm="1">
        <f t="array" ref="AN1462">IF($W1462, "", INDEX(聲母資料表, $AA1462, AN$5))</f>
        <v>#REF!</v>
      </c>
      <c r="AO1462" s="367" t="e" cm="1">
        <f t="array" ref="AO1462">IF($X1462, "", INDEX(韻母資料表, $AD1462, AO$5))</f>
        <v>#REF!</v>
      </c>
      <c r="AP1462" s="362" t="e" cm="1">
        <f t="array" ref="AP1462">IF($X1462, "", INDEX(台羅韻母八聲調資料表, $AE1462, $F1462))</f>
        <v>#REF!</v>
      </c>
      <c r="AQ1462" s="298"/>
      <c r="AR1462" s="302" t="e">
        <f t="array" ref="AR1462">IF($W1462, "", INDEX(聲母資料表, $AA1462, $AR$5))</f>
        <v>#REF!</v>
      </c>
      <c r="AS1462" s="303" t="e">
        <f t="array" ref="AS1462">IF($X1462, "", INDEX(韻母資料表, $AD1462, $AS$5))</f>
        <v>#REF!</v>
      </c>
      <c r="AT1462" s="302" t="e">
        <f t="array" ref="AT1462">IF($X1462, "", INDEX(閩拼韻母八聲調資料表, $AE1462, $AJ1462))</f>
        <v>#REF!</v>
      </c>
      <c r="AV1462" s="301" t="b">
        <f t="shared" si="575"/>
        <v>0</v>
      </c>
      <c r="AW1462" s="301" t="str">
        <f>IF( $AV1462, IFERROR( IF(MATCH( $E1462, 顎音化聲母!$H$9:$H$37, 0), TRUE, FALSE), FALSE), "")</f>
        <v/>
      </c>
      <c r="AX1462" s="301" t="str">
        <f t="array" ref="AX1462">IF( AND($AV1462, $AW1462), INDEX(顎音化聲母資料表, MATCH( $D1462 &amp; $E1462, 顎音化聲母!$L$5:$L$136, 0), 3), "")</f>
        <v/>
      </c>
      <c r="AY1462" s="301" t="e">
        <f t="shared" si="574"/>
        <v>#REF!</v>
      </c>
      <c r="AZ1462" s="362" t="e">
        <f t="array" ref="AZ1462">IF($AY1462="", "", IF( $AX1462&lt;&gt;"", $AX1462,INDEX(聲母資料表, $AY1462, $AZ$5)))</f>
        <v>#REF!</v>
      </c>
      <c r="BA1462" s="362" t="e">
        <f t="array" ref="BA1462">IF($X1462, "", INDEX(方音八音反切資料表, $AE1462, $AJ1462))</f>
        <v>#REF!</v>
      </c>
    </row>
    <row r="1463" spans="2:53">
      <c r="B1463" s="307">
        <f t="shared" si="556"/>
        <v>1456</v>
      </c>
      <c r="C1463" s="404" t="e">
        <f>MID(#REF!, B1463, 1)</f>
        <v>#REF!</v>
      </c>
      <c r="D1463" s="312"/>
      <c r="E1463" s="312"/>
      <c r="F1463" s="296"/>
      <c r="G1463" s="418" t="e">
        <f t="shared" si="557"/>
        <v>#REF!</v>
      </c>
      <c r="H1463" s="269" t="e" cm="1">
        <f t="array" ref="H1463">IF( OR($U1463, NOT($V1463), $X1463), "",  $AF1463 &amp; INDEX(中文數值資料表, $AJ1463, 2) &amp; $AC1463)</f>
        <v>#REF!</v>
      </c>
      <c r="I1463" s="332" t="e">
        <f t="shared" si="558"/>
        <v>#REF!</v>
      </c>
      <c r="J1463" s="333" t="e">
        <f t="shared" si="559"/>
        <v>#REF!</v>
      </c>
      <c r="K1463" s="334" t="e">
        <f t="shared" si="560"/>
        <v>#REF!</v>
      </c>
      <c r="L1463" s="335" t="e">
        <f t="shared" si="561"/>
        <v>#REF!</v>
      </c>
      <c r="M1463" s="270" t="e">
        <f t="shared" ca="1" si="562"/>
        <v>#REF!</v>
      </c>
      <c r="N1463" s="270" t="e">
        <f t="shared" ca="1" si="563"/>
        <v>#REF!</v>
      </c>
      <c r="O1463" s="270" t="e">
        <f t="shared" ca="1" si="564"/>
        <v>#REF!</v>
      </c>
      <c r="P1463" s="270" t="e">
        <f t="shared" ca="1" si="579"/>
        <v>#REF!</v>
      </c>
      <c r="Q1463" s="270" t="e">
        <f t="shared" ca="1" si="579"/>
        <v>#REF!</v>
      </c>
      <c r="R1463" s="271" t="e">
        <f t="shared" ca="1" si="565"/>
        <v>#REF!</v>
      </c>
      <c r="S1463" s="271" t="e">
        <f t="shared" ca="1" si="566"/>
        <v>#REF!</v>
      </c>
      <c r="T1463" s="244"/>
      <c r="U1463" s="272" t="b">
        <f t="shared" si="567"/>
        <v>0</v>
      </c>
      <c r="V1463" s="272" t="e">
        <f t="shared" si="568"/>
        <v>#REF!</v>
      </c>
      <c r="W1463" s="272" t="e">
        <f t="shared" si="576"/>
        <v>#REF!</v>
      </c>
      <c r="X1463" s="272" t="e">
        <f t="shared" si="569"/>
        <v>#REF!</v>
      </c>
      <c r="Y1463" s="272" t="e">
        <f t="shared" si="570"/>
        <v>#REF!</v>
      </c>
      <c r="Z1463" s="298"/>
      <c r="AA1463" s="305" t="e">
        <f t="shared" si="571"/>
        <v>#REF!</v>
      </c>
      <c r="AB1463" s="301" t="e" cm="1">
        <f t="array" ref="AB1463">IF( $AA1463="", "", INDEX(聲母資料表, $AA1463, AB$5))</f>
        <v>#REF!</v>
      </c>
      <c r="AC1463" s="301" t="e" cm="1">
        <f t="array" ref="AC1463">IF( $AA1463="", "", INDEX(聲母資料表, $AA1463, AC$5))</f>
        <v>#REF!</v>
      </c>
      <c r="AD1463" s="305" t="e">
        <f t="shared" si="572"/>
        <v>#REF!</v>
      </c>
      <c r="AE1463" s="301" t="e" cm="1">
        <f t="array" ref="AE1463">IF( $X1463, "", INDEX(韻母資料表, AD1463, AE$5))</f>
        <v>#REF!</v>
      </c>
      <c r="AF1463" s="301" t="e" cm="1">
        <f t="array" ref="AF1463">IF( $X1463, "", INDEX(韻母資料表, AE1463, AF$5))</f>
        <v>#REF!</v>
      </c>
      <c r="AG1463" s="298"/>
      <c r="AH1463" s="301" t="e">
        <f t="array" ref="AH1463">IF( $X1463, "", IF( INDEX(韻母資料表, AD1463, $AH$5) = "入聲", TRUE, FALSE) )</f>
        <v>#REF!</v>
      </c>
      <c r="AI1463" s="302" t="e">
        <f t="shared" si="573"/>
        <v>#REF!</v>
      </c>
      <c r="AJ1463" s="302" t="e">
        <f t="shared" si="577"/>
        <v>#REF!</v>
      </c>
      <c r="AK1463" s="362" t="e">
        <f t="array" ref="AK1463">IF( $X1463, "", INDEX(韻母資料表, $AD1463, $AK$5))</f>
        <v>#REF!</v>
      </c>
      <c r="AL1463" s="362" t="e">
        <f t="array" ref="AL1463">IF($X1463, "", INDEX(白話字韻母八聲調資料表, $AE1463, $AJ1463))</f>
        <v>#REF!</v>
      </c>
      <c r="AM1463" s="298"/>
      <c r="AN1463" s="362" t="e" cm="1">
        <f t="array" ref="AN1463">IF($W1463, "", INDEX(聲母資料表, $AA1463, AN$5))</f>
        <v>#REF!</v>
      </c>
      <c r="AO1463" s="367" t="e" cm="1">
        <f t="array" ref="AO1463">IF($X1463, "", INDEX(韻母資料表, $AD1463, AO$5))</f>
        <v>#REF!</v>
      </c>
      <c r="AP1463" s="362" t="e" cm="1">
        <f t="array" ref="AP1463">IF($X1463, "", INDEX(台羅韻母八聲調資料表, $AE1463, $F1463))</f>
        <v>#REF!</v>
      </c>
      <c r="AQ1463" s="298"/>
      <c r="AR1463" s="302" t="e">
        <f t="array" ref="AR1463">IF($W1463, "", INDEX(聲母資料表, $AA1463, $AR$5))</f>
        <v>#REF!</v>
      </c>
      <c r="AS1463" s="303" t="e">
        <f t="array" ref="AS1463">IF($X1463, "", INDEX(韻母資料表, $AD1463, $AS$5))</f>
        <v>#REF!</v>
      </c>
      <c r="AT1463" s="302" t="e">
        <f t="array" ref="AT1463">IF($X1463, "", INDEX(閩拼韻母八聲調資料表, $AE1463, $AJ1463))</f>
        <v>#REF!</v>
      </c>
      <c r="AV1463" s="301" t="b">
        <f t="shared" si="575"/>
        <v>0</v>
      </c>
      <c r="AW1463" s="301" t="str">
        <f>IF( $AV1463, IFERROR( IF(MATCH( $E1463, 顎音化聲母!$H$9:$H$37, 0), TRUE, FALSE), FALSE), "")</f>
        <v/>
      </c>
      <c r="AX1463" s="301" t="str">
        <f t="array" ref="AX1463">IF( AND($AV1463, $AW1463), INDEX(顎音化聲母資料表, MATCH( $D1463 &amp; $E1463, 顎音化聲母!$L$5:$L$136, 0), 3), "")</f>
        <v/>
      </c>
      <c r="AY1463" s="301" t="e">
        <f t="shared" si="574"/>
        <v>#REF!</v>
      </c>
      <c r="AZ1463" s="362" t="e">
        <f t="array" ref="AZ1463">IF($AY1463="", "", IF( $AX1463&lt;&gt;"", $AX1463,INDEX(聲母資料表, $AY1463, $AZ$5)))</f>
        <v>#REF!</v>
      </c>
      <c r="BA1463" s="362" t="e">
        <f t="array" ref="BA1463">IF($X1463, "", INDEX(方音八音反切資料表, $AE1463, $AJ1463))</f>
        <v>#REF!</v>
      </c>
    </row>
    <row r="1464" spans="2:53">
      <c r="B1464" s="307">
        <f t="shared" si="556"/>
        <v>1457</v>
      </c>
      <c r="C1464" s="404" t="e">
        <f>MID(#REF!, B1464, 1)</f>
        <v>#REF!</v>
      </c>
      <c r="D1464" s="312"/>
      <c r="E1464" s="312"/>
      <c r="F1464" s="296"/>
      <c r="G1464" s="418" t="e">
        <f t="shared" si="557"/>
        <v>#REF!</v>
      </c>
      <c r="H1464" s="269" t="e" cm="1">
        <f t="array" ref="H1464">IF( OR($U1464, NOT($V1464), $X1464), "",  $AF1464 &amp; INDEX(中文數值資料表, $AJ1464, 2) &amp; $AC1464)</f>
        <v>#REF!</v>
      </c>
      <c r="I1464" s="332" t="e">
        <f t="shared" si="558"/>
        <v>#REF!</v>
      </c>
      <c r="J1464" s="333" t="e">
        <f t="shared" si="559"/>
        <v>#REF!</v>
      </c>
      <c r="K1464" s="334" t="e">
        <f t="shared" si="560"/>
        <v>#REF!</v>
      </c>
      <c r="L1464" s="335" t="e">
        <f t="shared" si="561"/>
        <v>#REF!</v>
      </c>
      <c r="M1464" s="270" t="e">
        <f t="shared" ca="1" si="562"/>
        <v>#REF!</v>
      </c>
      <c r="N1464" s="270" t="e">
        <f t="shared" ca="1" si="563"/>
        <v>#REF!</v>
      </c>
      <c r="O1464" s="270" t="e">
        <f t="shared" ca="1" si="564"/>
        <v>#REF!</v>
      </c>
      <c r="P1464" s="270" t="e">
        <f t="shared" ca="1" si="579"/>
        <v>#REF!</v>
      </c>
      <c r="Q1464" s="270" t="e">
        <f t="shared" ca="1" si="579"/>
        <v>#REF!</v>
      </c>
      <c r="R1464" s="271" t="e">
        <f t="shared" ca="1" si="565"/>
        <v>#REF!</v>
      </c>
      <c r="S1464" s="271" t="e">
        <f t="shared" ca="1" si="566"/>
        <v>#REF!</v>
      </c>
      <c r="T1464" s="244"/>
      <c r="U1464" s="272" t="b">
        <f t="shared" si="567"/>
        <v>0</v>
      </c>
      <c r="V1464" s="272" t="e">
        <f t="shared" si="568"/>
        <v>#REF!</v>
      </c>
      <c r="W1464" s="272" t="e">
        <f t="shared" si="576"/>
        <v>#REF!</v>
      </c>
      <c r="X1464" s="272" t="e">
        <f t="shared" si="569"/>
        <v>#REF!</v>
      </c>
      <c r="Y1464" s="272" t="e">
        <f t="shared" si="570"/>
        <v>#REF!</v>
      </c>
      <c r="Z1464" s="298"/>
      <c r="AA1464" s="305" t="e">
        <f t="shared" si="571"/>
        <v>#REF!</v>
      </c>
      <c r="AB1464" s="301" t="e" cm="1">
        <f t="array" ref="AB1464">IF( $AA1464="", "", INDEX(聲母資料表, $AA1464, AB$5))</f>
        <v>#REF!</v>
      </c>
      <c r="AC1464" s="301" t="e" cm="1">
        <f t="array" ref="AC1464">IF( $AA1464="", "", INDEX(聲母資料表, $AA1464, AC$5))</f>
        <v>#REF!</v>
      </c>
      <c r="AD1464" s="305" t="e">
        <f t="shared" si="572"/>
        <v>#REF!</v>
      </c>
      <c r="AE1464" s="301" t="e" cm="1">
        <f t="array" ref="AE1464">IF( $X1464, "", INDEX(韻母資料表, AD1464, AE$5))</f>
        <v>#REF!</v>
      </c>
      <c r="AF1464" s="301" t="e" cm="1">
        <f t="array" ref="AF1464">IF( $X1464, "", INDEX(韻母資料表, AE1464, AF$5))</f>
        <v>#REF!</v>
      </c>
      <c r="AG1464" s="298"/>
      <c r="AH1464" s="301" t="e">
        <f t="array" ref="AH1464">IF( $X1464, "", IF( INDEX(韻母資料表, AD1464, $AH$5) = "入聲", TRUE, FALSE) )</f>
        <v>#REF!</v>
      </c>
      <c r="AI1464" s="302" t="e">
        <f t="shared" si="573"/>
        <v>#REF!</v>
      </c>
      <c r="AJ1464" s="302" t="e">
        <f t="shared" si="577"/>
        <v>#REF!</v>
      </c>
      <c r="AK1464" s="362" t="e">
        <f t="array" ref="AK1464">IF( $X1464, "", INDEX(韻母資料表, $AD1464, $AK$5))</f>
        <v>#REF!</v>
      </c>
      <c r="AL1464" s="362" t="e">
        <f t="array" ref="AL1464">IF($X1464, "", INDEX(白話字韻母八聲調資料表, $AE1464, $AJ1464))</f>
        <v>#REF!</v>
      </c>
      <c r="AM1464" s="298"/>
      <c r="AN1464" s="362" t="e" cm="1">
        <f t="array" ref="AN1464">IF($W1464, "", INDEX(聲母資料表, $AA1464, AN$5))</f>
        <v>#REF!</v>
      </c>
      <c r="AO1464" s="367" t="e" cm="1">
        <f t="array" ref="AO1464">IF($X1464, "", INDEX(韻母資料表, $AD1464, AO$5))</f>
        <v>#REF!</v>
      </c>
      <c r="AP1464" s="362" t="e" cm="1">
        <f t="array" ref="AP1464">IF($X1464, "", INDEX(台羅韻母八聲調資料表, $AE1464, $F1464))</f>
        <v>#REF!</v>
      </c>
      <c r="AQ1464" s="298"/>
      <c r="AR1464" s="302" t="e">
        <f t="array" ref="AR1464">IF($W1464, "", INDEX(聲母資料表, $AA1464, $AR$5))</f>
        <v>#REF!</v>
      </c>
      <c r="AS1464" s="303" t="e">
        <f t="array" ref="AS1464">IF($X1464, "", INDEX(韻母資料表, $AD1464, $AS$5))</f>
        <v>#REF!</v>
      </c>
      <c r="AT1464" s="302" t="e">
        <f t="array" ref="AT1464">IF($X1464, "", INDEX(閩拼韻母八聲調資料表, $AE1464, $AJ1464))</f>
        <v>#REF!</v>
      </c>
      <c r="AV1464" s="301" t="b">
        <f t="shared" si="575"/>
        <v>0</v>
      </c>
      <c r="AW1464" s="301" t="str">
        <f>IF( $AV1464, IFERROR( IF(MATCH( $E1464, 顎音化聲母!$H$9:$H$37, 0), TRUE, FALSE), FALSE), "")</f>
        <v/>
      </c>
      <c r="AX1464" s="301" t="str">
        <f t="array" ref="AX1464">IF( AND($AV1464, $AW1464), INDEX(顎音化聲母資料表, MATCH( $D1464 &amp; $E1464, 顎音化聲母!$L$5:$L$136, 0), 3), "")</f>
        <v/>
      </c>
      <c r="AY1464" s="301" t="e">
        <f t="shared" si="574"/>
        <v>#REF!</v>
      </c>
      <c r="AZ1464" s="362" t="e">
        <f t="array" ref="AZ1464">IF($AY1464="", "", IF( $AX1464&lt;&gt;"", $AX1464,INDEX(聲母資料表, $AY1464, $AZ$5)))</f>
        <v>#REF!</v>
      </c>
      <c r="BA1464" s="362" t="e">
        <f t="array" ref="BA1464">IF($X1464, "", INDEX(方音八音反切資料表, $AE1464, $AJ1464))</f>
        <v>#REF!</v>
      </c>
    </row>
    <row r="1465" spans="2:53">
      <c r="B1465" s="307">
        <f t="shared" si="556"/>
        <v>1458</v>
      </c>
      <c r="C1465" s="404" t="e">
        <f>MID(#REF!, B1465, 1)</f>
        <v>#REF!</v>
      </c>
      <c r="D1465" s="312"/>
      <c r="E1465" s="312"/>
      <c r="F1465" s="296"/>
      <c r="G1465" s="418" t="e">
        <f t="shared" si="557"/>
        <v>#REF!</v>
      </c>
      <c r="H1465" s="269" t="e" cm="1">
        <f t="array" ref="H1465">IF( OR($U1465, NOT($V1465), $X1465), "",  $AF1465 &amp; INDEX(中文數值資料表, $AJ1465, 2) &amp; $AC1465)</f>
        <v>#REF!</v>
      </c>
      <c r="I1465" s="332" t="e">
        <f t="shared" si="558"/>
        <v>#REF!</v>
      </c>
      <c r="J1465" s="333" t="e">
        <f t="shared" si="559"/>
        <v>#REF!</v>
      </c>
      <c r="K1465" s="334" t="e">
        <f t="shared" si="560"/>
        <v>#REF!</v>
      </c>
      <c r="L1465" s="335" t="e">
        <f t="shared" si="561"/>
        <v>#REF!</v>
      </c>
      <c r="M1465" s="270" t="e">
        <f t="shared" ca="1" si="562"/>
        <v>#REF!</v>
      </c>
      <c r="N1465" s="270" t="e">
        <f t="shared" ca="1" si="563"/>
        <v>#REF!</v>
      </c>
      <c r="O1465" s="270" t="e">
        <f t="shared" ca="1" si="564"/>
        <v>#REF!</v>
      </c>
      <c r="P1465" s="270" t="e">
        <f t="shared" ca="1" si="579"/>
        <v>#REF!</v>
      </c>
      <c r="Q1465" s="270" t="e">
        <f t="shared" ca="1" si="579"/>
        <v>#REF!</v>
      </c>
      <c r="R1465" s="271" t="e">
        <f t="shared" ca="1" si="565"/>
        <v>#REF!</v>
      </c>
      <c r="S1465" s="271" t="e">
        <f t="shared" ca="1" si="566"/>
        <v>#REF!</v>
      </c>
      <c r="T1465" s="244"/>
      <c r="U1465" s="272" t="b">
        <f t="shared" si="567"/>
        <v>0</v>
      </c>
      <c r="V1465" s="272" t="e">
        <f t="shared" si="568"/>
        <v>#REF!</v>
      </c>
      <c r="W1465" s="272" t="e">
        <f t="shared" si="576"/>
        <v>#REF!</v>
      </c>
      <c r="X1465" s="272" t="e">
        <f t="shared" si="569"/>
        <v>#REF!</v>
      </c>
      <c r="Y1465" s="272" t="e">
        <f t="shared" si="570"/>
        <v>#REF!</v>
      </c>
      <c r="Z1465" s="298"/>
      <c r="AA1465" s="305" t="e">
        <f t="shared" si="571"/>
        <v>#REF!</v>
      </c>
      <c r="AB1465" s="301" t="e" cm="1">
        <f t="array" ref="AB1465">IF( $AA1465="", "", INDEX(聲母資料表, $AA1465, AB$5))</f>
        <v>#REF!</v>
      </c>
      <c r="AC1465" s="301" t="e" cm="1">
        <f t="array" ref="AC1465">IF( $AA1465="", "", INDEX(聲母資料表, $AA1465, AC$5))</f>
        <v>#REF!</v>
      </c>
      <c r="AD1465" s="305" t="e">
        <f t="shared" si="572"/>
        <v>#REF!</v>
      </c>
      <c r="AE1465" s="301" t="e" cm="1">
        <f t="array" ref="AE1465">IF( $X1465, "", INDEX(韻母資料表, AD1465, AE$5))</f>
        <v>#REF!</v>
      </c>
      <c r="AF1465" s="301" t="e" cm="1">
        <f t="array" ref="AF1465">IF( $X1465, "", INDEX(韻母資料表, AE1465, AF$5))</f>
        <v>#REF!</v>
      </c>
      <c r="AG1465" s="298"/>
      <c r="AH1465" s="301" t="e">
        <f t="array" ref="AH1465">IF( $X1465, "", IF( INDEX(韻母資料表, AD1465, $AH$5) = "入聲", TRUE, FALSE) )</f>
        <v>#REF!</v>
      </c>
      <c r="AI1465" s="302" t="e">
        <f t="shared" si="573"/>
        <v>#REF!</v>
      </c>
      <c r="AJ1465" s="302" t="e">
        <f t="shared" si="577"/>
        <v>#REF!</v>
      </c>
      <c r="AK1465" s="362" t="e">
        <f t="array" ref="AK1465">IF( $X1465, "", INDEX(韻母資料表, $AD1465, $AK$5))</f>
        <v>#REF!</v>
      </c>
      <c r="AL1465" s="362" t="e">
        <f t="array" ref="AL1465">IF($X1465, "", INDEX(白話字韻母八聲調資料表, $AE1465, $AJ1465))</f>
        <v>#REF!</v>
      </c>
      <c r="AM1465" s="298"/>
      <c r="AN1465" s="362" t="e" cm="1">
        <f t="array" ref="AN1465">IF($W1465, "", INDEX(聲母資料表, $AA1465, AN$5))</f>
        <v>#REF!</v>
      </c>
      <c r="AO1465" s="367" t="e" cm="1">
        <f t="array" ref="AO1465">IF($X1465, "", INDEX(韻母資料表, $AD1465, AO$5))</f>
        <v>#REF!</v>
      </c>
      <c r="AP1465" s="362" t="e" cm="1">
        <f t="array" ref="AP1465">IF($X1465, "", INDEX(台羅韻母八聲調資料表, $AE1465, $F1465))</f>
        <v>#REF!</v>
      </c>
      <c r="AQ1465" s="298"/>
      <c r="AR1465" s="302" t="e">
        <f t="array" ref="AR1465">IF($W1465, "", INDEX(聲母資料表, $AA1465, $AR$5))</f>
        <v>#REF!</v>
      </c>
      <c r="AS1465" s="303" t="e">
        <f t="array" ref="AS1465">IF($X1465, "", INDEX(韻母資料表, $AD1465, $AS$5))</f>
        <v>#REF!</v>
      </c>
      <c r="AT1465" s="302" t="e">
        <f t="array" ref="AT1465">IF($X1465, "", INDEX(閩拼韻母八聲調資料表, $AE1465, $AJ1465))</f>
        <v>#REF!</v>
      </c>
      <c r="AV1465" s="301" t="b">
        <f t="shared" si="575"/>
        <v>0</v>
      </c>
      <c r="AW1465" s="301" t="str">
        <f>IF( $AV1465, IFERROR( IF(MATCH( $E1465, 顎音化聲母!$H$9:$H$37, 0), TRUE, FALSE), FALSE), "")</f>
        <v/>
      </c>
      <c r="AX1465" s="301" t="str">
        <f t="array" ref="AX1465">IF( AND($AV1465, $AW1465), INDEX(顎音化聲母資料表, MATCH( $D1465 &amp; $E1465, 顎音化聲母!$L$5:$L$136, 0), 3), "")</f>
        <v/>
      </c>
      <c r="AY1465" s="301" t="e">
        <f t="shared" si="574"/>
        <v>#REF!</v>
      </c>
      <c r="AZ1465" s="362" t="e">
        <f t="array" ref="AZ1465">IF($AY1465="", "", IF( $AX1465&lt;&gt;"", $AX1465,INDEX(聲母資料表, $AY1465, $AZ$5)))</f>
        <v>#REF!</v>
      </c>
      <c r="BA1465" s="362" t="e">
        <f t="array" ref="BA1465">IF($X1465, "", INDEX(方音八音反切資料表, $AE1465, $AJ1465))</f>
        <v>#REF!</v>
      </c>
    </row>
    <row r="1466" spans="2:53">
      <c r="B1466" s="307">
        <f t="shared" si="556"/>
        <v>1459</v>
      </c>
      <c r="C1466" s="404" t="e">
        <f>MID(#REF!, B1466, 1)</f>
        <v>#REF!</v>
      </c>
      <c r="D1466" s="312"/>
      <c r="E1466" s="312"/>
      <c r="F1466" s="296"/>
      <c r="G1466" s="418" t="e">
        <f t="shared" si="557"/>
        <v>#REF!</v>
      </c>
      <c r="H1466" s="269" t="e" cm="1">
        <f t="array" ref="H1466">IF( OR($U1466, NOT($V1466), $X1466), "",  $AF1466 &amp; INDEX(中文數值資料表, $AJ1466, 2) &amp; $AC1466)</f>
        <v>#REF!</v>
      </c>
      <c r="I1466" s="332" t="e">
        <f t="shared" si="558"/>
        <v>#REF!</v>
      </c>
      <c r="J1466" s="333" t="e">
        <f t="shared" si="559"/>
        <v>#REF!</v>
      </c>
      <c r="K1466" s="334" t="e">
        <f t="shared" si="560"/>
        <v>#REF!</v>
      </c>
      <c r="L1466" s="335" t="e">
        <f t="shared" si="561"/>
        <v>#REF!</v>
      </c>
      <c r="M1466" s="270" t="e">
        <f t="shared" ca="1" si="562"/>
        <v>#REF!</v>
      </c>
      <c r="N1466" s="270" t="e">
        <f t="shared" ca="1" si="563"/>
        <v>#REF!</v>
      </c>
      <c r="O1466" s="270" t="e">
        <f t="shared" ca="1" si="564"/>
        <v>#REF!</v>
      </c>
      <c r="P1466" s="270" t="e">
        <f t="shared" ca="1" si="579"/>
        <v>#REF!</v>
      </c>
      <c r="Q1466" s="270" t="e">
        <f t="shared" ca="1" si="579"/>
        <v>#REF!</v>
      </c>
      <c r="R1466" s="271" t="e">
        <f t="shared" ca="1" si="565"/>
        <v>#REF!</v>
      </c>
      <c r="S1466" s="271" t="e">
        <f t="shared" ca="1" si="566"/>
        <v>#REF!</v>
      </c>
      <c r="T1466" s="244"/>
      <c r="U1466" s="272" t="b">
        <f t="shared" si="567"/>
        <v>0</v>
      </c>
      <c r="V1466" s="272" t="e">
        <f t="shared" si="568"/>
        <v>#REF!</v>
      </c>
      <c r="W1466" s="272" t="e">
        <f t="shared" si="576"/>
        <v>#REF!</v>
      </c>
      <c r="X1466" s="272" t="e">
        <f t="shared" si="569"/>
        <v>#REF!</v>
      </c>
      <c r="Y1466" s="272" t="e">
        <f t="shared" si="570"/>
        <v>#REF!</v>
      </c>
      <c r="Z1466" s="298"/>
      <c r="AA1466" s="305" t="e">
        <f t="shared" si="571"/>
        <v>#REF!</v>
      </c>
      <c r="AB1466" s="301" t="e" cm="1">
        <f t="array" ref="AB1466">IF( $AA1466="", "", INDEX(聲母資料表, $AA1466, AB$5))</f>
        <v>#REF!</v>
      </c>
      <c r="AC1466" s="301" t="e" cm="1">
        <f t="array" ref="AC1466">IF( $AA1466="", "", INDEX(聲母資料表, $AA1466, AC$5))</f>
        <v>#REF!</v>
      </c>
      <c r="AD1466" s="305" t="e">
        <f t="shared" si="572"/>
        <v>#REF!</v>
      </c>
      <c r="AE1466" s="301" t="e" cm="1">
        <f t="array" ref="AE1466">IF( $X1466, "", INDEX(韻母資料表, AD1466, AE$5))</f>
        <v>#REF!</v>
      </c>
      <c r="AF1466" s="301" t="e" cm="1">
        <f t="array" ref="AF1466">IF( $X1466, "", INDEX(韻母資料表, AE1466, AF$5))</f>
        <v>#REF!</v>
      </c>
      <c r="AG1466" s="298"/>
      <c r="AH1466" s="301" t="e">
        <f t="array" ref="AH1466">IF( $X1466, "", IF( INDEX(韻母資料表, AD1466, $AH$5) = "入聲", TRUE, FALSE) )</f>
        <v>#REF!</v>
      </c>
      <c r="AI1466" s="302" t="e">
        <f t="shared" si="573"/>
        <v>#REF!</v>
      </c>
      <c r="AJ1466" s="302" t="e">
        <f t="shared" si="577"/>
        <v>#REF!</v>
      </c>
      <c r="AK1466" s="362" t="e">
        <f t="array" ref="AK1466">IF( $X1466, "", INDEX(韻母資料表, $AD1466, $AK$5))</f>
        <v>#REF!</v>
      </c>
      <c r="AL1466" s="362" t="e">
        <f t="array" ref="AL1466">IF($X1466, "", INDEX(白話字韻母八聲調資料表, $AE1466, $AJ1466))</f>
        <v>#REF!</v>
      </c>
      <c r="AM1466" s="298"/>
      <c r="AN1466" s="362" t="e" cm="1">
        <f t="array" ref="AN1466">IF($W1466, "", INDEX(聲母資料表, $AA1466, AN$5))</f>
        <v>#REF!</v>
      </c>
      <c r="AO1466" s="367" t="e" cm="1">
        <f t="array" ref="AO1466">IF($X1466, "", INDEX(韻母資料表, $AD1466, AO$5))</f>
        <v>#REF!</v>
      </c>
      <c r="AP1466" s="362" t="e" cm="1">
        <f t="array" ref="AP1466">IF($X1466, "", INDEX(台羅韻母八聲調資料表, $AE1466, $F1466))</f>
        <v>#REF!</v>
      </c>
      <c r="AQ1466" s="298"/>
      <c r="AR1466" s="302" t="e">
        <f t="array" ref="AR1466">IF($W1466, "", INDEX(聲母資料表, $AA1466, $AR$5))</f>
        <v>#REF!</v>
      </c>
      <c r="AS1466" s="303" t="e">
        <f t="array" ref="AS1466">IF($X1466, "", INDEX(韻母資料表, $AD1466, $AS$5))</f>
        <v>#REF!</v>
      </c>
      <c r="AT1466" s="302" t="e">
        <f t="array" ref="AT1466">IF($X1466, "", INDEX(閩拼韻母八聲調資料表, $AE1466, $AJ1466))</f>
        <v>#REF!</v>
      </c>
      <c r="AV1466" s="301" t="b">
        <f t="shared" si="575"/>
        <v>0</v>
      </c>
      <c r="AW1466" s="301" t="str">
        <f>IF( $AV1466, IFERROR( IF(MATCH( $E1466, 顎音化聲母!$H$9:$H$37, 0), TRUE, FALSE), FALSE), "")</f>
        <v/>
      </c>
      <c r="AX1466" s="301" t="str">
        <f t="array" ref="AX1466">IF( AND($AV1466, $AW1466), INDEX(顎音化聲母資料表, MATCH( $D1466 &amp; $E1466, 顎音化聲母!$L$5:$L$136, 0), 3), "")</f>
        <v/>
      </c>
      <c r="AY1466" s="301" t="e">
        <f t="shared" si="574"/>
        <v>#REF!</v>
      </c>
      <c r="AZ1466" s="362" t="e">
        <f t="array" ref="AZ1466">IF($AY1466="", "", IF( $AX1466&lt;&gt;"", $AX1466,INDEX(聲母資料表, $AY1466, $AZ$5)))</f>
        <v>#REF!</v>
      </c>
      <c r="BA1466" s="362" t="e">
        <f t="array" ref="BA1466">IF($X1466, "", INDEX(方音八音反切資料表, $AE1466, $AJ1466))</f>
        <v>#REF!</v>
      </c>
    </row>
    <row r="1467" spans="2:53">
      <c r="B1467" s="307">
        <f t="shared" si="556"/>
        <v>1460</v>
      </c>
      <c r="C1467" s="404" t="e">
        <f>MID(#REF!, B1467, 1)</f>
        <v>#REF!</v>
      </c>
      <c r="D1467" s="312"/>
      <c r="E1467" s="312"/>
      <c r="F1467" s="296"/>
      <c r="G1467" s="418" t="e">
        <f t="shared" si="557"/>
        <v>#REF!</v>
      </c>
      <c r="H1467" s="269" t="e" cm="1">
        <f t="array" ref="H1467">IF( OR($U1467, NOT($V1467), $X1467), "",  $AF1467 &amp; INDEX(中文數值資料表, $AJ1467, 2) &amp; $AC1467)</f>
        <v>#REF!</v>
      </c>
      <c r="I1467" s="332" t="e">
        <f t="shared" si="558"/>
        <v>#REF!</v>
      </c>
      <c r="J1467" s="333" t="e">
        <f t="shared" si="559"/>
        <v>#REF!</v>
      </c>
      <c r="K1467" s="334" t="e">
        <f t="shared" si="560"/>
        <v>#REF!</v>
      </c>
      <c r="L1467" s="335" t="e">
        <f t="shared" si="561"/>
        <v>#REF!</v>
      </c>
      <c r="M1467" s="270" t="e">
        <f t="shared" ca="1" si="562"/>
        <v>#REF!</v>
      </c>
      <c r="N1467" s="270" t="e">
        <f t="shared" ca="1" si="563"/>
        <v>#REF!</v>
      </c>
      <c r="O1467" s="270" t="e">
        <f t="shared" ca="1" si="564"/>
        <v>#REF!</v>
      </c>
      <c r="P1467" s="270" t="e">
        <f t="shared" ca="1" si="579"/>
        <v>#REF!</v>
      </c>
      <c r="Q1467" s="270" t="e">
        <f t="shared" ca="1" si="579"/>
        <v>#REF!</v>
      </c>
      <c r="R1467" s="271" t="e">
        <f t="shared" ca="1" si="565"/>
        <v>#REF!</v>
      </c>
      <c r="S1467" s="271" t="e">
        <f t="shared" ca="1" si="566"/>
        <v>#REF!</v>
      </c>
      <c r="T1467" s="244"/>
      <c r="U1467" s="272" t="b">
        <f t="shared" si="567"/>
        <v>0</v>
      </c>
      <c r="V1467" s="272" t="e">
        <f t="shared" si="568"/>
        <v>#REF!</v>
      </c>
      <c r="W1467" s="272" t="e">
        <f t="shared" si="576"/>
        <v>#REF!</v>
      </c>
      <c r="X1467" s="272" t="e">
        <f t="shared" si="569"/>
        <v>#REF!</v>
      </c>
      <c r="Y1467" s="272" t="e">
        <f t="shared" si="570"/>
        <v>#REF!</v>
      </c>
      <c r="Z1467" s="298"/>
      <c r="AA1467" s="305" t="e">
        <f t="shared" si="571"/>
        <v>#REF!</v>
      </c>
      <c r="AB1467" s="301" t="e" cm="1">
        <f t="array" ref="AB1467">IF( $AA1467="", "", INDEX(聲母資料表, $AA1467, AB$5))</f>
        <v>#REF!</v>
      </c>
      <c r="AC1467" s="301" t="e" cm="1">
        <f t="array" ref="AC1467">IF( $AA1467="", "", INDEX(聲母資料表, $AA1467, AC$5))</f>
        <v>#REF!</v>
      </c>
      <c r="AD1467" s="305" t="e">
        <f t="shared" si="572"/>
        <v>#REF!</v>
      </c>
      <c r="AE1467" s="301" t="e" cm="1">
        <f t="array" ref="AE1467">IF( $X1467, "", INDEX(韻母資料表, AD1467, AE$5))</f>
        <v>#REF!</v>
      </c>
      <c r="AF1467" s="301" t="e" cm="1">
        <f t="array" ref="AF1467">IF( $X1467, "", INDEX(韻母資料表, AE1467, AF$5))</f>
        <v>#REF!</v>
      </c>
      <c r="AG1467" s="298"/>
      <c r="AH1467" s="301" t="e">
        <f t="array" ref="AH1467">IF( $X1467, "", IF( INDEX(韻母資料表, AD1467, $AH$5) = "入聲", TRUE, FALSE) )</f>
        <v>#REF!</v>
      </c>
      <c r="AI1467" s="302" t="e">
        <f t="shared" si="573"/>
        <v>#REF!</v>
      </c>
      <c r="AJ1467" s="302" t="e">
        <f t="shared" si="577"/>
        <v>#REF!</v>
      </c>
      <c r="AK1467" s="362" t="e">
        <f t="array" ref="AK1467">IF( $X1467, "", INDEX(韻母資料表, $AD1467, $AK$5))</f>
        <v>#REF!</v>
      </c>
      <c r="AL1467" s="362" t="e">
        <f t="array" ref="AL1467">IF($X1467, "", INDEX(白話字韻母八聲調資料表, $AE1467, $AJ1467))</f>
        <v>#REF!</v>
      </c>
      <c r="AM1467" s="298"/>
      <c r="AN1467" s="362" t="e" cm="1">
        <f t="array" ref="AN1467">IF($W1467, "", INDEX(聲母資料表, $AA1467, AN$5))</f>
        <v>#REF!</v>
      </c>
      <c r="AO1467" s="367" t="e" cm="1">
        <f t="array" ref="AO1467">IF($X1467, "", INDEX(韻母資料表, $AD1467, AO$5))</f>
        <v>#REF!</v>
      </c>
      <c r="AP1467" s="362" t="e" cm="1">
        <f t="array" ref="AP1467">IF($X1467, "", INDEX(台羅韻母八聲調資料表, $AE1467, $F1467))</f>
        <v>#REF!</v>
      </c>
      <c r="AQ1467" s="298"/>
      <c r="AR1467" s="302" t="e">
        <f t="array" ref="AR1467">IF($W1467, "", INDEX(聲母資料表, $AA1467, $AR$5))</f>
        <v>#REF!</v>
      </c>
      <c r="AS1467" s="303" t="e">
        <f t="array" ref="AS1467">IF($X1467, "", INDEX(韻母資料表, $AD1467, $AS$5))</f>
        <v>#REF!</v>
      </c>
      <c r="AT1467" s="302" t="e">
        <f t="array" ref="AT1467">IF($X1467, "", INDEX(閩拼韻母八聲調資料表, $AE1467, $AJ1467))</f>
        <v>#REF!</v>
      </c>
      <c r="AV1467" s="301" t="b">
        <f t="shared" si="575"/>
        <v>0</v>
      </c>
      <c r="AW1467" s="301" t="str">
        <f>IF( $AV1467, IFERROR( IF(MATCH( $E1467, 顎音化聲母!$H$9:$H$37, 0), TRUE, FALSE), FALSE), "")</f>
        <v/>
      </c>
      <c r="AX1467" s="301" t="str">
        <f t="array" ref="AX1467">IF( AND($AV1467, $AW1467), INDEX(顎音化聲母資料表, MATCH( $D1467 &amp; $E1467, 顎音化聲母!$L$5:$L$136, 0), 3), "")</f>
        <v/>
      </c>
      <c r="AY1467" s="301" t="e">
        <f t="shared" si="574"/>
        <v>#REF!</v>
      </c>
      <c r="AZ1467" s="362" t="e">
        <f t="array" ref="AZ1467">IF($AY1467="", "", IF( $AX1467&lt;&gt;"", $AX1467,INDEX(聲母資料表, $AY1467, $AZ$5)))</f>
        <v>#REF!</v>
      </c>
      <c r="BA1467" s="362" t="e">
        <f t="array" ref="BA1467">IF($X1467, "", INDEX(方音八音反切資料表, $AE1467, $AJ1467))</f>
        <v>#REF!</v>
      </c>
    </row>
    <row r="1468" spans="2:53">
      <c r="B1468" s="307">
        <f t="shared" si="556"/>
        <v>1461</v>
      </c>
      <c r="C1468" s="404" t="e">
        <f>MID(#REF!, B1468, 1)</f>
        <v>#REF!</v>
      </c>
      <c r="D1468" s="312"/>
      <c r="E1468" s="312"/>
      <c r="F1468" s="296"/>
      <c r="G1468" s="418" t="e">
        <f t="shared" si="557"/>
        <v>#REF!</v>
      </c>
      <c r="H1468" s="269" t="e" cm="1">
        <f t="array" ref="H1468">IF( OR($U1468, NOT($V1468), $X1468), "",  $AF1468 &amp; INDEX(中文數值資料表, $AJ1468, 2) &amp; $AC1468)</f>
        <v>#REF!</v>
      </c>
      <c r="I1468" s="332" t="e">
        <f t="shared" si="558"/>
        <v>#REF!</v>
      </c>
      <c r="J1468" s="333" t="e">
        <f t="shared" si="559"/>
        <v>#REF!</v>
      </c>
      <c r="K1468" s="334" t="e">
        <f t="shared" si="560"/>
        <v>#REF!</v>
      </c>
      <c r="L1468" s="335" t="e">
        <f t="shared" si="561"/>
        <v>#REF!</v>
      </c>
      <c r="M1468" s="270" t="e">
        <f t="shared" ca="1" si="562"/>
        <v>#REF!</v>
      </c>
      <c r="N1468" s="270" t="e">
        <f t="shared" ca="1" si="563"/>
        <v>#REF!</v>
      </c>
      <c r="O1468" s="270" t="e">
        <f t="shared" ca="1" si="564"/>
        <v>#REF!</v>
      </c>
      <c r="P1468" s="270" t="e">
        <f t="shared" ref="P1468:Q1487" ca="1" si="580">IF( $U1468, ($C1468 &amp; CHAR(10)), IF($C1468=CHAR(10), (CHAR(10) &amp; "&lt;/p&gt;" &amp; CHAR(10) &amp; "&lt;p&gt;" &amp; CHAR(10)), "&lt;ruby&gt;" &amp; $C1468 &amp; "&lt;rt&gt;" &amp; INDIRECT( ADDRESS(ROW(), COLUMN() - $P$5) ) &amp; "&lt;/rt&gt;&lt;/ruby&gt;" &amp; CHAR(10)))</f>
        <v>#REF!</v>
      </c>
      <c r="Q1468" s="270" t="e">
        <f t="shared" ca="1" si="580"/>
        <v>#REF!</v>
      </c>
      <c r="R1468" s="271" t="e">
        <f t="shared" ca="1" si="565"/>
        <v>#REF!</v>
      </c>
      <c r="S1468" s="271" t="e">
        <f t="shared" ca="1" si="566"/>
        <v>#REF!</v>
      </c>
      <c r="T1468" s="244"/>
      <c r="U1468" s="272" t="b">
        <f t="shared" si="567"/>
        <v>0</v>
      </c>
      <c r="V1468" s="272" t="e">
        <f t="shared" si="568"/>
        <v>#REF!</v>
      </c>
      <c r="W1468" s="272" t="e">
        <f t="shared" si="576"/>
        <v>#REF!</v>
      </c>
      <c r="X1468" s="272" t="e">
        <f t="shared" si="569"/>
        <v>#REF!</v>
      </c>
      <c r="Y1468" s="272" t="e">
        <f t="shared" si="570"/>
        <v>#REF!</v>
      </c>
      <c r="Z1468" s="298"/>
      <c r="AA1468" s="305" t="e">
        <f t="shared" si="571"/>
        <v>#REF!</v>
      </c>
      <c r="AB1468" s="301" t="e" cm="1">
        <f t="array" ref="AB1468">IF( $AA1468="", "", INDEX(聲母資料表, $AA1468, AB$5))</f>
        <v>#REF!</v>
      </c>
      <c r="AC1468" s="301" t="e" cm="1">
        <f t="array" ref="AC1468">IF( $AA1468="", "", INDEX(聲母資料表, $AA1468, AC$5))</f>
        <v>#REF!</v>
      </c>
      <c r="AD1468" s="305" t="e">
        <f t="shared" si="572"/>
        <v>#REF!</v>
      </c>
      <c r="AE1468" s="301" t="e" cm="1">
        <f t="array" ref="AE1468">IF( $X1468, "", INDEX(韻母資料表, AD1468, AE$5))</f>
        <v>#REF!</v>
      </c>
      <c r="AF1468" s="301" t="e" cm="1">
        <f t="array" ref="AF1468">IF( $X1468, "", INDEX(韻母資料表, AE1468, AF$5))</f>
        <v>#REF!</v>
      </c>
      <c r="AG1468" s="298"/>
      <c r="AH1468" s="301" t="e">
        <f t="array" ref="AH1468">IF( $X1468, "", IF( INDEX(韻母資料表, AD1468, $AH$5) = "入聲", TRUE, FALSE) )</f>
        <v>#REF!</v>
      </c>
      <c r="AI1468" s="302" t="e">
        <f t="shared" si="573"/>
        <v>#REF!</v>
      </c>
      <c r="AJ1468" s="302" t="e">
        <f t="shared" si="577"/>
        <v>#REF!</v>
      </c>
      <c r="AK1468" s="362" t="e">
        <f t="array" ref="AK1468">IF( $X1468, "", INDEX(韻母資料表, $AD1468, $AK$5))</f>
        <v>#REF!</v>
      </c>
      <c r="AL1468" s="362" t="e">
        <f t="array" ref="AL1468">IF($X1468, "", INDEX(白話字韻母八聲調資料表, $AE1468, $AJ1468))</f>
        <v>#REF!</v>
      </c>
      <c r="AM1468" s="298"/>
      <c r="AN1468" s="362" t="e" cm="1">
        <f t="array" ref="AN1468">IF($W1468, "", INDEX(聲母資料表, $AA1468, AN$5))</f>
        <v>#REF!</v>
      </c>
      <c r="AO1468" s="367" t="e" cm="1">
        <f t="array" ref="AO1468">IF($X1468, "", INDEX(韻母資料表, $AD1468, AO$5))</f>
        <v>#REF!</v>
      </c>
      <c r="AP1468" s="362" t="e" cm="1">
        <f t="array" ref="AP1468">IF($X1468, "", INDEX(台羅韻母八聲調資料表, $AE1468, $F1468))</f>
        <v>#REF!</v>
      </c>
      <c r="AQ1468" s="298"/>
      <c r="AR1468" s="302" t="e">
        <f t="array" ref="AR1468">IF($W1468, "", INDEX(聲母資料表, $AA1468, $AR$5))</f>
        <v>#REF!</v>
      </c>
      <c r="AS1468" s="303" t="e">
        <f t="array" ref="AS1468">IF($X1468, "", INDEX(韻母資料表, $AD1468, $AS$5))</f>
        <v>#REF!</v>
      </c>
      <c r="AT1468" s="302" t="e">
        <f t="array" ref="AT1468">IF($X1468, "", INDEX(閩拼韻母八聲調資料表, $AE1468, $AJ1468))</f>
        <v>#REF!</v>
      </c>
      <c r="AV1468" s="301" t="b">
        <f t="shared" si="575"/>
        <v>0</v>
      </c>
      <c r="AW1468" s="301" t="str">
        <f>IF( $AV1468, IFERROR( IF(MATCH( $E1468, 顎音化聲母!$H$9:$H$37, 0), TRUE, FALSE), FALSE), "")</f>
        <v/>
      </c>
      <c r="AX1468" s="301" t="str">
        <f t="array" ref="AX1468">IF( AND($AV1468, $AW1468), INDEX(顎音化聲母資料表, MATCH( $D1468 &amp; $E1468, 顎音化聲母!$L$5:$L$136, 0), 3), "")</f>
        <v/>
      </c>
      <c r="AY1468" s="301" t="e">
        <f t="shared" si="574"/>
        <v>#REF!</v>
      </c>
      <c r="AZ1468" s="362" t="e">
        <f t="array" ref="AZ1468">IF($AY1468="", "", IF( $AX1468&lt;&gt;"", $AX1468,INDEX(聲母資料表, $AY1468, $AZ$5)))</f>
        <v>#REF!</v>
      </c>
      <c r="BA1468" s="362" t="e">
        <f t="array" ref="BA1468">IF($X1468, "", INDEX(方音八音反切資料表, $AE1468, $AJ1468))</f>
        <v>#REF!</v>
      </c>
    </row>
    <row r="1469" spans="2:53">
      <c r="B1469" s="307">
        <f t="shared" si="556"/>
        <v>1462</v>
      </c>
      <c r="C1469" s="404" t="e">
        <f>MID(#REF!, B1469, 1)</f>
        <v>#REF!</v>
      </c>
      <c r="D1469" s="312"/>
      <c r="E1469" s="312"/>
      <c r="F1469" s="296"/>
      <c r="G1469" s="418" t="e">
        <f t="shared" si="557"/>
        <v>#REF!</v>
      </c>
      <c r="H1469" s="269" t="e" cm="1">
        <f t="array" ref="H1469">IF( OR($U1469, NOT($V1469), $X1469), "",  $AF1469 &amp; INDEX(中文數值資料表, $AJ1469, 2) &amp; $AC1469)</f>
        <v>#REF!</v>
      </c>
      <c r="I1469" s="332" t="e">
        <f t="shared" si="558"/>
        <v>#REF!</v>
      </c>
      <c r="J1469" s="333" t="e">
        <f t="shared" si="559"/>
        <v>#REF!</v>
      </c>
      <c r="K1469" s="334" t="e">
        <f t="shared" si="560"/>
        <v>#REF!</v>
      </c>
      <c r="L1469" s="335" t="e">
        <f t="shared" si="561"/>
        <v>#REF!</v>
      </c>
      <c r="M1469" s="270" t="e">
        <f t="shared" ca="1" si="562"/>
        <v>#REF!</v>
      </c>
      <c r="N1469" s="270" t="e">
        <f t="shared" ca="1" si="563"/>
        <v>#REF!</v>
      </c>
      <c r="O1469" s="270" t="e">
        <f t="shared" ca="1" si="564"/>
        <v>#REF!</v>
      </c>
      <c r="P1469" s="270" t="e">
        <f t="shared" ca="1" si="580"/>
        <v>#REF!</v>
      </c>
      <c r="Q1469" s="270" t="e">
        <f t="shared" ca="1" si="580"/>
        <v>#REF!</v>
      </c>
      <c r="R1469" s="271" t="e">
        <f t="shared" ca="1" si="565"/>
        <v>#REF!</v>
      </c>
      <c r="S1469" s="271" t="e">
        <f t="shared" ca="1" si="566"/>
        <v>#REF!</v>
      </c>
      <c r="T1469" s="244"/>
      <c r="U1469" s="272" t="b">
        <f t="shared" si="567"/>
        <v>0</v>
      </c>
      <c r="V1469" s="272" t="e">
        <f t="shared" si="568"/>
        <v>#REF!</v>
      </c>
      <c r="W1469" s="272" t="e">
        <f t="shared" si="576"/>
        <v>#REF!</v>
      </c>
      <c r="X1469" s="272" t="e">
        <f t="shared" si="569"/>
        <v>#REF!</v>
      </c>
      <c r="Y1469" s="272" t="e">
        <f t="shared" si="570"/>
        <v>#REF!</v>
      </c>
      <c r="Z1469" s="298"/>
      <c r="AA1469" s="305" t="e">
        <f t="shared" si="571"/>
        <v>#REF!</v>
      </c>
      <c r="AB1469" s="301" t="e" cm="1">
        <f t="array" ref="AB1469">IF( $AA1469="", "", INDEX(聲母資料表, $AA1469, AB$5))</f>
        <v>#REF!</v>
      </c>
      <c r="AC1469" s="301" t="e" cm="1">
        <f t="array" ref="AC1469">IF( $AA1469="", "", INDEX(聲母資料表, $AA1469, AC$5))</f>
        <v>#REF!</v>
      </c>
      <c r="AD1469" s="305" t="e">
        <f t="shared" si="572"/>
        <v>#REF!</v>
      </c>
      <c r="AE1469" s="301" t="e" cm="1">
        <f t="array" ref="AE1469">IF( $X1469, "", INDEX(韻母資料表, AD1469, AE$5))</f>
        <v>#REF!</v>
      </c>
      <c r="AF1469" s="301" t="e" cm="1">
        <f t="array" ref="AF1469">IF( $X1469, "", INDEX(韻母資料表, AE1469, AF$5))</f>
        <v>#REF!</v>
      </c>
      <c r="AG1469" s="298"/>
      <c r="AH1469" s="301" t="e">
        <f t="array" ref="AH1469">IF( $X1469, "", IF( INDEX(韻母資料表, AD1469, $AH$5) = "入聲", TRUE, FALSE) )</f>
        <v>#REF!</v>
      </c>
      <c r="AI1469" s="302" t="e">
        <f t="shared" si="573"/>
        <v>#REF!</v>
      </c>
      <c r="AJ1469" s="302" t="e">
        <f t="shared" si="577"/>
        <v>#REF!</v>
      </c>
      <c r="AK1469" s="362" t="e">
        <f t="array" ref="AK1469">IF( $X1469, "", INDEX(韻母資料表, $AD1469, $AK$5))</f>
        <v>#REF!</v>
      </c>
      <c r="AL1469" s="362" t="e">
        <f t="array" ref="AL1469">IF($X1469, "", INDEX(白話字韻母八聲調資料表, $AE1469, $AJ1469))</f>
        <v>#REF!</v>
      </c>
      <c r="AM1469" s="298"/>
      <c r="AN1469" s="362" t="e" cm="1">
        <f t="array" ref="AN1469">IF($W1469, "", INDEX(聲母資料表, $AA1469, AN$5))</f>
        <v>#REF!</v>
      </c>
      <c r="AO1469" s="367" t="e" cm="1">
        <f t="array" ref="AO1469">IF($X1469, "", INDEX(韻母資料表, $AD1469, AO$5))</f>
        <v>#REF!</v>
      </c>
      <c r="AP1469" s="362" t="e" cm="1">
        <f t="array" ref="AP1469">IF($X1469, "", INDEX(台羅韻母八聲調資料表, $AE1469, $F1469))</f>
        <v>#REF!</v>
      </c>
      <c r="AQ1469" s="298"/>
      <c r="AR1469" s="302" t="e">
        <f t="array" ref="AR1469">IF($W1469, "", INDEX(聲母資料表, $AA1469, $AR$5))</f>
        <v>#REF!</v>
      </c>
      <c r="AS1469" s="303" t="e">
        <f t="array" ref="AS1469">IF($X1469, "", INDEX(韻母資料表, $AD1469, $AS$5))</f>
        <v>#REF!</v>
      </c>
      <c r="AT1469" s="302" t="e">
        <f t="array" ref="AT1469">IF($X1469, "", INDEX(閩拼韻母八聲調資料表, $AE1469, $AJ1469))</f>
        <v>#REF!</v>
      </c>
      <c r="AV1469" s="301" t="b">
        <f t="shared" si="575"/>
        <v>0</v>
      </c>
      <c r="AW1469" s="301" t="str">
        <f>IF( $AV1469, IFERROR( IF(MATCH( $E1469, 顎音化聲母!$H$9:$H$37, 0), TRUE, FALSE), FALSE), "")</f>
        <v/>
      </c>
      <c r="AX1469" s="301" t="str">
        <f t="array" ref="AX1469">IF( AND($AV1469, $AW1469), INDEX(顎音化聲母資料表, MATCH( $D1469 &amp; $E1469, 顎音化聲母!$L$5:$L$136, 0), 3), "")</f>
        <v/>
      </c>
      <c r="AY1469" s="301" t="e">
        <f t="shared" si="574"/>
        <v>#REF!</v>
      </c>
      <c r="AZ1469" s="362" t="e">
        <f t="array" ref="AZ1469">IF($AY1469="", "", IF( $AX1469&lt;&gt;"", $AX1469,INDEX(聲母資料表, $AY1469, $AZ$5)))</f>
        <v>#REF!</v>
      </c>
      <c r="BA1469" s="362" t="e">
        <f t="array" ref="BA1469">IF($X1469, "", INDEX(方音八音反切資料表, $AE1469, $AJ1469))</f>
        <v>#REF!</v>
      </c>
    </row>
    <row r="1470" spans="2:53">
      <c r="B1470" s="307">
        <f t="shared" si="556"/>
        <v>1463</v>
      </c>
      <c r="C1470" s="404" t="e">
        <f>MID(#REF!, B1470, 1)</f>
        <v>#REF!</v>
      </c>
      <c r="D1470" s="312"/>
      <c r="E1470" s="312"/>
      <c r="F1470" s="296"/>
      <c r="G1470" s="418" t="e">
        <f t="shared" si="557"/>
        <v>#REF!</v>
      </c>
      <c r="H1470" s="269" t="e" cm="1">
        <f t="array" ref="H1470">IF( OR($U1470, NOT($V1470), $X1470), "",  $AF1470 &amp; INDEX(中文數值資料表, $AJ1470, 2) &amp; $AC1470)</f>
        <v>#REF!</v>
      </c>
      <c r="I1470" s="332" t="e">
        <f t="shared" si="558"/>
        <v>#REF!</v>
      </c>
      <c r="J1470" s="333" t="e">
        <f t="shared" si="559"/>
        <v>#REF!</v>
      </c>
      <c r="K1470" s="334" t="e">
        <f t="shared" si="560"/>
        <v>#REF!</v>
      </c>
      <c r="L1470" s="335" t="e">
        <f t="shared" si="561"/>
        <v>#REF!</v>
      </c>
      <c r="M1470" s="270" t="e">
        <f t="shared" ca="1" si="562"/>
        <v>#REF!</v>
      </c>
      <c r="N1470" s="270" t="e">
        <f t="shared" ca="1" si="563"/>
        <v>#REF!</v>
      </c>
      <c r="O1470" s="270" t="e">
        <f t="shared" ca="1" si="564"/>
        <v>#REF!</v>
      </c>
      <c r="P1470" s="270" t="e">
        <f t="shared" ca="1" si="580"/>
        <v>#REF!</v>
      </c>
      <c r="Q1470" s="270" t="e">
        <f t="shared" ca="1" si="580"/>
        <v>#REF!</v>
      </c>
      <c r="R1470" s="271" t="e">
        <f t="shared" ca="1" si="565"/>
        <v>#REF!</v>
      </c>
      <c r="S1470" s="271" t="e">
        <f t="shared" ca="1" si="566"/>
        <v>#REF!</v>
      </c>
      <c r="T1470" s="244"/>
      <c r="U1470" s="272" t="b">
        <f t="shared" si="567"/>
        <v>0</v>
      </c>
      <c r="V1470" s="272" t="e">
        <f t="shared" si="568"/>
        <v>#REF!</v>
      </c>
      <c r="W1470" s="272" t="e">
        <f t="shared" si="576"/>
        <v>#REF!</v>
      </c>
      <c r="X1470" s="272" t="e">
        <f t="shared" si="569"/>
        <v>#REF!</v>
      </c>
      <c r="Y1470" s="272" t="e">
        <f t="shared" si="570"/>
        <v>#REF!</v>
      </c>
      <c r="Z1470" s="298"/>
      <c r="AA1470" s="305" t="e">
        <f t="shared" si="571"/>
        <v>#REF!</v>
      </c>
      <c r="AB1470" s="301" t="e" cm="1">
        <f t="array" ref="AB1470">IF( $AA1470="", "", INDEX(聲母資料表, $AA1470, AB$5))</f>
        <v>#REF!</v>
      </c>
      <c r="AC1470" s="301" t="e" cm="1">
        <f t="array" ref="AC1470">IF( $AA1470="", "", INDEX(聲母資料表, $AA1470, AC$5))</f>
        <v>#REF!</v>
      </c>
      <c r="AD1470" s="305" t="e">
        <f t="shared" si="572"/>
        <v>#REF!</v>
      </c>
      <c r="AE1470" s="301" t="e" cm="1">
        <f t="array" ref="AE1470">IF( $X1470, "", INDEX(韻母資料表, AD1470, AE$5))</f>
        <v>#REF!</v>
      </c>
      <c r="AF1470" s="301" t="e" cm="1">
        <f t="array" ref="AF1470">IF( $X1470, "", INDEX(韻母資料表, AE1470, AF$5))</f>
        <v>#REF!</v>
      </c>
      <c r="AG1470" s="298"/>
      <c r="AH1470" s="301" t="e">
        <f t="array" ref="AH1470">IF( $X1470, "", IF( INDEX(韻母資料表, AD1470, $AH$5) = "入聲", TRUE, FALSE) )</f>
        <v>#REF!</v>
      </c>
      <c r="AI1470" s="302" t="e">
        <f t="shared" si="573"/>
        <v>#REF!</v>
      </c>
      <c r="AJ1470" s="302" t="e">
        <f t="shared" si="577"/>
        <v>#REF!</v>
      </c>
      <c r="AK1470" s="362" t="e">
        <f t="array" ref="AK1470">IF( $X1470, "", INDEX(韻母資料表, $AD1470, $AK$5))</f>
        <v>#REF!</v>
      </c>
      <c r="AL1470" s="362" t="e">
        <f t="array" ref="AL1470">IF($X1470, "", INDEX(白話字韻母八聲調資料表, $AE1470, $AJ1470))</f>
        <v>#REF!</v>
      </c>
      <c r="AM1470" s="298"/>
      <c r="AN1470" s="362" t="e" cm="1">
        <f t="array" ref="AN1470">IF($W1470, "", INDEX(聲母資料表, $AA1470, AN$5))</f>
        <v>#REF!</v>
      </c>
      <c r="AO1470" s="367" t="e" cm="1">
        <f t="array" ref="AO1470">IF($X1470, "", INDEX(韻母資料表, $AD1470, AO$5))</f>
        <v>#REF!</v>
      </c>
      <c r="AP1470" s="362" t="e" cm="1">
        <f t="array" ref="AP1470">IF($X1470, "", INDEX(台羅韻母八聲調資料表, $AE1470, $F1470))</f>
        <v>#REF!</v>
      </c>
      <c r="AQ1470" s="298"/>
      <c r="AR1470" s="302" t="e">
        <f t="array" ref="AR1470">IF($W1470, "", INDEX(聲母資料表, $AA1470, $AR$5))</f>
        <v>#REF!</v>
      </c>
      <c r="AS1470" s="303" t="e">
        <f t="array" ref="AS1470">IF($X1470, "", INDEX(韻母資料表, $AD1470, $AS$5))</f>
        <v>#REF!</v>
      </c>
      <c r="AT1470" s="302" t="e">
        <f t="array" ref="AT1470">IF($X1470, "", INDEX(閩拼韻母八聲調資料表, $AE1470, $AJ1470))</f>
        <v>#REF!</v>
      </c>
      <c r="AV1470" s="301" t="b">
        <f t="shared" si="575"/>
        <v>0</v>
      </c>
      <c r="AW1470" s="301" t="str">
        <f>IF( $AV1470, IFERROR( IF(MATCH( $E1470, 顎音化聲母!$H$9:$H$37, 0), TRUE, FALSE), FALSE), "")</f>
        <v/>
      </c>
      <c r="AX1470" s="301" t="str">
        <f t="array" ref="AX1470">IF( AND($AV1470, $AW1470), INDEX(顎音化聲母資料表, MATCH( $D1470 &amp; $E1470, 顎音化聲母!$L$5:$L$136, 0), 3), "")</f>
        <v/>
      </c>
      <c r="AY1470" s="301" t="e">
        <f t="shared" si="574"/>
        <v>#REF!</v>
      </c>
      <c r="AZ1470" s="362" t="e">
        <f t="array" ref="AZ1470">IF($AY1470="", "", IF( $AX1470&lt;&gt;"", $AX1470,INDEX(聲母資料表, $AY1470, $AZ$5)))</f>
        <v>#REF!</v>
      </c>
      <c r="BA1470" s="362" t="e">
        <f t="array" ref="BA1470">IF($X1470, "", INDEX(方音八音反切資料表, $AE1470, $AJ1470))</f>
        <v>#REF!</v>
      </c>
    </row>
    <row r="1471" spans="2:53">
      <c r="B1471" s="307">
        <f t="shared" si="556"/>
        <v>1464</v>
      </c>
      <c r="C1471" s="404" t="e">
        <f>MID(#REF!, B1471, 1)</f>
        <v>#REF!</v>
      </c>
      <c r="D1471" s="312"/>
      <c r="E1471" s="312"/>
      <c r="F1471" s="296"/>
      <c r="G1471" s="418" t="e">
        <f t="shared" si="557"/>
        <v>#REF!</v>
      </c>
      <c r="H1471" s="269" t="e" cm="1">
        <f t="array" ref="H1471">IF( OR($U1471, NOT($V1471), $X1471), "",  $AF1471 &amp; INDEX(中文數值資料表, $AJ1471, 2) &amp; $AC1471)</f>
        <v>#REF!</v>
      </c>
      <c r="I1471" s="332" t="e">
        <f t="shared" si="558"/>
        <v>#REF!</v>
      </c>
      <c r="J1471" s="333" t="e">
        <f t="shared" si="559"/>
        <v>#REF!</v>
      </c>
      <c r="K1471" s="334" t="e">
        <f t="shared" si="560"/>
        <v>#REF!</v>
      </c>
      <c r="L1471" s="335" t="e">
        <f t="shared" si="561"/>
        <v>#REF!</v>
      </c>
      <c r="M1471" s="270" t="e">
        <f t="shared" ca="1" si="562"/>
        <v>#REF!</v>
      </c>
      <c r="N1471" s="270" t="e">
        <f t="shared" ca="1" si="563"/>
        <v>#REF!</v>
      </c>
      <c r="O1471" s="270" t="e">
        <f t="shared" ca="1" si="564"/>
        <v>#REF!</v>
      </c>
      <c r="P1471" s="270" t="e">
        <f t="shared" ca="1" si="580"/>
        <v>#REF!</v>
      </c>
      <c r="Q1471" s="270" t="e">
        <f t="shared" ca="1" si="580"/>
        <v>#REF!</v>
      </c>
      <c r="R1471" s="271" t="e">
        <f t="shared" ca="1" si="565"/>
        <v>#REF!</v>
      </c>
      <c r="S1471" s="271" t="e">
        <f t="shared" ca="1" si="566"/>
        <v>#REF!</v>
      </c>
      <c r="T1471" s="244"/>
      <c r="U1471" s="272" t="b">
        <f t="shared" si="567"/>
        <v>0</v>
      </c>
      <c r="V1471" s="272" t="e">
        <f t="shared" si="568"/>
        <v>#REF!</v>
      </c>
      <c r="W1471" s="272" t="e">
        <f t="shared" si="576"/>
        <v>#REF!</v>
      </c>
      <c r="X1471" s="272" t="e">
        <f t="shared" si="569"/>
        <v>#REF!</v>
      </c>
      <c r="Y1471" s="272" t="e">
        <f t="shared" si="570"/>
        <v>#REF!</v>
      </c>
      <c r="Z1471" s="298"/>
      <c r="AA1471" s="305" t="e">
        <f t="shared" si="571"/>
        <v>#REF!</v>
      </c>
      <c r="AB1471" s="301" t="e" cm="1">
        <f t="array" ref="AB1471">IF( $AA1471="", "", INDEX(聲母資料表, $AA1471, AB$5))</f>
        <v>#REF!</v>
      </c>
      <c r="AC1471" s="301" t="e" cm="1">
        <f t="array" ref="AC1471">IF( $AA1471="", "", INDEX(聲母資料表, $AA1471, AC$5))</f>
        <v>#REF!</v>
      </c>
      <c r="AD1471" s="305" t="e">
        <f t="shared" si="572"/>
        <v>#REF!</v>
      </c>
      <c r="AE1471" s="301" t="e" cm="1">
        <f t="array" ref="AE1471">IF( $X1471, "", INDEX(韻母資料表, AD1471, AE$5))</f>
        <v>#REF!</v>
      </c>
      <c r="AF1471" s="301" t="e" cm="1">
        <f t="array" ref="AF1471">IF( $X1471, "", INDEX(韻母資料表, AE1471, AF$5))</f>
        <v>#REF!</v>
      </c>
      <c r="AG1471" s="298"/>
      <c r="AH1471" s="301" t="e">
        <f t="array" ref="AH1471">IF( $X1471, "", IF( INDEX(韻母資料表, AD1471, $AH$5) = "入聲", TRUE, FALSE) )</f>
        <v>#REF!</v>
      </c>
      <c r="AI1471" s="302" t="e">
        <f t="shared" si="573"/>
        <v>#REF!</v>
      </c>
      <c r="AJ1471" s="302" t="e">
        <f t="shared" si="577"/>
        <v>#REF!</v>
      </c>
      <c r="AK1471" s="362" t="e">
        <f t="array" ref="AK1471">IF( $X1471, "", INDEX(韻母資料表, $AD1471, $AK$5))</f>
        <v>#REF!</v>
      </c>
      <c r="AL1471" s="362" t="e">
        <f t="array" ref="AL1471">IF($X1471, "", INDEX(白話字韻母八聲調資料表, $AE1471, $AJ1471))</f>
        <v>#REF!</v>
      </c>
      <c r="AM1471" s="298"/>
      <c r="AN1471" s="362" t="e" cm="1">
        <f t="array" ref="AN1471">IF($W1471, "", INDEX(聲母資料表, $AA1471, AN$5))</f>
        <v>#REF!</v>
      </c>
      <c r="AO1471" s="367" t="e" cm="1">
        <f t="array" ref="AO1471">IF($X1471, "", INDEX(韻母資料表, $AD1471, AO$5))</f>
        <v>#REF!</v>
      </c>
      <c r="AP1471" s="362" t="e" cm="1">
        <f t="array" ref="AP1471">IF($X1471, "", INDEX(台羅韻母八聲調資料表, $AE1471, $F1471))</f>
        <v>#REF!</v>
      </c>
      <c r="AQ1471" s="298"/>
      <c r="AR1471" s="302" t="e">
        <f t="array" ref="AR1471">IF($W1471, "", INDEX(聲母資料表, $AA1471, $AR$5))</f>
        <v>#REF!</v>
      </c>
      <c r="AS1471" s="303" t="e">
        <f t="array" ref="AS1471">IF($X1471, "", INDEX(韻母資料表, $AD1471, $AS$5))</f>
        <v>#REF!</v>
      </c>
      <c r="AT1471" s="302" t="e">
        <f t="array" ref="AT1471">IF($X1471, "", INDEX(閩拼韻母八聲調資料表, $AE1471, $AJ1471))</f>
        <v>#REF!</v>
      </c>
      <c r="AV1471" s="301" t="b">
        <f t="shared" si="575"/>
        <v>0</v>
      </c>
      <c r="AW1471" s="301" t="str">
        <f>IF( $AV1471, IFERROR( IF(MATCH( $E1471, 顎音化聲母!$H$9:$H$37, 0), TRUE, FALSE), FALSE), "")</f>
        <v/>
      </c>
      <c r="AX1471" s="301" t="str">
        <f t="array" ref="AX1471">IF( AND($AV1471, $AW1471), INDEX(顎音化聲母資料表, MATCH( $D1471 &amp; $E1471, 顎音化聲母!$L$5:$L$136, 0), 3), "")</f>
        <v/>
      </c>
      <c r="AY1471" s="301" t="e">
        <f t="shared" si="574"/>
        <v>#REF!</v>
      </c>
      <c r="AZ1471" s="362" t="e">
        <f t="array" ref="AZ1471">IF($AY1471="", "", IF( $AX1471&lt;&gt;"", $AX1471,INDEX(聲母資料表, $AY1471, $AZ$5)))</f>
        <v>#REF!</v>
      </c>
      <c r="BA1471" s="362" t="e">
        <f t="array" ref="BA1471">IF($X1471, "", INDEX(方音八音反切資料表, $AE1471, $AJ1471))</f>
        <v>#REF!</v>
      </c>
    </row>
    <row r="1472" spans="2:53">
      <c r="B1472" s="307">
        <f t="shared" si="556"/>
        <v>1465</v>
      </c>
      <c r="C1472" s="404" t="e">
        <f>MID(#REF!, B1472, 1)</f>
        <v>#REF!</v>
      </c>
      <c r="D1472" s="312"/>
      <c r="E1472" s="312"/>
      <c r="F1472" s="296"/>
      <c r="G1472" s="418" t="e">
        <f t="shared" si="557"/>
        <v>#REF!</v>
      </c>
      <c r="H1472" s="269" t="e" cm="1">
        <f t="array" ref="H1472">IF( OR($U1472, NOT($V1472), $X1472), "",  $AF1472 &amp; INDEX(中文數值資料表, $AJ1472, 2) &amp; $AC1472)</f>
        <v>#REF!</v>
      </c>
      <c r="I1472" s="332" t="e">
        <f t="shared" si="558"/>
        <v>#REF!</v>
      </c>
      <c r="J1472" s="333" t="e">
        <f t="shared" si="559"/>
        <v>#REF!</v>
      </c>
      <c r="K1472" s="334" t="e">
        <f t="shared" si="560"/>
        <v>#REF!</v>
      </c>
      <c r="L1472" s="335" t="e">
        <f t="shared" si="561"/>
        <v>#REF!</v>
      </c>
      <c r="M1472" s="270" t="e">
        <f t="shared" ca="1" si="562"/>
        <v>#REF!</v>
      </c>
      <c r="N1472" s="270" t="e">
        <f t="shared" ca="1" si="563"/>
        <v>#REF!</v>
      </c>
      <c r="O1472" s="270" t="e">
        <f t="shared" ca="1" si="564"/>
        <v>#REF!</v>
      </c>
      <c r="P1472" s="270" t="e">
        <f t="shared" ca="1" si="580"/>
        <v>#REF!</v>
      </c>
      <c r="Q1472" s="270" t="e">
        <f t="shared" ca="1" si="580"/>
        <v>#REF!</v>
      </c>
      <c r="R1472" s="271" t="e">
        <f t="shared" ca="1" si="565"/>
        <v>#REF!</v>
      </c>
      <c r="S1472" s="271" t="e">
        <f t="shared" ca="1" si="566"/>
        <v>#REF!</v>
      </c>
      <c r="T1472" s="244"/>
      <c r="U1472" s="272" t="b">
        <f t="shared" si="567"/>
        <v>0</v>
      </c>
      <c r="V1472" s="272" t="e">
        <f t="shared" si="568"/>
        <v>#REF!</v>
      </c>
      <c r="W1472" s="272" t="e">
        <f t="shared" si="576"/>
        <v>#REF!</v>
      </c>
      <c r="X1472" s="272" t="e">
        <f t="shared" si="569"/>
        <v>#REF!</v>
      </c>
      <c r="Y1472" s="272" t="e">
        <f t="shared" si="570"/>
        <v>#REF!</v>
      </c>
      <c r="Z1472" s="298"/>
      <c r="AA1472" s="305" t="e">
        <f t="shared" si="571"/>
        <v>#REF!</v>
      </c>
      <c r="AB1472" s="301" t="e" cm="1">
        <f t="array" ref="AB1472">IF( $AA1472="", "", INDEX(聲母資料表, $AA1472, AB$5))</f>
        <v>#REF!</v>
      </c>
      <c r="AC1472" s="301" t="e" cm="1">
        <f t="array" ref="AC1472">IF( $AA1472="", "", INDEX(聲母資料表, $AA1472, AC$5))</f>
        <v>#REF!</v>
      </c>
      <c r="AD1472" s="305" t="e">
        <f t="shared" si="572"/>
        <v>#REF!</v>
      </c>
      <c r="AE1472" s="301" t="e" cm="1">
        <f t="array" ref="AE1472">IF( $X1472, "", INDEX(韻母資料表, AD1472, AE$5))</f>
        <v>#REF!</v>
      </c>
      <c r="AF1472" s="301" t="e" cm="1">
        <f t="array" ref="AF1472">IF( $X1472, "", INDEX(韻母資料表, AE1472, AF$5))</f>
        <v>#REF!</v>
      </c>
      <c r="AG1472" s="298"/>
      <c r="AH1472" s="301" t="e">
        <f t="array" ref="AH1472">IF( $X1472, "", IF( INDEX(韻母資料表, AD1472, $AH$5) = "入聲", TRUE, FALSE) )</f>
        <v>#REF!</v>
      </c>
      <c r="AI1472" s="302" t="e">
        <f t="shared" si="573"/>
        <v>#REF!</v>
      </c>
      <c r="AJ1472" s="302" t="e">
        <f t="shared" si="577"/>
        <v>#REF!</v>
      </c>
      <c r="AK1472" s="362" t="e">
        <f t="array" ref="AK1472">IF( $X1472, "", INDEX(韻母資料表, $AD1472, $AK$5))</f>
        <v>#REF!</v>
      </c>
      <c r="AL1472" s="362" t="e">
        <f t="array" ref="AL1472">IF($X1472, "", INDEX(白話字韻母八聲調資料表, $AE1472, $AJ1472))</f>
        <v>#REF!</v>
      </c>
      <c r="AM1472" s="298"/>
      <c r="AN1472" s="362" t="e" cm="1">
        <f t="array" ref="AN1472">IF($W1472, "", INDEX(聲母資料表, $AA1472, AN$5))</f>
        <v>#REF!</v>
      </c>
      <c r="AO1472" s="367" t="e" cm="1">
        <f t="array" ref="AO1472">IF($X1472, "", INDEX(韻母資料表, $AD1472, AO$5))</f>
        <v>#REF!</v>
      </c>
      <c r="AP1472" s="362" t="e" cm="1">
        <f t="array" ref="AP1472">IF($X1472, "", INDEX(台羅韻母八聲調資料表, $AE1472, $F1472))</f>
        <v>#REF!</v>
      </c>
      <c r="AQ1472" s="298"/>
      <c r="AR1472" s="302" t="e">
        <f t="array" ref="AR1472">IF($W1472, "", INDEX(聲母資料表, $AA1472, $AR$5))</f>
        <v>#REF!</v>
      </c>
      <c r="AS1472" s="303" t="e">
        <f t="array" ref="AS1472">IF($X1472, "", INDEX(韻母資料表, $AD1472, $AS$5))</f>
        <v>#REF!</v>
      </c>
      <c r="AT1472" s="302" t="e">
        <f t="array" ref="AT1472">IF($X1472, "", INDEX(閩拼韻母八聲調資料表, $AE1472, $AJ1472))</f>
        <v>#REF!</v>
      </c>
      <c r="AV1472" s="301" t="b">
        <f t="shared" si="575"/>
        <v>0</v>
      </c>
      <c r="AW1472" s="301" t="str">
        <f>IF( $AV1472, IFERROR( IF(MATCH( $E1472, 顎音化聲母!$H$9:$H$37, 0), TRUE, FALSE), FALSE), "")</f>
        <v/>
      </c>
      <c r="AX1472" s="301" t="str">
        <f t="array" ref="AX1472">IF( AND($AV1472, $AW1472), INDEX(顎音化聲母資料表, MATCH( $D1472 &amp; $E1472, 顎音化聲母!$L$5:$L$136, 0), 3), "")</f>
        <v/>
      </c>
      <c r="AY1472" s="301" t="e">
        <f t="shared" si="574"/>
        <v>#REF!</v>
      </c>
      <c r="AZ1472" s="362" t="e">
        <f t="array" ref="AZ1472">IF($AY1472="", "", IF( $AX1472&lt;&gt;"", $AX1472,INDEX(聲母資料表, $AY1472, $AZ$5)))</f>
        <v>#REF!</v>
      </c>
      <c r="BA1472" s="362" t="e">
        <f t="array" ref="BA1472">IF($X1472, "", INDEX(方音八音反切資料表, $AE1472, $AJ1472))</f>
        <v>#REF!</v>
      </c>
    </row>
    <row r="1473" spans="2:53">
      <c r="B1473" s="307">
        <f t="shared" si="556"/>
        <v>1466</v>
      </c>
      <c r="C1473" s="404" t="e">
        <f>MID(#REF!, B1473, 1)</f>
        <v>#REF!</v>
      </c>
      <c r="D1473" s="312"/>
      <c r="E1473" s="312"/>
      <c r="F1473" s="296"/>
      <c r="G1473" s="418" t="e">
        <f t="shared" si="557"/>
        <v>#REF!</v>
      </c>
      <c r="H1473" s="269" t="e" cm="1">
        <f t="array" ref="H1473">IF( OR($U1473, NOT($V1473), $X1473), "",  $AF1473 &amp; INDEX(中文數值資料表, $AJ1473, 2) &amp; $AC1473)</f>
        <v>#REF!</v>
      </c>
      <c r="I1473" s="332" t="e">
        <f t="shared" si="558"/>
        <v>#REF!</v>
      </c>
      <c r="J1473" s="333" t="e">
        <f t="shared" si="559"/>
        <v>#REF!</v>
      </c>
      <c r="K1473" s="334" t="e">
        <f t="shared" si="560"/>
        <v>#REF!</v>
      </c>
      <c r="L1473" s="335" t="e">
        <f t="shared" si="561"/>
        <v>#REF!</v>
      </c>
      <c r="M1473" s="270" t="e">
        <f t="shared" ca="1" si="562"/>
        <v>#REF!</v>
      </c>
      <c r="N1473" s="270" t="e">
        <f t="shared" ca="1" si="563"/>
        <v>#REF!</v>
      </c>
      <c r="O1473" s="270" t="e">
        <f t="shared" ca="1" si="564"/>
        <v>#REF!</v>
      </c>
      <c r="P1473" s="270" t="e">
        <f t="shared" ca="1" si="580"/>
        <v>#REF!</v>
      </c>
      <c r="Q1473" s="270" t="e">
        <f t="shared" ca="1" si="580"/>
        <v>#REF!</v>
      </c>
      <c r="R1473" s="271" t="e">
        <f t="shared" ca="1" si="565"/>
        <v>#REF!</v>
      </c>
      <c r="S1473" s="271" t="e">
        <f t="shared" ca="1" si="566"/>
        <v>#REF!</v>
      </c>
      <c r="T1473" s="244"/>
      <c r="U1473" s="272" t="b">
        <f t="shared" si="567"/>
        <v>0</v>
      </c>
      <c r="V1473" s="272" t="e">
        <f t="shared" si="568"/>
        <v>#REF!</v>
      </c>
      <c r="W1473" s="272" t="e">
        <f t="shared" si="576"/>
        <v>#REF!</v>
      </c>
      <c r="X1473" s="272" t="e">
        <f t="shared" si="569"/>
        <v>#REF!</v>
      </c>
      <c r="Y1473" s="272" t="e">
        <f t="shared" si="570"/>
        <v>#REF!</v>
      </c>
      <c r="Z1473" s="298"/>
      <c r="AA1473" s="305" t="e">
        <f t="shared" si="571"/>
        <v>#REF!</v>
      </c>
      <c r="AB1473" s="301" t="e" cm="1">
        <f t="array" ref="AB1473">IF( $AA1473="", "", INDEX(聲母資料表, $AA1473, AB$5))</f>
        <v>#REF!</v>
      </c>
      <c r="AC1473" s="301" t="e" cm="1">
        <f t="array" ref="AC1473">IF( $AA1473="", "", INDEX(聲母資料表, $AA1473, AC$5))</f>
        <v>#REF!</v>
      </c>
      <c r="AD1473" s="305" t="e">
        <f t="shared" si="572"/>
        <v>#REF!</v>
      </c>
      <c r="AE1473" s="301" t="e" cm="1">
        <f t="array" ref="AE1473">IF( $X1473, "", INDEX(韻母資料表, AD1473, AE$5))</f>
        <v>#REF!</v>
      </c>
      <c r="AF1473" s="301" t="e" cm="1">
        <f t="array" ref="AF1473">IF( $X1473, "", INDEX(韻母資料表, AE1473, AF$5))</f>
        <v>#REF!</v>
      </c>
      <c r="AG1473" s="298"/>
      <c r="AH1473" s="301" t="e">
        <f t="array" ref="AH1473">IF( $X1473, "", IF( INDEX(韻母資料表, AD1473, $AH$5) = "入聲", TRUE, FALSE) )</f>
        <v>#REF!</v>
      </c>
      <c r="AI1473" s="302" t="e">
        <f t="shared" si="573"/>
        <v>#REF!</v>
      </c>
      <c r="AJ1473" s="302" t="e">
        <f t="shared" si="577"/>
        <v>#REF!</v>
      </c>
      <c r="AK1473" s="362" t="e">
        <f t="array" ref="AK1473">IF( $X1473, "", INDEX(韻母資料表, $AD1473, $AK$5))</f>
        <v>#REF!</v>
      </c>
      <c r="AL1473" s="362" t="e">
        <f t="array" ref="AL1473">IF($X1473, "", INDEX(白話字韻母八聲調資料表, $AE1473, $AJ1473))</f>
        <v>#REF!</v>
      </c>
      <c r="AM1473" s="298"/>
      <c r="AN1473" s="362" t="e" cm="1">
        <f t="array" ref="AN1473">IF($W1473, "", INDEX(聲母資料表, $AA1473, AN$5))</f>
        <v>#REF!</v>
      </c>
      <c r="AO1473" s="367" t="e" cm="1">
        <f t="array" ref="AO1473">IF($X1473, "", INDEX(韻母資料表, $AD1473, AO$5))</f>
        <v>#REF!</v>
      </c>
      <c r="AP1473" s="362" t="e" cm="1">
        <f t="array" ref="AP1473">IF($X1473, "", INDEX(台羅韻母八聲調資料表, $AE1473, $F1473))</f>
        <v>#REF!</v>
      </c>
      <c r="AQ1473" s="298"/>
      <c r="AR1473" s="302" t="e">
        <f t="array" ref="AR1473">IF($W1473, "", INDEX(聲母資料表, $AA1473, $AR$5))</f>
        <v>#REF!</v>
      </c>
      <c r="AS1473" s="303" t="e">
        <f t="array" ref="AS1473">IF($X1473, "", INDEX(韻母資料表, $AD1473, $AS$5))</f>
        <v>#REF!</v>
      </c>
      <c r="AT1473" s="302" t="e">
        <f t="array" ref="AT1473">IF($X1473, "", INDEX(閩拼韻母八聲調資料表, $AE1473, $AJ1473))</f>
        <v>#REF!</v>
      </c>
      <c r="AV1473" s="301" t="b">
        <f t="shared" si="575"/>
        <v>0</v>
      </c>
      <c r="AW1473" s="301" t="str">
        <f>IF( $AV1473, IFERROR( IF(MATCH( $E1473, 顎音化聲母!$H$9:$H$37, 0), TRUE, FALSE), FALSE), "")</f>
        <v/>
      </c>
      <c r="AX1473" s="301" t="str">
        <f t="array" ref="AX1473">IF( AND($AV1473, $AW1473), INDEX(顎音化聲母資料表, MATCH( $D1473 &amp; $E1473, 顎音化聲母!$L$5:$L$136, 0), 3), "")</f>
        <v/>
      </c>
      <c r="AY1473" s="301" t="e">
        <f t="shared" si="574"/>
        <v>#REF!</v>
      </c>
      <c r="AZ1473" s="362" t="e">
        <f t="array" ref="AZ1473">IF($AY1473="", "", IF( $AX1473&lt;&gt;"", $AX1473,INDEX(聲母資料表, $AY1473, $AZ$5)))</f>
        <v>#REF!</v>
      </c>
      <c r="BA1473" s="362" t="e">
        <f t="array" ref="BA1473">IF($X1473, "", INDEX(方音八音反切資料表, $AE1473, $AJ1473))</f>
        <v>#REF!</v>
      </c>
    </row>
    <row r="1474" spans="2:53">
      <c r="B1474" s="307">
        <f t="shared" si="556"/>
        <v>1467</v>
      </c>
      <c r="C1474" s="404" t="e">
        <f>MID(#REF!, B1474, 1)</f>
        <v>#REF!</v>
      </c>
      <c r="D1474" s="312"/>
      <c r="E1474" s="312"/>
      <c r="F1474" s="296"/>
      <c r="G1474" s="418" t="e">
        <f t="shared" si="557"/>
        <v>#REF!</v>
      </c>
      <c r="H1474" s="269" t="e" cm="1">
        <f t="array" ref="H1474">IF( OR($U1474, NOT($V1474), $X1474), "",  $AF1474 &amp; INDEX(中文數值資料表, $AJ1474, 2) &amp; $AC1474)</f>
        <v>#REF!</v>
      </c>
      <c r="I1474" s="332" t="e">
        <f t="shared" si="558"/>
        <v>#REF!</v>
      </c>
      <c r="J1474" s="333" t="e">
        <f t="shared" si="559"/>
        <v>#REF!</v>
      </c>
      <c r="K1474" s="334" t="e">
        <f t="shared" si="560"/>
        <v>#REF!</v>
      </c>
      <c r="L1474" s="335" t="e">
        <f t="shared" si="561"/>
        <v>#REF!</v>
      </c>
      <c r="M1474" s="270" t="e">
        <f t="shared" ca="1" si="562"/>
        <v>#REF!</v>
      </c>
      <c r="N1474" s="270" t="e">
        <f t="shared" ca="1" si="563"/>
        <v>#REF!</v>
      </c>
      <c r="O1474" s="270" t="e">
        <f t="shared" ca="1" si="564"/>
        <v>#REF!</v>
      </c>
      <c r="P1474" s="270" t="e">
        <f t="shared" ca="1" si="580"/>
        <v>#REF!</v>
      </c>
      <c r="Q1474" s="270" t="e">
        <f t="shared" ca="1" si="580"/>
        <v>#REF!</v>
      </c>
      <c r="R1474" s="271" t="e">
        <f t="shared" ca="1" si="565"/>
        <v>#REF!</v>
      </c>
      <c r="S1474" s="271" t="e">
        <f t="shared" ca="1" si="566"/>
        <v>#REF!</v>
      </c>
      <c r="T1474" s="244"/>
      <c r="U1474" s="272" t="b">
        <f t="shared" si="567"/>
        <v>0</v>
      </c>
      <c r="V1474" s="272" t="e">
        <f t="shared" si="568"/>
        <v>#REF!</v>
      </c>
      <c r="W1474" s="272" t="e">
        <f t="shared" si="576"/>
        <v>#REF!</v>
      </c>
      <c r="X1474" s="272" t="e">
        <f t="shared" si="569"/>
        <v>#REF!</v>
      </c>
      <c r="Y1474" s="272" t="e">
        <f t="shared" si="570"/>
        <v>#REF!</v>
      </c>
      <c r="Z1474" s="298"/>
      <c r="AA1474" s="305" t="e">
        <f t="shared" si="571"/>
        <v>#REF!</v>
      </c>
      <c r="AB1474" s="301" t="e" cm="1">
        <f t="array" ref="AB1474">IF( $AA1474="", "", INDEX(聲母資料表, $AA1474, AB$5))</f>
        <v>#REF!</v>
      </c>
      <c r="AC1474" s="301" t="e" cm="1">
        <f t="array" ref="AC1474">IF( $AA1474="", "", INDEX(聲母資料表, $AA1474, AC$5))</f>
        <v>#REF!</v>
      </c>
      <c r="AD1474" s="305" t="e">
        <f t="shared" si="572"/>
        <v>#REF!</v>
      </c>
      <c r="AE1474" s="301" t="e" cm="1">
        <f t="array" ref="AE1474">IF( $X1474, "", INDEX(韻母資料表, AD1474, AE$5))</f>
        <v>#REF!</v>
      </c>
      <c r="AF1474" s="301" t="e" cm="1">
        <f t="array" ref="AF1474">IF( $X1474, "", INDEX(韻母資料表, AE1474, AF$5))</f>
        <v>#REF!</v>
      </c>
      <c r="AG1474" s="298"/>
      <c r="AH1474" s="301" t="e">
        <f t="array" ref="AH1474">IF( $X1474, "", IF( INDEX(韻母資料表, AD1474, $AH$5) = "入聲", TRUE, FALSE) )</f>
        <v>#REF!</v>
      </c>
      <c r="AI1474" s="302" t="e">
        <f t="shared" si="573"/>
        <v>#REF!</v>
      </c>
      <c r="AJ1474" s="302" t="e">
        <f t="shared" si="577"/>
        <v>#REF!</v>
      </c>
      <c r="AK1474" s="362" t="e">
        <f t="array" ref="AK1474">IF( $X1474, "", INDEX(韻母資料表, $AD1474, $AK$5))</f>
        <v>#REF!</v>
      </c>
      <c r="AL1474" s="362" t="e">
        <f t="array" ref="AL1474">IF($X1474, "", INDEX(白話字韻母八聲調資料表, $AE1474, $AJ1474))</f>
        <v>#REF!</v>
      </c>
      <c r="AM1474" s="298"/>
      <c r="AN1474" s="362" t="e" cm="1">
        <f t="array" ref="AN1474">IF($W1474, "", INDEX(聲母資料表, $AA1474, AN$5))</f>
        <v>#REF!</v>
      </c>
      <c r="AO1474" s="367" t="e" cm="1">
        <f t="array" ref="AO1474">IF($X1474, "", INDEX(韻母資料表, $AD1474, AO$5))</f>
        <v>#REF!</v>
      </c>
      <c r="AP1474" s="362" t="e" cm="1">
        <f t="array" ref="AP1474">IF($X1474, "", INDEX(台羅韻母八聲調資料表, $AE1474, $F1474))</f>
        <v>#REF!</v>
      </c>
      <c r="AQ1474" s="298"/>
      <c r="AR1474" s="302" t="e">
        <f t="array" ref="AR1474">IF($W1474, "", INDEX(聲母資料表, $AA1474, $AR$5))</f>
        <v>#REF!</v>
      </c>
      <c r="AS1474" s="303" t="e">
        <f t="array" ref="AS1474">IF($X1474, "", INDEX(韻母資料表, $AD1474, $AS$5))</f>
        <v>#REF!</v>
      </c>
      <c r="AT1474" s="302" t="e">
        <f t="array" ref="AT1474">IF($X1474, "", INDEX(閩拼韻母八聲調資料表, $AE1474, $AJ1474))</f>
        <v>#REF!</v>
      </c>
      <c r="AV1474" s="301" t="b">
        <f t="shared" si="575"/>
        <v>0</v>
      </c>
      <c r="AW1474" s="301" t="str">
        <f>IF( $AV1474, IFERROR( IF(MATCH( $E1474, 顎音化聲母!$H$9:$H$37, 0), TRUE, FALSE), FALSE), "")</f>
        <v/>
      </c>
      <c r="AX1474" s="301" t="str">
        <f t="array" ref="AX1474">IF( AND($AV1474, $AW1474), INDEX(顎音化聲母資料表, MATCH( $D1474 &amp; $E1474, 顎音化聲母!$L$5:$L$136, 0), 3), "")</f>
        <v/>
      </c>
      <c r="AY1474" s="301" t="e">
        <f t="shared" si="574"/>
        <v>#REF!</v>
      </c>
      <c r="AZ1474" s="362" t="e">
        <f t="array" ref="AZ1474">IF($AY1474="", "", IF( $AX1474&lt;&gt;"", $AX1474,INDEX(聲母資料表, $AY1474, $AZ$5)))</f>
        <v>#REF!</v>
      </c>
      <c r="BA1474" s="362" t="e">
        <f t="array" ref="BA1474">IF($X1474, "", INDEX(方音八音反切資料表, $AE1474, $AJ1474))</f>
        <v>#REF!</v>
      </c>
    </row>
    <row r="1475" spans="2:53">
      <c r="B1475" s="307">
        <f t="shared" si="556"/>
        <v>1468</v>
      </c>
      <c r="C1475" s="404" t="e">
        <f>MID(#REF!, B1475, 1)</f>
        <v>#REF!</v>
      </c>
      <c r="D1475" s="312"/>
      <c r="E1475" s="312"/>
      <c r="F1475" s="296"/>
      <c r="G1475" s="418" t="e">
        <f t="shared" si="557"/>
        <v>#REF!</v>
      </c>
      <c r="H1475" s="269" t="e" cm="1">
        <f t="array" ref="H1475">IF( OR($U1475, NOT($V1475), $X1475), "",  $AF1475 &amp; INDEX(中文數值資料表, $AJ1475, 2) &amp; $AC1475)</f>
        <v>#REF!</v>
      </c>
      <c r="I1475" s="332" t="e">
        <f t="shared" si="558"/>
        <v>#REF!</v>
      </c>
      <c r="J1475" s="333" t="e">
        <f t="shared" si="559"/>
        <v>#REF!</v>
      </c>
      <c r="K1475" s="334" t="e">
        <f t="shared" si="560"/>
        <v>#REF!</v>
      </c>
      <c r="L1475" s="335" t="e">
        <f t="shared" si="561"/>
        <v>#REF!</v>
      </c>
      <c r="M1475" s="270" t="e">
        <f t="shared" ca="1" si="562"/>
        <v>#REF!</v>
      </c>
      <c r="N1475" s="270" t="e">
        <f t="shared" ca="1" si="563"/>
        <v>#REF!</v>
      </c>
      <c r="O1475" s="270" t="e">
        <f t="shared" ca="1" si="564"/>
        <v>#REF!</v>
      </c>
      <c r="P1475" s="270" t="e">
        <f t="shared" ca="1" si="580"/>
        <v>#REF!</v>
      </c>
      <c r="Q1475" s="270" t="e">
        <f t="shared" ca="1" si="580"/>
        <v>#REF!</v>
      </c>
      <c r="R1475" s="271" t="e">
        <f t="shared" ca="1" si="565"/>
        <v>#REF!</v>
      </c>
      <c r="S1475" s="271" t="e">
        <f t="shared" ca="1" si="566"/>
        <v>#REF!</v>
      </c>
      <c r="T1475" s="244"/>
      <c r="U1475" s="272" t="b">
        <f t="shared" si="567"/>
        <v>0</v>
      </c>
      <c r="V1475" s="272" t="e">
        <f t="shared" si="568"/>
        <v>#REF!</v>
      </c>
      <c r="W1475" s="272" t="e">
        <f t="shared" si="576"/>
        <v>#REF!</v>
      </c>
      <c r="X1475" s="272" t="e">
        <f t="shared" si="569"/>
        <v>#REF!</v>
      </c>
      <c r="Y1475" s="272" t="e">
        <f t="shared" si="570"/>
        <v>#REF!</v>
      </c>
      <c r="Z1475" s="298"/>
      <c r="AA1475" s="305" t="e">
        <f t="shared" si="571"/>
        <v>#REF!</v>
      </c>
      <c r="AB1475" s="301" t="e" cm="1">
        <f t="array" ref="AB1475">IF( $AA1475="", "", INDEX(聲母資料表, $AA1475, AB$5))</f>
        <v>#REF!</v>
      </c>
      <c r="AC1475" s="301" t="e" cm="1">
        <f t="array" ref="AC1475">IF( $AA1475="", "", INDEX(聲母資料表, $AA1475, AC$5))</f>
        <v>#REF!</v>
      </c>
      <c r="AD1475" s="305" t="e">
        <f t="shared" si="572"/>
        <v>#REF!</v>
      </c>
      <c r="AE1475" s="301" t="e" cm="1">
        <f t="array" ref="AE1475">IF( $X1475, "", INDEX(韻母資料表, AD1475, AE$5))</f>
        <v>#REF!</v>
      </c>
      <c r="AF1475" s="301" t="e" cm="1">
        <f t="array" ref="AF1475">IF( $X1475, "", INDEX(韻母資料表, AE1475, AF$5))</f>
        <v>#REF!</v>
      </c>
      <c r="AG1475" s="298"/>
      <c r="AH1475" s="301" t="e">
        <f t="array" ref="AH1475">IF( $X1475, "", IF( INDEX(韻母資料表, AD1475, $AH$5) = "入聲", TRUE, FALSE) )</f>
        <v>#REF!</v>
      </c>
      <c r="AI1475" s="302" t="e">
        <f t="shared" si="573"/>
        <v>#REF!</v>
      </c>
      <c r="AJ1475" s="302" t="e">
        <f t="shared" si="577"/>
        <v>#REF!</v>
      </c>
      <c r="AK1475" s="362" t="e">
        <f t="array" ref="AK1475">IF( $X1475, "", INDEX(韻母資料表, $AD1475, $AK$5))</f>
        <v>#REF!</v>
      </c>
      <c r="AL1475" s="362" t="e">
        <f t="array" ref="AL1475">IF($X1475, "", INDEX(白話字韻母八聲調資料表, $AE1475, $AJ1475))</f>
        <v>#REF!</v>
      </c>
      <c r="AM1475" s="298"/>
      <c r="AN1475" s="362" t="e" cm="1">
        <f t="array" ref="AN1475">IF($W1475, "", INDEX(聲母資料表, $AA1475, AN$5))</f>
        <v>#REF!</v>
      </c>
      <c r="AO1475" s="367" t="e" cm="1">
        <f t="array" ref="AO1475">IF($X1475, "", INDEX(韻母資料表, $AD1475, AO$5))</f>
        <v>#REF!</v>
      </c>
      <c r="AP1475" s="362" t="e" cm="1">
        <f t="array" ref="AP1475">IF($X1475, "", INDEX(台羅韻母八聲調資料表, $AE1475, $F1475))</f>
        <v>#REF!</v>
      </c>
      <c r="AQ1475" s="298"/>
      <c r="AR1475" s="302" t="e">
        <f t="array" ref="AR1475">IF($W1475, "", INDEX(聲母資料表, $AA1475, $AR$5))</f>
        <v>#REF!</v>
      </c>
      <c r="AS1475" s="303" t="e">
        <f t="array" ref="AS1475">IF($X1475, "", INDEX(韻母資料表, $AD1475, $AS$5))</f>
        <v>#REF!</v>
      </c>
      <c r="AT1475" s="302" t="e">
        <f t="array" ref="AT1475">IF($X1475, "", INDEX(閩拼韻母八聲調資料表, $AE1475, $AJ1475))</f>
        <v>#REF!</v>
      </c>
      <c r="AV1475" s="301" t="b">
        <f t="shared" si="575"/>
        <v>0</v>
      </c>
      <c r="AW1475" s="301" t="str">
        <f>IF( $AV1475, IFERROR( IF(MATCH( $E1475, 顎音化聲母!$H$9:$H$37, 0), TRUE, FALSE), FALSE), "")</f>
        <v/>
      </c>
      <c r="AX1475" s="301" t="str">
        <f t="array" ref="AX1475">IF( AND($AV1475, $AW1475), INDEX(顎音化聲母資料表, MATCH( $D1475 &amp; $E1475, 顎音化聲母!$L$5:$L$136, 0), 3), "")</f>
        <v/>
      </c>
      <c r="AY1475" s="301" t="e">
        <f t="shared" si="574"/>
        <v>#REF!</v>
      </c>
      <c r="AZ1475" s="362" t="e">
        <f t="array" ref="AZ1475">IF($AY1475="", "", IF( $AX1475&lt;&gt;"", $AX1475,INDEX(聲母資料表, $AY1475, $AZ$5)))</f>
        <v>#REF!</v>
      </c>
      <c r="BA1475" s="362" t="e">
        <f t="array" ref="BA1475">IF($X1475, "", INDEX(方音八音反切資料表, $AE1475, $AJ1475))</f>
        <v>#REF!</v>
      </c>
    </row>
    <row r="1476" spans="2:53">
      <c r="B1476" s="307">
        <f t="shared" si="556"/>
        <v>1469</v>
      </c>
      <c r="C1476" s="404" t="e">
        <f>MID(#REF!, B1476, 1)</f>
        <v>#REF!</v>
      </c>
      <c r="D1476" s="312"/>
      <c r="E1476" s="312"/>
      <c r="F1476" s="296"/>
      <c r="G1476" s="418" t="e">
        <f t="shared" si="557"/>
        <v>#REF!</v>
      </c>
      <c r="H1476" s="269" t="e" cm="1">
        <f t="array" ref="H1476">IF( OR($U1476, NOT($V1476), $X1476), "",  $AF1476 &amp; INDEX(中文數值資料表, $AJ1476, 2) &amp; $AC1476)</f>
        <v>#REF!</v>
      </c>
      <c r="I1476" s="332" t="e">
        <f t="shared" si="558"/>
        <v>#REF!</v>
      </c>
      <c r="J1476" s="333" t="e">
        <f t="shared" si="559"/>
        <v>#REF!</v>
      </c>
      <c r="K1476" s="334" t="e">
        <f t="shared" si="560"/>
        <v>#REF!</v>
      </c>
      <c r="L1476" s="335" t="e">
        <f t="shared" si="561"/>
        <v>#REF!</v>
      </c>
      <c r="M1476" s="270" t="e">
        <f t="shared" ca="1" si="562"/>
        <v>#REF!</v>
      </c>
      <c r="N1476" s="270" t="e">
        <f t="shared" ca="1" si="563"/>
        <v>#REF!</v>
      </c>
      <c r="O1476" s="270" t="e">
        <f t="shared" ca="1" si="564"/>
        <v>#REF!</v>
      </c>
      <c r="P1476" s="270" t="e">
        <f t="shared" ca="1" si="580"/>
        <v>#REF!</v>
      </c>
      <c r="Q1476" s="270" t="e">
        <f t="shared" ca="1" si="580"/>
        <v>#REF!</v>
      </c>
      <c r="R1476" s="271" t="e">
        <f t="shared" ca="1" si="565"/>
        <v>#REF!</v>
      </c>
      <c r="S1476" s="271" t="e">
        <f t="shared" ca="1" si="566"/>
        <v>#REF!</v>
      </c>
      <c r="T1476" s="244"/>
      <c r="U1476" s="272" t="b">
        <f t="shared" si="567"/>
        <v>0</v>
      </c>
      <c r="V1476" s="272" t="e">
        <f t="shared" si="568"/>
        <v>#REF!</v>
      </c>
      <c r="W1476" s="272" t="e">
        <f t="shared" si="576"/>
        <v>#REF!</v>
      </c>
      <c r="X1476" s="272" t="e">
        <f t="shared" si="569"/>
        <v>#REF!</v>
      </c>
      <c r="Y1476" s="272" t="e">
        <f t="shared" si="570"/>
        <v>#REF!</v>
      </c>
      <c r="Z1476" s="298"/>
      <c r="AA1476" s="305" t="e">
        <f t="shared" si="571"/>
        <v>#REF!</v>
      </c>
      <c r="AB1476" s="301" t="e" cm="1">
        <f t="array" ref="AB1476">IF( $AA1476="", "", INDEX(聲母資料表, $AA1476, AB$5))</f>
        <v>#REF!</v>
      </c>
      <c r="AC1476" s="301" t="e" cm="1">
        <f t="array" ref="AC1476">IF( $AA1476="", "", INDEX(聲母資料表, $AA1476, AC$5))</f>
        <v>#REF!</v>
      </c>
      <c r="AD1476" s="305" t="e">
        <f t="shared" si="572"/>
        <v>#REF!</v>
      </c>
      <c r="AE1476" s="301" t="e" cm="1">
        <f t="array" ref="AE1476">IF( $X1476, "", INDEX(韻母資料表, AD1476, AE$5))</f>
        <v>#REF!</v>
      </c>
      <c r="AF1476" s="301" t="e" cm="1">
        <f t="array" ref="AF1476">IF( $X1476, "", INDEX(韻母資料表, AE1476, AF$5))</f>
        <v>#REF!</v>
      </c>
      <c r="AG1476" s="298"/>
      <c r="AH1476" s="301" t="e">
        <f t="array" ref="AH1476">IF( $X1476, "", IF( INDEX(韻母資料表, AD1476, $AH$5) = "入聲", TRUE, FALSE) )</f>
        <v>#REF!</v>
      </c>
      <c r="AI1476" s="302" t="e">
        <f t="shared" si="573"/>
        <v>#REF!</v>
      </c>
      <c r="AJ1476" s="302" t="e">
        <f t="shared" si="577"/>
        <v>#REF!</v>
      </c>
      <c r="AK1476" s="362" t="e">
        <f t="array" ref="AK1476">IF( $X1476, "", INDEX(韻母資料表, $AD1476, $AK$5))</f>
        <v>#REF!</v>
      </c>
      <c r="AL1476" s="362" t="e">
        <f t="array" ref="AL1476">IF($X1476, "", INDEX(白話字韻母八聲調資料表, $AE1476, $AJ1476))</f>
        <v>#REF!</v>
      </c>
      <c r="AM1476" s="298"/>
      <c r="AN1476" s="362" t="e" cm="1">
        <f t="array" ref="AN1476">IF($W1476, "", INDEX(聲母資料表, $AA1476, AN$5))</f>
        <v>#REF!</v>
      </c>
      <c r="AO1476" s="367" t="e" cm="1">
        <f t="array" ref="AO1476">IF($X1476, "", INDEX(韻母資料表, $AD1476, AO$5))</f>
        <v>#REF!</v>
      </c>
      <c r="AP1476" s="362" t="e" cm="1">
        <f t="array" ref="AP1476">IF($X1476, "", INDEX(台羅韻母八聲調資料表, $AE1476, $F1476))</f>
        <v>#REF!</v>
      </c>
      <c r="AQ1476" s="298"/>
      <c r="AR1476" s="302" t="e">
        <f t="array" ref="AR1476">IF($W1476, "", INDEX(聲母資料表, $AA1476, $AR$5))</f>
        <v>#REF!</v>
      </c>
      <c r="AS1476" s="303" t="e">
        <f t="array" ref="AS1476">IF($X1476, "", INDEX(韻母資料表, $AD1476, $AS$5))</f>
        <v>#REF!</v>
      </c>
      <c r="AT1476" s="302" t="e">
        <f t="array" ref="AT1476">IF($X1476, "", INDEX(閩拼韻母八聲調資料表, $AE1476, $AJ1476))</f>
        <v>#REF!</v>
      </c>
      <c r="AV1476" s="301" t="b">
        <f t="shared" si="575"/>
        <v>0</v>
      </c>
      <c r="AW1476" s="301" t="str">
        <f>IF( $AV1476, IFERROR( IF(MATCH( $E1476, 顎音化聲母!$H$9:$H$37, 0), TRUE, FALSE), FALSE), "")</f>
        <v/>
      </c>
      <c r="AX1476" s="301" t="str">
        <f t="array" ref="AX1476">IF( AND($AV1476, $AW1476), INDEX(顎音化聲母資料表, MATCH( $D1476 &amp; $E1476, 顎音化聲母!$L$5:$L$136, 0), 3), "")</f>
        <v/>
      </c>
      <c r="AY1476" s="301" t="e">
        <f t="shared" si="574"/>
        <v>#REF!</v>
      </c>
      <c r="AZ1476" s="362" t="e">
        <f t="array" ref="AZ1476">IF($AY1476="", "", IF( $AX1476&lt;&gt;"", $AX1476,INDEX(聲母資料表, $AY1476, $AZ$5)))</f>
        <v>#REF!</v>
      </c>
      <c r="BA1476" s="362" t="e">
        <f t="array" ref="BA1476">IF($X1476, "", INDEX(方音八音反切資料表, $AE1476, $AJ1476))</f>
        <v>#REF!</v>
      </c>
    </row>
    <row r="1477" spans="2:53">
      <c r="B1477" s="307">
        <f t="shared" si="556"/>
        <v>1470</v>
      </c>
      <c r="C1477" s="404" t="e">
        <f>MID(#REF!, B1477, 1)</f>
        <v>#REF!</v>
      </c>
      <c r="D1477" s="312"/>
      <c r="E1477" s="312"/>
      <c r="F1477" s="296"/>
      <c r="G1477" s="418" t="e">
        <f t="shared" si="557"/>
        <v>#REF!</v>
      </c>
      <c r="H1477" s="269" t="e" cm="1">
        <f t="array" ref="H1477">IF( OR($U1477, NOT($V1477), $X1477), "",  $AF1477 &amp; INDEX(中文數值資料表, $AJ1477, 2) &amp; $AC1477)</f>
        <v>#REF!</v>
      </c>
      <c r="I1477" s="332" t="e">
        <f t="shared" si="558"/>
        <v>#REF!</v>
      </c>
      <c r="J1477" s="333" t="e">
        <f t="shared" si="559"/>
        <v>#REF!</v>
      </c>
      <c r="K1477" s="334" t="e">
        <f t="shared" si="560"/>
        <v>#REF!</v>
      </c>
      <c r="L1477" s="335" t="e">
        <f t="shared" si="561"/>
        <v>#REF!</v>
      </c>
      <c r="M1477" s="270" t="e">
        <f t="shared" ca="1" si="562"/>
        <v>#REF!</v>
      </c>
      <c r="N1477" s="270" t="e">
        <f t="shared" ca="1" si="563"/>
        <v>#REF!</v>
      </c>
      <c r="O1477" s="270" t="e">
        <f t="shared" ca="1" si="564"/>
        <v>#REF!</v>
      </c>
      <c r="P1477" s="270" t="e">
        <f t="shared" ca="1" si="580"/>
        <v>#REF!</v>
      </c>
      <c r="Q1477" s="270" t="e">
        <f t="shared" ca="1" si="580"/>
        <v>#REF!</v>
      </c>
      <c r="R1477" s="271" t="e">
        <f t="shared" ca="1" si="565"/>
        <v>#REF!</v>
      </c>
      <c r="S1477" s="271" t="e">
        <f t="shared" ca="1" si="566"/>
        <v>#REF!</v>
      </c>
      <c r="T1477" s="244"/>
      <c r="U1477" s="272" t="b">
        <f t="shared" si="567"/>
        <v>0</v>
      </c>
      <c r="V1477" s="272" t="e">
        <f t="shared" si="568"/>
        <v>#REF!</v>
      </c>
      <c r="W1477" s="272" t="e">
        <f t="shared" si="576"/>
        <v>#REF!</v>
      </c>
      <c r="X1477" s="272" t="e">
        <f t="shared" si="569"/>
        <v>#REF!</v>
      </c>
      <c r="Y1477" s="272" t="e">
        <f t="shared" si="570"/>
        <v>#REF!</v>
      </c>
      <c r="Z1477" s="298"/>
      <c r="AA1477" s="305" t="e">
        <f t="shared" si="571"/>
        <v>#REF!</v>
      </c>
      <c r="AB1477" s="301" t="e" cm="1">
        <f t="array" ref="AB1477">IF( $AA1477="", "", INDEX(聲母資料表, $AA1477, AB$5))</f>
        <v>#REF!</v>
      </c>
      <c r="AC1477" s="301" t="e" cm="1">
        <f t="array" ref="AC1477">IF( $AA1477="", "", INDEX(聲母資料表, $AA1477, AC$5))</f>
        <v>#REF!</v>
      </c>
      <c r="AD1477" s="305" t="e">
        <f t="shared" si="572"/>
        <v>#REF!</v>
      </c>
      <c r="AE1477" s="301" t="e" cm="1">
        <f t="array" ref="AE1477">IF( $X1477, "", INDEX(韻母資料表, AD1477, AE$5))</f>
        <v>#REF!</v>
      </c>
      <c r="AF1477" s="301" t="e" cm="1">
        <f t="array" ref="AF1477">IF( $X1477, "", INDEX(韻母資料表, AE1477, AF$5))</f>
        <v>#REF!</v>
      </c>
      <c r="AG1477" s="298"/>
      <c r="AH1477" s="301" t="e">
        <f t="array" ref="AH1477">IF( $X1477, "", IF( INDEX(韻母資料表, AD1477, $AH$5) = "入聲", TRUE, FALSE) )</f>
        <v>#REF!</v>
      </c>
      <c r="AI1477" s="302" t="e">
        <f t="shared" si="573"/>
        <v>#REF!</v>
      </c>
      <c r="AJ1477" s="302" t="e">
        <f t="shared" si="577"/>
        <v>#REF!</v>
      </c>
      <c r="AK1477" s="362" t="e">
        <f t="array" ref="AK1477">IF( $X1477, "", INDEX(韻母資料表, $AD1477, $AK$5))</f>
        <v>#REF!</v>
      </c>
      <c r="AL1477" s="362" t="e">
        <f t="array" ref="AL1477">IF($X1477, "", INDEX(白話字韻母八聲調資料表, $AE1477, $AJ1477))</f>
        <v>#REF!</v>
      </c>
      <c r="AM1477" s="298"/>
      <c r="AN1477" s="362" t="e" cm="1">
        <f t="array" ref="AN1477">IF($W1477, "", INDEX(聲母資料表, $AA1477, AN$5))</f>
        <v>#REF!</v>
      </c>
      <c r="AO1477" s="367" t="e" cm="1">
        <f t="array" ref="AO1477">IF($X1477, "", INDEX(韻母資料表, $AD1477, AO$5))</f>
        <v>#REF!</v>
      </c>
      <c r="AP1477" s="362" t="e" cm="1">
        <f t="array" ref="AP1477">IF($X1477, "", INDEX(台羅韻母八聲調資料表, $AE1477, $F1477))</f>
        <v>#REF!</v>
      </c>
      <c r="AQ1477" s="298"/>
      <c r="AR1477" s="302" t="e">
        <f t="array" ref="AR1477">IF($W1477, "", INDEX(聲母資料表, $AA1477, $AR$5))</f>
        <v>#REF!</v>
      </c>
      <c r="AS1477" s="303" t="e">
        <f t="array" ref="AS1477">IF($X1477, "", INDEX(韻母資料表, $AD1477, $AS$5))</f>
        <v>#REF!</v>
      </c>
      <c r="AT1477" s="302" t="e">
        <f t="array" ref="AT1477">IF($X1477, "", INDEX(閩拼韻母八聲調資料表, $AE1477, $AJ1477))</f>
        <v>#REF!</v>
      </c>
      <c r="AV1477" s="301" t="b">
        <f t="shared" si="575"/>
        <v>0</v>
      </c>
      <c r="AW1477" s="301" t="str">
        <f>IF( $AV1477, IFERROR( IF(MATCH( $E1477, 顎音化聲母!$H$9:$H$37, 0), TRUE, FALSE), FALSE), "")</f>
        <v/>
      </c>
      <c r="AX1477" s="301" t="str">
        <f t="array" ref="AX1477">IF( AND($AV1477, $AW1477), INDEX(顎音化聲母資料表, MATCH( $D1477 &amp; $E1477, 顎音化聲母!$L$5:$L$136, 0), 3), "")</f>
        <v/>
      </c>
      <c r="AY1477" s="301" t="e">
        <f t="shared" si="574"/>
        <v>#REF!</v>
      </c>
      <c r="AZ1477" s="362" t="e">
        <f t="array" ref="AZ1477">IF($AY1477="", "", IF( $AX1477&lt;&gt;"", $AX1477,INDEX(聲母資料表, $AY1477, $AZ$5)))</f>
        <v>#REF!</v>
      </c>
      <c r="BA1477" s="362" t="e">
        <f t="array" ref="BA1477">IF($X1477, "", INDEX(方音八音反切資料表, $AE1477, $AJ1477))</f>
        <v>#REF!</v>
      </c>
    </row>
    <row r="1478" spans="2:53">
      <c r="B1478" s="307">
        <f t="shared" si="556"/>
        <v>1471</v>
      </c>
      <c r="C1478" s="404" t="e">
        <f>MID(#REF!, B1478, 1)</f>
        <v>#REF!</v>
      </c>
      <c r="D1478" s="312"/>
      <c r="E1478" s="312"/>
      <c r="F1478" s="296"/>
      <c r="G1478" s="418" t="e">
        <f t="shared" si="557"/>
        <v>#REF!</v>
      </c>
      <c r="H1478" s="269" t="e" cm="1">
        <f t="array" ref="H1478">IF( OR($U1478, NOT($V1478), $X1478), "",  $AF1478 &amp; INDEX(中文數值資料表, $AJ1478, 2) &amp; $AC1478)</f>
        <v>#REF!</v>
      </c>
      <c r="I1478" s="332" t="e">
        <f t="shared" si="558"/>
        <v>#REF!</v>
      </c>
      <c r="J1478" s="333" t="e">
        <f t="shared" si="559"/>
        <v>#REF!</v>
      </c>
      <c r="K1478" s="334" t="e">
        <f t="shared" si="560"/>
        <v>#REF!</v>
      </c>
      <c r="L1478" s="335" t="e">
        <f t="shared" si="561"/>
        <v>#REF!</v>
      </c>
      <c r="M1478" s="270" t="e">
        <f t="shared" ca="1" si="562"/>
        <v>#REF!</v>
      </c>
      <c r="N1478" s="270" t="e">
        <f t="shared" ca="1" si="563"/>
        <v>#REF!</v>
      </c>
      <c r="O1478" s="270" t="e">
        <f t="shared" ca="1" si="564"/>
        <v>#REF!</v>
      </c>
      <c r="P1478" s="270" t="e">
        <f t="shared" ca="1" si="580"/>
        <v>#REF!</v>
      </c>
      <c r="Q1478" s="270" t="e">
        <f t="shared" ca="1" si="580"/>
        <v>#REF!</v>
      </c>
      <c r="R1478" s="271" t="e">
        <f t="shared" ca="1" si="565"/>
        <v>#REF!</v>
      </c>
      <c r="S1478" s="271" t="e">
        <f t="shared" ca="1" si="566"/>
        <v>#REF!</v>
      </c>
      <c r="T1478" s="244"/>
      <c r="U1478" s="272" t="b">
        <f t="shared" si="567"/>
        <v>0</v>
      </c>
      <c r="V1478" s="272" t="e">
        <f t="shared" si="568"/>
        <v>#REF!</v>
      </c>
      <c r="W1478" s="272" t="e">
        <f t="shared" si="576"/>
        <v>#REF!</v>
      </c>
      <c r="X1478" s="272" t="e">
        <f t="shared" si="569"/>
        <v>#REF!</v>
      </c>
      <c r="Y1478" s="272" t="e">
        <f t="shared" si="570"/>
        <v>#REF!</v>
      </c>
      <c r="Z1478" s="298"/>
      <c r="AA1478" s="305" t="e">
        <f t="shared" si="571"/>
        <v>#REF!</v>
      </c>
      <c r="AB1478" s="301" t="e" cm="1">
        <f t="array" ref="AB1478">IF( $AA1478="", "", INDEX(聲母資料表, $AA1478, AB$5))</f>
        <v>#REF!</v>
      </c>
      <c r="AC1478" s="301" t="e" cm="1">
        <f t="array" ref="AC1478">IF( $AA1478="", "", INDEX(聲母資料表, $AA1478, AC$5))</f>
        <v>#REF!</v>
      </c>
      <c r="AD1478" s="305" t="e">
        <f t="shared" si="572"/>
        <v>#REF!</v>
      </c>
      <c r="AE1478" s="301" t="e" cm="1">
        <f t="array" ref="AE1478">IF( $X1478, "", INDEX(韻母資料表, AD1478, AE$5))</f>
        <v>#REF!</v>
      </c>
      <c r="AF1478" s="301" t="e" cm="1">
        <f t="array" ref="AF1478">IF( $X1478, "", INDEX(韻母資料表, AE1478, AF$5))</f>
        <v>#REF!</v>
      </c>
      <c r="AG1478" s="298"/>
      <c r="AH1478" s="301" t="e">
        <f t="array" ref="AH1478">IF( $X1478, "", IF( INDEX(韻母資料表, AD1478, $AH$5) = "入聲", TRUE, FALSE) )</f>
        <v>#REF!</v>
      </c>
      <c r="AI1478" s="302" t="e">
        <f t="shared" si="573"/>
        <v>#REF!</v>
      </c>
      <c r="AJ1478" s="302" t="e">
        <f t="shared" si="577"/>
        <v>#REF!</v>
      </c>
      <c r="AK1478" s="362" t="e">
        <f t="array" ref="AK1478">IF( $X1478, "", INDEX(韻母資料表, $AD1478, $AK$5))</f>
        <v>#REF!</v>
      </c>
      <c r="AL1478" s="362" t="e">
        <f t="array" ref="AL1478">IF($X1478, "", INDEX(白話字韻母八聲調資料表, $AE1478, $AJ1478))</f>
        <v>#REF!</v>
      </c>
      <c r="AM1478" s="298"/>
      <c r="AN1478" s="362" t="e" cm="1">
        <f t="array" ref="AN1478">IF($W1478, "", INDEX(聲母資料表, $AA1478, AN$5))</f>
        <v>#REF!</v>
      </c>
      <c r="AO1478" s="367" t="e" cm="1">
        <f t="array" ref="AO1478">IF($X1478, "", INDEX(韻母資料表, $AD1478, AO$5))</f>
        <v>#REF!</v>
      </c>
      <c r="AP1478" s="362" t="e" cm="1">
        <f t="array" ref="AP1478">IF($X1478, "", INDEX(台羅韻母八聲調資料表, $AE1478, $F1478))</f>
        <v>#REF!</v>
      </c>
      <c r="AQ1478" s="298"/>
      <c r="AR1478" s="302" t="e">
        <f t="array" ref="AR1478">IF($W1478, "", INDEX(聲母資料表, $AA1478, $AR$5))</f>
        <v>#REF!</v>
      </c>
      <c r="AS1478" s="303" t="e">
        <f t="array" ref="AS1478">IF($X1478, "", INDEX(韻母資料表, $AD1478, $AS$5))</f>
        <v>#REF!</v>
      </c>
      <c r="AT1478" s="302" t="e">
        <f t="array" ref="AT1478">IF($X1478, "", INDEX(閩拼韻母八聲調資料表, $AE1478, $AJ1478))</f>
        <v>#REF!</v>
      </c>
      <c r="AV1478" s="301" t="b">
        <f t="shared" si="575"/>
        <v>0</v>
      </c>
      <c r="AW1478" s="301" t="str">
        <f>IF( $AV1478, IFERROR( IF(MATCH( $E1478, 顎音化聲母!$H$9:$H$37, 0), TRUE, FALSE), FALSE), "")</f>
        <v/>
      </c>
      <c r="AX1478" s="301" t="str">
        <f t="array" ref="AX1478">IF( AND($AV1478, $AW1478), INDEX(顎音化聲母資料表, MATCH( $D1478 &amp; $E1478, 顎音化聲母!$L$5:$L$136, 0), 3), "")</f>
        <v/>
      </c>
      <c r="AY1478" s="301" t="e">
        <f t="shared" si="574"/>
        <v>#REF!</v>
      </c>
      <c r="AZ1478" s="362" t="e">
        <f t="array" ref="AZ1478">IF($AY1478="", "", IF( $AX1478&lt;&gt;"", $AX1478,INDEX(聲母資料表, $AY1478, $AZ$5)))</f>
        <v>#REF!</v>
      </c>
      <c r="BA1478" s="362" t="e">
        <f t="array" ref="BA1478">IF($X1478, "", INDEX(方音八音反切資料表, $AE1478, $AJ1478))</f>
        <v>#REF!</v>
      </c>
    </row>
    <row r="1479" spans="2:53">
      <c r="B1479" s="307">
        <f t="shared" si="556"/>
        <v>1472</v>
      </c>
      <c r="C1479" s="404" t="e">
        <f>MID(#REF!, B1479, 1)</f>
        <v>#REF!</v>
      </c>
      <c r="D1479" s="312"/>
      <c r="E1479" s="312"/>
      <c r="F1479" s="296"/>
      <c r="G1479" s="418" t="e">
        <f t="shared" si="557"/>
        <v>#REF!</v>
      </c>
      <c r="H1479" s="269" t="e" cm="1">
        <f t="array" ref="H1479">IF( OR($U1479, NOT($V1479), $X1479), "",  $AF1479 &amp; INDEX(中文數值資料表, $AJ1479, 2) &amp; $AC1479)</f>
        <v>#REF!</v>
      </c>
      <c r="I1479" s="332" t="e">
        <f t="shared" si="558"/>
        <v>#REF!</v>
      </c>
      <c r="J1479" s="333" t="e">
        <f t="shared" si="559"/>
        <v>#REF!</v>
      </c>
      <c r="K1479" s="334" t="e">
        <f t="shared" si="560"/>
        <v>#REF!</v>
      </c>
      <c r="L1479" s="335" t="e">
        <f t="shared" si="561"/>
        <v>#REF!</v>
      </c>
      <c r="M1479" s="270" t="e">
        <f t="shared" ca="1" si="562"/>
        <v>#REF!</v>
      </c>
      <c r="N1479" s="270" t="e">
        <f t="shared" ca="1" si="563"/>
        <v>#REF!</v>
      </c>
      <c r="O1479" s="270" t="e">
        <f t="shared" ca="1" si="564"/>
        <v>#REF!</v>
      </c>
      <c r="P1479" s="270" t="e">
        <f t="shared" ca="1" si="580"/>
        <v>#REF!</v>
      </c>
      <c r="Q1479" s="270" t="e">
        <f t="shared" ca="1" si="580"/>
        <v>#REF!</v>
      </c>
      <c r="R1479" s="271" t="e">
        <f t="shared" ca="1" si="565"/>
        <v>#REF!</v>
      </c>
      <c r="S1479" s="271" t="e">
        <f t="shared" ca="1" si="566"/>
        <v>#REF!</v>
      </c>
      <c r="T1479" s="244"/>
      <c r="U1479" s="272" t="b">
        <f t="shared" si="567"/>
        <v>0</v>
      </c>
      <c r="V1479" s="272" t="e">
        <f t="shared" si="568"/>
        <v>#REF!</v>
      </c>
      <c r="W1479" s="272" t="e">
        <f t="shared" si="576"/>
        <v>#REF!</v>
      </c>
      <c r="X1479" s="272" t="e">
        <f t="shared" si="569"/>
        <v>#REF!</v>
      </c>
      <c r="Y1479" s="272" t="e">
        <f t="shared" si="570"/>
        <v>#REF!</v>
      </c>
      <c r="Z1479" s="298"/>
      <c r="AA1479" s="305" t="e">
        <f t="shared" si="571"/>
        <v>#REF!</v>
      </c>
      <c r="AB1479" s="301" t="e" cm="1">
        <f t="array" ref="AB1479">IF( $AA1479="", "", INDEX(聲母資料表, $AA1479, AB$5))</f>
        <v>#REF!</v>
      </c>
      <c r="AC1479" s="301" t="e" cm="1">
        <f t="array" ref="AC1479">IF( $AA1479="", "", INDEX(聲母資料表, $AA1479, AC$5))</f>
        <v>#REF!</v>
      </c>
      <c r="AD1479" s="305" t="e">
        <f t="shared" si="572"/>
        <v>#REF!</v>
      </c>
      <c r="AE1479" s="301" t="e" cm="1">
        <f t="array" ref="AE1479">IF( $X1479, "", INDEX(韻母資料表, AD1479, AE$5))</f>
        <v>#REF!</v>
      </c>
      <c r="AF1479" s="301" t="e" cm="1">
        <f t="array" ref="AF1479">IF( $X1479, "", INDEX(韻母資料表, AE1479, AF$5))</f>
        <v>#REF!</v>
      </c>
      <c r="AG1479" s="298"/>
      <c r="AH1479" s="301" t="e">
        <f t="array" ref="AH1479">IF( $X1479, "", IF( INDEX(韻母資料表, AD1479, $AH$5) = "入聲", TRUE, FALSE) )</f>
        <v>#REF!</v>
      </c>
      <c r="AI1479" s="302" t="e">
        <f t="shared" si="573"/>
        <v>#REF!</v>
      </c>
      <c r="AJ1479" s="302" t="e">
        <f t="shared" si="577"/>
        <v>#REF!</v>
      </c>
      <c r="AK1479" s="362" t="e">
        <f t="array" ref="AK1479">IF( $X1479, "", INDEX(韻母資料表, $AD1479, $AK$5))</f>
        <v>#REF!</v>
      </c>
      <c r="AL1479" s="362" t="e">
        <f t="array" ref="AL1479">IF($X1479, "", INDEX(白話字韻母八聲調資料表, $AE1479, $AJ1479))</f>
        <v>#REF!</v>
      </c>
      <c r="AM1479" s="298"/>
      <c r="AN1479" s="362" t="e" cm="1">
        <f t="array" ref="AN1479">IF($W1479, "", INDEX(聲母資料表, $AA1479, AN$5))</f>
        <v>#REF!</v>
      </c>
      <c r="AO1479" s="367" t="e" cm="1">
        <f t="array" ref="AO1479">IF($X1479, "", INDEX(韻母資料表, $AD1479, AO$5))</f>
        <v>#REF!</v>
      </c>
      <c r="AP1479" s="362" t="e" cm="1">
        <f t="array" ref="AP1479">IF($X1479, "", INDEX(台羅韻母八聲調資料表, $AE1479, $F1479))</f>
        <v>#REF!</v>
      </c>
      <c r="AQ1479" s="298"/>
      <c r="AR1479" s="302" t="e">
        <f t="array" ref="AR1479">IF($W1479, "", INDEX(聲母資料表, $AA1479, $AR$5))</f>
        <v>#REF!</v>
      </c>
      <c r="AS1479" s="303" t="e">
        <f t="array" ref="AS1479">IF($X1479, "", INDEX(韻母資料表, $AD1479, $AS$5))</f>
        <v>#REF!</v>
      </c>
      <c r="AT1479" s="302" t="e">
        <f t="array" ref="AT1479">IF($X1479, "", INDEX(閩拼韻母八聲調資料表, $AE1479, $AJ1479))</f>
        <v>#REF!</v>
      </c>
      <c r="AV1479" s="301" t="b">
        <f t="shared" si="575"/>
        <v>0</v>
      </c>
      <c r="AW1479" s="301" t="str">
        <f>IF( $AV1479, IFERROR( IF(MATCH( $E1479, 顎音化聲母!$H$9:$H$37, 0), TRUE, FALSE), FALSE), "")</f>
        <v/>
      </c>
      <c r="AX1479" s="301" t="str">
        <f t="array" ref="AX1479">IF( AND($AV1479, $AW1479), INDEX(顎音化聲母資料表, MATCH( $D1479 &amp; $E1479, 顎音化聲母!$L$5:$L$136, 0), 3), "")</f>
        <v/>
      </c>
      <c r="AY1479" s="301" t="e">
        <f t="shared" si="574"/>
        <v>#REF!</v>
      </c>
      <c r="AZ1479" s="362" t="e">
        <f t="array" ref="AZ1479">IF($AY1479="", "", IF( $AX1479&lt;&gt;"", $AX1479,INDEX(聲母資料表, $AY1479, $AZ$5)))</f>
        <v>#REF!</v>
      </c>
      <c r="BA1479" s="362" t="e">
        <f t="array" ref="BA1479">IF($X1479, "", INDEX(方音八音反切資料表, $AE1479, $AJ1479))</f>
        <v>#REF!</v>
      </c>
    </row>
    <row r="1480" spans="2:53">
      <c r="B1480" s="307">
        <f t="shared" ref="B1480:B1543" si="581">ROW() - ROW($7:$7)</f>
        <v>1473</v>
      </c>
      <c r="C1480" s="404" t="e">
        <f>MID(#REF!, B1480, 1)</f>
        <v>#REF!</v>
      </c>
      <c r="D1480" s="312"/>
      <c r="E1480" s="312"/>
      <c r="F1480" s="296"/>
      <c r="G1480" s="418" t="e">
        <f t="shared" ref="G1480:G1543" si="582" xml:space="preserve"> IF(NOT($V1480), "", C1480 &amp; " (" &amp; _xlfn.CONCAT(D1480:F1480) &amp; ") " )</f>
        <v>#REF!</v>
      </c>
      <c r="H1480" s="269" t="e" cm="1">
        <f t="array" ref="H1480">IF( OR($U1480, NOT($V1480), $X1480), "",  $AF1480 &amp; INDEX(中文數值資料表, $AJ1480, 2) &amp; $AC1480)</f>
        <v>#REF!</v>
      </c>
      <c r="I1480" s="332" t="e">
        <f t="shared" ref="I1480:I1543" si="583">IF( NOT($U1480), TRIM( $D1480 &amp; $AL1480), "")</f>
        <v>#REF!</v>
      </c>
      <c r="J1480" s="333" t="e">
        <f t="shared" ref="J1480:J1543" si="584">IF( NOT($U1480), TRIM( $AN1480 &amp; $AP1480 ), "")</f>
        <v>#REF!</v>
      </c>
      <c r="K1480" s="334" t="e">
        <f t="shared" ref="K1480:K1543" si="585">IF( NOT($U1480), TRIM($AR1480 &amp; $AT1480), "")</f>
        <v>#REF!</v>
      </c>
      <c r="L1480" s="335" t="e">
        <f t="shared" ref="L1480:L1543" si="586">IF( NOT($U1480), TRIM($AZ1480 &amp; $BA1480), "")</f>
        <v>#REF!</v>
      </c>
      <c r="M1480" s="270" t="e">
        <f t="shared" ref="M1480:M1543" ca="1" si="587">IF( $U1480, "\ltjruby{" &amp; $C1480 &amp; "}{}\" &amp; CHAR(10), IF($C1480=CHAR(10), "\vskip 0.5 cm" &amp; CHAR(10), "\ltjruby{" &amp; $C1480 &amp; "}{" &amp; INDIRECT( ADDRESS(ROW(), COLUMN() - $G$5) ) &amp; "}\" &amp; CHAR(10)))</f>
        <v>#REF!</v>
      </c>
      <c r="N1480" s="270" t="e">
        <f t="shared" ref="N1480:N1543" ca="1" si="588">IF( $U1480, ($C1480 &amp; CHAR(10)), IF($C1480=CHAR(10), (CHAR(10) &amp; "&lt;/p&gt;" &amp; CHAR(10) &amp; "&lt;p&gt;" &amp; CHAR(10)), "&lt;ruby&gt;" &amp; $C1480 &amp; "&lt;rt&gt;" &amp; INDIRECT( ADDRESS(ROW(), COLUMN() - $P$5) ) &amp; "&lt;/rt&gt;&lt;/ruby&gt;" &amp; CHAR(10))
)</f>
        <v>#REF!</v>
      </c>
      <c r="O1480" s="270" t="e">
        <f t="shared" ref="O1480:O1543" ca="1" si="589">IF( $U1480, ($C1480 &amp; CHAR(10)), IF($C1480=CHAR(10), (CHAR(10) &amp; "&lt;/p&gt;" &amp; CHAR(10) &amp; "&lt;p&gt;" &amp; CHAR(10)), "&lt;ruby&gt;" &amp; $C1480 &amp; "&lt;rt&gt;" &amp; INDIRECT( ADDRESS(ROW(), COLUMN() - $O$5) ) &amp; "&lt;/rt&gt;&lt;/ruby&gt;" &amp; CHAR(10)))</f>
        <v>#REF!</v>
      </c>
      <c r="P1480" s="270" t="e">
        <f t="shared" ca="1" si="580"/>
        <v>#REF!</v>
      </c>
      <c r="Q1480" s="270" t="e">
        <f t="shared" ca="1" si="580"/>
        <v>#REF!</v>
      </c>
      <c r="R1480" s="271" t="e">
        <f t="shared" ref="R1480:R1543" ca="1" si="590">IF( $U1480, ($C1480 &amp; CHAR(10)), IF($C1480=CHAR(10), (CHAR(10) &amp; "&lt;/p&gt;" &amp; CHAR(10) &amp; "&lt;p&gt;" &amp; CHAR(10)), "&lt;ruby&gt;" &amp; $C1480 &amp; "&lt;rtc&gt;" &amp; INDIRECT( ADDRESS(ROW(), COLUMN() - $R$5) ) &amp; "&lt;/rtc&gt;&lt;/ruby&gt;" &amp; CHAR(10)))</f>
        <v>#REF!</v>
      </c>
      <c r="S1480" s="271" t="e">
        <f t="shared" ref="S1480:S1543" ca="1" si="591">IF( $U1480, ($C1480 &amp; CHAR(10)), IF($C1480=CHAR(10), (CHAR(10) &amp; "&lt;/p&gt;" &amp; CHAR(10) &amp; "&lt;p&gt;" &amp; CHAR(10)), "&lt;ruby&gt;" &amp; $C1480  &amp; "&lt;rt&gt;" &amp; INDIRECT( ADDRESS(ROW(), COLUMN() - $S$4) ) &amp; "&lt;/rt&gt;" &amp; "&lt;rtc&gt;" &amp; INDIRECT( ADDRESS(ROW(), COLUMN() - $S$5) ) &amp; "&lt;/rtc&gt;&lt;/ruby&gt;"&amp; CHAR(10)))</f>
        <v>#REF!</v>
      </c>
      <c r="T1480" s="244"/>
      <c r="U1480" s="272" t="b">
        <f t="shared" ref="U1480:U1543" si="592">IFERROR( IF( MATCH($C1480, 標題符號清單, 0) &gt; 0, TRUE, FALSE), FALSE)</f>
        <v>0</v>
      </c>
      <c r="V1480" s="272" t="e">
        <f t="shared" ref="V1480:V1543" si="593">AND( NOT($U1480), $C1480&lt;&gt;"", $C1480&lt;&gt;CHAR(10) )</f>
        <v>#REF!</v>
      </c>
      <c r="W1480" s="272" t="e">
        <f t="shared" si="576"/>
        <v>#REF!</v>
      </c>
      <c r="X1480" s="272" t="e">
        <f t="shared" ref="X1480:X1543" si="594">IF( OR($U1480, NOT($V1480)), TRUE, IF($E1480="", TRUE, FALSE))</f>
        <v>#REF!</v>
      </c>
      <c r="Y1480" s="272" t="e">
        <f t="shared" ref="Y1480:Y1543" si="595">AND($V1480, $F1480="")</f>
        <v>#REF!</v>
      </c>
      <c r="Z1480" s="298"/>
      <c r="AA1480" s="305" t="e">
        <f t="shared" ref="AA1480:AA1543" si="596">IF(OR($U1480, NOT($V1480)), "", IF($D1480="", 18, MATCH($D1480, 聲母碼, 0)) )</f>
        <v>#REF!</v>
      </c>
      <c r="AB1480" s="301" t="e" cm="1">
        <f t="array" ref="AB1480">IF( $AA1480="", "", INDEX(聲母資料表, $AA1480, AB$5))</f>
        <v>#REF!</v>
      </c>
      <c r="AC1480" s="301" t="e" cm="1">
        <f t="array" ref="AC1480">IF( $AA1480="", "", INDEX(聲母資料表, $AA1480, AC$5))</f>
        <v>#REF!</v>
      </c>
      <c r="AD1480" s="305" t="e">
        <f t="shared" ref="AD1480:AD1543" si="597">IF( $X1480, "", MATCH(E1480, 韻母碼, 0) )</f>
        <v>#REF!</v>
      </c>
      <c r="AE1480" s="301" t="e" cm="1">
        <f t="array" ref="AE1480">IF( $X1480, "", INDEX(韻母資料表, AD1480, AE$5))</f>
        <v>#REF!</v>
      </c>
      <c r="AF1480" s="301" t="e" cm="1">
        <f t="array" ref="AF1480">IF( $X1480, "", INDEX(韻母資料表, AE1480, AF$5))</f>
        <v>#REF!</v>
      </c>
      <c r="AG1480" s="298"/>
      <c r="AH1480" s="301" t="e">
        <f t="array" ref="AH1480">IF( $X1480, "", IF( INDEX(韻母資料表, AD1480, $AH$5) = "入聲", TRUE, FALSE) )</f>
        <v>#REF!</v>
      </c>
      <c r="AI1480" s="302" t="e">
        <f t="shared" ref="AI1480:AI1543" si="598">IF($V1480=FALSE, "", IF($AH1480=TRUE, 4, 1))</f>
        <v>#REF!</v>
      </c>
      <c r="AJ1480" s="302" t="e">
        <f t="shared" si="577"/>
        <v>#REF!</v>
      </c>
      <c r="AK1480" s="362" t="e">
        <f t="array" ref="AK1480">IF( $X1480, "", INDEX(韻母資料表, $AD1480, $AK$5))</f>
        <v>#REF!</v>
      </c>
      <c r="AL1480" s="362" t="e">
        <f t="array" ref="AL1480">IF($X1480, "", INDEX(白話字韻母八聲調資料表, $AE1480, $AJ1480))</f>
        <v>#REF!</v>
      </c>
      <c r="AM1480" s="298"/>
      <c r="AN1480" s="362" t="e" cm="1">
        <f t="array" ref="AN1480">IF($W1480, "", INDEX(聲母資料表, $AA1480, AN$5))</f>
        <v>#REF!</v>
      </c>
      <c r="AO1480" s="367" t="e" cm="1">
        <f t="array" ref="AO1480">IF($X1480, "", INDEX(韻母資料表, $AD1480, AO$5))</f>
        <v>#REF!</v>
      </c>
      <c r="AP1480" s="362" t="e" cm="1">
        <f t="array" ref="AP1480">IF($X1480, "", INDEX(台羅韻母八聲調資料表, $AE1480, $F1480))</f>
        <v>#REF!</v>
      </c>
      <c r="AQ1480" s="298"/>
      <c r="AR1480" s="302" t="e">
        <f t="array" ref="AR1480">IF($W1480, "", INDEX(聲母資料表, $AA1480, $AR$5))</f>
        <v>#REF!</v>
      </c>
      <c r="AS1480" s="303" t="e">
        <f t="array" ref="AS1480">IF($X1480, "", INDEX(韻母資料表, $AD1480, $AS$5))</f>
        <v>#REF!</v>
      </c>
      <c r="AT1480" s="302" t="e">
        <f t="array" ref="AT1480">IF($X1480, "", INDEX(閩拼韻母八聲調資料表, $AE1480, $AJ1480))</f>
        <v>#REF!</v>
      </c>
      <c r="AV1480" s="301" t="b">
        <f t="shared" si="575"/>
        <v>0</v>
      </c>
      <c r="AW1480" s="301" t="str">
        <f>IF( $AV1480, IFERROR( IF(MATCH( $E1480, 顎音化聲母!$H$9:$H$37, 0), TRUE, FALSE), FALSE), "")</f>
        <v/>
      </c>
      <c r="AX1480" s="301" t="str">
        <f t="array" ref="AX1480">IF( AND($AV1480, $AW1480), INDEX(顎音化聲母資料表, MATCH( $D1480 &amp; $E1480, 顎音化聲母!$L$5:$L$136, 0), 3), "")</f>
        <v/>
      </c>
      <c r="AY1480" s="301" t="e">
        <f t="shared" ref="AY1480:AY1544" si="599">IF($W1480, "", AA1480)</f>
        <v>#REF!</v>
      </c>
      <c r="AZ1480" s="362" t="e">
        <f t="array" ref="AZ1480">IF($AY1480="", "", IF( $AX1480&lt;&gt;"", $AX1480,INDEX(聲母資料表, $AY1480, $AZ$5)))</f>
        <v>#REF!</v>
      </c>
      <c r="BA1480" s="362" t="e">
        <f t="array" ref="BA1480">IF($X1480, "", INDEX(方音八音反切資料表, $AE1480, $AJ1480))</f>
        <v>#REF!</v>
      </c>
    </row>
    <row r="1481" spans="2:53">
      <c r="B1481" s="307">
        <f t="shared" si="581"/>
        <v>1474</v>
      </c>
      <c r="C1481" s="404" t="e">
        <f>MID(#REF!, B1481, 1)</f>
        <v>#REF!</v>
      </c>
      <c r="D1481" s="312"/>
      <c r="E1481" s="312"/>
      <c r="F1481" s="296"/>
      <c r="G1481" s="418" t="e">
        <f t="shared" si="582"/>
        <v>#REF!</v>
      </c>
      <c r="H1481" s="269" t="e" cm="1">
        <f t="array" ref="H1481">IF( OR($U1481, NOT($V1481), $X1481), "",  $AF1481 &amp; INDEX(中文數值資料表, $AJ1481, 2) &amp; $AC1481)</f>
        <v>#REF!</v>
      </c>
      <c r="I1481" s="332" t="e">
        <f t="shared" si="583"/>
        <v>#REF!</v>
      </c>
      <c r="J1481" s="333" t="e">
        <f t="shared" si="584"/>
        <v>#REF!</v>
      </c>
      <c r="K1481" s="334" t="e">
        <f t="shared" si="585"/>
        <v>#REF!</v>
      </c>
      <c r="L1481" s="335" t="e">
        <f t="shared" si="586"/>
        <v>#REF!</v>
      </c>
      <c r="M1481" s="270" t="e">
        <f t="shared" ca="1" si="587"/>
        <v>#REF!</v>
      </c>
      <c r="N1481" s="270" t="e">
        <f t="shared" ca="1" si="588"/>
        <v>#REF!</v>
      </c>
      <c r="O1481" s="270" t="e">
        <f t="shared" ca="1" si="589"/>
        <v>#REF!</v>
      </c>
      <c r="P1481" s="270" t="e">
        <f t="shared" ca="1" si="580"/>
        <v>#REF!</v>
      </c>
      <c r="Q1481" s="270" t="e">
        <f t="shared" ca="1" si="580"/>
        <v>#REF!</v>
      </c>
      <c r="R1481" s="271" t="e">
        <f t="shared" ca="1" si="590"/>
        <v>#REF!</v>
      </c>
      <c r="S1481" s="271" t="e">
        <f t="shared" ca="1" si="591"/>
        <v>#REF!</v>
      </c>
      <c r="T1481" s="244"/>
      <c r="U1481" s="272" t="b">
        <f t="shared" si="592"/>
        <v>0</v>
      </c>
      <c r="V1481" s="272" t="e">
        <f t="shared" si="593"/>
        <v>#REF!</v>
      </c>
      <c r="W1481" s="272" t="e">
        <f t="shared" si="576"/>
        <v>#REF!</v>
      </c>
      <c r="X1481" s="272" t="e">
        <f t="shared" si="594"/>
        <v>#REF!</v>
      </c>
      <c r="Y1481" s="272" t="e">
        <f t="shared" si="595"/>
        <v>#REF!</v>
      </c>
      <c r="Z1481" s="298"/>
      <c r="AA1481" s="305" t="e">
        <f t="shared" si="596"/>
        <v>#REF!</v>
      </c>
      <c r="AB1481" s="301" t="e" cm="1">
        <f t="array" ref="AB1481">IF( $AA1481="", "", INDEX(聲母資料表, $AA1481, AB$5))</f>
        <v>#REF!</v>
      </c>
      <c r="AC1481" s="301" t="e" cm="1">
        <f t="array" ref="AC1481">IF( $AA1481="", "", INDEX(聲母資料表, $AA1481, AC$5))</f>
        <v>#REF!</v>
      </c>
      <c r="AD1481" s="305" t="e">
        <f t="shared" si="597"/>
        <v>#REF!</v>
      </c>
      <c r="AE1481" s="301" t="e" cm="1">
        <f t="array" ref="AE1481">IF( $X1481, "", INDEX(韻母資料表, AD1481, AE$5))</f>
        <v>#REF!</v>
      </c>
      <c r="AF1481" s="301" t="e" cm="1">
        <f t="array" ref="AF1481">IF( $X1481, "", INDEX(韻母資料表, AE1481, AF$5))</f>
        <v>#REF!</v>
      </c>
      <c r="AG1481" s="298"/>
      <c r="AH1481" s="301" t="e">
        <f t="array" ref="AH1481">IF( $X1481, "", IF( INDEX(韻母資料表, AD1481, $AH$5) = "入聲", TRUE, FALSE) )</f>
        <v>#REF!</v>
      </c>
      <c r="AI1481" s="302" t="e">
        <f t="shared" si="598"/>
        <v>#REF!</v>
      </c>
      <c r="AJ1481" s="302" t="e">
        <f t="shared" si="577"/>
        <v>#REF!</v>
      </c>
      <c r="AK1481" s="362" t="e">
        <f t="array" ref="AK1481">IF( $X1481, "", INDEX(韻母資料表, $AD1481, $AK$5))</f>
        <v>#REF!</v>
      </c>
      <c r="AL1481" s="362" t="e">
        <f t="array" ref="AL1481">IF($X1481, "", INDEX(白話字韻母八聲調資料表, $AE1481, $AJ1481))</f>
        <v>#REF!</v>
      </c>
      <c r="AM1481" s="298"/>
      <c r="AN1481" s="362" t="e" cm="1">
        <f t="array" ref="AN1481">IF($W1481, "", INDEX(聲母資料表, $AA1481, AN$5))</f>
        <v>#REF!</v>
      </c>
      <c r="AO1481" s="367" t="e" cm="1">
        <f t="array" ref="AO1481">IF($X1481, "", INDEX(韻母資料表, $AD1481, AO$5))</f>
        <v>#REF!</v>
      </c>
      <c r="AP1481" s="362" t="e" cm="1">
        <f t="array" ref="AP1481">IF($X1481, "", INDEX(台羅韻母八聲調資料表, $AE1481, $F1481))</f>
        <v>#REF!</v>
      </c>
      <c r="AQ1481" s="298"/>
      <c r="AR1481" s="302" t="e">
        <f t="array" ref="AR1481">IF($W1481, "", INDEX(聲母資料表, $AA1481, $AR$5))</f>
        <v>#REF!</v>
      </c>
      <c r="AS1481" s="303" t="e">
        <f t="array" ref="AS1481">IF($X1481, "", INDEX(韻母資料表, $AD1481, $AS$5))</f>
        <v>#REF!</v>
      </c>
      <c r="AT1481" s="302" t="e">
        <f t="array" ref="AT1481">IF($X1481, "", INDEX(閩拼韻母八聲調資料表, $AE1481, $AJ1481))</f>
        <v>#REF!</v>
      </c>
      <c r="AV1481" s="301" t="b">
        <f t="shared" ref="AV1481:AV1544" si="600">IF( OR($D1481="ch", $D1481="chh", $D1481="j", $D1481="s"), TRUE, FALSE)</f>
        <v>0</v>
      </c>
      <c r="AW1481" s="301" t="str">
        <f>IF( $AV1481, IFERROR( IF(MATCH( $E1481, 顎音化聲母!$H$9:$H$37, 0), TRUE, FALSE), FALSE), "")</f>
        <v/>
      </c>
      <c r="AX1481" s="301" t="str">
        <f t="array" ref="AX1481">IF( AND($AV1481, $AW1481), INDEX(顎音化聲母資料表, MATCH( $D1481 &amp; $E1481, 顎音化聲母!$L$5:$L$136, 0), 3), "")</f>
        <v/>
      </c>
      <c r="AY1481" s="301" t="e">
        <f t="shared" si="599"/>
        <v>#REF!</v>
      </c>
      <c r="AZ1481" s="362" t="e">
        <f t="array" ref="AZ1481">IF($AY1481="", "", IF( $AX1481&lt;&gt;"", $AX1481,INDEX(聲母資料表, $AY1481, $AZ$5)))</f>
        <v>#REF!</v>
      </c>
      <c r="BA1481" s="362" t="e">
        <f t="array" ref="BA1481">IF($X1481, "", INDEX(方音八音反切資料表, $AE1481, $AJ1481))</f>
        <v>#REF!</v>
      </c>
    </row>
    <row r="1482" spans="2:53">
      <c r="B1482" s="307">
        <f t="shared" si="581"/>
        <v>1475</v>
      </c>
      <c r="C1482" s="404" t="e">
        <f>MID(#REF!, B1482, 1)</f>
        <v>#REF!</v>
      </c>
      <c r="D1482" s="312"/>
      <c r="E1482" s="312"/>
      <c r="F1482" s="296"/>
      <c r="G1482" s="418" t="e">
        <f t="shared" si="582"/>
        <v>#REF!</v>
      </c>
      <c r="H1482" s="269" t="e" cm="1">
        <f t="array" ref="H1482">IF( OR($U1482, NOT($V1482), $X1482), "",  $AF1482 &amp; INDEX(中文數值資料表, $AJ1482, 2) &amp; $AC1482)</f>
        <v>#REF!</v>
      </c>
      <c r="I1482" s="332" t="e">
        <f t="shared" si="583"/>
        <v>#REF!</v>
      </c>
      <c r="J1482" s="333" t="e">
        <f t="shared" si="584"/>
        <v>#REF!</v>
      </c>
      <c r="K1482" s="334" t="e">
        <f t="shared" si="585"/>
        <v>#REF!</v>
      </c>
      <c r="L1482" s="335" t="e">
        <f t="shared" si="586"/>
        <v>#REF!</v>
      </c>
      <c r="M1482" s="270" t="e">
        <f t="shared" ca="1" si="587"/>
        <v>#REF!</v>
      </c>
      <c r="N1482" s="270" t="e">
        <f t="shared" ca="1" si="588"/>
        <v>#REF!</v>
      </c>
      <c r="O1482" s="270" t="e">
        <f t="shared" ca="1" si="589"/>
        <v>#REF!</v>
      </c>
      <c r="P1482" s="270" t="e">
        <f t="shared" ca="1" si="580"/>
        <v>#REF!</v>
      </c>
      <c r="Q1482" s="270" t="e">
        <f t="shared" ca="1" si="580"/>
        <v>#REF!</v>
      </c>
      <c r="R1482" s="271" t="e">
        <f t="shared" ca="1" si="590"/>
        <v>#REF!</v>
      </c>
      <c r="S1482" s="271" t="e">
        <f t="shared" ca="1" si="591"/>
        <v>#REF!</v>
      </c>
      <c r="T1482" s="244"/>
      <c r="U1482" s="272" t="b">
        <f t="shared" si="592"/>
        <v>0</v>
      </c>
      <c r="V1482" s="272" t="e">
        <f t="shared" si="593"/>
        <v>#REF!</v>
      </c>
      <c r="W1482" s="272" t="e">
        <f t="shared" ref="W1482:W1545" si="601">IF( OR($U1482, NOT($V1482)), TRUE, IF($D1482="", TRUE, FALSE) )</f>
        <v>#REF!</v>
      </c>
      <c r="X1482" s="272" t="e">
        <f t="shared" si="594"/>
        <v>#REF!</v>
      </c>
      <c r="Y1482" s="272" t="e">
        <f t="shared" si="595"/>
        <v>#REF!</v>
      </c>
      <c r="Z1482" s="298"/>
      <c r="AA1482" s="305" t="e">
        <f t="shared" si="596"/>
        <v>#REF!</v>
      </c>
      <c r="AB1482" s="301" t="e" cm="1">
        <f t="array" ref="AB1482">IF( $AA1482="", "", INDEX(聲母資料表, $AA1482, AB$5))</f>
        <v>#REF!</v>
      </c>
      <c r="AC1482" s="301" t="e" cm="1">
        <f t="array" ref="AC1482">IF( $AA1482="", "", INDEX(聲母資料表, $AA1482, AC$5))</f>
        <v>#REF!</v>
      </c>
      <c r="AD1482" s="305" t="e">
        <f t="shared" si="597"/>
        <v>#REF!</v>
      </c>
      <c r="AE1482" s="301" t="e" cm="1">
        <f t="array" ref="AE1482">IF( $X1482, "", INDEX(韻母資料表, AD1482, AE$5))</f>
        <v>#REF!</v>
      </c>
      <c r="AF1482" s="301" t="e" cm="1">
        <f t="array" ref="AF1482">IF( $X1482, "", INDEX(韻母資料表, AE1482, AF$5))</f>
        <v>#REF!</v>
      </c>
      <c r="AG1482" s="298"/>
      <c r="AH1482" s="301" t="e">
        <f t="array" ref="AH1482">IF( $X1482, "", IF( INDEX(韻母資料表, AD1482, $AH$5) = "入聲", TRUE, FALSE) )</f>
        <v>#REF!</v>
      </c>
      <c r="AI1482" s="302" t="e">
        <f t="shared" si="598"/>
        <v>#REF!</v>
      </c>
      <c r="AJ1482" s="302" t="e">
        <f t="shared" si="577"/>
        <v>#REF!</v>
      </c>
      <c r="AK1482" s="362" t="e">
        <f t="array" ref="AK1482">IF( $X1482, "", INDEX(韻母資料表, $AD1482, $AK$5))</f>
        <v>#REF!</v>
      </c>
      <c r="AL1482" s="362" t="e">
        <f t="array" ref="AL1482">IF($X1482, "", INDEX(白話字韻母八聲調資料表, $AE1482, $AJ1482))</f>
        <v>#REF!</v>
      </c>
      <c r="AM1482" s="298"/>
      <c r="AN1482" s="362" t="e" cm="1">
        <f t="array" ref="AN1482">IF($W1482, "", INDEX(聲母資料表, $AA1482, AN$5))</f>
        <v>#REF!</v>
      </c>
      <c r="AO1482" s="367" t="e" cm="1">
        <f t="array" ref="AO1482">IF($X1482, "", INDEX(韻母資料表, $AD1482, AO$5))</f>
        <v>#REF!</v>
      </c>
      <c r="AP1482" s="362" t="e" cm="1">
        <f t="array" ref="AP1482">IF($X1482, "", INDEX(台羅韻母八聲調資料表, $AE1482, $F1482))</f>
        <v>#REF!</v>
      </c>
      <c r="AQ1482" s="298"/>
      <c r="AR1482" s="302" t="e">
        <f t="array" ref="AR1482">IF($W1482, "", INDEX(聲母資料表, $AA1482, $AR$5))</f>
        <v>#REF!</v>
      </c>
      <c r="AS1482" s="303" t="e">
        <f t="array" ref="AS1482">IF($X1482, "", INDEX(韻母資料表, $AD1482, $AS$5))</f>
        <v>#REF!</v>
      </c>
      <c r="AT1482" s="302" t="e">
        <f t="array" ref="AT1482">IF($X1482, "", INDEX(閩拼韻母八聲調資料表, $AE1482, $AJ1482))</f>
        <v>#REF!</v>
      </c>
      <c r="AV1482" s="301" t="b">
        <f t="shared" si="600"/>
        <v>0</v>
      </c>
      <c r="AW1482" s="301" t="str">
        <f>IF( $AV1482, IFERROR( IF(MATCH( $E1482, 顎音化聲母!$H$9:$H$37, 0), TRUE, FALSE), FALSE), "")</f>
        <v/>
      </c>
      <c r="AX1482" s="301" t="str">
        <f t="array" ref="AX1482">IF( AND($AV1482, $AW1482), INDEX(顎音化聲母資料表, MATCH( $D1482 &amp; $E1482, 顎音化聲母!$L$5:$L$136, 0), 3), "")</f>
        <v/>
      </c>
      <c r="AY1482" s="301" t="e">
        <f t="shared" si="599"/>
        <v>#REF!</v>
      </c>
      <c r="AZ1482" s="362" t="e">
        <f t="array" ref="AZ1482">IF($AY1482="", "", IF( $AX1482&lt;&gt;"", $AX1482,INDEX(聲母資料表, $AY1482, $AZ$5)))</f>
        <v>#REF!</v>
      </c>
      <c r="BA1482" s="362" t="e">
        <f t="array" ref="BA1482">IF($X1482, "", INDEX(方音八音反切資料表, $AE1482, $AJ1482))</f>
        <v>#REF!</v>
      </c>
    </row>
    <row r="1483" spans="2:53">
      <c r="B1483" s="307">
        <f t="shared" si="581"/>
        <v>1476</v>
      </c>
      <c r="C1483" s="404" t="e">
        <f>MID(#REF!, B1483, 1)</f>
        <v>#REF!</v>
      </c>
      <c r="D1483" s="312"/>
      <c r="E1483" s="312"/>
      <c r="F1483" s="296"/>
      <c r="G1483" s="418" t="e">
        <f t="shared" si="582"/>
        <v>#REF!</v>
      </c>
      <c r="H1483" s="269" t="e" cm="1">
        <f t="array" ref="H1483">IF( OR($U1483, NOT($V1483), $X1483), "",  $AF1483 &amp; INDEX(中文數值資料表, $AJ1483, 2) &amp; $AC1483)</f>
        <v>#REF!</v>
      </c>
      <c r="I1483" s="332" t="e">
        <f t="shared" si="583"/>
        <v>#REF!</v>
      </c>
      <c r="J1483" s="333" t="e">
        <f t="shared" si="584"/>
        <v>#REF!</v>
      </c>
      <c r="K1483" s="334" t="e">
        <f t="shared" si="585"/>
        <v>#REF!</v>
      </c>
      <c r="L1483" s="335" t="e">
        <f t="shared" si="586"/>
        <v>#REF!</v>
      </c>
      <c r="M1483" s="270" t="e">
        <f t="shared" ca="1" si="587"/>
        <v>#REF!</v>
      </c>
      <c r="N1483" s="270" t="e">
        <f t="shared" ca="1" si="588"/>
        <v>#REF!</v>
      </c>
      <c r="O1483" s="270" t="e">
        <f t="shared" ca="1" si="589"/>
        <v>#REF!</v>
      </c>
      <c r="P1483" s="270" t="e">
        <f t="shared" ca="1" si="580"/>
        <v>#REF!</v>
      </c>
      <c r="Q1483" s="270" t="e">
        <f t="shared" ca="1" si="580"/>
        <v>#REF!</v>
      </c>
      <c r="R1483" s="271" t="e">
        <f t="shared" ca="1" si="590"/>
        <v>#REF!</v>
      </c>
      <c r="S1483" s="271" t="e">
        <f t="shared" ca="1" si="591"/>
        <v>#REF!</v>
      </c>
      <c r="T1483" s="244"/>
      <c r="U1483" s="272" t="b">
        <f t="shared" si="592"/>
        <v>0</v>
      </c>
      <c r="V1483" s="272" t="e">
        <f t="shared" si="593"/>
        <v>#REF!</v>
      </c>
      <c r="W1483" s="272" t="e">
        <f t="shared" si="601"/>
        <v>#REF!</v>
      </c>
      <c r="X1483" s="272" t="e">
        <f t="shared" si="594"/>
        <v>#REF!</v>
      </c>
      <c r="Y1483" s="272" t="e">
        <f t="shared" si="595"/>
        <v>#REF!</v>
      </c>
      <c r="Z1483" s="298"/>
      <c r="AA1483" s="305" t="e">
        <f t="shared" si="596"/>
        <v>#REF!</v>
      </c>
      <c r="AB1483" s="301" t="e" cm="1">
        <f t="array" ref="AB1483">IF( $AA1483="", "", INDEX(聲母資料表, $AA1483, AB$5))</f>
        <v>#REF!</v>
      </c>
      <c r="AC1483" s="301" t="e" cm="1">
        <f t="array" ref="AC1483">IF( $AA1483="", "", INDEX(聲母資料表, $AA1483, AC$5))</f>
        <v>#REF!</v>
      </c>
      <c r="AD1483" s="305" t="e">
        <f t="shared" si="597"/>
        <v>#REF!</v>
      </c>
      <c r="AE1483" s="301" t="e" cm="1">
        <f t="array" ref="AE1483">IF( $X1483, "", INDEX(韻母資料表, AD1483, AE$5))</f>
        <v>#REF!</v>
      </c>
      <c r="AF1483" s="301" t="e" cm="1">
        <f t="array" ref="AF1483">IF( $X1483, "", INDEX(韻母資料表, AE1483, AF$5))</f>
        <v>#REF!</v>
      </c>
      <c r="AG1483" s="298"/>
      <c r="AH1483" s="301" t="e">
        <f t="array" ref="AH1483">IF( $X1483, "", IF( INDEX(韻母資料表, AD1483, $AH$5) = "入聲", TRUE, FALSE) )</f>
        <v>#REF!</v>
      </c>
      <c r="AI1483" s="302" t="e">
        <f t="shared" si="598"/>
        <v>#REF!</v>
      </c>
      <c r="AJ1483" s="302" t="e">
        <f t="shared" si="577"/>
        <v>#REF!</v>
      </c>
      <c r="AK1483" s="362" t="e">
        <f t="array" ref="AK1483">IF( $X1483, "", INDEX(韻母資料表, $AD1483, $AK$5))</f>
        <v>#REF!</v>
      </c>
      <c r="AL1483" s="362" t="e">
        <f t="array" ref="AL1483">IF($X1483, "", INDEX(白話字韻母八聲調資料表, $AE1483, $AJ1483))</f>
        <v>#REF!</v>
      </c>
      <c r="AM1483" s="298"/>
      <c r="AN1483" s="362" t="e" cm="1">
        <f t="array" ref="AN1483">IF($W1483, "", INDEX(聲母資料表, $AA1483, AN$5))</f>
        <v>#REF!</v>
      </c>
      <c r="AO1483" s="367" t="e" cm="1">
        <f t="array" ref="AO1483">IF($X1483, "", INDEX(韻母資料表, $AD1483, AO$5))</f>
        <v>#REF!</v>
      </c>
      <c r="AP1483" s="362" t="e" cm="1">
        <f t="array" ref="AP1483">IF($X1483, "", INDEX(台羅韻母八聲調資料表, $AE1483, $F1483))</f>
        <v>#REF!</v>
      </c>
      <c r="AQ1483" s="298"/>
      <c r="AR1483" s="302" t="e">
        <f t="array" ref="AR1483">IF($W1483, "", INDEX(聲母資料表, $AA1483, $AR$5))</f>
        <v>#REF!</v>
      </c>
      <c r="AS1483" s="303" t="e">
        <f t="array" ref="AS1483">IF($X1483, "", INDEX(韻母資料表, $AD1483, $AS$5))</f>
        <v>#REF!</v>
      </c>
      <c r="AT1483" s="302" t="e">
        <f t="array" ref="AT1483">IF($X1483, "", INDEX(閩拼韻母八聲調資料表, $AE1483, $AJ1483))</f>
        <v>#REF!</v>
      </c>
      <c r="AV1483" s="301" t="b">
        <f t="shared" si="600"/>
        <v>0</v>
      </c>
      <c r="AW1483" s="301" t="str">
        <f>IF( $AV1483, IFERROR( IF(MATCH( $E1483, 顎音化聲母!$H$9:$H$37, 0), TRUE, FALSE), FALSE), "")</f>
        <v/>
      </c>
      <c r="AX1483" s="301" t="str">
        <f t="array" ref="AX1483">IF( AND($AV1483, $AW1483), INDEX(顎音化聲母資料表, MATCH( $D1483 &amp; $E1483, 顎音化聲母!$L$5:$L$136, 0), 3), "")</f>
        <v/>
      </c>
      <c r="AY1483" s="301" t="e">
        <f t="shared" si="599"/>
        <v>#REF!</v>
      </c>
      <c r="AZ1483" s="362" t="e">
        <f t="array" ref="AZ1483">IF($AY1483="", "", IF( $AX1483&lt;&gt;"", $AX1483,INDEX(聲母資料表, $AY1483, $AZ$5)))</f>
        <v>#REF!</v>
      </c>
      <c r="BA1483" s="362" t="e">
        <f t="array" ref="BA1483">IF($X1483, "", INDEX(方音八音反切資料表, $AE1483, $AJ1483))</f>
        <v>#REF!</v>
      </c>
    </row>
    <row r="1484" spans="2:53">
      <c r="B1484" s="307">
        <f t="shared" si="581"/>
        <v>1477</v>
      </c>
      <c r="C1484" s="404" t="e">
        <f>MID(#REF!, B1484, 1)</f>
        <v>#REF!</v>
      </c>
      <c r="D1484" s="312"/>
      <c r="E1484" s="312"/>
      <c r="F1484" s="296"/>
      <c r="G1484" s="418" t="e">
        <f t="shared" si="582"/>
        <v>#REF!</v>
      </c>
      <c r="H1484" s="269" t="e" cm="1">
        <f t="array" ref="H1484">IF( OR($U1484, NOT($V1484), $X1484), "",  $AF1484 &amp; INDEX(中文數值資料表, $AJ1484, 2) &amp; $AC1484)</f>
        <v>#REF!</v>
      </c>
      <c r="I1484" s="332" t="e">
        <f t="shared" si="583"/>
        <v>#REF!</v>
      </c>
      <c r="J1484" s="333" t="e">
        <f t="shared" si="584"/>
        <v>#REF!</v>
      </c>
      <c r="K1484" s="334" t="e">
        <f t="shared" si="585"/>
        <v>#REF!</v>
      </c>
      <c r="L1484" s="335" t="e">
        <f t="shared" si="586"/>
        <v>#REF!</v>
      </c>
      <c r="M1484" s="270" t="e">
        <f t="shared" ca="1" si="587"/>
        <v>#REF!</v>
      </c>
      <c r="N1484" s="270" t="e">
        <f t="shared" ca="1" si="588"/>
        <v>#REF!</v>
      </c>
      <c r="O1484" s="270" t="e">
        <f t="shared" ca="1" si="589"/>
        <v>#REF!</v>
      </c>
      <c r="P1484" s="270" t="e">
        <f t="shared" ca="1" si="580"/>
        <v>#REF!</v>
      </c>
      <c r="Q1484" s="270" t="e">
        <f t="shared" ca="1" si="580"/>
        <v>#REF!</v>
      </c>
      <c r="R1484" s="271" t="e">
        <f t="shared" ca="1" si="590"/>
        <v>#REF!</v>
      </c>
      <c r="S1484" s="271" t="e">
        <f t="shared" ca="1" si="591"/>
        <v>#REF!</v>
      </c>
      <c r="T1484" s="244"/>
      <c r="U1484" s="272" t="b">
        <f t="shared" si="592"/>
        <v>0</v>
      </c>
      <c r="V1484" s="272" t="e">
        <f t="shared" si="593"/>
        <v>#REF!</v>
      </c>
      <c r="W1484" s="272" t="e">
        <f t="shared" si="601"/>
        <v>#REF!</v>
      </c>
      <c r="X1484" s="272" t="e">
        <f t="shared" si="594"/>
        <v>#REF!</v>
      </c>
      <c r="Y1484" s="272" t="e">
        <f t="shared" si="595"/>
        <v>#REF!</v>
      </c>
      <c r="Z1484" s="298"/>
      <c r="AA1484" s="305" t="e">
        <f t="shared" si="596"/>
        <v>#REF!</v>
      </c>
      <c r="AB1484" s="301" t="e" cm="1">
        <f t="array" ref="AB1484">IF( $AA1484="", "", INDEX(聲母資料表, $AA1484, AB$5))</f>
        <v>#REF!</v>
      </c>
      <c r="AC1484" s="301" t="e" cm="1">
        <f t="array" ref="AC1484">IF( $AA1484="", "", INDEX(聲母資料表, $AA1484, AC$5))</f>
        <v>#REF!</v>
      </c>
      <c r="AD1484" s="305" t="e">
        <f t="shared" si="597"/>
        <v>#REF!</v>
      </c>
      <c r="AE1484" s="301" t="e" cm="1">
        <f t="array" ref="AE1484">IF( $X1484, "", INDEX(韻母資料表, AD1484, AE$5))</f>
        <v>#REF!</v>
      </c>
      <c r="AF1484" s="301" t="e" cm="1">
        <f t="array" ref="AF1484">IF( $X1484, "", INDEX(韻母資料表, AE1484, AF$5))</f>
        <v>#REF!</v>
      </c>
      <c r="AG1484" s="298"/>
      <c r="AH1484" s="301" t="e">
        <f t="array" ref="AH1484">IF( $X1484, "", IF( INDEX(韻母資料表, AD1484, $AH$5) = "入聲", TRUE, FALSE) )</f>
        <v>#REF!</v>
      </c>
      <c r="AI1484" s="302" t="e">
        <f t="shared" si="598"/>
        <v>#REF!</v>
      </c>
      <c r="AJ1484" s="302" t="e">
        <f t="shared" si="577"/>
        <v>#REF!</v>
      </c>
      <c r="AK1484" s="362" t="e">
        <f t="array" ref="AK1484">IF( $X1484, "", INDEX(韻母資料表, $AD1484, $AK$5))</f>
        <v>#REF!</v>
      </c>
      <c r="AL1484" s="362" t="e">
        <f t="array" ref="AL1484">IF($X1484, "", INDEX(白話字韻母八聲調資料表, $AE1484, $AJ1484))</f>
        <v>#REF!</v>
      </c>
      <c r="AM1484" s="298"/>
      <c r="AN1484" s="362" t="e" cm="1">
        <f t="array" ref="AN1484">IF($W1484, "", INDEX(聲母資料表, $AA1484, AN$5))</f>
        <v>#REF!</v>
      </c>
      <c r="AO1484" s="367" t="e" cm="1">
        <f t="array" ref="AO1484">IF($X1484, "", INDEX(韻母資料表, $AD1484, AO$5))</f>
        <v>#REF!</v>
      </c>
      <c r="AP1484" s="362" t="e" cm="1">
        <f t="array" ref="AP1484">IF($X1484, "", INDEX(台羅韻母八聲調資料表, $AE1484, $F1484))</f>
        <v>#REF!</v>
      </c>
      <c r="AQ1484" s="298"/>
      <c r="AR1484" s="302" t="e">
        <f t="array" ref="AR1484">IF($W1484, "", INDEX(聲母資料表, $AA1484, $AR$5))</f>
        <v>#REF!</v>
      </c>
      <c r="AS1484" s="303" t="e">
        <f t="array" ref="AS1484">IF($X1484, "", INDEX(韻母資料表, $AD1484, $AS$5))</f>
        <v>#REF!</v>
      </c>
      <c r="AT1484" s="302" t="e">
        <f t="array" ref="AT1484">IF($X1484, "", INDEX(閩拼韻母八聲調資料表, $AE1484, $AJ1484))</f>
        <v>#REF!</v>
      </c>
      <c r="AV1484" s="301" t="b">
        <f t="shared" si="600"/>
        <v>0</v>
      </c>
      <c r="AW1484" s="301" t="str">
        <f>IF( $AV1484, IFERROR( IF(MATCH( $E1484, 顎音化聲母!$H$9:$H$37, 0), TRUE, FALSE), FALSE), "")</f>
        <v/>
      </c>
      <c r="AX1484" s="301" t="str">
        <f t="array" ref="AX1484">IF( AND($AV1484, $AW1484), INDEX(顎音化聲母資料表, MATCH( $D1484 &amp; $E1484, 顎音化聲母!$L$5:$L$136, 0), 3), "")</f>
        <v/>
      </c>
      <c r="AY1484" s="301" t="e">
        <f t="shared" si="599"/>
        <v>#REF!</v>
      </c>
      <c r="AZ1484" s="362" t="e">
        <f t="array" ref="AZ1484">IF($AY1484="", "", IF( $AX1484&lt;&gt;"", $AX1484,INDEX(聲母資料表, $AY1484, $AZ$5)))</f>
        <v>#REF!</v>
      </c>
      <c r="BA1484" s="362" t="e">
        <f t="array" ref="BA1484">IF($X1484, "", INDEX(方音八音反切資料表, $AE1484, $AJ1484))</f>
        <v>#REF!</v>
      </c>
    </row>
    <row r="1485" spans="2:53">
      <c r="B1485" s="307">
        <f t="shared" si="581"/>
        <v>1478</v>
      </c>
      <c r="C1485" s="404" t="e">
        <f>MID(#REF!, B1485, 1)</f>
        <v>#REF!</v>
      </c>
      <c r="D1485" s="312"/>
      <c r="E1485" s="312"/>
      <c r="F1485" s="296"/>
      <c r="G1485" s="418" t="e">
        <f t="shared" si="582"/>
        <v>#REF!</v>
      </c>
      <c r="H1485" s="269" t="e" cm="1">
        <f t="array" ref="H1485">IF( OR($U1485, NOT($V1485), $X1485), "",  $AF1485 &amp; INDEX(中文數值資料表, $AJ1485, 2) &amp; $AC1485)</f>
        <v>#REF!</v>
      </c>
      <c r="I1485" s="332" t="e">
        <f t="shared" si="583"/>
        <v>#REF!</v>
      </c>
      <c r="J1485" s="333" t="e">
        <f t="shared" si="584"/>
        <v>#REF!</v>
      </c>
      <c r="K1485" s="334" t="e">
        <f t="shared" si="585"/>
        <v>#REF!</v>
      </c>
      <c r="L1485" s="335" t="e">
        <f t="shared" si="586"/>
        <v>#REF!</v>
      </c>
      <c r="M1485" s="270" t="e">
        <f t="shared" ca="1" si="587"/>
        <v>#REF!</v>
      </c>
      <c r="N1485" s="270" t="e">
        <f t="shared" ca="1" si="588"/>
        <v>#REF!</v>
      </c>
      <c r="O1485" s="270" t="e">
        <f t="shared" ca="1" si="589"/>
        <v>#REF!</v>
      </c>
      <c r="P1485" s="270" t="e">
        <f t="shared" ca="1" si="580"/>
        <v>#REF!</v>
      </c>
      <c r="Q1485" s="270" t="e">
        <f t="shared" ca="1" si="580"/>
        <v>#REF!</v>
      </c>
      <c r="R1485" s="271" t="e">
        <f t="shared" ca="1" si="590"/>
        <v>#REF!</v>
      </c>
      <c r="S1485" s="271" t="e">
        <f t="shared" ca="1" si="591"/>
        <v>#REF!</v>
      </c>
      <c r="T1485" s="244"/>
      <c r="U1485" s="272" t="b">
        <f t="shared" si="592"/>
        <v>0</v>
      </c>
      <c r="V1485" s="272" t="e">
        <f t="shared" si="593"/>
        <v>#REF!</v>
      </c>
      <c r="W1485" s="272" t="e">
        <f t="shared" si="601"/>
        <v>#REF!</v>
      </c>
      <c r="X1485" s="272" t="e">
        <f t="shared" si="594"/>
        <v>#REF!</v>
      </c>
      <c r="Y1485" s="272" t="e">
        <f t="shared" si="595"/>
        <v>#REF!</v>
      </c>
      <c r="Z1485" s="298"/>
      <c r="AA1485" s="305" t="e">
        <f t="shared" si="596"/>
        <v>#REF!</v>
      </c>
      <c r="AB1485" s="301" t="e" cm="1">
        <f t="array" ref="AB1485">IF( $AA1485="", "", INDEX(聲母資料表, $AA1485, AB$5))</f>
        <v>#REF!</v>
      </c>
      <c r="AC1485" s="301" t="e" cm="1">
        <f t="array" ref="AC1485">IF( $AA1485="", "", INDEX(聲母資料表, $AA1485, AC$5))</f>
        <v>#REF!</v>
      </c>
      <c r="AD1485" s="305" t="e">
        <f t="shared" si="597"/>
        <v>#REF!</v>
      </c>
      <c r="AE1485" s="301" t="e" cm="1">
        <f t="array" ref="AE1485">IF( $X1485, "", INDEX(韻母資料表, AD1485, AE$5))</f>
        <v>#REF!</v>
      </c>
      <c r="AF1485" s="301" t="e" cm="1">
        <f t="array" ref="AF1485">IF( $X1485, "", INDEX(韻母資料表, AE1485, AF$5))</f>
        <v>#REF!</v>
      </c>
      <c r="AG1485" s="298"/>
      <c r="AH1485" s="301" t="e">
        <f t="array" ref="AH1485">IF( $X1485, "", IF( INDEX(韻母資料表, AD1485, $AH$5) = "入聲", TRUE, FALSE) )</f>
        <v>#REF!</v>
      </c>
      <c r="AI1485" s="302" t="e">
        <f t="shared" si="598"/>
        <v>#REF!</v>
      </c>
      <c r="AJ1485" s="302" t="e">
        <f t="shared" si="577"/>
        <v>#REF!</v>
      </c>
      <c r="AK1485" s="362" t="e">
        <f t="array" ref="AK1485">IF( $X1485, "", INDEX(韻母資料表, $AD1485, $AK$5))</f>
        <v>#REF!</v>
      </c>
      <c r="AL1485" s="362" t="e">
        <f t="array" ref="AL1485">IF($X1485, "", INDEX(白話字韻母八聲調資料表, $AE1485, $AJ1485))</f>
        <v>#REF!</v>
      </c>
      <c r="AM1485" s="298"/>
      <c r="AN1485" s="362" t="e" cm="1">
        <f t="array" ref="AN1485">IF($W1485, "", INDEX(聲母資料表, $AA1485, AN$5))</f>
        <v>#REF!</v>
      </c>
      <c r="AO1485" s="367" t="e" cm="1">
        <f t="array" ref="AO1485">IF($X1485, "", INDEX(韻母資料表, $AD1485, AO$5))</f>
        <v>#REF!</v>
      </c>
      <c r="AP1485" s="362" t="e" cm="1">
        <f t="array" ref="AP1485">IF($X1485, "", INDEX(台羅韻母八聲調資料表, $AE1485, $F1485))</f>
        <v>#REF!</v>
      </c>
      <c r="AQ1485" s="298"/>
      <c r="AR1485" s="302" t="e">
        <f t="array" ref="AR1485">IF($W1485, "", INDEX(聲母資料表, $AA1485, $AR$5))</f>
        <v>#REF!</v>
      </c>
      <c r="AS1485" s="303" t="e">
        <f t="array" ref="AS1485">IF($X1485, "", INDEX(韻母資料表, $AD1485, $AS$5))</f>
        <v>#REF!</v>
      </c>
      <c r="AT1485" s="302" t="e">
        <f t="array" ref="AT1485">IF($X1485, "", INDEX(閩拼韻母八聲調資料表, $AE1485, $AJ1485))</f>
        <v>#REF!</v>
      </c>
      <c r="AV1485" s="301" t="b">
        <f t="shared" si="600"/>
        <v>0</v>
      </c>
      <c r="AW1485" s="301" t="str">
        <f>IF( $AV1485, IFERROR( IF(MATCH( $E1485, 顎音化聲母!$H$9:$H$37, 0), TRUE, FALSE), FALSE), "")</f>
        <v/>
      </c>
      <c r="AX1485" s="301" t="str">
        <f t="array" ref="AX1485">IF( AND($AV1485, $AW1485), INDEX(顎音化聲母資料表, MATCH( $D1485 &amp; $E1485, 顎音化聲母!$L$5:$L$136, 0), 3), "")</f>
        <v/>
      </c>
      <c r="AY1485" s="301" t="e">
        <f t="shared" si="599"/>
        <v>#REF!</v>
      </c>
      <c r="AZ1485" s="362" t="e">
        <f t="array" ref="AZ1485">IF($AY1485="", "", IF( $AX1485&lt;&gt;"", $AX1485,INDEX(聲母資料表, $AY1485, $AZ$5)))</f>
        <v>#REF!</v>
      </c>
      <c r="BA1485" s="362" t="e">
        <f t="array" ref="BA1485">IF($X1485, "", INDEX(方音八音反切資料表, $AE1485, $AJ1485))</f>
        <v>#REF!</v>
      </c>
    </row>
    <row r="1486" spans="2:53">
      <c r="B1486" s="307">
        <f t="shared" si="581"/>
        <v>1479</v>
      </c>
      <c r="C1486" s="404" t="e">
        <f>MID(#REF!, B1486, 1)</f>
        <v>#REF!</v>
      </c>
      <c r="D1486" s="312"/>
      <c r="E1486" s="312"/>
      <c r="F1486" s="296"/>
      <c r="G1486" s="418" t="e">
        <f t="shared" si="582"/>
        <v>#REF!</v>
      </c>
      <c r="H1486" s="269" t="e" cm="1">
        <f t="array" ref="H1486">IF( OR($U1486, NOT($V1486), $X1486), "",  $AF1486 &amp; INDEX(中文數值資料表, $AJ1486, 2) &amp; $AC1486)</f>
        <v>#REF!</v>
      </c>
      <c r="I1486" s="332" t="e">
        <f t="shared" si="583"/>
        <v>#REF!</v>
      </c>
      <c r="J1486" s="333" t="e">
        <f t="shared" si="584"/>
        <v>#REF!</v>
      </c>
      <c r="K1486" s="334" t="e">
        <f t="shared" si="585"/>
        <v>#REF!</v>
      </c>
      <c r="L1486" s="335" t="e">
        <f t="shared" si="586"/>
        <v>#REF!</v>
      </c>
      <c r="M1486" s="270" t="e">
        <f t="shared" ca="1" si="587"/>
        <v>#REF!</v>
      </c>
      <c r="N1486" s="270" t="e">
        <f t="shared" ca="1" si="588"/>
        <v>#REF!</v>
      </c>
      <c r="O1486" s="270" t="e">
        <f t="shared" ca="1" si="589"/>
        <v>#REF!</v>
      </c>
      <c r="P1486" s="270" t="e">
        <f t="shared" ca="1" si="580"/>
        <v>#REF!</v>
      </c>
      <c r="Q1486" s="270" t="e">
        <f t="shared" ca="1" si="580"/>
        <v>#REF!</v>
      </c>
      <c r="R1486" s="271" t="e">
        <f t="shared" ca="1" si="590"/>
        <v>#REF!</v>
      </c>
      <c r="S1486" s="271" t="e">
        <f t="shared" ca="1" si="591"/>
        <v>#REF!</v>
      </c>
      <c r="T1486" s="244"/>
      <c r="U1486" s="272" t="b">
        <f t="shared" si="592"/>
        <v>0</v>
      </c>
      <c r="V1486" s="272" t="e">
        <f t="shared" si="593"/>
        <v>#REF!</v>
      </c>
      <c r="W1486" s="272" t="e">
        <f t="shared" si="601"/>
        <v>#REF!</v>
      </c>
      <c r="X1486" s="272" t="e">
        <f t="shared" si="594"/>
        <v>#REF!</v>
      </c>
      <c r="Y1486" s="272" t="e">
        <f t="shared" si="595"/>
        <v>#REF!</v>
      </c>
      <c r="Z1486" s="298"/>
      <c r="AA1486" s="305" t="e">
        <f t="shared" si="596"/>
        <v>#REF!</v>
      </c>
      <c r="AB1486" s="301" t="e" cm="1">
        <f t="array" ref="AB1486">IF( $AA1486="", "", INDEX(聲母資料表, $AA1486, AB$5))</f>
        <v>#REF!</v>
      </c>
      <c r="AC1486" s="301" t="e" cm="1">
        <f t="array" ref="AC1486">IF( $AA1486="", "", INDEX(聲母資料表, $AA1486, AC$5))</f>
        <v>#REF!</v>
      </c>
      <c r="AD1486" s="305" t="e">
        <f t="shared" si="597"/>
        <v>#REF!</v>
      </c>
      <c r="AE1486" s="301" t="e" cm="1">
        <f t="array" ref="AE1486">IF( $X1486, "", INDEX(韻母資料表, AD1486, AE$5))</f>
        <v>#REF!</v>
      </c>
      <c r="AF1486" s="301" t="e" cm="1">
        <f t="array" ref="AF1486">IF( $X1486, "", INDEX(韻母資料表, AE1486, AF$5))</f>
        <v>#REF!</v>
      </c>
      <c r="AG1486" s="298"/>
      <c r="AH1486" s="301" t="e">
        <f t="array" ref="AH1486">IF( $X1486, "", IF( INDEX(韻母資料表, AD1486, $AH$5) = "入聲", TRUE, FALSE) )</f>
        <v>#REF!</v>
      </c>
      <c r="AI1486" s="302" t="e">
        <f t="shared" si="598"/>
        <v>#REF!</v>
      </c>
      <c r="AJ1486" s="302" t="e">
        <f t="shared" si="577"/>
        <v>#REF!</v>
      </c>
      <c r="AK1486" s="362" t="e">
        <f t="array" ref="AK1486">IF( $X1486, "", INDEX(韻母資料表, $AD1486, $AK$5))</f>
        <v>#REF!</v>
      </c>
      <c r="AL1486" s="362" t="e">
        <f t="array" ref="AL1486">IF($X1486, "", INDEX(白話字韻母八聲調資料表, $AE1486, $AJ1486))</f>
        <v>#REF!</v>
      </c>
      <c r="AM1486" s="298"/>
      <c r="AN1486" s="362" t="e" cm="1">
        <f t="array" ref="AN1486">IF($W1486, "", INDEX(聲母資料表, $AA1486, AN$5))</f>
        <v>#REF!</v>
      </c>
      <c r="AO1486" s="367" t="e" cm="1">
        <f t="array" ref="AO1486">IF($X1486, "", INDEX(韻母資料表, $AD1486, AO$5))</f>
        <v>#REF!</v>
      </c>
      <c r="AP1486" s="362" t="e" cm="1">
        <f t="array" ref="AP1486">IF($X1486, "", INDEX(台羅韻母八聲調資料表, $AE1486, $F1486))</f>
        <v>#REF!</v>
      </c>
      <c r="AQ1486" s="298"/>
      <c r="AR1486" s="302" t="e">
        <f t="array" ref="AR1486">IF($W1486, "", INDEX(聲母資料表, $AA1486, $AR$5))</f>
        <v>#REF!</v>
      </c>
      <c r="AS1486" s="303" t="e">
        <f t="array" ref="AS1486">IF($X1486, "", INDEX(韻母資料表, $AD1486, $AS$5))</f>
        <v>#REF!</v>
      </c>
      <c r="AT1486" s="302" t="e">
        <f t="array" ref="AT1486">IF($X1486, "", INDEX(閩拼韻母八聲調資料表, $AE1486, $AJ1486))</f>
        <v>#REF!</v>
      </c>
      <c r="AV1486" s="301" t="b">
        <f t="shared" si="600"/>
        <v>0</v>
      </c>
      <c r="AW1486" s="301" t="str">
        <f>IF( $AV1486, IFERROR( IF(MATCH( $E1486, 顎音化聲母!$H$9:$H$37, 0), TRUE, FALSE), FALSE), "")</f>
        <v/>
      </c>
      <c r="AX1486" s="301" t="str">
        <f t="array" ref="AX1486">IF( AND($AV1486, $AW1486), INDEX(顎音化聲母資料表, MATCH( $D1486 &amp; $E1486, 顎音化聲母!$L$5:$L$136, 0), 3), "")</f>
        <v/>
      </c>
      <c r="AY1486" s="301" t="e">
        <f t="shared" si="599"/>
        <v>#REF!</v>
      </c>
      <c r="AZ1486" s="362" t="e">
        <f t="array" ref="AZ1486">IF($AY1486="", "", IF( $AX1486&lt;&gt;"", $AX1486,INDEX(聲母資料表, $AY1486, $AZ$5)))</f>
        <v>#REF!</v>
      </c>
      <c r="BA1486" s="362" t="e">
        <f t="array" ref="BA1486">IF($X1486, "", INDEX(方音八音反切資料表, $AE1486, $AJ1486))</f>
        <v>#REF!</v>
      </c>
    </row>
    <row r="1487" spans="2:53">
      <c r="B1487" s="307">
        <f t="shared" si="581"/>
        <v>1480</v>
      </c>
      <c r="C1487" s="404" t="e">
        <f>MID(#REF!, B1487, 1)</f>
        <v>#REF!</v>
      </c>
      <c r="D1487" s="312"/>
      <c r="E1487" s="312"/>
      <c r="F1487" s="296"/>
      <c r="G1487" s="418" t="e">
        <f t="shared" si="582"/>
        <v>#REF!</v>
      </c>
      <c r="H1487" s="269" t="e" cm="1">
        <f t="array" ref="H1487">IF( OR($U1487, NOT($V1487), $X1487), "",  $AF1487 &amp; INDEX(中文數值資料表, $AJ1487, 2) &amp; $AC1487)</f>
        <v>#REF!</v>
      </c>
      <c r="I1487" s="332" t="e">
        <f t="shared" si="583"/>
        <v>#REF!</v>
      </c>
      <c r="J1487" s="333" t="e">
        <f t="shared" si="584"/>
        <v>#REF!</v>
      </c>
      <c r="K1487" s="334" t="e">
        <f t="shared" si="585"/>
        <v>#REF!</v>
      </c>
      <c r="L1487" s="335" t="e">
        <f t="shared" si="586"/>
        <v>#REF!</v>
      </c>
      <c r="M1487" s="270" t="e">
        <f t="shared" ca="1" si="587"/>
        <v>#REF!</v>
      </c>
      <c r="N1487" s="270" t="e">
        <f t="shared" ca="1" si="588"/>
        <v>#REF!</v>
      </c>
      <c r="O1487" s="270" t="e">
        <f t="shared" ca="1" si="589"/>
        <v>#REF!</v>
      </c>
      <c r="P1487" s="270" t="e">
        <f t="shared" ca="1" si="580"/>
        <v>#REF!</v>
      </c>
      <c r="Q1487" s="270" t="e">
        <f t="shared" ca="1" si="580"/>
        <v>#REF!</v>
      </c>
      <c r="R1487" s="271" t="e">
        <f t="shared" ca="1" si="590"/>
        <v>#REF!</v>
      </c>
      <c r="S1487" s="271" t="e">
        <f t="shared" ca="1" si="591"/>
        <v>#REF!</v>
      </c>
      <c r="T1487" s="244"/>
      <c r="U1487" s="272" t="b">
        <f t="shared" si="592"/>
        <v>0</v>
      </c>
      <c r="V1487" s="272" t="e">
        <f t="shared" si="593"/>
        <v>#REF!</v>
      </c>
      <c r="W1487" s="272" t="e">
        <f t="shared" si="601"/>
        <v>#REF!</v>
      </c>
      <c r="X1487" s="272" t="e">
        <f t="shared" si="594"/>
        <v>#REF!</v>
      </c>
      <c r="Y1487" s="272" t="e">
        <f t="shared" si="595"/>
        <v>#REF!</v>
      </c>
      <c r="Z1487" s="298"/>
      <c r="AA1487" s="305" t="e">
        <f t="shared" si="596"/>
        <v>#REF!</v>
      </c>
      <c r="AB1487" s="301" t="e" cm="1">
        <f t="array" ref="AB1487">IF( $AA1487="", "", INDEX(聲母資料表, $AA1487, AB$5))</f>
        <v>#REF!</v>
      </c>
      <c r="AC1487" s="301" t="e" cm="1">
        <f t="array" ref="AC1487">IF( $AA1487="", "", INDEX(聲母資料表, $AA1487, AC$5))</f>
        <v>#REF!</v>
      </c>
      <c r="AD1487" s="305" t="e">
        <f t="shared" si="597"/>
        <v>#REF!</v>
      </c>
      <c r="AE1487" s="301" t="e" cm="1">
        <f t="array" ref="AE1487">IF( $X1487, "", INDEX(韻母資料表, AD1487, AE$5))</f>
        <v>#REF!</v>
      </c>
      <c r="AF1487" s="301" t="e" cm="1">
        <f t="array" ref="AF1487">IF( $X1487, "", INDEX(韻母資料表, AE1487, AF$5))</f>
        <v>#REF!</v>
      </c>
      <c r="AG1487" s="298"/>
      <c r="AH1487" s="301" t="e">
        <f t="array" ref="AH1487">IF( $X1487, "", IF( INDEX(韻母資料表, AD1487, $AH$5) = "入聲", TRUE, FALSE) )</f>
        <v>#REF!</v>
      </c>
      <c r="AI1487" s="302" t="e">
        <f t="shared" si="598"/>
        <v>#REF!</v>
      </c>
      <c r="AJ1487" s="302" t="e">
        <f t="shared" si="577"/>
        <v>#REF!</v>
      </c>
      <c r="AK1487" s="362" t="e">
        <f t="array" ref="AK1487">IF( $X1487, "", INDEX(韻母資料表, $AD1487, $AK$5))</f>
        <v>#REF!</v>
      </c>
      <c r="AL1487" s="362" t="e">
        <f t="array" ref="AL1487">IF($X1487, "", INDEX(白話字韻母八聲調資料表, $AE1487, $AJ1487))</f>
        <v>#REF!</v>
      </c>
      <c r="AM1487" s="298"/>
      <c r="AN1487" s="362" t="e" cm="1">
        <f t="array" ref="AN1487">IF($W1487, "", INDEX(聲母資料表, $AA1487, AN$5))</f>
        <v>#REF!</v>
      </c>
      <c r="AO1487" s="367" t="e" cm="1">
        <f t="array" ref="AO1487">IF($X1487, "", INDEX(韻母資料表, $AD1487, AO$5))</f>
        <v>#REF!</v>
      </c>
      <c r="AP1487" s="362" t="e" cm="1">
        <f t="array" ref="AP1487">IF($X1487, "", INDEX(台羅韻母八聲調資料表, $AE1487, $F1487))</f>
        <v>#REF!</v>
      </c>
      <c r="AQ1487" s="298"/>
      <c r="AR1487" s="302" t="e">
        <f t="array" ref="AR1487">IF($W1487, "", INDEX(聲母資料表, $AA1487, $AR$5))</f>
        <v>#REF!</v>
      </c>
      <c r="AS1487" s="303" t="e">
        <f t="array" ref="AS1487">IF($X1487, "", INDEX(韻母資料表, $AD1487, $AS$5))</f>
        <v>#REF!</v>
      </c>
      <c r="AT1487" s="302" t="e">
        <f t="array" ref="AT1487">IF($X1487, "", INDEX(閩拼韻母八聲調資料表, $AE1487, $AJ1487))</f>
        <v>#REF!</v>
      </c>
      <c r="AV1487" s="301" t="b">
        <f t="shared" si="600"/>
        <v>0</v>
      </c>
      <c r="AW1487" s="301" t="str">
        <f>IF( $AV1487, IFERROR( IF(MATCH( $E1487, 顎音化聲母!$H$9:$H$37, 0), TRUE, FALSE), FALSE), "")</f>
        <v/>
      </c>
      <c r="AX1487" s="301" t="str">
        <f t="array" ref="AX1487">IF( AND($AV1487, $AW1487), INDEX(顎音化聲母資料表, MATCH( $D1487 &amp; $E1487, 顎音化聲母!$L$5:$L$136, 0), 3), "")</f>
        <v/>
      </c>
      <c r="AY1487" s="301" t="e">
        <f t="shared" si="599"/>
        <v>#REF!</v>
      </c>
      <c r="AZ1487" s="362" t="e">
        <f t="array" ref="AZ1487">IF($AY1487="", "", IF( $AX1487&lt;&gt;"", $AX1487,INDEX(聲母資料表, $AY1487, $AZ$5)))</f>
        <v>#REF!</v>
      </c>
      <c r="BA1487" s="362" t="e">
        <f t="array" ref="BA1487">IF($X1487, "", INDEX(方音八音反切資料表, $AE1487, $AJ1487))</f>
        <v>#REF!</v>
      </c>
    </row>
    <row r="1488" spans="2:53">
      <c r="B1488" s="307">
        <f t="shared" si="581"/>
        <v>1481</v>
      </c>
      <c r="C1488" s="404" t="e">
        <f>MID(#REF!, B1488, 1)</f>
        <v>#REF!</v>
      </c>
      <c r="D1488" s="312"/>
      <c r="E1488" s="312"/>
      <c r="F1488" s="296"/>
      <c r="G1488" s="418" t="e">
        <f t="shared" si="582"/>
        <v>#REF!</v>
      </c>
      <c r="H1488" s="269" t="e" cm="1">
        <f t="array" ref="H1488">IF( OR($U1488, NOT($V1488), $X1488), "",  $AF1488 &amp; INDEX(中文數值資料表, $AJ1488, 2) &amp; $AC1488)</f>
        <v>#REF!</v>
      </c>
      <c r="I1488" s="332" t="e">
        <f t="shared" si="583"/>
        <v>#REF!</v>
      </c>
      <c r="J1488" s="333" t="e">
        <f t="shared" si="584"/>
        <v>#REF!</v>
      </c>
      <c r="K1488" s="334" t="e">
        <f t="shared" si="585"/>
        <v>#REF!</v>
      </c>
      <c r="L1488" s="335" t="e">
        <f t="shared" si="586"/>
        <v>#REF!</v>
      </c>
      <c r="M1488" s="270" t="e">
        <f t="shared" ca="1" si="587"/>
        <v>#REF!</v>
      </c>
      <c r="N1488" s="270" t="e">
        <f t="shared" ca="1" si="588"/>
        <v>#REF!</v>
      </c>
      <c r="O1488" s="270" t="e">
        <f t="shared" ca="1" si="589"/>
        <v>#REF!</v>
      </c>
      <c r="P1488" s="270" t="e">
        <f t="shared" ref="P1488:Q1507" ca="1" si="602">IF( $U1488, ($C1488 &amp; CHAR(10)), IF($C1488=CHAR(10), (CHAR(10) &amp; "&lt;/p&gt;" &amp; CHAR(10) &amp; "&lt;p&gt;" &amp; CHAR(10)), "&lt;ruby&gt;" &amp; $C1488 &amp; "&lt;rt&gt;" &amp; INDIRECT( ADDRESS(ROW(), COLUMN() - $P$5) ) &amp; "&lt;/rt&gt;&lt;/ruby&gt;" &amp; CHAR(10)))</f>
        <v>#REF!</v>
      </c>
      <c r="Q1488" s="270" t="e">
        <f t="shared" ca="1" si="602"/>
        <v>#REF!</v>
      </c>
      <c r="R1488" s="271" t="e">
        <f t="shared" ca="1" si="590"/>
        <v>#REF!</v>
      </c>
      <c r="S1488" s="271" t="e">
        <f t="shared" ca="1" si="591"/>
        <v>#REF!</v>
      </c>
      <c r="T1488" s="244"/>
      <c r="U1488" s="272" t="b">
        <f t="shared" si="592"/>
        <v>0</v>
      </c>
      <c r="V1488" s="272" t="e">
        <f t="shared" si="593"/>
        <v>#REF!</v>
      </c>
      <c r="W1488" s="272" t="e">
        <f t="shared" si="601"/>
        <v>#REF!</v>
      </c>
      <c r="X1488" s="272" t="e">
        <f t="shared" si="594"/>
        <v>#REF!</v>
      </c>
      <c r="Y1488" s="272" t="e">
        <f t="shared" si="595"/>
        <v>#REF!</v>
      </c>
      <c r="Z1488" s="298"/>
      <c r="AA1488" s="305" t="e">
        <f t="shared" si="596"/>
        <v>#REF!</v>
      </c>
      <c r="AB1488" s="301" t="e" cm="1">
        <f t="array" ref="AB1488">IF( $AA1488="", "", INDEX(聲母資料表, $AA1488, AB$5))</f>
        <v>#REF!</v>
      </c>
      <c r="AC1488" s="301" t="e" cm="1">
        <f t="array" ref="AC1488">IF( $AA1488="", "", INDEX(聲母資料表, $AA1488, AC$5))</f>
        <v>#REF!</v>
      </c>
      <c r="AD1488" s="305" t="e">
        <f t="shared" si="597"/>
        <v>#REF!</v>
      </c>
      <c r="AE1488" s="301" t="e" cm="1">
        <f t="array" ref="AE1488">IF( $X1488, "", INDEX(韻母資料表, AD1488, AE$5))</f>
        <v>#REF!</v>
      </c>
      <c r="AF1488" s="301" t="e" cm="1">
        <f t="array" ref="AF1488">IF( $X1488, "", INDEX(韻母資料表, AE1488, AF$5))</f>
        <v>#REF!</v>
      </c>
      <c r="AG1488" s="298"/>
      <c r="AH1488" s="301" t="e">
        <f t="array" ref="AH1488">IF( $X1488, "", IF( INDEX(韻母資料表, AD1488, $AH$5) = "入聲", TRUE, FALSE) )</f>
        <v>#REF!</v>
      </c>
      <c r="AI1488" s="302" t="e">
        <f t="shared" si="598"/>
        <v>#REF!</v>
      </c>
      <c r="AJ1488" s="302" t="e">
        <f t="shared" si="577"/>
        <v>#REF!</v>
      </c>
      <c r="AK1488" s="362" t="e">
        <f t="array" ref="AK1488">IF( $X1488, "", INDEX(韻母資料表, $AD1488, $AK$5))</f>
        <v>#REF!</v>
      </c>
      <c r="AL1488" s="362" t="e">
        <f t="array" ref="AL1488">IF($X1488, "", INDEX(白話字韻母八聲調資料表, $AE1488, $AJ1488))</f>
        <v>#REF!</v>
      </c>
      <c r="AM1488" s="298"/>
      <c r="AN1488" s="362" t="e" cm="1">
        <f t="array" ref="AN1488">IF($W1488, "", INDEX(聲母資料表, $AA1488, AN$5))</f>
        <v>#REF!</v>
      </c>
      <c r="AO1488" s="367" t="e" cm="1">
        <f t="array" ref="AO1488">IF($X1488, "", INDEX(韻母資料表, $AD1488, AO$5))</f>
        <v>#REF!</v>
      </c>
      <c r="AP1488" s="362" t="e" cm="1">
        <f t="array" ref="AP1488">IF($X1488, "", INDEX(台羅韻母八聲調資料表, $AE1488, $F1488))</f>
        <v>#REF!</v>
      </c>
      <c r="AQ1488" s="298"/>
      <c r="AR1488" s="302" t="e">
        <f t="array" ref="AR1488">IF($W1488, "", INDEX(聲母資料表, $AA1488, $AR$5))</f>
        <v>#REF!</v>
      </c>
      <c r="AS1488" s="303" t="e">
        <f t="array" ref="AS1488">IF($X1488, "", INDEX(韻母資料表, $AD1488, $AS$5))</f>
        <v>#REF!</v>
      </c>
      <c r="AT1488" s="302" t="e">
        <f t="array" ref="AT1488">IF($X1488, "", INDEX(閩拼韻母八聲調資料表, $AE1488, $AJ1488))</f>
        <v>#REF!</v>
      </c>
      <c r="AV1488" s="301" t="b">
        <f t="shared" si="600"/>
        <v>0</v>
      </c>
      <c r="AW1488" s="301" t="str">
        <f>IF( $AV1488, IFERROR( IF(MATCH( $E1488, 顎音化聲母!$H$9:$H$37, 0), TRUE, FALSE), FALSE), "")</f>
        <v/>
      </c>
      <c r="AX1488" s="301" t="str">
        <f t="array" ref="AX1488">IF( AND($AV1488, $AW1488), INDEX(顎音化聲母資料表, MATCH( $D1488 &amp; $E1488, 顎音化聲母!$L$5:$L$136, 0), 3), "")</f>
        <v/>
      </c>
      <c r="AY1488" s="301" t="e">
        <f t="shared" si="599"/>
        <v>#REF!</v>
      </c>
      <c r="AZ1488" s="362" t="e">
        <f t="array" ref="AZ1488">IF($AY1488="", "", IF( $AX1488&lt;&gt;"", $AX1488,INDEX(聲母資料表, $AY1488, $AZ$5)))</f>
        <v>#REF!</v>
      </c>
      <c r="BA1488" s="362" t="e">
        <f t="array" ref="BA1488">IF($X1488, "", INDEX(方音八音反切資料表, $AE1488, $AJ1488))</f>
        <v>#REF!</v>
      </c>
    </row>
    <row r="1489" spans="2:53">
      <c r="B1489" s="307">
        <f t="shared" si="581"/>
        <v>1482</v>
      </c>
      <c r="C1489" s="404" t="e">
        <f>MID(#REF!, B1489, 1)</f>
        <v>#REF!</v>
      </c>
      <c r="D1489" s="312"/>
      <c r="E1489" s="312"/>
      <c r="F1489" s="296"/>
      <c r="G1489" s="418" t="e">
        <f t="shared" si="582"/>
        <v>#REF!</v>
      </c>
      <c r="H1489" s="269" t="e" cm="1">
        <f t="array" ref="H1489">IF( OR($U1489, NOT($V1489), $X1489), "",  $AF1489 &amp; INDEX(中文數值資料表, $AJ1489, 2) &amp; $AC1489)</f>
        <v>#REF!</v>
      </c>
      <c r="I1489" s="332" t="e">
        <f t="shared" si="583"/>
        <v>#REF!</v>
      </c>
      <c r="J1489" s="333" t="e">
        <f t="shared" si="584"/>
        <v>#REF!</v>
      </c>
      <c r="K1489" s="334" t="e">
        <f t="shared" si="585"/>
        <v>#REF!</v>
      </c>
      <c r="L1489" s="335" t="e">
        <f t="shared" si="586"/>
        <v>#REF!</v>
      </c>
      <c r="M1489" s="270" t="e">
        <f t="shared" ca="1" si="587"/>
        <v>#REF!</v>
      </c>
      <c r="N1489" s="270" t="e">
        <f t="shared" ca="1" si="588"/>
        <v>#REF!</v>
      </c>
      <c r="O1489" s="270" t="e">
        <f t="shared" ca="1" si="589"/>
        <v>#REF!</v>
      </c>
      <c r="P1489" s="270" t="e">
        <f t="shared" ca="1" si="602"/>
        <v>#REF!</v>
      </c>
      <c r="Q1489" s="270" t="e">
        <f t="shared" ca="1" si="602"/>
        <v>#REF!</v>
      </c>
      <c r="R1489" s="271" t="e">
        <f t="shared" ca="1" si="590"/>
        <v>#REF!</v>
      </c>
      <c r="S1489" s="271" t="e">
        <f t="shared" ca="1" si="591"/>
        <v>#REF!</v>
      </c>
      <c r="T1489" s="244"/>
      <c r="U1489" s="272" t="b">
        <f t="shared" si="592"/>
        <v>0</v>
      </c>
      <c r="V1489" s="272" t="e">
        <f t="shared" si="593"/>
        <v>#REF!</v>
      </c>
      <c r="W1489" s="272" t="e">
        <f t="shared" si="601"/>
        <v>#REF!</v>
      </c>
      <c r="X1489" s="272" t="e">
        <f t="shared" si="594"/>
        <v>#REF!</v>
      </c>
      <c r="Y1489" s="272" t="e">
        <f t="shared" si="595"/>
        <v>#REF!</v>
      </c>
      <c r="Z1489" s="298"/>
      <c r="AA1489" s="305" t="e">
        <f t="shared" si="596"/>
        <v>#REF!</v>
      </c>
      <c r="AB1489" s="301" t="e" cm="1">
        <f t="array" ref="AB1489">IF( $AA1489="", "", INDEX(聲母資料表, $AA1489, AB$5))</f>
        <v>#REF!</v>
      </c>
      <c r="AC1489" s="301" t="e" cm="1">
        <f t="array" ref="AC1489">IF( $AA1489="", "", INDEX(聲母資料表, $AA1489, AC$5))</f>
        <v>#REF!</v>
      </c>
      <c r="AD1489" s="305" t="e">
        <f t="shared" si="597"/>
        <v>#REF!</v>
      </c>
      <c r="AE1489" s="301" t="e" cm="1">
        <f t="array" ref="AE1489">IF( $X1489, "", INDEX(韻母資料表, AD1489, AE$5))</f>
        <v>#REF!</v>
      </c>
      <c r="AF1489" s="301" t="e" cm="1">
        <f t="array" ref="AF1489">IF( $X1489, "", INDEX(韻母資料表, AE1489, AF$5))</f>
        <v>#REF!</v>
      </c>
      <c r="AG1489" s="298"/>
      <c r="AH1489" s="301" t="e">
        <f t="array" ref="AH1489">IF( $X1489, "", IF( INDEX(韻母資料表, AD1489, $AH$5) = "入聲", TRUE, FALSE) )</f>
        <v>#REF!</v>
      </c>
      <c r="AI1489" s="302" t="e">
        <f t="shared" si="598"/>
        <v>#REF!</v>
      </c>
      <c r="AJ1489" s="302" t="e">
        <f t="shared" si="577"/>
        <v>#REF!</v>
      </c>
      <c r="AK1489" s="362" t="e">
        <f t="array" ref="AK1489">IF( $X1489, "", INDEX(韻母資料表, $AD1489, $AK$5))</f>
        <v>#REF!</v>
      </c>
      <c r="AL1489" s="362" t="e">
        <f t="array" ref="AL1489">IF($X1489, "", INDEX(白話字韻母八聲調資料表, $AE1489, $AJ1489))</f>
        <v>#REF!</v>
      </c>
      <c r="AM1489" s="298"/>
      <c r="AN1489" s="362" t="e" cm="1">
        <f t="array" ref="AN1489">IF($W1489, "", INDEX(聲母資料表, $AA1489, AN$5))</f>
        <v>#REF!</v>
      </c>
      <c r="AO1489" s="367" t="e" cm="1">
        <f t="array" ref="AO1489">IF($X1489, "", INDEX(韻母資料表, $AD1489, AO$5))</f>
        <v>#REF!</v>
      </c>
      <c r="AP1489" s="362" t="e" cm="1">
        <f t="array" ref="AP1489">IF($X1489, "", INDEX(台羅韻母八聲調資料表, $AE1489, $F1489))</f>
        <v>#REF!</v>
      </c>
      <c r="AQ1489" s="298"/>
      <c r="AR1489" s="302" t="e">
        <f t="array" ref="AR1489">IF($W1489, "", INDEX(聲母資料表, $AA1489, $AR$5))</f>
        <v>#REF!</v>
      </c>
      <c r="AS1489" s="303" t="e">
        <f t="array" ref="AS1489">IF($X1489, "", INDEX(韻母資料表, $AD1489, $AS$5))</f>
        <v>#REF!</v>
      </c>
      <c r="AT1489" s="302" t="e">
        <f t="array" ref="AT1489">IF($X1489, "", INDEX(閩拼韻母八聲調資料表, $AE1489, $AJ1489))</f>
        <v>#REF!</v>
      </c>
      <c r="AV1489" s="301" t="b">
        <f t="shared" si="600"/>
        <v>0</v>
      </c>
      <c r="AW1489" s="301" t="str">
        <f>IF( $AV1489, IFERROR( IF(MATCH( $E1489, 顎音化聲母!$H$9:$H$37, 0), TRUE, FALSE), FALSE), "")</f>
        <v/>
      </c>
      <c r="AX1489" s="301" t="str">
        <f t="array" ref="AX1489">IF( AND($AV1489, $AW1489), INDEX(顎音化聲母資料表, MATCH( $D1489 &amp; $E1489, 顎音化聲母!$L$5:$L$136, 0), 3), "")</f>
        <v/>
      </c>
      <c r="AY1489" s="301" t="e">
        <f t="shared" si="599"/>
        <v>#REF!</v>
      </c>
      <c r="AZ1489" s="362" t="e">
        <f t="array" ref="AZ1489">IF($AY1489="", "", IF( $AX1489&lt;&gt;"", $AX1489,INDEX(聲母資料表, $AY1489, $AZ$5)))</f>
        <v>#REF!</v>
      </c>
      <c r="BA1489" s="362" t="e">
        <f t="array" ref="BA1489">IF($X1489, "", INDEX(方音八音反切資料表, $AE1489, $AJ1489))</f>
        <v>#REF!</v>
      </c>
    </row>
    <row r="1490" spans="2:53">
      <c r="B1490" s="307">
        <f t="shared" si="581"/>
        <v>1483</v>
      </c>
      <c r="C1490" s="404" t="e">
        <f>MID(#REF!, B1490, 1)</f>
        <v>#REF!</v>
      </c>
      <c r="D1490" s="312"/>
      <c r="E1490" s="312"/>
      <c r="F1490" s="296"/>
      <c r="G1490" s="418" t="e">
        <f t="shared" si="582"/>
        <v>#REF!</v>
      </c>
      <c r="H1490" s="269" t="e" cm="1">
        <f t="array" ref="H1490">IF( OR($U1490, NOT($V1490), $X1490), "",  $AF1490 &amp; INDEX(中文數值資料表, $AJ1490, 2) &amp; $AC1490)</f>
        <v>#REF!</v>
      </c>
      <c r="I1490" s="332" t="e">
        <f t="shared" si="583"/>
        <v>#REF!</v>
      </c>
      <c r="J1490" s="333" t="e">
        <f t="shared" si="584"/>
        <v>#REF!</v>
      </c>
      <c r="K1490" s="334" t="e">
        <f t="shared" si="585"/>
        <v>#REF!</v>
      </c>
      <c r="L1490" s="335" t="e">
        <f t="shared" si="586"/>
        <v>#REF!</v>
      </c>
      <c r="M1490" s="270" t="e">
        <f t="shared" ca="1" si="587"/>
        <v>#REF!</v>
      </c>
      <c r="N1490" s="270" t="e">
        <f t="shared" ca="1" si="588"/>
        <v>#REF!</v>
      </c>
      <c r="O1490" s="270" t="e">
        <f t="shared" ca="1" si="589"/>
        <v>#REF!</v>
      </c>
      <c r="P1490" s="270" t="e">
        <f t="shared" ca="1" si="602"/>
        <v>#REF!</v>
      </c>
      <c r="Q1490" s="270" t="e">
        <f t="shared" ca="1" si="602"/>
        <v>#REF!</v>
      </c>
      <c r="R1490" s="271" t="e">
        <f t="shared" ca="1" si="590"/>
        <v>#REF!</v>
      </c>
      <c r="S1490" s="271" t="e">
        <f t="shared" ca="1" si="591"/>
        <v>#REF!</v>
      </c>
      <c r="T1490" s="244"/>
      <c r="U1490" s="272" t="b">
        <f t="shared" si="592"/>
        <v>0</v>
      </c>
      <c r="V1490" s="272" t="e">
        <f t="shared" si="593"/>
        <v>#REF!</v>
      </c>
      <c r="W1490" s="272" t="e">
        <f t="shared" si="601"/>
        <v>#REF!</v>
      </c>
      <c r="X1490" s="272" t="e">
        <f t="shared" si="594"/>
        <v>#REF!</v>
      </c>
      <c r="Y1490" s="272" t="e">
        <f t="shared" si="595"/>
        <v>#REF!</v>
      </c>
      <c r="Z1490" s="298"/>
      <c r="AA1490" s="305" t="e">
        <f t="shared" si="596"/>
        <v>#REF!</v>
      </c>
      <c r="AB1490" s="301" t="e" cm="1">
        <f t="array" ref="AB1490">IF( $AA1490="", "", INDEX(聲母資料表, $AA1490, AB$5))</f>
        <v>#REF!</v>
      </c>
      <c r="AC1490" s="301" t="e" cm="1">
        <f t="array" ref="AC1490">IF( $AA1490="", "", INDEX(聲母資料表, $AA1490, AC$5))</f>
        <v>#REF!</v>
      </c>
      <c r="AD1490" s="305" t="e">
        <f t="shared" si="597"/>
        <v>#REF!</v>
      </c>
      <c r="AE1490" s="301" t="e" cm="1">
        <f t="array" ref="AE1490">IF( $X1490, "", INDEX(韻母資料表, AD1490, AE$5))</f>
        <v>#REF!</v>
      </c>
      <c r="AF1490" s="301" t="e" cm="1">
        <f t="array" ref="AF1490">IF( $X1490, "", INDEX(韻母資料表, AE1490, AF$5))</f>
        <v>#REF!</v>
      </c>
      <c r="AG1490" s="298"/>
      <c r="AH1490" s="301" t="e">
        <f t="array" ref="AH1490">IF( $X1490, "", IF( INDEX(韻母資料表, AD1490, $AH$5) = "入聲", TRUE, FALSE) )</f>
        <v>#REF!</v>
      </c>
      <c r="AI1490" s="302" t="e">
        <f t="shared" si="598"/>
        <v>#REF!</v>
      </c>
      <c r="AJ1490" s="302" t="e">
        <f t="shared" ref="AJ1490:AJ1553" si="603">IF($U1490, "", IF($F1490="", $AI1490, $F1490))</f>
        <v>#REF!</v>
      </c>
      <c r="AK1490" s="362" t="e">
        <f t="array" ref="AK1490">IF( $X1490, "", INDEX(韻母資料表, $AD1490, $AK$5))</f>
        <v>#REF!</v>
      </c>
      <c r="AL1490" s="362" t="e">
        <f t="array" ref="AL1490">IF($X1490, "", INDEX(白話字韻母八聲調資料表, $AE1490, $AJ1490))</f>
        <v>#REF!</v>
      </c>
      <c r="AM1490" s="298"/>
      <c r="AN1490" s="362" t="e" cm="1">
        <f t="array" ref="AN1490">IF($W1490, "", INDEX(聲母資料表, $AA1490, AN$5))</f>
        <v>#REF!</v>
      </c>
      <c r="AO1490" s="367" t="e" cm="1">
        <f t="array" ref="AO1490">IF($X1490, "", INDEX(韻母資料表, $AD1490, AO$5))</f>
        <v>#REF!</v>
      </c>
      <c r="AP1490" s="362" t="e" cm="1">
        <f t="array" ref="AP1490">IF($X1490, "", INDEX(台羅韻母八聲調資料表, $AE1490, $F1490))</f>
        <v>#REF!</v>
      </c>
      <c r="AQ1490" s="298"/>
      <c r="AR1490" s="302" t="e">
        <f t="array" ref="AR1490">IF($W1490, "", INDEX(聲母資料表, $AA1490, $AR$5))</f>
        <v>#REF!</v>
      </c>
      <c r="AS1490" s="303" t="e">
        <f t="array" ref="AS1490">IF($X1490, "", INDEX(韻母資料表, $AD1490, $AS$5))</f>
        <v>#REF!</v>
      </c>
      <c r="AT1490" s="302" t="e">
        <f t="array" ref="AT1490">IF($X1490, "", INDEX(閩拼韻母八聲調資料表, $AE1490, $AJ1490))</f>
        <v>#REF!</v>
      </c>
      <c r="AV1490" s="301" t="b">
        <f t="shared" si="600"/>
        <v>0</v>
      </c>
      <c r="AW1490" s="301" t="str">
        <f>IF( $AV1490, IFERROR( IF(MATCH( $E1490, 顎音化聲母!$H$9:$H$37, 0), TRUE, FALSE), FALSE), "")</f>
        <v/>
      </c>
      <c r="AX1490" s="301" t="str">
        <f t="array" ref="AX1490">IF( AND($AV1490, $AW1490), INDEX(顎音化聲母資料表, MATCH( $D1490 &amp; $E1490, 顎音化聲母!$L$5:$L$136, 0), 3), "")</f>
        <v/>
      </c>
      <c r="AY1490" s="301" t="e">
        <f t="shared" si="599"/>
        <v>#REF!</v>
      </c>
      <c r="AZ1490" s="362" t="e">
        <f t="array" ref="AZ1490">IF($AY1490="", "", IF( $AX1490&lt;&gt;"", $AX1490,INDEX(聲母資料表, $AY1490, $AZ$5)))</f>
        <v>#REF!</v>
      </c>
      <c r="BA1490" s="362" t="e">
        <f t="array" ref="BA1490">IF($X1490, "", INDEX(方音八音反切資料表, $AE1490, $AJ1490))</f>
        <v>#REF!</v>
      </c>
    </row>
    <row r="1491" spans="2:53">
      <c r="B1491" s="307">
        <f t="shared" si="581"/>
        <v>1484</v>
      </c>
      <c r="C1491" s="404" t="e">
        <f>MID(#REF!, B1491, 1)</f>
        <v>#REF!</v>
      </c>
      <c r="D1491" s="312"/>
      <c r="E1491" s="312"/>
      <c r="F1491" s="296"/>
      <c r="G1491" s="418" t="e">
        <f t="shared" si="582"/>
        <v>#REF!</v>
      </c>
      <c r="H1491" s="269" t="e" cm="1">
        <f t="array" ref="H1491">IF( OR($U1491, NOT($V1491), $X1491), "",  $AF1491 &amp; INDEX(中文數值資料表, $AJ1491, 2) &amp; $AC1491)</f>
        <v>#REF!</v>
      </c>
      <c r="I1491" s="332" t="e">
        <f t="shared" si="583"/>
        <v>#REF!</v>
      </c>
      <c r="J1491" s="333" t="e">
        <f t="shared" si="584"/>
        <v>#REF!</v>
      </c>
      <c r="K1491" s="334" t="e">
        <f t="shared" si="585"/>
        <v>#REF!</v>
      </c>
      <c r="L1491" s="335" t="e">
        <f t="shared" si="586"/>
        <v>#REF!</v>
      </c>
      <c r="M1491" s="270" t="e">
        <f t="shared" ca="1" si="587"/>
        <v>#REF!</v>
      </c>
      <c r="N1491" s="270" t="e">
        <f t="shared" ca="1" si="588"/>
        <v>#REF!</v>
      </c>
      <c r="O1491" s="270" t="e">
        <f t="shared" ca="1" si="589"/>
        <v>#REF!</v>
      </c>
      <c r="P1491" s="270" t="e">
        <f t="shared" ca="1" si="602"/>
        <v>#REF!</v>
      </c>
      <c r="Q1491" s="270" t="e">
        <f t="shared" ca="1" si="602"/>
        <v>#REF!</v>
      </c>
      <c r="R1491" s="271" t="e">
        <f t="shared" ca="1" si="590"/>
        <v>#REF!</v>
      </c>
      <c r="S1491" s="271" t="e">
        <f t="shared" ca="1" si="591"/>
        <v>#REF!</v>
      </c>
      <c r="T1491" s="244"/>
      <c r="U1491" s="272" t="b">
        <f t="shared" si="592"/>
        <v>0</v>
      </c>
      <c r="V1491" s="272" t="e">
        <f t="shared" si="593"/>
        <v>#REF!</v>
      </c>
      <c r="W1491" s="272" t="e">
        <f t="shared" si="601"/>
        <v>#REF!</v>
      </c>
      <c r="X1491" s="272" t="e">
        <f t="shared" si="594"/>
        <v>#REF!</v>
      </c>
      <c r="Y1491" s="272" t="e">
        <f t="shared" si="595"/>
        <v>#REF!</v>
      </c>
      <c r="Z1491" s="298"/>
      <c r="AA1491" s="305" t="e">
        <f t="shared" si="596"/>
        <v>#REF!</v>
      </c>
      <c r="AB1491" s="301" t="e" cm="1">
        <f t="array" ref="AB1491">IF( $AA1491="", "", INDEX(聲母資料表, $AA1491, AB$5))</f>
        <v>#REF!</v>
      </c>
      <c r="AC1491" s="301" t="e" cm="1">
        <f t="array" ref="AC1491">IF( $AA1491="", "", INDEX(聲母資料表, $AA1491, AC$5))</f>
        <v>#REF!</v>
      </c>
      <c r="AD1491" s="305" t="e">
        <f t="shared" si="597"/>
        <v>#REF!</v>
      </c>
      <c r="AE1491" s="301" t="e" cm="1">
        <f t="array" ref="AE1491">IF( $X1491, "", INDEX(韻母資料表, AD1491, AE$5))</f>
        <v>#REF!</v>
      </c>
      <c r="AF1491" s="301" t="e" cm="1">
        <f t="array" ref="AF1491">IF( $X1491, "", INDEX(韻母資料表, AE1491, AF$5))</f>
        <v>#REF!</v>
      </c>
      <c r="AG1491" s="298"/>
      <c r="AH1491" s="301" t="e">
        <f t="array" ref="AH1491">IF( $X1491, "", IF( INDEX(韻母資料表, AD1491, $AH$5) = "入聲", TRUE, FALSE) )</f>
        <v>#REF!</v>
      </c>
      <c r="AI1491" s="302" t="e">
        <f t="shared" si="598"/>
        <v>#REF!</v>
      </c>
      <c r="AJ1491" s="302" t="e">
        <f t="shared" si="603"/>
        <v>#REF!</v>
      </c>
      <c r="AK1491" s="362" t="e">
        <f t="array" ref="AK1491">IF( $X1491, "", INDEX(韻母資料表, $AD1491, $AK$5))</f>
        <v>#REF!</v>
      </c>
      <c r="AL1491" s="362" t="e">
        <f t="array" ref="AL1491">IF($X1491, "", INDEX(白話字韻母八聲調資料表, $AE1491, $AJ1491))</f>
        <v>#REF!</v>
      </c>
      <c r="AM1491" s="298"/>
      <c r="AN1491" s="362" t="e" cm="1">
        <f t="array" ref="AN1491">IF($W1491, "", INDEX(聲母資料表, $AA1491, AN$5))</f>
        <v>#REF!</v>
      </c>
      <c r="AO1491" s="367" t="e" cm="1">
        <f t="array" ref="AO1491">IF($X1491, "", INDEX(韻母資料表, $AD1491, AO$5))</f>
        <v>#REF!</v>
      </c>
      <c r="AP1491" s="362" t="e" cm="1">
        <f t="array" ref="AP1491">IF($X1491, "", INDEX(台羅韻母八聲調資料表, $AE1491, $F1491))</f>
        <v>#REF!</v>
      </c>
      <c r="AQ1491" s="298"/>
      <c r="AR1491" s="302" t="e">
        <f t="array" ref="AR1491">IF($W1491, "", INDEX(聲母資料表, $AA1491, $AR$5))</f>
        <v>#REF!</v>
      </c>
      <c r="AS1491" s="303" t="e">
        <f t="array" ref="AS1491">IF($X1491, "", INDEX(韻母資料表, $AD1491, $AS$5))</f>
        <v>#REF!</v>
      </c>
      <c r="AT1491" s="302" t="e">
        <f t="array" ref="AT1491">IF($X1491, "", INDEX(閩拼韻母八聲調資料表, $AE1491, $AJ1491))</f>
        <v>#REF!</v>
      </c>
      <c r="AV1491" s="301" t="b">
        <f t="shared" si="600"/>
        <v>0</v>
      </c>
      <c r="AW1491" s="301" t="str">
        <f>IF( $AV1491, IFERROR( IF(MATCH( $E1491, 顎音化聲母!$H$9:$H$37, 0), TRUE, FALSE), FALSE), "")</f>
        <v/>
      </c>
      <c r="AX1491" s="301" t="str">
        <f t="array" ref="AX1491">IF( AND($AV1491, $AW1491), INDEX(顎音化聲母資料表, MATCH( $D1491 &amp; $E1491, 顎音化聲母!$L$5:$L$136, 0), 3), "")</f>
        <v/>
      </c>
      <c r="AY1491" s="301" t="e">
        <f t="shared" si="599"/>
        <v>#REF!</v>
      </c>
      <c r="AZ1491" s="362" t="e">
        <f t="array" ref="AZ1491">IF($AY1491="", "", IF( $AX1491&lt;&gt;"", $AX1491,INDEX(聲母資料表, $AY1491, $AZ$5)))</f>
        <v>#REF!</v>
      </c>
      <c r="BA1491" s="362" t="e">
        <f t="array" ref="BA1491">IF($X1491, "", INDEX(方音八音反切資料表, $AE1491, $AJ1491))</f>
        <v>#REF!</v>
      </c>
    </row>
    <row r="1492" spans="2:53">
      <c r="B1492" s="307">
        <f t="shared" si="581"/>
        <v>1485</v>
      </c>
      <c r="C1492" s="404" t="e">
        <f>MID(#REF!, B1492, 1)</f>
        <v>#REF!</v>
      </c>
      <c r="D1492" s="312"/>
      <c r="E1492" s="312"/>
      <c r="F1492" s="296"/>
      <c r="G1492" s="418" t="e">
        <f t="shared" si="582"/>
        <v>#REF!</v>
      </c>
      <c r="H1492" s="269" t="e" cm="1">
        <f t="array" ref="H1492">IF( OR($U1492, NOT($V1492), $X1492), "",  $AF1492 &amp; INDEX(中文數值資料表, $AJ1492, 2) &amp; $AC1492)</f>
        <v>#REF!</v>
      </c>
      <c r="I1492" s="332" t="e">
        <f t="shared" si="583"/>
        <v>#REF!</v>
      </c>
      <c r="J1492" s="333" t="e">
        <f t="shared" si="584"/>
        <v>#REF!</v>
      </c>
      <c r="K1492" s="334" t="e">
        <f t="shared" si="585"/>
        <v>#REF!</v>
      </c>
      <c r="L1492" s="335" t="e">
        <f t="shared" si="586"/>
        <v>#REF!</v>
      </c>
      <c r="M1492" s="270" t="e">
        <f t="shared" ca="1" si="587"/>
        <v>#REF!</v>
      </c>
      <c r="N1492" s="270" t="e">
        <f t="shared" ca="1" si="588"/>
        <v>#REF!</v>
      </c>
      <c r="O1492" s="270" t="e">
        <f t="shared" ca="1" si="589"/>
        <v>#REF!</v>
      </c>
      <c r="P1492" s="270" t="e">
        <f t="shared" ca="1" si="602"/>
        <v>#REF!</v>
      </c>
      <c r="Q1492" s="270" t="e">
        <f t="shared" ca="1" si="602"/>
        <v>#REF!</v>
      </c>
      <c r="R1492" s="271" t="e">
        <f t="shared" ca="1" si="590"/>
        <v>#REF!</v>
      </c>
      <c r="S1492" s="271" t="e">
        <f t="shared" ca="1" si="591"/>
        <v>#REF!</v>
      </c>
      <c r="T1492" s="244"/>
      <c r="U1492" s="272" t="b">
        <f t="shared" si="592"/>
        <v>0</v>
      </c>
      <c r="V1492" s="272" t="e">
        <f t="shared" si="593"/>
        <v>#REF!</v>
      </c>
      <c r="W1492" s="272" t="e">
        <f t="shared" si="601"/>
        <v>#REF!</v>
      </c>
      <c r="X1492" s="272" t="e">
        <f t="shared" si="594"/>
        <v>#REF!</v>
      </c>
      <c r="Y1492" s="272" t="e">
        <f t="shared" si="595"/>
        <v>#REF!</v>
      </c>
      <c r="Z1492" s="298"/>
      <c r="AA1492" s="305" t="e">
        <f t="shared" si="596"/>
        <v>#REF!</v>
      </c>
      <c r="AB1492" s="301" t="e" cm="1">
        <f t="array" ref="AB1492">IF( $AA1492="", "", INDEX(聲母資料表, $AA1492, AB$5))</f>
        <v>#REF!</v>
      </c>
      <c r="AC1492" s="301" t="e" cm="1">
        <f t="array" ref="AC1492">IF( $AA1492="", "", INDEX(聲母資料表, $AA1492, AC$5))</f>
        <v>#REF!</v>
      </c>
      <c r="AD1492" s="305" t="e">
        <f t="shared" si="597"/>
        <v>#REF!</v>
      </c>
      <c r="AE1492" s="301" t="e" cm="1">
        <f t="array" ref="AE1492">IF( $X1492, "", INDEX(韻母資料表, AD1492, AE$5))</f>
        <v>#REF!</v>
      </c>
      <c r="AF1492" s="301" t="e" cm="1">
        <f t="array" ref="AF1492">IF( $X1492, "", INDEX(韻母資料表, AE1492, AF$5))</f>
        <v>#REF!</v>
      </c>
      <c r="AG1492" s="298"/>
      <c r="AH1492" s="301" t="e">
        <f t="array" ref="AH1492">IF( $X1492, "", IF( INDEX(韻母資料表, AD1492, $AH$5) = "入聲", TRUE, FALSE) )</f>
        <v>#REF!</v>
      </c>
      <c r="AI1492" s="302" t="e">
        <f t="shared" si="598"/>
        <v>#REF!</v>
      </c>
      <c r="AJ1492" s="302" t="e">
        <f t="shared" si="603"/>
        <v>#REF!</v>
      </c>
      <c r="AK1492" s="362" t="e">
        <f t="array" ref="AK1492">IF( $X1492, "", INDEX(韻母資料表, $AD1492, $AK$5))</f>
        <v>#REF!</v>
      </c>
      <c r="AL1492" s="362" t="e">
        <f t="array" ref="AL1492">IF($X1492, "", INDEX(白話字韻母八聲調資料表, $AE1492, $AJ1492))</f>
        <v>#REF!</v>
      </c>
      <c r="AM1492" s="298"/>
      <c r="AN1492" s="362" t="e" cm="1">
        <f t="array" ref="AN1492">IF($W1492, "", INDEX(聲母資料表, $AA1492, AN$5))</f>
        <v>#REF!</v>
      </c>
      <c r="AO1492" s="367" t="e" cm="1">
        <f t="array" ref="AO1492">IF($X1492, "", INDEX(韻母資料表, $AD1492, AO$5))</f>
        <v>#REF!</v>
      </c>
      <c r="AP1492" s="362" t="e" cm="1">
        <f t="array" ref="AP1492">IF($X1492, "", INDEX(台羅韻母八聲調資料表, $AE1492, $F1492))</f>
        <v>#REF!</v>
      </c>
      <c r="AQ1492" s="298"/>
      <c r="AR1492" s="302" t="e">
        <f t="array" ref="AR1492">IF($W1492, "", INDEX(聲母資料表, $AA1492, $AR$5))</f>
        <v>#REF!</v>
      </c>
      <c r="AS1492" s="303" t="e">
        <f t="array" ref="AS1492">IF($X1492, "", INDEX(韻母資料表, $AD1492, $AS$5))</f>
        <v>#REF!</v>
      </c>
      <c r="AT1492" s="302" t="e">
        <f t="array" ref="AT1492">IF($X1492, "", INDEX(閩拼韻母八聲調資料表, $AE1492, $AJ1492))</f>
        <v>#REF!</v>
      </c>
      <c r="AV1492" s="301" t="b">
        <f t="shared" si="600"/>
        <v>0</v>
      </c>
      <c r="AW1492" s="301" t="str">
        <f>IF( $AV1492, IFERROR( IF(MATCH( $E1492, 顎音化聲母!$H$9:$H$37, 0), TRUE, FALSE), FALSE), "")</f>
        <v/>
      </c>
      <c r="AX1492" s="301" t="str">
        <f t="array" ref="AX1492">IF( AND($AV1492, $AW1492), INDEX(顎音化聲母資料表, MATCH( $D1492 &amp; $E1492, 顎音化聲母!$L$5:$L$136, 0), 3), "")</f>
        <v/>
      </c>
      <c r="AY1492" s="301" t="e">
        <f t="shared" si="599"/>
        <v>#REF!</v>
      </c>
      <c r="AZ1492" s="362" t="e">
        <f t="array" ref="AZ1492">IF($AY1492="", "", IF( $AX1492&lt;&gt;"", $AX1492,INDEX(聲母資料表, $AY1492, $AZ$5)))</f>
        <v>#REF!</v>
      </c>
      <c r="BA1492" s="362" t="e">
        <f t="array" ref="BA1492">IF($X1492, "", INDEX(方音八音反切資料表, $AE1492, $AJ1492))</f>
        <v>#REF!</v>
      </c>
    </row>
    <row r="1493" spans="2:53">
      <c r="B1493" s="307">
        <f t="shared" si="581"/>
        <v>1486</v>
      </c>
      <c r="C1493" s="404" t="e">
        <f>MID(#REF!, B1493, 1)</f>
        <v>#REF!</v>
      </c>
      <c r="D1493" s="312"/>
      <c r="E1493" s="312"/>
      <c r="F1493" s="296"/>
      <c r="G1493" s="418" t="e">
        <f t="shared" si="582"/>
        <v>#REF!</v>
      </c>
      <c r="H1493" s="269" t="e" cm="1">
        <f t="array" ref="H1493">IF( OR($U1493, NOT($V1493), $X1493), "",  $AF1493 &amp; INDEX(中文數值資料表, $AJ1493, 2) &amp; $AC1493)</f>
        <v>#REF!</v>
      </c>
      <c r="I1493" s="332" t="e">
        <f t="shared" si="583"/>
        <v>#REF!</v>
      </c>
      <c r="J1493" s="333" t="e">
        <f t="shared" si="584"/>
        <v>#REF!</v>
      </c>
      <c r="K1493" s="334" t="e">
        <f t="shared" si="585"/>
        <v>#REF!</v>
      </c>
      <c r="L1493" s="335" t="e">
        <f t="shared" si="586"/>
        <v>#REF!</v>
      </c>
      <c r="M1493" s="270" t="e">
        <f t="shared" ca="1" si="587"/>
        <v>#REF!</v>
      </c>
      <c r="N1493" s="270" t="e">
        <f t="shared" ca="1" si="588"/>
        <v>#REF!</v>
      </c>
      <c r="O1493" s="270" t="e">
        <f t="shared" ca="1" si="589"/>
        <v>#REF!</v>
      </c>
      <c r="P1493" s="270" t="e">
        <f t="shared" ca="1" si="602"/>
        <v>#REF!</v>
      </c>
      <c r="Q1493" s="270" t="e">
        <f t="shared" ca="1" si="602"/>
        <v>#REF!</v>
      </c>
      <c r="R1493" s="271" t="e">
        <f t="shared" ca="1" si="590"/>
        <v>#REF!</v>
      </c>
      <c r="S1493" s="271" t="e">
        <f t="shared" ca="1" si="591"/>
        <v>#REF!</v>
      </c>
      <c r="T1493" s="244"/>
      <c r="U1493" s="272" t="b">
        <f t="shared" si="592"/>
        <v>0</v>
      </c>
      <c r="V1493" s="272" t="e">
        <f t="shared" si="593"/>
        <v>#REF!</v>
      </c>
      <c r="W1493" s="272" t="e">
        <f t="shared" si="601"/>
        <v>#REF!</v>
      </c>
      <c r="X1493" s="272" t="e">
        <f t="shared" si="594"/>
        <v>#REF!</v>
      </c>
      <c r="Y1493" s="272" t="e">
        <f t="shared" si="595"/>
        <v>#REF!</v>
      </c>
      <c r="Z1493" s="298"/>
      <c r="AA1493" s="305" t="e">
        <f t="shared" si="596"/>
        <v>#REF!</v>
      </c>
      <c r="AB1493" s="301" t="e" cm="1">
        <f t="array" ref="AB1493">IF( $AA1493="", "", INDEX(聲母資料表, $AA1493, AB$5))</f>
        <v>#REF!</v>
      </c>
      <c r="AC1493" s="301" t="e" cm="1">
        <f t="array" ref="AC1493">IF( $AA1493="", "", INDEX(聲母資料表, $AA1493, AC$5))</f>
        <v>#REF!</v>
      </c>
      <c r="AD1493" s="305" t="e">
        <f t="shared" si="597"/>
        <v>#REF!</v>
      </c>
      <c r="AE1493" s="301" t="e" cm="1">
        <f t="array" ref="AE1493">IF( $X1493, "", INDEX(韻母資料表, AD1493, AE$5))</f>
        <v>#REF!</v>
      </c>
      <c r="AF1493" s="301" t="e" cm="1">
        <f t="array" ref="AF1493">IF( $X1493, "", INDEX(韻母資料表, AE1493, AF$5))</f>
        <v>#REF!</v>
      </c>
      <c r="AG1493" s="298"/>
      <c r="AH1493" s="301" t="e">
        <f t="array" ref="AH1493">IF( $X1493, "", IF( INDEX(韻母資料表, AD1493, $AH$5) = "入聲", TRUE, FALSE) )</f>
        <v>#REF!</v>
      </c>
      <c r="AI1493" s="302" t="e">
        <f t="shared" si="598"/>
        <v>#REF!</v>
      </c>
      <c r="AJ1493" s="302" t="e">
        <f t="shared" si="603"/>
        <v>#REF!</v>
      </c>
      <c r="AK1493" s="362" t="e">
        <f t="array" ref="AK1493">IF( $X1493, "", INDEX(韻母資料表, $AD1493, $AK$5))</f>
        <v>#REF!</v>
      </c>
      <c r="AL1493" s="362" t="e">
        <f t="array" ref="AL1493">IF($X1493, "", INDEX(白話字韻母八聲調資料表, $AE1493, $AJ1493))</f>
        <v>#REF!</v>
      </c>
      <c r="AM1493" s="298"/>
      <c r="AN1493" s="362" t="e" cm="1">
        <f t="array" ref="AN1493">IF($W1493, "", INDEX(聲母資料表, $AA1493, AN$5))</f>
        <v>#REF!</v>
      </c>
      <c r="AO1493" s="367" t="e" cm="1">
        <f t="array" ref="AO1493">IF($X1493, "", INDEX(韻母資料表, $AD1493, AO$5))</f>
        <v>#REF!</v>
      </c>
      <c r="AP1493" s="362" t="e" cm="1">
        <f t="array" ref="AP1493">IF($X1493, "", INDEX(台羅韻母八聲調資料表, $AE1493, $F1493))</f>
        <v>#REF!</v>
      </c>
      <c r="AQ1493" s="298"/>
      <c r="AR1493" s="302" t="e">
        <f t="array" ref="AR1493">IF($W1493, "", INDEX(聲母資料表, $AA1493, $AR$5))</f>
        <v>#REF!</v>
      </c>
      <c r="AS1493" s="303" t="e">
        <f t="array" ref="AS1493">IF($X1493, "", INDEX(韻母資料表, $AD1493, $AS$5))</f>
        <v>#REF!</v>
      </c>
      <c r="AT1493" s="302" t="e">
        <f t="array" ref="AT1493">IF($X1493, "", INDEX(閩拼韻母八聲調資料表, $AE1493, $AJ1493))</f>
        <v>#REF!</v>
      </c>
      <c r="AV1493" s="301" t="b">
        <f t="shared" si="600"/>
        <v>0</v>
      </c>
      <c r="AW1493" s="301" t="str">
        <f>IF( $AV1493, IFERROR( IF(MATCH( $E1493, 顎音化聲母!$H$9:$H$37, 0), TRUE, FALSE), FALSE), "")</f>
        <v/>
      </c>
      <c r="AX1493" s="301" t="str">
        <f t="array" ref="AX1493">IF( AND($AV1493, $AW1493), INDEX(顎音化聲母資料表, MATCH( $D1493 &amp; $E1493, 顎音化聲母!$L$5:$L$136, 0), 3), "")</f>
        <v/>
      </c>
      <c r="AY1493" s="301" t="e">
        <f t="shared" si="599"/>
        <v>#REF!</v>
      </c>
      <c r="AZ1493" s="362" t="e">
        <f t="array" ref="AZ1493">IF($AY1493="", "", IF( $AX1493&lt;&gt;"", $AX1493,INDEX(聲母資料表, $AY1493, $AZ$5)))</f>
        <v>#REF!</v>
      </c>
      <c r="BA1493" s="362" t="e">
        <f t="array" ref="BA1493">IF($X1493, "", INDEX(方音八音反切資料表, $AE1493, $AJ1493))</f>
        <v>#REF!</v>
      </c>
    </row>
    <row r="1494" spans="2:53">
      <c r="B1494" s="307">
        <f t="shared" si="581"/>
        <v>1487</v>
      </c>
      <c r="C1494" s="404" t="e">
        <f>MID(#REF!, B1494, 1)</f>
        <v>#REF!</v>
      </c>
      <c r="D1494" s="312"/>
      <c r="E1494" s="312"/>
      <c r="F1494" s="296"/>
      <c r="G1494" s="418" t="e">
        <f t="shared" si="582"/>
        <v>#REF!</v>
      </c>
      <c r="H1494" s="269" t="e" cm="1">
        <f t="array" ref="H1494">IF( OR($U1494, NOT($V1494), $X1494), "",  $AF1494 &amp; INDEX(中文數值資料表, $AJ1494, 2) &amp; $AC1494)</f>
        <v>#REF!</v>
      </c>
      <c r="I1494" s="332" t="e">
        <f t="shared" si="583"/>
        <v>#REF!</v>
      </c>
      <c r="J1494" s="333" t="e">
        <f t="shared" si="584"/>
        <v>#REF!</v>
      </c>
      <c r="K1494" s="334" t="e">
        <f t="shared" si="585"/>
        <v>#REF!</v>
      </c>
      <c r="L1494" s="335" t="e">
        <f t="shared" si="586"/>
        <v>#REF!</v>
      </c>
      <c r="M1494" s="270" t="e">
        <f t="shared" ca="1" si="587"/>
        <v>#REF!</v>
      </c>
      <c r="N1494" s="270" t="e">
        <f t="shared" ca="1" si="588"/>
        <v>#REF!</v>
      </c>
      <c r="O1494" s="270" t="e">
        <f t="shared" ca="1" si="589"/>
        <v>#REF!</v>
      </c>
      <c r="P1494" s="270" t="e">
        <f t="shared" ca="1" si="602"/>
        <v>#REF!</v>
      </c>
      <c r="Q1494" s="270" t="e">
        <f t="shared" ca="1" si="602"/>
        <v>#REF!</v>
      </c>
      <c r="R1494" s="271" t="e">
        <f t="shared" ca="1" si="590"/>
        <v>#REF!</v>
      </c>
      <c r="S1494" s="271" t="e">
        <f t="shared" ca="1" si="591"/>
        <v>#REF!</v>
      </c>
      <c r="T1494" s="244"/>
      <c r="U1494" s="272" t="b">
        <f t="shared" si="592"/>
        <v>0</v>
      </c>
      <c r="V1494" s="272" t="e">
        <f t="shared" si="593"/>
        <v>#REF!</v>
      </c>
      <c r="W1494" s="272" t="e">
        <f t="shared" si="601"/>
        <v>#REF!</v>
      </c>
      <c r="X1494" s="272" t="e">
        <f t="shared" si="594"/>
        <v>#REF!</v>
      </c>
      <c r="Y1494" s="272" t="e">
        <f t="shared" si="595"/>
        <v>#REF!</v>
      </c>
      <c r="Z1494" s="298"/>
      <c r="AA1494" s="305" t="e">
        <f t="shared" si="596"/>
        <v>#REF!</v>
      </c>
      <c r="AB1494" s="301" t="e" cm="1">
        <f t="array" ref="AB1494">IF( $AA1494="", "", INDEX(聲母資料表, $AA1494, AB$5))</f>
        <v>#REF!</v>
      </c>
      <c r="AC1494" s="301" t="e" cm="1">
        <f t="array" ref="AC1494">IF( $AA1494="", "", INDEX(聲母資料表, $AA1494, AC$5))</f>
        <v>#REF!</v>
      </c>
      <c r="AD1494" s="305" t="e">
        <f t="shared" si="597"/>
        <v>#REF!</v>
      </c>
      <c r="AE1494" s="301" t="e" cm="1">
        <f t="array" ref="AE1494">IF( $X1494, "", INDEX(韻母資料表, AD1494, AE$5))</f>
        <v>#REF!</v>
      </c>
      <c r="AF1494" s="301" t="e" cm="1">
        <f t="array" ref="AF1494">IF( $X1494, "", INDEX(韻母資料表, AE1494, AF$5))</f>
        <v>#REF!</v>
      </c>
      <c r="AG1494" s="298"/>
      <c r="AH1494" s="301" t="e">
        <f t="array" ref="AH1494">IF( $X1494, "", IF( INDEX(韻母資料表, AD1494, $AH$5) = "入聲", TRUE, FALSE) )</f>
        <v>#REF!</v>
      </c>
      <c r="AI1494" s="302" t="e">
        <f t="shared" si="598"/>
        <v>#REF!</v>
      </c>
      <c r="AJ1494" s="302" t="e">
        <f t="shared" si="603"/>
        <v>#REF!</v>
      </c>
      <c r="AK1494" s="362" t="e">
        <f t="array" ref="AK1494">IF( $X1494, "", INDEX(韻母資料表, $AD1494, $AK$5))</f>
        <v>#REF!</v>
      </c>
      <c r="AL1494" s="362" t="e">
        <f t="array" ref="AL1494">IF($X1494, "", INDEX(白話字韻母八聲調資料表, $AE1494, $AJ1494))</f>
        <v>#REF!</v>
      </c>
      <c r="AM1494" s="298"/>
      <c r="AN1494" s="362" t="e" cm="1">
        <f t="array" ref="AN1494">IF($W1494, "", INDEX(聲母資料表, $AA1494, AN$5))</f>
        <v>#REF!</v>
      </c>
      <c r="AO1494" s="367" t="e" cm="1">
        <f t="array" ref="AO1494">IF($X1494, "", INDEX(韻母資料表, $AD1494, AO$5))</f>
        <v>#REF!</v>
      </c>
      <c r="AP1494" s="362" t="e" cm="1">
        <f t="array" ref="AP1494">IF($X1494, "", INDEX(台羅韻母八聲調資料表, $AE1494, $F1494))</f>
        <v>#REF!</v>
      </c>
      <c r="AQ1494" s="298"/>
      <c r="AR1494" s="302" t="e">
        <f t="array" ref="AR1494">IF($W1494, "", INDEX(聲母資料表, $AA1494, $AR$5))</f>
        <v>#REF!</v>
      </c>
      <c r="AS1494" s="303" t="e">
        <f t="array" ref="AS1494">IF($X1494, "", INDEX(韻母資料表, $AD1494, $AS$5))</f>
        <v>#REF!</v>
      </c>
      <c r="AT1494" s="302" t="e">
        <f t="array" ref="AT1494">IF($X1494, "", INDEX(閩拼韻母八聲調資料表, $AE1494, $AJ1494))</f>
        <v>#REF!</v>
      </c>
      <c r="AV1494" s="301" t="b">
        <f t="shared" si="600"/>
        <v>0</v>
      </c>
      <c r="AW1494" s="301" t="str">
        <f>IF( $AV1494, IFERROR( IF(MATCH( $E1494, 顎音化聲母!$H$9:$H$37, 0), TRUE, FALSE), FALSE), "")</f>
        <v/>
      </c>
      <c r="AX1494" s="301" t="str">
        <f t="array" ref="AX1494">IF( AND($AV1494, $AW1494), INDEX(顎音化聲母資料表, MATCH( $D1494 &amp; $E1494, 顎音化聲母!$L$5:$L$136, 0), 3), "")</f>
        <v/>
      </c>
      <c r="AY1494" s="301" t="e">
        <f t="shared" si="599"/>
        <v>#REF!</v>
      </c>
      <c r="AZ1494" s="362" t="e">
        <f t="array" ref="AZ1494">IF($AY1494="", "", IF( $AX1494&lt;&gt;"", $AX1494,INDEX(聲母資料表, $AY1494, $AZ$5)))</f>
        <v>#REF!</v>
      </c>
      <c r="BA1494" s="362" t="e">
        <f t="array" ref="BA1494">IF($X1494, "", INDEX(方音八音反切資料表, $AE1494, $AJ1494))</f>
        <v>#REF!</v>
      </c>
    </row>
    <row r="1495" spans="2:53">
      <c r="B1495" s="307">
        <f t="shared" si="581"/>
        <v>1488</v>
      </c>
      <c r="C1495" s="404" t="e">
        <f>MID(#REF!, B1495, 1)</f>
        <v>#REF!</v>
      </c>
      <c r="D1495" s="312"/>
      <c r="E1495" s="312"/>
      <c r="F1495" s="296"/>
      <c r="G1495" s="418" t="e">
        <f t="shared" si="582"/>
        <v>#REF!</v>
      </c>
      <c r="H1495" s="269" t="e" cm="1">
        <f t="array" ref="H1495">IF( OR($U1495, NOT($V1495), $X1495), "",  $AF1495 &amp; INDEX(中文數值資料表, $AJ1495, 2) &amp; $AC1495)</f>
        <v>#REF!</v>
      </c>
      <c r="I1495" s="332" t="e">
        <f t="shared" si="583"/>
        <v>#REF!</v>
      </c>
      <c r="J1495" s="333" t="e">
        <f t="shared" si="584"/>
        <v>#REF!</v>
      </c>
      <c r="K1495" s="334" t="e">
        <f t="shared" si="585"/>
        <v>#REF!</v>
      </c>
      <c r="L1495" s="335" t="e">
        <f t="shared" si="586"/>
        <v>#REF!</v>
      </c>
      <c r="M1495" s="270" t="e">
        <f t="shared" ca="1" si="587"/>
        <v>#REF!</v>
      </c>
      <c r="N1495" s="270" t="e">
        <f t="shared" ca="1" si="588"/>
        <v>#REF!</v>
      </c>
      <c r="O1495" s="270" t="e">
        <f t="shared" ca="1" si="589"/>
        <v>#REF!</v>
      </c>
      <c r="P1495" s="270" t="e">
        <f t="shared" ca="1" si="602"/>
        <v>#REF!</v>
      </c>
      <c r="Q1495" s="270" t="e">
        <f t="shared" ca="1" si="602"/>
        <v>#REF!</v>
      </c>
      <c r="R1495" s="271" t="e">
        <f t="shared" ca="1" si="590"/>
        <v>#REF!</v>
      </c>
      <c r="S1495" s="271" t="e">
        <f t="shared" ca="1" si="591"/>
        <v>#REF!</v>
      </c>
      <c r="T1495" s="244"/>
      <c r="U1495" s="272" t="b">
        <f t="shared" si="592"/>
        <v>0</v>
      </c>
      <c r="V1495" s="272" t="e">
        <f t="shared" si="593"/>
        <v>#REF!</v>
      </c>
      <c r="W1495" s="272" t="e">
        <f t="shared" si="601"/>
        <v>#REF!</v>
      </c>
      <c r="X1495" s="272" t="e">
        <f t="shared" si="594"/>
        <v>#REF!</v>
      </c>
      <c r="Y1495" s="272" t="e">
        <f t="shared" si="595"/>
        <v>#REF!</v>
      </c>
      <c r="Z1495" s="298"/>
      <c r="AA1495" s="305" t="e">
        <f t="shared" si="596"/>
        <v>#REF!</v>
      </c>
      <c r="AB1495" s="301" t="e" cm="1">
        <f t="array" ref="AB1495">IF( $AA1495="", "", INDEX(聲母資料表, $AA1495, AB$5))</f>
        <v>#REF!</v>
      </c>
      <c r="AC1495" s="301" t="e" cm="1">
        <f t="array" ref="AC1495">IF( $AA1495="", "", INDEX(聲母資料表, $AA1495, AC$5))</f>
        <v>#REF!</v>
      </c>
      <c r="AD1495" s="305" t="e">
        <f t="shared" si="597"/>
        <v>#REF!</v>
      </c>
      <c r="AE1495" s="301" t="e" cm="1">
        <f t="array" ref="AE1495">IF( $X1495, "", INDEX(韻母資料表, AD1495, AE$5))</f>
        <v>#REF!</v>
      </c>
      <c r="AF1495" s="301" t="e" cm="1">
        <f t="array" ref="AF1495">IF( $X1495, "", INDEX(韻母資料表, AE1495, AF$5))</f>
        <v>#REF!</v>
      </c>
      <c r="AG1495" s="298"/>
      <c r="AH1495" s="301" t="e">
        <f t="array" ref="AH1495">IF( $X1495, "", IF( INDEX(韻母資料表, AD1495, $AH$5) = "入聲", TRUE, FALSE) )</f>
        <v>#REF!</v>
      </c>
      <c r="AI1495" s="302" t="e">
        <f t="shared" si="598"/>
        <v>#REF!</v>
      </c>
      <c r="AJ1495" s="302" t="e">
        <f t="shared" si="603"/>
        <v>#REF!</v>
      </c>
      <c r="AK1495" s="362" t="e">
        <f t="array" ref="AK1495">IF( $X1495, "", INDEX(韻母資料表, $AD1495, $AK$5))</f>
        <v>#REF!</v>
      </c>
      <c r="AL1495" s="362" t="e">
        <f t="array" ref="AL1495">IF($X1495, "", INDEX(白話字韻母八聲調資料表, $AE1495, $AJ1495))</f>
        <v>#REF!</v>
      </c>
      <c r="AM1495" s="298"/>
      <c r="AN1495" s="362" t="e" cm="1">
        <f t="array" ref="AN1495">IF($W1495, "", INDEX(聲母資料表, $AA1495, AN$5))</f>
        <v>#REF!</v>
      </c>
      <c r="AO1495" s="367" t="e" cm="1">
        <f t="array" ref="AO1495">IF($X1495, "", INDEX(韻母資料表, $AD1495, AO$5))</f>
        <v>#REF!</v>
      </c>
      <c r="AP1495" s="362" t="e" cm="1">
        <f t="array" ref="AP1495">IF($X1495, "", INDEX(台羅韻母八聲調資料表, $AE1495, $F1495))</f>
        <v>#REF!</v>
      </c>
      <c r="AQ1495" s="298"/>
      <c r="AR1495" s="302" t="e">
        <f t="array" ref="AR1495">IF($W1495, "", INDEX(聲母資料表, $AA1495, $AR$5))</f>
        <v>#REF!</v>
      </c>
      <c r="AS1495" s="303" t="e">
        <f t="array" ref="AS1495">IF($X1495, "", INDEX(韻母資料表, $AD1495, $AS$5))</f>
        <v>#REF!</v>
      </c>
      <c r="AT1495" s="302" t="e">
        <f t="array" ref="AT1495">IF($X1495, "", INDEX(閩拼韻母八聲調資料表, $AE1495, $AJ1495))</f>
        <v>#REF!</v>
      </c>
      <c r="AV1495" s="301" t="b">
        <f t="shared" si="600"/>
        <v>0</v>
      </c>
      <c r="AW1495" s="301" t="str">
        <f>IF( $AV1495, IFERROR( IF(MATCH( $E1495, 顎音化聲母!$H$9:$H$37, 0), TRUE, FALSE), FALSE), "")</f>
        <v/>
      </c>
      <c r="AX1495" s="301" t="str">
        <f t="array" ref="AX1495">IF( AND($AV1495, $AW1495), INDEX(顎音化聲母資料表, MATCH( $D1495 &amp; $E1495, 顎音化聲母!$L$5:$L$136, 0), 3), "")</f>
        <v/>
      </c>
      <c r="AY1495" s="301" t="e">
        <f t="shared" si="599"/>
        <v>#REF!</v>
      </c>
      <c r="AZ1495" s="362" t="e">
        <f t="array" ref="AZ1495">IF($AY1495="", "", IF( $AX1495&lt;&gt;"", $AX1495,INDEX(聲母資料表, $AY1495, $AZ$5)))</f>
        <v>#REF!</v>
      </c>
      <c r="BA1495" s="362" t="e">
        <f t="array" ref="BA1495">IF($X1495, "", INDEX(方音八音反切資料表, $AE1495, $AJ1495))</f>
        <v>#REF!</v>
      </c>
    </row>
    <row r="1496" spans="2:53">
      <c r="B1496" s="307">
        <f t="shared" si="581"/>
        <v>1489</v>
      </c>
      <c r="C1496" s="404" t="e">
        <f>MID(#REF!, B1496, 1)</f>
        <v>#REF!</v>
      </c>
      <c r="D1496" s="312"/>
      <c r="E1496" s="312"/>
      <c r="F1496" s="296"/>
      <c r="G1496" s="418" t="e">
        <f t="shared" si="582"/>
        <v>#REF!</v>
      </c>
      <c r="H1496" s="269" t="e" cm="1">
        <f t="array" ref="H1496">IF( OR($U1496, NOT($V1496), $X1496), "",  $AF1496 &amp; INDEX(中文數值資料表, $AJ1496, 2) &amp; $AC1496)</f>
        <v>#REF!</v>
      </c>
      <c r="I1496" s="332" t="e">
        <f t="shared" si="583"/>
        <v>#REF!</v>
      </c>
      <c r="J1496" s="333" t="e">
        <f t="shared" si="584"/>
        <v>#REF!</v>
      </c>
      <c r="K1496" s="334" t="e">
        <f t="shared" si="585"/>
        <v>#REF!</v>
      </c>
      <c r="L1496" s="335" t="e">
        <f t="shared" si="586"/>
        <v>#REF!</v>
      </c>
      <c r="M1496" s="270" t="e">
        <f t="shared" ca="1" si="587"/>
        <v>#REF!</v>
      </c>
      <c r="N1496" s="270" t="e">
        <f t="shared" ca="1" si="588"/>
        <v>#REF!</v>
      </c>
      <c r="O1496" s="270" t="e">
        <f t="shared" ca="1" si="589"/>
        <v>#REF!</v>
      </c>
      <c r="P1496" s="270" t="e">
        <f t="shared" ca="1" si="602"/>
        <v>#REF!</v>
      </c>
      <c r="Q1496" s="270" t="e">
        <f t="shared" ca="1" si="602"/>
        <v>#REF!</v>
      </c>
      <c r="R1496" s="271" t="e">
        <f t="shared" ca="1" si="590"/>
        <v>#REF!</v>
      </c>
      <c r="S1496" s="271" t="e">
        <f t="shared" ca="1" si="591"/>
        <v>#REF!</v>
      </c>
      <c r="T1496" s="244"/>
      <c r="U1496" s="272" t="b">
        <f t="shared" si="592"/>
        <v>0</v>
      </c>
      <c r="V1496" s="272" t="e">
        <f t="shared" si="593"/>
        <v>#REF!</v>
      </c>
      <c r="W1496" s="272" t="e">
        <f t="shared" si="601"/>
        <v>#REF!</v>
      </c>
      <c r="X1496" s="272" t="e">
        <f t="shared" si="594"/>
        <v>#REF!</v>
      </c>
      <c r="Y1496" s="272" t="e">
        <f t="shared" si="595"/>
        <v>#REF!</v>
      </c>
      <c r="Z1496" s="298"/>
      <c r="AA1496" s="305" t="e">
        <f t="shared" si="596"/>
        <v>#REF!</v>
      </c>
      <c r="AB1496" s="301" t="e" cm="1">
        <f t="array" ref="AB1496">IF( $AA1496="", "", INDEX(聲母資料表, $AA1496, AB$5))</f>
        <v>#REF!</v>
      </c>
      <c r="AC1496" s="301" t="e" cm="1">
        <f t="array" ref="AC1496">IF( $AA1496="", "", INDEX(聲母資料表, $AA1496, AC$5))</f>
        <v>#REF!</v>
      </c>
      <c r="AD1496" s="305" t="e">
        <f t="shared" si="597"/>
        <v>#REF!</v>
      </c>
      <c r="AE1496" s="301" t="e" cm="1">
        <f t="array" ref="AE1496">IF( $X1496, "", INDEX(韻母資料表, AD1496, AE$5))</f>
        <v>#REF!</v>
      </c>
      <c r="AF1496" s="301" t="e" cm="1">
        <f t="array" ref="AF1496">IF( $X1496, "", INDEX(韻母資料表, AE1496, AF$5))</f>
        <v>#REF!</v>
      </c>
      <c r="AG1496" s="298"/>
      <c r="AH1496" s="301" t="e">
        <f t="array" ref="AH1496">IF( $X1496, "", IF( INDEX(韻母資料表, AD1496, $AH$5) = "入聲", TRUE, FALSE) )</f>
        <v>#REF!</v>
      </c>
      <c r="AI1496" s="302" t="e">
        <f t="shared" si="598"/>
        <v>#REF!</v>
      </c>
      <c r="AJ1496" s="302" t="e">
        <f t="shared" si="603"/>
        <v>#REF!</v>
      </c>
      <c r="AK1496" s="362" t="e">
        <f t="array" ref="AK1496">IF( $X1496, "", INDEX(韻母資料表, $AD1496, $AK$5))</f>
        <v>#REF!</v>
      </c>
      <c r="AL1496" s="362" t="e">
        <f t="array" ref="AL1496">IF($X1496, "", INDEX(白話字韻母八聲調資料表, $AE1496, $AJ1496))</f>
        <v>#REF!</v>
      </c>
      <c r="AM1496" s="298"/>
      <c r="AN1496" s="362" t="e" cm="1">
        <f t="array" ref="AN1496">IF($W1496, "", INDEX(聲母資料表, $AA1496, AN$5))</f>
        <v>#REF!</v>
      </c>
      <c r="AO1496" s="367" t="e" cm="1">
        <f t="array" ref="AO1496">IF($X1496, "", INDEX(韻母資料表, $AD1496, AO$5))</f>
        <v>#REF!</v>
      </c>
      <c r="AP1496" s="362" t="e" cm="1">
        <f t="array" ref="AP1496">IF($X1496, "", INDEX(台羅韻母八聲調資料表, $AE1496, $F1496))</f>
        <v>#REF!</v>
      </c>
      <c r="AQ1496" s="298"/>
      <c r="AR1496" s="302" t="e">
        <f t="array" ref="AR1496">IF($W1496, "", INDEX(聲母資料表, $AA1496, $AR$5))</f>
        <v>#REF!</v>
      </c>
      <c r="AS1496" s="303" t="e">
        <f t="array" ref="AS1496">IF($X1496, "", INDEX(韻母資料表, $AD1496, $AS$5))</f>
        <v>#REF!</v>
      </c>
      <c r="AT1496" s="302" t="e">
        <f t="array" ref="AT1496">IF($X1496, "", INDEX(閩拼韻母八聲調資料表, $AE1496, $AJ1496))</f>
        <v>#REF!</v>
      </c>
      <c r="AV1496" s="301" t="b">
        <f t="shared" si="600"/>
        <v>0</v>
      </c>
      <c r="AW1496" s="301" t="str">
        <f>IF( $AV1496, IFERROR( IF(MATCH( $E1496, 顎音化聲母!$H$9:$H$37, 0), TRUE, FALSE), FALSE), "")</f>
        <v/>
      </c>
      <c r="AX1496" s="301" t="str">
        <f t="array" ref="AX1496">IF( AND($AV1496, $AW1496), INDEX(顎音化聲母資料表, MATCH( $D1496 &amp; $E1496, 顎音化聲母!$L$5:$L$136, 0), 3), "")</f>
        <v/>
      </c>
      <c r="AY1496" s="301" t="e">
        <f t="shared" si="599"/>
        <v>#REF!</v>
      </c>
      <c r="AZ1496" s="362" t="e">
        <f t="array" ref="AZ1496">IF($AY1496="", "", IF( $AX1496&lt;&gt;"", $AX1496,INDEX(聲母資料表, $AY1496, $AZ$5)))</f>
        <v>#REF!</v>
      </c>
      <c r="BA1496" s="362" t="e">
        <f t="array" ref="BA1496">IF($X1496, "", INDEX(方音八音反切資料表, $AE1496, $AJ1496))</f>
        <v>#REF!</v>
      </c>
    </row>
    <row r="1497" spans="2:53">
      <c r="B1497" s="307">
        <f t="shared" si="581"/>
        <v>1490</v>
      </c>
      <c r="C1497" s="404" t="e">
        <f>MID(#REF!, B1497, 1)</f>
        <v>#REF!</v>
      </c>
      <c r="D1497" s="312"/>
      <c r="E1497" s="312"/>
      <c r="F1497" s="296"/>
      <c r="G1497" s="418" t="e">
        <f t="shared" si="582"/>
        <v>#REF!</v>
      </c>
      <c r="H1497" s="269" t="e" cm="1">
        <f t="array" ref="H1497">IF( OR($U1497, NOT($V1497), $X1497), "",  $AF1497 &amp; INDEX(中文數值資料表, $AJ1497, 2) &amp; $AC1497)</f>
        <v>#REF!</v>
      </c>
      <c r="I1497" s="332" t="e">
        <f t="shared" si="583"/>
        <v>#REF!</v>
      </c>
      <c r="J1497" s="333" t="e">
        <f t="shared" si="584"/>
        <v>#REF!</v>
      </c>
      <c r="K1497" s="334" t="e">
        <f t="shared" si="585"/>
        <v>#REF!</v>
      </c>
      <c r="L1497" s="335" t="e">
        <f t="shared" si="586"/>
        <v>#REF!</v>
      </c>
      <c r="M1497" s="270" t="e">
        <f t="shared" ca="1" si="587"/>
        <v>#REF!</v>
      </c>
      <c r="N1497" s="270" t="e">
        <f t="shared" ca="1" si="588"/>
        <v>#REF!</v>
      </c>
      <c r="O1497" s="270" t="e">
        <f t="shared" ca="1" si="589"/>
        <v>#REF!</v>
      </c>
      <c r="P1497" s="270" t="e">
        <f t="shared" ca="1" si="602"/>
        <v>#REF!</v>
      </c>
      <c r="Q1497" s="270" t="e">
        <f t="shared" ca="1" si="602"/>
        <v>#REF!</v>
      </c>
      <c r="R1497" s="271" t="e">
        <f t="shared" ca="1" si="590"/>
        <v>#REF!</v>
      </c>
      <c r="S1497" s="271" t="e">
        <f t="shared" ca="1" si="591"/>
        <v>#REF!</v>
      </c>
      <c r="T1497" s="244"/>
      <c r="U1497" s="272" t="b">
        <f t="shared" si="592"/>
        <v>0</v>
      </c>
      <c r="V1497" s="272" t="e">
        <f t="shared" si="593"/>
        <v>#REF!</v>
      </c>
      <c r="W1497" s="272" t="e">
        <f t="shared" si="601"/>
        <v>#REF!</v>
      </c>
      <c r="X1497" s="272" t="e">
        <f t="shared" si="594"/>
        <v>#REF!</v>
      </c>
      <c r="Y1497" s="272" t="e">
        <f t="shared" si="595"/>
        <v>#REF!</v>
      </c>
      <c r="Z1497" s="298"/>
      <c r="AA1497" s="305" t="e">
        <f t="shared" si="596"/>
        <v>#REF!</v>
      </c>
      <c r="AB1497" s="301" t="e" cm="1">
        <f t="array" ref="AB1497">IF( $AA1497="", "", INDEX(聲母資料表, $AA1497, AB$5))</f>
        <v>#REF!</v>
      </c>
      <c r="AC1497" s="301" t="e" cm="1">
        <f t="array" ref="AC1497">IF( $AA1497="", "", INDEX(聲母資料表, $AA1497, AC$5))</f>
        <v>#REF!</v>
      </c>
      <c r="AD1497" s="305" t="e">
        <f t="shared" si="597"/>
        <v>#REF!</v>
      </c>
      <c r="AE1497" s="301" t="e" cm="1">
        <f t="array" ref="AE1497">IF( $X1497, "", INDEX(韻母資料表, AD1497, AE$5))</f>
        <v>#REF!</v>
      </c>
      <c r="AF1497" s="301" t="e" cm="1">
        <f t="array" ref="AF1497">IF( $X1497, "", INDEX(韻母資料表, AE1497, AF$5))</f>
        <v>#REF!</v>
      </c>
      <c r="AG1497" s="298"/>
      <c r="AH1497" s="301" t="e">
        <f t="array" ref="AH1497">IF( $X1497, "", IF( INDEX(韻母資料表, AD1497, $AH$5) = "入聲", TRUE, FALSE) )</f>
        <v>#REF!</v>
      </c>
      <c r="AI1497" s="302" t="e">
        <f t="shared" si="598"/>
        <v>#REF!</v>
      </c>
      <c r="AJ1497" s="302" t="e">
        <f t="shared" si="603"/>
        <v>#REF!</v>
      </c>
      <c r="AK1497" s="362" t="e">
        <f t="array" ref="AK1497">IF( $X1497, "", INDEX(韻母資料表, $AD1497, $AK$5))</f>
        <v>#REF!</v>
      </c>
      <c r="AL1497" s="362" t="e">
        <f t="array" ref="AL1497">IF($X1497, "", INDEX(白話字韻母八聲調資料表, $AE1497, $AJ1497))</f>
        <v>#REF!</v>
      </c>
      <c r="AM1497" s="298"/>
      <c r="AN1497" s="362" t="e" cm="1">
        <f t="array" ref="AN1497">IF($W1497, "", INDEX(聲母資料表, $AA1497, AN$5))</f>
        <v>#REF!</v>
      </c>
      <c r="AO1497" s="367" t="e" cm="1">
        <f t="array" ref="AO1497">IF($X1497, "", INDEX(韻母資料表, $AD1497, AO$5))</f>
        <v>#REF!</v>
      </c>
      <c r="AP1497" s="362" t="e" cm="1">
        <f t="array" ref="AP1497">IF($X1497, "", INDEX(台羅韻母八聲調資料表, $AE1497, $F1497))</f>
        <v>#REF!</v>
      </c>
      <c r="AQ1497" s="298"/>
      <c r="AR1497" s="302" t="e">
        <f t="array" ref="AR1497">IF($W1497, "", INDEX(聲母資料表, $AA1497, $AR$5))</f>
        <v>#REF!</v>
      </c>
      <c r="AS1497" s="303" t="e">
        <f t="array" ref="AS1497">IF($X1497, "", INDEX(韻母資料表, $AD1497, $AS$5))</f>
        <v>#REF!</v>
      </c>
      <c r="AT1497" s="302" t="e">
        <f t="array" ref="AT1497">IF($X1497, "", INDEX(閩拼韻母八聲調資料表, $AE1497, $AJ1497))</f>
        <v>#REF!</v>
      </c>
      <c r="AV1497" s="301" t="b">
        <f t="shared" si="600"/>
        <v>0</v>
      </c>
      <c r="AW1497" s="301" t="str">
        <f>IF( $AV1497, IFERROR( IF(MATCH( $E1497, 顎音化聲母!$H$9:$H$37, 0), TRUE, FALSE), FALSE), "")</f>
        <v/>
      </c>
      <c r="AX1497" s="301" t="str">
        <f t="array" ref="AX1497">IF( AND($AV1497, $AW1497), INDEX(顎音化聲母資料表, MATCH( $D1497 &amp; $E1497, 顎音化聲母!$L$5:$L$136, 0), 3), "")</f>
        <v/>
      </c>
      <c r="AY1497" s="301" t="e">
        <f t="shared" si="599"/>
        <v>#REF!</v>
      </c>
      <c r="AZ1497" s="362" t="e">
        <f t="array" ref="AZ1497">IF($AY1497="", "", IF( $AX1497&lt;&gt;"", $AX1497,INDEX(聲母資料表, $AY1497, $AZ$5)))</f>
        <v>#REF!</v>
      </c>
      <c r="BA1497" s="362" t="e">
        <f t="array" ref="BA1497">IF($X1497, "", INDEX(方音八音反切資料表, $AE1497, $AJ1497))</f>
        <v>#REF!</v>
      </c>
    </row>
    <row r="1498" spans="2:53">
      <c r="B1498" s="307">
        <f t="shared" si="581"/>
        <v>1491</v>
      </c>
      <c r="C1498" s="404" t="e">
        <f>MID(#REF!, B1498, 1)</f>
        <v>#REF!</v>
      </c>
      <c r="D1498" s="312"/>
      <c r="E1498" s="312"/>
      <c r="F1498" s="296"/>
      <c r="G1498" s="418" t="e">
        <f t="shared" si="582"/>
        <v>#REF!</v>
      </c>
      <c r="H1498" s="269" t="e" cm="1">
        <f t="array" ref="H1498">IF( OR($U1498, NOT($V1498), $X1498), "",  $AF1498 &amp; INDEX(中文數值資料表, $AJ1498, 2) &amp; $AC1498)</f>
        <v>#REF!</v>
      </c>
      <c r="I1498" s="332" t="e">
        <f t="shared" si="583"/>
        <v>#REF!</v>
      </c>
      <c r="J1498" s="333" t="e">
        <f t="shared" si="584"/>
        <v>#REF!</v>
      </c>
      <c r="K1498" s="334" t="e">
        <f t="shared" si="585"/>
        <v>#REF!</v>
      </c>
      <c r="L1498" s="335" t="e">
        <f t="shared" si="586"/>
        <v>#REF!</v>
      </c>
      <c r="M1498" s="270" t="e">
        <f t="shared" ca="1" si="587"/>
        <v>#REF!</v>
      </c>
      <c r="N1498" s="270" t="e">
        <f t="shared" ca="1" si="588"/>
        <v>#REF!</v>
      </c>
      <c r="O1498" s="270" t="e">
        <f t="shared" ca="1" si="589"/>
        <v>#REF!</v>
      </c>
      <c r="P1498" s="270" t="e">
        <f t="shared" ca="1" si="602"/>
        <v>#REF!</v>
      </c>
      <c r="Q1498" s="270" t="e">
        <f t="shared" ca="1" si="602"/>
        <v>#REF!</v>
      </c>
      <c r="R1498" s="271" t="e">
        <f t="shared" ca="1" si="590"/>
        <v>#REF!</v>
      </c>
      <c r="S1498" s="271" t="e">
        <f t="shared" ca="1" si="591"/>
        <v>#REF!</v>
      </c>
      <c r="T1498" s="244"/>
      <c r="U1498" s="272" t="b">
        <f t="shared" si="592"/>
        <v>0</v>
      </c>
      <c r="V1498" s="272" t="e">
        <f t="shared" si="593"/>
        <v>#REF!</v>
      </c>
      <c r="W1498" s="272" t="e">
        <f t="shared" si="601"/>
        <v>#REF!</v>
      </c>
      <c r="X1498" s="272" t="e">
        <f t="shared" si="594"/>
        <v>#REF!</v>
      </c>
      <c r="Y1498" s="272" t="e">
        <f t="shared" si="595"/>
        <v>#REF!</v>
      </c>
      <c r="Z1498" s="298"/>
      <c r="AA1498" s="305" t="e">
        <f t="shared" si="596"/>
        <v>#REF!</v>
      </c>
      <c r="AB1498" s="301" t="e" cm="1">
        <f t="array" ref="AB1498">IF( $AA1498="", "", INDEX(聲母資料表, $AA1498, AB$5))</f>
        <v>#REF!</v>
      </c>
      <c r="AC1498" s="301" t="e" cm="1">
        <f t="array" ref="AC1498">IF( $AA1498="", "", INDEX(聲母資料表, $AA1498, AC$5))</f>
        <v>#REF!</v>
      </c>
      <c r="AD1498" s="305" t="e">
        <f t="shared" si="597"/>
        <v>#REF!</v>
      </c>
      <c r="AE1498" s="301" t="e" cm="1">
        <f t="array" ref="AE1498">IF( $X1498, "", INDEX(韻母資料表, AD1498, AE$5))</f>
        <v>#REF!</v>
      </c>
      <c r="AF1498" s="301" t="e" cm="1">
        <f t="array" ref="AF1498">IF( $X1498, "", INDEX(韻母資料表, AE1498, AF$5))</f>
        <v>#REF!</v>
      </c>
      <c r="AG1498" s="298"/>
      <c r="AH1498" s="301" t="e">
        <f t="array" ref="AH1498">IF( $X1498, "", IF( INDEX(韻母資料表, AD1498, $AH$5) = "入聲", TRUE, FALSE) )</f>
        <v>#REF!</v>
      </c>
      <c r="AI1498" s="302" t="e">
        <f t="shared" si="598"/>
        <v>#REF!</v>
      </c>
      <c r="AJ1498" s="302" t="e">
        <f t="shared" si="603"/>
        <v>#REF!</v>
      </c>
      <c r="AK1498" s="362" t="e">
        <f t="array" ref="AK1498">IF( $X1498, "", INDEX(韻母資料表, $AD1498, $AK$5))</f>
        <v>#REF!</v>
      </c>
      <c r="AL1498" s="362" t="e">
        <f t="array" ref="AL1498">IF($X1498, "", INDEX(白話字韻母八聲調資料表, $AE1498, $AJ1498))</f>
        <v>#REF!</v>
      </c>
      <c r="AM1498" s="298"/>
      <c r="AN1498" s="362" t="e" cm="1">
        <f t="array" ref="AN1498">IF($W1498, "", INDEX(聲母資料表, $AA1498, AN$5))</f>
        <v>#REF!</v>
      </c>
      <c r="AO1498" s="367" t="e" cm="1">
        <f t="array" ref="AO1498">IF($X1498, "", INDEX(韻母資料表, $AD1498, AO$5))</f>
        <v>#REF!</v>
      </c>
      <c r="AP1498" s="362" t="e" cm="1">
        <f t="array" ref="AP1498">IF($X1498, "", INDEX(台羅韻母八聲調資料表, $AE1498, $F1498))</f>
        <v>#REF!</v>
      </c>
      <c r="AQ1498" s="298"/>
      <c r="AR1498" s="302" t="e">
        <f t="array" ref="AR1498">IF($W1498, "", INDEX(聲母資料表, $AA1498, $AR$5))</f>
        <v>#REF!</v>
      </c>
      <c r="AS1498" s="303" t="e">
        <f t="array" ref="AS1498">IF($X1498, "", INDEX(韻母資料表, $AD1498, $AS$5))</f>
        <v>#REF!</v>
      </c>
      <c r="AT1498" s="302" t="e">
        <f t="array" ref="AT1498">IF($X1498, "", INDEX(閩拼韻母八聲調資料表, $AE1498, $AJ1498))</f>
        <v>#REF!</v>
      </c>
      <c r="AV1498" s="301" t="b">
        <f t="shared" si="600"/>
        <v>0</v>
      </c>
      <c r="AW1498" s="301" t="str">
        <f>IF( $AV1498, IFERROR( IF(MATCH( $E1498, 顎音化聲母!$H$9:$H$37, 0), TRUE, FALSE), FALSE), "")</f>
        <v/>
      </c>
      <c r="AX1498" s="301" t="str">
        <f t="array" ref="AX1498">IF( AND($AV1498, $AW1498), INDEX(顎音化聲母資料表, MATCH( $D1498 &amp; $E1498, 顎音化聲母!$L$5:$L$136, 0), 3), "")</f>
        <v/>
      </c>
      <c r="AY1498" s="301" t="e">
        <f t="shared" si="599"/>
        <v>#REF!</v>
      </c>
      <c r="AZ1498" s="362" t="e">
        <f t="array" ref="AZ1498">IF($AY1498="", "", IF( $AX1498&lt;&gt;"", $AX1498,INDEX(聲母資料表, $AY1498, $AZ$5)))</f>
        <v>#REF!</v>
      </c>
      <c r="BA1498" s="362" t="e">
        <f t="array" ref="BA1498">IF($X1498, "", INDEX(方音八音反切資料表, $AE1498, $AJ1498))</f>
        <v>#REF!</v>
      </c>
    </row>
    <row r="1499" spans="2:53">
      <c r="B1499" s="307">
        <f t="shared" si="581"/>
        <v>1492</v>
      </c>
      <c r="C1499" s="404" t="e">
        <f>MID(#REF!, B1499, 1)</f>
        <v>#REF!</v>
      </c>
      <c r="D1499" s="312"/>
      <c r="E1499" s="312"/>
      <c r="F1499" s="296"/>
      <c r="G1499" s="418" t="e">
        <f t="shared" si="582"/>
        <v>#REF!</v>
      </c>
      <c r="H1499" s="269" t="e" cm="1">
        <f t="array" ref="H1499">IF( OR($U1499, NOT($V1499), $X1499), "",  $AF1499 &amp; INDEX(中文數值資料表, $AJ1499, 2) &amp; $AC1499)</f>
        <v>#REF!</v>
      </c>
      <c r="I1499" s="332" t="e">
        <f t="shared" si="583"/>
        <v>#REF!</v>
      </c>
      <c r="J1499" s="333" t="e">
        <f t="shared" si="584"/>
        <v>#REF!</v>
      </c>
      <c r="K1499" s="334" t="e">
        <f t="shared" si="585"/>
        <v>#REF!</v>
      </c>
      <c r="L1499" s="335" t="e">
        <f t="shared" si="586"/>
        <v>#REF!</v>
      </c>
      <c r="M1499" s="270" t="e">
        <f t="shared" ca="1" si="587"/>
        <v>#REF!</v>
      </c>
      <c r="N1499" s="270" t="e">
        <f t="shared" ca="1" si="588"/>
        <v>#REF!</v>
      </c>
      <c r="O1499" s="270" t="e">
        <f t="shared" ca="1" si="589"/>
        <v>#REF!</v>
      </c>
      <c r="P1499" s="270" t="e">
        <f t="shared" ca="1" si="602"/>
        <v>#REF!</v>
      </c>
      <c r="Q1499" s="270" t="e">
        <f t="shared" ca="1" si="602"/>
        <v>#REF!</v>
      </c>
      <c r="R1499" s="271" t="e">
        <f t="shared" ca="1" si="590"/>
        <v>#REF!</v>
      </c>
      <c r="S1499" s="271" t="e">
        <f t="shared" ca="1" si="591"/>
        <v>#REF!</v>
      </c>
      <c r="T1499" s="244"/>
      <c r="U1499" s="272" t="b">
        <f t="shared" si="592"/>
        <v>0</v>
      </c>
      <c r="V1499" s="272" t="e">
        <f t="shared" si="593"/>
        <v>#REF!</v>
      </c>
      <c r="W1499" s="272" t="e">
        <f t="shared" si="601"/>
        <v>#REF!</v>
      </c>
      <c r="X1499" s="272" t="e">
        <f t="shared" si="594"/>
        <v>#REF!</v>
      </c>
      <c r="Y1499" s="272" t="e">
        <f t="shared" si="595"/>
        <v>#REF!</v>
      </c>
      <c r="Z1499" s="298"/>
      <c r="AA1499" s="305" t="e">
        <f t="shared" si="596"/>
        <v>#REF!</v>
      </c>
      <c r="AB1499" s="301" t="e" cm="1">
        <f t="array" ref="AB1499">IF( $AA1499="", "", INDEX(聲母資料表, $AA1499, AB$5))</f>
        <v>#REF!</v>
      </c>
      <c r="AC1499" s="301" t="e" cm="1">
        <f t="array" ref="AC1499">IF( $AA1499="", "", INDEX(聲母資料表, $AA1499, AC$5))</f>
        <v>#REF!</v>
      </c>
      <c r="AD1499" s="305" t="e">
        <f t="shared" si="597"/>
        <v>#REF!</v>
      </c>
      <c r="AE1499" s="301" t="e" cm="1">
        <f t="array" ref="AE1499">IF( $X1499, "", INDEX(韻母資料表, AD1499, AE$5))</f>
        <v>#REF!</v>
      </c>
      <c r="AF1499" s="301" t="e" cm="1">
        <f t="array" ref="AF1499">IF( $X1499, "", INDEX(韻母資料表, AE1499, AF$5))</f>
        <v>#REF!</v>
      </c>
      <c r="AG1499" s="298"/>
      <c r="AH1499" s="301" t="e">
        <f t="array" ref="AH1499">IF( $X1499, "", IF( INDEX(韻母資料表, AD1499, $AH$5) = "入聲", TRUE, FALSE) )</f>
        <v>#REF!</v>
      </c>
      <c r="AI1499" s="302" t="e">
        <f t="shared" si="598"/>
        <v>#REF!</v>
      </c>
      <c r="AJ1499" s="302" t="e">
        <f t="shared" si="603"/>
        <v>#REF!</v>
      </c>
      <c r="AK1499" s="362" t="e">
        <f t="array" ref="AK1499">IF( $X1499, "", INDEX(韻母資料表, $AD1499, $AK$5))</f>
        <v>#REF!</v>
      </c>
      <c r="AL1499" s="362" t="e">
        <f t="array" ref="AL1499">IF($X1499, "", INDEX(白話字韻母八聲調資料表, $AE1499, $AJ1499))</f>
        <v>#REF!</v>
      </c>
      <c r="AM1499" s="298"/>
      <c r="AN1499" s="362" t="e" cm="1">
        <f t="array" ref="AN1499">IF($W1499, "", INDEX(聲母資料表, $AA1499, AN$5))</f>
        <v>#REF!</v>
      </c>
      <c r="AO1499" s="367" t="e" cm="1">
        <f t="array" ref="AO1499">IF($X1499, "", INDEX(韻母資料表, $AD1499, AO$5))</f>
        <v>#REF!</v>
      </c>
      <c r="AP1499" s="362" t="e" cm="1">
        <f t="array" ref="AP1499">IF($X1499, "", INDEX(台羅韻母八聲調資料表, $AE1499, $F1499))</f>
        <v>#REF!</v>
      </c>
      <c r="AQ1499" s="298"/>
      <c r="AR1499" s="302" t="e">
        <f t="array" ref="AR1499">IF($W1499, "", INDEX(聲母資料表, $AA1499, $AR$5))</f>
        <v>#REF!</v>
      </c>
      <c r="AS1499" s="303" t="e">
        <f t="array" ref="AS1499">IF($X1499, "", INDEX(韻母資料表, $AD1499, $AS$5))</f>
        <v>#REF!</v>
      </c>
      <c r="AT1499" s="302" t="e">
        <f t="array" ref="AT1499">IF($X1499, "", INDEX(閩拼韻母八聲調資料表, $AE1499, $AJ1499))</f>
        <v>#REF!</v>
      </c>
      <c r="AV1499" s="301" t="b">
        <f t="shared" si="600"/>
        <v>0</v>
      </c>
      <c r="AW1499" s="301" t="str">
        <f>IF( $AV1499, IFERROR( IF(MATCH( $E1499, 顎音化聲母!$H$9:$H$37, 0), TRUE, FALSE), FALSE), "")</f>
        <v/>
      </c>
      <c r="AX1499" s="301" t="str">
        <f t="array" ref="AX1499">IF( AND($AV1499, $AW1499), INDEX(顎音化聲母資料表, MATCH( $D1499 &amp; $E1499, 顎音化聲母!$L$5:$L$136, 0), 3), "")</f>
        <v/>
      </c>
      <c r="AY1499" s="301" t="e">
        <f t="shared" si="599"/>
        <v>#REF!</v>
      </c>
      <c r="AZ1499" s="362" t="e">
        <f t="array" ref="AZ1499">IF($AY1499="", "", IF( $AX1499&lt;&gt;"", $AX1499,INDEX(聲母資料表, $AY1499, $AZ$5)))</f>
        <v>#REF!</v>
      </c>
      <c r="BA1499" s="362" t="e">
        <f t="array" ref="BA1499">IF($X1499, "", INDEX(方音八音反切資料表, $AE1499, $AJ1499))</f>
        <v>#REF!</v>
      </c>
    </row>
    <row r="1500" spans="2:53">
      <c r="B1500" s="307">
        <f t="shared" si="581"/>
        <v>1493</v>
      </c>
      <c r="C1500" s="404" t="e">
        <f>MID(#REF!, B1500, 1)</f>
        <v>#REF!</v>
      </c>
      <c r="D1500" s="312"/>
      <c r="E1500" s="312"/>
      <c r="F1500" s="296"/>
      <c r="G1500" s="418" t="e">
        <f t="shared" si="582"/>
        <v>#REF!</v>
      </c>
      <c r="H1500" s="269" t="e" cm="1">
        <f t="array" ref="H1500">IF( OR($U1500, NOT($V1500), $X1500), "",  $AF1500 &amp; INDEX(中文數值資料表, $AJ1500, 2) &amp; $AC1500)</f>
        <v>#REF!</v>
      </c>
      <c r="I1500" s="332" t="e">
        <f t="shared" si="583"/>
        <v>#REF!</v>
      </c>
      <c r="J1500" s="333" t="e">
        <f t="shared" si="584"/>
        <v>#REF!</v>
      </c>
      <c r="K1500" s="334" t="e">
        <f t="shared" si="585"/>
        <v>#REF!</v>
      </c>
      <c r="L1500" s="335" t="e">
        <f t="shared" si="586"/>
        <v>#REF!</v>
      </c>
      <c r="M1500" s="270" t="e">
        <f t="shared" ca="1" si="587"/>
        <v>#REF!</v>
      </c>
      <c r="N1500" s="270" t="e">
        <f t="shared" ca="1" si="588"/>
        <v>#REF!</v>
      </c>
      <c r="O1500" s="270" t="e">
        <f t="shared" ca="1" si="589"/>
        <v>#REF!</v>
      </c>
      <c r="P1500" s="270" t="e">
        <f t="shared" ca="1" si="602"/>
        <v>#REF!</v>
      </c>
      <c r="Q1500" s="270" t="e">
        <f t="shared" ca="1" si="602"/>
        <v>#REF!</v>
      </c>
      <c r="R1500" s="271" t="e">
        <f t="shared" ca="1" si="590"/>
        <v>#REF!</v>
      </c>
      <c r="S1500" s="271" t="e">
        <f t="shared" ca="1" si="591"/>
        <v>#REF!</v>
      </c>
      <c r="T1500" s="244"/>
      <c r="U1500" s="272" t="b">
        <f t="shared" si="592"/>
        <v>0</v>
      </c>
      <c r="V1500" s="272" t="e">
        <f t="shared" si="593"/>
        <v>#REF!</v>
      </c>
      <c r="W1500" s="272" t="e">
        <f t="shared" si="601"/>
        <v>#REF!</v>
      </c>
      <c r="X1500" s="272" t="e">
        <f t="shared" si="594"/>
        <v>#REF!</v>
      </c>
      <c r="Y1500" s="272" t="e">
        <f t="shared" si="595"/>
        <v>#REF!</v>
      </c>
      <c r="Z1500" s="298"/>
      <c r="AA1500" s="305" t="e">
        <f t="shared" si="596"/>
        <v>#REF!</v>
      </c>
      <c r="AB1500" s="301" t="e" cm="1">
        <f t="array" ref="AB1500">IF( $AA1500="", "", INDEX(聲母資料表, $AA1500, AB$5))</f>
        <v>#REF!</v>
      </c>
      <c r="AC1500" s="301" t="e" cm="1">
        <f t="array" ref="AC1500">IF( $AA1500="", "", INDEX(聲母資料表, $AA1500, AC$5))</f>
        <v>#REF!</v>
      </c>
      <c r="AD1500" s="305" t="e">
        <f t="shared" si="597"/>
        <v>#REF!</v>
      </c>
      <c r="AE1500" s="301" t="e" cm="1">
        <f t="array" ref="AE1500">IF( $X1500, "", INDEX(韻母資料表, AD1500, AE$5))</f>
        <v>#REF!</v>
      </c>
      <c r="AF1500" s="301" t="e" cm="1">
        <f t="array" ref="AF1500">IF( $X1500, "", INDEX(韻母資料表, AE1500, AF$5))</f>
        <v>#REF!</v>
      </c>
      <c r="AG1500" s="298"/>
      <c r="AH1500" s="301" t="e">
        <f t="array" ref="AH1500">IF( $X1500, "", IF( INDEX(韻母資料表, AD1500, $AH$5) = "入聲", TRUE, FALSE) )</f>
        <v>#REF!</v>
      </c>
      <c r="AI1500" s="302" t="e">
        <f t="shared" si="598"/>
        <v>#REF!</v>
      </c>
      <c r="AJ1500" s="302" t="e">
        <f t="shared" si="603"/>
        <v>#REF!</v>
      </c>
      <c r="AK1500" s="362" t="e">
        <f t="array" ref="AK1500">IF( $X1500, "", INDEX(韻母資料表, $AD1500, $AK$5))</f>
        <v>#REF!</v>
      </c>
      <c r="AL1500" s="362" t="e">
        <f t="array" ref="AL1500">IF($X1500, "", INDEX(白話字韻母八聲調資料表, $AE1500, $AJ1500))</f>
        <v>#REF!</v>
      </c>
      <c r="AM1500" s="298"/>
      <c r="AN1500" s="362" t="e" cm="1">
        <f t="array" ref="AN1500">IF($W1500, "", INDEX(聲母資料表, $AA1500, AN$5))</f>
        <v>#REF!</v>
      </c>
      <c r="AO1500" s="367" t="e" cm="1">
        <f t="array" ref="AO1500">IF($X1500, "", INDEX(韻母資料表, $AD1500, AO$5))</f>
        <v>#REF!</v>
      </c>
      <c r="AP1500" s="362" t="e" cm="1">
        <f t="array" ref="AP1500">IF($X1500, "", INDEX(台羅韻母八聲調資料表, $AE1500, $F1500))</f>
        <v>#REF!</v>
      </c>
      <c r="AQ1500" s="298"/>
      <c r="AR1500" s="302" t="e">
        <f t="array" ref="AR1500">IF($W1500, "", INDEX(聲母資料表, $AA1500, $AR$5))</f>
        <v>#REF!</v>
      </c>
      <c r="AS1500" s="303" t="e">
        <f t="array" ref="AS1500">IF($X1500, "", INDEX(韻母資料表, $AD1500, $AS$5))</f>
        <v>#REF!</v>
      </c>
      <c r="AT1500" s="302" t="e">
        <f t="array" ref="AT1500">IF($X1500, "", INDEX(閩拼韻母八聲調資料表, $AE1500, $AJ1500))</f>
        <v>#REF!</v>
      </c>
      <c r="AV1500" s="301" t="b">
        <f t="shared" si="600"/>
        <v>0</v>
      </c>
      <c r="AW1500" s="301" t="str">
        <f>IF( $AV1500, IFERROR( IF(MATCH( $E1500, 顎音化聲母!$H$9:$H$37, 0), TRUE, FALSE), FALSE), "")</f>
        <v/>
      </c>
      <c r="AX1500" s="301" t="str">
        <f t="array" ref="AX1500">IF( AND($AV1500, $AW1500), INDEX(顎音化聲母資料表, MATCH( $D1500 &amp; $E1500, 顎音化聲母!$L$5:$L$136, 0), 3), "")</f>
        <v/>
      </c>
      <c r="AY1500" s="301" t="e">
        <f t="shared" si="599"/>
        <v>#REF!</v>
      </c>
      <c r="AZ1500" s="362" t="e">
        <f t="array" ref="AZ1500">IF($AY1500="", "", IF( $AX1500&lt;&gt;"", $AX1500,INDEX(聲母資料表, $AY1500, $AZ$5)))</f>
        <v>#REF!</v>
      </c>
      <c r="BA1500" s="362" t="e">
        <f t="array" ref="BA1500">IF($X1500, "", INDEX(方音八音反切資料表, $AE1500, $AJ1500))</f>
        <v>#REF!</v>
      </c>
    </row>
    <row r="1501" spans="2:53">
      <c r="B1501" s="307">
        <f t="shared" si="581"/>
        <v>1494</v>
      </c>
      <c r="C1501" s="404" t="e">
        <f>MID(#REF!, B1501, 1)</f>
        <v>#REF!</v>
      </c>
      <c r="D1501" s="312"/>
      <c r="E1501" s="312"/>
      <c r="F1501" s="296"/>
      <c r="G1501" s="418" t="e">
        <f t="shared" si="582"/>
        <v>#REF!</v>
      </c>
      <c r="H1501" s="269" t="e" cm="1">
        <f t="array" ref="H1501">IF( OR($U1501, NOT($V1501), $X1501), "",  $AF1501 &amp; INDEX(中文數值資料表, $AJ1501, 2) &amp; $AC1501)</f>
        <v>#REF!</v>
      </c>
      <c r="I1501" s="332" t="e">
        <f t="shared" si="583"/>
        <v>#REF!</v>
      </c>
      <c r="J1501" s="333" t="e">
        <f t="shared" si="584"/>
        <v>#REF!</v>
      </c>
      <c r="K1501" s="334" t="e">
        <f t="shared" si="585"/>
        <v>#REF!</v>
      </c>
      <c r="L1501" s="335" t="e">
        <f t="shared" si="586"/>
        <v>#REF!</v>
      </c>
      <c r="M1501" s="270" t="e">
        <f t="shared" ca="1" si="587"/>
        <v>#REF!</v>
      </c>
      <c r="N1501" s="270" t="e">
        <f t="shared" ca="1" si="588"/>
        <v>#REF!</v>
      </c>
      <c r="O1501" s="270" t="e">
        <f t="shared" ca="1" si="589"/>
        <v>#REF!</v>
      </c>
      <c r="P1501" s="270" t="e">
        <f t="shared" ca="1" si="602"/>
        <v>#REF!</v>
      </c>
      <c r="Q1501" s="270" t="e">
        <f t="shared" ca="1" si="602"/>
        <v>#REF!</v>
      </c>
      <c r="R1501" s="271" t="e">
        <f t="shared" ca="1" si="590"/>
        <v>#REF!</v>
      </c>
      <c r="S1501" s="271" t="e">
        <f t="shared" ca="1" si="591"/>
        <v>#REF!</v>
      </c>
      <c r="T1501" s="244"/>
      <c r="U1501" s="272" t="b">
        <f t="shared" si="592"/>
        <v>0</v>
      </c>
      <c r="V1501" s="272" t="e">
        <f t="shared" si="593"/>
        <v>#REF!</v>
      </c>
      <c r="W1501" s="272" t="e">
        <f t="shared" si="601"/>
        <v>#REF!</v>
      </c>
      <c r="X1501" s="272" t="e">
        <f t="shared" si="594"/>
        <v>#REF!</v>
      </c>
      <c r="Y1501" s="272" t="e">
        <f t="shared" si="595"/>
        <v>#REF!</v>
      </c>
      <c r="Z1501" s="298"/>
      <c r="AA1501" s="305" t="e">
        <f t="shared" si="596"/>
        <v>#REF!</v>
      </c>
      <c r="AB1501" s="301" t="e" cm="1">
        <f t="array" ref="AB1501">IF( $AA1501="", "", INDEX(聲母資料表, $AA1501, AB$5))</f>
        <v>#REF!</v>
      </c>
      <c r="AC1501" s="301" t="e" cm="1">
        <f t="array" ref="AC1501">IF( $AA1501="", "", INDEX(聲母資料表, $AA1501, AC$5))</f>
        <v>#REF!</v>
      </c>
      <c r="AD1501" s="305" t="e">
        <f t="shared" si="597"/>
        <v>#REF!</v>
      </c>
      <c r="AE1501" s="301" t="e" cm="1">
        <f t="array" ref="AE1501">IF( $X1501, "", INDEX(韻母資料表, AD1501, AE$5))</f>
        <v>#REF!</v>
      </c>
      <c r="AF1501" s="301" t="e" cm="1">
        <f t="array" ref="AF1501">IF( $X1501, "", INDEX(韻母資料表, AE1501, AF$5))</f>
        <v>#REF!</v>
      </c>
      <c r="AG1501" s="298"/>
      <c r="AH1501" s="301" t="e">
        <f t="array" ref="AH1501">IF( $X1501, "", IF( INDEX(韻母資料表, AD1501, $AH$5) = "入聲", TRUE, FALSE) )</f>
        <v>#REF!</v>
      </c>
      <c r="AI1501" s="302" t="e">
        <f t="shared" si="598"/>
        <v>#REF!</v>
      </c>
      <c r="AJ1501" s="302" t="e">
        <f t="shared" si="603"/>
        <v>#REF!</v>
      </c>
      <c r="AK1501" s="362" t="e">
        <f t="array" ref="AK1501">IF( $X1501, "", INDEX(韻母資料表, $AD1501, $AK$5))</f>
        <v>#REF!</v>
      </c>
      <c r="AL1501" s="362" t="e">
        <f t="array" ref="AL1501">IF($X1501, "", INDEX(白話字韻母八聲調資料表, $AE1501, $AJ1501))</f>
        <v>#REF!</v>
      </c>
      <c r="AM1501" s="298"/>
      <c r="AN1501" s="362" t="e" cm="1">
        <f t="array" ref="AN1501">IF($W1501, "", INDEX(聲母資料表, $AA1501, AN$5))</f>
        <v>#REF!</v>
      </c>
      <c r="AO1501" s="367" t="e" cm="1">
        <f t="array" ref="AO1501">IF($X1501, "", INDEX(韻母資料表, $AD1501, AO$5))</f>
        <v>#REF!</v>
      </c>
      <c r="AP1501" s="362" t="e" cm="1">
        <f t="array" ref="AP1501">IF($X1501, "", INDEX(台羅韻母八聲調資料表, $AE1501, $F1501))</f>
        <v>#REF!</v>
      </c>
      <c r="AQ1501" s="298"/>
      <c r="AR1501" s="302" t="e">
        <f t="array" ref="AR1501">IF($W1501, "", INDEX(聲母資料表, $AA1501, $AR$5))</f>
        <v>#REF!</v>
      </c>
      <c r="AS1501" s="303" t="e">
        <f t="array" ref="AS1501">IF($X1501, "", INDEX(韻母資料表, $AD1501, $AS$5))</f>
        <v>#REF!</v>
      </c>
      <c r="AT1501" s="302" t="e">
        <f t="array" ref="AT1501">IF($X1501, "", INDEX(閩拼韻母八聲調資料表, $AE1501, $AJ1501))</f>
        <v>#REF!</v>
      </c>
      <c r="AV1501" s="301" t="b">
        <f t="shared" si="600"/>
        <v>0</v>
      </c>
      <c r="AW1501" s="301" t="str">
        <f>IF( $AV1501, IFERROR( IF(MATCH( $E1501, 顎音化聲母!$H$9:$H$37, 0), TRUE, FALSE), FALSE), "")</f>
        <v/>
      </c>
      <c r="AX1501" s="301" t="str">
        <f t="array" ref="AX1501">IF( AND($AV1501, $AW1501), INDEX(顎音化聲母資料表, MATCH( $D1501 &amp; $E1501, 顎音化聲母!$L$5:$L$136, 0), 3), "")</f>
        <v/>
      </c>
      <c r="AY1501" s="301" t="e">
        <f t="shared" si="599"/>
        <v>#REF!</v>
      </c>
      <c r="AZ1501" s="362" t="e">
        <f t="array" ref="AZ1501">IF($AY1501="", "", IF( $AX1501&lt;&gt;"", $AX1501,INDEX(聲母資料表, $AY1501, $AZ$5)))</f>
        <v>#REF!</v>
      </c>
      <c r="BA1501" s="362" t="e">
        <f t="array" ref="BA1501">IF($X1501, "", INDEX(方音八音反切資料表, $AE1501, $AJ1501))</f>
        <v>#REF!</v>
      </c>
    </row>
    <row r="1502" spans="2:53">
      <c r="B1502" s="307">
        <f t="shared" si="581"/>
        <v>1495</v>
      </c>
      <c r="C1502" s="404" t="e">
        <f>MID(#REF!, B1502, 1)</f>
        <v>#REF!</v>
      </c>
      <c r="D1502" s="312"/>
      <c r="E1502" s="312"/>
      <c r="F1502" s="296"/>
      <c r="G1502" s="418" t="e">
        <f t="shared" si="582"/>
        <v>#REF!</v>
      </c>
      <c r="H1502" s="269" t="e" cm="1">
        <f t="array" ref="H1502">IF( OR($U1502, NOT($V1502), $X1502), "",  $AF1502 &amp; INDEX(中文數值資料表, $AJ1502, 2) &amp; $AC1502)</f>
        <v>#REF!</v>
      </c>
      <c r="I1502" s="332" t="e">
        <f t="shared" si="583"/>
        <v>#REF!</v>
      </c>
      <c r="J1502" s="333" t="e">
        <f t="shared" si="584"/>
        <v>#REF!</v>
      </c>
      <c r="K1502" s="334" t="e">
        <f t="shared" si="585"/>
        <v>#REF!</v>
      </c>
      <c r="L1502" s="335" t="e">
        <f t="shared" si="586"/>
        <v>#REF!</v>
      </c>
      <c r="M1502" s="270" t="e">
        <f t="shared" ca="1" si="587"/>
        <v>#REF!</v>
      </c>
      <c r="N1502" s="270" t="e">
        <f t="shared" ca="1" si="588"/>
        <v>#REF!</v>
      </c>
      <c r="O1502" s="270" t="e">
        <f t="shared" ca="1" si="589"/>
        <v>#REF!</v>
      </c>
      <c r="P1502" s="270" t="e">
        <f t="shared" ca="1" si="602"/>
        <v>#REF!</v>
      </c>
      <c r="Q1502" s="270" t="e">
        <f t="shared" ca="1" si="602"/>
        <v>#REF!</v>
      </c>
      <c r="R1502" s="271" t="e">
        <f t="shared" ca="1" si="590"/>
        <v>#REF!</v>
      </c>
      <c r="S1502" s="271" t="e">
        <f t="shared" ca="1" si="591"/>
        <v>#REF!</v>
      </c>
      <c r="T1502" s="244"/>
      <c r="U1502" s="272" t="b">
        <f t="shared" si="592"/>
        <v>0</v>
      </c>
      <c r="V1502" s="272" t="e">
        <f t="shared" si="593"/>
        <v>#REF!</v>
      </c>
      <c r="W1502" s="272" t="e">
        <f t="shared" si="601"/>
        <v>#REF!</v>
      </c>
      <c r="X1502" s="272" t="e">
        <f t="shared" si="594"/>
        <v>#REF!</v>
      </c>
      <c r="Y1502" s="272" t="e">
        <f t="shared" si="595"/>
        <v>#REF!</v>
      </c>
      <c r="Z1502" s="298"/>
      <c r="AA1502" s="305" t="e">
        <f t="shared" si="596"/>
        <v>#REF!</v>
      </c>
      <c r="AB1502" s="301" t="e" cm="1">
        <f t="array" ref="AB1502">IF( $AA1502="", "", INDEX(聲母資料表, $AA1502, AB$5))</f>
        <v>#REF!</v>
      </c>
      <c r="AC1502" s="301" t="e" cm="1">
        <f t="array" ref="AC1502">IF( $AA1502="", "", INDEX(聲母資料表, $AA1502, AC$5))</f>
        <v>#REF!</v>
      </c>
      <c r="AD1502" s="305" t="e">
        <f t="shared" si="597"/>
        <v>#REF!</v>
      </c>
      <c r="AE1502" s="301" t="e" cm="1">
        <f t="array" ref="AE1502">IF( $X1502, "", INDEX(韻母資料表, AD1502, AE$5))</f>
        <v>#REF!</v>
      </c>
      <c r="AF1502" s="301" t="e" cm="1">
        <f t="array" ref="AF1502">IF( $X1502, "", INDEX(韻母資料表, AE1502, AF$5))</f>
        <v>#REF!</v>
      </c>
      <c r="AG1502" s="298"/>
      <c r="AH1502" s="301" t="e">
        <f t="array" ref="AH1502">IF( $X1502, "", IF( INDEX(韻母資料表, AD1502, $AH$5) = "入聲", TRUE, FALSE) )</f>
        <v>#REF!</v>
      </c>
      <c r="AI1502" s="302" t="e">
        <f t="shared" si="598"/>
        <v>#REF!</v>
      </c>
      <c r="AJ1502" s="302" t="e">
        <f t="shared" si="603"/>
        <v>#REF!</v>
      </c>
      <c r="AK1502" s="362" t="e">
        <f t="array" ref="AK1502">IF( $X1502, "", INDEX(韻母資料表, $AD1502, $AK$5))</f>
        <v>#REF!</v>
      </c>
      <c r="AL1502" s="362" t="e">
        <f t="array" ref="AL1502">IF($X1502, "", INDEX(白話字韻母八聲調資料表, $AE1502, $AJ1502))</f>
        <v>#REF!</v>
      </c>
      <c r="AM1502" s="298"/>
      <c r="AN1502" s="362" t="e" cm="1">
        <f t="array" ref="AN1502">IF($W1502, "", INDEX(聲母資料表, $AA1502, AN$5))</f>
        <v>#REF!</v>
      </c>
      <c r="AO1502" s="367" t="e" cm="1">
        <f t="array" ref="AO1502">IF($X1502, "", INDEX(韻母資料表, $AD1502, AO$5))</f>
        <v>#REF!</v>
      </c>
      <c r="AP1502" s="362" t="e" cm="1">
        <f t="array" ref="AP1502">IF($X1502, "", INDEX(台羅韻母八聲調資料表, $AE1502, $F1502))</f>
        <v>#REF!</v>
      </c>
      <c r="AQ1502" s="298"/>
      <c r="AR1502" s="302" t="e">
        <f t="array" ref="AR1502">IF($W1502, "", INDEX(聲母資料表, $AA1502, $AR$5))</f>
        <v>#REF!</v>
      </c>
      <c r="AS1502" s="303" t="e">
        <f t="array" ref="AS1502">IF($X1502, "", INDEX(韻母資料表, $AD1502, $AS$5))</f>
        <v>#REF!</v>
      </c>
      <c r="AT1502" s="302" t="e">
        <f t="array" ref="AT1502">IF($X1502, "", INDEX(閩拼韻母八聲調資料表, $AE1502, $AJ1502))</f>
        <v>#REF!</v>
      </c>
      <c r="AV1502" s="301" t="b">
        <f t="shared" si="600"/>
        <v>0</v>
      </c>
      <c r="AW1502" s="301" t="str">
        <f>IF( $AV1502, IFERROR( IF(MATCH( $E1502, 顎音化聲母!$H$9:$H$37, 0), TRUE, FALSE), FALSE), "")</f>
        <v/>
      </c>
      <c r="AX1502" s="301" t="str">
        <f t="array" ref="AX1502">IF( AND($AV1502, $AW1502), INDEX(顎音化聲母資料表, MATCH( $D1502 &amp; $E1502, 顎音化聲母!$L$5:$L$136, 0), 3), "")</f>
        <v/>
      </c>
      <c r="AY1502" s="301" t="e">
        <f t="shared" si="599"/>
        <v>#REF!</v>
      </c>
      <c r="AZ1502" s="362" t="e">
        <f t="array" ref="AZ1502">IF($AY1502="", "", IF( $AX1502&lt;&gt;"", $AX1502,INDEX(聲母資料表, $AY1502, $AZ$5)))</f>
        <v>#REF!</v>
      </c>
      <c r="BA1502" s="362" t="e">
        <f t="array" ref="BA1502">IF($X1502, "", INDEX(方音八音反切資料表, $AE1502, $AJ1502))</f>
        <v>#REF!</v>
      </c>
    </row>
    <row r="1503" spans="2:53">
      <c r="B1503" s="307">
        <f t="shared" si="581"/>
        <v>1496</v>
      </c>
      <c r="C1503" s="404" t="e">
        <f>MID(#REF!, B1503, 1)</f>
        <v>#REF!</v>
      </c>
      <c r="D1503" s="312"/>
      <c r="E1503" s="312"/>
      <c r="F1503" s="296"/>
      <c r="G1503" s="418" t="e">
        <f t="shared" si="582"/>
        <v>#REF!</v>
      </c>
      <c r="H1503" s="269" t="e" cm="1">
        <f t="array" ref="H1503">IF( OR($U1503, NOT($V1503), $X1503), "",  $AF1503 &amp; INDEX(中文數值資料表, $AJ1503, 2) &amp; $AC1503)</f>
        <v>#REF!</v>
      </c>
      <c r="I1503" s="332" t="e">
        <f t="shared" si="583"/>
        <v>#REF!</v>
      </c>
      <c r="J1503" s="333" t="e">
        <f t="shared" si="584"/>
        <v>#REF!</v>
      </c>
      <c r="K1503" s="334" t="e">
        <f t="shared" si="585"/>
        <v>#REF!</v>
      </c>
      <c r="L1503" s="335" t="e">
        <f t="shared" si="586"/>
        <v>#REF!</v>
      </c>
      <c r="M1503" s="270" t="e">
        <f t="shared" ca="1" si="587"/>
        <v>#REF!</v>
      </c>
      <c r="N1503" s="270" t="e">
        <f t="shared" ca="1" si="588"/>
        <v>#REF!</v>
      </c>
      <c r="O1503" s="270" t="e">
        <f t="shared" ca="1" si="589"/>
        <v>#REF!</v>
      </c>
      <c r="P1503" s="270" t="e">
        <f t="shared" ca="1" si="602"/>
        <v>#REF!</v>
      </c>
      <c r="Q1503" s="270" t="e">
        <f t="shared" ca="1" si="602"/>
        <v>#REF!</v>
      </c>
      <c r="R1503" s="271" t="e">
        <f t="shared" ca="1" si="590"/>
        <v>#REF!</v>
      </c>
      <c r="S1503" s="271" t="e">
        <f t="shared" ca="1" si="591"/>
        <v>#REF!</v>
      </c>
      <c r="T1503" s="244"/>
      <c r="U1503" s="272" t="b">
        <f t="shared" si="592"/>
        <v>0</v>
      </c>
      <c r="V1503" s="272" t="e">
        <f t="shared" si="593"/>
        <v>#REF!</v>
      </c>
      <c r="W1503" s="272" t="e">
        <f t="shared" si="601"/>
        <v>#REF!</v>
      </c>
      <c r="X1503" s="272" t="e">
        <f t="shared" si="594"/>
        <v>#REF!</v>
      </c>
      <c r="Y1503" s="272" t="e">
        <f t="shared" si="595"/>
        <v>#REF!</v>
      </c>
      <c r="Z1503" s="298"/>
      <c r="AA1503" s="305" t="e">
        <f t="shared" si="596"/>
        <v>#REF!</v>
      </c>
      <c r="AB1503" s="301" t="e" cm="1">
        <f t="array" ref="AB1503">IF( $AA1503="", "", INDEX(聲母資料表, $AA1503, AB$5))</f>
        <v>#REF!</v>
      </c>
      <c r="AC1503" s="301" t="e" cm="1">
        <f t="array" ref="AC1503">IF( $AA1503="", "", INDEX(聲母資料表, $AA1503, AC$5))</f>
        <v>#REF!</v>
      </c>
      <c r="AD1503" s="305" t="e">
        <f t="shared" si="597"/>
        <v>#REF!</v>
      </c>
      <c r="AE1503" s="301" t="e" cm="1">
        <f t="array" ref="AE1503">IF( $X1503, "", INDEX(韻母資料表, AD1503, AE$5))</f>
        <v>#REF!</v>
      </c>
      <c r="AF1503" s="301" t="e" cm="1">
        <f t="array" ref="AF1503">IF( $X1503, "", INDEX(韻母資料表, AE1503, AF$5))</f>
        <v>#REF!</v>
      </c>
      <c r="AG1503" s="298"/>
      <c r="AH1503" s="301" t="e">
        <f t="array" ref="AH1503">IF( $X1503, "", IF( INDEX(韻母資料表, AD1503, $AH$5) = "入聲", TRUE, FALSE) )</f>
        <v>#REF!</v>
      </c>
      <c r="AI1503" s="302" t="e">
        <f t="shared" si="598"/>
        <v>#REF!</v>
      </c>
      <c r="AJ1503" s="302" t="e">
        <f t="shared" si="603"/>
        <v>#REF!</v>
      </c>
      <c r="AK1503" s="362" t="e">
        <f t="array" ref="AK1503">IF( $X1503, "", INDEX(韻母資料表, $AD1503, $AK$5))</f>
        <v>#REF!</v>
      </c>
      <c r="AL1503" s="362" t="e">
        <f t="array" ref="AL1503">IF($X1503, "", INDEX(白話字韻母八聲調資料表, $AE1503, $AJ1503))</f>
        <v>#REF!</v>
      </c>
      <c r="AM1503" s="298"/>
      <c r="AN1503" s="362" t="e" cm="1">
        <f t="array" ref="AN1503">IF($W1503, "", INDEX(聲母資料表, $AA1503, AN$5))</f>
        <v>#REF!</v>
      </c>
      <c r="AO1503" s="367" t="e" cm="1">
        <f t="array" ref="AO1503">IF($X1503, "", INDEX(韻母資料表, $AD1503, AO$5))</f>
        <v>#REF!</v>
      </c>
      <c r="AP1503" s="362" t="e" cm="1">
        <f t="array" ref="AP1503">IF($X1503, "", INDEX(台羅韻母八聲調資料表, $AE1503, $F1503))</f>
        <v>#REF!</v>
      </c>
      <c r="AQ1503" s="298"/>
      <c r="AR1503" s="302" t="e">
        <f t="array" ref="AR1503">IF($W1503, "", INDEX(聲母資料表, $AA1503, $AR$5))</f>
        <v>#REF!</v>
      </c>
      <c r="AS1503" s="303" t="e">
        <f t="array" ref="AS1503">IF($X1503, "", INDEX(韻母資料表, $AD1503, $AS$5))</f>
        <v>#REF!</v>
      </c>
      <c r="AT1503" s="302" t="e">
        <f t="array" ref="AT1503">IF($X1503, "", INDEX(閩拼韻母八聲調資料表, $AE1503, $AJ1503))</f>
        <v>#REF!</v>
      </c>
      <c r="AV1503" s="301" t="b">
        <f t="shared" si="600"/>
        <v>0</v>
      </c>
      <c r="AW1503" s="301" t="str">
        <f>IF( $AV1503, IFERROR( IF(MATCH( $E1503, 顎音化聲母!$H$9:$H$37, 0), TRUE, FALSE), FALSE), "")</f>
        <v/>
      </c>
      <c r="AX1503" s="301" t="str">
        <f t="array" ref="AX1503">IF( AND($AV1503, $AW1503), INDEX(顎音化聲母資料表, MATCH( $D1503 &amp; $E1503, 顎音化聲母!$L$5:$L$136, 0), 3), "")</f>
        <v/>
      </c>
      <c r="AY1503" s="301" t="e">
        <f t="shared" si="599"/>
        <v>#REF!</v>
      </c>
      <c r="AZ1503" s="362" t="e">
        <f t="array" ref="AZ1503">IF($AY1503="", "", IF( $AX1503&lt;&gt;"", $AX1503,INDEX(聲母資料表, $AY1503, $AZ$5)))</f>
        <v>#REF!</v>
      </c>
      <c r="BA1503" s="362" t="e">
        <f t="array" ref="BA1503">IF($X1503, "", INDEX(方音八音反切資料表, $AE1503, $AJ1503))</f>
        <v>#REF!</v>
      </c>
    </row>
    <row r="1504" spans="2:53">
      <c r="B1504" s="307">
        <f t="shared" si="581"/>
        <v>1497</v>
      </c>
      <c r="C1504" s="404" t="e">
        <f>MID(#REF!, B1504, 1)</f>
        <v>#REF!</v>
      </c>
      <c r="D1504" s="312"/>
      <c r="E1504" s="312"/>
      <c r="F1504" s="296"/>
      <c r="G1504" s="418" t="e">
        <f t="shared" si="582"/>
        <v>#REF!</v>
      </c>
      <c r="H1504" s="269" t="e" cm="1">
        <f t="array" ref="H1504">IF( OR($U1504, NOT($V1504), $X1504), "",  $AF1504 &amp; INDEX(中文數值資料表, $AJ1504, 2) &amp; $AC1504)</f>
        <v>#REF!</v>
      </c>
      <c r="I1504" s="332" t="e">
        <f t="shared" si="583"/>
        <v>#REF!</v>
      </c>
      <c r="J1504" s="333" t="e">
        <f t="shared" si="584"/>
        <v>#REF!</v>
      </c>
      <c r="K1504" s="334" t="e">
        <f t="shared" si="585"/>
        <v>#REF!</v>
      </c>
      <c r="L1504" s="335" t="e">
        <f t="shared" si="586"/>
        <v>#REF!</v>
      </c>
      <c r="M1504" s="270" t="e">
        <f t="shared" ca="1" si="587"/>
        <v>#REF!</v>
      </c>
      <c r="N1504" s="270" t="e">
        <f t="shared" ca="1" si="588"/>
        <v>#REF!</v>
      </c>
      <c r="O1504" s="270" t="e">
        <f t="shared" ca="1" si="589"/>
        <v>#REF!</v>
      </c>
      <c r="P1504" s="270" t="e">
        <f t="shared" ca="1" si="602"/>
        <v>#REF!</v>
      </c>
      <c r="Q1504" s="270" t="e">
        <f t="shared" ca="1" si="602"/>
        <v>#REF!</v>
      </c>
      <c r="R1504" s="271" t="e">
        <f t="shared" ca="1" si="590"/>
        <v>#REF!</v>
      </c>
      <c r="S1504" s="271" t="e">
        <f t="shared" ca="1" si="591"/>
        <v>#REF!</v>
      </c>
      <c r="T1504" s="244"/>
      <c r="U1504" s="272" t="b">
        <f t="shared" si="592"/>
        <v>0</v>
      </c>
      <c r="V1504" s="272" t="e">
        <f t="shared" si="593"/>
        <v>#REF!</v>
      </c>
      <c r="W1504" s="272" t="e">
        <f t="shared" si="601"/>
        <v>#REF!</v>
      </c>
      <c r="X1504" s="272" t="e">
        <f t="shared" si="594"/>
        <v>#REF!</v>
      </c>
      <c r="Y1504" s="272" t="e">
        <f t="shared" si="595"/>
        <v>#REF!</v>
      </c>
      <c r="Z1504" s="298"/>
      <c r="AA1504" s="305" t="e">
        <f t="shared" si="596"/>
        <v>#REF!</v>
      </c>
      <c r="AB1504" s="301" t="e" cm="1">
        <f t="array" ref="AB1504">IF( $AA1504="", "", INDEX(聲母資料表, $AA1504, AB$5))</f>
        <v>#REF!</v>
      </c>
      <c r="AC1504" s="301" t="e" cm="1">
        <f t="array" ref="AC1504">IF( $AA1504="", "", INDEX(聲母資料表, $AA1504, AC$5))</f>
        <v>#REF!</v>
      </c>
      <c r="AD1504" s="305" t="e">
        <f t="shared" si="597"/>
        <v>#REF!</v>
      </c>
      <c r="AE1504" s="301" t="e" cm="1">
        <f t="array" ref="AE1504">IF( $X1504, "", INDEX(韻母資料表, AD1504, AE$5))</f>
        <v>#REF!</v>
      </c>
      <c r="AF1504" s="301" t="e" cm="1">
        <f t="array" ref="AF1504">IF( $X1504, "", INDEX(韻母資料表, AE1504, AF$5))</f>
        <v>#REF!</v>
      </c>
      <c r="AG1504" s="298"/>
      <c r="AH1504" s="301" t="e">
        <f t="array" ref="AH1504">IF( $X1504, "", IF( INDEX(韻母資料表, AD1504, $AH$5) = "入聲", TRUE, FALSE) )</f>
        <v>#REF!</v>
      </c>
      <c r="AI1504" s="302" t="e">
        <f t="shared" si="598"/>
        <v>#REF!</v>
      </c>
      <c r="AJ1504" s="302" t="e">
        <f t="shared" si="603"/>
        <v>#REF!</v>
      </c>
      <c r="AK1504" s="362" t="e">
        <f t="array" ref="AK1504">IF( $X1504, "", INDEX(韻母資料表, $AD1504, $AK$5))</f>
        <v>#REF!</v>
      </c>
      <c r="AL1504" s="362" t="e">
        <f t="array" ref="AL1504">IF($X1504, "", INDEX(白話字韻母八聲調資料表, $AE1504, $AJ1504))</f>
        <v>#REF!</v>
      </c>
      <c r="AM1504" s="298"/>
      <c r="AN1504" s="362" t="e" cm="1">
        <f t="array" ref="AN1504">IF($W1504, "", INDEX(聲母資料表, $AA1504, AN$5))</f>
        <v>#REF!</v>
      </c>
      <c r="AO1504" s="367" t="e" cm="1">
        <f t="array" ref="AO1504">IF($X1504, "", INDEX(韻母資料表, $AD1504, AO$5))</f>
        <v>#REF!</v>
      </c>
      <c r="AP1504" s="362" t="e" cm="1">
        <f t="array" ref="AP1504">IF($X1504, "", INDEX(台羅韻母八聲調資料表, $AE1504, $F1504))</f>
        <v>#REF!</v>
      </c>
      <c r="AQ1504" s="298"/>
      <c r="AR1504" s="302" t="e">
        <f t="array" ref="AR1504">IF($W1504, "", INDEX(聲母資料表, $AA1504, $AR$5))</f>
        <v>#REF!</v>
      </c>
      <c r="AS1504" s="303" t="e">
        <f t="array" ref="AS1504">IF($X1504, "", INDEX(韻母資料表, $AD1504, $AS$5))</f>
        <v>#REF!</v>
      </c>
      <c r="AT1504" s="302" t="e">
        <f t="array" ref="AT1504">IF($X1504, "", INDEX(閩拼韻母八聲調資料表, $AE1504, $AJ1504))</f>
        <v>#REF!</v>
      </c>
      <c r="AV1504" s="301" t="b">
        <f t="shared" si="600"/>
        <v>0</v>
      </c>
      <c r="AW1504" s="301" t="str">
        <f>IF( $AV1504, IFERROR( IF(MATCH( $E1504, 顎音化聲母!$H$9:$H$37, 0), TRUE, FALSE), FALSE), "")</f>
        <v/>
      </c>
      <c r="AX1504" s="301" t="str">
        <f t="array" ref="AX1504">IF( AND($AV1504, $AW1504), INDEX(顎音化聲母資料表, MATCH( $D1504 &amp; $E1504, 顎音化聲母!$L$5:$L$136, 0), 3), "")</f>
        <v/>
      </c>
      <c r="AY1504" s="301" t="e">
        <f t="shared" si="599"/>
        <v>#REF!</v>
      </c>
      <c r="AZ1504" s="362" t="e">
        <f t="array" ref="AZ1504">IF($AY1504="", "", IF( $AX1504&lt;&gt;"", $AX1504,INDEX(聲母資料表, $AY1504, $AZ$5)))</f>
        <v>#REF!</v>
      </c>
      <c r="BA1504" s="362" t="e">
        <f t="array" ref="BA1504">IF($X1504, "", INDEX(方音八音反切資料表, $AE1504, $AJ1504))</f>
        <v>#REF!</v>
      </c>
    </row>
    <row r="1505" spans="2:53">
      <c r="B1505" s="307">
        <f t="shared" si="581"/>
        <v>1498</v>
      </c>
      <c r="C1505" s="404" t="e">
        <f>MID(#REF!, B1505, 1)</f>
        <v>#REF!</v>
      </c>
      <c r="D1505" s="312"/>
      <c r="E1505" s="312"/>
      <c r="F1505" s="296"/>
      <c r="G1505" s="418" t="e">
        <f t="shared" si="582"/>
        <v>#REF!</v>
      </c>
      <c r="H1505" s="269" t="e" cm="1">
        <f t="array" ref="H1505">IF( OR($U1505, NOT($V1505), $X1505), "",  $AF1505 &amp; INDEX(中文數值資料表, $AJ1505, 2) &amp; $AC1505)</f>
        <v>#REF!</v>
      </c>
      <c r="I1505" s="332" t="e">
        <f t="shared" si="583"/>
        <v>#REF!</v>
      </c>
      <c r="J1505" s="333" t="e">
        <f t="shared" si="584"/>
        <v>#REF!</v>
      </c>
      <c r="K1505" s="334" t="e">
        <f t="shared" si="585"/>
        <v>#REF!</v>
      </c>
      <c r="L1505" s="335" t="e">
        <f t="shared" si="586"/>
        <v>#REF!</v>
      </c>
      <c r="M1505" s="270" t="e">
        <f t="shared" ca="1" si="587"/>
        <v>#REF!</v>
      </c>
      <c r="N1505" s="270" t="e">
        <f t="shared" ca="1" si="588"/>
        <v>#REF!</v>
      </c>
      <c r="O1505" s="270" t="e">
        <f t="shared" ca="1" si="589"/>
        <v>#REF!</v>
      </c>
      <c r="P1505" s="270" t="e">
        <f t="shared" ca="1" si="602"/>
        <v>#REF!</v>
      </c>
      <c r="Q1505" s="270" t="e">
        <f t="shared" ca="1" si="602"/>
        <v>#REF!</v>
      </c>
      <c r="R1505" s="271" t="e">
        <f t="shared" ca="1" si="590"/>
        <v>#REF!</v>
      </c>
      <c r="S1505" s="271" t="e">
        <f t="shared" ca="1" si="591"/>
        <v>#REF!</v>
      </c>
      <c r="T1505" s="244"/>
      <c r="U1505" s="272" t="b">
        <f t="shared" si="592"/>
        <v>0</v>
      </c>
      <c r="V1505" s="272" t="e">
        <f t="shared" si="593"/>
        <v>#REF!</v>
      </c>
      <c r="W1505" s="272" t="e">
        <f t="shared" si="601"/>
        <v>#REF!</v>
      </c>
      <c r="X1505" s="272" t="e">
        <f t="shared" si="594"/>
        <v>#REF!</v>
      </c>
      <c r="Y1505" s="272" t="e">
        <f t="shared" si="595"/>
        <v>#REF!</v>
      </c>
      <c r="Z1505" s="298"/>
      <c r="AA1505" s="305" t="e">
        <f t="shared" si="596"/>
        <v>#REF!</v>
      </c>
      <c r="AB1505" s="301" t="e" cm="1">
        <f t="array" ref="AB1505">IF( $AA1505="", "", INDEX(聲母資料表, $AA1505, AB$5))</f>
        <v>#REF!</v>
      </c>
      <c r="AC1505" s="301" t="e" cm="1">
        <f t="array" ref="AC1505">IF( $AA1505="", "", INDEX(聲母資料表, $AA1505, AC$5))</f>
        <v>#REF!</v>
      </c>
      <c r="AD1505" s="305" t="e">
        <f t="shared" si="597"/>
        <v>#REF!</v>
      </c>
      <c r="AE1505" s="301" t="e" cm="1">
        <f t="array" ref="AE1505">IF( $X1505, "", INDEX(韻母資料表, AD1505, AE$5))</f>
        <v>#REF!</v>
      </c>
      <c r="AF1505" s="301" t="e" cm="1">
        <f t="array" ref="AF1505">IF( $X1505, "", INDEX(韻母資料表, AE1505, AF$5))</f>
        <v>#REF!</v>
      </c>
      <c r="AG1505" s="298"/>
      <c r="AH1505" s="301" t="e">
        <f t="array" ref="AH1505">IF( $X1505, "", IF( INDEX(韻母資料表, AD1505, $AH$5) = "入聲", TRUE, FALSE) )</f>
        <v>#REF!</v>
      </c>
      <c r="AI1505" s="302" t="e">
        <f t="shared" si="598"/>
        <v>#REF!</v>
      </c>
      <c r="AJ1505" s="302" t="e">
        <f t="shared" si="603"/>
        <v>#REF!</v>
      </c>
      <c r="AK1505" s="362" t="e">
        <f t="array" ref="AK1505">IF( $X1505, "", INDEX(韻母資料表, $AD1505, $AK$5))</f>
        <v>#REF!</v>
      </c>
      <c r="AL1505" s="362" t="e">
        <f t="array" ref="AL1505">IF($X1505, "", INDEX(白話字韻母八聲調資料表, $AE1505, $AJ1505))</f>
        <v>#REF!</v>
      </c>
      <c r="AM1505" s="298"/>
      <c r="AN1505" s="362" t="e" cm="1">
        <f t="array" ref="AN1505">IF($W1505, "", INDEX(聲母資料表, $AA1505, AN$5))</f>
        <v>#REF!</v>
      </c>
      <c r="AO1505" s="367" t="e" cm="1">
        <f t="array" ref="AO1505">IF($X1505, "", INDEX(韻母資料表, $AD1505, AO$5))</f>
        <v>#REF!</v>
      </c>
      <c r="AP1505" s="362" t="e" cm="1">
        <f t="array" ref="AP1505">IF($X1505, "", INDEX(台羅韻母八聲調資料表, $AE1505, $F1505))</f>
        <v>#REF!</v>
      </c>
      <c r="AQ1505" s="298"/>
      <c r="AR1505" s="302" t="e">
        <f t="array" ref="AR1505">IF($W1505, "", INDEX(聲母資料表, $AA1505, $AR$5))</f>
        <v>#REF!</v>
      </c>
      <c r="AS1505" s="303" t="e">
        <f t="array" ref="AS1505">IF($X1505, "", INDEX(韻母資料表, $AD1505, $AS$5))</f>
        <v>#REF!</v>
      </c>
      <c r="AT1505" s="302" t="e">
        <f t="array" ref="AT1505">IF($X1505, "", INDEX(閩拼韻母八聲調資料表, $AE1505, $AJ1505))</f>
        <v>#REF!</v>
      </c>
      <c r="AV1505" s="301" t="b">
        <f t="shared" si="600"/>
        <v>0</v>
      </c>
      <c r="AW1505" s="301" t="str">
        <f>IF( $AV1505, IFERROR( IF(MATCH( $E1505, 顎音化聲母!$H$9:$H$37, 0), TRUE, FALSE), FALSE), "")</f>
        <v/>
      </c>
      <c r="AX1505" s="301" t="str">
        <f t="array" ref="AX1505">IF( AND($AV1505, $AW1505), INDEX(顎音化聲母資料表, MATCH( $D1505 &amp; $E1505, 顎音化聲母!$L$5:$L$136, 0), 3), "")</f>
        <v/>
      </c>
      <c r="AY1505" s="301" t="e">
        <f t="shared" si="599"/>
        <v>#REF!</v>
      </c>
      <c r="AZ1505" s="362" t="e">
        <f t="array" ref="AZ1505">IF($AY1505="", "", IF( $AX1505&lt;&gt;"", $AX1505,INDEX(聲母資料表, $AY1505, $AZ$5)))</f>
        <v>#REF!</v>
      </c>
      <c r="BA1505" s="362" t="e">
        <f t="array" ref="BA1505">IF($X1505, "", INDEX(方音八音反切資料表, $AE1505, $AJ1505))</f>
        <v>#REF!</v>
      </c>
    </row>
    <row r="1506" spans="2:53">
      <c r="B1506" s="307">
        <f t="shared" si="581"/>
        <v>1499</v>
      </c>
      <c r="C1506" s="404" t="e">
        <f>MID(#REF!, B1506, 1)</f>
        <v>#REF!</v>
      </c>
      <c r="D1506" s="312"/>
      <c r="E1506" s="312"/>
      <c r="F1506" s="296"/>
      <c r="G1506" s="418" t="e">
        <f t="shared" si="582"/>
        <v>#REF!</v>
      </c>
      <c r="H1506" s="269" t="e" cm="1">
        <f t="array" ref="H1506">IF( OR($U1506, NOT($V1506), $X1506), "",  $AF1506 &amp; INDEX(中文數值資料表, $AJ1506, 2) &amp; $AC1506)</f>
        <v>#REF!</v>
      </c>
      <c r="I1506" s="332" t="e">
        <f t="shared" si="583"/>
        <v>#REF!</v>
      </c>
      <c r="J1506" s="333" t="e">
        <f t="shared" si="584"/>
        <v>#REF!</v>
      </c>
      <c r="K1506" s="334" t="e">
        <f t="shared" si="585"/>
        <v>#REF!</v>
      </c>
      <c r="L1506" s="335" t="e">
        <f t="shared" si="586"/>
        <v>#REF!</v>
      </c>
      <c r="M1506" s="270" t="e">
        <f t="shared" ca="1" si="587"/>
        <v>#REF!</v>
      </c>
      <c r="N1506" s="270" t="e">
        <f t="shared" ca="1" si="588"/>
        <v>#REF!</v>
      </c>
      <c r="O1506" s="270" t="e">
        <f t="shared" ca="1" si="589"/>
        <v>#REF!</v>
      </c>
      <c r="P1506" s="270" t="e">
        <f t="shared" ca="1" si="602"/>
        <v>#REF!</v>
      </c>
      <c r="Q1506" s="270" t="e">
        <f t="shared" ca="1" si="602"/>
        <v>#REF!</v>
      </c>
      <c r="R1506" s="271" t="e">
        <f t="shared" ca="1" si="590"/>
        <v>#REF!</v>
      </c>
      <c r="S1506" s="271" t="e">
        <f t="shared" ca="1" si="591"/>
        <v>#REF!</v>
      </c>
      <c r="T1506" s="244"/>
      <c r="U1506" s="272" t="b">
        <f t="shared" si="592"/>
        <v>0</v>
      </c>
      <c r="V1506" s="272" t="e">
        <f t="shared" si="593"/>
        <v>#REF!</v>
      </c>
      <c r="W1506" s="272" t="e">
        <f t="shared" si="601"/>
        <v>#REF!</v>
      </c>
      <c r="X1506" s="272" t="e">
        <f t="shared" si="594"/>
        <v>#REF!</v>
      </c>
      <c r="Y1506" s="272" t="e">
        <f t="shared" si="595"/>
        <v>#REF!</v>
      </c>
      <c r="Z1506" s="298"/>
      <c r="AA1506" s="305" t="e">
        <f t="shared" si="596"/>
        <v>#REF!</v>
      </c>
      <c r="AB1506" s="301" t="e" cm="1">
        <f t="array" ref="AB1506">IF( $AA1506="", "", INDEX(聲母資料表, $AA1506, AB$5))</f>
        <v>#REF!</v>
      </c>
      <c r="AC1506" s="301" t="e" cm="1">
        <f t="array" ref="AC1506">IF( $AA1506="", "", INDEX(聲母資料表, $AA1506, AC$5))</f>
        <v>#REF!</v>
      </c>
      <c r="AD1506" s="305" t="e">
        <f t="shared" si="597"/>
        <v>#REF!</v>
      </c>
      <c r="AE1506" s="301" t="e" cm="1">
        <f t="array" ref="AE1506">IF( $X1506, "", INDEX(韻母資料表, AD1506, AE$5))</f>
        <v>#REF!</v>
      </c>
      <c r="AF1506" s="301" t="e" cm="1">
        <f t="array" ref="AF1506">IF( $X1506, "", INDEX(韻母資料表, AE1506, AF$5))</f>
        <v>#REF!</v>
      </c>
      <c r="AG1506" s="298"/>
      <c r="AH1506" s="301" t="e">
        <f t="array" ref="AH1506">IF( $X1506, "", IF( INDEX(韻母資料表, AD1506, $AH$5) = "入聲", TRUE, FALSE) )</f>
        <v>#REF!</v>
      </c>
      <c r="AI1506" s="302" t="e">
        <f t="shared" si="598"/>
        <v>#REF!</v>
      </c>
      <c r="AJ1506" s="302" t="e">
        <f t="shared" si="603"/>
        <v>#REF!</v>
      </c>
      <c r="AK1506" s="362" t="e">
        <f t="array" ref="AK1506">IF( $X1506, "", INDEX(韻母資料表, $AD1506, $AK$5))</f>
        <v>#REF!</v>
      </c>
      <c r="AL1506" s="362" t="e">
        <f t="array" ref="AL1506">IF($X1506, "", INDEX(白話字韻母八聲調資料表, $AE1506, $AJ1506))</f>
        <v>#REF!</v>
      </c>
      <c r="AM1506" s="298"/>
      <c r="AN1506" s="362" t="e" cm="1">
        <f t="array" ref="AN1506">IF($W1506, "", INDEX(聲母資料表, $AA1506, AN$5))</f>
        <v>#REF!</v>
      </c>
      <c r="AO1506" s="367" t="e" cm="1">
        <f t="array" ref="AO1506">IF($X1506, "", INDEX(韻母資料表, $AD1506, AO$5))</f>
        <v>#REF!</v>
      </c>
      <c r="AP1506" s="362" t="e" cm="1">
        <f t="array" ref="AP1506">IF($X1506, "", INDEX(台羅韻母八聲調資料表, $AE1506, $F1506))</f>
        <v>#REF!</v>
      </c>
      <c r="AQ1506" s="298"/>
      <c r="AR1506" s="302" t="e">
        <f t="array" ref="AR1506">IF($W1506, "", INDEX(聲母資料表, $AA1506, $AR$5))</f>
        <v>#REF!</v>
      </c>
      <c r="AS1506" s="303" t="e">
        <f t="array" ref="AS1506">IF($X1506, "", INDEX(韻母資料表, $AD1506, $AS$5))</f>
        <v>#REF!</v>
      </c>
      <c r="AT1506" s="302" t="e">
        <f t="array" ref="AT1506">IF($X1506, "", INDEX(閩拼韻母八聲調資料表, $AE1506, $AJ1506))</f>
        <v>#REF!</v>
      </c>
      <c r="AV1506" s="301" t="b">
        <f t="shared" si="600"/>
        <v>0</v>
      </c>
      <c r="AW1506" s="301" t="str">
        <f>IF( $AV1506, IFERROR( IF(MATCH( $E1506, 顎音化聲母!$H$9:$H$37, 0), TRUE, FALSE), FALSE), "")</f>
        <v/>
      </c>
      <c r="AX1506" s="301" t="str">
        <f t="array" ref="AX1506">IF( AND($AV1506, $AW1506), INDEX(顎音化聲母資料表, MATCH( $D1506 &amp; $E1506, 顎音化聲母!$L$5:$L$136, 0), 3), "")</f>
        <v/>
      </c>
      <c r="AY1506" s="301" t="e">
        <f t="shared" si="599"/>
        <v>#REF!</v>
      </c>
      <c r="AZ1506" s="362" t="e">
        <f t="array" ref="AZ1506">IF($AY1506="", "", IF( $AX1506&lt;&gt;"", $AX1506,INDEX(聲母資料表, $AY1506, $AZ$5)))</f>
        <v>#REF!</v>
      </c>
      <c r="BA1506" s="362" t="e">
        <f t="array" ref="BA1506">IF($X1506, "", INDEX(方音八音反切資料表, $AE1506, $AJ1506))</f>
        <v>#REF!</v>
      </c>
    </row>
    <row r="1507" spans="2:53">
      <c r="B1507" s="307">
        <f t="shared" si="581"/>
        <v>1500</v>
      </c>
      <c r="C1507" s="404" t="e">
        <f>MID(#REF!, B1507, 1)</f>
        <v>#REF!</v>
      </c>
      <c r="D1507" s="312"/>
      <c r="E1507" s="312"/>
      <c r="F1507" s="296"/>
      <c r="G1507" s="418" t="e">
        <f t="shared" si="582"/>
        <v>#REF!</v>
      </c>
      <c r="H1507" s="269" t="e" cm="1">
        <f t="array" ref="H1507">IF( OR($U1507, NOT($V1507), $X1507), "",  $AF1507 &amp; INDEX(中文數值資料表, $AJ1507, 2) &amp; $AC1507)</f>
        <v>#REF!</v>
      </c>
      <c r="I1507" s="332" t="e">
        <f t="shared" si="583"/>
        <v>#REF!</v>
      </c>
      <c r="J1507" s="333" t="e">
        <f t="shared" si="584"/>
        <v>#REF!</v>
      </c>
      <c r="K1507" s="334" t="e">
        <f t="shared" si="585"/>
        <v>#REF!</v>
      </c>
      <c r="L1507" s="335" t="e">
        <f t="shared" si="586"/>
        <v>#REF!</v>
      </c>
      <c r="M1507" s="270" t="e">
        <f t="shared" ca="1" si="587"/>
        <v>#REF!</v>
      </c>
      <c r="N1507" s="270" t="e">
        <f t="shared" ca="1" si="588"/>
        <v>#REF!</v>
      </c>
      <c r="O1507" s="270" t="e">
        <f t="shared" ca="1" si="589"/>
        <v>#REF!</v>
      </c>
      <c r="P1507" s="270" t="e">
        <f t="shared" ca="1" si="602"/>
        <v>#REF!</v>
      </c>
      <c r="Q1507" s="270" t="e">
        <f t="shared" ca="1" si="602"/>
        <v>#REF!</v>
      </c>
      <c r="R1507" s="271" t="e">
        <f t="shared" ca="1" si="590"/>
        <v>#REF!</v>
      </c>
      <c r="S1507" s="271" t="e">
        <f t="shared" ca="1" si="591"/>
        <v>#REF!</v>
      </c>
      <c r="T1507" s="244"/>
      <c r="U1507" s="272" t="b">
        <f t="shared" si="592"/>
        <v>0</v>
      </c>
      <c r="V1507" s="272" t="e">
        <f t="shared" si="593"/>
        <v>#REF!</v>
      </c>
      <c r="W1507" s="272" t="e">
        <f t="shared" si="601"/>
        <v>#REF!</v>
      </c>
      <c r="X1507" s="272" t="e">
        <f t="shared" si="594"/>
        <v>#REF!</v>
      </c>
      <c r="Y1507" s="272" t="e">
        <f t="shared" si="595"/>
        <v>#REF!</v>
      </c>
      <c r="Z1507" s="298"/>
      <c r="AA1507" s="305" t="e">
        <f t="shared" si="596"/>
        <v>#REF!</v>
      </c>
      <c r="AB1507" s="301" t="e" cm="1">
        <f t="array" ref="AB1507">IF( $AA1507="", "", INDEX(聲母資料表, $AA1507, AB$5))</f>
        <v>#REF!</v>
      </c>
      <c r="AC1507" s="301" t="e" cm="1">
        <f t="array" ref="AC1507">IF( $AA1507="", "", INDEX(聲母資料表, $AA1507, AC$5))</f>
        <v>#REF!</v>
      </c>
      <c r="AD1507" s="305" t="e">
        <f t="shared" si="597"/>
        <v>#REF!</v>
      </c>
      <c r="AE1507" s="301" t="e" cm="1">
        <f t="array" ref="AE1507">IF( $X1507, "", INDEX(韻母資料表, AD1507, AE$5))</f>
        <v>#REF!</v>
      </c>
      <c r="AF1507" s="301" t="e" cm="1">
        <f t="array" ref="AF1507">IF( $X1507, "", INDEX(韻母資料表, AE1507, AF$5))</f>
        <v>#REF!</v>
      </c>
      <c r="AG1507" s="298"/>
      <c r="AH1507" s="301" t="e">
        <f t="array" ref="AH1507">IF( $X1507, "", IF( INDEX(韻母資料表, AD1507, $AH$5) = "入聲", TRUE, FALSE) )</f>
        <v>#REF!</v>
      </c>
      <c r="AI1507" s="302" t="e">
        <f t="shared" si="598"/>
        <v>#REF!</v>
      </c>
      <c r="AJ1507" s="302" t="e">
        <f t="shared" si="603"/>
        <v>#REF!</v>
      </c>
      <c r="AK1507" s="362" t="e">
        <f t="array" ref="AK1507">IF( $X1507, "", INDEX(韻母資料表, $AD1507, $AK$5))</f>
        <v>#REF!</v>
      </c>
      <c r="AL1507" s="362" t="e">
        <f t="array" ref="AL1507">IF($X1507, "", INDEX(白話字韻母八聲調資料表, $AE1507, $AJ1507))</f>
        <v>#REF!</v>
      </c>
      <c r="AM1507" s="298"/>
      <c r="AN1507" s="362" t="e" cm="1">
        <f t="array" ref="AN1507">IF($W1507, "", INDEX(聲母資料表, $AA1507, AN$5))</f>
        <v>#REF!</v>
      </c>
      <c r="AO1507" s="367" t="e" cm="1">
        <f t="array" ref="AO1507">IF($X1507, "", INDEX(韻母資料表, $AD1507, AO$5))</f>
        <v>#REF!</v>
      </c>
      <c r="AP1507" s="362" t="e" cm="1">
        <f t="array" ref="AP1507">IF($X1507, "", INDEX(台羅韻母八聲調資料表, $AE1507, $F1507))</f>
        <v>#REF!</v>
      </c>
      <c r="AQ1507" s="298"/>
      <c r="AR1507" s="302" t="e">
        <f t="array" ref="AR1507">IF($W1507, "", INDEX(聲母資料表, $AA1507, $AR$5))</f>
        <v>#REF!</v>
      </c>
      <c r="AS1507" s="303" t="e">
        <f t="array" ref="AS1507">IF($X1507, "", INDEX(韻母資料表, $AD1507, $AS$5))</f>
        <v>#REF!</v>
      </c>
      <c r="AT1507" s="302" t="e">
        <f t="array" ref="AT1507">IF($X1507, "", INDEX(閩拼韻母八聲調資料表, $AE1507, $AJ1507))</f>
        <v>#REF!</v>
      </c>
      <c r="AV1507" s="301" t="b">
        <f t="shared" si="600"/>
        <v>0</v>
      </c>
      <c r="AW1507" s="301" t="str">
        <f>IF( $AV1507, IFERROR( IF(MATCH( $E1507, 顎音化聲母!$H$9:$H$37, 0), TRUE, FALSE), FALSE), "")</f>
        <v/>
      </c>
      <c r="AX1507" s="301" t="str">
        <f t="array" ref="AX1507">IF( AND($AV1507, $AW1507), INDEX(顎音化聲母資料表, MATCH( $D1507 &amp; $E1507, 顎音化聲母!$L$5:$L$136, 0), 3), "")</f>
        <v/>
      </c>
      <c r="AY1507" s="301" t="e">
        <f t="shared" si="599"/>
        <v>#REF!</v>
      </c>
      <c r="AZ1507" s="362" t="e">
        <f t="array" ref="AZ1507">IF($AY1507="", "", IF( $AX1507&lt;&gt;"", $AX1507,INDEX(聲母資料表, $AY1507, $AZ$5)))</f>
        <v>#REF!</v>
      </c>
      <c r="BA1507" s="362" t="e">
        <f t="array" ref="BA1507">IF($X1507, "", INDEX(方音八音反切資料表, $AE1507, $AJ1507))</f>
        <v>#REF!</v>
      </c>
    </row>
    <row r="1508" spans="2:53">
      <c r="B1508" s="307">
        <f t="shared" si="581"/>
        <v>1501</v>
      </c>
      <c r="C1508" s="404" t="e">
        <f>MID(#REF!, B1508, 1)</f>
        <v>#REF!</v>
      </c>
      <c r="D1508" s="312"/>
      <c r="E1508" s="312"/>
      <c r="F1508" s="296"/>
      <c r="G1508" s="418" t="e">
        <f t="shared" si="582"/>
        <v>#REF!</v>
      </c>
      <c r="H1508" s="269" t="e" cm="1">
        <f t="array" ref="H1508">IF( OR($U1508, NOT($V1508), $X1508), "",  $AF1508 &amp; INDEX(中文數值資料表, $AJ1508, 2) &amp; $AC1508)</f>
        <v>#REF!</v>
      </c>
      <c r="I1508" s="332" t="e">
        <f t="shared" si="583"/>
        <v>#REF!</v>
      </c>
      <c r="J1508" s="333" t="e">
        <f t="shared" si="584"/>
        <v>#REF!</v>
      </c>
      <c r="K1508" s="334" t="e">
        <f t="shared" si="585"/>
        <v>#REF!</v>
      </c>
      <c r="L1508" s="335" t="e">
        <f t="shared" si="586"/>
        <v>#REF!</v>
      </c>
      <c r="M1508" s="270" t="e">
        <f t="shared" ca="1" si="587"/>
        <v>#REF!</v>
      </c>
      <c r="N1508" s="270" t="e">
        <f t="shared" ca="1" si="588"/>
        <v>#REF!</v>
      </c>
      <c r="O1508" s="270" t="e">
        <f t="shared" ca="1" si="589"/>
        <v>#REF!</v>
      </c>
      <c r="P1508" s="270" t="e">
        <f t="shared" ref="P1508:Q1527" ca="1" si="604">IF( $U1508, ($C1508 &amp; CHAR(10)), IF($C1508=CHAR(10), (CHAR(10) &amp; "&lt;/p&gt;" &amp; CHAR(10) &amp; "&lt;p&gt;" &amp; CHAR(10)), "&lt;ruby&gt;" &amp; $C1508 &amp; "&lt;rt&gt;" &amp; INDIRECT( ADDRESS(ROW(), COLUMN() - $P$5) ) &amp; "&lt;/rt&gt;&lt;/ruby&gt;" &amp; CHAR(10)))</f>
        <v>#REF!</v>
      </c>
      <c r="Q1508" s="270" t="e">
        <f t="shared" ca="1" si="604"/>
        <v>#REF!</v>
      </c>
      <c r="R1508" s="271" t="e">
        <f t="shared" ca="1" si="590"/>
        <v>#REF!</v>
      </c>
      <c r="S1508" s="271" t="e">
        <f t="shared" ca="1" si="591"/>
        <v>#REF!</v>
      </c>
      <c r="T1508" s="244"/>
      <c r="U1508" s="272" t="b">
        <f t="shared" si="592"/>
        <v>0</v>
      </c>
      <c r="V1508" s="272" t="e">
        <f t="shared" si="593"/>
        <v>#REF!</v>
      </c>
      <c r="W1508" s="272" t="e">
        <f t="shared" si="601"/>
        <v>#REF!</v>
      </c>
      <c r="X1508" s="272" t="e">
        <f t="shared" si="594"/>
        <v>#REF!</v>
      </c>
      <c r="Y1508" s="272" t="e">
        <f t="shared" si="595"/>
        <v>#REF!</v>
      </c>
      <c r="Z1508" s="298"/>
      <c r="AA1508" s="305" t="e">
        <f t="shared" si="596"/>
        <v>#REF!</v>
      </c>
      <c r="AB1508" s="301" t="e" cm="1">
        <f t="array" ref="AB1508">IF( $AA1508="", "", INDEX(聲母資料表, $AA1508, AB$5))</f>
        <v>#REF!</v>
      </c>
      <c r="AC1508" s="301" t="e" cm="1">
        <f t="array" ref="AC1508">IF( $AA1508="", "", INDEX(聲母資料表, $AA1508, AC$5))</f>
        <v>#REF!</v>
      </c>
      <c r="AD1508" s="305" t="e">
        <f t="shared" si="597"/>
        <v>#REF!</v>
      </c>
      <c r="AE1508" s="301" t="e" cm="1">
        <f t="array" ref="AE1508">IF( $X1508, "", INDEX(韻母資料表, AD1508, AE$5))</f>
        <v>#REF!</v>
      </c>
      <c r="AF1508" s="301" t="e" cm="1">
        <f t="array" ref="AF1508">IF( $X1508, "", INDEX(韻母資料表, AE1508, AF$5))</f>
        <v>#REF!</v>
      </c>
      <c r="AG1508" s="298"/>
      <c r="AH1508" s="301" t="e">
        <f t="array" ref="AH1508">IF( $X1508, "", IF( INDEX(韻母資料表, AD1508, $AH$5) = "入聲", TRUE, FALSE) )</f>
        <v>#REF!</v>
      </c>
      <c r="AI1508" s="302" t="e">
        <f t="shared" si="598"/>
        <v>#REF!</v>
      </c>
      <c r="AJ1508" s="302" t="e">
        <f t="shared" si="603"/>
        <v>#REF!</v>
      </c>
      <c r="AK1508" s="362" t="e">
        <f t="array" ref="AK1508">IF( $X1508, "", INDEX(韻母資料表, $AD1508, $AK$5))</f>
        <v>#REF!</v>
      </c>
      <c r="AL1508" s="362" t="e">
        <f t="array" ref="AL1508">IF($X1508, "", INDEX(白話字韻母八聲調資料表, $AE1508, $AJ1508))</f>
        <v>#REF!</v>
      </c>
      <c r="AM1508" s="298"/>
      <c r="AN1508" s="362" t="e" cm="1">
        <f t="array" ref="AN1508">IF($W1508, "", INDEX(聲母資料表, $AA1508, AN$5))</f>
        <v>#REF!</v>
      </c>
      <c r="AO1508" s="367" t="e" cm="1">
        <f t="array" ref="AO1508">IF($X1508, "", INDEX(韻母資料表, $AD1508, AO$5))</f>
        <v>#REF!</v>
      </c>
      <c r="AP1508" s="362" t="e" cm="1">
        <f t="array" ref="AP1508">IF($X1508, "", INDEX(台羅韻母八聲調資料表, $AE1508, $F1508))</f>
        <v>#REF!</v>
      </c>
      <c r="AQ1508" s="298"/>
      <c r="AR1508" s="302" t="e">
        <f t="array" ref="AR1508">IF($W1508, "", INDEX(聲母資料表, $AA1508, $AR$5))</f>
        <v>#REF!</v>
      </c>
      <c r="AS1508" s="303" t="e">
        <f t="array" ref="AS1508">IF($X1508, "", INDEX(韻母資料表, $AD1508, $AS$5))</f>
        <v>#REF!</v>
      </c>
      <c r="AT1508" s="302" t="e">
        <f t="array" ref="AT1508">IF($X1508, "", INDEX(閩拼韻母八聲調資料表, $AE1508, $AJ1508))</f>
        <v>#REF!</v>
      </c>
      <c r="AV1508" s="301" t="b">
        <f t="shared" si="600"/>
        <v>0</v>
      </c>
      <c r="AW1508" s="301" t="str">
        <f>IF( $AV1508, IFERROR( IF(MATCH( $E1508, 顎音化聲母!$H$9:$H$37, 0), TRUE, FALSE), FALSE), "")</f>
        <v/>
      </c>
      <c r="AX1508" s="301" t="str">
        <f t="array" ref="AX1508">IF( AND($AV1508, $AW1508), INDEX(顎音化聲母資料表, MATCH( $D1508 &amp; $E1508, 顎音化聲母!$L$5:$L$136, 0), 3), "")</f>
        <v/>
      </c>
      <c r="AY1508" s="301" t="e">
        <f t="shared" si="599"/>
        <v>#REF!</v>
      </c>
      <c r="AZ1508" s="362" t="e">
        <f t="array" ref="AZ1508">IF($AY1508="", "", IF( $AX1508&lt;&gt;"", $AX1508,INDEX(聲母資料表, $AY1508, $AZ$5)))</f>
        <v>#REF!</v>
      </c>
      <c r="BA1508" s="362" t="e">
        <f t="array" ref="BA1508">IF($X1508, "", INDEX(方音八音反切資料表, $AE1508, $AJ1508))</f>
        <v>#REF!</v>
      </c>
    </row>
    <row r="1509" spans="2:53">
      <c r="B1509" s="307">
        <f t="shared" si="581"/>
        <v>1502</v>
      </c>
      <c r="C1509" s="404" t="e">
        <f>MID(#REF!, B1509, 1)</f>
        <v>#REF!</v>
      </c>
      <c r="D1509" s="312"/>
      <c r="E1509" s="312"/>
      <c r="F1509" s="296"/>
      <c r="G1509" s="418" t="e">
        <f t="shared" si="582"/>
        <v>#REF!</v>
      </c>
      <c r="H1509" s="269" t="e" cm="1">
        <f t="array" ref="H1509">IF( OR($U1509, NOT($V1509), $X1509), "",  $AF1509 &amp; INDEX(中文數值資料表, $AJ1509, 2) &amp; $AC1509)</f>
        <v>#REF!</v>
      </c>
      <c r="I1509" s="332" t="e">
        <f t="shared" si="583"/>
        <v>#REF!</v>
      </c>
      <c r="J1509" s="333" t="e">
        <f t="shared" si="584"/>
        <v>#REF!</v>
      </c>
      <c r="K1509" s="334" t="e">
        <f t="shared" si="585"/>
        <v>#REF!</v>
      </c>
      <c r="L1509" s="335" t="e">
        <f t="shared" si="586"/>
        <v>#REF!</v>
      </c>
      <c r="M1509" s="270" t="e">
        <f t="shared" ca="1" si="587"/>
        <v>#REF!</v>
      </c>
      <c r="N1509" s="270" t="e">
        <f t="shared" ca="1" si="588"/>
        <v>#REF!</v>
      </c>
      <c r="O1509" s="270" t="e">
        <f t="shared" ca="1" si="589"/>
        <v>#REF!</v>
      </c>
      <c r="P1509" s="270" t="e">
        <f t="shared" ca="1" si="604"/>
        <v>#REF!</v>
      </c>
      <c r="Q1509" s="270" t="e">
        <f t="shared" ca="1" si="604"/>
        <v>#REF!</v>
      </c>
      <c r="R1509" s="271" t="e">
        <f t="shared" ca="1" si="590"/>
        <v>#REF!</v>
      </c>
      <c r="S1509" s="271" t="e">
        <f t="shared" ca="1" si="591"/>
        <v>#REF!</v>
      </c>
      <c r="T1509" s="244"/>
      <c r="U1509" s="272" t="b">
        <f t="shared" si="592"/>
        <v>0</v>
      </c>
      <c r="V1509" s="272" t="e">
        <f t="shared" si="593"/>
        <v>#REF!</v>
      </c>
      <c r="W1509" s="272" t="e">
        <f t="shared" si="601"/>
        <v>#REF!</v>
      </c>
      <c r="X1509" s="272" t="e">
        <f t="shared" si="594"/>
        <v>#REF!</v>
      </c>
      <c r="Y1509" s="272" t="e">
        <f t="shared" si="595"/>
        <v>#REF!</v>
      </c>
      <c r="Z1509" s="298"/>
      <c r="AA1509" s="305" t="e">
        <f t="shared" si="596"/>
        <v>#REF!</v>
      </c>
      <c r="AB1509" s="301" t="e" cm="1">
        <f t="array" ref="AB1509">IF( $AA1509="", "", INDEX(聲母資料表, $AA1509, AB$5))</f>
        <v>#REF!</v>
      </c>
      <c r="AC1509" s="301" t="e" cm="1">
        <f t="array" ref="AC1509">IF( $AA1509="", "", INDEX(聲母資料表, $AA1509, AC$5))</f>
        <v>#REF!</v>
      </c>
      <c r="AD1509" s="305" t="e">
        <f t="shared" si="597"/>
        <v>#REF!</v>
      </c>
      <c r="AE1509" s="301" t="e" cm="1">
        <f t="array" ref="AE1509">IF( $X1509, "", INDEX(韻母資料表, AD1509, AE$5))</f>
        <v>#REF!</v>
      </c>
      <c r="AF1509" s="301" t="e" cm="1">
        <f t="array" ref="AF1509">IF( $X1509, "", INDEX(韻母資料表, AE1509, AF$5))</f>
        <v>#REF!</v>
      </c>
      <c r="AG1509" s="298"/>
      <c r="AH1509" s="301" t="e">
        <f t="array" ref="AH1509">IF( $X1509, "", IF( INDEX(韻母資料表, AD1509, $AH$5) = "入聲", TRUE, FALSE) )</f>
        <v>#REF!</v>
      </c>
      <c r="AI1509" s="302" t="e">
        <f t="shared" si="598"/>
        <v>#REF!</v>
      </c>
      <c r="AJ1509" s="302" t="e">
        <f t="shared" si="603"/>
        <v>#REF!</v>
      </c>
      <c r="AK1509" s="362" t="e">
        <f t="array" ref="AK1509">IF( $X1509, "", INDEX(韻母資料表, $AD1509, $AK$5))</f>
        <v>#REF!</v>
      </c>
      <c r="AL1509" s="362" t="e">
        <f t="array" ref="AL1509">IF($X1509, "", INDEX(白話字韻母八聲調資料表, $AE1509, $AJ1509))</f>
        <v>#REF!</v>
      </c>
      <c r="AM1509" s="298"/>
      <c r="AN1509" s="362" t="e" cm="1">
        <f t="array" ref="AN1509">IF($W1509, "", INDEX(聲母資料表, $AA1509, AN$5))</f>
        <v>#REF!</v>
      </c>
      <c r="AO1509" s="367" t="e" cm="1">
        <f t="array" ref="AO1509">IF($X1509, "", INDEX(韻母資料表, $AD1509, AO$5))</f>
        <v>#REF!</v>
      </c>
      <c r="AP1509" s="362" t="e" cm="1">
        <f t="array" ref="AP1509">IF($X1509, "", INDEX(台羅韻母八聲調資料表, $AE1509, $F1509))</f>
        <v>#REF!</v>
      </c>
      <c r="AQ1509" s="298"/>
      <c r="AR1509" s="302" t="e">
        <f t="array" ref="AR1509">IF($W1509, "", INDEX(聲母資料表, $AA1509, $AR$5))</f>
        <v>#REF!</v>
      </c>
      <c r="AS1509" s="303" t="e">
        <f t="array" ref="AS1509">IF($X1509, "", INDEX(韻母資料表, $AD1509, $AS$5))</f>
        <v>#REF!</v>
      </c>
      <c r="AT1509" s="302" t="e">
        <f t="array" ref="AT1509">IF($X1509, "", INDEX(閩拼韻母八聲調資料表, $AE1509, $AJ1509))</f>
        <v>#REF!</v>
      </c>
      <c r="AV1509" s="301" t="b">
        <f t="shared" si="600"/>
        <v>0</v>
      </c>
      <c r="AW1509" s="301" t="str">
        <f>IF( $AV1509, IFERROR( IF(MATCH( $E1509, 顎音化聲母!$H$9:$H$37, 0), TRUE, FALSE), FALSE), "")</f>
        <v/>
      </c>
      <c r="AX1509" s="301" t="str">
        <f t="array" ref="AX1509">IF( AND($AV1509, $AW1509), INDEX(顎音化聲母資料表, MATCH( $D1509 &amp; $E1509, 顎音化聲母!$L$5:$L$136, 0), 3), "")</f>
        <v/>
      </c>
      <c r="AY1509" s="301" t="e">
        <f t="shared" si="599"/>
        <v>#REF!</v>
      </c>
      <c r="AZ1509" s="362" t="e">
        <f t="array" ref="AZ1509">IF($AY1509="", "", IF( $AX1509&lt;&gt;"", $AX1509,INDEX(聲母資料表, $AY1509, $AZ$5)))</f>
        <v>#REF!</v>
      </c>
      <c r="BA1509" s="362" t="e">
        <f t="array" ref="BA1509">IF($X1509, "", INDEX(方音八音反切資料表, $AE1509, $AJ1509))</f>
        <v>#REF!</v>
      </c>
    </row>
    <row r="1510" spans="2:53">
      <c r="B1510" s="307">
        <f t="shared" si="581"/>
        <v>1503</v>
      </c>
      <c r="C1510" s="404" t="e">
        <f>MID(#REF!, B1510, 1)</f>
        <v>#REF!</v>
      </c>
      <c r="D1510" s="312"/>
      <c r="E1510" s="312"/>
      <c r="F1510" s="296"/>
      <c r="G1510" s="418" t="e">
        <f t="shared" si="582"/>
        <v>#REF!</v>
      </c>
      <c r="H1510" s="269" t="e" cm="1">
        <f t="array" ref="H1510">IF( OR($U1510, NOT($V1510), $X1510), "",  $AF1510 &amp; INDEX(中文數值資料表, $AJ1510, 2) &amp; $AC1510)</f>
        <v>#REF!</v>
      </c>
      <c r="I1510" s="332" t="e">
        <f t="shared" si="583"/>
        <v>#REF!</v>
      </c>
      <c r="J1510" s="333" t="e">
        <f t="shared" si="584"/>
        <v>#REF!</v>
      </c>
      <c r="K1510" s="334" t="e">
        <f t="shared" si="585"/>
        <v>#REF!</v>
      </c>
      <c r="L1510" s="335" t="e">
        <f t="shared" si="586"/>
        <v>#REF!</v>
      </c>
      <c r="M1510" s="270" t="e">
        <f t="shared" ca="1" si="587"/>
        <v>#REF!</v>
      </c>
      <c r="N1510" s="270" t="e">
        <f t="shared" ca="1" si="588"/>
        <v>#REF!</v>
      </c>
      <c r="O1510" s="270" t="e">
        <f t="shared" ca="1" si="589"/>
        <v>#REF!</v>
      </c>
      <c r="P1510" s="270" t="e">
        <f t="shared" ca="1" si="604"/>
        <v>#REF!</v>
      </c>
      <c r="Q1510" s="270" t="e">
        <f t="shared" ca="1" si="604"/>
        <v>#REF!</v>
      </c>
      <c r="R1510" s="271" t="e">
        <f t="shared" ca="1" si="590"/>
        <v>#REF!</v>
      </c>
      <c r="S1510" s="271" t="e">
        <f t="shared" ca="1" si="591"/>
        <v>#REF!</v>
      </c>
      <c r="T1510" s="244"/>
      <c r="U1510" s="272" t="b">
        <f t="shared" si="592"/>
        <v>0</v>
      </c>
      <c r="V1510" s="272" t="e">
        <f t="shared" si="593"/>
        <v>#REF!</v>
      </c>
      <c r="W1510" s="272" t="e">
        <f t="shared" si="601"/>
        <v>#REF!</v>
      </c>
      <c r="X1510" s="272" t="e">
        <f t="shared" si="594"/>
        <v>#REF!</v>
      </c>
      <c r="Y1510" s="272" t="e">
        <f t="shared" si="595"/>
        <v>#REF!</v>
      </c>
      <c r="Z1510" s="298"/>
      <c r="AA1510" s="305" t="e">
        <f t="shared" si="596"/>
        <v>#REF!</v>
      </c>
      <c r="AB1510" s="301" t="e" cm="1">
        <f t="array" ref="AB1510">IF( $AA1510="", "", INDEX(聲母資料表, $AA1510, AB$5))</f>
        <v>#REF!</v>
      </c>
      <c r="AC1510" s="301" t="e" cm="1">
        <f t="array" ref="AC1510">IF( $AA1510="", "", INDEX(聲母資料表, $AA1510, AC$5))</f>
        <v>#REF!</v>
      </c>
      <c r="AD1510" s="305" t="e">
        <f t="shared" si="597"/>
        <v>#REF!</v>
      </c>
      <c r="AE1510" s="301" t="e" cm="1">
        <f t="array" ref="AE1510">IF( $X1510, "", INDEX(韻母資料表, AD1510, AE$5))</f>
        <v>#REF!</v>
      </c>
      <c r="AF1510" s="301" t="e" cm="1">
        <f t="array" ref="AF1510">IF( $X1510, "", INDEX(韻母資料表, AE1510, AF$5))</f>
        <v>#REF!</v>
      </c>
      <c r="AG1510" s="298"/>
      <c r="AH1510" s="301" t="e">
        <f t="array" ref="AH1510">IF( $X1510, "", IF( INDEX(韻母資料表, AD1510, $AH$5) = "入聲", TRUE, FALSE) )</f>
        <v>#REF!</v>
      </c>
      <c r="AI1510" s="302" t="e">
        <f t="shared" si="598"/>
        <v>#REF!</v>
      </c>
      <c r="AJ1510" s="302" t="e">
        <f t="shared" si="603"/>
        <v>#REF!</v>
      </c>
      <c r="AK1510" s="362" t="e">
        <f t="array" ref="AK1510">IF( $X1510, "", INDEX(韻母資料表, $AD1510, $AK$5))</f>
        <v>#REF!</v>
      </c>
      <c r="AL1510" s="362" t="e">
        <f t="array" ref="AL1510">IF($X1510, "", INDEX(白話字韻母八聲調資料表, $AE1510, $AJ1510))</f>
        <v>#REF!</v>
      </c>
      <c r="AM1510" s="298"/>
      <c r="AN1510" s="362" t="e" cm="1">
        <f t="array" ref="AN1510">IF($W1510, "", INDEX(聲母資料表, $AA1510, AN$5))</f>
        <v>#REF!</v>
      </c>
      <c r="AO1510" s="367" t="e" cm="1">
        <f t="array" ref="AO1510">IF($X1510, "", INDEX(韻母資料表, $AD1510, AO$5))</f>
        <v>#REF!</v>
      </c>
      <c r="AP1510" s="362" t="e" cm="1">
        <f t="array" ref="AP1510">IF($X1510, "", INDEX(台羅韻母八聲調資料表, $AE1510, $F1510))</f>
        <v>#REF!</v>
      </c>
      <c r="AQ1510" s="298"/>
      <c r="AR1510" s="302" t="e">
        <f t="array" ref="AR1510">IF($W1510, "", INDEX(聲母資料表, $AA1510, $AR$5))</f>
        <v>#REF!</v>
      </c>
      <c r="AS1510" s="303" t="e">
        <f t="array" ref="AS1510">IF($X1510, "", INDEX(韻母資料表, $AD1510, $AS$5))</f>
        <v>#REF!</v>
      </c>
      <c r="AT1510" s="302" t="e">
        <f t="array" ref="AT1510">IF($X1510, "", INDEX(閩拼韻母八聲調資料表, $AE1510, $AJ1510))</f>
        <v>#REF!</v>
      </c>
      <c r="AV1510" s="301" t="b">
        <f t="shared" si="600"/>
        <v>0</v>
      </c>
      <c r="AW1510" s="301" t="str">
        <f>IF( $AV1510, IFERROR( IF(MATCH( $E1510, 顎音化聲母!$H$9:$H$37, 0), TRUE, FALSE), FALSE), "")</f>
        <v/>
      </c>
      <c r="AX1510" s="301" t="str">
        <f t="array" ref="AX1510">IF( AND($AV1510, $AW1510), INDEX(顎音化聲母資料表, MATCH( $D1510 &amp; $E1510, 顎音化聲母!$L$5:$L$136, 0), 3), "")</f>
        <v/>
      </c>
      <c r="AY1510" s="301" t="e">
        <f t="shared" si="599"/>
        <v>#REF!</v>
      </c>
      <c r="AZ1510" s="362" t="e">
        <f t="array" ref="AZ1510">IF($AY1510="", "", IF( $AX1510&lt;&gt;"", $AX1510,INDEX(聲母資料表, $AY1510, $AZ$5)))</f>
        <v>#REF!</v>
      </c>
      <c r="BA1510" s="362" t="e">
        <f t="array" ref="BA1510">IF($X1510, "", INDEX(方音八音反切資料表, $AE1510, $AJ1510))</f>
        <v>#REF!</v>
      </c>
    </row>
    <row r="1511" spans="2:53">
      <c r="B1511" s="307">
        <f t="shared" si="581"/>
        <v>1504</v>
      </c>
      <c r="C1511" s="404" t="e">
        <f>MID(#REF!, B1511, 1)</f>
        <v>#REF!</v>
      </c>
      <c r="D1511" s="312"/>
      <c r="E1511" s="312"/>
      <c r="F1511" s="296"/>
      <c r="G1511" s="418" t="e">
        <f t="shared" si="582"/>
        <v>#REF!</v>
      </c>
      <c r="H1511" s="269" t="e" cm="1">
        <f t="array" ref="H1511">IF( OR($U1511, NOT($V1511), $X1511), "",  $AF1511 &amp; INDEX(中文數值資料表, $AJ1511, 2) &amp; $AC1511)</f>
        <v>#REF!</v>
      </c>
      <c r="I1511" s="332" t="e">
        <f t="shared" si="583"/>
        <v>#REF!</v>
      </c>
      <c r="J1511" s="333" t="e">
        <f t="shared" si="584"/>
        <v>#REF!</v>
      </c>
      <c r="K1511" s="334" t="e">
        <f t="shared" si="585"/>
        <v>#REF!</v>
      </c>
      <c r="L1511" s="335" t="e">
        <f t="shared" si="586"/>
        <v>#REF!</v>
      </c>
      <c r="M1511" s="270" t="e">
        <f t="shared" ca="1" si="587"/>
        <v>#REF!</v>
      </c>
      <c r="N1511" s="270" t="e">
        <f t="shared" ca="1" si="588"/>
        <v>#REF!</v>
      </c>
      <c r="O1511" s="270" t="e">
        <f t="shared" ca="1" si="589"/>
        <v>#REF!</v>
      </c>
      <c r="P1511" s="270" t="e">
        <f t="shared" ca="1" si="604"/>
        <v>#REF!</v>
      </c>
      <c r="Q1511" s="270" t="e">
        <f t="shared" ca="1" si="604"/>
        <v>#REF!</v>
      </c>
      <c r="R1511" s="271" t="e">
        <f t="shared" ca="1" si="590"/>
        <v>#REF!</v>
      </c>
      <c r="S1511" s="271" t="e">
        <f t="shared" ca="1" si="591"/>
        <v>#REF!</v>
      </c>
      <c r="T1511" s="244"/>
      <c r="U1511" s="272" t="b">
        <f t="shared" si="592"/>
        <v>0</v>
      </c>
      <c r="V1511" s="272" t="e">
        <f t="shared" si="593"/>
        <v>#REF!</v>
      </c>
      <c r="W1511" s="272" t="e">
        <f t="shared" si="601"/>
        <v>#REF!</v>
      </c>
      <c r="X1511" s="272" t="e">
        <f t="shared" si="594"/>
        <v>#REF!</v>
      </c>
      <c r="Y1511" s="272" t="e">
        <f t="shared" si="595"/>
        <v>#REF!</v>
      </c>
      <c r="Z1511" s="298"/>
      <c r="AA1511" s="305" t="e">
        <f t="shared" si="596"/>
        <v>#REF!</v>
      </c>
      <c r="AB1511" s="301" t="e" cm="1">
        <f t="array" ref="AB1511">IF( $AA1511="", "", INDEX(聲母資料表, $AA1511, AB$5))</f>
        <v>#REF!</v>
      </c>
      <c r="AC1511" s="301" t="e" cm="1">
        <f t="array" ref="AC1511">IF( $AA1511="", "", INDEX(聲母資料表, $AA1511, AC$5))</f>
        <v>#REF!</v>
      </c>
      <c r="AD1511" s="305" t="e">
        <f t="shared" si="597"/>
        <v>#REF!</v>
      </c>
      <c r="AE1511" s="301" t="e" cm="1">
        <f t="array" ref="AE1511">IF( $X1511, "", INDEX(韻母資料表, AD1511, AE$5))</f>
        <v>#REF!</v>
      </c>
      <c r="AF1511" s="301" t="e" cm="1">
        <f t="array" ref="AF1511">IF( $X1511, "", INDEX(韻母資料表, AE1511, AF$5))</f>
        <v>#REF!</v>
      </c>
      <c r="AG1511" s="298"/>
      <c r="AH1511" s="301" t="e">
        <f t="array" ref="AH1511">IF( $X1511, "", IF( INDEX(韻母資料表, AD1511, $AH$5) = "入聲", TRUE, FALSE) )</f>
        <v>#REF!</v>
      </c>
      <c r="AI1511" s="302" t="e">
        <f t="shared" si="598"/>
        <v>#REF!</v>
      </c>
      <c r="AJ1511" s="302" t="e">
        <f t="shared" si="603"/>
        <v>#REF!</v>
      </c>
      <c r="AK1511" s="362" t="e">
        <f t="array" ref="AK1511">IF( $X1511, "", INDEX(韻母資料表, $AD1511, $AK$5))</f>
        <v>#REF!</v>
      </c>
      <c r="AL1511" s="362" t="e">
        <f t="array" ref="AL1511">IF($X1511, "", INDEX(白話字韻母八聲調資料表, $AE1511, $AJ1511))</f>
        <v>#REF!</v>
      </c>
      <c r="AM1511" s="298"/>
      <c r="AN1511" s="362" t="e" cm="1">
        <f t="array" ref="AN1511">IF($W1511, "", INDEX(聲母資料表, $AA1511, AN$5))</f>
        <v>#REF!</v>
      </c>
      <c r="AO1511" s="367" t="e" cm="1">
        <f t="array" ref="AO1511">IF($X1511, "", INDEX(韻母資料表, $AD1511, AO$5))</f>
        <v>#REF!</v>
      </c>
      <c r="AP1511" s="362" t="e" cm="1">
        <f t="array" ref="AP1511">IF($X1511, "", INDEX(台羅韻母八聲調資料表, $AE1511, $F1511))</f>
        <v>#REF!</v>
      </c>
      <c r="AQ1511" s="298"/>
      <c r="AR1511" s="302" t="e">
        <f t="array" ref="AR1511">IF($W1511, "", INDEX(聲母資料表, $AA1511, $AR$5))</f>
        <v>#REF!</v>
      </c>
      <c r="AS1511" s="303" t="e">
        <f t="array" ref="AS1511">IF($X1511, "", INDEX(韻母資料表, $AD1511, $AS$5))</f>
        <v>#REF!</v>
      </c>
      <c r="AT1511" s="302" t="e">
        <f t="array" ref="AT1511">IF($X1511, "", INDEX(閩拼韻母八聲調資料表, $AE1511, $AJ1511))</f>
        <v>#REF!</v>
      </c>
      <c r="AV1511" s="301" t="b">
        <f t="shared" si="600"/>
        <v>0</v>
      </c>
      <c r="AW1511" s="301" t="str">
        <f>IF( $AV1511, IFERROR( IF(MATCH( $E1511, 顎音化聲母!$H$9:$H$37, 0), TRUE, FALSE), FALSE), "")</f>
        <v/>
      </c>
      <c r="AX1511" s="301" t="str">
        <f t="array" ref="AX1511">IF( AND($AV1511, $AW1511), INDEX(顎音化聲母資料表, MATCH( $D1511 &amp; $E1511, 顎音化聲母!$L$5:$L$136, 0), 3), "")</f>
        <v/>
      </c>
      <c r="AY1511" s="301" t="e">
        <f t="shared" si="599"/>
        <v>#REF!</v>
      </c>
      <c r="AZ1511" s="362" t="e">
        <f t="array" ref="AZ1511">IF($AY1511="", "", IF( $AX1511&lt;&gt;"", $AX1511,INDEX(聲母資料表, $AY1511, $AZ$5)))</f>
        <v>#REF!</v>
      </c>
      <c r="BA1511" s="362" t="e">
        <f t="array" ref="BA1511">IF($X1511, "", INDEX(方音八音反切資料表, $AE1511, $AJ1511))</f>
        <v>#REF!</v>
      </c>
    </row>
    <row r="1512" spans="2:53">
      <c r="B1512" s="307">
        <f t="shared" si="581"/>
        <v>1505</v>
      </c>
      <c r="C1512" s="404" t="e">
        <f>MID(#REF!, B1512, 1)</f>
        <v>#REF!</v>
      </c>
      <c r="D1512" s="312"/>
      <c r="E1512" s="312"/>
      <c r="F1512" s="296"/>
      <c r="G1512" s="418" t="e">
        <f t="shared" si="582"/>
        <v>#REF!</v>
      </c>
      <c r="H1512" s="269" t="e" cm="1">
        <f t="array" ref="H1512">IF( OR($U1512, NOT($V1512), $X1512), "",  $AF1512 &amp; INDEX(中文數值資料表, $AJ1512, 2) &amp; $AC1512)</f>
        <v>#REF!</v>
      </c>
      <c r="I1512" s="332" t="e">
        <f t="shared" si="583"/>
        <v>#REF!</v>
      </c>
      <c r="J1512" s="333" t="e">
        <f t="shared" si="584"/>
        <v>#REF!</v>
      </c>
      <c r="K1512" s="334" t="e">
        <f t="shared" si="585"/>
        <v>#REF!</v>
      </c>
      <c r="L1512" s="335" t="e">
        <f t="shared" si="586"/>
        <v>#REF!</v>
      </c>
      <c r="M1512" s="270" t="e">
        <f t="shared" ca="1" si="587"/>
        <v>#REF!</v>
      </c>
      <c r="N1512" s="270" t="e">
        <f t="shared" ca="1" si="588"/>
        <v>#REF!</v>
      </c>
      <c r="O1512" s="270" t="e">
        <f t="shared" ca="1" si="589"/>
        <v>#REF!</v>
      </c>
      <c r="P1512" s="270" t="e">
        <f t="shared" ca="1" si="604"/>
        <v>#REF!</v>
      </c>
      <c r="Q1512" s="270" t="e">
        <f t="shared" ca="1" si="604"/>
        <v>#REF!</v>
      </c>
      <c r="R1512" s="271" t="e">
        <f t="shared" ca="1" si="590"/>
        <v>#REF!</v>
      </c>
      <c r="S1512" s="271" t="e">
        <f t="shared" ca="1" si="591"/>
        <v>#REF!</v>
      </c>
      <c r="T1512" s="244"/>
      <c r="U1512" s="272" t="b">
        <f t="shared" si="592"/>
        <v>0</v>
      </c>
      <c r="V1512" s="272" t="e">
        <f t="shared" si="593"/>
        <v>#REF!</v>
      </c>
      <c r="W1512" s="272" t="e">
        <f t="shared" si="601"/>
        <v>#REF!</v>
      </c>
      <c r="X1512" s="272" t="e">
        <f t="shared" si="594"/>
        <v>#REF!</v>
      </c>
      <c r="Y1512" s="272" t="e">
        <f t="shared" si="595"/>
        <v>#REF!</v>
      </c>
      <c r="Z1512" s="298"/>
      <c r="AA1512" s="305" t="e">
        <f t="shared" si="596"/>
        <v>#REF!</v>
      </c>
      <c r="AB1512" s="301" t="e" cm="1">
        <f t="array" ref="AB1512">IF( $AA1512="", "", INDEX(聲母資料表, $AA1512, AB$5))</f>
        <v>#REF!</v>
      </c>
      <c r="AC1512" s="301" t="e" cm="1">
        <f t="array" ref="AC1512">IF( $AA1512="", "", INDEX(聲母資料表, $AA1512, AC$5))</f>
        <v>#REF!</v>
      </c>
      <c r="AD1512" s="305" t="e">
        <f t="shared" si="597"/>
        <v>#REF!</v>
      </c>
      <c r="AE1512" s="301" t="e" cm="1">
        <f t="array" ref="AE1512">IF( $X1512, "", INDEX(韻母資料表, AD1512, AE$5))</f>
        <v>#REF!</v>
      </c>
      <c r="AF1512" s="301" t="e" cm="1">
        <f t="array" ref="AF1512">IF( $X1512, "", INDEX(韻母資料表, AE1512, AF$5))</f>
        <v>#REF!</v>
      </c>
      <c r="AG1512" s="298"/>
      <c r="AH1512" s="301" t="e">
        <f t="array" ref="AH1512">IF( $X1512, "", IF( INDEX(韻母資料表, AD1512, $AH$5) = "入聲", TRUE, FALSE) )</f>
        <v>#REF!</v>
      </c>
      <c r="AI1512" s="302" t="e">
        <f t="shared" si="598"/>
        <v>#REF!</v>
      </c>
      <c r="AJ1512" s="302" t="e">
        <f t="shared" si="603"/>
        <v>#REF!</v>
      </c>
      <c r="AK1512" s="362" t="e">
        <f t="array" ref="AK1512">IF( $X1512, "", INDEX(韻母資料表, $AD1512, $AK$5))</f>
        <v>#REF!</v>
      </c>
      <c r="AL1512" s="362" t="e">
        <f t="array" ref="AL1512">IF($X1512, "", INDEX(白話字韻母八聲調資料表, $AE1512, $AJ1512))</f>
        <v>#REF!</v>
      </c>
      <c r="AM1512" s="298"/>
      <c r="AN1512" s="362" t="e" cm="1">
        <f t="array" ref="AN1512">IF($W1512, "", INDEX(聲母資料表, $AA1512, AN$5))</f>
        <v>#REF!</v>
      </c>
      <c r="AO1512" s="367" t="e" cm="1">
        <f t="array" ref="AO1512">IF($X1512, "", INDEX(韻母資料表, $AD1512, AO$5))</f>
        <v>#REF!</v>
      </c>
      <c r="AP1512" s="362" t="e" cm="1">
        <f t="array" ref="AP1512">IF($X1512, "", INDEX(台羅韻母八聲調資料表, $AE1512, $F1512))</f>
        <v>#REF!</v>
      </c>
      <c r="AQ1512" s="298"/>
      <c r="AR1512" s="302" t="e">
        <f t="array" ref="AR1512">IF($W1512, "", INDEX(聲母資料表, $AA1512, $AR$5))</f>
        <v>#REF!</v>
      </c>
      <c r="AS1512" s="303" t="e">
        <f t="array" ref="AS1512">IF($X1512, "", INDEX(韻母資料表, $AD1512, $AS$5))</f>
        <v>#REF!</v>
      </c>
      <c r="AT1512" s="302" t="e">
        <f t="array" ref="AT1512">IF($X1512, "", INDEX(閩拼韻母八聲調資料表, $AE1512, $AJ1512))</f>
        <v>#REF!</v>
      </c>
      <c r="AV1512" s="301" t="b">
        <f t="shared" si="600"/>
        <v>0</v>
      </c>
      <c r="AW1512" s="301" t="str">
        <f>IF( $AV1512, IFERROR( IF(MATCH( $E1512, 顎音化聲母!$H$9:$H$37, 0), TRUE, FALSE), FALSE), "")</f>
        <v/>
      </c>
      <c r="AX1512" s="301" t="str">
        <f t="array" ref="AX1512">IF( AND($AV1512, $AW1512), INDEX(顎音化聲母資料表, MATCH( $D1512 &amp; $E1512, 顎音化聲母!$L$5:$L$136, 0), 3), "")</f>
        <v/>
      </c>
      <c r="AY1512" s="301" t="e">
        <f t="shared" si="599"/>
        <v>#REF!</v>
      </c>
      <c r="AZ1512" s="362" t="e">
        <f t="array" ref="AZ1512">IF($AY1512="", "", IF( $AX1512&lt;&gt;"", $AX1512,INDEX(聲母資料表, $AY1512, $AZ$5)))</f>
        <v>#REF!</v>
      </c>
      <c r="BA1512" s="362" t="e">
        <f t="array" ref="BA1512">IF($X1512, "", INDEX(方音八音反切資料表, $AE1512, $AJ1512))</f>
        <v>#REF!</v>
      </c>
    </row>
    <row r="1513" spans="2:53">
      <c r="B1513" s="307">
        <f t="shared" si="581"/>
        <v>1506</v>
      </c>
      <c r="C1513" s="404" t="e">
        <f>MID(#REF!, B1513, 1)</f>
        <v>#REF!</v>
      </c>
      <c r="D1513" s="312"/>
      <c r="E1513" s="312"/>
      <c r="F1513" s="296"/>
      <c r="G1513" s="418" t="e">
        <f t="shared" si="582"/>
        <v>#REF!</v>
      </c>
      <c r="H1513" s="269" t="e" cm="1">
        <f t="array" ref="H1513">IF( OR($U1513, NOT($V1513), $X1513), "",  $AF1513 &amp; INDEX(中文數值資料表, $AJ1513, 2) &amp; $AC1513)</f>
        <v>#REF!</v>
      </c>
      <c r="I1513" s="332" t="e">
        <f t="shared" si="583"/>
        <v>#REF!</v>
      </c>
      <c r="J1513" s="333" t="e">
        <f t="shared" si="584"/>
        <v>#REF!</v>
      </c>
      <c r="K1513" s="334" t="e">
        <f t="shared" si="585"/>
        <v>#REF!</v>
      </c>
      <c r="L1513" s="335" t="e">
        <f t="shared" si="586"/>
        <v>#REF!</v>
      </c>
      <c r="M1513" s="270" t="e">
        <f t="shared" ca="1" si="587"/>
        <v>#REF!</v>
      </c>
      <c r="N1513" s="270" t="e">
        <f t="shared" ca="1" si="588"/>
        <v>#REF!</v>
      </c>
      <c r="O1513" s="270" t="e">
        <f t="shared" ca="1" si="589"/>
        <v>#REF!</v>
      </c>
      <c r="P1513" s="270" t="e">
        <f t="shared" ca="1" si="604"/>
        <v>#REF!</v>
      </c>
      <c r="Q1513" s="270" t="e">
        <f t="shared" ca="1" si="604"/>
        <v>#REF!</v>
      </c>
      <c r="R1513" s="271" t="e">
        <f t="shared" ca="1" si="590"/>
        <v>#REF!</v>
      </c>
      <c r="S1513" s="271" t="e">
        <f t="shared" ca="1" si="591"/>
        <v>#REF!</v>
      </c>
      <c r="T1513" s="244"/>
      <c r="U1513" s="272" t="b">
        <f t="shared" si="592"/>
        <v>0</v>
      </c>
      <c r="V1513" s="272" t="e">
        <f t="shared" si="593"/>
        <v>#REF!</v>
      </c>
      <c r="W1513" s="272" t="e">
        <f t="shared" si="601"/>
        <v>#REF!</v>
      </c>
      <c r="X1513" s="272" t="e">
        <f t="shared" si="594"/>
        <v>#REF!</v>
      </c>
      <c r="Y1513" s="272" t="e">
        <f t="shared" si="595"/>
        <v>#REF!</v>
      </c>
      <c r="Z1513" s="298"/>
      <c r="AA1513" s="305" t="e">
        <f t="shared" si="596"/>
        <v>#REF!</v>
      </c>
      <c r="AB1513" s="301" t="e" cm="1">
        <f t="array" ref="AB1513">IF( $AA1513="", "", INDEX(聲母資料表, $AA1513, AB$5))</f>
        <v>#REF!</v>
      </c>
      <c r="AC1513" s="301" t="e" cm="1">
        <f t="array" ref="AC1513">IF( $AA1513="", "", INDEX(聲母資料表, $AA1513, AC$5))</f>
        <v>#REF!</v>
      </c>
      <c r="AD1513" s="305" t="e">
        <f t="shared" si="597"/>
        <v>#REF!</v>
      </c>
      <c r="AE1513" s="301" t="e" cm="1">
        <f t="array" ref="AE1513">IF( $X1513, "", INDEX(韻母資料表, AD1513, AE$5))</f>
        <v>#REF!</v>
      </c>
      <c r="AF1513" s="301" t="e" cm="1">
        <f t="array" ref="AF1513">IF( $X1513, "", INDEX(韻母資料表, AE1513, AF$5))</f>
        <v>#REF!</v>
      </c>
      <c r="AG1513" s="298"/>
      <c r="AH1513" s="301" t="e">
        <f t="array" ref="AH1513">IF( $X1513, "", IF( INDEX(韻母資料表, AD1513, $AH$5) = "入聲", TRUE, FALSE) )</f>
        <v>#REF!</v>
      </c>
      <c r="AI1513" s="302" t="e">
        <f t="shared" si="598"/>
        <v>#REF!</v>
      </c>
      <c r="AJ1513" s="302" t="e">
        <f t="shared" si="603"/>
        <v>#REF!</v>
      </c>
      <c r="AK1513" s="362" t="e">
        <f t="array" ref="AK1513">IF( $X1513, "", INDEX(韻母資料表, $AD1513, $AK$5))</f>
        <v>#REF!</v>
      </c>
      <c r="AL1513" s="362" t="e">
        <f t="array" ref="AL1513">IF($X1513, "", INDEX(白話字韻母八聲調資料表, $AE1513, $AJ1513))</f>
        <v>#REF!</v>
      </c>
      <c r="AM1513" s="298"/>
      <c r="AN1513" s="362" t="e" cm="1">
        <f t="array" ref="AN1513">IF($W1513, "", INDEX(聲母資料表, $AA1513, AN$5))</f>
        <v>#REF!</v>
      </c>
      <c r="AO1513" s="367" t="e" cm="1">
        <f t="array" ref="AO1513">IF($X1513, "", INDEX(韻母資料表, $AD1513, AO$5))</f>
        <v>#REF!</v>
      </c>
      <c r="AP1513" s="362" t="e" cm="1">
        <f t="array" ref="AP1513">IF($X1513, "", INDEX(台羅韻母八聲調資料表, $AE1513, $F1513))</f>
        <v>#REF!</v>
      </c>
      <c r="AQ1513" s="298"/>
      <c r="AR1513" s="302" t="e">
        <f t="array" ref="AR1513">IF($W1513, "", INDEX(聲母資料表, $AA1513, $AR$5))</f>
        <v>#REF!</v>
      </c>
      <c r="AS1513" s="303" t="e">
        <f t="array" ref="AS1513">IF($X1513, "", INDEX(韻母資料表, $AD1513, $AS$5))</f>
        <v>#REF!</v>
      </c>
      <c r="AT1513" s="302" t="e">
        <f t="array" ref="AT1513">IF($X1513, "", INDEX(閩拼韻母八聲調資料表, $AE1513, $AJ1513))</f>
        <v>#REF!</v>
      </c>
      <c r="AV1513" s="301" t="b">
        <f t="shared" si="600"/>
        <v>0</v>
      </c>
      <c r="AW1513" s="301" t="str">
        <f>IF( $AV1513, IFERROR( IF(MATCH( $E1513, 顎音化聲母!$H$9:$H$37, 0), TRUE, FALSE), FALSE), "")</f>
        <v/>
      </c>
      <c r="AX1513" s="301" t="str">
        <f t="array" ref="AX1513">IF( AND($AV1513, $AW1513), INDEX(顎音化聲母資料表, MATCH( $D1513 &amp; $E1513, 顎音化聲母!$L$5:$L$136, 0), 3), "")</f>
        <v/>
      </c>
      <c r="AY1513" s="301" t="e">
        <f t="shared" si="599"/>
        <v>#REF!</v>
      </c>
      <c r="AZ1513" s="362" t="e">
        <f t="array" ref="AZ1513">IF($AY1513="", "", IF( $AX1513&lt;&gt;"", $AX1513,INDEX(聲母資料表, $AY1513, $AZ$5)))</f>
        <v>#REF!</v>
      </c>
      <c r="BA1513" s="362" t="e">
        <f t="array" ref="BA1513">IF($X1513, "", INDEX(方音八音反切資料表, $AE1513, $AJ1513))</f>
        <v>#REF!</v>
      </c>
    </row>
    <row r="1514" spans="2:53">
      <c r="B1514" s="307">
        <f t="shared" si="581"/>
        <v>1507</v>
      </c>
      <c r="C1514" s="404" t="e">
        <f>MID(#REF!, B1514, 1)</f>
        <v>#REF!</v>
      </c>
      <c r="D1514" s="312"/>
      <c r="E1514" s="312"/>
      <c r="F1514" s="296"/>
      <c r="G1514" s="418" t="e">
        <f t="shared" si="582"/>
        <v>#REF!</v>
      </c>
      <c r="H1514" s="269" t="e" cm="1">
        <f t="array" ref="H1514">IF( OR($U1514, NOT($V1514), $X1514), "",  $AF1514 &amp; INDEX(中文數值資料表, $AJ1514, 2) &amp; $AC1514)</f>
        <v>#REF!</v>
      </c>
      <c r="I1514" s="332" t="e">
        <f t="shared" si="583"/>
        <v>#REF!</v>
      </c>
      <c r="J1514" s="333" t="e">
        <f t="shared" si="584"/>
        <v>#REF!</v>
      </c>
      <c r="K1514" s="334" t="e">
        <f t="shared" si="585"/>
        <v>#REF!</v>
      </c>
      <c r="L1514" s="335" t="e">
        <f t="shared" si="586"/>
        <v>#REF!</v>
      </c>
      <c r="M1514" s="270" t="e">
        <f t="shared" ca="1" si="587"/>
        <v>#REF!</v>
      </c>
      <c r="N1514" s="270" t="e">
        <f t="shared" ca="1" si="588"/>
        <v>#REF!</v>
      </c>
      <c r="O1514" s="270" t="e">
        <f t="shared" ca="1" si="589"/>
        <v>#REF!</v>
      </c>
      <c r="P1514" s="270" t="e">
        <f t="shared" ca="1" si="604"/>
        <v>#REF!</v>
      </c>
      <c r="Q1514" s="270" t="e">
        <f t="shared" ca="1" si="604"/>
        <v>#REF!</v>
      </c>
      <c r="R1514" s="271" t="e">
        <f t="shared" ca="1" si="590"/>
        <v>#REF!</v>
      </c>
      <c r="S1514" s="271" t="e">
        <f t="shared" ca="1" si="591"/>
        <v>#REF!</v>
      </c>
      <c r="T1514" s="244"/>
      <c r="U1514" s="272" t="b">
        <f t="shared" si="592"/>
        <v>0</v>
      </c>
      <c r="V1514" s="272" t="e">
        <f t="shared" si="593"/>
        <v>#REF!</v>
      </c>
      <c r="W1514" s="272" t="e">
        <f t="shared" si="601"/>
        <v>#REF!</v>
      </c>
      <c r="X1514" s="272" t="e">
        <f t="shared" si="594"/>
        <v>#REF!</v>
      </c>
      <c r="Y1514" s="272" t="e">
        <f t="shared" si="595"/>
        <v>#REF!</v>
      </c>
      <c r="Z1514" s="298"/>
      <c r="AA1514" s="305" t="e">
        <f t="shared" si="596"/>
        <v>#REF!</v>
      </c>
      <c r="AB1514" s="301" t="e" cm="1">
        <f t="array" ref="AB1514">IF( $AA1514="", "", INDEX(聲母資料表, $AA1514, AB$5))</f>
        <v>#REF!</v>
      </c>
      <c r="AC1514" s="301" t="e" cm="1">
        <f t="array" ref="AC1514">IF( $AA1514="", "", INDEX(聲母資料表, $AA1514, AC$5))</f>
        <v>#REF!</v>
      </c>
      <c r="AD1514" s="305" t="e">
        <f t="shared" si="597"/>
        <v>#REF!</v>
      </c>
      <c r="AE1514" s="301" t="e" cm="1">
        <f t="array" ref="AE1514">IF( $X1514, "", INDEX(韻母資料表, AD1514, AE$5))</f>
        <v>#REF!</v>
      </c>
      <c r="AF1514" s="301" t="e" cm="1">
        <f t="array" ref="AF1514">IF( $X1514, "", INDEX(韻母資料表, AE1514, AF$5))</f>
        <v>#REF!</v>
      </c>
      <c r="AG1514" s="298"/>
      <c r="AH1514" s="301" t="e">
        <f t="array" ref="AH1514">IF( $X1514, "", IF( INDEX(韻母資料表, AD1514, $AH$5) = "入聲", TRUE, FALSE) )</f>
        <v>#REF!</v>
      </c>
      <c r="AI1514" s="302" t="e">
        <f t="shared" si="598"/>
        <v>#REF!</v>
      </c>
      <c r="AJ1514" s="302" t="e">
        <f t="shared" si="603"/>
        <v>#REF!</v>
      </c>
      <c r="AK1514" s="362" t="e">
        <f t="array" ref="AK1514">IF( $X1514, "", INDEX(韻母資料表, $AD1514, $AK$5))</f>
        <v>#REF!</v>
      </c>
      <c r="AL1514" s="362" t="e">
        <f t="array" ref="AL1514">IF($X1514, "", INDEX(白話字韻母八聲調資料表, $AE1514, $AJ1514))</f>
        <v>#REF!</v>
      </c>
      <c r="AM1514" s="298"/>
      <c r="AN1514" s="362" t="e" cm="1">
        <f t="array" ref="AN1514">IF($W1514, "", INDEX(聲母資料表, $AA1514, AN$5))</f>
        <v>#REF!</v>
      </c>
      <c r="AO1514" s="367" t="e" cm="1">
        <f t="array" ref="AO1514">IF($X1514, "", INDEX(韻母資料表, $AD1514, AO$5))</f>
        <v>#REF!</v>
      </c>
      <c r="AP1514" s="362" t="e" cm="1">
        <f t="array" ref="AP1514">IF($X1514, "", INDEX(台羅韻母八聲調資料表, $AE1514, $F1514))</f>
        <v>#REF!</v>
      </c>
      <c r="AQ1514" s="298"/>
      <c r="AR1514" s="302" t="e">
        <f t="array" ref="AR1514">IF($W1514, "", INDEX(聲母資料表, $AA1514, $AR$5))</f>
        <v>#REF!</v>
      </c>
      <c r="AS1514" s="303" t="e">
        <f t="array" ref="AS1514">IF($X1514, "", INDEX(韻母資料表, $AD1514, $AS$5))</f>
        <v>#REF!</v>
      </c>
      <c r="AT1514" s="302" t="e">
        <f t="array" ref="AT1514">IF($X1514, "", INDEX(閩拼韻母八聲調資料表, $AE1514, $AJ1514))</f>
        <v>#REF!</v>
      </c>
      <c r="AV1514" s="301" t="b">
        <f t="shared" si="600"/>
        <v>0</v>
      </c>
      <c r="AW1514" s="301" t="str">
        <f>IF( $AV1514, IFERROR( IF(MATCH( $E1514, 顎音化聲母!$H$9:$H$37, 0), TRUE, FALSE), FALSE), "")</f>
        <v/>
      </c>
      <c r="AX1514" s="301" t="str">
        <f t="array" ref="AX1514">IF( AND($AV1514, $AW1514), INDEX(顎音化聲母資料表, MATCH( $D1514 &amp; $E1514, 顎音化聲母!$L$5:$L$136, 0), 3), "")</f>
        <v/>
      </c>
      <c r="AY1514" s="301" t="e">
        <f t="shared" si="599"/>
        <v>#REF!</v>
      </c>
      <c r="AZ1514" s="362" t="e">
        <f t="array" ref="AZ1514">IF($AY1514="", "", IF( $AX1514&lt;&gt;"", $AX1514,INDEX(聲母資料表, $AY1514, $AZ$5)))</f>
        <v>#REF!</v>
      </c>
      <c r="BA1514" s="362" t="e">
        <f t="array" ref="BA1514">IF($X1514, "", INDEX(方音八音反切資料表, $AE1514, $AJ1514))</f>
        <v>#REF!</v>
      </c>
    </row>
    <row r="1515" spans="2:53">
      <c r="B1515" s="307">
        <f t="shared" si="581"/>
        <v>1508</v>
      </c>
      <c r="C1515" s="404" t="e">
        <f>MID(#REF!, B1515, 1)</f>
        <v>#REF!</v>
      </c>
      <c r="D1515" s="312"/>
      <c r="E1515" s="312"/>
      <c r="F1515" s="296"/>
      <c r="G1515" s="418" t="e">
        <f t="shared" si="582"/>
        <v>#REF!</v>
      </c>
      <c r="H1515" s="269" t="e" cm="1">
        <f t="array" ref="H1515">IF( OR($U1515, NOT($V1515), $X1515), "",  $AF1515 &amp; INDEX(中文數值資料表, $AJ1515, 2) &amp; $AC1515)</f>
        <v>#REF!</v>
      </c>
      <c r="I1515" s="332" t="e">
        <f t="shared" si="583"/>
        <v>#REF!</v>
      </c>
      <c r="J1515" s="333" t="e">
        <f t="shared" si="584"/>
        <v>#REF!</v>
      </c>
      <c r="K1515" s="334" t="e">
        <f t="shared" si="585"/>
        <v>#REF!</v>
      </c>
      <c r="L1515" s="335" t="e">
        <f t="shared" si="586"/>
        <v>#REF!</v>
      </c>
      <c r="M1515" s="270" t="e">
        <f t="shared" ca="1" si="587"/>
        <v>#REF!</v>
      </c>
      <c r="N1515" s="270" t="e">
        <f t="shared" ca="1" si="588"/>
        <v>#REF!</v>
      </c>
      <c r="O1515" s="270" t="e">
        <f t="shared" ca="1" si="589"/>
        <v>#REF!</v>
      </c>
      <c r="P1515" s="270" t="e">
        <f t="shared" ca="1" si="604"/>
        <v>#REF!</v>
      </c>
      <c r="Q1515" s="270" t="e">
        <f t="shared" ca="1" si="604"/>
        <v>#REF!</v>
      </c>
      <c r="R1515" s="271" t="e">
        <f t="shared" ca="1" si="590"/>
        <v>#REF!</v>
      </c>
      <c r="S1515" s="271" t="e">
        <f t="shared" ca="1" si="591"/>
        <v>#REF!</v>
      </c>
      <c r="T1515" s="244"/>
      <c r="U1515" s="272" t="b">
        <f t="shared" si="592"/>
        <v>0</v>
      </c>
      <c r="V1515" s="272" t="e">
        <f t="shared" si="593"/>
        <v>#REF!</v>
      </c>
      <c r="W1515" s="272" t="e">
        <f t="shared" si="601"/>
        <v>#REF!</v>
      </c>
      <c r="X1515" s="272" t="e">
        <f t="shared" si="594"/>
        <v>#REF!</v>
      </c>
      <c r="Y1515" s="272" t="e">
        <f t="shared" si="595"/>
        <v>#REF!</v>
      </c>
      <c r="Z1515" s="298"/>
      <c r="AA1515" s="305" t="e">
        <f t="shared" si="596"/>
        <v>#REF!</v>
      </c>
      <c r="AB1515" s="301" t="e" cm="1">
        <f t="array" ref="AB1515">IF( $AA1515="", "", INDEX(聲母資料表, $AA1515, AB$5))</f>
        <v>#REF!</v>
      </c>
      <c r="AC1515" s="301" t="e" cm="1">
        <f t="array" ref="AC1515">IF( $AA1515="", "", INDEX(聲母資料表, $AA1515, AC$5))</f>
        <v>#REF!</v>
      </c>
      <c r="AD1515" s="305" t="e">
        <f t="shared" si="597"/>
        <v>#REF!</v>
      </c>
      <c r="AE1515" s="301" t="e" cm="1">
        <f t="array" ref="AE1515">IF( $X1515, "", INDEX(韻母資料表, AD1515, AE$5))</f>
        <v>#REF!</v>
      </c>
      <c r="AF1515" s="301" t="e" cm="1">
        <f t="array" ref="AF1515">IF( $X1515, "", INDEX(韻母資料表, AE1515, AF$5))</f>
        <v>#REF!</v>
      </c>
      <c r="AG1515" s="298"/>
      <c r="AH1515" s="301" t="e">
        <f t="array" ref="AH1515">IF( $X1515, "", IF( INDEX(韻母資料表, AD1515, $AH$5) = "入聲", TRUE, FALSE) )</f>
        <v>#REF!</v>
      </c>
      <c r="AI1515" s="302" t="e">
        <f t="shared" si="598"/>
        <v>#REF!</v>
      </c>
      <c r="AJ1515" s="302" t="e">
        <f t="shared" si="603"/>
        <v>#REF!</v>
      </c>
      <c r="AK1515" s="362" t="e">
        <f t="array" ref="AK1515">IF( $X1515, "", INDEX(韻母資料表, $AD1515, $AK$5))</f>
        <v>#REF!</v>
      </c>
      <c r="AL1515" s="362" t="e">
        <f t="array" ref="AL1515">IF($X1515, "", INDEX(白話字韻母八聲調資料表, $AE1515, $AJ1515))</f>
        <v>#REF!</v>
      </c>
      <c r="AM1515" s="298"/>
      <c r="AN1515" s="362" t="e" cm="1">
        <f t="array" ref="AN1515">IF($W1515, "", INDEX(聲母資料表, $AA1515, AN$5))</f>
        <v>#REF!</v>
      </c>
      <c r="AO1515" s="367" t="e" cm="1">
        <f t="array" ref="AO1515">IF($X1515, "", INDEX(韻母資料表, $AD1515, AO$5))</f>
        <v>#REF!</v>
      </c>
      <c r="AP1515" s="362" t="e" cm="1">
        <f t="array" ref="AP1515">IF($X1515, "", INDEX(台羅韻母八聲調資料表, $AE1515, $F1515))</f>
        <v>#REF!</v>
      </c>
      <c r="AQ1515" s="298"/>
      <c r="AR1515" s="302" t="e">
        <f t="array" ref="AR1515">IF($W1515, "", INDEX(聲母資料表, $AA1515, $AR$5))</f>
        <v>#REF!</v>
      </c>
      <c r="AS1515" s="303" t="e">
        <f t="array" ref="AS1515">IF($X1515, "", INDEX(韻母資料表, $AD1515, $AS$5))</f>
        <v>#REF!</v>
      </c>
      <c r="AT1515" s="302" t="e">
        <f t="array" ref="AT1515">IF($X1515, "", INDEX(閩拼韻母八聲調資料表, $AE1515, $AJ1515))</f>
        <v>#REF!</v>
      </c>
      <c r="AV1515" s="301" t="b">
        <f t="shared" si="600"/>
        <v>0</v>
      </c>
      <c r="AW1515" s="301" t="str">
        <f>IF( $AV1515, IFERROR( IF(MATCH( $E1515, 顎音化聲母!$H$9:$H$37, 0), TRUE, FALSE), FALSE), "")</f>
        <v/>
      </c>
      <c r="AX1515" s="301" t="str">
        <f t="array" ref="AX1515">IF( AND($AV1515, $AW1515), INDEX(顎音化聲母資料表, MATCH( $D1515 &amp; $E1515, 顎音化聲母!$L$5:$L$136, 0), 3), "")</f>
        <v/>
      </c>
      <c r="AY1515" s="301" t="e">
        <f t="shared" si="599"/>
        <v>#REF!</v>
      </c>
      <c r="AZ1515" s="362" t="e">
        <f t="array" ref="AZ1515">IF($AY1515="", "", IF( $AX1515&lt;&gt;"", $AX1515,INDEX(聲母資料表, $AY1515, $AZ$5)))</f>
        <v>#REF!</v>
      </c>
      <c r="BA1515" s="362" t="e">
        <f t="array" ref="BA1515">IF($X1515, "", INDEX(方音八音反切資料表, $AE1515, $AJ1515))</f>
        <v>#REF!</v>
      </c>
    </row>
    <row r="1516" spans="2:53">
      <c r="B1516" s="307">
        <f t="shared" si="581"/>
        <v>1509</v>
      </c>
      <c r="C1516" s="404" t="e">
        <f>MID(#REF!, B1516, 1)</f>
        <v>#REF!</v>
      </c>
      <c r="D1516" s="312"/>
      <c r="E1516" s="312"/>
      <c r="F1516" s="296"/>
      <c r="G1516" s="418" t="e">
        <f t="shared" si="582"/>
        <v>#REF!</v>
      </c>
      <c r="H1516" s="269" t="e" cm="1">
        <f t="array" ref="H1516">IF( OR($U1516, NOT($V1516), $X1516), "",  $AF1516 &amp; INDEX(中文數值資料表, $AJ1516, 2) &amp; $AC1516)</f>
        <v>#REF!</v>
      </c>
      <c r="I1516" s="332" t="e">
        <f t="shared" si="583"/>
        <v>#REF!</v>
      </c>
      <c r="J1516" s="333" t="e">
        <f t="shared" si="584"/>
        <v>#REF!</v>
      </c>
      <c r="K1516" s="334" t="e">
        <f t="shared" si="585"/>
        <v>#REF!</v>
      </c>
      <c r="L1516" s="335" t="e">
        <f t="shared" si="586"/>
        <v>#REF!</v>
      </c>
      <c r="M1516" s="270" t="e">
        <f t="shared" ca="1" si="587"/>
        <v>#REF!</v>
      </c>
      <c r="N1516" s="270" t="e">
        <f t="shared" ca="1" si="588"/>
        <v>#REF!</v>
      </c>
      <c r="O1516" s="270" t="e">
        <f t="shared" ca="1" si="589"/>
        <v>#REF!</v>
      </c>
      <c r="P1516" s="270" t="e">
        <f t="shared" ca="1" si="604"/>
        <v>#REF!</v>
      </c>
      <c r="Q1516" s="270" t="e">
        <f t="shared" ca="1" si="604"/>
        <v>#REF!</v>
      </c>
      <c r="R1516" s="271" t="e">
        <f t="shared" ca="1" si="590"/>
        <v>#REF!</v>
      </c>
      <c r="S1516" s="271" t="e">
        <f t="shared" ca="1" si="591"/>
        <v>#REF!</v>
      </c>
      <c r="T1516" s="244"/>
      <c r="U1516" s="272" t="b">
        <f t="shared" si="592"/>
        <v>0</v>
      </c>
      <c r="V1516" s="272" t="e">
        <f t="shared" si="593"/>
        <v>#REF!</v>
      </c>
      <c r="W1516" s="272" t="e">
        <f t="shared" si="601"/>
        <v>#REF!</v>
      </c>
      <c r="X1516" s="272" t="e">
        <f t="shared" si="594"/>
        <v>#REF!</v>
      </c>
      <c r="Y1516" s="272" t="e">
        <f t="shared" si="595"/>
        <v>#REF!</v>
      </c>
      <c r="Z1516" s="298"/>
      <c r="AA1516" s="305" t="e">
        <f t="shared" si="596"/>
        <v>#REF!</v>
      </c>
      <c r="AB1516" s="301" t="e" cm="1">
        <f t="array" ref="AB1516">IF( $AA1516="", "", INDEX(聲母資料表, $AA1516, AB$5))</f>
        <v>#REF!</v>
      </c>
      <c r="AC1516" s="301" t="e" cm="1">
        <f t="array" ref="AC1516">IF( $AA1516="", "", INDEX(聲母資料表, $AA1516, AC$5))</f>
        <v>#REF!</v>
      </c>
      <c r="AD1516" s="305" t="e">
        <f t="shared" si="597"/>
        <v>#REF!</v>
      </c>
      <c r="AE1516" s="301" t="e" cm="1">
        <f t="array" ref="AE1516">IF( $X1516, "", INDEX(韻母資料表, AD1516, AE$5))</f>
        <v>#REF!</v>
      </c>
      <c r="AF1516" s="301" t="e" cm="1">
        <f t="array" ref="AF1516">IF( $X1516, "", INDEX(韻母資料表, AE1516, AF$5))</f>
        <v>#REF!</v>
      </c>
      <c r="AG1516" s="298"/>
      <c r="AH1516" s="301" t="e">
        <f t="array" ref="AH1516">IF( $X1516, "", IF( INDEX(韻母資料表, AD1516, $AH$5) = "入聲", TRUE, FALSE) )</f>
        <v>#REF!</v>
      </c>
      <c r="AI1516" s="302" t="e">
        <f t="shared" si="598"/>
        <v>#REF!</v>
      </c>
      <c r="AJ1516" s="302" t="e">
        <f t="shared" si="603"/>
        <v>#REF!</v>
      </c>
      <c r="AK1516" s="362" t="e">
        <f t="array" ref="AK1516">IF( $X1516, "", INDEX(韻母資料表, $AD1516, $AK$5))</f>
        <v>#REF!</v>
      </c>
      <c r="AL1516" s="362" t="e">
        <f t="array" ref="AL1516">IF($X1516, "", INDEX(白話字韻母八聲調資料表, $AE1516, $AJ1516))</f>
        <v>#REF!</v>
      </c>
      <c r="AM1516" s="298"/>
      <c r="AN1516" s="362" t="e" cm="1">
        <f t="array" ref="AN1516">IF($W1516, "", INDEX(聲母資料表, $AA1516, AN$5))</f>
        <v>#REF!</v>
      </c>
      <c r="AO1516" s="367" t="e" cm="1">
        <f t="array" ref="AO1516">IF($X1516, "", INDEX(韻母資料表, $AD1516, AO$5))</f>
        <v>#REF!</v>
      </c>
      <c r="AP1516" s="362" t="e" cm="1">
        <f t="array" ref="AP1516">IF($X1516, "", INDEX(台羅韻母八聲調資料表, $AE1516, $F1516))</f>
        <v>#REF!</v>
      </c>
      <c r="AQ1516" s="298"/>
      <c r="AR1516" s="302" t="e">
        <f t="array" ref="AR1516">IF($W1516, "", INDEX(聲母資料表, $AA1516, $AR$5))</f>
        <v>#REF!</v>
      </c>
      <c r="AS1516" s="303" t="e">
        <f t="array" ref="AS1516">IF($X1516, "", INDEX(韻母資料表, $AD1516, $AS$5))</f>
        <v>#REF!</v>
      </c>
      <c r="AT1516" s="302" t="e">
        <f t="array" ref="AT1516">IF($X1516, "", INDEX(閩拼韻母八聲調資料表, $AE1516, $AJ1516))</f>
        <v>#REF!</v>
      </c>
      <c r="AV1516" s="301" t="b">
        <f t="shared" si="600"/>
        <v>0</v>
      </c>
      <c r="AW1516" s="301" t="str">
        <f>IF( $AV1516, IFERROR( IF(MATCH( $E1516, 顎音化聲母!$H$9:$H$37, 0), TRUE, FALSE), FALSE), "")</f>
        <v/>
      </c>
      <c r="AX1516" s="301" t="str">
        <f t="array" ref="AX1516">IF( AND($AV1516, $AW1516), INDEX(顎音化聲母資料表, MATCH( $D1516 &amp; $E1516, 顎音化聲母!$L$5:$L$136, 0), 3), "")</f>
        <v/>
      </c>
      <c r="AY1516" s="301" t="e">
        <f t="shared" si="599"/>
        <v>#REF!</v>
      </c>
      <c r="AZ1516" s="362" t="e">
        <f t="array" ref="AZ1516">IF($AY1516="", "", IF( $AX1516&lt;&gt;"", $AX1516,INDEX(聲母資料表, $AY1516, $AZ$5)))</f>
        <v>#REF!</v>
      </c>
      <c r="BA1516" s="362" t="e">
        <f t="array" ref="BA1516">IF($X1516, "", INDEX(方音八音反切資料表, $AE1516, $AJ1516))</f>
        <v>#REF!</v>
      </c>
    </row>
    <row r="1517" spans="2:53">
      <c r="B1517" s="307">
        <f t="shared" si="581"/>
        <v>1510</v>
      </c>
      <c r="C1517" s="404" t="e">
        <f>MID(#REF!, B1517, 1)</f>
        <v>#REF!</v>
      </c>
      <c r="D1517" s="312"/>
      <c r="E1517" s="312"/>
      <c r="F1517" s="296"/>
      <c r="G1517" s="418" t="e">
        <f t="shared" si="582"/>
        <v>#REF!</v>
      </c>
      <c r="H1517" s="269" t="e" cm="1">
        <f t="array" ref="H1517">IF( OR($U1517, NOT($V1517), $X1517), "",  $AF1517 &amp; INDEX(中文數值資料表, $AJ1517, 2) &amp; $AC1517)</f>
        <v>#REF!</v>
      </c>
      <c r="I1517" s="332" t="e">
        <f t="shared" si="583"/>
        <v>#REF!</v>
      </c>
      <c r="J1517" s="333" t="e">
        <f t="shared" si="584"/>
        <v>#REF!</v>
      </c>
      <c r="K1517" s="334" t="e">
        <f t="shared" si="585"/>
        <v>#REF!</v>
      </c>
      <c r="L1517" s="335" t="e">
        <f t="shared" si="586"/>
        <v>#REF!</v>
      </c>
      <c r="M1517" s="270" t="e">
        <f t="shared" ca="1" si="587"/>
        <v>#REF!</v>
      </c>
      <c r="N1517" s="270" t="e">
        <f t="shared" ca="1" si="588"/>
        <v>#REF!</v>
      </c>
      <c r="O1517" s="270" t="e">
        <f t="shared" ca="1" si="589"/>
        <v>#REF!</v>
      </c>
      <c r="P1517" s="270" t="e">
        <f t="shared" ca="1" si="604"/>
        <v>#REF!</v>
      </c>
      <c r="Q1517" s="270" t="e">
        <f t="shared" ca="1" si="604"/>
        <v>#REF!</v>
      </c>
      <c r="R1517" s="271" t="e">
        <f t="shared" ca="1" si="590"/>
        <v>#REF!</v>
      </c>
      <c r="S1517" s="271" t="e">
        <f t="shared" ca="1" si="591"/>
        <v>#REF!</v>
      </c>
      <c r="T1517" s="244"/>
      <c r="U1517" s="272" t="b">
        <f t="shared" si="592"/>
        <v>0</v>
      </c>
      <c r="V1517" s="272" t="e">
        <f t="shared" si="593"/>
        <v>#REF!</v>
      </c>
      <c r="W1517" s="272" t="e">
        <f t="shared" si="601"/>
        <v>#REF!</v>
      </c>
      <c r="X1517" s="272" t="e">
        <f t="shared" si="594"/>
        <v>#REF!</v>
      </c>
      <c r="Y1517" s="272" t="e">
        <f t="shared" si="595"/>
        <v>#REF!</v>
      </c>
      <c r="Z1517" s="298"/>
      <c r="AA1517" s="305" t="e">
        <f t="shared" si="596"/>
        <v>#REF!</v>
      </c>
      <c r="AB1517" s="301" t="e" cm="1">
        <f t="array" ref="AB1517">IF( $AA1517="", "", INDEX(聲母資料表, $AA1517, AB$5))</f>
        <v>#REF!</v>
      </c>
      <c r="AC1517" s="301" t="e" cm="1">
        <f t="array" ref="AC1517">IF( $AA1517="", "", INDEX(聲母資料表, $AA1517, AC$5))</f>
        <v>#REF!</v>
      </c>
      <c r="AD1517" s="305" t="e">
        <f t="shared" si="597"/>
        <v>#REF!</v>
      </c>
      <c r="AE1517" s="301" t="e" cm="1">
        <f t="array" ref="AE1517">IF( $X1517, "", INDEX(韻母資料表, AD1517, AE$5))</f>
        <v>#REF!</v>
      </c>
      <c r="AF1517" s="301" t="e" cm="1">
        <f t="array" ref="AF1517">IF( $X1517, "", INDEX(韻母資料表, AE1517, AF$5))</f>
        <v>#REF!</v>
      </c>
      <c r="AG1517" s="298"/>
      <c r="AH1517" s="301" t="e">
        <f t="array" ref="AH1517">IF( $X1517, "", IF( INDEX(韻母資料表, AD1517, $AH$5) = "入聲", TRUE, FALSE) )</f>
        <v>#REF!</v>
      </c>
      <c r="AI1517" s="302" t="e">
        <f t="shared" si="598"/>
        <v>#REF!</v>
      </c>
      <c r="AJ1517" s="302" t="e">
        <f t="shared" si="603"/>
        <v>#REF!</v>
      </c>
      <c r="AK1517" s="362" t="e">
        <f t="array" ref="AK1517">IF( $X1517, "", INDEX(韻母資料表, $AD1517, $AK$5))</f>
        <v>#REF!</v>
      </c>
      <c r="AL1517" s="362" t="e">
        <f t="array" ref="AL1517">IF($X1517, "", INDEX(白話字韻母八聲調資料表, $AE1517, $AJ1517))</f>
        <v>#REF!</v>
      </c>
      <c r="AM1517" s="298"/>
      <c r="AN1517" s="362" t="e" cm="1">
        <f t="array" ref="AN1517">IF($W1517, "", INDEX(聲母資料表, $AA1517, AN$5))</f>
        <v>#REF!</v>
      </c>
      <c r="AO1517" s="367" t="e" cm="1">
        <f t="array" ref="AO1517">IF($X1517, "", INDEX(韻母資料表, $AD1517, AO$5))</f>
        <v>#REF!</v>
      </c>
      <c r="AP1517" s="362" t="e" cm="1">
        <f t="array" ref="AP1517">IF($X1517, "", INDEX(台羅韻母八聲調資料表, $AE1517, $F1517))</f>
        <v>#REF!</v>
      </c>
      <c r="AQ1517" s="298"/>
      <c r="AR1517" s="302" t="e">
        <f t="array" ref="AR1517">IF($W1517, "", INDEX(聲母資料表, $AA1517, $AR$5))</f>
        <v>#REF!</v>
      </c>
      <c r="AS1517" s="303" t="e">
        <f t="array" ref="AS1517">IF($X1517, "", INDEX(韻母資料表, $AD1517, $AS$5))</f>
        <v>#REF!</v>
      </c>
      <c r="AT1517" s="302" t="e">
        <f t="array" ref="AT1517">IF($X1517, "", INDEX(閩拼韻母八聲調資料表, $AE1517, $AJ1517))</f>
        <v>#REF!</v>
      </c>
      <c r="AV1517" s="301" t="b">
        <f t="shared" si="600"/>
        <v>0</v>
      </c>
      <c r="AW1517" s="301" t="str">
        <f>IF( $AV1517, IFERROR( IF(MATCH( $E1517, 顎音化聲母!$H$9:$H$37, 0), TRUE, FALSE), FALSE), "")</f>
        <v/>
      </c>
      <c r="AX1517" s="301" t="str">
        <f t="array" ref="AX1517">IF( AND($AV1517, $AW1517), INDEX(顎音化聲母資料表, MATCH( $D1517 &amp; $E1517, 顎音化聲母!$L$5:$L$136, 0), 3), "")</f>
        <v/>
      </c>
      <c r="AY1517" s="301" t="e">
        <f t="shared" si="599"/>
        <v>#REF!</v>
      </c>
      <c r="AZ1517" s="362" t="e">
        <f t="array" ref="AZ1517">IF($AY1517="", "", IF( $AX1517&lt;&gt;"", $AX1517,INDEX(聲母資料表, $AY1517, $AZ$5)))</f>
        <v>#REF!</v>
      </c>
      <c r="BA1517" s="362" t="e">
        <f t="array" ref="BA1517">IF($X1517, "", INDEX(方音八音反切資料表, $AE1517, $AJ1517))</f>
        <v>#REF!</v>
      </c>
    </row>
    <row r="1518" spans="2:53">
      <c r="B1518" s="307">
        <f t="shared" si="581"/>
        <v>1511</v>
      </c>
      <c r="C1518" s="404" t="e">
        <f>MID(#REF!, B1518, 1)</f>
        <v>#REF!</v>
      </c>
      <c r="D1518" s="312"/>
      <c r="E1518" s="312"/>
      <c r="F1518" s="296"/>
      <c r="G1518" s="418" t="e">
        <f t="shared" si="582"/>
        <v>#REF!</v>
      </c>
      <c r="H1518" s="269" t="e" cm="1">
        <f t="array" ref="H1518">IF( OR($U1518, NOT($V1518), $X1518), "",  $AF1518 &amp; INDEX(中文數值資料表, $AJ1518, 2) &amp; $AC1518)</f>
        <v>#REF!</v>
      </c>
      <c r="I1518" s="332" t="e">
        <f t="shared" si="583"/>
        <v>#REF!</v>
      </c>
      <c r="J1518" s="333" t="e">
        <f t="shared" si="584"/>
        <v>#REF!</v>
      </c>
      <c r="K1518" s="334" t="e">
        <f t="shared" si="585"/>
        <v>#REF!</v>
      </c>
      <c r="L1518" s="335" t="e">
        <f t="shared" si="586"/>
        <v>#REF!</v>
      </c>
      <c r="M1518" s="270" t="e">
        <f t="shared" ca="1" si="587"/>
        <v>#REF!</v>
      </c>
      <c r="N1518" s="270" t="e">
        <f t="shared" ca="1" si="588"/>
        <v>#REF!</v>
      </c>
      <c r="O1518" s="270" t="e">
        <f t="shared" ca="1" si="589"/>
        <v>#REF!</v>
      </c>
      <c r="P1518" s="270" t="e">
        <f t="shared" ca="1" si="604"/>
        <v>#REF!</v>
      </c>
      <c r="Q1518" s="270" t="e">
        <f t="shared" ca="1" si="604"/>
        <v>#REF!</v>
      </c>
      <c r="R1518" s="271" t="e">
        <f t="shared" ca="1" si="590"/>
        <v>#REF!</v>
      </c>
      <c r="S1518" s="271" t="e">
        <f t="shared" ca="1" si="591"/>
        <v>#REF!</v>
      </c>
      <c r="T1518" s="244"/>
      <c r="U1518" s="272" t="b">
        <f t="shared" si="592"/>
        <v>0</v>
      </c>
      <c r="V1518" s="272" t="e">
        <f t="shared" si="593"/>
        <v>#REF!</v>
      </c>
      <c r="W1518" s="272" t="e">
        <f t="shared" si="601"/>
        <v>#REF!</v>
      </c>
      <c r="X1518" s="272" t="e">
        <f t="shared" si="594"/>
        <v>#REF!</v>
      </c>
      <c r="Y1518" s="272" t="e">
        <f t="shared" si="595"/>
        <v>#REF!</v>
      </c>
      <c r="Z1518" s="298"/>
      <c r="AA1518" s="305" t="e">
        <f t="shared" si="596"/>
        <v>#REF!</v>
      </c>
      <c r="AB1518" s="301" t="e" cm="1">
        <f t="array" ref="AB1518">IF( $AA1518="", "", INDEX(聲母資料表, $AA1518, AB$5))</f>
        <v>#REF!</v>
      </c>
      <c r="AC1518" s="301" t="e" cm="1">
        <f t="array" ref="AC1518">IF( $AA1518="", "", INDEX(聲母資料表, $AA1518, AC$5))</f>
        <v>#REF!</v>
      </c>
      <c r="AD1518" s="305" t="e">
        <f t="shared" si="597"/>
        <v>#REF!</v>
      </c>
      <c r="AE1518" s="301" t="e" cm="1">
        <f t="array" ref="AE1518">IF( $X1518, "", INDEX(韻母資料表, AD1518, AE$5))</f>
        <v>#REF!</v>
      </c>
      <c r="AF1518" s="301" t="e" cm="1">
        <f t="array" ref="AF1518">IF( $X1518, "", INDEX(韻母資料表, AE1518, AF$5))</f>
        <v>#REF!</v>
      </c>
      <c r="AG1518" s="298"/>
      <c r="AH1518" s="301" t="e">
        <f t="array" ref="AH1518">IF( $X1518, "", IF( INDEX(韻母資料表, AD1518, $AH$5) = "入聲", TRUE, FALSE) )</f>
        <v>#REF!</v>
      </c>
      <c r="AI1518" s="302" t="e">
        <f t="shared" si="598"/>
        <v>#REF!</v>
      </c>
      <c r="AJ1518" s="302" t="e">
        <f t="shared" si="603"/>
        <v>#REF!</v>
      </c>
      <c r="AK1518" s="362" t="e">
        <f t="array" ref="AK1518">IF( $X1518, "", INDEX(韻母資料表, $AD1518, $AK$5))</f>
        <v>#REF!</v>
      </c>
      <c r="AL1518" s="362" t="e">
        <f t="array" ref="AL1518">IF($X1518, "", INDEX(白話字韻母八聲調資料表, $AE1518, $AJ1518))</f>
        <v>#REF!</v>
      </c>
      <c r="AM1518" s="298"/>
      <c r="AN1518" s="362" t="e" cm="1">
        <f t="array" ref="AN1518">IF($W1518, "", INDEX(聲母資料表, $AA1518, AN$5))</f>
        <v>#REF!</v>
      </c>
      <c r="AO1518" s="367" t="e" cm="1">
        <f t="array" ref="AO1518">IF($X1518, "", INDEX(韻母資料表, $AD1518, AO$5))</f>
        <v>#REF!</v>
      </c>
      <c r="AP1518" s="362" t="e" cm="1">
        <f t="array" ref="AP1518">IF($X1518, "", INDEX(台羅韻母八聲調資料表, $AE1518, $F1518))</f>
        <v>#REF!</v>
      </c>
      <c r="AQ1518" s="298"/>
      <c r="AR1518" s="302" t="e">
        <f t="array" ref="AR1518">IF($W1518, "", INDEX(聲母資料表, $AA1518, $AR$5))</f>
        <v>#REF!</v>
      </c>
      <c r="AS1518" s="303" t="e">
        <f t="array" ref="AS1518">IF($X1518, "", INDEX(韻母資料表, $AD1518, $AS$5))</f>
        <v>#REF!</v>
      </c>
      <c r="AT1518" s="302" t="e">
        <f t="array" ref="AT1518">IF($X1518, "", INDEX(閩拼韻母八聲調資料表, $AE1518, $AJ1518))</f>
        <v>#REF!</v>
      </c>
      <c r="AV1518" s="301" t="b">
        <f t="shared" si="600"/>
        <v>0</v>
      </c>
      <c r="AW1518" s="301" t="str">
        <f>IF( $AV1518, IFERROR( IF(MATCH( $E1518, 顎音化聲母!$H$9:$H$37, 0), TRUE, FALSE), FALSE), "")</f>
        <v/>
      </c>
      <c r="AX1518" s="301" t="str">
        <f t="array" ref="AX1518">IF( AND($AV1518, $AW1518), INDEX(顎音化聲母資料表, MATCH( $D1518 &amp; $E1518, 顎音化聲母!$L$5:$L$136, 0), 3), "")</f>
        <v/>
      </c>
      <c r="AY1518" s="301" t="e">
        <f t="shared" si="599"/>
        <v>#REF!</v>
      </c>
      <c r="AZ1518" s="362" t="e">
        <f t="array" ref="AZ1518">IF($AY1518="", "", IF( $AX1518&lt;&gt;"", $AX1518,INDEX(聲母資料表, $AY1518, $AZ$5)))</f>
        <v>#REF!</v>
      </c>
      <c r="BA1518" s="362" t="e">
        <f t="array" ref="BA1518">IF($X1518, "", INDEX(方音八音反切資料表, $AE1518, $AJ1518))</f>
        <v>#REF!</v>
      </c>
    </row>
    <row r="1519" spans="2:53">
      <c r="B1519" s="307">
        <f t="shared" si="581"/>
        <v>1512</v>
      </c>
      <c r="C1519" s="404" t="e">
        <f>MID(#REF!, B1519, 1)</f>
        <v>#REF!</v>
      </c>
      <c r="D1519" s="312"/>
      <c r="E1519" s="312"/>
      <c r="F1519" s="296"/>
      <c r="G1519" s="418" t="e">
        <f t="shared" si="582"/>
        <v>#REF!</v>
      </c>
      <c r="H1519" s="269" t="e" cm="1">
        <f t="array" ref="H1519">IF( OR($U1519, NOT($V1519), $X1519), "",  $AF1519 &amp; INDEX(中文數值資料表, $AJ1519, 2) &amp; $AC1519)</f>
        <v>#REF!</v>
      </c>
      <c r="I1519" s="332" t="e">
        <f t="shared" si="583"/>
        <v>#REF!</v>
      </c>
      <c r="J1519" s="333" t="e">
        <f t="shared" si="584"/>
        <v>#REF!</v>
      </c>
      <c r="K1519" s="334" t="e">
        <f t="shared" si="585"/>
        <v>#REF!</v>
      </c>
      <c r="L1519" s="335" t="e">
        <f t="shared" si="586"/>
        <v>#REF!</v>
      </c>
      <c r="M1519" s="270" t="e">
        <f t="shared" ca="1" si="587"/>
        <v>#REF!</v>
      </c>
      <c r="N1519" s="270" t="e">
        <f t="shared" ca="1" si="588"/>
        <v>#REF!</v>
      </c>
      <c r="O1519" s="270" t="e">
        <f t="shared" ca="1" si="589"/>
        <v>#REF!</v>
      </c>
      <c r="P1519" s="270" t="e">
        <f t="shared" ca="1" si="604"/>
        <v>#REF!</v>
      </c>
      <c r="Q1519" s="270" t="e">
        <f t="shared" ca="1" si="604"/>
        <v>#REF!</v>
      </c>
      <c r="R1519" s="271" t="e">
        <f t="shared" ca="1" si="590"/>
        <v>#REF!</v>
      </c>
      <c r="S1519" s="271" t="e">
        <f t="shared" ca="1" si="591"/>
        <v>#REF!</v>
      </c>
      <c r="T1519" s="244"/>
      <c r="U1519" s="272" t="b">
        <f t="shared" si="592"/>
        <v>0</v>
      </c>
      <c r="V1519" s="272" t="e">
        <f t="shared" si="593"/>
        <v>#REF!</v>
      </c>
      <c r="W1519" s="272" t="e">
        <f t="shared" si="601"/>
        <v>#REF!</v>
      </c>
      <c r="X1519" s="272" t="e">
        <f t="shared" si="594"/>
        <v>#REF!</v>
      </c>
      <c r="Y1519" s="272" t="e">
        <f t="shared" si="595"/>
        <v>#REF!</v>
      </c>
      <c r="Z1519" s="298"/>
      <c r="AA1519" s="305" t="e">
        <f t="shared" si="596"/>
        <v>#REF!</v>
      </c>
      <c r="AB1519" s="301" t="e" cm="1">
        <f t="array" ref="AB1519">IF( $AA1519="", "", INDEX(聲母資料表, $AA1519, AB$5))</f>
        <v>#REF!</v>
      </c>
      <c r="AC1519" s="301" t="e" cm="1">
        <f t="array" ref="AC1519">IF( $AA1519="", "", INDEX(聲母資料表, $AA1519, AC$5))</f>
        <v>#REF!</v>
      </c>
      <c r="AD1519" s="305" t="e">
        <f t="shared" si="597"/>
        <v>#REF!</v>
      </c>
      <c r="AE1519" s="301" t="e" cm="1">
        <f t="array" ref="AE1519">IF( $X1519, "", INDEX(韻母資料表, AD1519, AE$5))</f>
        <v>#REF!</v>
      </c>
      <c r="AF1519" s="301" t="e" cm="1">
        <f t="array" ref="AF1519">IF( $X1519, "", INDEX(韻母資料表, AE1519, AF$5))</f>
        <v>#REF!</v>
      </c>
      <c r="AG1519" s="298"/>
      <c r="AH1519" s="301" t="e">
        <f t="array" ref="AH1519">IF( $X1519, "", IF( INDEX(韻母資料表, AD1519, $AH$5) = "入聲", TRUE, FALSE) )</f>
        <v>#REF!</v>
      </c>
      <c r="AI1519" s="302" t="e">
        <f t="shared" si="598"/>
        <v>#REF!</v>
      </c>
      <c r="AJ1519" s="302" t="e">
        <f t="shared" si="603"/>
        <v>#REF!</v>
      </c>
      <c r="AK1519" s="362" t="e">
        <f t="array" ref="AK1519">IF( $X1519, "", INDEX(韻母資料表, $AD1519, $AK$5))</f>
        <v>#REF!</v>
      </c>
      <c r="AL1519" s="362" t="e">
        <f t="array" ref="AL1519">IF($X1519, "", INDEX(白話字韻母八聲調資料表, $AE1519, $AJ1519))</f>
        <v>#REF!</v>
      </c>
      <c r="AM1519" s="298"/>
      <c r="AN1519" s="362" t="e" cm="1">
        <f t="array" ref="AN1519">IF($W1519, "", INDEX(聲母資料表, $AA1519, AN$5))</f>
        <v>#REF!</v>
      </c>
      <c r="AO1519" s="367" t="e" cm="1">
        <f t="array" ref="AO1519">IF($X1519, "", INDEX(韻母資料表, $AD1519, AO$5))</f>
        <v>#REF!</v>
      </c>
      <c r="AP1519" s="362" t="e" cm="1">
        <f t="array" ref="AP1519">IF($X1519, "", INDEX(台羅韻母八聲調資料表, $AE1519, $F1519))</f>
        <v>#REF!</v>
      </c>
      <c r="AQ1519" s="298"/>
      <c r="AR1519" s="302" t="e">
        <f t="array" ref="AR1519">IF($W1519, "", INDEX(聲母資料表, $AA1519, $AR$5))</f>
        <v>#REF!</v>
      </c>
      <c r="AS1519" s="303" t="e">
        <f t="array" ref="AS1519">IF($X1519, "", INDEX(韻母資料表, $AD1519, $AS$5))</f>
        <v>#REF!</v>
      </c>
      <c r="AT1519" s="302" t="e">
        <f t="array" ref="AT1519">IF($X1519, "", INDEX(閩拼韻母八聲調資料表, $AE1519, $AJ1519))</f>
        <v>#REF!</v>
      </c>
      <c r="AV1519" s="301" t="b">
        <f t="shared" si="600"/>
        <v>0</v>
      </c>
      <c r="AW1519" s="301" t="str">
        <f>IF( $AV1519, IFERROR( IF(MATCH( $E1519, 顎音化聲母!$H$9:$H$37, 0), TRUE, FALSE), FALSE), "")</f>
        <v/>
      </c>
      <c r="AX1519" s="301" t="str">
        <f t="array" ref="AX1519">IF( AND($AV1519, $AW1519), INDEX(顎音化聲母資料表, MATCH( $D1519 &amp; $E1519, 顎音化聲母!$L$5:$L$136, 0), 3), "")</f>
        <v/>
      </c>
      <c r="AY1519" s="301" t="e">
        <f t="shared" si="599"/>
        <v>#REF!</v>
      </c>
      <c r="AZ1519" s="362" t="e">
        <f t="array" ref="AZ1519">IF($AY1519="", "", IF( $AX1519&lt;&gt;"", $AX1519,INDEX(聲母資料表, $AY1519, $AZ$5)))</f>
        <v>#REF!</v>
      </c>
      <c r="BA1519" s="362" t="e">
        <f t="array" ref="BA1519">IF($X1519, "", INDEX(方音八音反切資料表, $AE1519, $AJ1519))</f>
        <v>#REF!</v>
      </c>
    </row>
    <row r="1520" spans="2:53">
      <c r="B1520" s="307">
        <f t="shared" si="581"/>
        <v>1513</v>
      </c>
      <c r="C1520" s="404" t="e">
        <f>MID(#REF!, B1520, 1)</f>
        <v>#REF!</v>
      </c>
      <c r="D1520" s="312"/>
      <c r="E1520" s="312"/>
      <c r="F1520" s="296"/>
      <c r="G1520" s="418" t="e">
        <f t="shared" si="582"/>
        <v>#REF!</v>
      </c>
      <c r="H1520" s="269" t="e" cm="1">
        <f t="array" ref="H1520">IF( OR($U1520, NOT($V1520), $X1520), "",  $AF1520 &amp; INDEX(中文數值資料表, $AJ1520, 2) &amp; $AC1520)</f>
        <v>#REF!</v>
      </c>
      <c r="I1520" s="332" t="e">
        <f t="shared" si="583"/>
        <v>#REF!</v>
      </c>
      <c r="J1520" s="333" t="e">
        <f t="shared" si="584"/>
        <v>#REF!</v>
      </c>
      <c r="K1520" s="334" t="e">
        <f t="shared" si="585"/>
        <v>#REF!</v>
      </c>
      <c r="L1520" s="335" t="e">
        <f t="shared" si="586"/>
        <v>#REF!</v>
      </c>
      <c r="M1520" s="270" t="e">
        <f t="shared" ca="1" si="587"/>
        <v>#REF!</v>
      </c>
      <c r="N1520" s="270" t="e">
        <f t="shared" ca="1" si="588"/>
        <v>#REF!</v>
      </c>
      <c r="O1520" s="270" t="e">
        <f t="shared" ca="1" si="589"/>
        <v>#REF!</v>
      </c>
      <c r="P1520" s="270" t="e">
        <f t="shared" ca="1" si="604"/>
        <v>#REF!</v>
      </c>
      <c r="Q1520" s="270" t="e">
        <f t="shared" ca="1" si="604"/>
        <v>#REF!</v>
      </c>
      <c r="R1520" s="271" t="e">
        <f t="shared" ca="1" si="590"/>
        <v>#REF!</v>
      </c>
      <c r="S1520" s="271" t="e">
        <f t="shared" ca="1" si="591"/>
        <v>#REF!</v>
      </c>
      <c r="T1520" s="244"/>
      <c r="U1520" s="272" t="b">
        <f t="shared" si="592"/>
        <v>0</v>
      </c>
      <c r="V1520" s="272" t="e">
        <f t="shared" si="593"/>
        <v>#REF!</v>
      </c>
      <c r="W1520" s="272" t="e">
        <f t="shared" si="601"/>
        <v>#REF!</v>
      </c>
      <c r="X1520" s="272" t="e">
        <f t="shared" si="594"/>
        <v>#REF!</v>
      </c>
      <c r="Y1520" s="272" t="e">
        <f t="shared" si="595"/>
        <v>#REF!</v>
      </c>
      <c r="Z1520" s="298"/>
      <c r="AA1520" s="305" t="e">
        <f t="shared" si="596"/>
        <v>#REF!</v>
      </c>
      <c r="AB1520" s="301" t="e" cm="1">
        <f t="array" ref="AB1520">IF( $AA1520="", "", INDEX(聲母資料表, $AA1520, AB$5))</f>
        <v>#REF!</v>
      </c>
      <c r="AC1520" s="301" t="e" cm="1">
        <f t="array" ref="AC1520">IF( $AA1520="", "", INDEX(聲母資料表, $AA1520, AC$5))</f>
        <v>#REF!</v>
      </c>
      <c r="AD1520" s="305" t="e">
        <f t="shared" si="597"/>
        <v>#REF!</v>
      </c>
      <c r="AE1520" s="301" t="e" cm="1">
        <f t="array" ref="AE1520">IF( $X1520, "", INDEX(韻母資料表, AD1520, AE$5))</f>
        <v>#REF!</v>
      </c>
      <c r="AF1520" s="301" t="e" cm="1">
        <f t="array" ref="AF1520">IF( $X1520, "", INDEX(韻母資料表, AE1520, AF$5))</f>
        <v>#REF!</v>
      </c>
      <c r="AG1520" s="298"/>
      <c r="AH1520" s="301" t="e">
        <f t="array" ref="AH1520">IF( $X1520, "", IF( INDEX(韻母資料表, AD1520, $AH$5) = "入聲", TRUE, FALSE) )</f>
        <v>#REF!</v>
      </c>
      <c r="AI1520" s="302" t="e">
        <f t="shared" si="598"/>
        <v>#REF!</v>
      </c>
      <c r="AJ1520" s="302" t="e">
        <f t="shared" si="603"/>
        <v>#REF!</v>
      </c>
      <c r="AK1520" s="362" t="e">
        <f t="array" ref="AK1520">IF( $X1520, "", INDEX(韻母資料表, $AD1520, $AK$5))</f>
        <v>#REF!</v>
      </c>
      <c r="AL1520" s="362" t="e">
        <f t="array" ref="AL1520">IF($X1520, "", INDEX(白話字韻母八聲調資料表, $AE1520, $AJ1520))</f>
        <v>#REF!</v>
      </c>
      <c r="AM1520" s="298"/>
      <c r="AN1520" s="362" t="e" cm="1">
        <f t="array" ref="AN1520">IF($W1520, "", INDEX(聲母資料表, $AA1520, AN$5))</f>
        <v>#REF!</v>
      </c>
      <c r="AO1520" s="367" t="e" cm="1">
        <f t="array" ref="AO1520">IF($X1520, "", INDEX(韻母資料表, $AD1520, AO$5))</f>
        <v>#REF!</v>
      </c>
      <c r="AP1520" s="362" t="e" cm="1">
        <f t="array" ref="AP1520">IF($X1520, "", INDEX(台羅韻母八聲調資料表, $AE1520, $F1520))</f>
        <v>#REF!</v>
      </c>
      <c r="AQ1520" s="298"/>
      <c r="AR1520" s="302" t="e">
        <f t="array" ref="AR1520">IF($W1520, "", INDEX(聲母資料表, $AA1520, $AR$5))</f>
        <v>#REF!</v>
      </c>
      <c r="AS1520" s="303" t="e">
        <f t="array" ref="AS1520">IF($X1520, "", INDEX(韻母資料表, $AD1520, $AS$5))</f>
        <v>#REF!</v>
      </c>
      <c r="AT1520" s="302" t="e">
        <f t="array" ref="AT1520">IF($X1520, "", INDEX(閩拼韻母八聲調資料表, $AE1520, $AJ1520))</f>
        <v>#REF!</v>
      </c>
      <c r="AV1520" s="301" t="b">
        <f t="shared" si="600"/>
        <v>0</v>
      </c>
      <c r="AW1520" s="301" t="str">
        <f>IF( $AV1520, IFERROR( IF(MATCH( $E1520, 顎音化聲母!$H$9:$H$37, 0), TRUE, FALSE), FALSE), "")</f>
        <v/>
      </c>
      <c r="AX1520" s="301" t="str">
        <f t="array" ref="AX1520">IF( AND($AV1520, $AW1520), INDEX(顎音化聲母資料表, MATCH( $D1520 &amp; $E1520, 顎音化聲母!$L$5:$L$136, 0), 3), "")</f>
        <v/>
      </c>
      <c r="AY1520" s="301" t="e">
        <f t="shared" si="599"/>
        <v>#REF!</v>
      </c>
      <c r="AZ1520" s="362" t="e">
        <f t="array" ref="AZ1520">IF($AY1520="", "", IF( $AX1520&lt;&gt;"", $AX1520,INDEX(聲母資料表, $AY1520, $AZ$5)))</f>
        <v>#REF!</v>
      </c>
      <c r="BA1520" s="362" t="e">
        <f t="array" ref="BA1520">IF($X1520, "", INDEX(方音八音反切資料表, $AE1520, $AJ1520))</f>
        <v>#REF!</v>
      </c>
    </row>
    <row r="1521" spans="2:53">
      <c r="B1521" s="307">
        <f t="shared" si="581"/>
        <v>1514</v>
      </c>
      <c r="C1521" s="404" t="e">
        <f>MID(#REF!, B1521, 1)</f>
        <v>#REF!</v>
      </c>
      <c r="D1521" s="312"/>
      <c r="E1521" s="312"/>
      <c r="F1521" s="296"/>
      <c r="G1521" s="418" t="e">
        <f t="shared" si="582"/>
        <v>#REF!</v>
      </c>
      <c r="H1521" s="269" t="e" cm="1">
        <f t="array" ref="H1521">IF( OR($U1521, NOT($V1521), $X1521), "",  $AF1521 &amp; INDEX(中文數值資料表, $AJ1521, 2) &amp; $AC1521)</f>
        <v>#REF!</v>
      </c>
      <c r="I1521" s="332" t="e">
        <f t="shared" si="583"/>
        <v>#REF!</v>
      </c>
      <c r="J1521" s="333" t="e">
        <f t="shared" si="584"/>
        <v>#REF!</v>
      </c>
      <c r="K1521" s="334" t="e">
        <f t="shared" si="585"/>
        <v>#REF!</v>
      </c>
      <c r="L1521" s="335" t="e">
        <f t="shared" si="586"/>
        <v>#REF!</v>
      </c>
      <c r="M1521" s="270" t="e">
        <f t="shared" ca="1" si="587"/>
        <v>#REF!</v>
      </c>
      <c r="N1521" s="270" t="e">
        <f t="shared" ca="1" si="588"/>
        <v>#REF!</v>
      </c>
      <c r="O1521" s="270" t="e">
        <f t="shared" ca="1" si="589"/>
        <v>#REF!</v>
      </c>
      <c r="P1521" s="270" t="e">
        <f t="shared" ca="1" si="604"/>
        <v>#REF!</v>
      </c>
      <c r="Q1521" s="270" t="e">
        <f t="shared" ca="1" si="604"/>
        <v>#REF!</v>
      </c>
      <c r="R1521" s="271" t="e">
        <f t="shared" ca="1" si="590"/>
        <v>#REF!</v>
      </c>
      <c r="S1521" s="271" t="e">
        <f t="shared" ca="1" si="591"/>
        <v>#REF!</v>
      </c>
      <c r="T1521" s="244"/>
      <c r="U1521" s="272" t="b">
        <f t="shared" si="592"/>
        <v>0</v>
      </c>
      <c r="V1521" s="272" t="e">
        <f t="shared" si="593"/>
        <v>#REF!</v>
      </c>
      <c r="W1521" s="272" t="e">
        <f t="shared" si="601"/>
        <v>#REF!</v>
      </c>
      <c r="X1521" s="272" t="e">
        <f t="shared" si="594"/>
        <v>#REF!</v>
      </c>
      <c r="Y1521" s="272" t="e">
        <f t="shared" si="595"/>
        <v>#REF!</v>
      </c>
      <c r="Z1521" s="298"/>
      <c r="AA1521" s="305" t="e">
        <f t="shared" si="596"/>
        <v>#REF!</v>
      </c>
      <c r="AB1521" s="301" t="e" cm="1">
        <f t="array" ref="AB1521">IF( $AA1521="", "", INDEX(聲母資料表, $AA1521, AB$5))</f>
        <v>#REF!</v>
      </c>
      <c r="AC1521" s="301" t="e" cm="1">
        <f t="array" ref="AC1521">IF( $AA1521="", "", INDEX(聲母資料表, $AA1521, AC$5))</f>
        <v>#REF!</v>
      </c>
      <c r="AD1521" s="305" t="e">
        <f t="shared" si="597"/>
        <v>#REF!</v>
      </c>
      <c r="AE1521" s="301" t="e" cm="1">
        <f t="array" ref="AE1521">IF( $X1521, "", INDEX(韻母資料表, AD1521, AE$5))</f>
        <v>#REF!</v>
      </c>
      <c r="AF1521" s="301" t="e" cm="1">
        <f t="array" ref="AF1521">IF( $X1521, "", INDEX(韻母資料表, AE1521, AF$5))</f>
        <v>#REF!</v>
      </c>
      <c r="AG1521" s="298"/>
      <c r="AH1521" s="301" t="e">
        <f t="array" ref="AH1521">IF( $X1521, "", IF( INDEX(韻母資料表, AD1521, $AH$5) = "入聲", TRUE, FALSE) )</f>
        <v>#REF!</v>
      </c>
      <c r="AI1521" s="302" t="e">
        <f t="shared" si="598"/>
        <v>#REF!</v>
      </c>
      <c r="AJ1521" s="302" t="e">
        <f t="shared" si="603"/>
        <v>#REF!</v>
      </c>
      <c r="AK1521" s="362" t="e">
        <f t="array" ref="AK1521">IF( $X1521, "", INDEX(韻母資料表, $AD1521, $AK$5))</f>
        <v>#REF!</v>
      </c>
      <c r="AL1521" s="362" t="e">
        <f t="array" ref="AL1521">IF($X1521, "", INDEX(白話字韻母八聲調資料表, $AE1521, $AJ1521))</f>
        <v>#REF!</v>
      </c>
      <c r="AM1521" s="298"/>
      <c r="AN1521" s="362" t="e" cm="1">
        <f t="array" ref="AN1521">IF($W1521, "", INDEX(聲母資料表, $AA1521, AN$5))</f>
        <v>#REF!</v>
      </c>
      <c r="AO1521" s="367" t="e" cm="1">
        <f t="array" ref="AO1521">IF($X1521, "", INDEX(韻母資料表, $AD1521, AO$5))</f>
        <v>#REF!</v>
      </c>
      <c r="AP1521" s="362" t="e" cm="1">
        <f t="array" ref="AP1521">IF($X1521, "", INDEX(台羅韻母八聲調資料表, $AE1521, $F1521))</f>
        <v>#REF!</v>
      </c>
      <c r="AQ1521" s="298"/>
      <c r="AR1521" s="302" t="e">
        <f t="array" ref="AR1521">IF($W1521, "", INDEX(聲母資料表, $AA1521, $AR$5))</f>
        <v>#REF!</v>
      </c>
      <c r="AS1521" s="303" t="e">
        <f t="array" ref="AS1521">IF($X1521, "", INDEX(韻母資料表, $AD1521, $AS$5))</f>
        <v>#REF!</v>
      </c>
      <c r="AT1521" s="302" t="e">
        <f t="array" ref="AT1521">IF($X1521, "", INDEX(閩拼韻母八聲調資料表, $AE1521, $AJ1521))</f>
        <v>#REF!</v>
      </c>
      <c r="AV1521" s="301" t="b">
        <f t="shared" si="600"/>
        <v>0</v>
      </c>
      <c r="AW1521" s="301" t="str">
        <f>IF( $AV1521, IFERROR( IF(MATCH( $E1521, 顎音化聲母!$H$9:$H$37, 0), TRUE, FALSE), FALSE), "")</f>
        <v/>
      </c>
      <c r="AX1521" s="301" t="str">
        <f t="array" ref="AX1521">IF( AND($AV1521, $AW1521), INDEX(顎音化聲母資料表, MATCH( $D1521 &amp; $E1521, 顎音化聲母!$L$5:$L$136, 0), 3), "")</f>
        <v/>
      </c>
      <c r="AY1521" s="301" t="e">
        <f t="shared" si="599"/>
        <v>#REF!</v>
      </c>
      <c r="AZ1521" s="362" t="e">
        <f t="array" ref="AZ1521">IF($AY1521="", "", IF( $AX1521&lt;&gt;"", $AX1521,INDEX(聲母資料表, $AY1521, $AZ$5)))</f>
        <v>#REF!</v>
      </c>
      <c r="BA1521" s="362" t="e">
        <f t="array" ref="BA1521">IF($X1521, "", INDEX(方音八音反切資料表, $AE1521, $AJ1521))</f>
        <v>#REF!</v>
      </c>
    </row>
    <row r="1522" spans="2:53">
      <c r="B1522" s="307">
        <f t="shared" si="581"/>
        <v>1515</v>
      </c>
      <c r="C1522" s="404" t="e">
        <f>MID(#REF!, B1522, 1)</f>
        <v>#REF!</v>
      </c>
      <c r="D1522" s="312"/>
      <c r="E1522" s="312"/>
      <c r="F1522" s="296"/>
      <c r="G1522" s="418" t="e">
        <f t="shared" si="582"/>
        <v>#REF!</v>
      </c>
      <c r="H1522" s="269" t="e" cm="1">
        <f t="array" ref="H1522">IF( OR($U1522, NOT($V1522), $X1522), "",  $AF1522 &amp; INDEX(中文數值資料表, $AJ1522, 2) &amp; $AC1522)</f>
        <v>#REF!</v>
      </c>
      <c r="I1522" s="332" t="e">
        <f t="shared" si="583"/>
        <v>#REF!</v>
      </c>
      <c r="J1522" s="333" t="e">
        <f t="shared" si="584"/>
        <v>#REF!</v>
      </c>
      <c r="K1522" s="334" t="e">
        <f t="shared" si="585"/>
        <v>#REF!</v>
      </c>
      <c r="L1522" s="335" t="e">
        <f t="shared" si="586"/>
        <v>#REF!</v>
      </c>
      <c r="M1522" s="270" t="e">
        <f t="shared" ca="1" si="587"/>
        <v>#REF!</v>
      </c>
      <c r="N1522" s="270" t="e">
        <f t="shared" ca="1" si="588"/>
        <v>#REF!</v>
      </c>
      <c r="O1522" s="270" t="e">
        <f t="shared" ca="1" si="589"/>
        <v>#REF!</v>
      </c>
      <c r="P1522" s="270" t="e">
        <f t="shared" ca="1" si="604"/>
        <v>#REF!</v>
      </c>
      <c r="Q1522" s="270" t="e">
        <f t="shared" ca="1" si="604"/>
        <v>#REF!</v>
      </c>
      <c r="R1522" s="271" t="e">
        <f t="shared" ca="1" si="590"/>
        <v>#REF!</v>
      </c>
      <c r="S1522" s="271" t="e">
        <f t="shared" ca="1" si="591"/>
        <v>#REF!</v>
      </c>
      <c r="T1522" s="244"/>
      <c r="U1522" s="272" t="b">
        <f t="shared" si="592"/>
        <v>0</v>
      </c>
      <c r="V1522" s="272" t="e">
        <f t="shared" si="593"/>
        <v>#REF!</v>
      </c>
      <c r="W1522" s="272" t="e">
        <f t="shared" si="601"/>
        <v>#REF!</v>
      </c>
      <c r="X1522" s="272" t="e">
        <f t="shared" si="594"/>
        <v>#REF!</v>
      </c>
      <c r="Y1522" s="272" t="e">
        <f t="shared" si="595"/>
        <v>#REF!</v>
      </c>
      <c r="Z1522" s="298"/>
      <c r="AA1522" s="305" t="e">
        <f t="shared" si="596"/>
        <v>#REF!</v>
      </c>
      <c r="AB1522" s="301" t="e" cm="1">
        <f t="array" ref="AB1522">IF( $AA1522="", "", INDEX(聲母資料表, $AA1522, AB$5))</f>
        <v>#REF!</v>
      </c>
      <c r="AC1522" s="301" t="e" cm="1">
        <f t="array" ref="AC1522">IF( $AA1522="", "", INDEX(聲母資料表, $AA1522, AC$5))</f>
        <v>#REF!</v>
      </c>
      <c r="AD1522" s="305" t="e">
        <f t="shared" si="597"/>
        <v>#REF!</v>
      </c>
      <c r="AE1522" s="301" t="e" cm="1">
        <f t="array" ref="AE1522">IF( $X1522, "", INDEX(韻母資料表, AD1522, AE$5))</f>
        <v>#REF!</v>
      </c>
      <c r="AF1522" s="301" t="e" cm="1">
        <f t="array" ref="AF1522">IF( $X1522, "", INDEX(韻母資料表, AE1522, AF$5))</f>
        <v>#REF!</v>
      </c>
      <c r="AG1522" s="298"/>
      <c r="AH1522" s="301" t="e">
        <f t="array" ref="AH1522">IF( $X1522, "", IF( INDEX(韻母資料表, AD1522, $AH$5) = "入聲", TRUE, FALSE) )</f>
        <v>#REF!</v>
      </c>
      <c r="AI1522" s="302" t="e">
        <f t="shared" si="598"/>
        <v>#REF!</v>
      </c>
      <c r="AJ1522" s="302" t="e">
        <f t="shared" si="603"/>
        <v>#REF!</v>
      </c>
      <c r="AK1522" s="362" t="e">
        <f t="array" ref="AK1522">IF( $X1522, "", INDEX(韻母資料表, $AD1522, $AK$5))</f>
        <v>#REF!</v>
      </c>
      <c r="AL1522" s="362" t="e">
        <f t="array" ref="AL1522">IF($X1522, "", INDEX(白話字韻母八聲調資料表, $AE1522, $AJ1522))</f>
        <v>#REF!</v>
      </c>
      <c r="AM1522" s="298"/>
      <c r="AN1522" s="362" t="e" cm="1">
        <f t="array" ref="AN1522">IF($W1522, "", INDEX(聲母資料表, $AA1522, AN$5))</f>
        <v>#REF!</v>
      </c>
      <c r="AO1522" s="367" t="e" cm="1">
        <f t="array" ref="AO1522">IF($X1522, "", INDEX(韻母資料表, $AD1522, AO$5))</f>
        <v>#REF!</v>
      </c>
      <c r="AP1522" s="362" t="e" cm="1">
        <f t="array" ref="AP1522">IF($X1522, "", INDEX(台羅韻母八聲調資料表, $AE1522, $F1522))</f>
        <v>#REF!</v>
      </c>
      <c r="AQ1522" s="298"/>
      <c r="AR1522" s="302" t="e">
        <f t="array" ref="AR1522">IF($W1522, "", INDEX(聲母資料表, $AA1522, $AR$5))</f>
        <v>#REF!</v>
      </c>
      <c r="AS1522" s="303" t="e">
        <f t="array" ref="AS1522">IF($X1522, "", INDEX(韻母資料表, $AD1522, $AS$5))</f>
        <v>#REF!</v>
      </c>
      <c r="AT1522" s="302" t="e">
        <f t="array" ref="AT1522">IF($X1522, "", INDEX(閩拼韻母八聲調資料表, $AE1522, $AJ1522))</f>
        <v>#REF!</v>
      </c>
      <c r="AV1522" s="301" t="b">
        <f t="shared" si="600"/>
        <v>0</v>
      </c>
      <c r="AW1522" s="301" t="str">
        <f>IF( $AV1522, IFERROR( IF(MATCH( $E1522, 顎音化聲母!$H$9:$H$37, 0), TRUE, FALSE), FALSE), "")</f>
        <v/>
      </c>
      <c r="AX1522" s="301" t="str">
        <f t="array" ref="AX1522">IF( AND($AV1522, $AW1522), INDEX(顎音化聲母資料表, MATCH( $D1522 &amp; $E1522, 顎音化聲母!$L$5:$L$136, 0), 3), "")</f>
        <v/>
      </c>
      <c r="AY1522" s="301" t="e">
        <f t="shared" si="599"/>
        <v>#REF!</v>
      </c>
      <c r="AZ1522" s="362" t="e">
        <f t="array" ref="AZ1522">IF($AY1522="", "", IF( $AX1522&lt;&gt;"", $AX1522,INDEX(聲母資料表, $AY1522, $AZ$5)))</f>
        <v>#REF!</v>
      </c>
      <c r="BA1522" s="362" t="e">
        <f t="array" ref="BA1522">IF($X1522, "", INDEX(方音八音反切資料表, $AE1522, $AJ1522))</f>
        <v>#REF!</v>
      </c>
    </row>
    <row r="1523" spans="2:53">
      <c r="B1523" s="307">
        <f t="shared" si="581"/>
        <v>1516</v>
      </c>
      <c r="C1523" s="404" t="e">
        <f>MID(#REF!, B1523, 1)</f>
        <v>#REF!</v>
      </c>
      <c r="D1523" s="312"/>
      <c r="E1523" s="312"/>
      <c r="F1523" s="296"/>
      <c r="G1523" s="418" t="e">
        <f t="shared" si="582"/>
        <v>#REF!</v>
      </c>
      <c r="H1523" s="269" t="e" cm="1">
        <f t="array" ref="H1523">IF( OR($U1523, NOT($V1523), $X1523), "",  $AF1523 &amp; INDEX(中文數值資料表, $AJ1523, 2) &amp; $AC1523)</f>
        <v>#REF!</v>
      </c>
      <c r="I1523" s="332" t="e">
        <f t="shared" si="583"/>
        <v>#REF!</v>
      </c>
      <c r="J1523" s="333" t="e">
        <f t="shared" si="584"/>
        <v>#REF!</v>
      </c>
      <c r="K1523" s="334" t="e">
        <f t="shared" si="585"/>
        <v>#REF!</v>
      </c>
      <c r="L1523" s="335" t="e">
        <f t="shared" si="586"/>
        <v>#REF!</v>
      </c>
      <c r="M1523" s="270" t="e">
        <f t="shared" ca="1" si="587"/>
        <v>#REF!</v>
      </c>
      <c r="N1523" s="270" t="e">
        <f t="shared" ca="1" si="588"/>
        <v>#REF!</v>
      </c>
      <c r="O1523" s="270" t="e">
        <f t="shared" ca="1" si="589"/>
        <v>#REF!</v>
      </c>
      <c r="P1523" s="270" t="e">
        <f t="shared" ca="1" si="604"/>
        <v>#REF!</v>
      </c>
      <c r="Q1523" s="270" t="e">
        <f t="shared" ca="1" si="604"/>
        <v>#REF!</v>
      </c>
      <c r="R1523" s="271" t="e">
        <f t="shared" ca="1" si="590"/>
        <v>#REF!</v>
      </c>
      <c r="S1523" s="271" t="e">
        <f t="shared" ca="1" si="591"/>
        <v>#REF!</v>
      </c>
      <c r="T1523" s="244"/>
      <c r="U1523" s="272" t="b">
        <f t="shared" si="592"/>
        <v>0</v>
      </c>
      <c r="V1523" s="272" t="e">
        <f t="shared" si="593"/>
        <v>#REF!</v>
      </c>
      <c r="W1523" s="272" t="e">
        <f t="shared" si="601"/>
        <v>#REF!</v>
      </c>
      <c r="X1523" s="272" t="e">
        <f t="shared" si="594"/>
        <v>#REF!</v>
      </c>
      <c r="Y1523" s="272" t="e">
        <f t="shared" si="595"/>
        <v>#REF!</v>
      </c>
      <c r="Z1523" s="298"/>
      <c r="AA1523" s="305" t="e">
        <f t="shared" si="596"/>
        <v>#REF!</v>
      </c>
      <c r="AB1523" s="301" t="e" cm="1">
        <f t="array" ref="AB1523">IF( $AA1523="", "", INDEX(聲母資料表, $AA1523, AB$5))</f>
        <v>#REF!</v>
      </c>
      <c r="AC1523" s="301" t="e" cm="1">
        <f t="array" ref="AC1523">IF( $AA1523="", "", INDEX(聲母資料表, $AA1523, AC$5))</f>
        <v>#REF!</v>
      </c>
      <c r="AD1523" s="305" t="e">
        <f t="shared" si="597"/>
        <v>#REF!</v>
      </c>
      <c r="AE1523" s="301" t="e" cm="1">
        <f t="array" ref="AE1523">IF( $X1523, "", INDEX(韻母資料表, AD1523, AE$5))</f>
        <v>#REF!</v>
      </c>
      <c r="AF1523" s="301" t="e" cm="1">
        <f t="array" ref="AF1523">IF( $X1523, "", INDEX(韻母資料表, AE1523, AF$5))</f>
        <v>#REF!</v>
      </c>
      <c r="AG1523" s="298"/>
      <c r="AH1523" s="301" t="e">
        <f t="array" ref="AH1523">IF( $X1523, "", IF( INDEX(韻母資料表, AD1523, $AH$5) = "入聲", TRUE, FALSE) )</f>
        <v>#REF!</v>
      </c>
      <c r="AI1523" s="302" t="e">
        <f t="shared" si="598"/>
        <v>#REF!</v>
      </c>
      <c r="AJ1523" s="302" t="e">
        <f t="shared" si="603"/>
        <v>#REF!</v>
      </c>
      <c r="AK1523" s="362" t="e">
        <f t="array" ref="AK1523">IF( $X1523, "", INDEX(韻母資料表, $AD1523, $AK$5))</f>
        <v>#REF!</v>
      </c>
      <c r="AL1523" s="362" t="e">
        <f t="array" ref="AL1523">IF($X1523, "", INDEX(白話字韻母八聲調資料表, $AE1523, $AJ1523))</f>
        <v>#REF!</v>
      </c>
      <c r="AM1523" s="298"/>
      <c r="AN1523" s="362" t="e" cm="1">
        <f t="array" ref="AN1523">IF($W1523, "", INDEX(聲母資料表, $AA1523, AN$5))</f>
        <v>#REF!</v>
      </c>
      <c r="AO1523" s="367" t="e" cm="1">
        <f t="array" ref="AO1523">IF($X1523, "", INDEX(韻母資料表, $AD1523, AO$5))</f>
        <v>#REF!</v>
      </c>
      <c r="AP1523" s="362" t="e" cm="1">
        <f t="array" ref="AP1523">IF($X1523, "", INDEX(台羅韻母八聲調資料表, $AE1523, $F1523))</f>
        <v>#REF!</v>
      </c>
      <c r="AQ1523" s="298"/>
      <c r="AR1523" s="302" t="e">
        <f t="array" ref="AR1523">IF($W1523, "", INDEX(聲母資料表, $AA1523, $AR$5))</f>
        <v>#REF!</v>
      </c>
      <c r="AS1523" s="303" t="e">
        <f t="array" ref="AS1523">IF($X1523, "", INDEX(韻母資料表, $AD1523, $AS$5))</f>
        <v>#REF!</v>
      </c>
      <c r="AT1523" s="302" t="e">
        <f t="array" ref="AT1523">IF($X1523, "", INDEX(閩拼韻母八聲調資料表, $AE1523, $AJ1523))</f>
        <v>#REF!</v>
      </c>
      <c r="AV1523" s="301" t="b">
        <f t="shared" si="600"/>
        <v>0</v>
      </c>
      <c r="AW1523" s="301" t="str">
        <f>IF( $AV1523, IFERROR( IF(MATCH( $E1523, 顎音化聲母!$H$9:$H$37, 0), TRUE, FALSE), FALSE), "")</f>
        <v/>
      </c>
      <c r="AX1523" s="301" t="str">
        <f t="array" ref="AX1523">IF( AND($AV1523, $AW1523), INDEX(顎音化聲母資料表, MATCH( $D1523 &amp; $E1523, 顎音化聲母!$L$5:$L$136, 0), 3), "")</f>
        <v/>
      </c>
      <c r="AY1523" s="301" t="e">
        <f t="shared" si="599"/>
        <v>#REF!</v>
      </c>
      <c r="AZ1523" s="362" t="e">
        <f t="array" ref="AZ1523">IF($AY1523="", "", IF( $AX1523&lt;&gt;"", $AX1523,INDEX(聲母資料表, $AY1523, $AZ$5)))</f>
        <v>#REF!</v>
      </c>
      <c r="BA1523" s="362" t="e">
        <f t="array" ref="BA1523">IF($X1523, "", INDEX(方音八音反切資料表, $AE1523, $AJ1523))</f>
        <v>#REF!</v>
      </c>
    </row>
    <row r="1524" spans="2:53">
      <c r="B1524" s="307">
        <f t="shared" si="581"/>
        <v>1517</v>
      </c>
      <c r="C1524" s="404" t="e">
        <f>MID(#REF!, B1524, 1)</f>
        <v>#REF!</v>
      </c>
      <c r="D1524" s="312"/>
      <c r="E1524" s="312"/>
      <c r="F1524" s="296"/>
      <c r="G1524" s="418" t="e">
        <f t="shared" si="582"/>
        <v>#REF!</v>
      </c>
      <c r="H1524" s="269" t="e" cm="1">
        <f t="array" ref="H1524">IF( OR($U1524, NOT($V1524), $X1524), "",  $AF1524 &amp; INDEX(中文數值資料表, $AJ1524, 2) &amp; $AC1524)</f>
        <v>#REF!</v>
      </c>
      <c r="I1524" s="332" t="e">
        <f t="shared" si="583"/>
        <v>#REF!</v>
      </c>
      <c r="J1524" s="333" t="e">
        <f t="shared" si="584"/>
        <v>#REF!</v>
      </c>
      <c r="K1524" s="334" t="e">
        <f t="shared" si="585"/>
        <v>#REF!</v>
      </c>
      <c r="L1524" s="335" t="e">
        <f t="shared" si="586"/>
        <v>#REF!</v>
      </c>
      <c r="M1524" s="270" t="e">
        <f t="shared" ca="1" si="587"/>
        <v>#REF!</v>
      </c>
      <c r="N1524" s="270" t="e">
        <f t="shared" ca="1" si="588"/>
        <v>#REF!</v>
      </c>
      <c r="O1524" s="270" t="e">
        <f t="shared" ca="1" si="589"/>
        <v>#REF!</v>
      </c>
      <c r="P1524" s="270" t="e">
        <f t="shared" ca="1" si="604"/>
        <v>#REF!</v>
      </c>
      <c r="Q1524" s="270" t="e">
        <f t="shared" ca="1" si="604"/>
        <v>#REF!</v>
      </c>
      <c r="R1524" s="271" t="e">
        <f t="shared" ca="1" si="590"/>
        <v>#REF!</v>
      </c>
      <c r="S1524" s="271" t="e">
        <f t="shared" ca="1" si="591"/>
        <v>#REF!</v>
      </c>
      <c r="T1524" s="244"/>
      <c r="U1524" s="272" t="b">
        <f t="shared" si="592"/>
        <v>0</v>
      </c>
      <c r="V1524" s="272" t="e">
        <f t="shared" si="593"/>
        <v>#REF!</v>
      </c>
      <c r="W1524" s="272" t="e">
        <f t="shared" si="601"/>
        <v>#REF!</v>
      </c>
      <c r="X1524" s="272" t="e">
        <f t="shared" si="594"/>
        <v>#REF!</v>
      </c>
      <c r="Y1524" s="272" t="e">
        <f t="shared" si="595"/>
        <v>#REF!</v>
      </c>
      <c r="Z1524" s="298"/>
      <c r="AA1524" s="305" t="e">
        <f t="shared" si="596"/>
        <v>#REF!</v>
      </c>
      <c r="AB1524" s="301" t="e" cm="1">
        <f t="array" ref="AB1524">IF( $AA1524="", "", INDEX(聲母資料表, $AA1524, AB$5))</f>
        <v>#REF!</v>
      </c>
      <c r="AC1524" s="301" t="e" cm="1">
        <f t="array" ref="AC1524">IF( $AA1524="", "", INDEX(聲母資料表, $AA1524, AC$5))</f>
        <v>#REF!</v>
      </c>
      <c r="AD1524" s="305" t="e">
        <f t="shared" si="597"/>
        <v>#REF!</v>
      </c>
      <c r="AE1524" s="301" t="e" cm="1">
        <f t="array" ref="AE1524">IF( $X1524, "", INDEX(韻母資料表, AD1524, AE$5))</f>
        <v>#REF!</v>
      </c>
      <c r="AF1524" s="301" t="e" cm="1">
        <f t="array" ref="AF1524">IF( $X1524, "", INDEX(韻母資料表, AE1524, AF$5))</f>
        <v>#REF!</v>
      </c>
      <c r="AG1524" s="298"/>
      <c r="AH1524" s="301" t="e">
        <f t="array" ref="AH1524">IF( $X1524, "", IF( INDEX(韻母資料表, AD1524, $AH$5) = "入聲", TRUE, FALSE) )</f>
        <v>#REF!</v>
      </c>
      <c r="AI1524" s="302" t="e">
        <f t="shared" si="598"/>
        <v>#REF!</v>
      </c>
      <c r="AJ1524" s="302" t="e">
        <f t="shared" si="603"/>
        <v>#REF!</v>
      </c>
      <c r="AK1524" s="362" t="e">
        <f t="array" ref="AK1524">IF( $X1524, "", INDEX(韻母資料表, $AD1524, $AK$5))</f>
        <v>#REF!</v>
      </c>
      <c r="AL1524" s="362" t="e">
        <f t="array" ref="AL1524">IF($X1524, "", INDEX(白話字韻母八聲調資料表, $AE1524, $AJ1524))</f>
        <v>#REF!</v>
      </c>
      <c r="AM1524" s="298"/>
      <c r="AN1524" s="362" t="e" cm="1">
        <f t="array" ref="AN1524">IF($W1524, "", INDEX(聲母資料表, $AA1524, AN$5))</f>
        <v>#REF!</v>
      </c>
      <c r="AO1524" s="367" t="e" cm="1">
        <f t="array" ref="AO1524">IF($X1524, "", INDEX(韻母資料表, $AD1524, AO$5))</f>
        <v>#REF!</v>
      </c>
      <c r="AP1524" s="362" t="e" cm="1">
        <f t="array" ref="AP1524">IF($X1524, "", INDEX(台羅韻母八聲調資料表, $AE1524, $F1524))</f>
        <v>#REF!</v>
      </c>
      <c r="AQ1524" s="298"/>
      <c r="AR1524" s="302" t="e">
        <f t="array" ref="AR1524">IF($W1524, "", INDEX(聲母資料表, $AA1524, $AR$5))</f>
        <v>#REF!</v>
      </c>
      <c r="AS1524" s="303" t="e">
        <f t="array" ref="AS1524">IF($X1524, "", INDEX(韻母資料表, $AD1524, $AS$5))</f>
        <v>#REF!</v>
      </c>
      <c r="AT1524" s="302" t="e">
        <f t="array" ref="AT1524">IF($X1524, "", INDEX(閩拼韻母八聲調資料表, $AE1524, $AJ1524))</f>
        <v>#REF!</v>
      </c>
      <c r="AV1524" s="301" t="b">
        <f t="shared" si="600"/>
        <v>0</v>
      </c>
      <c r="AW1524" s="301" t="str">
        <f>IF( $AV1524, IFERROR( IF(MATCH( $E1524, 顎音化聲母!$H$9:$H$37, 0), TRUE, FALSE), FALSE), "")</f>
        <v/>
      </c>
      <c r="AX1524" s="301" t="str">
        <f t="array" ref="AX1524">IF( AND($AV1524, $AW1524), INDEX(顎音化聲母資料表, MATCH( $D1524 &amp; $E1524, 顎音化聲母!$L$5:$L$136, 0), 3), "")</f>
        <v/>
      </c>
      <c r="AY1524" s="301" t="e">
        <f t="shared" si="599"/>
        <v>#REF!</v>
      </c>
      <c r="AZ1524" s="362" t="e">
        <f t="array" ref="AZ1524">IF($AY1524="", "", IF( $AX1524&lt;&gt;"", $AX1524,INDEX(聲母資料表, $AY1524, $AZ$5)))</f>
        <v>#REF!</v>
      </c>
      <c r="BA1524" s="362" t="e">
        <f t="array" ref="BA1524">IF($X1524, "", INDEX(方音八音反切資料表, $AE1524, $AJ1524))</f>
        <v>#REF!</v>
      </c>
    </row>
    <row r="1525" spans="2:53">
      <c r="B1525" s="307">
        <f t="shared" si="581"/>
        <v>1518</v>
      </c>
      <c r="C1525" s="404" t="e">
        <f>MID(#REF!, B1525, 1)</f>
        <v>#REF!</v>
      </c>
      <c r="D1525" s="312"/>
      <c r="E1525" s="312"/>
      <c r="F1525" s="296"/>
      <c r="G1525" s="418" t="e">
        <f t="shared" si="582"/>
        <v>#REF!</v>
      </c>
      <c r="H1525" s="269" t="e" cm="1">
        <f t="array" ref="H1525">IF( OR($U1525, NOT($V1525), $X1525), "",  $AF1525 &amp; INDEX(中文數值資料表, $AJ1525, 2) &amp; $AC1525)</f>
        <v>#REF!</v>
      </c>
      <c r="I1525" s="332" t="e">
        <f t="shared" si="583"/>
        <v>#REF!</v>
      </c>
      <c r="J1525" s="333" t="e">
        <f t="shared" si="584"/>
        <v>#REF!</v>
      </c>
      <c r="K1525" s="334" t="e">
        <f t="shared" si="585"/>
        <v>#REF!</v>
      </c>
      <c r="L1525" s="335" t="e">
        <f t="shared" si="586"/>
        <v>#REF!</v>
      </c>
      <c r="M1525" s="270" t="e">
        <f t="shared" ca="1" si="587"/>
        <v>#REF!</v>
      </c>
      <c r="N1525" s="270" t="e">
        <f t="shared" ca="1" si="588"/>
        <v>#REF!</v>
      </c>
      <c r="O1525" s="270" t="e">
        <f t="shared" ca="1" si="589"/>
        <v>#REF!</v>
      </c>
      <c r="P1525" s="270" t="e">
        <f t="shared" ca="1" si="604"/>
        <v>#REF!</v>
      </c>
      <c r="Q1525" s="270" t="e">
        <f t="shared" ca="1" si="604"/>
        <v>#REF!</v>
      </c>
      <c r="R1525" s="271" t="e">
        <f t="shared" ca="1" si="590"/>
        <v>#REF!</v>
      </c>
      <c r="S1525" s="271" t="e">
        <f t="shared" ca="1" si="591"/>
        <v>#REF!</v>
      </c>
      <c r="T1525" s="244"/>
      <c r="U1525" s="272" t="b">
        <f t="shared" si="592"/>
        <v>0</v>
      </c>
      <c r="V1525" s="272" t="e">
        <f t="shared" si="593"/>
        <v>#REF!</v>
      </c>
      <c r="W1525" s="272" t="e">
        <f t="shared" si="601"/>
        <v>#REF!</v>
      </c>
      <c r="X1525" s="272" t="e">
        <f t="shared" si="594"/>
        <v>#REF!</v>
      </c>
      <c r="Y1525" s="272" t="e">
        <f t="shared" si="595"/>
        <v>#REF!</v>
      </c>
      <c r="Z1525" s="298"/>
      <c r="AA1525" s="305" t="e">
        <f t="shared" si="596"/>
        <v>#REF!</v>
      </c>
      <c r="AB1525" s="301" t="e" cm="1">
        <f t="array" ref="AB1525">IF( $AA1525="", "", INDEX(聲母資料表, $AA1525, AB$5))</f>
        <v>#REF!</v>
      </c>
      <c r="AC1525" s="301" t="e" cm="1">
        <f t="array" ref="AC1525">IF( $AA1525="", "", INDEX(聲母資料表, $AA1525, AC$5))</f>
        <v>#REF!</v>
      </c>
      <c r="AD1525" s="305" t="e">
        <f t="shared" si="597"/>
        <v>#REF!</v>
      </c>
      <c r="AE1525" s="301" t="e" cm="1">
        <f t="array" ref="AE1525">IF( $X1525, "", INDEX(韻母資料表, AD1525, AE$5))</f>
        <v>#REF!</v>
      </c>
      <c r="AF1525" s="301" t="e" cm="1">
        <f t="array" ref="AF1525">IF( $X1525, "", INDEX(韻母資料表, AE1525, AF$5))</f>
        <v>#REF!</v>
      </c>
      <c r="AG1525" s="298"/>
      <c r="AH1525" s="301" t="e">
        <f t="array" ref="AH1525">IF( $X1525, "", IF( INDEX(韻母資料表, AD1525, $AH$5) = "入聲", TRUE, FALSE) )</f>
        <v>#REF!</v>
      </c>
      <c r="AI1525" s="302" t="e">
        <f t="shared" si="598"/>
        <v>#REF!</v>
      </c>
      <c r="AJ1525" s="302" t="e">
        <f t="shared" si="603"/>
        <v>#REF!</v>
      </c>
      <c r="AK1525" s="362" t="e">
        <f t="array" ref="AK1525">IF( $X1525, "", INDEX(韻母資料表, $AD1525, $AK$5))</f>
        <v>#REF!</v>
      </c>
      <c r="AL1525" s="362" t="e">
        <f t="array" ref="AL1525">IF($X1525, "", INDEX(白話字韻母八聲調資料表, $AE1525, $AJ1525))</f>
        <v>#REF!</v>
      </c>
      <c r="AM1525" s="298"/>
      <c r="AN1525" s="362" t="e" cm="1">
        <f t="array" ref="AN1525">IF($W1525, "", INDEX(聲母資料表, $AA1525, AN$5))</f>
        <v>#REF!</v>
      </c>
      <c r="AO1525" s="367" t="e" cm="1">
        <f t="array" ref="AO1525">IF($X1525, "", INDEX(韻母資料表, $AD1525, AO$5))</f>
        <v>#REF!</v>
      </c>
      <c r="AP1525" s="362" t="e" cm="1">
        <f t="array" ref="AP1525">IF($X1525, "", INDEX(台羅韻母八聲調資料表, $AE1525, $F1525))</f>
        <v>#REF!</v>
      </c>
      <c r="AQ1525" s="298"/>
      <c r="AR1525" s="302" t="e">
        <f t="array" ref="AR1525">IF($W1525, "", INDEX(聲母資料表, $AA1525, $AR$5))</f>
        <v>#REF!</v>
      </c>
      <c r="AS1525" s="303" t="e">
        <f t="array" ref="AS1525">IF($X1525, "", INDEX(韻母資料表, $AD1525, $AS$5))</f>
        <v>#REF!</v>
      </c>
      <c r="AT1525" s="302" t="e">
        <f t="array" ref="AT1525">IF($X1525, "", INDEX(閩拼韻母八聲調資料表, $AE1525, $AJ1525))</f>
        <v>#REF!</v>
      </c>
      <c r="AV1525" s="301" t="b">
        <f t="shared" si="600"/>
        <v>0</v>
      </c>
      <c r="AW1525" s="301" t="str">
        <f>IF( $AV1525, IFERROR( IF(MATCH( $E1525, 顎音化聲母!$H$9:$H$37, 0), TRUE, FALSE), FALSE), "")</f>
        <v/>
      </c>
      <c r="AX1525" s="301" t="str">
        <f t="array" ref="AX1525">IF( AND($AV1525, $AW1525), INDEX(顎音化聲母資料表, MATCH( $D1525 &amp; $E1525, 顎音化聲母!$L$5:$L$136, 0), 3), "")</f>
        <v/>
      </c>
      <c r="AY1525" s="301" t="e">
        <f t="shared" si="599"/>
        <v>#REF!</v>
      </c>
      <c r="AZ1525" s="362" t="e">
        <f t="array" ref="AZ1525">IF($AY1525="", "", IF( $AX1525&lt;&gt;"", $AX1525,INDEX(聲母資料表, $AY1525, $AZ$5)))</f>
        <v>#REF!</v>
      </c>
      <c r="BA1525" s="362" t="e">
        <f t="array" ref="BA1525">IF($X1525, "", INDEX(方音八音反切資料表, $AE1525, $AJ1525))</f>
        <v>#REF!</v>
      </c>
    </row>
    <row r="1526" spans="2:53">
      <c r="B1526" s="307">
        <f t="shared" si="581"/>
        <v>1519</v>
      </c>
      <c r="C1526" s="404" t="e">
        <f>MID(#REF!, B1526, 1)</f>
        <v>#REF!</v>
      </c>
      <c r="D1526" s="312"/>
      <c r="E1526" s="312"/>
      <c r="F1526" s="296"/>
      <c r="G1526" s="418" t="e">
        <f t="shared" si="582"/>
        <v>#REF!</v>
      </c>
      <c r="H1526" s="269" t="e" cm="1">
        <f t="array" ref="H1526">IF( OR($U1526, NOT($V1526), $X1526), "",  $AF1526 &amp; INDEX(中文數值資料表, $AJ1526, 2) &amp; $AC1526)</f>
        <v>#REF!</v>
      </c>
      <c r="I1526" s="332" t="e">
        <f t="shared" si="583"/>
        <v>#REF!</v>
      </c>
      <c r="J1526" s="333" t="e">
        <f t="shared" si="584"/>
        <v>#REF!</v>
      </c>
      <c r="K1526" s="334" t="e">
        <f t="shared" si="585"/>
        <v>#REF!</v>
      </c>
      <c r="L1526" s="335" t="e">
        <f t="shared" si="586"/>
        <v>#REF!</v>
      </c>
      <c r="M1526" s="270" t="e">
        <f t="shared" ca="1" si="587"/>
        <v>#REF!</v>
      </c>
      <c r="N1526" s="270" t="e">
        <f t="shared" ca="1" si="588"/>
        <v>#REF!</v>
      </c>
      <c r="O1526" s="270" t="e">
        <f t="shared" ca="1" si="589"/>
        <v>#REF!</v>
      </c>
      <c r="P1526" s="270" t="e">
        <f t="shared" ca="1" si="604"/>
        <v>#REF!</v>
      </c>
      <c r="Q1526" s="270" t="e">
        <f t="shared" ca="1" si="604"/>
        <v>#REF!</v>
      </c>
      <c r="R1526" s="271" t="e">
        <f t="shared" ca="1" si="590"/>
        <v>#REF!</v>
      </c>
      <c r="S1526" s="271" t="e">
        <f t="shared" ca="1" si="591"/>
        <v>#REF!</v>
      </c>
      <c r="T1526" s="244"/>
      <c r="U1526" s="272" t="b">
        <f t="shared" si="592"/>
        <v>0</v>
      </c>
      <c r="V1526" s="272" t="e">
        <f t="shared" si="593"/>
        <v>#REF!</v>
      </c>
      <c r="W1526" s="272" t="e">
        <f t="shared" si="601"/>
        <v>#REF!</v>
      </c>
      <c r="X1526" s="272" t="e">
        <f t="shared" si="594"/>
        <v>#REF!</v>
      </c>
      <c r="Y1526" s="272" t="e">
        <f t="shared" si="595"/>
        <v>#REF!</v>
      </c>
      <c r="Z1526" s="298"/>
      <c r="AA1526" s="305" t="e">
        <f t="shared" si="596"/>
        <v>#REF!</v>
      </c>
      <c r="AB1526" s="301" t="e" cm="1">
        <f t="array" ref="AB1526">IF( $AA1526="", "", INDEX(聲母資料表, $AA1526, AB$5))</f>
        <v>#REF!</v>
      </c>
      <c r="AC1526" s="301" t="e" cm="1">
        <f t="array" ref="AC1526">IF( $AA1526="", "", INDEX(聲母資料表, $AA1526, AC$5))</f>
        <v>#REF!</v>
      </c>
      <c r="AD1526" s="305" t="e">
        <f t="shared" si="597"/>
        <v>#REF!</v>
      </c>
      <c r="AE1526" s="301" t="e" cm="1">
        <f t="array" ref="AE1526">IF( $X1526, "", INDEX(韻母資料表, AD1526, AE$5))</f>
        <v>#REF!</v>
      </c>
      <c r="AF1526" s="301" t="e" cm="1">
        <f t="array" ref="AF1526">IF( $X1526, "", INDEX(韻母資料表, AE1526, AF$5))</f>
        <v>#REF!</v>
      </c>
      <c r="AG1526" s="298"/>
      <c r="AH1526" s="301" t="e">
        <f t="array" ref="AH1526">IF( $X1526, "", IF( INDEX(韻母資料表, AD1526, $AH$5) = "入聲", TRUE, FALSE) )</f>
        <v>#REF!</v>
      </c>
      <c r="AI1526" s="302" t="e">
        <f t="shared" si="598"/>
        <v>#REF!</v>
      </c>
      <c r="AJ1526" s="302" t="e">
        <f t="shared" si="603"/>
        <v>#REF!</v>
      </c>
      <c r="AK1526" s="362" t="e">
        <f t="array" ref="AK1526">IF( $X1526, "", INDEX(韻母資料表, $AD1526, $AK$5))</f>
        <v>#REF!</v>
      </c>
      <c r="AL1526" s="362" t="e">
        <f t="array" ref="AL1526">IF($X1526, "", INDEX(白話字韻母八聲調資料表, $AE1526, $AJ1526))</f>
        <v>#REF!</v>
      </c>
      <c r="AM1526" s="298"/>
      <c r="AN1526" s="362" t="e" cm="1">
        <f t="array" ref="AN1526">IF($W1526, "", INDEX(聲母資料表, $AA1526, AN$5))</f>
        <v>#REF!</v>
      </c>
      <c r="AO1526" s="367" t="e" cm="1">
        <f t="array" ref="AO1526">IF($X1526, "", INDEX(韻母資料表, $AD1526, AO$5))</f>
        <v>#REF!</v>
      </c>
      <c r="AP1526" s="362" t="e" cm="1">
        <f t="array" ref="AP1526">IF($X1526, "", INDEX(台羅韻母八聲調資料表, $AE1526, $F1526))</f>
        <v>#REF!</v>
      </c>
      <c r="AQ1526" s="298"/>
      <c r="AR1526" s="302" t="e">
        <f t="array" ref="AR1526">IF($W1526, "", INDEX(聲母資料表, $AA1526, $AR$5))</f>
        <v>#REF!</v>
      </c>
      <c r="AS1526" s="303" t="e">
        <f t="array" ref="AS1526">IF($X1526, "", INDEX(韻母資料表, $AD1526, $AS$5))</f>
        <v>#REF!</v>
      </c>
      <c r="AT1526" s="302" t="e">
        <f t="array" ref="AT1526">IF($X1526, "", INDEX(閩拼韻母八聲調資料表, $AE1526, $AJ1526))</f>
        <v>#REF!</v>
      </c>
      <c r="AV1526" s="301" t="b">
        <f t="shared" si="600"/>
        <v>0</v>
      </c>
      <c r="AW1526" s="301" t="str">
        <f>IF( $AV1526, IFERROR( IF(MATCH( $E1526, 顎音化聲母!$H$9:$H$37, 0), TRUE, FALSE), FALSE), "")</f>
        <v/>
      </c>
      <c r="AX1526" s="301" t="str">
        <f t="array" ref="AX1526">IF( AND($AV1526, $AW1526), INDEX(顎音化聲母資料表, MATCH( $D1526 &amp; $E1526, 顎音化聲母!$L$5:$L$136, 0), 3), "")</f>
        <v/>
      </c>
      <c r="AY1526" s="301" t="e">
        <f t="shared" si="599"/>
        <v>#REF!</v>
      </c>
      <c r="AZ1526" s="362" t="e">
        <f t="array" ref="AZ1526">IF($AY1526="", "", IF( $AX1526&lt;&gt;"", $AX1526,INDEX(聲母資料表, $AY1526, $AZ$5)))</f>
        <v>#REF!</v>
      </c>
      <c r="BA1526" s="362" t="e">
        <f t="array" ref="BA1526">IF($X1526, "", INDEX(方音八音反切資料表, $AE1526, $AJ1526))</f>
        <v>#REF!</v>
      </c>
    </row>
    <row r="1527" spans="2:53">
      <c r="B1527" s="307">
        <f t="shared" si="581"/>
        <v>1520</v>
      </c>
      <c r="C1527" s="404" t="e">
        <f>MID(#REF!, B1527, 1)</f>
        <v>#REF!</v>
      </c>
      <c r="D1527" s="312"/>
      <c r="E1527" s="312"/>
      <c r="F1527" s="296"/>
      <c r="G1527" s="418" t="e">
        <f t="shared" si="582"/>
        <v>#REF!</v>
      </c>
      <c r="H1527" s="269" t="e" cm="1">
        <f t="array" ref="H1527">IF( OR($U1527, NOT($V1527), $X1527), "",  $AF1527 &amp; INDEX(中文數值資料表, $AJ1527, 2) &amp; $AC1527)</f>
        <v>#REF!</v>
      </c>
      <c r="I1527" s="332" t="e">
        <f t="shared" si="583"/>
        <v>#REF!</v>
      </c>
      <c r="J1527" s="333" t="e">
        <f t="shared" si="584"/>
        <v>#REF!</v>
      </c>
      <c r="K1527" s="334" t="e">
        <f t="shared" si="585"/>
        <v>#REF!</v>
      </c>
      <c r="L1527" s="335" t="e">
        <f t="shared" si="586"/>
        <v>#REF!</v>
      </c>
      <c r="M1527" s="270" t="e">
        <f t="shared" ca="1" si="587"/>
        <v>#REF!</v>
      </c>
      <c r="N1527" s="270" t="e">
        <f t="shared" ca="1" si="588"/>
        <v>#REF!</v>
      </c>
      <c r="O1527" s="270" t="e">
        <f t="shared" ca="1" si="589"/>
        <v>#REF!</v>
      </c>
      <c r="P1527" s="270" t="e">
        <f t="shared" ca="1" si="604"/>
        <v>#REF!</v>
      </c>
      <c r="Q1527" s="270" t="e">
        <f t="shared" ca="1" si="604"/>
        <v>#REF!</v>
      </c>
      <c r="R1527" s="271" t="e">
        <f t="shared" ca="1" si="590"/>
        <v>#REF!</v>
      </c>
      <c r="S1527" s="271" t="e">
        <f t="shared" ca="1" si="591"/>
        <v>#REF!</v>
      </c>
      <c r="T1527" s="244"/>
      <c r="U1527" s="272" t="b">
        <f t="shared" si="592"/>
        <v>0</v>
      </c>
      <c r="V1527" s="272" t="e">
        <f t="shared" si="593"/>
        <v>#REF!</v>
      </c>
      <c r="W1527" s="272" t="e">
        <f t="shared" si="601"/>
        <v>#REF!</v>
      </c>
      <c r="X1527" s="272" t="e">
        <f t="shared" si="594"/>
        <v>#REF!</v>
      </c>
      <c r="Y1527" s="272" t="e">
        <f t="shared" si="595"/>
        <v>#REF!</v>
      </c>
      <c r="Z1527" s="298"/>
      <c r="AA1527" s="305" t="e">
        <f t="shared" si="596"/>
        <v>#REF!</v>
      </c>
      <c r="AB1527" s="301" t="e" cm="1">
        <f t="array" ref="AB1527">IF( $AA1527="", "", INDEX(聲母資料表, $AA1527, AB$5))</f>
        <v>#REF!</v>
      </c>
      <c r="AC1527" s="301" t="e" cm="1">
        <f t="array" ref="AC1527">IF( $AA1527="", "", INDEX(聲母資料表, $AA1527, AC$5))</f>
        <v>#REF!</v>
      </c>
      <c r="AD1527" s="305" t="e">
        <f t="shared" si="597"/>
        <v>#REF!</v>
      </c>
      <c r="AE1527" s="301" t="e" cm="1">
        <f t="array" ref="AE1527">IF( $X1527, "", INDEX(韻母資料表, AD1527, AE$5))</f>
        <v>#REF!</v>
      </c>
      <c r="AF1527" s="301" t="e" cm="1">
        <f t="array" ref="AF1527">IF( $X1527, "", INDEX(韻母資料表, AE1527, AF$5))</f>
        <v>#REF!</v>
      </c>
      <c r="AG1527" s="298"/>
      <c r="AH1527" s="301" t="e">
        <f t="array" ref="AH1527">IF( $X1527, "", IF( INDEX(韻母資料表, AD1527, $AH$5) = "入聲", TRUE, FALSE) )</f>
        <v>#REF!</v>
      </c>
      <c r="AI1527" s="302" t="e">
        <f t="shared" si="598"/>
        <v>#REF!</v>
      </c>
      <c r="AJ1527" s="302" t="e">
        <f t="shared" si="603"/>
        <v>#REF!</v>
      </c>
      <c r="AK1527" s="362" t="e">
        <f t="array" ref="AK1527">IF( $X1527, "", INDEX(韻母資料表, $AD1527, $AK$5))</f>
        <v>#REF!</v>
      </c>
      <c r="AL1527" s="362" t="e">
        <f t="array" ref="AL1527">IF($X1527, "", INDEX(白話字韻母八聲調資料表, $AE1527, $AJ1527))</f>
        <v>#REF!</v>
      </c>
      <c r="AM1527" s="298"/>
      <c r="AN1527" s="362" t="e" cm="1">
        <f t="array" ref="AN1527">IF($W1527, "", INDEX(聲母資料表, $AA1527, AN$5))</f>
        <v>#REF!</v>
      </c>
      <c r="AO1527" s="367" t="e" cm="1">
        <f t="array" ref="AO1527">IF($X1527, "", INDEX(韻母資料表, $AD1527, AO$5))</f>
        <v>#REF!</v>
      </c>
      <c r="AP1527" s="362" t="e" cm="1">
        <f t="array" ref="AP1527">IF($X1527, "", INDEX(台羅韻母八聲調資料表, $AE1527, $F1527))</f>
        <v>#REF!</v>
      </c>
      <c r="AQ1527" s="298"/>
      <c r="AR1527" s="302" t="e">
        <f t="array" ref="AR1527">IF($W1527, "", INDEX(聲母資料表, $AA1527, $AR$5))</f>
        <v>#REF!</v>
      </c>
      <c r="AS1527" s="303" t="e">
        <f t="array" ref="AS1527">IF($X1527, "", INDEX(韻母資料表, $AD1527, $AS$5))</f>
        <v>#REF!</v>
      </c>
      <c r="AT1527" s="302" t="e">
        <f t="array" ref="AT1527">IF($X1527, "", INDEX(閩拼韻母八聲調資料表, $AE1527, $AJ1527))</f>
        <v>#REF!</v>
      </c>
      <c r="AV1527" s="301" t="b">
        <f t="shared" si="600"/>
        <v>0</v>
      </c>
      <c r="AW1527" s="301" t="str">
        <f>IF( $AV1527, IFERROR( IF(MATCH( $E1527, 顎音化聲母!$H$9:$H$37, 0), TRUE, FALSE), FALSE), "")</f>
        <v/>
      </c>
      <c r="AX1527" s="301" t="str">
        <f t="array" ref="AX1527">IF( AND($AV1527, $AW1527), INDEX(顎音化聲母資料表, MATCH( $D1527 &amp; $E1527, 顎音化聲母!$L$5:$L$136, 0), 3), "")</f>
        <v/>
      </c>
      <c r="AY1527" s="301" t="e">
        <f t="shared" si="599"/>
        <v>#REF!</v>
      </c>
      <c r="AZ1527" s="362" t="e">
        <f t="array" ref="AZ1527">IF($AY1527="", "", IF( $AX1527&lt;&gt;"", $AX1527,INDEX(聲母資料表, $AY1527, $AZ$5)))</f>
        <v>#REF!</v>
      </c>
      <c r="BA1527" s="362" t="e">
        <f t="array" ref="BA1527">IF($X1527, "", INDEX(方音八音反切資料表, $AE1527, $AJ1527))</f>
        <v>#REF!</v>
      </c>
    </row>
    <row r="1528" spans="2:53">
      <c r="B1528" s="307">
        <f t="shared" si="581"/>
        <v>1521</v>
      </c>
      <c r="C1528" s="404" t="e">
        <f>MID(#REF!, B1528, 1)</f>
        <v>#REF!</v>
      </c>
      <c r="D1528" s="312"/>
      <c r="E1528" s="312"/>
      <c r="F1528" s="296"/>
      <c r="G1528" s="418" t="e">
        <f t="shared" si="582"/>
        <v>#REF!</v>
      </c>
      <c r="H1528" s="269" t="e" cm="1">
        <f t="array" ref="H1528">IF( OR($U1528, NOT($V1528), $X1528), "",  $AF1528 &amp; INDEX(中文數值資料表, $AJ1528, 2) &amp; $AC1528)</f>
        <v>#REF!</v>
      </c>
      <c r="I1528" s="332" t="e">
        <f t="shared" si="583"/>
        <v>#REF!</v>
      </c>
      <c r="J1528" s="333" t="e">
        <f t="shared" si="584"/>
        <v>#REF!</v>
      </c>
      <c r="K1528" s="334" t="e">
        <f t="shared" si="585"/>
        <v>#REF!</v>
      </c>
      <c r="L1528" s="335" t="e">
        <f t="shared" si="586"/>
        <v>#REF!</v>
      </c>
      <c r="M1528" s="270" t="e">
        <f t="shared" ca="1" si="587"/>
        <v>#REF!</v>
      </c>
      <c r="N1528" s="270" t="e">
        <f t="shared" ca="1" si="588"/>
        <v>#REF!</v>
      </c>
      <c r="O1528" s="270" t="e">
        <f t="shared" ca="1" si="589"/>
        <v>#REF!</v>
      </c>
      <c r="P1528" s="270" t="e">
        <f t="shared" ref="P1528:Q1547" ca="1" si="605">IF( $U1528, ($C1528 &amp; CHAR(10)), IF($C1528=CHAR(10), (CHAR(10) &amp; "&lt;/p&gt;" &amp; CHAR(10) &amp; "&lt;p&gt;" &amp; CHAR(10)), "&lt;ruby&gt;" &amp; $C1528 &amp; "&lt;rt&gt;" &amp; INDIRECT( ADDRESS(ROW(), COLUMN() - $P$5) ) &amp; "&lt;/rt&gt;&lt;/ruby&gt;" &amp; CHAR(10)))</f>
        <v>#REF!</v>
      </c>
      <c r="Q1528" s="270" t="e">
        <f t="shared" ca="1" si="605"/>
        <v>#REF!</v>
      </c>
      <c r="R1528" s="271" t="e">
        <f t="shared" ca="1" si="590"/>
        <v>#REF!</v>
      </c>
      <c r="S1528" s="271" t="e">
        <f t="shared" ca="1" si="591"/>
        <v>#REF!</v>
      </c>
      <c r="T1528" s="244"/>
      <c r="U1528" s="272" t="b">
        <f t="shared" si="592"/>
        <v>0</v>
      </c>
      <c r="V1528" s="272" t="e">
        <f t="shared" si="593"/>
        <v>#REF!</v>
      </c>
      <c r="W1528" s="272" t="e">
        <f t="shared" si="601"/>
        <v>#REF!</v>
      </c>
      <c r="X1528" s="272" t="e">
        <f t="shared" si="594"/>
        <v>#REF!</v>
      </c>
      <c r="Y1528" s="272" t="e">
        <f t="shared" si="595"/>
        <v>#REF!</v>
      </c>
      <c r="Z1528" s="298"/>
      <c r="AA1528" s="305" t="e">
        <f t="shared" si="596"/>
        <v>#REF!</v>
      </c>
      <c r="AB1528" s="301" t="e" cm="1">
        <f t="array" ref="AB1528">IF( $AA1528="", "", INDEX(聲母資料表, $AA1528, AB$5))</f>
        <v>#REF!</v>
      </c>
      <c r="AC1528" s="301" t="e" cm="1">
        <f t="array" ref="AC1528">IF( $AA1528="", "", INDEX(聲母資料表, $AA1528, AC$5))</f>
        <v>#REF!</v>
      </c>
      <c r="AD1528" s="305" t="e">
        <f t="shared" si="597"/>
        <v>#REF!</v>
      </c>
      <c r="AE1528" s="301" t="e" cm="1">
        <f t="array" ref="AE1528">IF( $X1528, "", INDEX(韻母資料表, AD1528, AE$5))</f>
        <v>#REF!</v>
      </c>
      <c r="AF1528" s="301" t="e" cm="1">
        <f t="array" ref="AF1528">IF( $X1528, "", INDEX(韻母資料表, AE1528, AF$5))</f>
        <v>#REF!</v>
      </c>
      <c r="AG1528" s="298"/>
      <c r="AH1528" s="301" t="e">
        <f t="array" ref="AH1528">IF( $X1528, "", IF( INDEX(韻母資料表, AD1528, $AH$5) = "入聲", TRUE, FALSE) )</f>
        <v>#REF!</v>
      </c>
      <c r="AI1528" s="302" t="e">
        <f t="shared" si="598"/>
        <v>#REF!</v>
      </c>
      <c r="AJ1528" s="302" t="e">
        <f t="shared" si="603"/>
        <v>#REF!</v>
      </c>
      <c r="AK1528" s="362" t="e">
        <f t="array" ref="AK1528">IF( $X1528, "", INDEX(韻母資料表, $AD1528, $AK$5))</f>
        <v>#REF!</v>
      </c>
      <c r="AL1528" s="362" t="e">
        <f t="array" ref="AL1528">IF($X1528, "", INDEX(白話字韻母八聲調資料表, $AE1528, $AJ1528))</f>
        <v>#REF!</v>
      </c>
      <c r="AM1528" s="298"/>
      <c r="AN1528" s="362" t="e" cm="1">
        <f t="array" ref="AN1528">IF($W1528, "", INDEX(聲母資料表, $AA1528, AN$5))</f>
        <v>#REF!</v>
      </c>
      <c r="AO1528" s="367" t="e" cm="1">
        <f t="array" ref="AO1528">IF($X1528, "", INDEX(韻母資料表, $AD1528, AO$5))</f>
        <v>#REF!</v>
      </c>
      <c r="AP1528" s="362" t="e" cm="1">
        <f t="array" ref="AP1528">IF($X1528, "", INDEX(台羅韻母八聲調資料表, $AE1528, $F1528))</f>
        <v>#REF!</v>
      </c>
      <c r="AQ1528" s="298"/>
      <c r="AR1528" s="302" t="e">
        <f t="array" ref="AR1528">IF($W1528, "", INDEX(聲母資料表, $AA1528, $AR$5))</f>
        <v>#REF!</v>
      </c>
      <c r="AS1528" s="303" t="e">
        <f t="array" ref="AS1528">IF($X1528, "", INDEX(韻母資料表, $AD1528, $AS$5))</f>
        <v>#REF!</v>
      </c>
      <c r="AT1528" s="302" t="e">
        <f t="array" ref="AT1528">IF($X1528, "", INDEX(閩拼韻母八聲調資料表, $AE1528, $AJ1528))</f>
        <v>#REF!</v>
      </c>
      <c r="AV1528" s="301" t="b">
        <f t="shared" si="600"/>
        <v>0</v>
      </c>
      <c r="AW1528" s="301" t="str">
        <f>IF( $AV1528, IFERROR( IF(MATCH( $E1528, 顎音化聲母!$H$9:$H$37, 0), TRUE, FALSE), FALSE), "")</f>
        <v/>
      </c>
      <c r="AX1528" s="301" t="str">
        <f t="array" ref="AX1528">IF( AND($AV1528, $AW1528), INDEX(顎音化聲母資料表, MATCH( $D1528 &amp; $E1528, 顎音化聲母!$L$5:$L$136, 0), 3), "")</f>
        <v/>
      </c>
      <c r="AY1528" s="301" t="e">
        <f t="shared" si="599"/>
        <v>#REF!</v>
      </c>
      <c r="AZ1528" s="362" t="e">
        <f t="array" ref="AZ1528">IF($AY1528="", "", IF( $AX1528&lt;&gt;"", $AX1528,INDEX(聲母資料表, $AY1528, $AZ$5)))</f>
        <v>#REF!</v>
      </c>
      <c r="BA1528" s="362" t="e">
        <f t="array" ref="BA1528">IF($X1528, "", INDEX(方音八音反切資料表, $AE1528, $AJ1528))</f>
        <v>#REF!</v>
      </c>
    </row>
    <row r="1529" spans="2:53">
      <c r="B1529" s="307">
        <f t="shared" si="581"/>
        <v>1522</v>
      </c>
      <c r="C1529" s="404" t="e">
        <f>MID(#REF!, B1529, 1)</f>
        <v>#REF!</v>
      </c>
      <c r="D1529" s="312"/>
      <c r="E1529" s="312"/>
      <c r="F1529" s="296"/>
      <c r="G1529" s="418" t="e">
        <f t="shared" si="582"/>
        <v>#REF!</v>
      </c>
      <c r="H1529" s="269" t="e" cm="1">
        <f t="array" ref="H1529">IF( OR($U1529, NOT($V1529), $X1529), "",  $AF1529 &amp; INDEX(中文數值資料表, $AJ1529, 2) &amp; $AC1529)</f>
        <v>#REF!</v>
      </c>
      <c r="I1529" s="332" t="e">
        <f t="shared" si="583"/>
        <v>#REF!</v>
      </c>
      <c r="J1529" s="333" t="e">
        <f t="shared" si="584"/>
        <v>#REF!</v>
      </c>
      <c r="K1529" s="334" t="e">
        <f t="shared" si="585"/>
        <v>#REF!</v>
      </c>
      <c r="L1529" s="335" t="e">
        <f t="shared" si="586"/>
        <v>#REF!</v>
      </c>
      <c r="M1529" s="270" t="e">
        <f t="shared" ca="1" si="587"/>
        <v>#REF!</v>
      </c>
      <c r="N1529" s="270" t="e">
        <f t="shared" ca="1" si="588"/>
        <v>#REF!</v>
      </c>
      <c r="O1529" s="270" t="e">
        <f t="shared" ca="1" si="589"/>
        <v>#REF!</v>
      </c>
      <c r="P1529" s="270" t="e">
        <f t="shared" ca="1" si="605"/>
        <v>#REF!</v>
      </c>
      <c r="Q1529" s="270" t="e">
        <f t="shared" ca="1" si="605"/>
        <v>#REF!</v>
      </c>
      <c r="R1529" s="271" t="e">
        <f t="shared" ca="1" si="590"/>
        <v>#REF!</v>
      </c>
      <c r="S1529" s="271" t="e">
        <f t="shared" ca="1" si="591"/>
        <v>#REF!</v>
      </c>
      <c r="T1529" s="244"/>
      <c r="U1529" s="272" t="b">
        <f t="shared" si="592"/>
        <v>0</v>
      </c>
      <c r="V1529" s="272" t="e">
        <f t="shared" si="593"/>
        <v>#REF!</v>
      </c>
      <c r="W1529" s="272" t="e">
        <f t="shared" si="601"/>
        <v>#REF!</v>
      </c>
      <c r="X1529" s="272" t="e">
        <f t="shared" si="594"/>
        <v>#REF!</v>
      </c>
      <c r="Y1529" s="272" t="e">
        <f t="shared" si="595"/>
        <v>#REF!</v>
      </c>
      <c r="Z1529" s="298"/>
      <c r="AA1529" s="305" t="e">
        <f t="shared" si="596"/>
        <v>#REF!</v>
      </c>
      <c r="AB1529" s="301" t="e" cm="1">
        <f t="array" ref="AB1529">IF( $AA1529="", "", INDEX(聲母資料表, $AA1529, AB$5))</f>
        <v>#REF!</v>
      </c>
      <c r="AC1529" s="301" t="e" cm="1">
        <f t="array" ref="AC1529">IF( $AA1529="", "", INDEX(聲母資料表, $AA1529, AC$5))</f>
        <v>#REF!</v>
      </c>
      <c r="AD1529" s="305" t="e">
        <f t="shared" si="597"/>
        <v>#REF!</v>
      </c>
      <c r="AE1529" s="301" t="e" cm="1">
        <f t="array" ref="AE1529">IF( $X1529, "", INDEX(韻母資料表, AD1529, AE$5))</f>
        <v>#REF!</v>
      </c>
      <c r="AF1529" s="301" t="e" cm="1">
        <f t="array" ref="AF1529">IF( $X1529, "", INDEX(韻母資料表, AE1529, AF$5))</f>
        <v>#REF!</v>
      </c>
      <c r="AG1529" s="298"/>
      <c r="AH1529" s="301" t="e">
        <f t="array" ref="AH1529">IF( $X1529, "", IF( INDEX(韻母資料表, AD1529, $AH$5) = "入聲", TRUE, FALSE) )</f>
        <v>#REF!</v>
      </c>
      <c r="AI1529" s="302" t="e">
        <f t="shared" si="598"/>
        <v>#REF!</v>
      </c>
      <c r="AJ1529" s="302" t="e">
        <f t="shared" si="603"/>
        <v>#REF!</v>
      </c>
      <c r="AK1529" s="362" t="e">
        <f t="array" ref="AK1529">IF( $X1529, "", INDEX(韻母資料表, $AD1529, $AK$5))</f>
        <v>#REF!</v>
      </c>
      <c r="AL1529" s="362" t="e">
        <f t="array" ref="AL1529">IF($X1529, "", INDEX(白話字韻母八聲調資料表, $AE1529, $AJ1529))</f>
        <v>#REF!</v>
      </c>
      <c r="AM1529" s="298"/>
      <c r="AN1529" s="362" t="e" cm="1">
        <f t="array" ref="AN1529">IF($W1529, "", INDEX(聲母資料表, $AA1529, AN$5))</f>
        <v>#REF!</v>
      </c>
      <c r="AO1529" s="367" t="e" cm="1">
        <f t="array" ref="AO1529">IF($X1529, "", INDEX(韻母資料表, $AD1529, AO$5))</f>
        <v>#REF!</v>
      </c>
      <c r="AP1529" s="362" t="e" cm="1">
        <f t="array" ref="AP1529">IF($X1529, "", INDEX(台羅韻母八聲調資料表, $AE1529, $F1529))</f>
        <v>#REF!</v>
      </c>
      <c r="AQ1529" s="298"/>
      <c r="AR1529" s="302" t="e">
        <f t="array" ref="AR1529">IF($W1529, "", INDEX(聲母資料表, $AA1529, $AR$5))</f>
        <v>#REF!</v>
      </c>
      <c r="AS1529" s="303" t="e">
        <f t="array" ref="AS1529">IF($X1529, "", INDEX(韻母資料表, $AD1529, $AS$5))</f>
        <v>#REF!</v>
      </c>
      <c r="AT1529" s="302" t="e">
        <f t="array" ref="AT1529">IF($X1529, "", INDEX(閩拼韻母八聲調資料表, $AE1529, $AJ1529))</f>
        <v>#REF!</v>
      </c>
      <c r="AV1529" s="301" t="b">
        <f t="shared" si="600"/>
        <v>0</v>
      </c>
      <c r="AW1529" s="301" t="str">
        <f>IF( $AV1529, IFERROR( IF(MATCH( $E1529, 顎音化聲母!$H$9:$H$37, 0), TRUE, FALSE), FALSE), "")</f>
        <v/>
      </c>
      <c r="AX1529" s="301" t="str">
        <f t="array" ref="AX1529">IF( AND($AV1529, $AW1529), INDEX(顎音化聲母資料表, MATCH( $D1529 &amp; $E1529, 顎音化聲母!$L$5:$L$136, 0), 3), "")</f>
        <v/>
      </c>
      <c r="AY1529" s="301" t="e">
        <f t="shared" si="599"/>
        <v>#REF!</v>
      </c>
      <c r="AZ1529" s="362" t="e">
        <f t="array" ref="AZ1529">IF($AY1529="", "", IF( $AX1529&lt;&gt;"", $AX1529,INDEX(聲母資料表, $AY1529, $AZ$5)))</f>
        <v>#REF!</v>
      </c>
      <c r="BA1529" s="362" t="e">
        <f t="array" ref="BA1529">IF($X1529, "", INDEX(方音八音反切資料表, $AE1529, $AJ1529))</f>
        <v>#REF!</v>
      </c>
    </row>
    <row r="1530" spans="2:53">
      <c r="B1530" s="307">
        <f t="shared" si="581"/>
        <v>1523</v>
      </c>
      <c r="C1530" s="404" t="e">
        <f>MID(#REF!, B1530, 1)</f>
        <v>#REF!</v>
      </c>
      <c r="D1530" s="312"/>
      <c r="E1530" s="312"/>
      <c r="F1530" s="296"/>
      <c r="G1530" s="418" t="e">
        <f t="shared" si="582"/>
        <v>#REF!</v>
      </c>
      <c r="H1530" s="269" t="e" cm="1">
        <f t="array" ref="H1530">IF( OR($U1530, NOT($V1530), $X1530), "",  $AF1530 &amp; INDEX(中文數值資料表, $AJ1530, 2) &amp; $AC1530)</f>
        <v>#REF!</v>
      </c>
      <c r="I1530" s="332" t="e">
        <f t="shared" si="583"/>
        <v>#REF!</v>
      </c>
      <c r="J1530" s="333" t="e">
        <f t="shared" si="584"/>
        <v>#REF!</v>
      </c>
      <c r="K1530" s="334" t="e">
        <f t="shared" si="585"/>
        <v>#REF!</v>
      </c>
      <c r="L1530" s="335" t="e">
        <f t="shared" si="586"/>
        <v>#REF!</v>
      </c>
      <c r="M1530" s="270" t="e">
        <f t="shared" ca="1" si="587"/>
        <v>#REF!</v>
      </c>
      <c r="N1530" s="270" t="e">
        <f t="shared" ca="1" si="588"/>
        <v>#REF!</v>
      </c>
      <c r="O1530" s="270" t="e">
        <f t="shared" ca="1" si="589"/>
        <v>#REF!</v>
      </c>
      <c r="P1530" s="270" t="e">
        <f t="shared" ca="1" si="605"/>
        <v>#REF!</v>
      </c>
      <c r="Q1530" s="270" t="e">
        <f t="shared" ca="1" si="605"/>
        <v>#REF!</v>
      </c>
      <c r="R1530" s="271" t="e">
        <f t="shared" ca="1" si="590"/>
        <v>#REF!</v>
      </c>
      <c r="S1530" s="271" t="e">
        <f t="shared" ca="1" si="591"/>
        <v>#REF!</v>
      </c>
      <c r="T1530" s="244"/>
      <c r="U1530" s="272" t="b">
        <f t="shared" si="592"/>
        <v>0</v>
      </c>
      <c r="V1530" s="272" t="e">
        <f t="shared" si="593"/>
        <v>#REF!</v>
      </c>
      <c r="W1530" s="272" t="e">
        <f t="shared" si="601"/>
        <v>#REF!</v>
      </c>
      <c r="X1530" s="272" t="e">
        <f t="shared" si="594"/>
        <v>#REF!</v>
      </c>
      <c r="Y1530" s="272" t="e">
        <f t="shared" si="595"/>
        <v>#REF!</v>
      </c>
      <c r="Z1530" s="298"/>
      <c r="AA1530" s="305" t="e">
        <f t="shared" si="596"/>
        <v>#REF!</v>
      </c>
      <c r="AB1530" s="301" t="e" cm="1">
        <f t="array" ref="AB1530">IF( $AA1530="", "", INDEX(聲母資料表, $AA1530, AB$5))</f>
        <v>#REF!</v>
      </c>
      <c r="AC1530" s="301" t="e" cm="1">
        <f t="array" ref="AC1530">IF( $AA1530="", "", INDEX(聲母資料表, $AA1530, AC$5))</f>
        <v>#REF!</v>
      </c>
      <c r="AD1530" s="305" t="e">
        <f t="shared" si="597"/>
        <v>#REF!</v>
      </c>
      <c r="AE1530" s="301" t="e" cm="1">
        <f t="array" ref="AE1530">IF( $X1530, "", INDEX(韻母資料表, AD1530, AE$5))</f>
        <v>#REF!</v>
      </c>
      <c r="AF1530" s="301" t="e" cm="1">
        <f t="array" ref="AF1530">IF( $X1530, "", INDEX(韻母資料表, AE1530, AF$5))</f>
        <v>#REF!</v>
      </c>
      <c r="AG1530" s="298"/>
      <c r="AH1530" s="301" t="e">
        <f t="array" ref="AH1530">IF( $X1530, "", IF( INDEX(韻母資料表, AD1530, $AH$5) = "入聲", TRUE, FALSE) )</f>
        <v>#REF!</v>
      </c>
      <c r="AI1530" s="302" t="e">
        <f t="shared" si="598"/>
        <v>#REF!</v>
      </c>
      <c r="AJ1530" s="302" t="e">
        <f t="shared" si="603"/>
        <v>#REF!</v>
      </c>
      <c r="AK1530" s="362" t="e">
        <f t="array" ref="AK1530">IF( $X1530, "", INDEX(韻母資料表, $AD1530, $AK$5))</f>
        <v>#REF!</v>
      </c>
      <c r="AL1530" s="362" t="e">
        <f t="array" ref="AL1530">IF($X1530, "", INDEX(白話字韻母八聲調資料表, $AE1530, $AJ1530))</f>
        <v>#REF!</v>
      </c>
      <c r="AM1530" s="298"/>
      <c r="AN1530" s="362" t="e" cm="1">
        <f t="array" ref="AN1530">IF($W1530, "", INDEX(聲母資料表, $AA1530, AN$5))</f>
        <v>#REF!</v>
      </c>
      <c r="AO1530" s="367" t="e" cm="1">
        <f t="array" ref="AO1530">IF($X1530, "", INDEX(韻母資料表, $AD1530, AO$5))</f>
        <v>#REF!</v>
      </c>
      <c r="AP1530" s="362" t="e" cm="1">
        <f t="array" ref="AP1530">IF($X1530, "", INDEX(台羅韻母八聲調資料表, $AE1530, $F1530))</f>
        <v>#REF!</v>
      </c>
      <c r="AQ1530" s="298"/>
      <c r="AR1530" s="302" t="e">
        <f t="array" ref="AR1530">IF($W1530, "", INDEX(聲母資料表, $AA1530, $AR$5))</f>
        <v>#REF!</v>
      </c>
      <c r="AS1530" s="303" t="e">
        <f t="array" ref="AS1530">IF($X1530, "", INDEX(韻母資料表, $AD1530, $AS$5))</f>
        <v>#REF!</v>
      </c>
      <c r="AT1530" s="302" t="e">
        <f t="array" ref="AT1530">IF($X1530, "", INDEX(閩拼韻母八聲調資料表, $AE1530, $AJ1530))</f>
        <v>#REF!</v>
      </c>
      <c r="AV1530" s="301" t="b">
        <f t="shared" si="600"/>
        <v>0</v>
      </c>
      <c r="AW1530" s="301" t="str">
        <f>IF( $AV1530, IFERROR( IF(MATCH( $E1530, 顎音化聲母!$H$9:$H$37, 0), TRUE, FALSE), FALSE), "")</f>
        <v/>
      </c>
      <c r="AX1530" s="301" t="str">
        <f t="array" ref="AX1530">IF( AND($AV1530, $AW1530), INDEX(顎音化聲母資料表, MATCH( $D1530 &amp; $E1530, 顎音化聲母!$L$5:$L$136, 0), 3), "")</f>
        <v/>
      </c>
      <c r="AY1530" s="301" t="e">
        <f t="shared" si="599"/>
        <v>#REF!</v>
      </c>
      <c r="AZ1530" s="362" t="e">
        <f t="array" ref="AZ1530">IF($AY1530="", "", IF( $AX1530&lt;&gt;"", $AX1530,INDEX(聲母資料表, $AY1530, $AZ$5)))</f>
        <v>#REF!</v>
      </c>
      <c r="BA1530" s="362" t="e">
        <f t="array" ref="BA1530">IF($X1530, "", INDEX(方音八音反切資料表, $AE1530, $AJ1530))</f>
        <v>#REF!</v>
      </c>
    </row>
    <row r="1531" spans="2:53">
      <c r="B1531" s="307">
        <f t="shared" si="581"/>
        <v>1524</v>
      </c>
      <c r="C1531" s="404" t="e">
        <f>MID(#REF!, B1531, 1)</f>
        <v>#REF!</v>
      </c>
      <c r="D1531" s="312"/>
      <c r="E1531" s="312"/>
      <c r="F1531" s="296"/>
      <c r="G1531" s="418" t="e">
        <f t="shared" si="582"/>
        <v>#REF!</v>
      </c>
      <c r="H1531" s="269" t="e" cm="1">
        <f t="array" ref="H1531">IF( OR($U1531, NOT($V1531), $X1531), "",  $AF1531 &amp; INDEX(中文數值資料表, $AJ1531, 2) &amp; $AC1531)</f>
        <v>#REF!</v>
      </c>
      <c r="I1531" s="332" t="e">
        <f t="shared" si="583"/>
        <v>#REF!</v>
      </c>
      <c r="J1531" s="333" t="e">
        <f t="shared" si="584"/>
        <v>#REF!</v>
      </c>
      <c r="K1531" s="334" t="e">
        <f t="shared" si="585"/>
        <v>#REF!</v>
      </c>
      <c r="L1531" s="335" t="e">
        <f t="shared" si="586"/>
        <v>#REF!</v>
      </c>
      <c r="M1531" s="270" t="e">
        <f t="shared" ca="1" si="587"/>
        <v>#REF!</v>
      </c>
      <c r="N1531" s="270" t="e">
        <f t="shared" ca="1" si="588"/>
        <v>#REF!</v>
      </c>
      <c r="O1531" s="270" t="e">
        <f t="shared" ca="1" si="589"/>
        <v>#REF!</v>
      </c>
      <c r="P1531" s="270" t="e">
        <f t="shared" ca="1" si="605"/>
        <v>#REF!</v>
      </c>
      <c r="Q1531" s="270" t="e">
        <f t="shared" ca="1" si="605"/>
        <v>#REF!</v>
      </c>
      <c r="R1531" s="271" t="e">
        <f t="shared" ca="1" si="590"/>
        <v>#REF!</v>
      </c>
      <c r="S1531" s="271" t="e">
        <f t="shared" ca="1" si="591"/>
        <v>#REF!</v>
      </c>
      <c r="T1531" s="244"/>
      <c r="U1531" s="272" t="b">
        <f t="shared" si="592"/>
        <v>0</v>
      </c>
      <c r="V1531" s="272" t="e">
        <f t="shared" si="593"/>
        <v>#REF!</v>
      </c>
      <c r="W1531" s="272" t="e">
        <f t="shared" si="601"/>
        <v>#REF!</v>
      </c>
      <c r="X1531" s="272" t="e">
        <f t="shared" si="594"/>
        <v>#REF!</v>
      </c>
      <c r="Y1531" s="272" t="e">
        <f t="shared" si="595"/>
        <v>#REF!</v>
      </c>
      <c r="Z1531" s="298"/>
      <c r="AA1531" s="305" t="e">
        <f t="shared" si="596"/>
        <v>#REF!</v>
      </c>
      <c r="AB1531" s="301" t="e" cm="1">
        <f t="array" ref="AB1531">IF( $AA1531="", "", INDEX(聲母資料表, $AA1531, AB$5))</f>
        <v>#REF!</v>
      </c>
      <c r="AC1531" s="301" t="e" cm="1">
        <f t="array" ref="AC1531">IF( $AA1531="", "", INDEX(聲母資料表, $AA1531, AC$5))</f>
        <v>#REF!</v>
      </c>
      <c r="AD1531" s="305" t="e">
        <f t="shared" si="597"/>
        <v>#REF!</v>
      </c>
      <c r="AE1531" s="301" t="e" cm="1">
        <f t="array" ref="AE1531">IF( $X1531, "", INDEX(韻母資料表, AD1531, AE$5))</f>
        <v>#REF!</v>
      </c>
      <c r="AF1531" s="301" t="e" cm="1">
        <f t="array" ref="AF1531">IF( $X1531, "", INDEX(韻母資料表, AE1531, AF$5))</f>
        <v>#REF!</v>
      </c>
      <c r="AG1531" s="298"/>
      <c r="AH1531" s="301" t="e">
        <f t="array" ref="AH1531">IF( $X1531, "", IF( INDEX(韻母資料表, AD1531, $AH$5) = "入聲", TRUE, FALSE) )</f>
        <v>#REF!</v>
      </c>
      <c r="AI1531" s="302" t="e">
        <f t="shared" si="598"/>
        <v>#REF!</v>
      </c>
      <c r="AJ1531" s="302" t="e">
        <f t="shared" si="603"/>
        <v>#REF!</v>
      </c>
      <c r="AK1531" s="362" t="e">
        <f t="array" ref="AK1531">IF( $X1531, "", INDEX(韻母資料表, $AD1531, $AK$5))</f>
        <v>#REF!</v>
      </c>
      <c r="AL1531" s="362" t="e">
        <f t="array" ref="AL1531">IF($X1531, "", INDEX(白話字韻母八聲調資料表, $AE1531, $AJ1531))</f>
        <v>#REF!</v>
      </c>
      <c r="AM1531" s="298"/>
      <c r="AN1531" s="362" t="e" cm="1">
        <f t="array" ref="AN1531">IF($W1531, "", INDEX(聲母資料表, $AA1531, AN$5))</f>
        <v>#REF!</v>
      </c>
      <c r="AO1531" s="367" t="e" cm="1">
        <f t="array" ref="AO1531">IF($X1531, "", INDEX(韻母資料表, $AD1531, AO$5))</f>
        <v>#REF!</v>
      </c>
      <c r="AP1531" s="362" t="e" cm="1">
        <f t="array" ref="AP1531">IF($X1531, "", INDEX(台羅韻母八聲調資料表, $AE1531, $F1531))</f>
        <v>#REF!</v>
      </c>
      <c r="AQ1531" s="298"/>
      <c r="AR1531" s="302" t="e">
        <f t="array" ref="AR1531">IF($W1531, "", INDEX(聲母資料表, $AA1531, $AR$5))</f>
        <v>#REF!</v>
      </c>
      <c r="AS1531" s="303" t="e">
        <f t="array" ref="AS1531">IF($X1531, "", INDEX(韻母資料表, $AD1531, $AS$5))</f>
        <v>#REF!</v>
      </c>
      <c r="AT1531" s="302" t="e">
        <f t="array" ref="AT1531">IF($X1531, "", INDEX(閩拼韻母八聲調資料表, $AE1531, $AJ1531))</f>
        <v>#REF!</v>
      </c>
      <c r="AV1531" s="301" t="b">
        <f t="shared" si="600"/>
        <v>0</v>
      </c>
      <c r="AW1531" s="301" t="str">
        <f>IF( $AV1531, IFERROR( IF(MATCH( $E1531, 顎音化聲母!$H$9:$H$37, 0), TRUE, FALSE), FALSE), "")</f>
        <v/>
      </c>
      <c r="AX1531" s="301" t="str">
        <f t="array" ref="AX1531">IF( AND($AV1531, $AW1531), INDEX(顎音化聲母資料表, MATCH( $D1531 &amp; $E1531, 顎音化聲母!$L$5:$L$136, 0), 3), "")</f>
        <v/>
      </c>
      <c r="AY1531" s="301" t="e">
        <f t="shared" si="599"/>
        <v>#REF!</v>
      </c>
      <c r="AZ1531" s="362" t="e">
        <f t="array" ref="AZ1531">IF($AY1531="", "", IF( $AX1531&lt;&gt;"", $AX1531,INDEX(聲母資料表, $AY1531, $AZ$5)))</f>
        <v>#REF!</v>
      </c>
      <c r="BA1531" s="362" t="e">
        <f t="array" ref="BA1531">IF($X1531, "", INDEX(方音八音反切資料表, $AE1531, $AJ1531))</f>
        <v>#REF!</v>
      </c>
    </row>
    <row r="1532" spans="2:53">
      <c r="B1532" s="307">
        <f t="shared" si="581"/>
        <v>1525</v>
      </c>
      <c r="C1532" s="404" t="e">
        <f>MID(#REF!, B1532, 1)</f>
        <v>#REF!</v>
      </c>
      <c r="D1532" s="312"/>
      <c r="E1532" s="312"/>
      <c r="F1532" s="296"/>
      <c r="G1532" s="418" t="e">
        <f t="shared" si="582"/>
        <v>#REF!</v>
      </c>
      <c r="H1532" s="269" t="e" cm="1">
        <f t="array" ref="H1532">IF( OR($U1532, NOT($V1532), $X1532), "",  $AF1532 &amp; INDEX(中文數值資料表, $AJ1532, 2) &amp; $AC1532)</f>
        <v>#REF!</v>
      </c>
      <c r="I1532" s="332" t="e">
        <f t="shared" si="583"/>
        <v>#REF!</v>
      </c>
      <c r="J1532" s="333" t="e">
        <f t="shared" si="584"/>
        <v>#REF!</v>
      </c>
      <c r="K1532" s="334" t="e">
        <f t="shared" si="585"/>
        <v>#REF!</v>
      </c>
      <c r="L1532" s="335" t="e">
        <f t="shared" si="586"/>
        <v>#REF!</v>
      </c>
      <c r="M1532" s="270" t="e">
        <f t="shared" ca="1" si="587"/>
        <v>#REF!</v>
      </c>
      <c r="N1532" s="270" t="e">
        <f t="shared" ca="1" si="588"/>
        <v>#REF!</v>
      </c>
      <c r="O1532" s="270" t="e">
        <f t="shared" ca="1" si="589"/>
        <v>#REF!</v>
      </c>
      <c r="P1532" s="270" t="e">
        <f t="shared" ca="1" si="605"/>
        <v>#REF!</v>
      </c>
      <c r="Q1532" s="270" t="e">
        <f t="shared" ca="1" si="605"/>
        <v>#REF!</v>
      </c>
      <c r="R1532" s="271" t="e">
        <f t="shared" ca="1" si="590"/>
        <v>#REF!</v>
      </c>
      <c r="S1532" s="271" t="e">
        <f t="shared" ca="1" si="591"/>
        <v>#REF!</v>
      </c>
      <c r="T1532" s="244"/>
      <c r="U1532" s="272" t="b">
        <f t="shared" si="592"/>
        <v>0</v>
      </c>
      <c r="V1532" s="272" t="e">
        <f t="shared" si="593"/>
        <v>#REF!</v>
      </c>
      <c r="W1532" s="272" t="e">
        <f t="shared" si="601"/>
        <v>#REF!</v>
      </c>
      <c r="X1532" s="272" t="e">
        <f t="shared" si="594"/>
        <v>#REF!</v>
      </c>
      <c r="Y1532" s="272" t="e">
        <f t="shared" si="595"/>
        <v>#REF!</v>
      </c>
      <c r="Z1532" s="298"/>
      <c r="AA1532" s="305" t="e">
        <f t="shared" si="596"/>
        <v>#REF!</v>
      </c>
      <c r="AB1532" s="301" t="e" cm="1">
        <f t="array" ref="AB1532">IF( $AA1532="", "", INDEX(聲母資料表, $AA1532, AB$5))</f>
        <v>#REF!</v>
      </c>
      <c r="AC1532" s="301" t="e" cm="1">
        <f t="array" ref="AC1532">IF( $AA1532="", "", INDEX(聲母資料表, $AA1532, AC$5))</f>
        <v>#REF!</v>
      </c>
      <c r="AD1532" s="305" t="e">
        <f t="shared" si="597"/>
        <v>#REF!</v>
      </c>
      <c r="AE1532" s="301" t="e" cm="1">
        <f t="array" ref="AE1532">IF( $X1532, "", INDEX(韻母資料表, AD1532, AE$5))</f>
        <v>#REF!</v>
      </c>
      <c r="AF1532" s="301" t="e" cm="1">
        <f t="array" ref="AF1532">IF( $X1532, "", INDEX(韻母資料表, AE1532, AF$5))</f>
        <v>#REF!</v>
      </c>
      <c r="AG1532" s="298"/>
      <c r="AH1532" s="301" t="e">
        <f t="array" ref="AH1532">IF( $X1532, "", IF( INDEX(韻母資料表, AD1532, $AH$5) = "入聲", TRUE, FALSE) )</f>
        <v>#REF!</v>
      </c>
      <c r="AI1532" s="302" t="e">
        <f t="shared" si="598"/>
        <v>#REF!</v>
      </c>
      <c r="AJ1532" s="302" t="e">
        <f t="shared" si="603"/>
        <v>#REF!</v>
      </c>
      <c r="AK1532" s="362" t="e">
        <f t="array" ref="AK1532">IF( $X1532, "", INDEX(韻母資料表, $AD1532, $AK$5))</f>
        <v>#REF!</v>
      </c>
      <c r="AL1532" s="362" t="e">
        <f t="array" ref="AL1532">IF($X1532, "", INDEX(白話字韻母八聲調資料表, $AE1532, $AJ1532))</f>
        <v>#REF!</v>
      </c>
      <c r="AM1532" s="298"/>
      <c r="AN1532" s="362" t="e" cm="1">
        <f t="array" ref="AN1532">IF($W1532, "", INDEX(聲母資料表, $AA1532, AN$5))</f>
        <v>#REF!</v>
      </c>
      <c r="AO1532" s="367" t="e" cm="1">
        <f t="array" ref="AO1532">IF($X1532, "", INDEX(韻母資料表, $AD1532, AO$5))</f>
        <v>#REF!</v>
      </c>
      <c r="AP1532" s="362" t="e" cm="1">
        <f t="array" ref="AP1532">IF($X1532, "", INDEX(台羅韻母八聲調資料表, $AE1532, $F1532))</f>
        <v>#REF!</v>
      </c>
      <c r="AQ1532" s="298"/>
      <c r="AR1532" s="302" t="e">
        <f t="array" ref="AR1532">IF($W1532, "", INDEX(聲母資料表, $AA1532, $AR$5))</f>
        <v>#REF!</v>
      </c>
      <c r="AS1532" s="303" t="e">
        <f t="array" ref="AS1532">IF($X1532, "", INDEX(韻母資料表, $AD1532, $AS$5))</f>
        <v>#REF!</v>
      </c>
      <c r="AT1532" s="302" t="e">
        <f t="array" ref="AT1532">IF($X1532, "", INDEX(閩拼韻母八聲調資料表, $AE1532, $AJ1532))</f>
        <v>#REF!</v>
      </c>
      <c r="AV1532" s="301" t="b">
        <f t="shared" si="600"/>
        <v>0</v>
      </c>
      <c r="AW1532" s="301" t="str">
        <f>IF( $AV1532, IFERROR( IF(MATCH( $E1532, 顎音化聲母!$H$9:$H$37, 0), TRUE, FALSE), FALSE), "")</f>
        <v/>
      </c>
      <c r="AX1532" s="301" t="str">
        <f t="array" ref="AX1532">IF( AND($AV1532, $AW1532), INDEX(顎音化聲母資料表, MATCH( $D1532 &amp; $E1532, 顎音化聲母!$L$5:$L$136, 0), 3), "")</f>
        <v/>
      </c>
      <c r="AY1532" s="301" t="e">
        <f t="shared" si="599"/>
        <v>#REF!</v>
      </c>
      <c r="AZ1532" s="362" t="e">
        <f t="array" ref="AZ1532">IF($AY1532="", "", IF( $AX1532&lt;&gt;"", $AX1532,INDEX(聲母資料表, $AY1532, $AZ$5)))</f>
        <v>#REF!</v>
      </c>
      <c r="BA1532" s="362" t="e">
        <f t="array" ref="BA1532">IF($X1532, "", INDEX(方音八音反切資料表, $AE1532, $AJ1532))</f>
        <v>#REF!</v>
      </c>
    </row>
    <row r="1533" spans="2:53">
      <c r="B1533" s="307">
        <f t="shared" si="581"/>
        <v>1526</v>
      </c>
      <c r="C1533" s="404" t="e">
        <f>MID(#REF!, B1533, 1)</f>
        <v>#REF!</v>
      </c>
      <c r="D1533" s="312"/>
      <c r="E1533" s="312"/>
      <c r="F1533" s="296"/>
      <c r="G1533" s="418" t="e">
        <f t="shared" si="582"/>
        <v>#REF!</v>
      </c>
      <c r="H1533" s="269" t="e" cm="1">
        <f t="array" ref="H1533">IF( OR($U1533, NOT($V1533), $X1533), "",  $AF1533 &amp; INDEX(中文數值資料表, $AJ1533, 2) &amp; $AC1533)</f>
        <v>#REF!</v>
      </c>
      <c r="I1533" s="332" t="e">
        <f t="shared" si="583"/>
        <v>#REF!</v>
      </c>
      <c r="J1533" s="333" t="e">
        <f t="shared" si="584"/>
        <v>#REF!</v>
      </c>
      <c r="K1533" s="334" t="e">
        <f t="shared" si="585"/>
        <v>#REF!</v>
      </c>
      <c r="L1533" s="335" t="e">
        <f t="shared" si="586"/>
        <v>#REF!</v>
      </c>
      <c r="M1533" s="270" t="e">
        <f t="shared" ca="1" si="587"/>
        <v>#REF!</v>
      </c>
      <c r="N1533" s="270" t="e">
        <f t="shared" ca="1" si="588"/>
        <v>#REF!</v>
      </c>
      <c r="O1533" s="270" t="e">
        <f t="shared" ca="1" si="589"/>
        <v>#REF!</v>
      </c>
      <c r="P1533" s="270" t="e">
        <f t="shared" ca="1" si="605"/>
        <v>#REF!</v>
      </c>
      <c r="Q1533" s="270" t="e">
        <f t="shared" ca="1" si="605"/>
        <v>#REF!</v>
      </c>
      <c r="R1533" s="271" t="e">
        <f t="shared" ca="1" si="590"/>
        <v>#REF!</v>
      </c>
      <c r="S1533" s="271" t="e">
        <f t="shared" ca="1" si="591"/>
        <v>#REF!</v>
      </c>
      <c r="T1533" s="244"/>
      <c r="U1533" s="272" t="b">
        <f t="shared" si="592"/>
        <v>0</v>
      </c>
      <c r="V1533" s="272" t="e">
        <f t="shared" si="593"/>
        <v>#REF!</v>
      </c>
      <c r="W1533" s="272" t="e">
        <f t="shared" si="601"/>
        <v>#REF!</v>
      </c>
      <c r="X1533" s="272" t="e">
        <f t="shared" si="594"/>
        <v>#REF!</v>
      </c>
      <c r="Y1533" s="272" t="e">
        <f t="shared" si="595"/>
        <v>#REF!</v>
      </c>
      <c r="Z1533" s="298"/>
      <c r="AA1533" s="305" t="e">
        <f t="shared" si="596"/>
        <v>#REF!</v>
      </c>
      <c r="AB1533" s="301" t="e" cm="1">
        <f t="array" ref="AB1533">IF( $AA1533="", "", INDEX(聲母資料表, $AA1533, AB$5))</f>
        <v>#REF!</v>
      </c>
      <c r="AC1533" s="301" t="e" cm="1">
        <f t="array" ref="AC1533">IF( $AA1533="", "", INDEX(聲母資料表, $AA1533, AC$5))</f>
        <v>#REF!</v>
      </c>
      <c r="AD1533" s="305" t="e">
        <f t="shared" si="597"/>
        <v>#REF!</v>
      </c>
      <c r="AE1533" s="301" t="e" cm="1">
        <f t="array" ref="AE1533">IF( $X1533, "", INDEX(韻母資料表, AD1533, AE$5))</f>
        <v>#REF!</v>
      </c>
      <c r="AF1533" s="301" t="e" cm="1">
        <f t="array" ref="AF1533">IF( $X1533, "", INDEX(韻母資料表, AE1533, AF$5))</f>
        <v>#REF!</v>
      </c>
      <c r="AG1533" s="298"/>
      <c r="AH1533" s="301" t="e">
        <f t="array" ref="AH1533">IF( $X1533, "", IF( INDEX(韻母資料表, AD1533, $AH$5) = "入聲", TRUE, FALSE) )</f>
        <v>#REF!</v>
      </c>
      <c r="AI1533" s="302" t="e">
        <f t="shared" si="598"/>
        <v>#REF!</v>
      </c>
      <c r="AJ1533" s="302" t="e">
        <f t="shared" si="603"/>
        <v>#REF!</v>
      </c>
      <c r="AK1533" s="362" t="e">
        <f t="array" ref="AK1533">IF( $X1533, "", INDEX(韻母資料表, $AD1533, $AK$5))</f>
        <v>#REF!</v>
      </c>
      <c r="AL1533" s="362" t="e">
        <f t="array" ref="AL1533">IF($X1533, "", INDEX(白話字韻母八聲調資料表, $AE1533, $AJ1533))</f>
        <v>#REF!</v>
      </c>
      <c r="AM1533" s="298"/>
      <c r="AN1533" s="362" t="e" cm="1">
        <f t="array" ref="AN1533">IF($W1533, "", INDEX(聲母資料表, $AA1533, AN$5))</f>
        <v>#REF!</v>
      </c>
      <c r="AO1533" s="367" t="e" cm="1">
        <f t="array" ref="AO1533">IF($X1533, "", INDEX(韻母資料表, $AD1533, AO$5))</f>
        <v>#REF!</v>
      </c>
      <c r="AP1533" s="362" t="e" cm="1">
        <f t="array" ref="AP1533">IF($X1533, "", INDEX(台羅韻母八聲調資料表, $AE1533, $F1533))</f>
        <v>#REF!</v>
      </c>
      <c r="AQ1533" s="298"/>
      <c r="AR1533" s="302" t="e">
        <f t="array" ref="AR1533">IF($W1533, "", INDEX(聲母資料表, $AA1533, $AR$5))</f>
        <v>#REF!</v>
      </c>
      <c r="AS1533" s="303" t="e">
        <f t="array" ref="AS1533">IF($X1533, "", INDEX(韻母資料表, $AD1533, $AS$5))</f>
        <v>#REF!</v>
      </c>
      <c r="AT1533" s="302" t="e">
        <f t="array" ref="AT1533">IF($X1533, "", INDEX(閩拼韻母八聲調資料表, $AE1533, $AJ1533))</f>
        <v>#REF!</v>
      </c>
      <c r="AV1533" s="301" t="b">
        <f t="shared" si="600"/>
        <v>0</v>
      </c>
      <c r="AW1533" s="301" t="str">
        <f>IF( $AV1533, IFERROR( IF(MATCH( $E1533, 顎音化聲母!$H$9:$H$37, 0), TRUE, FALSE), FALSE), "")</f>
        <v/>
      </c>
      <c r="AX1533" s="301" t="str">
        <f t="array" ref="AX1533">IF( AND($AV1533, $AW1533), INDEX(顎音化聲母資料表, MATCH( $D1533 &amp; $E1533, 顎音化聲母!$L$5:$L$136, 0), 3), "")</f>
        <v/>
      </c>
      <c r="AY1533" s="301" t="e">
        <f t="shared" si="599"/>
        <v>#REF!</v>
      </c>
      <c r="AZ1533" s="362" t="e">
        <f t="array" ref="AZ1533">IF($AY1533="", "", IF( $AX1533&lt;&gt;"", $AX1533,INDEX(聲母資料表, $AY1533, $AZ$5)))</f>
        <v>#REF!</v>
      </c>
      <c r="BA1533" s="362" t="e">
        <f t="array" ref="BA1533">IF($X1533, "", INDEX(方音八音反切資料表, $AE1533, $AJ1533))</f>
        <v>#REF!</v>
      </c>
    </row>
    <row r="1534" spans="2:53">
      <c r="B1534" s="307">
        <f t="shared" si="581"/>
        <v>1527</v>
      </c>
      <c r="C1534" s="404" t="e">
        <f>MID(#REF!, B1534, 1)</f>
        <v>#REF!</v>
      </c>
      <c r="D1534" s="312"/>
      <c r="E1534" s="312"/>
      <c r="F1534" s="296"/>
      <c r="G1534" s="418" t="e">
        <f t="shared" si="582"/>
        <v>#REF!</v>
      </c>
      <c r="H1534" s="269" t="e" cm="1">
        <f t="array" ref="H1534">IF( OR($U1534, NOT($V1534), $X1534), "",  $AF1534 &amp; INDEX(中文數值資料表, $AJ1534, 2) &amp; $AC1534)</f>
        <v>#REF!</v>
      </c>
      <c r="I1534" s="332" t="e">
        <f t="shared" si="583"/>
        <v>#REF!</v>
      </c>
      <c r="J1534" s="333" t="e">
        <f t="shared" si="584"/>
        <v>#REF!</v>
      </c>
      <c r="K1534" s="334" t="e">
        <f t="shared" si="585"/>
        <v>#REF!</v>
      </c>
      <c r="L1534" s="335" t="e">
        <f t="shared" si="586"/>
        <v>#REF!</v>
      </c>
      <c r="M1534" s="270" t="e">
        <f t="shared" ca="1" si="587"/>
        <v>#REF!</v>
      </c>
      <c r="N1534" s="270" t="e">
        <f t="shared" ca="1" si="588"/>
        <v>#REF!</v>
      </c>
      <c r="O1534" s="270" t="e">
        <f t="shared" ca="1" si="589"/>
        <v>#REF!</v>
      </c>
      <c r="P1534" s="270" t="e">
        <f t="shared" ca="1" si="605"/>
        <v>#REF!</v>
      </c>
      <c r="Q1534" s="270" t="e">
        <f t="shared" ca="1" si="605"/>
        <v>#REF!</v>
      </c>
      <c r="R1534" s="271" t="e">
        <f t="shared" ca="1" si="590"/>
        <v>#REF!</v>
      </c>
      <c r="S1534" s="271" t="e">
        <f t="shared" ca="1" si="591"/>
        <v>#REF!</v>
      </c>
      <c r="T1534" s="244"/>
      <c r="U1534" s="272" t="b">
        <f t="shared" si="592"/>
        <v>0</v>
      </c>
      <c r="V1534" s="272" t="e">
        <f t="shared" si="593"/>
        <v>#REF!</v>
      </c>
      <c r="W1534" s="272" t="e">
        <f t="shared" si="601"/>
        <v>#REF!</v>
      </c>
      <c r="X1534" s="272" t="e">
        <f t="shared" si="594"/>
        <v>#REF!</v>
      </c>
      <c r="Y1534" s="272" t="e">
        <f t="shared" si="595"/>
        <v>#REF!</v>
      </c>
      <c r="Z1534" s="298"/>
      <c r="AA1534" s="305" t="e">
        <f t="shared" si="596"/>
        <v>#REF!</v>
      </c>
      <c r="AB1534" s="301" t="e" cm="1">
        <f t="array" ref="AB1534">IF( $AA1534="", "", INDEX(聲母資料表, $AA1534, AB$5))</f>
        <v>#REF!</v>
      </c>
      <c r="AC1534" s="301" t="e" cm="1">
        <f t="array" ref="AC1534">IF( $AA1534="", "", INDEX(聲母資料表, $AA1534, AC$5))</f>
        <v>#REF!</v>
      </c>
      <c r="AD1534" s="305" t="e">
        <f t="shared" si="597"/>
        <v>#REF!</v>
      </c>
      <c r="AE1534" s="301" t="e" cm="1">
        <f t="array" ref="AE1534">IF( $X1534, "", INDEX(韻母資料表, AD1534, AE$5))</f>
        <v>#REF!</v>
      </c>
      <c r="AF1534" s="301" t="e" cm="1">
        <f t="array" ref="AF1534">IF( $X1534, "", INDEX(韻母資料表, AE1534, AF$5))</f>
        <v>#REF!</v>
      </c>
      <c r="AG1534" s="298"/>
      <c r="AH1534" s="301" t="e">
        <f t="array" ref="AH1534">IF( $X1534, "", IF( INDEX(韻母資料表, AD1534, $AH$5) = "入聲", TRUE, FALSE) )</f>
        <v>#REF!</v>
      </c>
      <c r="AI1534" s="302" t="e">
        <f t="shared" si="598"/>
        <v>#REF!</v>
      </c>
      <c r="AJ1534" s="302" t="e">
        <f t="shared" si="603"/>
        <v>#REF!</v>
      </c>
      <c r="AK1534" s="362" t="e">
        <f t="array" ref="AK1534">IF( $X1534, "", INDEX(韻母資料表, $AD1534, $AK$5))</f>
        <v>#REF!</v>
      </c>
      <c r="AL1534" s="362" t="e">
        <f t="array" ref="AL1534">IF($X1534, "", INDEX(白話字韻母八聲調資料表, $AE1534, $AJ1534))</f>
        <v>#REF!</v>
      </c>
      <c r="AM1534" s="298"/>
      <c r="AN1534" s="362" t="e" cm="1">
        <f t="array" ref="AN1534">IF($W1534, "", INDEX(聲母資料表, $AA1534, AN$5))</f>
        <v>#REF!</v>
      </c>
      <c r="AO1534" s="367" t="e" cm="1">
        <f t="array" ref="AO1534">IF($X1534, "", INDEX(韻母資料表, $AD1534, AO$5))</f>
        <v>#REF!</v>
      </c>
      <c r="AP1534" s="362" t="e" cm="1">
        <f t="array" ref="AP1534">IF($X1534, "", INDEX(台羅韻母八聲調資料表, $AE1534, $F1534))</f>
        <v>#REF!</v>
      </c>
      <c r="AQ1534" s="298"/>
      <c r="AR1534" s="302" t="e">
        <f t="array" ref="AR1534">IF($W1534, "", INDEX(聲母資料表, $AA1534, $AR$5))</f>
        <v>#REF!</v>
      </c>
      <c r="AS1534" s="303" t="e">
        <f t="array" ref="AS1534">IF($X1534, "", INDEX(韻母資料表, $AD1534, $AS$5))</f>
        <v>#REF!</v>
      </c>
      <c r="AT1534" s="302" t="e">
        <f t="array" ref="AT1534">IF($X1534, "", INDEX(閩拼韻母八聲調資料表, $AE1534, $AJ1534))</f>
        <v>#REF!</v>
      </c>
      <c r="AV1534" s="301" t="b">
        <f t="shared" si="600"/>
        <v>0</v>
      </c>
      <c r="AW1534" s="301" t="str">
        <f>IF( $AV1534, IFERROR( IF(MATCH( $E1534, 顎音化聲母!$H$9:$H$37, 0), TRUE, FALSE), FALSE), "")</f>
        <v/>
      </c>
      <c r="AX1534" s="301" t="str">
        <f t="array" ref="AX1534">IF( AND($AV1534, $AW1534), INDEX(顎音化聲母資料表, MATCH( $D1534 &amp; $E1534, 顎音化聲母!$L$5:$L$136, 0), 3), "")</f>
        <v/>
      </c>
      <c r="AY1534" s="301" t="e">
        <f t="shared" si="599"/>
        <v>#REF!</v>
      </c>
      <c r="AZ1534" s="362" t="e">
        <f t="array" ref="AZ1534">IF($AY1534="", "", IF( $AX1534&lt;&gt;"", $AX1534,INDEX(聲母資料表, $AY1534, $AZ$5)))</f>
        <v>#REF!</v>
      </c>
      <c r="BA1534" s="362" t="e">
        <f t="array" ref="BA1534">IF($X1534, "", INDEX(方音八音反切資料表, $AE1534, $AJ1534))</f>
        <v>#REF!</v>
      </c>
    </row>
    <row r="1535" spans="2:53">
      <c r="B1535" s="307">
        <f t="shared" si="581"/>
        <v>1528</v>
      </c>
      <c r="C1535" s="404" t="e">
        <f>MID(#REF!, B1535, 1)</f>
        <v>#REF!</v>
      </c>
      <c r="D1535" s="312"/>
      <c r="E1535" s="312"/>
      <c r="F1535" s="296"/>
      <c r="G1535" s="418" t="e">
        <f t="shared" si="582"/>
        <v>#REF!</v>
      </c>
      <c r="H1535" s="269" t="e" cm="1">
        <f t="array" ref="H1535">IF( OR($U1535, NOT($V1535), $X1535), "",  $AF1535 &amp; INDEX(中文數值資料表, $AJ1535, 2) &amp; $AC1535)</f>
        <v>#REF!</v>
      </c>
      <c r="I1535" s="332" t="e">
        <f t="shared" si="583"/>
        <v>#REF!</v>
      </c>
      <c r="J1535" s="333" t="e">
        <f t="shared" si="584"/>
        <v>#REF!</v>
      </c>
      <c r="K1535" s="334" t="e">
        <f t="shared" si="585"/>
        <v>#REF!</v>
      </c>
      <c r="L1535" s="335" t="e">
        <f t="shared" si="586"/>
        <v>#REF!</v>
      </c>
      <c r="M1535" s="270" t="e">
        <f t="shared" ca="1" si="587"/>
        <v>#REF!</v>
      </c>
      <c r="N1535" s="270" t="e">
        <f t="shared" ca="1" si="588"/>
        <v>#REF!</v>
      </c>
      <c r="O1535" s="270" t="e">
        <f t="shared" ca="1" si="589"/>
        <v>#REF!</v>
      </c>
      <c r="P1535" s="270" t="e">
        <f t="shared" ca="1" si="605"/>
        <v>#REF!</v>
      </c>
      <c r="Q1535" s="270" t="e">
        <f t="shared" ca="1" si="605"/>
        <v>#REF!</v>
      </c>
      <c r="R1535" s="271" t="e">
        <f t="shared" ca="1" si="590"/>
        <v>#REF!</v>
      </c>
      <c r="S1535" s="271" t="e">
        <f t="shared" ca="1" si="591"/>
        <v>#REF!</v>
      </c>
      <c r="T1535" s="244"/>
      <c r="U1535" s="272" t="b">
        <f t="shared" si="592"/>
        <v>0</v>
      </c>
      <c r="V1535" s="272" t="e">
        <f t="shared" si="593"/>
        <v>#REF!</v>
      </c>
      <c r="W1535" s="272" t="e">
        <f t="shared" si="601"/>
        <v>#REF!</v>
      </c>
      <c r="X1535" s="272" t="e">
        <f t="shared" si="594"/>
        <v>#REF!</v>
      </c>
      <c r="Y1535" s="272" t="e">
        <f t="shared" si="595"/>
        <v>#REF!</v>
      </c>
      <c r="Z1535" s="298"/>
      <c r="AA1535" s="305" t="e">
        <f t="shared" si="596"/>
        <v>#REF!</v>
      </c>
      <c r="AB1535" s="301" t="e" cm="1">
        <f t="array" ref="AB1535">IF( $AA1535="", "", INDEX(聲母資料表, $AA1535, AB$5))</f>
        <v>#REF!</v>
      </c>
      <c r="AC1535" s="301" t="e" cm="1">
        <f t="array" ref="AC1535">IF( $AA1535="", "", INDEX(聲母資料表, $AA1535, AC$5))</f>
        <v>#REF!</v>
      </c>
      <c r="AD1535" s="305" t="e">
        <f t="shared" si="597"/>
        <v>#REF!</v>
      </c>
      <c r="AE1535" s="301" t="e" cm="1">
        <f t="array" ref="AE1535">IF( $X1535, "", INDEX(韻母資料表, AD1535, AE$5))</f>
        <v>#REF!</v>
      </c>
      <c r="AF1535" s="301" t="e" cm="1">
        <f t="array" ref="AF1535">IF( $X1535, "", INDEX(韻母資料表, AE1535, AF$5))</f>
        <v>#REF!</v>
      </c>
      <c r="AG1535" s="298"/>
      <c r="AH1535" s="301" t="e">
        <f t="array" ref="AH1535">IF( $X1535, "", IF( INDEX(韻母資料表, AD1535, $AH$5) = "入聲", TRUE, FALSE) )</f>
        <v>#REF!</v>
      </c>
      <c r="AI1535" s="302" t="e">
        <f t="shared" si="598"/>
        <v>#REF!</v>
      </c>
      <c r="AJ1535" s="302" t="e">
        <f t="shared" si="603"/>
        <v>#REF!</v>
      </c>
      <c r="AK1535" s="362" t="e">
        <f t="array" ref="AK1535">IF( $X1535, "", INDEX(韻母資料表, $AD1535, $AK$5))</f>
        <v>#REF!</v>
      </c>
      <c r="AL1535" s="362" t="e">
        <f t="array" ref="AL1535">IF($X1535, "", INDEX(白話字韻母八聲調資料表, $AE1535, $AJ1535))</f>
        <v>#REF!</v>
      </c>
      <c r="AM1535" s="298"/>
      <c r="AN1535" s="362" t="e" cm="1">
        <f t="array" ref="AN1535">IF($W1535, "", INDEX(聲母資料表, $AA1535, AN$5))</f>
        <v>#REF!</v>
      </c>
      <c r="AO1535" s="367" t="e" cm="1">
        <f t="array" ref="AO1535">IF($X1535, "", INDEX(韻母資料表, $AD1535, AO$5))</f>
        <v>#REF!</v>
      </c>
      <c r="AP1535" s="362" t="e" cm="1">
        <f t="array" ref="AP1535">IF($X1535, "", INDEX(台羅韻母八聲調資料表, $AE1535, $F1535))</f>
        <v>#REF!</v>
      </c>
      <c r="AQ1535" s="298"/>
      <c r="AR1535" s="302" t="e">
        <f t="array" ref="AR1535">IF($W1535, "", INDEX(聲母資料表, $AA1535, $AR$5))</f>
        <v>#REF!</v>
      </c>
      <c r="AS1535" s="303" t="e">
        <f t="array" ref="AS1535">IF($X1535, "", INDEX(韻母資料表, $AD1535, $AS$5))</f>
        <v>#REF!</v>
      </c>
      <c r="AT1535" s="302" t="e">
        <f t="array" ref="AT1535">IF($X1535, "", INDEX(閩拼韻母八聲調資料表, $AE1535, $AJ1535))</f>
        <v>#REF!</v>
      </c>
      <c r="AV1535" s="301" t="b">
        <f t="shared" si="600"/>
        <v>0</v>
      </c>
      <c r="AW1535" s="301" t="str">
        <f>IF( $AV1535, IFERROR( IF(MATCH( $E1535, 顎音化聲母!$H$9:$H$37, 0), TRUE, FALSE), FALSE), "")</f>
        <v/>
      </c>
      <c r="AX1535" s="301" t="str">
        <f t="array" ref="AX1535">IF( AND($AV1535, $AW1535), INDEX(顎音化聲母資料表, MATCH( $D1535 &amp; $E1535, 顎音化聲母!$L$5:$L$136, 0), 3), "")</f>
        <v/>
      </c>
      <c r="AY1535" s="301" t="e">
        <f t="shared" si="599"/>
        <v>#REF!</v>
      </c>
      <c r="AZ1535" s="362" t="e">
        <f t="array" ref="AZ1535">IF($AY1535="", "", IF( $AX1535&lt;&gt;"", $AX1535,INDEX(聲母資料表, $AY1535, $AZ$5)))</f>
        <v>#REF!</v>
      </c>
      <c r="BA1535" s="362" t="e">
        <f t="array" ref="BA1535">IF($X1535, "", INDEX(方音八音反切資料表, $AE1535, $AJ1535))</f>
        <v>#REF!</v>
      </c>
    </row>
    <row r="1536" spans="2:53">
      <c r="B1536" s="307">
        <f t="shared" si="581"/>
        <v>1529</v>
      </c>
      <c r="C1536" s="404" t="e">
        <f>MID(#REF!, B1536, 1)</f>
        <v>#REF!</v>
      </c>
      <c r="D1536" s="312"/>
      <c r="E1536" s="312"/>
      <c r="F1536" s="296"/>
      <c r="G1536" s="418" t="e">
        <f t="shared" si="582"/>
        <v>#REF!</v>
      </c>
      <c r="H1536" s="269" t="e" cm="1">
        <f t="array" ref="H1536">IF( OR($U1536, NOT($V1536), $X1536), "",  $AF1536 &amp; INDEX(中文數值資料表, $AJ1536, 2) &amp; $AC1536)</f>
        <v>#REF!</v>
      </c>
      <c r="I1536" s="332" t="e">
        <f t="shared" si="583"/>
        <v>#REF!</v>
      </c>
      <c r="J1536" s="333" t="e">
        <f t="shared" si="584"/>
        <v>#REF!</v>
      </c>
      <c r="K1536" s="334" t="e">
        <f t="shared" si="585"/>
        <v>#REF!</v>
      </c>
      <c r="L1536" s="335" t="e">
        <f t="shared" si="586"/>
        <v>#REF!</v>
      </c>
      <c r="M1536" s="270" t="e">
        <f t="shared" ca="1" si="587"/>
        <v>#REF!</v>
      </c>
      <c r="N1536" s="270" t="e">
        <f t="shared" ca="1" si="588"/>
        <v>#REF!</v>
      </c>
      <c r="O1536" s="270" t="e">
        <f t="shared" ca="1" si="589"/>
        <v>#REF!</v>
      </c>
      <c r="P1536" s="270" t="e">
        <f t="shared" ca="1" si="605"/>
        <v>#REF!</v>
      </c>
      <c r="Q1536" s="270" t="e">
        <f t="shared" ca="1" si="605"/>
        <v>#REF!</v>
      </c>
      <c r="R1536" s="271" t="e">
        <f t="shared" ca="1" si="590"/>
        <v>#REF!</v>
      </c>
      <c r="S1536" s="271" t="e">
        <f t="shared" ca="1" si="591"/>
        <v>#REF!</v>
      </c>
      <c r="T1536" s="244"/>
      <c r="U1536" s="272" t="b">
        <f t="shared" si="592"/>
        <v>0</v>
      </c>
      <c r="V1536" s="272" t="e">
        <f t="shared" si="593"/>
        <v>#REF!</v>
      </c>
      <c r="W1536" s="272" t="e">
        <f t="shared" si="601"/>
        <v>#REF!</v>
      </c>
      <c r="X1536" s="272" t="e">
        <f t="shared" si="594"/>
        <v>#REF!</v>
      </c>
      <c r="Y1536" s="272" t="e">
        <f t="shared" si="595"/>
        <v>#REF!</v>
      </c>
      <c r="Z1536" s="298"/>
      <c r="AA1536" s="305" t="e">
        <f t="shared" si="596"/>
        <v>#REF!</v>
      </c>
      <c r="AB1536" s="301" t="e" cm="1">
        <f t="array" ref="AB1536">IF( $AA1536="", "", INDEX(聲母資料表, $AA1536, AB$5))</f>
        <v>#REF!</v>
      </c>
      <c r="AC1536" s="301" t="e" cm="1">
        <f t="array" ref="AC1536">IF( $AA1536="", "", INDEX(聲母資料表, $AA1536, AC$5))</f>
        <v>#REF!</v>
      </c>
      <c r="AD1536" s="305" t="e">
        <f t="shared" si="597"/>
        <v>#REF!</v>
      </c>
      <c r="AE1536" s="301" t="e" cm="1">
        <f t="array" ref="AE1536">IF( $X1536, "", INDEX(韻母資料表, AD1536, AE$5))</f>
        <v>#REF!</v>
      </c>
      <c r="AF1536" s="301" t="e" cm="1">
        <f t="array" ref="AF1536">IF( $X1536, "", INDEX(韻母資料表, AE1536, AF$5))</f>
        <v>#REF!</v>
      </c>
      <c r="AG1536" s="298"/>
      <c r="AH1536" s="301" t="e">
        <f t="array" ref="AH1536">IF( $X1536, "", IF( INDEX(韻母資料表, AD1536, $AH$5) = "入聲", TRUE, FALSE) )</f>
        <v>#REF!</v>
      </c>
      <c r="AI1536" s="302" t="e">
        <f t="shared" si="598"/>
        <v>#REF!</v>
      </c>
      <c r="AJ1536" s="302" t="e">
        <f t="shared" si="603"/>
        <v>#REF!</v>
      </c>
      <c r="AK1536" s="362" t="e">
        <f t="array" ref="AK1536">IF( $X1536, "", INDEX(韻母資料表, $AD1536, $AK$5))</f>
        <v>#REF!</v>
      </c>
      <c r="AL1536" s="362" t="e">
        <f t="array" ref="AL1536">IF($X1536, "", INDEX(白話字韻母八聲調資料表, $AE1536, $AJ1536))</f>
        <v>#REF!</v>
      </c>
      <c r="AM1536" s="298"/>
      <c r="AN1536" s="362" t="e" cm="1">
        <f t="array" ref="AN1536">IF($W1536, "", INDEX(聲母資料表, $AA1536, AN$5))</f>
        <v>#REF!</v>
      </c>
      <c r="AO1536" s="367" t="e" cm="1">
        <f t="array" ref="AO1536">IF($X1536, "", INDEX(韻母資料表, $AD1536, AO$5))</f>
        <v>#REF!</v>
      </c>
      <c r="AP1536" s="362" t="e" cm="1">
        <f t="array" ref="AP1536">IF($X1536, "", INDEX(台羅韻母八聲調資料表, $AE1536, $F1536))</f>
        <v>#REF!</v>
      </c>
      <c r="AQ1536" s="298"/>
      <c r="AR1536" s="302" t="e">
        <f t="array" ref="AR1536">IF($W1536, "", INDEX(聲母資料表, $AA1536, $AR$5))</f>
        <v>#REF!</v>
      </c>
      <c r="AS1536" s="303" t="e">
        <f t="array" ref="AS1536">IF($X1536, "", INDEX(韻母資料表, $AD1536, $AS$5))</f>
        <v>#REF!</v>
      </c>
      <c r="AT1536" s="302" t="e">
        <f t="array" ref="AT1536">IF($X1536, "", INDEX(閩拼韻母八聲調資料表, $AE1536, $AJ1536))</f>
        <v>#REF!</v>
      </c>
      <c r="AV1536" s="301" t="b">
        <f t="shared" si="600"/>
        <v>0</v>
      </c>
      <c r="AW1536" s="301" t="str">
        <f>IF( $AV1536, IFERROR( IF(MATCH( $E1536, 顎音化聲母!$H$9:$H$37, 0), TRUE, FALSE), FALSE), "")</f>
        <v/>
      </c>
      <c r="AX1536" s="301" t="str">
        <f t="array" ref="AX1536">IF( AND($AV1536, $AW1536), INDEX(顎音化聲母資料表, MATCH( $D1536 &amp; $E1536, 顎音化聲母!$L$5:$L$136, 0), 3), "")</f>
        <v/>
      </c>
      <c r="AY1536" s="301" t="e">
        <f t="shared" si="599"/>
        <v>#REF!</v>
      </c>
      <c r="AZ1536" s="362" t="e">
        <f t="array" ref="AZ1536">IF($AY1536="", "", IF( $AX1536&lt;&gt;"", $AX1536,INDEX(聲母資料表, $AY1536, $AZ$5)))</f>
        <v>#REF!</v>
      </c>
      <c r="BA1536" s="362" t="e">
        <f t="array" ref="BA1536">IF($X1536, "", INDEX(方音八音反切資料表, $AE1536, $AJ1536))</f>
        <v>#REF!</v>
      </c>
    </row>
    <row r="1537" spans="2:53">
      <c r="B1537" s="307">
        <f t="shared" si="581"/>
        <v>1530</v>
      </c>
      <c r="C1537" s="404" t="e">
        <f>MID(#REF!, B1537, 1)</f>
        <v>#REF!</v>
      </c>
      <c r="D1537" s="312"/>
      <c r="E1537" s="312"/>
      <c r="F1537" s="296"/>
      <c r="G1537" s="418" t="e">
        <f t="shared" si="582"/>
        <v>#REF!</v>
      </c>
      <c r="H1537" s="269" t="e" cm="1">
        <f t="array" ref="H1537">IF( OR($U1537, NOT($V1537), $X1537), "",  $AF1537 &amp; INDEX(中文數值資料表, $AJ1537, 2) &amp; $AC1537)</f>
        <v>#REF!</v>
      </c>
      <c r="I1537" s="332" t="e">
        <f t="shared" si="583"/>
        <v>#REF!</v>
      </c>
      <c r="J1537" s="333" t="e">
        <f t="shared" si="584"/>
        <v>#REF!</v>
      </c>
      <c r="K1537" s="334" t="e">
        <f t="shared" si="585"/>
        <v>#REF!</v>
      </c>
      <c r="L1537" s="335" t="e">
        <f t="shared" si="586"/>
        <v>#REF!</v>
      </c>
      <c r="M1537" s="270" t="e">
        <f t="shared" ca="1" si="587"/>
        <v>#REF!</v>
      </c>
      <c r="N1537" s="270" t="e">
        <f t="shared" ca="1" si="588"/>
        <v>#REF!</v>
      </c>
      <c r="O1537" s="270" t="e">
        <f t="shared" ca="1" si="589"/>
        <v>#REF!</v>
      </c>
      <c r="P1537" s="270" t="e">
        <f t="shared" ca="1" si="605"/>
        <v>#REF!</v>
      </c>
      <c r="Q1537" s="270" t="e">
        <f t="shared" ca="1" si="605"/>
        <v>#REF!</v>
      </c>
      <c r="R1537" s="271" t="e">
        <f t="shared" ca="1" si="590"/>
        <v>#REF!</v>
      </c>
      <c r="S1537" s="271" t="e">
        <f t="shared" ca="1" si="591"/>
        <v>#REF!</v>
      </c>
      <c r="T1537" s="244"/>
      <c r="U1537" s="272" t="b">
        <f t="shared" si="592"/>
        <v>0</v>
      </c>
      <c r="V1537" s="272" t="e">
        <f t="shared" si="593"/>
        <v>#REF!</v>
      </c>
      <c r="W1537" s="272" t="e">
        <f t="shared" si="601"/>
        <v>#REF!</v>
      </c>
      <c r="X1537" s="272" t="e">
        <f t="shared" si="594"/>
        <v>#REF!</v>
      </c>
      <c r="Y1537" s="272" t="e">
        <f t="shared" si="595"/>
        <v>#REF!</v>
      </c>
      <c r="Z1537" s="298"/>
      <c r="AA1537" s="305" t="e">
        <f t="shared" si="596"/>
        <v>#REF!</v>
      </c>
      <c r="AB1537" s="301" t="e" cm="1">
        <f t="array" ref="AB1537">IF( $AA1537="", "", INDEX(聲母資料表, $AA1537, AB$5))</f>
        <v>#REF!</v>
      </c>
      <c r="AC1537" s="301" t="e" cm="1">
        <f t="array" ref="AC1537">IF( $AA1537="", "", INDEX(聲母資料表, $AA1537, AC$5))</f>
        <v>#REF!</v>
      </c>
      <c r="AD1537" s="305" t="e">
        <f t="shared" si="597"/>
        <v>#REF!</v>
      </c>
      <c r="AE1537" s="301" t="e" cm="1">
        <f t="array" ref="AE1537">IF( $X1537, "", INDEX(韻母資料表, AD1537, AE$5))</f>
        <v>#REF!</v>
      </c>
      <c r="AF1537" s="301" t="e" cm="1">
        <f t="array" ref="AF1537">IF( $X1537, "", INDEX(韻母資料表, AE1537, AF$5))</f>
        <v>#REF!</v>
      </c>
      <c r="AG1537" s="298"/>
      <c r="AH1537" s="301" t="e">
        <f t="array" ref="AH1537">IF( $X1537, "", IF( INDEX(韻母資料表, AD1537, $AH$5) = "入聲", TRUE, FALSE) )</f>
        <v>#REF!</v>
      </c>
      <c r="AI1537" s="302" t="e">
        <f t="shared" si="598"/>
        <v>#REF!</v>
      </c>
      <c r="AJ1537" s="302" t="e">
        <f t="shared" si="603"/>
        <v>#REF!</v>
      </c>
      <c r="AK1537" s="362" t="e">
        <f t="array" ref="AK1537">IF( $X1537, "", INDEX(韻母資料表, $AD1537, $AK$5))</f>
        <v>#REF!</v>
      </c>
      <c r="AL1537" s="362" t="e">
        <f t="array" ref="AL1537">IF($X1537, "", INDEX(白話字韻母八聲調資料表, $AE1537, $AJ1537))</f>
        <v>#REF!</v>
      </c>
      <c r="AM1537" s="298"/>
      <c r="AN1537" s="362" t="e" cm="1">
        <f t="array" ref="AN1537">IF($W1537, "", INDEX(聲母資料表, $AA1537, AN$5))</f>
        <v>#REF!</v>
      </c>
      <c r="AO1537" s="367" t="e" cm="1">
        <f t="array" ref="AO1537">IF($X1537, "", INDEX(韻母資料表, $AD1537, AO$5))</f>
        <v>#REF!</v>
      </c>
      <c r="AP1537" s="362" t="e" cm="1">
        <f t="array" ref="AP1537">IF($X1537, "", INDEX(台羅韻母八聲調資料表, $AE1537, $F1537))</f>
        <v>#REF!</v>
      </c>
      <c r="AQ1537" s="298"/>
      <c r="AR1537" s="302" t="e">
        <f t="array" ref="AR1537">IF($W1537, "", INDEX(聲母資料表, $AA1537, $AR$5))</f>
        <v>#REF!</v>
      </c>
      <c r="AS1537" s="303" t="e">
        <f t="array" ref="AS1537">IF($X1537, "", INDEX(韻母資料表, $AD1537, $AS$5))</f>
        <v>#REF!</v>
      </c>
      <c r="AT1537" s="302" t="e">
        <f t="array" ref="AT1537">IF($X1537, "", INDEX(閩拼韻母八聲調資料表, $AE1537, $AJ1537))</f>
        <v>#REF!</v>
      </c>
      <c r="AV1537" s="301" t="b">
        <f t="shared" si="600"/>
        <v>0</v>
      </c>
      <c r="AW1537" s="301" t="str">
        <f>IF( $AV1537, IFERROR( IF(MATCH( $E1537, 顎音化聲母!$H$9:$H$37, 0), TRUE, FALSE), FALSE), "")</f>
        <v/>
      </c>
      <c r="AX1537" s="301" t="str">
        <f t="array" ref="AX1537">IF( AND($AV1537, $AW1537), INDEX(顎音化聲母資料表, MATCH( $D1537 &amp; $E1537, 顎音化聲母!$L$5:$L$136, 0), 3), "")</f>
        <v/>
      </c>
      <c r="AY1537" s="301" t="e">
        <f t="shared" si="599"/>
        <v>#REF!</v>
      </c>
      <c r="AZ1537" s="362" t="e">
        <f t="array" ref="AZ1537">IF($AY1537="", "", IF( $AX1537&lt;&gt;"", $AX1537,INDEX(聲母資料表, $AY1537, $AZ$5)))</f>
        <v>#REF!</v>
      </c>
      <c r="BA1537" s="362" t="e">
        <f t="array" ref="BA1537">IF($X1537, "", INDEX(方音八音反切資料表, $AE1537, $AJ1537))</f>
        <v>#REF!</v>
      </c>
    </row>
    <row r="1538" spans="2:53">
      <c r="B1538" s="307">
        <f t="shared" si="581"/>
        <v>1531</v>
      </c>
      <c r="C1538" s="404" t="e">
        <f>MID(#REF!, B1538, 1)</f>
        <v>#REF!</v>
      </c>
      <c r="D1538" s="312"/>
      <c r="E1538" s="312"/>
      <c r="F1538" s="296"/>
      <c r="G1538" s="418" t="e">
        <f t="shared" si="582"/>
        <v>#REF!</v>
      </c>
      <c r="H1538" s="269" t="e" cm="1">
        <f t="array" ref="H1538">IF( OR($U1538, NOT($V1538), $X1538), "",  $AF1538 &amp; INDEX(中文數值資料表, $AJ1538, 2) &amp; $AC1538)</f>
        <v>#REF!</v>
      </c>
      <c r="I1538" s="332" t="e">
        <f t="shared" si="583"/>
        <v>#REF!</v>
      </c>
      <c r="J1538" s="333" t="e">
        <f t="shared" si="584"/>
        <v>#REF!</v>
      </c>
      <c r="K1538" s="334" t="e">
        <f t="shared" si="585"/>
        <v>#REF!</v>
      </c>
      <c r="L1538" s="335" t="e">
        <f t="shared" si="586"/>
        <v>#REF!</v>
      </c>
      <c r="M1538" s="270" t="e">
        <f t="shared" ca="1" si="587"/>
        <v>#REF!</v>
      </c>
      <c r="N1538" s="270" t="e">
        <f t="shared" ca="1" si="588"/>
        <v>#REF!</v>
      </c>
      <c r="O1538" s="270" t="e">
        <f t="shared" ca="1" si="589"/>
        <v>#REF!</v>
      </c>
      <c r="P1538" s="270" t="e">
        <f t="shared" ca="1" si="605"/>
        <v>#REF!</v>
      </c>
      <c r="Q1538" s="270" t="e">
        <f t="shared" ca="1" si="605"/>
        <v>#REF!</v>
      </c>
      <c r="R1538" s="271" t="e">
        <f t="shared" ca="1" si="590"/>
        <v>#REF!</v>
      </c>
      <c r="S1538" s="271" t="e">
        <f t="shared" ca="1" si="591"/>
        <v>#REF!</v>
      </c>
      <c r="T1538" s="244"/>
      <c r="U1538" s="272" t="b">
        <f t="shared" si="592"/>
        <v>0</v>
      </c>
      <c r="V1538" s="272" t="e">
        <f t="shared" si="593"/>
        <v>#REF!</v>
      </c>
      <c r="W1538" s="272" t="e">
        <f t="shared" si="601"/>
        <v>#REF!</v>
      </c>
      <c r="X1538" s="272" t="e">
        <f t="shared" si="594"/>
        <v>#REF!</v>
      </c>
      <c r="Y1538" s="272" t="e">
        <f t="shared" si="595"/>
        <v>#REF!</v>
      </c>
      <c r="Z1538" s="298"/>
      <c r="AA1538" s="305" t="e">
        <f t="shared" si="596"/>
        <v>#REF!</v>
      </c>
      <c r="AB1538" s="301" t="e" cm="1">
        <f t="array" ref="AB1538">IF( $AA1538="", "", INDEX(聲母資料表, $AA1538, AB$5))</f>
        <v>#REF!</v>
      </c>
      <c r="AC1538" s="301" t="e" cm="1">
        <f t="array" ref="AC1538">IF( $AA1538="", "", INDEX(聲母資料表, $AA1538, AC$5))</f>
        <v>#REF!</v>
      </c>
      <c r="AD1538" s="305" t="e">
        <f t="shared" si="597"/>
        <v>#REF!</v>
      </c>
      <c r="AE1538" s="301" t="e" cm="1">
        <f t="array" ref="AE1538">IF( $X1538, "", INDEX(韻母資料表, AD1538, AE$5))</f>
        <v>#REF!</v>
      </c>
      <c r="AF1538" s="301" t="e" cm="1">
        <f t="array" ref="AF1538">IF( $X1538, "", INDEX(韻母資料表, AE1538, AF$5))</f>
        <v>#REF!</v>
      </c>
      <c r="AG1538" s="298"/>
      <c r="AH1538" s="301" t="e">
        <f t="array" ref="AH1538">IF( $X1538, "", IF( INDEX(韻母資料表, AD1538, $AH$5) = "入聲", TRUE, FALSE) )</f>
        <v>#REF!</v>
      </c>
      <c r="AI1538" s="302" t="e">
        <f t="shared" si="598"/>
        <v>#REF!</v>
      </c>
      <c r="AJ1538" s="302" t="e">
        <f t="shared" si="603"/>
        <v>#REF!</v>
      </c>
      <c r="AK1538" s="362" t="e">
        <f t="array" ref="AK1538">IF( $X1538, "", INDEX(韻母資料表, $AD1538, $AK$5))</f>
        <v>#REF!</v>
      </c>
      <c r="AL1538" s="362" t="e">
        <f t="array" ref="AL1538">IF($X1538, "", INDEX(白話字韻母八聲調資料表, $AE1538, $AJ1538))</f>
        <v>#REF!</v>
      </c>
      <c r="AM1538" s="298"/>
      <c r="AN1538" s="362" t="e" cm="1">
        <f t="array" ref="AN1538">IF($W1538, "", INDEX(聲母資料表, $AA1538, AN$5))</f>
        <v>#REF!</v>
      </c>
      <c r="AO1538" s="367" t="e" cm="1">
        <f t="array" ref="AO1538">IF($X1538, "", INDEX(韻母資料表, $AD1538, AO$5))</f>
        <v>#REF!</v>
      </c>
      <c r="AP1538" s="362" t="e" cm="1">
        <f t="array" ref="AP1538">IF($X1538, "", INDEX(台羅韻母八聲調資料表, $AE1538, $F1538))</f>
        <v>#REF!</v>
      </c>
      <c r="AQ1538" s="298"/>
      <c r="AR1538" s="302" t="e">
        <f t="array" ref="AR1538">IF($W1538, "", INDEX(聲母資料表, $AA1538, $AR$5))</f>
        <v>#REF!</v>
      </c>
      <c r="AS1538" s="303" t="e">
        <f t="array" ref="AS1538">IF($X1538, "", INDEX(韻母資料表, $AD1538, $AS$5))</f>
        <v>#REF!</v>
      </c>
      <c r="AT1538" s="302" t="e">
        <f t="array" ref="AT1538">IF($X1538, "", INDEX(閩拼韻母八聲調資料表, $AE1538, $AJ1538))</f>
        <v>#REF!</v>
      </c>
      <c r="AV1538" s="301" t="b">
        <f t="shared" si="600"/>
        <v>0</v>
      </c>
      <c r="AW1538" s="301" t="str">
        <f>IF( $AV1538, IFERROR( IF(MATCH( $E1538, 顎音化聲母!$H$9:$H$37, 0), TRUE, FALSE), FALSE), "")</f>
        <v/>
      </c>
      <c r="AX1538" s="301" t="str">
        <f t="array" ref="AX1538">IF( AND($AV1538, $AW1538), INDEX(顎音化聲母資料表, MATCH( $D1538 &amp; $E1538, 顎音化聲母!$L$5:$L$136, 0), 3), "")</f>
        <v/>
      </c>
      <c r="AY1538" s="301" t="e">
        <f t="shared" si="599"/>
        <v>#REF!</v>
      </c>
      <c r="AZ1538" s="362" t="e">
        <f t="array" ref="AZ1538">IF($AY1538="", "", IF( $AX1538&lt;&gt;"", $AX1538,INDEX(聲母資料表, $AY1538, $AZ$5)))</f>
        <v>#REF!</v>
      </c>
      <c r="BA1538" s="362" t="e">
        <f t="array" ref="BA1538">IF($X1538, "", INDEX(方音八音反切資料表, $AE1538, $AJ1538))</f>
        <v>#REF!</v>
      </c>
    </row>
    <row r="1539" spans="2:53">
      <c r="B1539" s="307">
        <f t="shared" si="581"/>
        <v>1532</v>
      </c>
      <c r="C1539" s="404" t="e">
        <f>MID(#REF!, B1539, 1)</f>
        <v>#REF!</v>
      </c>
      <c r="D1539" s="312"/>
      <c r="E1539" s="312"/>
      <c r="F1539" s="296"/>
      <c r="G1539" s="418" t="e">
        <f t="shared" si="582"/>
        <v>#REF!</v>
      </c>
      <c r="H1539" s="269" t="e" cm="1">
        <f t="array" ref="H1539">IF( OR($U1539, NOT($V1539), $X1539), "",  $AF1539 &amp; INDEX(中文數值資料表, $AJ1539, 2) &amp; $AC1539)</f>
        <v>#REF!</v>
      </c>
      <c r="I1539" s="332" t="e">
        <f t="shared" si="583"/>
        <v>#REF!</v>
      </c>
      <c r="J1539" s="333" t="e">
        <f t="shared" si="584"/>
        <v>#REF!</v>
      </c>
      <c r="K1539" s="334" t="e">
        <f t="shared" si="585"/>
        <v>#REF!</v>
      </c>
      <c r="L1539" s="335" t="e">
        <f t="shared" si="586"/>
        <v>#REF!</v>
      </c>
      <c r="M1539" s="270" t="e">
        <f t="shared" ca="1" si="587"/>
        <v>#REF!</v>
      </c>
      <c r="N1539" s="270" t="e">
        <f t="shared" ca="1" si="588"/>
        <v>#REF!</v>
      </c>
      <c r="O1539" s="270" t="e">
        <f t="shared" ca="1" si="589"/>
        <v>#REF!</v>
      </c>
      <c r="P1539" s="270" t="e">
        <f t="shared" ca="1" si="605"/>
        <v>#REF!</v>
      </c>
      <c r="Q1539" s="270" t="e">
        <f t="shared" ca="1" si="605"/>
        <v>#REF!</v>
      </c>
      <c r="R1539" s="271" t="e">
        <f t="shared" ca="1" si="590"/>
        <v>#REF!</v>
      </c>
      <c r="S1539" s="271" t="e">
        <f t="shared" ca="1" si="591"/>
        <v>#REF!</v>
      </c>
      <c r="T1539" s="244"/>
      <c r="U1539" s="272" t="b">
        <f t="shared" si="592"/>
        <v>0</v>
      </c>
      <c r="V1539" s="272" t="e">
        <f t="shared" si="593"/>
        <v>#REF!</v>
      </c>
      <c r="W1539" s="272" t="e">
        <f t="shared" si="601"/>
        <v>#REF!</v>
      </c>
      <c r="X1539" s="272" t="e">
        <f t="shared" si="594"/>
        <v>#REF!</v>
      </c>
      <c r="Y1539" s="272" t="e">
        <f t="shared" si="595"/>
        <v>#REF!</v>
      </c>
      <c r="Z1539" s="298"/>
      <c r="AA1539" s="305" t="e">
        <f t="shared" si="596"/>
        <v>#REF!</v>
      </c>
      <c r="AB1539" s="301" t="e" cm="1">
        <f t="array" ref="AB1539">IF( $AA1539="", "", INDEX(聲母資料表, $AA1539, AB$5))</f>
        <v>#REF!</v>
      </c>
      <c r="AC1539" s="301" t="e" cm="1">
        <f t="array" ref="AC1539">IF( $AA1539="", "", INDEX(聲母資料表, $AA1539, AC$5))</f>
        <v>#REF!</v>
      </c>
      <c r="AD1539" s="305" t="e">
        <f t="shared" si="597"/>
        <v>#REF!</v>
      </c>
      <c r="AE1539" s="301" t="e" cm="1">
        <f t="array" ref="AE1539">IF( $X1539, "", INDEX(韻母資料表, AD1539, AE$5))</f>
        <v>#REF!</v>
      </c>
      <c r="AF1539" s="301" t="e" cm="1">
        <f t="array" ref="AF1539">IF( $X1539, "", INDEX(韻母資料表, AE1539, AF$5))</f>
        <v>#REF!</v>
      </c>
      <c r="AG1539" s="298"/>
      <c r="AH1539" s="301" t="e">
        <f t="array" ref="AH1539">IF( $X1539, "", IF( INDEX(韻母資料表, AD1539, $AH$5) = "入聲", TRUE, FALSE) )</f>
        <v>#REF!</v>
      </c>
      <c r="AI1539" s="302" t="e">
        <f t="shared" si="598"/>
        <v>#REF!</v>
      </c>
      <c r="AJ1539" s="302" t="e">
        <f t="shared" si="603"/>
        <v>#REF!</v>
      </c>
      <c r="AK1539" s="362" t="e">
        <f t="array" ref="AK1539">IF( $X1539, "", INDEX(韻母資料表, $AD1539, $AK$5))</f>
        <v>#REF!</v>
      </c>
      <c r="AL1539" s="362" t="e">
        <f t="array" ref="AL1539">IF($X1539, "", INDEX(白話字韻母八聲調資料表, $AE1539, $AJ1539))</f>
        <v>#REF!</v>
      </c>
      <c r="AM1539" s="298"/>
      <c r="AN1539" s="362" t="e" cm="1">
        <f t="array" ref="AN1539">IF($W1539, "", INDEX(聲母資料表, $AA1539, AN$5))</f>
        <v>#REF!</v>
      </c>
      <c r="AO1539" s="367" t="e" cm="1">
        <f t="array" ref="AO1539">IF($X1539, "", INDEX(韻母資料表, $AD1539, AO$5))</f>
        <v>#REF!</v>
      </c>
      <c r="AP1539" s="362" t="e" cm="1">
        <f t="array" ref="AP1539">IF($X1539, "", INDEX(台羅韻母八聲調資料表, $AE1539, $F1539))</f>
        <v>#REF!</v>
      </c>
      <c r="AQ1539" s="298"/>
      <c r="AR1539" s="302" t="e">
        <f t="array" ref="AR1539">IF($W1539, "", INDEX(聲母資料表, $AA1539, $AR$5))</f>
        <v>#REF!</v>
      </c>
      <c r="AS1539" s="303" t="e">
        <f t="array" ref="AS1539">IF($X1539, "", INDEX(韻母資料表, $AD1539, $AS$5))</f>
        <v>#REF!</v>
      </c>
      <c r="AT1539" s="302" t="e">
        <f t="array" ref="AT1539">IF($X1539, "", INDEX(閩拼韻母八聲調資料表, $AE1539, $AJ1539))</f>
        <v>#REF!</v>
      </c>
      <c r="AV1539" s="301" t="b">
        <f t="shared" si="600"/>
        <v>0</v>
      </c>
      <c r="AW1539" s="301" t="str">
        <f>IF( $AV1539, IFERROR( IF(MATCH( $E1539, 顎音化聲母!$H$9:$H$37, 0), TRUE, FALSE), FALSE), "")</f>
        <v/>
      </c>
      <c r="AX1539" s="301" t="str">
        <f t="array" ref="AX1539">IF( AND($AV1539, $AW1539), INDEX(顎音化聲母資料表, MATCH( $D1539 &amp; $E1539, 顎音化聲母!$L$5:$L$136, 0), 3), "")</f>
        <v/>
      </c>
      <c r="AY1539" s="301" t="e">
        <f t="shared" si="599"/>
        <v>#REF!</v>
      </c>
      <c r="AZ1539" s="362" t="e">
        <f t="array" ref="AZ1539">IF($AY1539="", "", IF( $AX1539&lt;&gt;"", $AX1539,INDEX(聲母資料表, $AY1539, $AZ$5)))</f>
        <v>#REF!</v>
      </c>
      <c r="BA1539" s="362" t="e">
        <f t="array" ref="BA1539">IF($X1539, "", INDEX(方音八音反切資料表, $AE1539, $AJ1539))</f>
        <v>#REF!</v>
      </c>
    </row>
    <row r="1540" spans="2:53">
      <c r="B1540" s="307">
        <f t="shared" si="581"/>
        <v>1533</v>
      </c>
      <c r="C1540" s="404" t="e">
        <f>MID(#REF!, B1540, 1)</f>
        <v>#REF!</v>
      </c>
      <c r="D1540" s="312"/>
      <c r="E1540" s="312"/>
      <c r="F1540" s="296"/>
      <c r="G1540" s="418" t="e">
        <f t="shared" si="582"/>
        <v>#REF!</v>
      </c>
      <c r="H1540" s="269" t="e" cm="1">
        <f t="array" ref="H1540">IF( OR($U1540, NOT($V1540), $X1540), "",  $AF1540 &amp; INDEX(中文數值資料表, $AJ1540, 2) &amp; $AC1540)</f>
        <v>#REF!</v>
      </c>
      <c r="I1540" s="332" t="e">
        <f t="shared" si="583"/>
        <v>#REF!</v>
      </c>
      <c r="J1540" s="333" t="e">
        <f t="shared" si="584"/>
        <v>#REF!</v>
      </c>
      <c r="K1540" s="334" t="e">
        <f t="shared" si="585"/>
        <v>#REF!</v>
      </c>
      <c r="L1540" s="335" t="e">
        <f t="shared" si="586"/>
        <v>#REF!</v>
      </c>
      <c r="M1540" s="270" t="e">
        <f t="shared" ca="1" si="587"/>
        <v>#REF!</v>
      </c>
      <c r="N1540" s="270" t="e">
        <f t="shared" ca="1" si="588"/>
        <v>#REF!</v>
      </c>
      <c r="O1540" s="270" t="e">
        <f t="shared" ca="1" si="589"/>
        <v>#REF!</v>
      </c>
      <c r="P1540" s="270" t="e">
        <f t="shared" ca="1" si="605"/>
        <v>#REF!</v>
      </c>
      <c r="Q1540" s="270" t="e">
        <f t="shared" ca="1" si="605"/>
        <v>#REF!</v>
      </c>
      <c r="R1540" s="271" t="e">
        <f t="shared" ca="1" si="590"/>
        <v>#REF!</v>
      </c>
      <c r="S1540" s="271" t="e">
        <f t="shared" ca="1" si="591"/>
        <v>#REF!</v>
      </c>
      <c r="T1540" s="244"/>
      <c r="U1540" s="272" t="b">
        <f t="shared" si="592"/>
        <v>0</v>
      </c>
      <c r="V1540" s="272" t="e">
        <f t="shared" si="593"/>
        <v>#REF!</v>
      </c>
      <c r="W1540" s="272" t="e">
        <f t="shared" si="601"/>
        <v>#REF!</v>
      </c>
      <c r="X1540" s="272" t="e">
        <f t="shared" si="594"/>
        <v>#REF!</v>
      </c>
      <c r="Y1540" s="272" t="e">
        <f t="shared" si="595"/>
        <v>#REF!</v>
      </c>
      <c r="Z1540" s="298"/>
      <c r="AA1540" s="305" t="e">
        <f t="shared" si="596"/>
        <v>#REF!</v>
      </c>
      <c r="AB1540" s="301" t="e" cm="1">
        <f t="array" ref="AB1540">IF( $AA1540="", "", INDEX(聲母資料表, $AA1540, AB$5))</f>
        <v>#REF!</v>
      </c>
      <c r="AC1540" s="301" t="e" cm="1">
        <f t="array" ref="AC1540">IF( $AA1540="", "", INDEX(聲母資料表, $AA1540, AC$5))</f>
        <v>#REF!</v>
      </c>
      <c r="AD1540" s="305" t="e">
        <f t="shared" si="597"/>
        <v>#REF!</v>
      </c>
      <c r="AE1540" s="301" t="e" cm="1">
        <f t="array" ref="AE1540">IF( $X1540, "", INDEX(韻母資料表, AD1540, AE$5))</f>
        <v>#REF!</v>
      </c>
      <c r="AF1540" s="301" t="e" cm="1">
        <f t="array" ref="AF1540">IF( $X1540, "", INDEX(韻母資料表, AE1540, AF$5))</f>
        <v>#REF!</v>
      </c>
      <c r="AG1540" s="298"/>
      <c r="AH1540" s="301" t="e">
        <f t="array" ref="AH1540">IF( $X1540, "", IF( INDEX(韻母資料表, AD1540, $AH$5) = "入聲", TRUE, FALSE) )</f>
        <v>#REF!</v>
      </c>
      <c r="AI1540" s="302" t="e">
        <f t="shared" si="598"/>
        <v>#REF!</v>
      </c>
      <c r="AJ1540" s="302" t="e">
        <f t="shared" si="603"/>
        <v>#REF!</v>
      </c>
      <c r="AK1540" s="362" t="e">
        <f t="array" ref="AK1540">IF( $X1540, "", INDEX(韻母資料表, $AD1540, $AK$5))</f>
        <v>#REF!</v>
      </c>
      <c r="AL1540" s="362" t="e">
        <f t="array" ref="AL1540">IF($X1540, "", INDEX(白話字韻母八聲調資料表, $AE1540, $AJ1540))</f>
        <v>#REF!</v>
      </c>
      <c r="AM1540" s="298"/>
      <c r="AN1540" s="362" t="e" cm="1">
        <f t="array" ref="AN1540">IF($W1540, "", INDEX(聲母資料表, $AA1540, AN$5))</f>
        <v>#REF!</v>
      </c>
      <c r="AO1540" s="367" t="e" cm="1">
        <f t="array" ref="AO1540">IF($X1540, "", INDEX(韻母資料表, $AD1540, AO$5))</f>
        <v>#REF!</v>
      </c>
      <c r="AP1540" s="362" t="e" cm="1">
        <f t="array" ref="AP1540">IF($X1540, "", INDEX(台羅韻母八聲調資料表, $AE1540, $F1540))</f>
        <v>#REF!</v>
      </c>
      <c r="AQ1540" s="298"/>
      <c r="AR1540" s="302" t="e">
        <f t="array" ref="AR1540">IF($W1540, "", INDEX(聲母資料表, $AA1540, $AR$5))</f>
        <v>#REF!</v>
      </c>
      <c r="AS1540" s="303" t="e">
        <f t="array" ref="AS1540">IF($X1540, "", INDEX(韻母資料表, $AD1540, $AS$5))</f>
        <v>#REF!</v>
      </c>
      <c r="AT1540" s="302" t="e">
        <f t="array" ref="AT1540">IF($X1540, "", INDEX(閩拼韻母八聲調資料表, $AE1540, $AJ1540))</f>
        <v>#REF!</v>
      </c>
      <c r="AV1540" s="301" t="b">
        <f t="shared" si="600"/>
        <v>0</v>
      </c>
      <c r="AW1540" s="301" t="str">
        <f>IF( $AV1540, IFERROR( IF(MATCH( $E1540, 顎音化聲母!$H$9:$H$37, 0), TRUE, FALSE), FALSE), "")</f>
        <v/>
      </c>
      <c r="AX1540" s="301" t="str">
        <f t="array" ref="AX1540">IF( AND($AV1540, $AW1540), INDEX(顎音化聲母資料表, MATCH( $D1540 &amp; $E1540, 顎音化聲母!$L$5:$L$136, 0), 3), "")</f>
        <v/>
      </c>
      <c r="AY1540" s="301" t="e">
        <f t="shared" si="599"/>
        <v>#REF!</v>
      </c>
      <c r="AZ1540" s="362" t="e">
        <f t="array" ref="AZ1540">IF($AY1540="", "", IF( $AX1540&lt;&gt;"", $AX1540,INDEX(聲母資料表, $AY1540, $AZ$5)))</f>
        <v>#REF!</v>
      </c>
      <c r="BA1540" s="362" t="e">
        <f t="array" ref="BA1540">IF($X1540, "", INDEX(方音八音反切資料表, $AE1540, $AJ1540))</f>
        <v>#REF!</v>
      </c>
    </row>
    <row r="1541" spans="2:53">
      <c r="B1541" s="307">
        <f t="shared" si="581"/>
        <v>1534</v>
      </c>
      <c r="C1541" s="404" t="e">
        <f>MID(#REF!, B1541, 1)</f>
        <v>#REF!</v>
      </c>
      <c r="D1541" s="312"/>
      <c r="E1541" s="312"/>
      <c r="F1541" s="296"/>
      <c r="G1541" s="418" t="e">
        <f t="shared" si="582"/>
        <v>#REF!</v>
      </c>
      <c r="H1541" s="269" t="e" cm="1">
        <f t="array" ref="H1541">IF( OR($U1541, NOT($V1541), $X1541), "",  $AF1541 &amp; INDEX(中文數值資料表, $AJ1541, 2) &amp; $AC1541)</f>
        <v>#REF!</v>
      </c>
      <c r="I1541" s="332" t="e">
        <f t="shared" si="583"/>
        <v>#REF!</v>
      </c>
      <c r="J1541" s="333" t="e">
        <f t="shared" si="584"/>
        <v>#REF!</v>
      </c>
      <c r="K1541" s="334" t="e">
        <f t="shared" si="585"/>
        <v>#REF!</v>
      </c>
      <c r="L1541" s="335" t="e">
        <f t="shared" si="586"/>
        <v>#REF!</v>
      </c>
      <c r="M1541" s="270" t="e">
        <f t="shared" ca="1" si="587"/>
        <v>#REF!</v>
      </c>
      <c r="N1541" s="270" t="e">
        <f t="shared" ca="1" si="588"/>
        <v>#REF!</v>
      </c>
      <c r="O1541" s="270" t="e">
        <f t="shared" ca="1" si="589"/>
        <v>#REF!</v>
      </c>
      <c r="P1541" s="270" t="e">
        <f t="shared" ca="1" si="605"/>
        <v>#REF!</v>
      </c>
      <c r="Q1541" s="270" t="e">
        <f t="shared" ca="1" si="605"/>
        <v>#REF!</v>
      </c>
      <c r="R1541" s="271" t="e">
        <f t="shared" ca="1" si="590"/>
        <v>#REF!</v>
      </c>
      <c r="S1541" s="271" t="e">
        <f t="shared" ca="1" si="591"/>
        <v>#REF!</v>
      </c>
      <c r="T1541" s="244"/>
      <c r="U1541" s="272" t="b">
        <f t="shared" si="592"/>
        <v>0</v>
      </c>
      <c r="V1541" s="272" t="e">
        <f t="shared" si="593"/>
        <v>#REF!</v>
      </c>
      <c r="W1541" s="272" t="e">
        <f t="shared" si="601"/>
        <v>#REF!</v>
      </c>
      <c r="X1541" s="272" t="e">
        <f t="shared" si="594"/>
        <v>#REF!</v>
      </c>
      <c r="Y1541" s="272" t="e">
        <f t="shared" si="595"/>
        <v>#REF!</v>
      </c>
      <c r="Z1541" s="298"/>
      <c r="AA1541" s="305" t="e">
        <f t="shared" si="596"/>
        <v>#REF!</v>
      </c>
      <c r="AB1541" s="301" t="e" cm="1">
        <f t="array" ref="AB1541">IF( $AA1541="", "", INDEX(聲母資料表, $AA1541, AB$5))</f>
        <v>#REF!</v>
      </c>
      <c r="AC1541" s="301" t="e" cm="1">
        <f t="array" ref="AC1541">IF( $AA1541="", "", INDEX(聲母資料表, $AA1541, AC$5))</f>
        <v>#REF!</v>
      </c>
      <c r="AD1541" s="305" t="e">
        <f t="shared" si="597"/>
        <v>#REF!</v>
      </c>
      <c r="AE1541" s="301" t="e" cm="1">
        <f t="array" ref="AE1541">IF( $X1541, "", INDEX(韻母資料表, AD1541, AE$5))</f>
        <v>#REF!</v>
      </c>
      <c r="AF1541" s="301" t="e" cm="1">
        <f t="array" ref="AF1541">IF( $X1541, "", INDEX(韻母資料表, AE1541, AF$5))</f>
        <v>#REF!</v>
      </c>
      <c r="AG1541" s="298"/>
      <c r="AH1541" s="301" t="e">
        <f t="array" ref="AH1541">IF( $X1541, "", IF( INDEX(韻母資料表, AD1541, $AH$5) = "入聲", TRUE, FALSE) )</f>
        <v>#REF!</v>
      </c>
      <c r="AI1541" s="302" t="e">
        <f t="shared" si="598"/>
        <v>#REF!</v>
      </c>
      <c r="AJ1541" s="302" t="e">
        <f t="shared" si="603"/>
        <v>#REF!</v>
      </c>
      <c r="AK1541" s="362" t="e">
        <f t="array" ref="AK1541">IF( $X1541, "", INDEX(韻母資料表, $AD1541, $AK$5))</f>
        <v>#REF!</v>
      </c>
      <c r="AL1541" s="362" t="e">
        <f t="array" ref="AL1541">IF($X1541, "", INDEX(白話字韻母八聲調資料表, $AE1541, $AJ1541))</f>
        <v>#REF!</v>
      </c>
      <c r="AM1541" s="298"/>
      <c r="AN1541" s="362" t="e" cm="1">
        <f t="array" ref="AN1541">IF($W1541, "", INDEX(聲母資料表, $AA1541, AN$5))</f>
        <v>#REF!</v>
      </c>
      <c r="AO1541" s="367" t="e" cm="1">
        <f t="array" ref="AO1541">IF($X1541, "", INDEX(韻母資料表, $AD1541, AO$5))</f>
        <v>#REF!</v>
      </c>
      <c r="AP1541" s="362" t="e" cm="1">
        <f t="array" ref="AP1541">IF($X1541, "", INDEX(台羅韻母八聲調資料表, $AE1541, $F1541))</f>
        <v>#REF!</v>
      </c>
      <c r="AQ1541" s="298"/>
      <c r="AR1541" s="302" t="e">
        <f t="array" ref="AR1541">IF($W1541, "", INDEX(聲母資料表, $AA1541, $AR$5))</f>
        <v>#REF!</v>
      </c>
      <c r="AS1541" s="303" t="e">
        <f t="array" ref="AS1541">IF($X1541, "", INDEX(韻母資料表, $AD1541, $AS$5))</f>
        <v>#REF!</v>
      </c>
      <c r="AT1541" s="302" t="e">
        <f t="array" ref="AT1541">IF($X1541, "", INDEX(閩拼韻母八聲調資料表, $AE1541, $AJ1541))</f>
        <v>#REF!</v>
      </c>
      <c r="AV1541" s="301" t="b">
        <f t="shared" si="600"/>
        <v>0</v>
      </c>
      <c r="AW1541" s="301" t="str">
        <f>IF( $AV1541, IFERROR( IF(MATCH( $E1541, 顎音化聲母!$H$9:$H$37, 0), TRUE, FALSE), FALSE), "")</f>
        <v/>
      </c>
      <c r="AX1541" s="301" t="str">
        <f t="array" ref="AX1541">IF( AND($AV1541, $AW1541), INDEX(顎音化聲母資料表, MATCH( $D1541 &amp; $E1541, 顎音化聲母!$L$5:$L$136, 0), 3), "")</f>
        <v/>
      </c>
      <c r="AY1541" s="301" t="e">
        <f t="shared" si="599"/>
        <v>#REF!</v>
      </c>
      <c r="AZ1541" s="362" t="e">
        <f t="array" ref="AZ1541">IF($AY1541="", "", IF( $AX1541&lt;&gt;"", $AX1541,INDEX(聲母資料表, $AY1541, $AZ$5)))</f>
        <v>#REF!</v>
      </c>
      <c r="BA1541" s="362" t="e">
        <f t="array" ref="BA1541">IF($X1541, "", INDEX(方音八音反切資料表, $AE1541, $AJ1541))</f>
        <v>#REF!</v>
      </c>
    </row>
    <row r="1542" spans="2:53">
      <c r="B1542" s="307">
        <f t="shared" si="581"/>
        <v>1535</v>
      </c>
      <c r="C1542" s="404" t="e">
        <f>MID(#REF!, B1542, 1)</f>
        <v>#REF!</v>
      </c>
      <c r="D1542" s="312"/>
      <c r="E1542" s="312"/>
      <c r="F1542" s="296"/>
      <c r="G1542" s="418" t="e">
        <f t="shared" si="582"/>
        <v>#REF!</v>
      </c>
      <c r="H1542" s="269" t="e" cm="1">
        <f t="array" ref="H1542">IF( OR($U1542, NOT($V1542), $X1542), "",  $AF1542 &amp; INDEX(中文數值資料表, $AJ1542, 2) &amp; $AC1542)</f>
        <v>#REF!</v>
      </c>
      <c r="I1542" s="332" t="e">
        <f t="shared" si="583"/>
        <v>#REF!</v>
      </c>
      <c r="J1542" s="333" t="e">
        <f t="shared" si="584"/>
        <v>#REF!</v>
      </c>
      <c r="K1542" s="334" t="e">
        <f t="shared" si="585"/>
        <v>#REF!</v>
      </c>
      <c r="L1542" s="335" t="e">
        <f t="shared" si="586"/>
        <v>#REF!</v>
      </c>
      <c r="M1542" s="270" t="e">
        <f t="shared" ca="1" si="587"/>
        <v>#REF!</v>
      </c>
      <c r="N1542" s="270" t="e">
        <f t="shared" ca="1" si="588"/>
        <v>#REF!</v>
      </c>
      <c r="O1542" s="270" t="e">
        <f t="shared" ca="1" si="589"/>
        <v>#REF!</v>
      </c>
      <c r="P1542" s="270" t="e">
        <f t="shared" ca="1" si="605"/>
        <v>#REF!</v>
      </c>
      <c r="Q1542" s="270" t="e">
        <f t="shared" ca="1" si="605"/>
        <v>#REF!</v>
      </c>
      <c r="R1542" s="271" t="e">
        <f t="shared" ca="1" si="590"/>
        <v>#REF!</v>
      </c>
      <c r="S1542" s="271" t="e">
        <f t="shared" ca="1" si="591"/>
        <v>#REF!</v>
      </c>
      <c r="T1542" s="244"/>
      <c r="U1542" s="272" t="b">
        <f t="shared" si="592"/>
        <v>0</v>
      </c>
      <c r="V1542" s="272" t="e">
        <f t="shared" si="593"/>
        <v>#REF!</v>
      </c>
      <c r="W1542" s="272" t="e">
        <f t="shared" si="601"/>
        <v>#REF!</v>
      </c>
      <c r="X1542" s="272" t="e">
        <f t="shared" si="594"/>
        <v>#REF!</v>
      </c>
      <c r="Y1542" s="272" t="e">
        <f t="shared" si="595"/>
        <v>#REF!</v>
      </c>
      <c r="Z1542" s="298"/>
      <c r="AA1542" s="305" t="e">
        <f t="shared" si="596"/>
        <v>#REF!</v>
      </c>
      <c r="AB1542" s="301" t="e" cm="1">
        <f t="array" ref="AB1542">IF( $AA1542="", "", INDEX(聲母資料表, $AA1542, AB$5))</f>
        <v>#REF!</v>
      </c>
      <c r="AC1542" s="301" t="e" cm="1">
        <f t="array" ref="AC1542">IF( $AA1542="", "", INDEX(聲母資料表, $AA1542, AC$5))</f>
        <v>#REF!</v>
      </c>
      <c r="AD1542" s="305" t="e">
        <f t="shared" si="597"/>
        <v>#REF!</v>
      </c>
      <c r="AE1542" s="301" t="e" cm="1">
        <f t="array" ref="AE1542">IF( $X1542, "", INDEX(韻母資料表, AD1542, AE$5))</f>
        <v>#REF!</v>
      </c>
      <c r="AF1542" s="301" t="e" cm="1">
        <f t="array" ref="AF1542">IF( $X1542, "", INDEX(韻母資料表, AE1542, AF$5))</f>
        <v>#REF!</v>
      </c>
      <c r="AG1542" s="298"/>
      <c r="AH1542" s="301" t="e">
        <f t="array" ref="AH1542">IF( $X1542, "", IF( INDEX(韻母資料表, AD1542, $AH$5) = "入聲", TRUE, FALSE) )</f>
        <v>#REF!</v>
      </c>
      <c r="AI1542" s="302" t="e">
        <f t="shared" si="598"/>
        <v>#REF!</v>
      </c>
      <c r="AJ1542" s="302" t="e">
        <f t="shared" si="603"/>
        <v>#REF!</v>
      </c>
      <c r="AK1542" s="362" t="e">
        <f t="array" ref="AK1542">IF( $X1542, "", INDEX(韻母資料表, $AD1542, $AK$5))</f>
        <v>#REF!</v>
      </c>
      <c r="AL1542" s="362" t="e">
        <f t="array" ref="AL1542">IF($X1542, "", INDEX(白話字韻母八聲調資料表, $AE1542, $AJ1542))</f>
        <v>#REF!</v>
      </c>
      <c r="AM1542" s="298"/>
      <c r="AN1542" s="362" t="e" cm="1">
        <f t="array" ref="AN1542">IF($W1542, "", INDEX(聲母資料表, $AA1542, AN$5))</f>
        <v>#REF!</v>
      </c>
      <c r="AO1542" s="367" t="e" cm="1">
        <f t="array" ref="AO1542">IF($X1542, "", INDEX(韻母資料表, $AD1542, AO$5))</f>
        <v>#REF!</v>
      </c>
      <c r="AP1542" s="362" t="e" cm="1">
        <f t="array" ref="AP1542">IF($X1542, "", INDEX(台羅韻母八聲調資料表, $AE1542, $F1542))</f>
        <v>#REF!</v>
      </c>
      <c r="AQ1542" s="298"/>
      <c r="AR1542" s="302" t="e">
        <f t="array" ref="AR1542">IF($W1542, "", INDEX(聲母資料表, $AA1542, $AR$5))</f>
        <v>#REF!</v>
      </c>
      <c r="AS1542" s="303" t="e">
        <f t="array" ref="AS1542">IF($X1542, "", INDEX(韻母資料表, $AD1542, $AS$5))</f>
        <v>#REF!</v>
      </c>
      <c r="AT1542" s="302" t="e">
        <f t="array" ref="AT1542">IF($X1542, "", INDEX(閩拼韻母八聲調資料表, $AE1542, $AJ1542))</f>
        <v>#REF!</v>
      </c>
      <c r="AV1542" s="301" t="b">
        <f t="shared" si="600"/>
        <v>0</v>
      </c>
      <c r="AW1542" s="301" t="str">
        <f>IF( $AV1542, IFERROR( IF(MATCH( $E1542, 顎音化聲母!$H$9:$H$37, 0), TRUE, FALSE), FALSE), "")</f>
        <v/>
      </c>
      <c r="AX1542" s="301" t="str">
        <f t="array" ref="AX1542">IF( AND($AV1542, $AW1542), INDEX(顎音化聲母資料表, MATCH( $D1542 &amp; $E1542, 顎音化聲母!$L$5:$L$136, 0), 3), "")</f>
        <v/>
      </c>
      <c r="AY1542" s="301" t="e">
        <f t="shared" si="599"/>
        <v>#REF!</v>
      </c>
      <c r="AZ1542" s="362" t="e">
        <f t="array" ref="AZ1542">IF($AY1542="", "", IF( $AX1542&lt;&gt;"", $AX1542,INDEX(聲母資料表, $AY1542, $AZ$5)))</f>
        <v>#REF!</v>
      </c>
      <c r="BA1542" s="362" t="e">
        <f t="array" ref="BA1542">IF($X1542, "", INDEX(方音八音反切資料表, $AE1542, $AJ1542))</f>
        <v>#REF!</v>
      </c>
    </row>
    <row r="1543" spans="2:53">
      <c r="B1543" s="307">
        <f t="shared" si="581"/>
        <v>1536</v>
      </c>
      <c r="C1543" s="404" t="e">
        <f>MID(#REF!, B1543, 1)</f>
        <v>#REF!</v>
      </c>
      <c r="D1543" s="312"/>
      <c r="E1543" s="312"/>
      <c r="F1543" s="296"/>
      <c r="G1543" s="418" t="e">
        <f t="shared" si="582"/>
        <v>#REF!</v>
      </c>
      <c r="H1543" s="269" t="e" cm="1">
        <f t="array" ref="H1543">IF( OR($U1543, NOT($V1543), $X1543), "",  $AF1543 &amp; INDEX(中文數值資料表, $AJ1543, 2) &amp; $AC1543)</f>
        <v>#REF!</v>
      </c>
      <c r="I1543" s="332" t="e">
        <f t="shared" si="583"/>
        <v>#REF!</v>
      </c>
      <c r="J1543" s="333" t="e">
        <f t="shared" si="584"/>
        <v>#REF!</v>
      </c>
      <c r="K1543" s="334" t="e">
        <f t="shared" si="585"/>
        <v>#REF!</v>
      </c>
      <c r="L1543" s="335" t="e">
        <f t="shared" si="586"/>
        <v>#REF!</v>
      </c>
      <c r="M1543" s="270" t="e">
        <f t="shared" ca="1" si="587"/>
        <v>#REF!</v>
      </c>
      <c r="N1543" s="270" t="e">
        <f t="shared" ca="1" si="588"/>
        <v>#REF!</v>
      </c>
      <c r="O1543" s="270" t="e">
        <f t="shared" ca="1" si="589"/>
        <v>#REF!</v>
      </c>
      <c r="P1543" s="270" t="e">
        <f t="shared" ca="1" si="605"/>
        <v>#REF!</v>
      </c>
      <c r="Q1543" s="270" t="e">
        <f t="shared" ca="1" si="605"/>
        <v>#REF!</v>
      </c>
      <c r="R1543" s="271" t="e">
        <f t="shared" ca="1" si="590"/>
        <v>#REF!</v>
      </c>
      <c r="S1543" s="271" t="e">
        <f t="shared" ca="1" si="591"/>
        <v>#REF!</v>
      </c>
      <c r="T1543" s="244"/>
      <c r="U1543" s="272" t="b">
        <f t="shared" si="592"/>
        <v>0</v>
      </c>
      <c r="V1543" s="272" t="e">
        <f t="shared" si="593"/>
        <v>#REF!</v>
      </c>
      <c r="W1543" s="272" t="e">
        <f t="shared" si="601"/>
        <v>#REF!</v>
      </c>
      <c r="X1543" s="272" t="e">
        <f t="shared" si="594"/>
        <v>#REF!</v>
      </c>
      <c r="Y1543" s="272" t="e">
        <f t="shared" si="595"/>
        <v>#REF!</v>
      </c>
      <c r="Z1543" s="298"/>
      <c r="AA1543" s="305" t="e">
        <f t="shared" si="596"/>
        <v>#REF!</v>
      </c>
      <c r="AB1543" s="301" t="e" cm="1">
        <f t="array" ref="AB1543">IF( $AA1543="", "", INDEX(聲母資料表, $AA1543, AB$5))</f>
        <v>#REF!</v>
      </c>
      <c r="AC1543" s="301" t="e" cm="1">
        <f t="array" ref="AC1543">IF( $AA1543="", "", INDEX(聲母資料表, $AA1543, AC$5))</f>
        <v>#REF!</v>
      </c>
      <c r="AD1543" s="305" t="e">
        <f t="shared" si="597"/>
        <v>#REF!</v>
      </c>
      <c r="AE1543" s="301" t="e" cm="1">
        <f t="array" ref="AE1543">IF( $X1543, "", INDEX(韻母資料表, AD1543, AE$5))</f>
        <v>#REF!</v>
      </c>
      <c r="AF1543" s="301" t="e" cm="1">
        <f t="array" ref="AF1543">IF( $X1543, "", INDEX(韻母資料表, AE1543, AF$5))</f>
        <v>#REF!</v>
      </c>
      <c r="AG1543" s="298"/>
      <c r="AH1543" s="301" t="e">
        <f t="array" ref="AH1543">IF( $X1543, "", IF( INDEX(韻母資料表, AD1543, $AH$5) = "入聲", TRUE, FALSE) )</f>
        <v>#REF!</v>
      </c>
      <c r="AI1543" s="302" t="e">
        <f t="shared" si="598"/>
        <v>#REF!</v>
      </c>
      <c r="AJ1543" s="302" t="e">
        <f t="shared" si="603"/>
        <v>#REF!</v>
      </c>
      <c r="AK1543" s="362" t="e">
        <f t="array" ref="AK1543">IF( $X1543, "", INDEX(韻母資料表, $AD1543, $AK$5))</f>
        <v>#REF!</v>
      </c>
      <c r="AL1543" s="362" t="e">
        <f t="array" ref="AL1543">IF($X1543, "", INDEX(白話字韻母八聲調資料表, $AE1543, $AJ1543))</f>
        <v>#REF!</v>
      </c>
      <c r="AM1543" s="298"/>
      <c r="AN1543" s="362" t="e" cm="1">
        <f t="array" ref="AN1543">IF($W1543, "", INDEX(聲母資料表, $AA1543, AN$5))</f>
        <v>#REF!</v>
      </c>
      <c r="AO1543" s="367" t="e" cm="1">
        <f t="array" ref="AO1543">IF($X1543, "", INDEX(韻母資料表, $AD1543, AO$5))</f>
        <v>#REF!</v>
      </c>
      <c r="AP1543" s="362" t="e" cm="1">
        <f t="array" ref="AP1543">IF($X1543, "", INDEX(台羅韻母八聲調資料表, $AE1543, $F1543))</f>
        <v>#REF!</v>
      </c>
      <c r="AQ1543" s="298"/>
      <c r="AR1543" s="302" t="e">
        <f t="array" ref="AR1543">IF($W1543, "", INDEX(聲母資料表, $AA1543, $AR$5))</f>
        <v>#REF!</v>
      </c>
      <c r="AS1543" s="303" t="e">
        <f t="array" ref="AS1543">IF($X1543, "", INDEX(韻母資料表, $AD1543, $AS$5))</f>
        <v>#REF!</v>
      </c>
      <c r="AT1543" s="302" t="e">
        <f t="array" ref="AT1543">IF($X1543, "", INDEX(閩拼韻母八聲調資料表, $AE1543, $AJ1543))</f>
        <v>#REF!</v>
      </c>
      <c r="AV1543" s="301" t="b">
        <f t="shared" si="600"/>
        <v>0</v>
      </c>
      <c r="AW1543" s="301" t="str">
        <f>IF( $AV1543, IFERROR( IF(MATCH( $E1543, 顎音化聲母!$H$9:$H$37, 0), TRUE, FALSE), FALSE), "")</f>
        <v/>
      </c>
      <c r="AX1543" s="301" t="str">
        <f t="array" ref="AX1543">IF( AND($AV1543, $AW1543), INDEX(顎音化聲母資料表, MATCH( $D1543 &amp; $E1543, 顎音化聲母!$L$5:$L$136, 0), 3), "")</f>
        <v/>
      </c>
      <c r="AY1543" s="301" t="e">
        <f t="shared" si="599"/>
        <v>#REF!</v>
      </c>
      <c r="AZ1543" s="362" t="e">
        <f t="array" ref="AZ1543">IF($AY1543="", "", IF( $AX1543&lt;&gt;"", $AX1543,INDEX(聲母資料表, $AY1543, $AZ$5)))</f>
        <v>#REF!</v>
      </c>
      <c r="BA1543" s="362" t="e">
        <f t="array" ref="BA1543">IF($X1543, "", INDEX(方音八音反切資料表, $AE1543, $AJ1543))</f>
        <v>#REF!</v>
      </c>
    </row>
    <row r="1544" spans="2:53">
      <c r="B1544" s="307">
        <f t="shared" ref="B1544:B1587" si="606">ROW() - ROW($7:$7)</f>
        <v>1537</v>
      </c>
      <c r="C1544" s="404" t="e">
        <f>MID(#REF!, B1544, 1)</f>
        <v>#REF!</v>
      </c>
      <c r="D1544" s="312"/>
      <c r="E1544" s="312"/>
      <c r="F1544" s="296"/>
      <c r="G1544" s="418" t="e">
        <f t="shared" ref="G1544:G1607" si="607" xml:space="preserve"> IF(NOT($V1544), "", C1544 &amp; " (" &amp; _xlfn.CONCAT(D1544:F1544) &amp; ") " )</f>
        <v>#REF!</v>
      </c>
      <c r="H1544" s="269" t="e" cm="1">
        <f t="array" ref="H1544">IF( OR($U1544, NOT($V1544), $X1544), "",  $AF1544 &amp; INDEX(中文數值資料表, $AJ1544, 2) &amp; $AC1544)</f>
        <v>#REF!</v>
      </c>
      <c r="I1544" s="332" t="e">
        <f t="shared" ref="I1544:I1587" si="608">IF( NOT($U1544), TRIM( $D1544 &amp; $AL1544), "")</f>
        <v>#REF!</v>
      </c>
      <c r="J1544" s="333" t="e">
        <f t="shared" ref="J1544:J1587" si="609">IF( NOT($U1544), TRIM( $AN1544 &amp; $AP1544 ), "")</f>
        <v>#REF!</v>
      </c>
      <c r="K1544" s="334" t="e">
        <f t="shared" ref="K1544:K1587" si="610">IF( NOT($U1544), TRIM($AR1544 &amp; $AT1544), "")</f>
        <v>#REF!</v>
      </c>
      <c r="L1544" s="335" t="e">
        <f t="shared" ref="L1544:L1587" si="611">IF( NOT($U1544), TRIM($AZ1544 &amp; $BA1544), "")</f>
        <v>#REF!</v>
      </c>
      <c r="M1544" s="270" t="e">
        <f t="shared" ref="M1544:M1587" ca="1" si="612">IF( $U1544, "\ltjruby{" &amp; $C1544 &amp; "}{}\" &amp; CHAR(10), IF($C1544=CHAR(10), "\vskip 0.5 cm" &amp; CHAR(10), "\ltjruby{" &amp; $C1544 &amp; "}{" &amp; INDIRECT( ADDRESS(ROW(), COLUMN() - $G$5) ) &amp; "}\" &amp; CHAR(10)))</f>
        <v>#REF!</v>
      </c>
      <c r="N1544" s="270" t="e">
        <f t="shared" ref="N1544:N1587" ca="1" si="613">IF( $U1544, ($C1544 &amp; CHAR(10)), IF($C1544=CHAR(10), (CHAR(10) &amp; "&lt;/p&gt;" &amp; CHAR(10) &amp; "&lt;p&gt;" &amp; CHAR(10)), "&lt;ruby&gt;" &amp; $C1544 &amp; "&lt;rt&gt;" &amp; INDIRECT( ADDRESS(ROW(), COLUMN() - $P$5) ) &amp; "&lt;/rt&gt;&lt;/ruby&gt;" &amp; CHAR(10))
)</f>
        <v>#REF!</v>
      </c>
      <c r="O1544" s="270" t="e">
        <f t="shared" ref="O1544:O1587" ca="1" si="614">IF( $U1544, ($C1544 &amp; CHAR(10)), IF($C1544=CHAR(10), (CHAR(10) &amp; "&lt;/p&gt;" &amp; CHAR(10) &amp; "&lt;p&gt;" &amp; CHAR(10)), "&lt;ruby&gt;" &amp; $C1544 &amp; "&lt;rt&gt;" &amp; INDIRECT( ADDRESS(ROW(), COLUMN() - $O$5) ) &amp; "&lt;/rt&gt;&lt;/ruby&gt;" &amp; CHAR(10)))</f>
        <v>#REF!</v>
      </c>
      <c r="P1544" s="270" t="e">
        <f t="shared" ca="1" si="605"/>
        <v>#REF!</v>
      </c>
      <c r="Q1544" s="270" t="e">
        <f t="shared" ca="1" si="605"/>
        <v>#REF!</v>
      </c>
      <c r="R1544" s="271" t="e">
        <f t="shared" ref="R1544:R1587" ca="1" si="615">IF( $U1544, ($C1544 &amp; CHAR(10)), IF($C1544=CHAR(10), (CHAR(10) &amp; "&lt;/p&gt;" &amp; CHAR(10) &amp; "&lt;p&gt;" &amp; CHAR(10)), "&lt;ruby&gt;" &amp; $C1544 &amp; "&lt;rtc&gt;" &amp; INDIRECT( ADDRESS(ROW(), COLUMN() - $R$5) ) &amp; "&lt;/rtc&gt;&lt;/ruby&gt;" &amp; CHAR(10)))</f>
        <v>#REF!</v>
      </c>
      <c r="S1544" s="271" t="e">
        <f t="shared" ref="S1544:S1587" ca="1" si="616">IF( $U1544, ($C1544 &amp; CHAR(10)), IF($C1544=CHAR(10), (CHAR(10) &amp; "&lt;/p&gt;" &amp; CHAR(10) &amp; "&lt;p&gt;" &amp; CHAR(10)), "&lt;ruby&gt;" &amp; $C1544  &amp; "&lt;rt&gt;" &amp; INDIRECT( ADDRESS(ROW(), COLUMN() - $S$4) ) &amp; "&lt;/rt&gt;" &amp; "&lt;rtc&gt;" &amp; INDIRECT( ADDRESS(ROW(), COLUMN() - $S$5) ) &amp; "&lt;/rtc&gt;&lt;/ruby&gt;"&amp; CHAR(10)))</f>
        <v>#REF!</v>
      </c>
      <c r="T1544" s="244"/>
      <c r="U1544" s="272" t="b">
        <f t="shared" ref="U1544:U1587" si="617">IFERROR( IF( MATCH($C1544, 標題符號清單, 0) &gt; 0, TRUE, FALSE), FALSE)</f>
        <v>0</v>
      </c>
      <c r="V1544" s="272" t="e">
        <f t="shared" ref="V1544:V1587" si="618">AND( NOT($U1544), $C1544&lt;&gt;"", $C1544&lt;&gt;CHAR(10) )</f>
        <v>#REF!</v>
      </c>
      <c r="W1544" s="272" t="e">
        <f t="shared" si="601"/>
        <v>#REF!</v>
      </c>
      <c r="X1544" s="272" t="e">
        <f t="shared" ref="X1544:X1587" si="619">IF( OR($U1544, NOT($V1544)), TRUE, IF($E1544="", TRUE, FALSE))</f>
        <v>#REF!</v>
      </c>
      <c r="Y1544" s="272" t="e">
        <f t="shared" ref="Y1544:Y1587" si="620">AND($V1544, $F1544="")</f>
        <v>#REF!</v>
      </c>
      <c r="Z1544" s="298"/>
      <c r="AA1544" s="305" t="e">
        <f t="shared" ref="AA1544:AA1587" si="621">IF(OR($U1544, NOT($V1544)), "", IF($D1544="", 18, MATCH($D1544, 聲母碼, 0)) )</f>
        <v>#REF!</v>
      </c>
      <c r="AB1544" s="301" t="e" cm="1">
        <f t="array" ref="AB1544">IF( $AA1544="", "", INDEX(聲母資料表, $AA1544, AB$5))</f>
        <v>#REF!</v>
      </c>
      <c r="AC1544" s="301" t="e" cm="1">
        <f t="array" ref="AC1544">IF( $AA1544="", "", INDEX(聲母資料表, $AA1544, AC$5))</f>
        <v>#REF!</v>
      </c>
      <c r="AD1544" s="305" t="e">
        <f t="shared" ref="AD1544:AD1587" si="622">IF( $X1544, "", MATCH(E1544, 韻母碼, 0) )</f>
        <v>#REF!</v>
      </c>
      <c r="AE1544" s="301" t="e" cm="1">
        <f t="array" ref="AE1544">IF( $X1544, "", INDEX(韻母資料表, AD1544, AE$5))</f>
        <v>#REF!</v>
      </c>
      <c r="AF1544" s="301" t="e" cm="1">
        <f t="array" ref="AF1544">IF( $X1544, "", INDEX(韻母資料表, AE1544, AF$5))</f>
        <v>#REF!</v>
      </c>
      <c r="AG1544" s="298"/>
      <c r="AH1544" s="301" t="e">
        <f t="array" ref="AH1544">IF( $X1544, "", IF( INDEX(韻母資料表, AD1544, $AH$5) = "入聲", TRUE, FALSE) )</f>
        <v>#REF!</v>
      </c>
      <c r="AI1544" s="302" t="e">
        <f t="shared" ref="AI1544:AI1587" si="623">IF($V1544=FALSE, "", IF($AH1544=TRUE, 4, 1))</f>
        <v>#REF!</v>
      </c>
      <c r="AJ1544" s="302" t="e">
        <f t="shared" si="603"/>
        <v>#REF!</v>
      </c>
      <c r="AK1544" s="362" t="e">
        <f t="array" ref="AK1544">IF( $X1544, "", INDEX(韻母資料表, $AD1544, $AK$5))</f>
        <v>#REF!</v>
      </c>
      <c r="AL1544" s="362" t="e">
        <f t="array" ref="AL1544">IF($X1544, "", INDEX(白話字韻母八聲調資料表, $AE1544, $AJ1544))</f>
        <v>#REF!</v>
      </c>
      <c r="AM1544" s="298"/>
      <c r="AN1544" s="362" t="e" cm="1">
        <f t="array" ref="AN1544">IF($W1544, "", INDEX(聲母資料表, $AA1544, AN$5))</f>
        <v>#REF!</v>
      </c>
      <c r="AO1544" s="367" t="e" cm="1">
        <f t="array" ref="AO1544">IF($X1544, "", INDEX(韻母資料表, $AD1544, AO$5))</f>
        <v>#REF!</v>
      </c>
      <c r="AP1544" s="362" t="e" cm="1">
        <f t="array" ref="AP1544">IF($X1544, "", INDEX(台羅韻母八聲調資料表, $AE1544, $F1544))</f>
        <v>#REF!</v>
      </c>
      <c r="AQ1544" s="298"/>
      <c r="AR1544" s="302" t="e">
        <f t="array" ref="AR1544">IF($W1544, "", INDEX(聲母資料表, $AA1544, $AR$5))</f>
        <v>#REF!</v>
      </c>
      <c r="AS1544" s="303" t="e">
        <f t="array" ref="AS1544">IF($X1544, "", INDEX(韻母資料表, $AD1544, $AS$5))</f>
        <v>#REF!</v>
      </c>
      <c r="AT1544" s="302" t="e">
        <f t="array" ref="AT1544">IF($X1544, "", INDEX(閩拼韻母八聲調資料表, $AE1544, $AJ1544))</f>
        <v>#REF!</v>
      </c>
      <c r="AV1544" s="301" t="b">
        <f t="shared" si="600"/>
        <v>0</v>
      </c>
      <c r="AW1544" s="301" t="str">
        <f>IF( $AV1544, IFERROR( IF(MATCH( $E1544, 顎音化聲母!$H$9:$H$37, 0), TRUE, FALSE), FALSE), "")</f>
        <v/>
      </c>
      <c r="AX1544" s="301" t="str">
        <f t="array" ref="AX1544">IF( AND($AV1544, $AW1544), INDEX(顎音化聲母資料表, MATCH( $D1544 &amp; $E1544, 顎音化聲母!$L$5:$L$136, 0), 3), "")</f>
        <v/>
      </c>
      <c r="AY1544" s="301" t="e">
        <f t="shared" si="599"/>
        <v>#REF!</v>
      </c>
      <c r="AZ1544" s="362" t="e">
        <f t="array" ref="AZ1544">IF($AY1544="", "", IF( $AX1544&lt;&gt;"", $AX1544,INDEX(聲母資料表, $AY1544, $AZ$5)))</f>
        <v>#REF!</v>
      </c>
      <c r="BA1544" s="362" t="e">
        <f t="array" ref="BA1544">IF($X1544, "", INDEX(方音八音反切資料表, $AE1544, $AJ1544))</f>
        <v>#REF!</v>
      </c>
    </row>
    <row r="1545" spans="2:53">
      <c r="B1545" s="307">
        <f t="shared" si="606"/>
        <v>1538</v>
      </c>
      <c r="C1545" s="404" t="e">
        <f>MID(#REF!, B1545, 1)</f>
        <v>#REF!</v>
      </c>
      <c r="D1545" s="312"/>
      <c r="E1545" s="312"/>
      <c r="F1545" s="296"/>
      <c r="G1545" s="418" t="e">
        <f t="shared" si="607"/>
        <v>#REF!</v>
      </c>
      <c r="H1545" s="269" t="e" cm="1">
        <f t="array" ref="H1545">IF( OR($U1545, NOT($V1545), $X1545), "",  $AF1545 &amp; INDEX(中文數值資料表, $AJ1545, 2) &amp; $AC1545)</f>
        <v>#REF!</v>
      </c>
      <c r="I1545" s="332" t="e">
        <f t="shared" si="608"/>
        <v>#REF!</v>
      </c>
      <c r="J1545" s="333" t="e">
        <f t="shared" si="609"/>
        <v>#REF!</v>
      </c>
      <c r="K1545" s="334" t="e">
        <f t="shared" si="610"/>
        <v>#REF!</v>
      </c>
      <c r="L1545" s="335" t="e">
        <f t="shared" si="611"/>
        <v>#REF!</v>
      </c>
      <c r="M1545" s="270" t="e">
        <f t="shared" ca="1" si="612"/>
        <v>#REF!</v>
      </c>
      <c r="N1545" s="270" t="e">
        <f t="shared" ca="1" si="613"/>
        <v>#REF!</v>
      </c>
      <c r="O1545" s="270" t="e">
        <f t="shared" ca="1" si="614"/>
        <v>#REF!</v>
      </c>
      <c r="P1545" s="270" t="e">
        <f t="shared" ca="1" si="605"/>
        <v>#REF!</v>
      </c>
      <c r="Q1545" s="270" t="e">
        <f t="shared" ca="1" si="605"/>
        <v>#REF!</v>
      </c>
      <c r="R1545" s="271" t="e">
        <f t="shared" ca="1" si="615"/>
        <v>#REF!</v>
      </c>
      <c r="S1545" s="271" t="e">
        <f t="shared" ca="1" si="616"/>
        <v>#REF!</v>
      </c>
      <c r="T1545" s="244"/>
      <c r="U1545" s="272" t="b">
        <f t="shared" si="617"/>
        <v>0</v>
      </c>
      <c r="V1545" s="272" t="e">
        <f t="shared" si="618"/>
        <v>#REF!</v>
      </c>
      <c r="W1545" s="272" t="e">
        <f t="shared" si="601"/>
        <v>#REF!</v>
      </c>
      <c r="X1545" s="272" t="e">
        <f t="shared" si="619"/>
        <v>#REF!</v>
      </c>
      <c r="Y1545" s="272" t="e">
        <f t="shared" si="620"/>
        <v>#REF!</v>
      </c>
      <c r="Z1545" s="298"/>
      <c r="AA1545" s="305" t="e">
        <f t="shared" si="621"/>
        <v>#REF!</v>
      </c>
      <c r="AB1545" s="301" t="e" cm="1">
        <f t="array" ref="AB1545">IF( $AA1545="", "", INDEX(聲母資料表, $AA1545, AB$5))</f>
        <v>#REF!</v>
      </c>
      <c r="AC1545" s="301" t="e" cm="1">
        <f t="array" ref="AC1545">IF( $AA1545="", "", INDEX(聲母資料表, $AA1545, AC$5))</f>
        <v>#REF!</v>
      </c>
      <c r="AD1545" s="305" t="e">
        <f t="shared" si="622"/>
        <v>#REF!</v>
      </c>
      <c r="AE1545" s="301" t="e" cm="1">
        <f t="array" ref="AE1545">IF( $X1545, "", INDEX(韻母資料表, AD1545, AE$5))</f>
        <v>#REF!</v>
      </c>
      <c r="AF1545" s="301" t="e" cm="1">
        <f t="array" ref="AF1545">IF( $X1545, "", INDEX(韻母資料表, AE1545, AF$5))</f>
        <v>#REF!</v>
      </c>
      <c r="AG1545" s="298"/>
      <c r="AH1545" s="301" t="e">
        <f t="array" ref="AH1545">IF( $X1545, "", IF( INDEX(韻母資料表, AD1545, $AH$5) = "入聲", TRUE, FALSE) )</f>
        <v>#REF!</v>
      </c>
      <c r="AI1545" s="302" t="e">
        <f t="shared" si="623"/>
        <v>#REF!</v>
      </c>
      <c r="AJ1545" s="302" t="e">
        <f t="shared" si="603"/>
        <v>#REF!</v>
      </c>
      <c r="AK1545" s="362" t="e">
        <f t="array" ref="AK1545">IF( $X1545, "", INDEX(韻母資料表, $AD1545, $AK$5))</f>
        <v>#REF!</v>
      </c>
      <c r="AL1545" s="362" t="e">
        <f t="array" ref="AL1545">IF($X1545, "", INDEX(白話字韻母八聲調資料表, $AE1545, $AJ1545))</f>
        <v>#REF!</v>
      </c>
      <c r="AM1545" s="298"/>
      <c r="AN1545" s="362" t="e" cm="1">
        <f t="array" ref="AN1545">IF($W1545, "", INDEX(聲母資料表, $AA1545, AN$5))</f>
        <v>#REF!</v>
      </c>
      <c r="AO1545" s="367" t="e" cm="1">
        <f t="array" ref="AO1545">IF($X1545, "", INDEX(韻母資料表, $AD1545, AO$5))</f>
        <v>#REF!</v>
      </c>
      <c r="AP1545" s="362" t="e" cm="1">
        <f t="array" ref="AP1545">IF($X1545, "", INDEX(台羅韻母八聲調資料表, $AE1545, $F1545))</f>
        <v>#REF!</v>
      </c>
      <c r="AQ1545" s="298"/>
      <c r="AR1545" s="302" t="e">
        <f t="array" ref="AR1545">IF($W1545, "", INDEX(聲母資料表, $AA1545, $AR$5))</f>
        <v>#REF!</v>
      </c>
      <c r="AS1545" s="303" t="e">
        <f t="array" ref="AS1545">IF($X1545, "", INDEX(韻母資料表, $AD1545, $AS$5))</f>
        <v>#REF!</v>
      </c>
      <c r="AT1545" s="302" t="e">
        <f t="array" ref="AT1545">IF($X1545, "", INDEX(閩拼韻母八聲調資料表, $AE1545, $AJ1545))</f>
        <v>#REF!</v>
      </c>
      <c r="AV1545" s="301" t="b">
        <f t="shared" ref="AV1545:AV1587" si="624">IF( OR($D1545="ch", $D1545="chh", $D1545="j", $D1545="s"), TRUE, FALSE)</f>
        <v>0</v>
      </c>
      <c r="AW1545" s="301" t="str">
        <f>IF( $AV1545, IFERROR( IF(MATCH( $E1545, 顎音化聲母!$H$9:$H$37, 0), TRUE, FALSE), FALSE), "")</f>
        <v/>
      </c>
      <c r="AX1545" s="301" t="str">
        <f t="array" ref="AX1545">IF( AND($AV1545, $AW1545), INDEX(顎音化聲母資料表, MATCH( $D1545 &amp; $E1545, 顎音化聲母!$L$5:$L$136, 0), 3), "")</f>
        <v/>
      </c>
      <c r="AY1545" s="301" t="e">
        <f t="shared" ref="AY1545:AY1587" si="625">IF($W1545, "", AA1545)</f>
        <v>#REF!</v>
      </c>
      <c r="AZ1545" s="362" t="e">
        <f t="array" ref="AZ1545">IF($AY1545="", "", IF( $AX1545&lt;&gt;"", $AX1545,INDEX(聲母資料表, $AY1545, $AZ$5)))</f>
        <v>#REF!</v>
      </c>
      <c r="BA1545" s="362" t="e">
        <f t="array" ref="BA1545">IF($X1545, "", INDEX(方音八音反切資料表, $AE1545, $AJ1545))</f>
        <v>#REF!</v>
      </c>
    </row>
    <row r="1546" spans="2:53">
      <c r="B1546" s="307">
        <f t="shared" si="606"/>
        <v>1539</v>
      </c>
      <c r="C1546" s="404" t="e">
        <f>MID(#REF!, B1546, 1)</f>
        <v>#REF!</v>
      </c>
      <c r="D1546" s="312"/>
      <c r="E1546" s="312"/>
      <c r="F1546" s="296"/>
      <c r="G1546" s="418" t="e">
        <f t="shared" si="607"/>
        <v>#REF!</v>
      </c>
      <c r="H1546" s="269" t="e" cm="1">
        <f t="array" ref="H1546">IF( OR($U1546, NOT($V1546), $X1546), "",  $AF1546 &amp; INDEX(中文數值資料表, $AJ1546, 2) &amp; $AC1546)</f>
        <v>#REF!</v>
      </c>
      <c r="I1546" s="332" t="e">
        <f t="shared" si="608"/>
        <v>#REF!</v>
      </c>
      <c r="J1546" s="333" t="e">
        <f t="shared" si="609"/>
        <v>#REF!</v>
      </c>
      <c r="K1546" s="334" t="e">
        <f t="shared" si="610"/>
        <v>#REF!</v>
      </c>
      <c r="L1546" s="335" t="e">
        <f t="shared" si="611"/>
        <v>#REF!</v>
      </c>
      <c r="M1546" s="270" t="e">
        <f t="shared" ca="1" si="612"/>
        <v>#REF!</v>
      </c>
      <c r="N1546" s="270" t="e">
        <f t="shared" ca="1" si="613"/>
        <v>#REF!</v>
      </c>
      <c r="O1546" s="270" t="e">
        <f t="shared" ca="1" si="614"/>
        <v>#REF!</v>
      </c>
      <c r="P1546" s="270" t="e">
        <f t="shared" ca="1" si="605"/>
        <v>#REF!</v>
      </c>
      <c r="Q1546" s="270" t="e">
        <f t="shared" ca="1" si="605"/>
        <v>#REF!</v>
      </c>
      <c r="R1546" s="271" t="e">
        <f t="shared" ca="1" si="615"/>
        <v>#REF!</v>
      </c>
      <c r="S1546" s="271" t="e">
        <f t="shared" ca="1" si="616"/>
        <v>#REF!</v>
      </c>
      <c r="T1546" s="244"/>
      <c r="U1546" s="272" t="b">
        <f t="shared" si="617"/>
        <v>0</v>
      </c>
      <c r="V1546" s="272" t="e">
        <f t="shared" si="618"/>
        <v>#REF!</v>
      </c>
      <c r="W1546" s="272" t="e">
        <f t="shared" ref="W1546:W1587" si="626">IF( OR($U1546, NOT($V1546)), TRUE, IF($D1546="", TRUE, FALSE) )</f>
        <v>#REF!</v>
      </c>
      <c r="X1546" s="272" t="e">
        <f t="shared" si="619"/>
        <v>#REF!</v>
      </c>
      <c r="Y1546" s="272" t="e">
        <f t="shared" si="620"/>
        <v>#REF!</v>
      </c>
      <c r="Z1546" s="298"/>
      <c r="AA1546" s="305" t="e">
        <f t="shared" si="621"/>
        <v>#REF!</v>
      </c>
      <c r="AB1546" s="301" t="e" cm="1">
        <f t="array" ref="AB1546">IF( $AA1546="", "", INDEX(聲母資料表, $AA1546, AB$5))</f>
        <v>#REF!</v>
      </c>
      <c r="AC1546" s="301" t="e" cm="1">
        <f t="array" ref="AC1546">IF( $AA1546="", "", INDEX(聲母資料表, $AA1546, AC$5))</f>
        <v>#REF!</v>
      </c>
      <c r="AD1546" s="305" t="e">
        <f t="shared" si="622"/>
        <v>#REF!</v>
      </c>
      <c r="AE1546" s="301" t="e" cm="1">
        <f t="array" ref="AE1546">IF( $X1546, "", INDEX(韻母資料表, AD1546, AE$5))</f>
        <v>#REF!</v>
      </c>
      <c r="AF1546" s="301" t="e" cm="1">
        <f t="array" ref="AF1546">IF( $X1546, "", INDEX(韻母資料表, AE1546, AF$5))</f>
        <v>#REF!</v>
      </c>
      <c r="AG1546" s="298"/>
      <c r="AH1546" s="301" t="e">
        <f t="array" ref="AH1546">IF( $X1546, "", IF( INDEX(韻母資料表, AD1546, $AH$5) = "入聲", TRUE, FALSE) )</f>
        <v>#REF!</v>
      </c>
      <c r="AI1546" s="302" t="e">
        <f t="shared" si="623"/>
        <v>#REF!</v>
      </c>
      <c r="AJ1546" s="302" t="e">
        <f t="shared" si="603"/>
        <v>#REF!</v>
      </c>
      <c r="AK1546" s="362" t="e">
        <f t="array" ref="AK1546">IF( $X1546, "", INDEX(韻母資料表, $AD1546, $AK$5))</f>
        <v>#REF!</v>
      </c>
      <c r="AL1546" s="362" t="e">
        <f t="array" ref="AL1546">IF($X1546, "", INDEX(白話字韻母八聲調資料表, $AE1546, $AJ1546))</f>
        <v>#REF!</v>
      </c>
      <c r="AM1546" s="298"/>
      <c r="AN1546" s="362" t="e" cm="1">
        <f t="array" ref="AN1546">IF($W1546, "", INDEX(聲母資料表, $AA1546, AN$5))</f>
        <v>#REF!</v>
      </c>
      <c r="AO1546" s="367" t="e" cm="1">
        <f t="array" ref="AO1546">IF($X1546, "", INDEX(韻母資料表, $AD1546, AO$5))</f>
        <v>#REF!</v>
      </c>
      <c r="AP1546" s="362" t="e" cm="1">
        <f t="array" ref="AP1546">IF($X1546, "", INDEX(台羅韻母八聲調資料表, $AE1546, $F1546))</f>
        <v>#REF!</v>
      </c>
      <c r="AQ1546" s="298"/>
      <c r="AR1546" s="302" t="e">
        <f t="array" ref="AR1546">IF($W1546, "", INDEX(聲母資料表, $AA1546, $AR$5))</f>
        <v>#REF!</v>
      </c>
      <c r="AS1546" s="303" t="e">
        <f t="array" ref="AS1546">IF($X1546, "", INDEX(韻母資料表, $AD1546, $AS$5))</f>
        <v>#REF!</v>
      </c>
      <c r="AT1546" s="302" t="e">
        <f t="array" ref="AT1546">IF($X1546, "", INDEX(閩拼韻母八聲調資料表, $AE1546, $AJ1546))</f>
        <v>#REF!</v>
      </c>
      <c r="AV1546" s="301" t="b">
        <f t="shared" si="624"/>
        <v>0</v>
      </c>
      <c r="AW1546" s="301" t="str">
        <f>IF( $AV1546, IFERROR( IF(MATCH( $E1546, 顎音化聲母!$H$9:$H$37, 0), TRUE, FALSE), FALSE), "")</f>
        <v/>
      </c>
      <c r="AX1546" s="301" t="str">
        <f t="array" ref="AX1546">IF( AND($AV1546, $AW1546), INDEX(顎音化聲母資料表, MATCH( $D1546 &amp; $E1546, 顎音化聲母!$L$5:$L$136, 0), 3), "")</f>
        <v/>
      </c>
      <c r="AY1546" s="301" t="e">
        <f t="shared" si="625"/>
        <v>#REF!</v>
      </c>
      <c r="AZ1546" s="362" t="e">
        <f t="array" ref="AZ1546">IF($AY1546="", "", IF( $AX1546&lt;&gt;"", $AX1546,INDEX(聲母資料表, $AY1546, $AZ$5)))</f>
        <v>#REF!</v>
      </c>
      <c r="BA1546" s="362" t="e">
        <f t="array" ref="BA1546">IF($X1546, "", INDEX(方音八音反切資料表, $AE1546, $AJ1546))</f>
        <v>#REF!</v>
      </c>
    </row>
    <row r="1547" spans="2:53">
      <c r="B1547" s="307">
        <f t="shared" si="606"/>
        <v>1540</v>
      </c>
      <c r="C1547" s="404" t="e">
        <f>MID(#REF!, B1547, 1)</f>
        <v>#REF!</v>
      </c>
      <c r="D1547" s="312"/>
      <c r="E1547" s="312"/>
      <c r="F1547" s="296"/>
      <c r="G1547" s="418" t="e">
        <f t="shared" si="607"/>
        <v>#REF!</v>
      </c>
      <c r="H1547" s="269" t="e" cm="1">
        <f t="array" ref="H1547">IF( OR($U1547, NOT($V1547), $X1547), "",  $AF1547 &amp; INDEX(中文數值資料表, $AJ1547, 2) &amp; $AC1547)</f>
        <v>#REF!</v>
      </c>
      <c r="I1547" s="332" t="e">
        <f t="shared" si="608"/>
        <v>#REF!</v>
      </c>
      <c r="J1547" s="333" t="e">
        <f t="shared" si="609"/>
        <v>#REF!</v>
      </c>
      <c r="K1547" s="334" t="e">
        <f t="shared" si="610"/>
        <v>#REF!</v>
      </c>
      <c r="L1547" s="335" t="e">
        <f t="shared" si="611"/>
        <v>#REF!</v>
      </c>
      <c r="M1547" s="270" t="e">
        <f t="shared" ca="1" si="612"/>
        <v>#REF!</v>
      </c>
      <c r="N1547" s="270" t="e">
        <f t="shared" ca="1" si="613"/>
        <v>#REF!</v>
      </c>
      <c r="O1547" s="270" t="e">
        <f t="shared" ca="1" si="614"/>
        <v>#REF!</v>
      </c>
      <c r="P1547" s="270" t="e">
        <f t="shared" ca="1" si="605"/>
        <v>#REF!</v>
      </c>
      <c r="Q1547" s="270" t="e">
        <f t="shared" ca="1" si="605"/>
        <v>#REF!</v>
      </c>
      <c r="R1547" s="271" t="e">
        <f t="shared" ca="1" si="615"/>
        <v>#REF!</v>
      </c>
      <c r="S1547" s="271" t="e">
        <f t="shared" ca="1" si="616"/>
        <v>#REF!</v>
      </c>
      <c r="T1547" s="244"/>
      <c r="U1547" s="272" t="b">
        <f t="shared" si="617"/>
        <v>0</v>
      </c>
      <c r="V1547" s="272" t="e">
        <f t="shared" si="618"/>
        <v>#REF!</v>
      </c>
      <c r="W1547" s="272" t="e">
        <f t="shared" si="626"/>
        <v>#REF!</v>
      </c>
      <c r="X1547" s="272" t="e">
        <f t="shared" si="619"/>
        <v>#REF!</v>
      </c>
      <c r="Y1547" s="272" t="e">
        <f t="shared" si="620"/>
        <v>#REF!</v>
      </c>
      <c r="Z1547" s="298"/>
      <c r="AA1547" s="305" t="e">
        <f t="shared" si="621"/>
        <v>#REF!</v>
      </c>
      <c r="AB1547" s="301" t="e" cm="1">
        <f t="array" ref="AB1547">IF( $AA1547="", "", INDEX(聲母資料表, $AA1547, AB$5))</f>
        <v>#REF!</v>
      </c>
      <c r="AC1547" s="301" t="e" cm="1">
        <f t="array" ref="AC1547">IF( $AA1547="", "", INDEX(聲母資料表, $AA1547, AC$5))</f>
        <v>#REF!</v>
      </c>
      <c r="AD1547" s="305" t="e">
        <f t="shared" si="622"/>
        <v>#REF!</v>
      </c>
      <c r="AE1547" s="301" t="e" cm="1">
        <f t="array" ref="AE1547">IF( $X1547, "", INDEX(韻母資料表, AD1547, AE$5))</f>
        <v>#REF!</v>
      </c>
      <c r="AF1547" s="301" t="e" cm="1">
        <f t="array" ref="AF1547">IF( $X1547, "", INDEX(韻母資料表, AE1547, AF$5))</f>
        <v>#REF!</v>
      </c>
      <c r="AG1547" s="298"/>
      <c r="AH1547" s="301" t="e">
        <f t="array" ref="AH1547">IF( $X1547, "", IF( INDEX(韻母資料表, AD1547, $AH$5) = "入聲", TRUE, FALSE) )</f>
        <v>#REF!</v>
      </c>
      <c r="AI1547" s="302" t="e">
        <f t="shared" si="623"/>
        <v>#REF!</v>
      </c>
      <c r="AJ1547" s="302" t="e">
        <f t="shared" si="603"/>
        <v>#REF!</v>
      </c>
      <c r="AK1547" s="362" t="e">
        <f t="array" ref="AK1547">IF( $X1547, "", INDEX(韻母資料表, $AD1547, $AK$5))</f>
        <v>#REF!</v>
      </c>
      <c r="AL1547" s="362" t="e">
        <f t="array" ref="AL1547">IF($X1547, "", INDEX(白話字韻母八聲調資料表, $AE1547, $AJ1547))</f>
        <v>#REF!</v>
      </c>
      <c r="AM1547" s="298"/>
      <c r="AN1547" s="362" t="e" cm="1">
        <f t="array" ref="AN1547">IF($W1547, "", INDEX(聲母資料表, $AA1547, AN$5))</f>
        <v>#REF!</v>
      </c>
      <c r="AO1547" s="367" t="e" cm="1">
        <f t="array" ref="AO1547">IF($X1547, "", INDEX(韻母資料表, $AD1547, AO$5))</f>
        <v>#REF!</v>
      </c>
      <c r="AP1547" s="362" t="e" cm="1">
        <f t="array" ref="AP1547">IF($X1547, "", INDEX(台羅韻母八聲調資料表, $AE1547, $F1547))</f>
        <v>#REF!</v>
      </c>
      <c r="AQ1547" s="298"/>
      <c r="AR1547" s="302" t="e">
        <f t="array" ref="AR1547">IF($W1547, "", INDEX(聲母資料表, $AA1547, $AR$5))</f>
        <v>#REF!</v>
      </c>
      <c r="AS1547" s="303" t="e">
        <f t="array" ref="AS1547">IF($X1547, "", INDEX(韻母資料表, $AD1547, $AS$5))</f>
        <v>#REF!</v>
      </c>
      <c r="AT1547" s="302" t="e">
        <f t="array" ref="AT1547">IF($X1547, "", INDEX(閩拼韻母八聲調資料表, $AE1547, $AJ1547))</f>
        <v>#REF!</v>
      </c>
      <c r="AV1547" s="301" t="b">
        <f t="shared" si="624"/>
        <v>0</v>
      </c>
      <c r="AW1547" s="301" t="str">
        <f>IF( $AV1547, IFERROR( IF(MATCH( $E1547, 顎音化聲母!$H$9:$H$37, 0), TRUE, FALSE), FALSE), "")</f>
        <v/>
      </c>
      <c r="AX1547" s="301" t="str">
        <f t="array" ref="AX1547">IF( AND($AV1547, $AW1547), INDEX(顎音化聲母資料表, MATCH( $D1547 &amp; $E1547, 顎音化聲母!$L$5:$L$136, 0), 3), "")</f>
        <v/>
      </c>
      <c r="AY1547" s="301" t="e">
        <f t="shared" si="625"/>
        <v>#REF!</v>
      </c>
      <c r="AZ1547" s="362" t="e">
        <f t="array" ref="AZ1547">IF($AY1547="", "", IF( $AX1547&lt;&gt;"", $AX1547,INDEX(聲母資料表, $AY1547, $AZ$5)))</f>
        <v>#REF!</v>
      </c>
      <c r="BA1547" s="362" t="e">
        <f t="array" ref="BA1547">IF($X1547, "", INDEX(方音八音反切資料表, $AE1547, $AJ1547))</f>
        <v>#REF!</v>
      </c>
    </row>
    <row r="1548" spans="2:53">
      <c r="B1548" s="307">
        <f t="shared" si="606"/>
        <v>1541</v>
      </c>
      <c r="C1548" s="404" t="e">
        <f>MID(#REF!, B1548, 1)</f>
        <v>#REF!</v>
      </c>
      <c r="D1548" s="312"/>
      <c r="E1548" s="312"/>
      <c r="F1548" s="296"/>
      <c r="G1548" s="418" t="e">
        <f t="shared" si="607"/>
        <v>#REF!</v>
      </c>
      <c r="H1548" s="269" t="e" cm="1">
        <f t="array" ref="H1548">IF( OR($U1548, NOT($V1548), $X1548), "",  $AF1548 &amp; INDEX(中文數值資料表, $AJ1548, 2) &amp; $AC1548)</f>
        <v>#REF!</v>
      </c>
      <c r="I1548" s="332" t="e">
        <f t="shared" si="608"/>
        <v>#REF!</v>
      </c>
      <c r="J1548" s="333" t="e">
        <f t="shared" si="609"/>
        <v>#REF!</v>
      </c>
      <c r="K1548" s="334" t="e">
        <f t="shared" si="610"/>
        <v>#REF!</v>
      </c>
      <c r="L1548" s="335" t="e">
        <f t="shared" si="611"/>
        <v>#REF!</v>
      </c>
      <c r="M1548" s="270" t="e">
        <f t="shared" ca="1" si="612"/>
        <v>#REF!</v>
      </c>
      <c r="N1548" s="270" t="e">
        <f t="shared" ca="1" si="613"/>
        <v>#REF!</v>
      </c>
      <c r="O1548" s="270" t="e">
        <f t="shared" ca="1" si="614"/>
        <v>#REF!</v>
      </c>
      <c r="P1548" s="270" t="e">
        <f t="shared" ref="P1548:Q1567" ca="1" si="627">IF( $U1548, ($C1548 &amp; CHAR(10)), IF($C1548=CHAR(10), (CHAR(10) &amp; "&lt;/p&gt;" &amp; CHAR(10) &amp; "&lt;p&gt;" &amp; CHAR(10)), "&lt;ruby&gt;" &amp; $C1548 &amp; "&lt;rt&gt;" &amp; INDIRECT( ADDRESS(ROW(), COLUMN() - $P$5) ) &amp; "&lt;/rt&gt;&lt;/ruby&gt;" &amp; CHAR(10)))</f>
        <v>#REF!</v>
      </c>
      <c r="Q1548" s="270" t="e">
        <f t="shared" ca="1" si="627"/>
        <v>#REF!</v>
      </c>
      <c r="R1548" s="271" t="e">
        <f t="shared" ca="1" si="615"/>
        <v>#REF!</v>
      </c>
      <c r="S1548" s="271" t="e">
        <f t="shared" ca="1" si="616"/>
        <v>#REF!</v>
      </c>
      <c r="T1548" s="244"/>
      <c r="U1548" s="272" t="b">
        <f t="shared" si="617"/>
        <v>0</v>
      </c>
      <c r="V1548" s="272" t="e">
        <f t="shared" si="618"/>
        <v>#REF!</v>
      </c>
      <c r="W1548" s="272" t="e">
        <f t="shared" si="626"/>
        <v>#REF!</v>
      </c>
      <c r="X1548" s="272" t="e">
        <f t="shared" si="619"/>
        <v>#REF!</v>
      </c>
      <c r="Y1548" s="272" t="e">
        <f t="shared" si="620"/>
        <v>#REF!</v>
      </c>
      <c r="Z1548" s="298"/>
      <c r="AA1548" s="305" t="e">
        <f t="shared" si="621"/>
        <v>#REF!</v>
      </c>
      <c r="AB1548" s="301" t="e" cm="1">
        <f t="array" ref="AB1548">IF( $AA1548="", "", INDEX(聲母資料表, $AA1548, AB$5))</f>
        <v>#REF!</v>
      </c>
      <c r="AC1548" s="301" t="e" cm="1">
        <f t="array" ref="AC1548">IF( $AA1548="", "", INDEX(聲母資料表, $AA1548, AC$5))</f>
        <v>#REF!</v>
      </c>
      <c r="AD1548" s="305" t="e">
        <f t="shared" si="622"/>
        <v>#REF!</v>
      </c>
      <c r="AE1548" s="301" t="e" cm="1">
        <f t="array" ref="AE1548">IF( $X1548, "", INDEX(韻母資料表, AD1548, AE$5))</f>
        <v>#REF!</v>
      </c>
      <c r="AF1548" s="301" t="e" cm="1">
        <f t="array" ref="AF1548">IF( $X1548, "", INDEX(韻母資料表, AE1548, AF$5))</f>
        <v>#REF!</v>
      </c>
      <c r="AG1548" s="298"/>
      <c r="AH1548" s="301" t="e">
        <f t="array" ref="AH1548">IF( $X1548, "", IF( INDEX(韻母資料表, AD1548, $AH$5) = "入聲", TRUE, FALSE) )</f>
        <v>#REF!</v>
      </c>
      <c r="AI1548" s="302" t="e">
        <f t="shared" si="623"/>
        <v>#REF!</v>
      </c>
      <c r="AJ1548" s="302" t="e">
        <f t="shared" si="603"/>
        <v>#REF!</v>
      </c>
      <c r="AK1548" s="362" t="e">
        <f t="array" ref="AK1548">IF( $X1548, "", INDEX(韻母資料表, $AD1548, $AK$5))</f>
        <v>#REF!</v>
      </c>
      <c r="AL1548" s="362" t="e">
        <f t="array" ref="AL1548">IF($X1548, "", INDEX(白話字韻母八聲調資料表, $AE1548, $AJ1548))</f>
        <v>#REF!</v>
      </c>
      <c r="AM1548" s="298"/>
      <c r="AN1548" s="362" t="e" cm="1">
        <f t="array" ref="AN1548">IF($W1548, "", INDEX(聲母資料表, $AA1548, AN$5))</f>
        <v>#REF!</v>
      </c>
      <c r="AO1548" s="367" t="e" cm="1">
        <f t="array" ref="AO1548">IF($X1548, "", INDEX(韻母資料表, $AD1548, AO$5))</f>
        <v>#REF!</v>
      </c>
      <c r="AP1548" s="362" t="e" cm="1">
        <f t="array" ref="AP1548">IF($X1548, "", INDEX(台羅韻母八聲調資料表, $AE1548, $F1548))</f>
        <v>#REF!</v>
      </c>
      <c r="AQ1548" s="298"/>
      <c r="AR1548" s="302" t="e">
        <f t="array" ref="AR1548">IF($W1548, "", INDEX(聲母資料表, $AA1548, $AR$5))</f>
        <v>#REF!</v>
      </c>
      <c r="AS1548" s="303" t="e">
        <f t="array" ref="AS1548">IF($X1548, "", INDEX(韻母資料表, $AD1548, $AS$5))</f>
        <v>#REF!</v>
      </c>
      <c r="AT1548" s="302" t="e">
        <f t="array" ref="AT1548">IF($X1548, "", INDEX(閩拼韻母八聲調資料表, $AE1548, $AJ1548))</f>
        <v>#REF!</v>
      </c>
      <c r="AV1548" s="301" t="b">
        <f t="shared" si="624"/>
        <v>0</v>
      </c>
      <c r="AW1548" s="301" t="str">
        <f>IF( $AV1548, IFERROR( IF(MATCH( $E1548, 顎音化聲母!$H$9:$H$37, 0), TRUE, FALSE), FALSE), "")</f>
        <v/>
      </c>
      <c r="AX1548" s="301" t="str">
        <f t="array" ref="AX1548">IF( AND($AV1548, $AW1548), INDEX(顎音化聲母資料表, MATCH( $D1548 &amp; $E1548, 顎音化聲母!$L$5:$L$136, 0), 3), "")</f>
        <v/>
      </c>
      <c r="AY1548" s="301" t="e">
        <f t="shared" si="625"/>
        <v>#REF!</v>
      </c>
      <c r="AZ1548" s="362" t="e">
        <f t="array" ref="AZ1548">IF($AY1548="", "", IF( $AX1548&lt;&gt;"", $AX1548,INDEX(聲母資料表, $AY1548, $AZ$5)))</f>
        <v>#REF!</v>
      </c>
      <c r="BA1548" s="362" t="e">
        <f t="array" ref="BA1548">IF($X1548, "", INDEX(方音八音反切資料表, $AE1548, $AJ1548))</f>
        <v>#REF!</v>
      </c>
    </row>
    <row r="1549" spans="2:53">
      <c r="B1549" s="307">
        <f t="shared" si="606"/>
        <v>1542</v>
      </c>
      <c r="C1549" s="404" t="e">
        <f>MID(#REF!, B1549, 1)</f>
        <v>#REF!</v>
      </c>
      <c r="D1549" s="312"/>
      <c r="E1549" s="312"/>
      <c r="F1549" s="296"/>
      <c r="G1549" s="418" t="e">
        <f t="shared" si="607"/>
        <v>#REF!</v>
      </c>
      <c r="H1549" s="269" t="e" cm="1">
        <f t="array" ref="H1549">IF( OR($U1549, NOT($V1549), $X1549), "",  $AF1549 &amp; INDEX(中文數值資料表, $AJ1549, 2) &amp; $AC1549)</f>
        <v>#REF!</v>
      </c>
      <c r="I1549" s="332" t="e">
        <f t="shared" si="608"/>
        <v>#REF!</v>
      </c>
      <c r="J1549" s="333" t="e">
        <f t="shared" si="609"/>
        <v>#REF!</v>
      </c>
      <c r="K1549" s="334" t="e">
        <f t="shared" si="610"/>
        <v>#REF!</v>
      </c>
      <c r="L1549" s="335" t="e">
        <f t="shared" si="611"/>
        <v>#REF!</v>
      </c>
      <c r="M1549" s="270" t="e">
        <f t="shared" ca="1" si="612"/>
        <v>#REF!</v>
      </c>
      <c r="N1549" s="270" t="e">
        <f t="shared" ca="1" si="613"/>
        <v>#REF!</v>
      </c>
      <c r="O1549" s="270" t="e">
        <f t="shared" ca="1" si="614"/>
        <v>#REF!</v>
      </c>
      <c r="P1549" s="270" t="e">
        <f t="shared" ca="1" si="627"/>
        <v>#REF!</v>
      </c>
      <c r="Q1549" s="270" t="e">
        <f t="shared" ca="1" si="627"/>
        <v>#REF!</v>
      </c>
      <c r="R1549" s="271" t="e">
        <f t="shared" ca="1" si="615"/>
        <v>#REF!</v>
      </c>
      <c r="S1549" s="271" t="e">
        <f t="shared" ca="1" si="616"/>
        <v>#REF!</v>
      </c>
      <c r="T1549" s="244"/>
      <c r="U1549" s="272" t="b">
        <f t="shared" si="617"/>
        <v>0</v>
      </c>
      <c r="V1549" s="272" t="e">
        <f t="shared" si="618"/>
        <v>#REF!</v>
      </c>
      <c r="W1549" s="272" t="e">
        <f t="shared" si="626"/>
        <v>#REF!</v>
      </c>
      <c r="X1549" s="272" t="e">
        <f t="shared" si="619"/>
        <v>#REF!</v>
      </c>
      <c r="Y1549" s="272" t="e">
        <f t="shared" si="620"/>
        <v>#REF!</v>
      </c>
      <c r="Z1549" s="298"/>
      <c r="AA1549" s="305" t="e">
        <f t="shared" si="621"/>
        <v>#REF!</v>
      </c>
      <c r="AB1549" s="301" t="e" cm="1">
        <f t="array" ref="AB1549">IF( $AA1549="", "", INDEX(聲母資料表, $AA1549, AB$5))</f>
        <v>#REF!</v>
      </c>
      <c r="AC1549" s="301" t="e" cm="1">
        <f t="array" ref="AC1549">IF( $AA1549="", "", INDEX(聲母資料表, $AA1549, AC$5))</f>
        <v>#REF!</v>
      </c>
      <c r="AD1549" s="305" t="e">
        <f t="shared" si="622"/>
        <v>#REF!</v>
      </c>
      <c r="AE1549" s="301" t="e" cm="1">
        <f t="array" ref="AE1549">IF( $X1549, "", INDEX(韻母資料表, AD1549, AE$5))</f>
        <v>#REF!</v>
      </c>
      <c r="AF1549" s="301" t="e" cm="1">
        <f t="array" ref="AF1549">IF( $X1549, "", INDEX(韻母資料表, AE1549, AF$5))</f>
        <v>#REF!</v>
      </c>
      <c r="AG1549" s="298"/>
      <c r="AH1549" s="301" t="e">
        <f t="array" ref="AH1549">IF( $X1549, "", IF( INDEX(韻母資料表, AD1549, $AH$5) = "入聲", TRUE, FALSE) )</f>
        <v>#REF!</v>
      </c>
      <c r="AI1549" s="302" t="e">
        <f t="shared" si="623"/>
        <v>#REF!</v>
      </c>
      <c r="AJ1549" s="302" t="e">
        <f t="shared" si="603"/>
        <v>#REF!</v>
      </c>
      <c r="AK1549" s="362" t="e">
        <f t="array" ref="AK1549">IF( $X1549, "", INDEX(韻母資料表, $AD1549, $AK$5))</f>
        <v>#REF!</v>
      </c>
      <c r="AL1549" s="362" t="e">
        <f t="array" ref="AL1549">IF($X1549, "", INDEX(白話字韻母八聲調資料表, $AE1549, $AJ1549))</f>
        <v>#REF!</v>
      </c>
      <c r="AM1549" s="298"/>
      <c r="AN1549" s="362" t="e" cm="1">
        <f t="array" ref="AN1549">IF($W1549, "", INDEX(聲母資料表, $AA1549, AN$5))</f>
        <v>#REF!</v>
      </c>
      <c r="AO1549" s="367" t="e" cm="1">
        <f t="array" ref="AO1549">IF($X1549, "", INDEX(韻母資料表, $AD1549, AO$5))</f>
        <v>#REF!</v>
      </c>
      <c r="AP1549" s="362" t="e" cm="1">
        <f t="array" ref="AP1549">IF($X1549, "", INDEX(台羅韻母八聲調資料表, $AE1549, $F1549))</f>
        <v>#REF!</v>
      </c>
      <c r="AQ1549" s="298"/>
      <c r="AR1549" s="302" t="e">
        <f t="array" ref="AR1549">IF($W1549, "", INDEX(聲母資料表, $AA1549, $AR$5))</f>
        <v>#REF!</v>
      </c>
      <c r="AS1549" s="303" t="e">
        <f t="array" ref="AS1549">IF($X1549, "", INDEX(韻母資料表, $AD1549, $AS$5))</f>
        <v>#REF!</v>
      </c>
      <c r="AT1549" s="302" t="e">
        <f t="array" ref="AT1549">IF($X1549, "", INDEX(閩拼韻母八聲調資料表, $AE1549, $AJ1549))</f>
        <v>#REF!</v>
      </c>
      <c r="AV1549" s="301" t="b">
        <f t="shared" si="624"/>
        <v>0</v>
      </c>
      <c r="AW1549" s="301" t="str">
        <f>IF( $AV1549, IFERROR( IF(MATCH( $E1549, 顎音化聲母!$H$9:$H$37, 0), TRUE, FALSE), FALSE), "")</f>
        <v/>
      </c>
      <c r="AX1549" s="301" t="str">
        <f t="array" ref="AX1549">IF( AND($AV1549, $AW1549), INDEX(顎音化聲母資料表, MATCH( $D1549 &amp; $E1549, 顎音化聲母!$L$5:$L$136, 0), 3), "")</f>
        <v/>
      </c>
      <c r="AY1549" s="301" t="e">
        <f t="shared" si="625"/>
        <v>#REF!</v>
      </c>
      <c r="AZ1549" s="362" t="e">
        <f t="array" ref="AZ1549">IF($AY1549="", "", IF( $AX1549&lt;&gt;"", $AX1549,INDEX(聲母資料表, $AY1549, $AZ$5)))</f>
        <v>#REF!</v>
      </c>
      <c r="BA1549" s="362" t="e">
        <f t="array" ref="BA1549">IF($X1549, "", INDEX(方音八音反切資料表, $AE1549, $AJ1549))</f>
        <v>#REF!</v>
      </c>
    </row>
    <row r="1550" spans="2:53">
      <c r="B1550" s="307">
        <f t="shared" si="606"/>
        <v>1543</v>
      </c>
      <c r="C1550" s="404" t="e">
        <f>MID(#REF!, B1550, 1)</f>
        <v>#REF!</v>
      </c>
      <c r="D1550" s="312"/>
      <c r="E1550" s="312"/>
      <c r="F1550" s="296"/>
      <c r="G1550" s="418" t="e">
        <f t="shared" si="607"/>
        <v>#REF!</v>
      </c>
      <c r="H1550" s="269" t="e" cm="1">
        <f t="array" ref="H1550">IF( OR($U1550, NOT($V1550), $X1550), "",  $AF1550 &amp; INDEX(中文數值資料表, $AJ1550, 2) &amp; $AC1550)</f>
        <v>#REF!</v>
      </c>
      <c r="I1550" s="332" t="e">
        <f t="shared" si="608"/>
        <v>#REF!</v>
      </c>
      <c r="J1550" s="333" t="e">
        <f t="shared" si="609"/>
        <v>#REF!</v>
      </c>
      <c r="K1550" s="334" t="e">
        <f t="shared" si="610"/>
        <v>#REF!</v>
      </c>
      <c r="L1550" s="335" t="e">
        <f t="shared" si="611"/>
        <v>#REF!</v>
      </c>
      <c r="M1550" s="270" t="e">
        <f t="shared" ca="1" si="612"/>
        <v>#REF!</v>
      </c>
      <c r="N1550" s="270" t="e">
        <f t="shared" ca="1" si="613"/>
        <v>#REF!</v>
      </c>
      <c r="O1550" s="270" t="e">
        <f t="shared" ca="1" si="614"/>
        <v>#REF!</v>
      </c>
      <c r="P1550" s="270" t="e">
        <f t="shared" ca="1" si="627"/>
        <v>#REF!</v>
      </c>
      <c r="Q1550" s="270" t="e">
        <f t="shared" ca="1" si="627"/>
        <v>#REF!</v>
      </c>
      <c r="R1550" s="271" t="e">
        <f t="shared" ca="1" si="615"/>
        <v>#REF!</v>
      </c>
      <c r="S1550" s="271" t="e">
        <f t="shared" ca="1" si="616"/>
        <v>#REF!</v>
      </c>
      <c r="T1550" s="244"/>
      <c r="U1550" s="272" t="b">
        <f t="shared" si="617"/>
        <v>0</v>
      </c>
      <c r="V1550" s="272" t="e">
        <f t="shared" si="618"/>
        <v>#REF!</v>
      </c>
      <c r="W1550" s="272" t="e">
        <f t="shared" si="626"/>
        <v>#REF!</v>
      </c>
      <c r="X1550" s="272" t="e">
        <f t="shared" si="619"/>
        <v>#REF!</v>
      </c>
      <c r="Y1550" s="272" t="e">
        <f t="shared" si="620"/>
        <v>#REF!</v>
      </c>
      <c r="Z1550" s="298"/>
      <c r="AA1550" s="305" t="e">
        <f t="shared" si="621"/>
        <v>#REF!</v>
      </c>
      <c r="AB1550" s="301" t="e" cm="1">
        <f t="array" ref="AB1550">IF( $AA1550="", "", INDEX(聲母資料表, $AA1550, AB$5))</f>
        <v>#REF!</v>
      </c>
      <c r="AC1550" s="301" t="e" cm="1">
        <f t="array" ref="AC1550">IF( $AA1550="", "", INDEX(聲母資料表, $AA1550, AC$5))</f>
        <v>#REF!</v>
      </c>
      <c r="AD1550" s="305" t="e">
        <f t="shared" si="622"/>
        <v>#REF!</v>
      </c>
      <c r="AE1550" s="301" t="e" cm="1">
        <f t="array" ref="AE1550">IF( $X1550, "", INDEX(韻母資料表, AD1550, AE$5))</f>
        <v>#REF!</v>
      </c>
      <c r="AF1550" s="301" t="e" cm="1">
        <f t="array" ref="AF1550">IF( $X1550, "", INDEX(韻母資料表, AE1550, AF$5))</f>
        <v>#REF!</v>
      </c>
      <c r="AG1550" s="298"/>
      <c r="AH1550" s="301" t="e">
        <f t="array" ref="AH1550">IF( $X1550, "", IF( INDEX(韻母資料表, AD1550, $AH$5) = "入聲", TRUE, FALSE) )</f>
        <v>#REF!</v>
      </c>
      <c r="AI1550" s="302" t="e">
        <f t="shared" si="623"/>
        <v>#REF!</v>
      </c>
      <c r="AJ1550" s="302" t="e">
        <f t="shared" si="603"/>
        <v>#REF!</v>
      </c>
      <c r="AK1550" s="362" t="e">
        <f t="array" ref="AK1550">IF( $X1550, "", INDEX(韻母資料表, $AD1550, $AK$5))</f>
        <v>#REF!</v>
      </c>
      <c r="AL1550" s="362" t="e">
        <f t="array" ref="AL1550">IF($X1550, "", INDEX(白話字韻母八聲調資料表, $AE1550, $AJ1550))</f>
        <v>#REF!</v>
      </c>
      <c r="AM1550" s="298"/>
      <c r="AN1550" s="362" t="e" cm="1">
        <f t="array" ref="AN1550">IF($W1550, "", INDEX(聲母資料表, $AA1550, AN$5))</f>
        <v>#REF!</v>
      </c>
      <c r="AO1550" s="367" t="e" cm="1">
        <f t="array" ref="AO1550">IF($X1550, "", INDEX(韻母資料表, $AD1550, AO$5))</f>
        <v>#REF!</v>
      </c>
      <c r="AP1550" s="362" t="e" cm="1">
        <f t="array" ref="AP1550">IF($X1550, "", INDEX(台羅韻母八聲調資料表, $AE1550, $F1550))</f>
        <v>#REF!</v>
      </c>
      <c r="AQ1550" s="298"/>
      <c r="AR1550" s="302" t="e">
        <f t="array" ref="AR1550">IF($W1550, "", INDEX(聲母資料表, $AA1550, $AR$5))</f>
        <v>#REF!</v>
      </c>
      <c r="AS1550" s="303" t="e">
        <f t="array" ref="AS1550">IF($X1550, "", INDEX(韻母資料表, $AD1550, $AS$5))</f>
        <v>#REF!</v>
      </c>
      <c r="AT1550" s="302" t="e">
        <f t="array" ref="AT1550">IF($X1550, "", INDEX(閩拼韻母八聲調資料表, $AE1550, $AJ1550))</f>
        <v>#REF!</v>
      </c>
      <c r="AV1550" s="301" t="b">
        <f t="shared" si="624"/>
        <v>0</v>
      </c>
      <c r="AW1550" s="301" t="str">
        <f>IF( $AV1550, IFERROR( IF(MATCH( $E1550, 顎音化聲母!$H$9:$H$37, 0), TRUE, FALSE), FALSE), "")</f>
        <v/>
      </c>
      <c r="AX1550" s="301" t="str">
        <f t="array" ref="AX1550">IF( AND($AV1550, $AW1550), INDEX(顎音化聲母資料表, MATCH( $D1550 &amp; $E1550, 顎音化聲母!$L$5:$L$136, 0), 3), "")</f>
        <v/>
      </c>
      <c r="AY1550" s="301" t="e">
        <f t="shared" si="625"/>
        <v>#REF!</v>
      </c>
      <c r="AZ1550" s="362" t="e">
        <f t="array" ref="AZ1550">IF($AY1550="", "", IF( $AX1550&lt;&gt;"", $AX1550,INDEX(聲母資料表, $AY1550, $AZ$5)))</f>
        <v>#REF!</v>
      </c>
      <c r="BA1550" s="362" t="e">
        <f t="array" ref="BA1550">IF($X1550, "", INDEX(方音八音反切資料表, $AE1550, $AJ1550))</f>
        <v>#REF!</v>
      </c>
    </row>
    <row r="1551" spans="2:53">
      <c r="B1551" s="307">
        <f t="shared" si="606"/>
        <v>1544</v>
      </c>
      <c r="C1551" s="404" t="e">
        <f>MID(#REF!, B1551, 1)</f>
        <v>#REF!</v>
      </c>
      <c r="D1551" s="312"/>
      <c r="E1551" s="312"/>
      <c r="F1551" s="296"/>
      <c r="G1551" s="418" t="e">
        <f t="shared" si="607"/>
        <v>#REF!</v>
      </c>
      <c r="H1551" s="269" t="e" cm="1">
        <f t="array" ref="H1551">IF( OR($U1551, NOT($V1551), $X1551), "",  $AF1551 &amp; INDEX(中文數值資料表, $AJ1551, 2) &amp; $AC1551)</f>
        <v>#REF!</v>
      </c>
      <c r="I1551" s="332" t="e">
        <f t="shared" si="608"/>
        <v>#REF!</v>
      </c>
      <c r="J1551" s="333" t="e">
        <f t="shared" si="609"/>
        <v>#REF!</v>
      </c>
      <c r="K1551" s="334" t="e">
        <f t="shared" si="610"/>
        <v>#REF!</v>
      </c>
      <c r="L1551" s="335" t="e">
        <f t="shared" si="611"/>
        <v>#REF!</v>
      </c>
      <c r="M1551" s="270" t="e">
        <f t="shared" ca="1" si="612"/>
        <v>#REF!</v>
      </c>
      <c r="N1551" s="270" t="e">
        <f t="shared" ca="1" si="613"/>
        <v>#REF!</v>
      </c>
      <c r="O1551" s="270" t="e">
        <f t="shared" ca="1" si="614"/>
        <v>#REF!</v>
      </c>
      <c r="P1551" s="270" t="e">
        <f t="shared" ca="1" si="627"/>
        <v>#REF!</v>
      </c>
      <c r="Q1551" s="270" t="e">
        <f t="shared" ca="1" si="627"/>
        <v>#REF!</v>
      </c>
      <c r="R1551" s="271" t="e">
        <f t="shared" ca="1" si="615"/>
        <v>#REF!</v>
      </c>
      <c r="S1551" s="271" t="e">
        <f t="shared" ca="1" si="616"/>
        <v>#REF!</v>
      </c>
      <c r="T1551" s="244"/>
      <c r="U1551" s="272" t="b">
        <f t="shared" si="617"/>
        <v>0</v>
      </c>
      <c r="V1551" s="272" t="e">
        <f t="shared" si="618"/>
        <v>#REF!</v>
      </c>
      <c r="W1551" s="272" t="e">
        <f t="shared" si="626"/>
        <v>#REF!</v>
      </c>
      <c r="X1551" s="272" t="e">
        <f t="shared" si="619"/>
        <v>#REF!</v>
      </c>
      <c r="Y1551" s="272" t="e">
        <f t="shared" si="620"/>
        <v>#REF!</v>
      </c>
      <c r="Z1551" s="298"/>
      <c r="AA1551" s="305" t="e">
        <f t="shared" si="621"/>
        <v>#REF!</v>
      </c>
      <c r="AB1551" s="301" t="e" cm="1">
        <f t="array" ref="AB1551">IF( $AA1551="", "", INDEX(聲母資料表, $AA1551, AB$5))</f>
        <v>#REF!</v>
      </c>
      <c r="AC1551" s="301" t="e" cm="1">
        <f t="array" ref="AC1551">IF( $AA1551="", "", INDEX(聲母資料表, $AA1551, AC$5))</f>
        <v>#REF!</v>
      </c>
      <c r="AD1551" s="305" t="e">
        <f t="shared" si="622"/>
        <v>#REF!</v>
      </c>
      <c r="AE1551" s="301" t="e" cm="1">
        <f t="array" ref="AE1551">IF( $X1551, "", INDEX(韻母資料表, AD1551, AE$5))</f>
        <v>#REF!</v>
      </c>
      <c r="AF1551" s="301" t="e" cm="1">
        <f t="array" ref="AF1551">IF( $X1551, "", INDEX(韻母資料表, AE1551, AF$5))</f>
        <v>#REF!</v>
      </c>
      <c r="AG1551" s="298"/>
      <c r="AH1551" s="301" t="e">
        <f t="array" ref="AH1551">IF( $X1551, "", IF( INDEX(韻母資料表, AD1551, $AH$5) = "入聲", TRUE, FALSE) )</f>
        <v>#REF!</v>
      </c>
      <c r="AI1551" s="302" t="e">
        <f t="shared" si="623"/>
        <v>#REF!</v>
      </c>
      <c r="AJ1551" s="302" t="e">
        <f t="shared" si="603"/>
        <v>#REF!</v>
      </c>
      <c r="AK1551" s="362" t="e">
        <f t="array" ref="AK1551">IF( $X1551, "", INDEX(韻母資料表, $AD1551, $AK$5))</f>
        <v>#REF!</v>
      </c>
      <c r="AL1551" s="362" t="e">
        <f t="array" ref="AL1551">IF($X1551, "", INDEX(白話字韻母八聲調資料表, $AE1551, $AJ1551))</f>
        <v>#REF!</v>
      </c>
      <c r="AM1551" s="298"/>
      <c r="AN1551" s="362" t="e" cm="1">
        <f t="array" ref="AN1551">IF($W1551, "", INDEX(聲母資料表, $AA1551, AN$5))</f>
        <v>#REF!</v>
      </c>
      <c r="AO1551" s="367" t="e" cm="1">
        <f t="array" ref="AO1551">IF($X1551, "", INDEX(韻母資料表, $AD1551, AO$5))</f>
        <v>#REF!</v>
      </c>
      <c r="AP1551" s="362" t="e" cm="1">
        <f t="array" ref="AP1551">IF($X1551, "", INDEX(台羅韻母八聲調資料表, $AE1551, $F1551))</f>
        <v>#REF!</v>
      </c>
      <c r="AQ1551" s="298"/>
      <c r="AR1551" s="302" t="e">
        <f t="array" ref="AR1551">IF($W1551, "", INDEX(聲母資料表, $AA1551, $AR$5))</f>
        <v>#REF!</v>
      </c>
      <c r="AS1551" s="303" t="e">
        <f t="array" ref="AS1551">IF($X1551, "", INDEX(韻母資料表, $AD1551, $AS$5))</f>
        <v>#REF!</v>
      </c>
      <c r="AT1551" s="302" t="e">
        <f t="array" ref="AT1551">IF($X1551, "", INDEX(閩拼韻母八聲調資料表, $AE1551, $AJ1551))</f>
        <v>#REF!</v>
      </c>
      <c r="AV1551" s="301" t="b">
        <f t="shared" si="624"/>
        <v>0</v>
      </c>
      <c r="AW1551" s="301" t="str">
        <f>IF( $AV1551, IFERROR( IF(MATCH( $E1551, 顎音化聲母!$H$9:$H$37, 0), TRUE, FALSE), FALSE), "")</f>
        <v/>
      </c>
      <c r="AX1551" s="301" t="str">
        <f t="array" ref="AX1551">IF( AND($AV1551, $AW1551), INDEX(顎音化聲母資料表, MATCH( $D1551 &amp; $E1551, 顎音化聲母!$L$5:$L$136, 0), 3), "")</f>
        <v/>
      </c>
      <c r="AY1551" s="301" t="e">
        <f t="shared" si="625"/>
        <v>#REF!</v>
      </c>
      <c r="AZ1551" s="362" t="e">
        <f t="array" ref="AZ1551">IF($AY1551="", "", IF( $AX1551&lt;&gt;"", $AX1551,INDEX(聲母資料表, $AY1551, $AZ$5)))</f>
        <v>#REF!</v>
      </c>
      <c r="BA1551" s="362" t="e">
        <f t="array" ref="BA1551">IF($X1551, "", INDEX(方音八音反切資料表, $AE1551, $AJ1551))</f>
        <v>#REF!</v>
      </c>
    </row>
    <row r="1552" spans="2:53">
      <c r="B1552" s="307">
        <f t="shared" si="606"/>
        <v>1545</v>
      </c>
      <c r="C1552" s="404" t="e">
        <f>MID(#REF!, B1552, 1)</f>
        <v>#REF!</v>
      </c>
      <c r="D1552" s="312"/>
      <c r="E1552" s="312"/>
      <c r="F1552" s="296"/>
      <c r="G1552" s="418" t="e">
        <f t="shared" si="607"/>
        <v>#REF!</v>
      </c>
      <c r="H1552" s="269" t="e" cm="1">
        <f t="array" ref="H1552">IF( OR($U1552, NOT($V1552), $X1552), "",  $AF1552 &amp; INDEX(中文數值資料表, $AJ1552, 2) &amp; $AC1552)</f>
        <v>#REF!</v>
      </c>
      <c r="I1552" s="332" t="e">
        <f t="shared" si="608"/>
        <v>#REF!</v>
      </c>
      <c r="J1552" s="333" t="e">
        <f t="shared" si="609"/>
        <v>#REF!</v>
      </c>
      <c r="K1552" s="334" t="e">
        <f t="shared" si="610"/>
        <v>#REF!</v>
      </c>
      <c r="L1552" s="335" t="e">
        <f t="shared" si="611"/>
        <v>#REF!</v>
      </c>
      <c r="M1552" s="270" t="e">
        <f t="shared" ca="1" si="612"/>
        <v>#REF!</v>
      </c>
      <c r="N1552" s="270" t="e">
        <f t="shared" ca="1" si="613"/>
        <v>#REF!</v>
      </c>
      <c r="O1552" s="270" t="e">
        <f t="shared" ca="1" si="614"/>
        <v>#REF!</v>
      </c>
      <c r="P1552" s="270" t="e">
        <f t="shared" ca="1" si="627"/>
        <v>#REF!</v>
      </c>
      <c r="Q1552" s="270" t="e">
        <f t="shared" ca="1" si="627"/>
        <v>#REF!</v>
      </c>
      <c r="R1552" s="271" t="e">
        <f t="shared" ca="1" si="615"/>
        <v>#REF!</v>
      </c>
      <c r="S1552" s="271" t="e">
        <f t="shared" ca="1" si="616"/>
        <v>#REF!</v>
      </c>
      <c r="T1552" s="244"/>
      <c r="U1552" s="272" t="b">
        <f t="shared" si="617"/>
        <v>0</v>
      </c>
      <c r="V1552" s="272" t="e">
        <f t="shared" si="618"/>
        <v>#REF!</v>
      </c>
      <c r="W1552" s="272" t="e">
        <f t="shared" si="626"/>
        <v>#REF!</v>
      </c>
      <c r="X1552" s="272" t="e">
        <f t="shared" si="619"/>
        <v>#REF!</v>
      </c>
      <c r="Y1552" s="272" t="e">
        <f t="shared" si="620"/>
        <v>#REF!</v>
      </c>
      <c r="Z1552" s="298"/>
      <c r="AA1552" s="305" t="e">
        <f t="shared" si="621"/>
        <v>#REF!</v>
      </c>
      <c r="AB1552" s="301" t="e" cm="1">
        <f t="array" ref="AB1552">IF( $AA1552="", "", INDEX(聲母資料表, $AA1552, AB$5))</f>
        <v>#REF!</v>
      </c>
      <c r="AC1552" s="301" t="e" cm="1">
        <f t="array" ref="AC1552">IF( $AA1552="", "", INDEX(聲母資料表, $AA1552, AC$5))</f>
        <v>#REF!</v>
      </c>
      <c r="AD1552" s="305" t="e">
        <f t="shared" si="622"/>
        <v>#REF!</v>
      </c>
      <c r="AE1552" s="301" t="e" cm="1">
        <f t="array" ref="AE1552">IF( $X1552, "", INDEX(韻母資料表, AD1552, AE$5))</f>
        <v>#REF!</v>
      </c>
      <c r="AF1552" s="301" t="e" cm="1">
        <f t="array" ref="AF1552">IF( $X1552, "", INDEX(韻母資料表, AE1552, AF$5))</f>
        <v>#REF!</v>
      </c>
      <c r="AG1552" s="298"/>
      <c r="AH1552" s="301" t="e">
        <f t="array" ref="AH1552">IF( $X1552, "", IF( INDEX(韻母資料表, AD1552, $AH$5) = "入聲", TRUE, FALSE) )</f>
        <v>#REF!</v>
      </c>
      <c r="AI1552" s="302" t="e">
        <f t="shared" si="623"/>
        <v>#REF!</v>
      </c>
      <c r="AJ1552" s="302" t="e">
        <f t="shared" si="603"/>
        <v>#REF!</v>
      </c>
      <c r="AK1552" s="362" t="e">
        <f t="array" ref="AK1552">IF( $X1552, "", INDEX(韻母資料表, $AD1552, $AK$5))</f>
        <v>#REF!</v>
      </c>
      <c r="AL1552" s="362" t="e">
        <f t="array" ref="AL1552">IF($X1552, "", INDEX(白話字韻母八聲調資料表, $AE1552, $AJ1552))</f>
        <v>#REF!</v>
      </c>
      <c r="AM1552" s="298"/>
      <c r="AN1552" s="362" t="e" cm="1">
        <f t="array" ref="AN1552">IF($W1552, "", INDEX(聲母資料表, $AA1552, AN$5))</f>
        <v>#REF!</v>
      </c>
      <c r="AO1552" s="367" t="e" cm="1">
        <f t="array" ref="AO1552">IF($X1552, "", INDEX(韻母資料表, $AD1552, AO$5))</f>
        <v>#REF!</v>
      </c>
      <c r="AP1552" s="362" t="e" cm="1">
        <f t="array" ref="AP1552">IF($X1552, "", INDEX(台羅韻母八聲調資料表, $AE1552, $F1552))</f>
        <v>#REF!</v>
      </c>
      <c r="AQ1552" s="298"/>
      <c r="AR1552" s="302" t="e">
        <f t="array" ref="AR1552">IF($W1552, "", INDEX(聲母資料表, $AA1552, $AR$5))</f>
        <v>#REF!</v>
      </c>
      <c r="AS1552" s="303" t="e">
        <f t="array" ref="AS1552">IF($X1552, "", INDEX(韻母資料表, $AD1552, $AS$5))</f>
        <v>#REF!</v>
      </c>
      <c r="AT1552" s="302" t="e">
        <f t="array" ref="AT1552">IF($X1552, "", INDEX(閩拼韻母八聲調資料表, $AE1552, $AJ1552))</f>
        <v>#REF!</v>
      </c>
      <c r="AV1552" s="301" t="b">
        <f t="shared" si="624"/>
        <v>0</v>
      </c>
      <c r="AW1552" s="301" t="str">
        <f>IF( $AV1552, IFERROR( IF(MATCH( $E1552, 顎音化聲母!$H$9:$H$37, 0), TRUE, FALSE), FALSE), "")</f>
        <v/>
      </c>
      <c r="AX1552" s="301" t="str">
        <f t="array" ref="AX1552">IF( AND($AV1552, $AW1552), INDEX(顎音化聲母資料表, MATCH( $D1552 &amp; $E1552, 顎音化聲母!$L$5:$L$136, 0), 3), "")</f>
        <v/>
      </c>
      <c r="AY1552" s="301" t="e">
        <f t="shared" si="625"/>
        <v>#REF!</v>
      </c>
      <c r="AZ1552" s="362" t="e">
        <f t="array" ref="AZ1552">IF($AY1552="", "", IF( $AX1552&lt;&gt;"", $AX1552,INDEX(聲母資料表, $AY1552, $AZ$5)))</f>
        <v>#REF!</v>
      </c>
      <c r="BA1552" s="362" t="e">
        <f t="array" ref="BA1552">IF($X1552, "", INDEX(方音八音反切資料表, $AE1552, $AJ1552))</f>
        <v>#REF!</v>
      </c>
    </row>
    <row r="1553" spans="2:53">
      <c r="B1553" s="307">
        <f t="shared" si="606"/>
        <v>1546</v>
      </c>
      <c r="C1553" s="404" t="e">
        <f>MID(#REF!, B1553, 1)</f>
        <v>#REF!</v>
      </c>
      <c r="D1553" s="312"/>
      <c r="E1553" s="312"/>
      <c r="F1553" s="296"/>
      <c r="G1553" s="418" t="e">
        <f t="shared" si="607"/>
        <v>#REF!</v>
      </c>
      <c r="H1553" s="269" t="e" cm="1">
        <f t="array" ref="H1553">IF( OR($U1553, NOT($V1553), $X1553), "",  $AF1553 &amp; INDEX(中文數值資料表, $AJ1553, 2) &amp; $AC1553)</f>
        <v>#REF!</v>
      </c>
      <c r="I1553" s="332" t="e">
        <f t="shared" si="608"/>
        <v>#REF!</v>
      </c>
      <c r="J1553" s="333" t="e">
        <f t="shared" si="609"/>
        <v>#REF!</v>
      </c>
      <c r="K1553" s="334" t="e">
        <f t="shared" si="610"/>
        <v>#REF!</v>
      </c>
      <c r="L1553" s="335" t="e">
        <f t="shared" si="611"/>
        <v>#REF!</v>
      </c>
      <c r="M1553" s="270" t="e">
        <f t="shared" ca="1" si="612"/>
        <v>#REF!</v>
      </c>
      <c r="N1553" s="270" t="e">
        <f t="shared" ca="1" si="613"/>
        <v>#REF!</v>
      </c>
      <c r="O1553" s="270" t="e">
        <f t="shared" ca="1" si="614"/>
        <v>#REF!</v>
      </c>
      <c r="P1553" s="270" t="e">
        <f t="shared" ca="1" si="627"/>
        <v>#REF!</v>
      </c>
      <c r="Q1553" s="270" t="e">
        <f t="shared" ca="1" si="627"/>
        <v>#REF!</v>
      </c>
      <c r="R1553" s="271" t="e">
        <f t="shared" ca="1" si="615"/>
        <v>#REF!</v>
      </c>
      <c r="S1553" s="271" t="e">
        <f t="shared" ca="1" si="616"/>
        <v>#REF!</v>
      </c>
      <c r="T1553" s="244"/>
      <c r="U1553" s="272" t="b">
        <f t="shared" si="617"/>
        <v>0</v>
      </c>
      <c r="V1553" s="272" t="e">
        <f t="shared" si="618"/>
        <v>#REF!</v>
      </c>
      <c r="W1553" s="272" t="e">
        <f t="shared" si="626"/>
        <v>#REF!</v>
      </c>
      <c r="X1553" s="272" t="e">
        <f t="shared" si="619"/>
        <v>#REF!</v>
      </c>
      <c r="Y1553" s="272" t="e">
        <f t="shared" si="620"/>
        <v>#REF!</v>
      </c>
      <c r="Z1553" s="298"/>
      <c r="AA1553" s="305" t="e">
        <f t="shared" si="621"/>
        <v>#REF!</v>
      </c>
      <c r="AB1553" s="301" t="e" cm="1">
        <f t="array" ref="AB1553">IF( $AA1553="", "", INDEX(聲母資料表, $AA1553, AB$5))</f>
        <v>#REF!</v>
      </c>
      <c r="AC1553" s="301" t="e" cm="1">
        <f t="array" ref="AC1553">IF( $AA1553="", "", INDEX(聲母資料表, $AA1553, AC$5))</f>
        <v>#REF!</v>
      </c>
      <c r="AD1553" s="305" t="e">
        <f t="shared" si="622"/>
        <v>#REF!</v>
      </c>
      <c r="AE1553" s="301" t="e" cm="1">
        <f t="array" ref="AE1553">IF( $X1553, "", INDEX(韻母資料表, AD1553, AE$5))</f>
        <v>#REF!</v>
      </c>
      <c r="AF1553" s="301" t="e" cm="1">
        <f t="array" ref="AF1553">IF( $X1553, "", INDEX(韻母資料表, AE1553, AF$5))</f>
        <v>#REF!</v>
      </c>
      <c r="AG1553" s="298"/>
      <c r="AH1553" s="301" t="e">
        <f t="array" ref="AH1553">IF( $X1553, "", IF( INDEX(韻母資料表, AD1553, $AH$5) = "入聲", TRUE, FALSE) )</f>
        <v>#REF!</v>
      </c>
      <c r="AI1553" s="302" t="e">
        <f t="shared" si="623"/>
        <v>#REF!</v>
      </c>
      <c r="AJ1553" s="302" t="e">
        <f t="shared" si="603"/>
        <v>#REF!</v>
      </c>
      <c r="AK1553" s="362" t="e">
        <f t="array" ref="AK1553">IF( $X1553, "", INDEX(韻母資料表, $AD1553, $AK$5))</f>
        <v>#REF!</v>
      </c>
      <c r="AL1553" s="362" t="e">
        <f t="array" ref="AL1553">IF($X1553, "", INDEX(白話字韻母八聲調資料表, $AE1553, $AJ1553))</f>
        <v>#REF!</v>
      </c>
      <c r="AM1553" s="298"/>
      <c r="AN1553" s="362" t="e" cm="1">
        <f t="array" ref="AN1553">IF($W1553, "", INDEX(聲母資料表, $AA1553, AN$5))</f>
        <v>#REF!</v>
      </c>
      <c r="AO1553" s="367" t="e" cm="1">
        <f t="array" ref="AO1553">IF($X1553, "", INDEX(韻母資料表, $AD1553, AO$5))</f>
        <v>#REF!</v>
      </c>
      <c r="AP1553" s="362" t="e" cm="1">
        <f t="array" ref="AP1553">IF($X1553, "", INDEX(台羅韻母八聲調資料表, $AE1553, $F1553))</f>
        <v>#REF!</v>
      </c>
      <c r="AQ1553" s="298"/>
      <c r="AR1553" s="302" t="e">
        <f t="array" ref="AR1553">IF($W1553, "", INDEX(聲母資料表, $AA1553, $AR$5))</f>
        <v>#REF!</v>
      </c>
      <c r="AS1553" s="303" t="e">
        <f t="array" ref="AS1553">IF($X1553, "", INDEX(韻母資料表, $AD1553, $AS$5))</f>
        <v>#REF!</v>
      </c>
      <c r="AT1553" s="302" t="e">
        <f t="array" ref="AT1553">IF($X1553, "", INDEX(閩拼韻母八聲調資料表, $AE1553, $AJ1553))</f>
        <v>#REF!</v>
      </c>
      <c r="AV1553" s="301" t="b">
        <f t="shared" si="624"/>
        <v>0</v>
      </c>
      <c r="AW1553" s="301" t="str">
        <f>IF( $AV1553, IFERROR( IF(MATCH( $E1553, 顎音化聲母!$H$9:$H$37, 0), TRUE, FALSE), FALSE), "")</f>
        <v/>
      </c>
      <c r="AX1553" s="301" t="str">
        <f t="array" ref="AX1553">IF( AND($AV1553, $AW1553), INDEX(顎音化聲母資料表, MATCH( $D1553 &amp; $E1553, 顎音化聲母!$L$5:$L$136, 0), 3), "")</f>
        <v/>
      </c>
      <c r="AY1553" s="301" t="e">
        <f t="shared" si="625"/>
        <v>#REF!</v>
      </c>
      <c r="AZ1553" s="362" t="e">
        <f t="array" ref="AZ1553">IF($AY1553="", "", IF( $AX1553&lt;&gt;"", $AX1553,INDEX(聲母資料表, $AY1553, $AZ$5)))</f>
        <v>#REF!</v>
      </c>
      <c r="BA1553" s="362" t="e">
        <f t="array" ref="BA1553">IF($X1553, "", INDEX(方音八音反切資料表, $AE1553, $AJ1553))</f>
        <v>#REF!</v>
      </c>
    </row>
    <row r="1554" spans="2:53">
      <c r="B1554" s="307">
        <f t="shared" si="606"/>
        <v>1547</v>
      </c>
      <c r="C1554" s="404" t="e">
        <f>MID(#REF!, B1554, 1)</f>
        <v>#REF!</v>
      </c>
      <c r="D1554" s="312"/>
      <c r="E1554" s="312"/>
      <c r="F1554" s="296"/>
      <c r="G1554" s="418" t="e">
        <f t="shared" si="607"/>
        <v>#REF!</v>
      </c>
      <c r="H1554" s="269" t="e" cm="1">
        <f t="array" ref="H1554">IF( OR($U1554, NOT($V1554), $X1554), "",  $AF1554 &amp; INDEX(中文數值資料表, $AJ1554, 2) &amp; $AC1554)</f>
        <v>#REF!</v>
      </c>
      <c r="I1554" s="332" t="e">
        <f t="shared" si="608"/>
        <v>#REF!</v>
      </c>
      <c r="J1554" s="333" t="e">
        <f t="shared" si="609"/>
        <v>#REF!</v>
      </c>
      <c r="K1554" s="334" t="e">
        <f t="shared" si="610"/>
        <v>#REF!</v>
      </c>
      <c r="L1554" s="335" t="e">
        <f t="shared" si="611"/>
        <v>#REF!</v>
      </c>
      <c r="M1554" s="270" t="e">
        <f t="shared" ca="1" si="612"/>
        <v>#REF!</v>
      </c>
      <c r="N1554" s="270" t="e">
        <f t="shared" ca="1" si="613"/>
        <v>#REF!</v>
      </c>
      <c r="O1554" s="270" t="e">
        <f t="shared" ca="1" si="614"/>
        <v>#REF!</v>
      </c>
      <c r="P1554" s="270" t="e">
        <f t="shared" ca="1" si="627"/>
        <v>#REF!</v>
      </c>
      <c r="Q1554" s="270" t="e">
        <f t="shared" ca="1" si="627"/>
        <v>#REF!</v>
      </c>
      <c r="R1554" s="271" t="e">
        <f t="shared" ca="1" si="615"/>
        <v>#REF!</v>
      </c>
      <c r="S1554" s="271" t="e">
        <f t="shared" ca="1" si="616"/>
        <v>#REF!</v>
      </c>
      <c r="T1554" s="244"/>
      <c r="U1554" s="272" t="b">
        <f t="shared" si="617"/>
        <v>0</v>
      </c>
      <c r="V1554" s="272" t="e">
        <f t="shared" si="618"/>
        <v>#REF!</v>
      </c>
      <c r="W1554" s="272" t="e">
        <f t="shared" si="626"/>
        <v>#REF!</v>
      </c>
      <c r="X1554" s="272" t="e">
        <f t="shared" si="619"/>
        <v>#REF!</v>
      </c>
      <c r="Y1554" s="272" t="e">
        <f t="shared" si="620"/>
        <v>#REF!</v>
      </c>
      <c r="Z1554" s="298"/>
      <c r="AA1554" s="305" t="e">
        <f t="shared" si="621"/>
        <v>#REF!</v>
      </c>
      <c r="AB1554" s="301" t="e" cm="1">
        <f t="array" ref="AB1554">IF( $AA1554="", "", INDEX(聲母資料表, $AA1554, AB$5))</f>
        <v>#REF!</v>
      </c>
      <c r="AC1554" s="301" t="e" cm="1">
        <f t="array" ref="AC1554">IF( $AA1554="", "", INDEX(聲母資料表, $AA1554, AC$5))</f>
        <v>#REF!</v>
      </c>
      <c r="AD1554" s="305" t="e">
        <f t="shared" si="622"/>
        <v>#REF!</v>
      </c>
      <c r="AE1554" s="301" t="e" cm="1">
        <f t="array" ref="AE1554">IF( $X1554, "", INDEX(韻母資料表, AD1554, AE$5))</f>
        <v>#REF!</v>
      </c>
      <c r="AF1554" s="301" t="e" cm="1">
        <f t="array" ref="AF1554">IF( $X1554, "", INDEX(韻母資料表, AE1554, AF$5))</f>
        <v>#REF!</v>
      </c>
      <c r="AG1554" s="298"/>
      <c r="AH1554" s="301" t="e">
        <f t="array" ref="AH1554">IF( $X1554, "", IF( INDEX(韻母資料表, AD1554, $AH$5) = "入聲", TRUE, FALSE) )</f>
        <v>#REF!</v>
      </c>
      <c r="AI1554" s="302" t="e">
        <f t="shared" si="623"/>
        <v>#REF!</v>
      </c>
      <c r="AJ1554" s="302" t="e">
        <f t="shared" ref="AJ1554:AJ1587" si="628">IF($U1554, "", IF($F1554="", $AI1554, $F1554))</f>
        <v>#REF!</v>
      </c>
      <c r="AK1554" s="362" t="e">
        <f t="array" ref="AK1554">IF( $X1554, "", INDEX(韻母資料表, $AD1554, $AK$5))</f>
        <v>#REF!</v>
      </c>
      <c r="AL1554" s="362" t="e">
        <f t="array" ref="AL1554">IF($X1554, "", INDEX(白話字韻母八聲調資料表, $AE1554, $AJ1554))</f>
        <v>#REF!</v>
      </c>
      <c r="AM1554" s="298"/>
      <c r="AN1554" s="362" t="e" cm="1">
        <f t="array" ref="AN1554">IF($W1554, "", INDEX(聲母資料表, $AA1554, AN$5))</f>
        <v>#REF!</v>
      </c>
      <c r="AO1554" s="367" t="e" cm="1">
        <f t="array" ref="AO1554">IF($X1554, "", INDEX(韻母資料表, $AD1554, AO$5))</f>
        <v>#REF!</v>
      </c>
      <c r="AP1554" s="362" t="e" cm="1">
        <f t="array" ref="AP1554">IF($X1554, "", INDEX(台羅韻母八聲調資料表, $AE1554, $F1554))</f>
        <v>#REF!</v>
      </c>
      <c r="AQ1554" s="298"/>
      <c r="AR1554" s="302" t="e">
        <f t="array" ref="AR1554">IF($W1554, "", INDEX(聲母資料表, $AA1554, $AR$5))</f>
        <v>#REF!</v>
      </c>
      <c r="AS1554" s="303" t="e">
        <f t="array" ref="AS1554">IF($X1554, "", INDEX(韻母資料表, $AD1554, $AS$5))</f>
        <v>#REF!</v>
      </c>
      <c r="AT1554" s="302" t="e">
        <f t="array" ref="AT1554">IF($X1554, "", INDEX(閩拼韻母八聲調資料表, $AE1554, $AJ1554))</f>
        <v>#REF!</v>
      </c>
      <c r="AV1554" s="301" t="b">
        <f t="shared" si="624"/>
        <v>0</v>
      </c>
      <c r="AW1554" s="301" t="str">
        <f>IF( $AV1554, IFERROR( IF(MATCH( $E1554, 顎音化聲母!$H$9:$H$37, 0), TRUE, FALSE), FALSE), "")</f>
        <v/>
      </c>
      <c r="AX1554" s="301" t="str">
        <f t="array" ref="AX1554">IF( AND($AV1554, $AW1554), INDEX(顎音化聲母資料表, MATCH( $D1554 &amp; $E1554, 顎音化聲母!$L$5:$L$136, 0), 3), "")</f>
        <v/>
      </c>
      <c r="AY1554" s="301" t="e">
        <f t="shared" si="625"/>
        <v>#REF!</v>
      </c>
      <c r="AZ1554" s="362" t="e">
        <f t="array" ref="AZ1554">IF($AY1554="", "", IF( $AX1554&lt;&gt;"", $AX1554,INDEX(聲母資料表, $AY1554, $AZ$5)))</f>
        <v>#REF!</v>
      </c>
      <c r="BA1554" s="362" t="e">
        <f t="array" ref="BA1554">IF($X1554, "", INDEX(方音八音反切資料表, $AE1554, $AJ1554))</f>
        <v>#REF!</v>
      </c>
    </row>
    <row r="1555" spans="2:53">
      <c r="B1555" s="307">
        <f t="shared" si="606"/>
        <v>1548</v>
      </c>
      <c r="C1555" s="404" t="e">
        <f>MID(#REF!, B1555, 1)</f>
        <v>#REF!</v>
      </c>
      <c r="D1555" s="312"/>
      <c r="E1555" s="312"/>
      <c r="F1555" s="296"/>
      <c r="G1555" s="418" t="e">
        <f t="shared" si="607"/>
        <v>#REF!</v>
      </c>
      <c r="H1555" s="269" t="e" cm="1">
        <f t="array" ref="H1555">IF( OR($U1555, NOT($V1555), $X1555), "",  $AF1555 &amp; INDEX(中文數值資料表, $AJ1555, 2) &amp; $AC1555)</f>
        <v>#REF!</v>
      </c>
      <c r="I1555" s="332" t="e">
        <f t="shared" si="608"/>
        <v>#REF!</v>
      </c>
      <c r="J1555" s="333" t="e">
        <f t="shared" si="609"/>
        <v>#REF!</v>
      </c>
      <c r="K1555" s="334" t="e">
        <f t="shared" si="610"/>
        <v>#REF!</v>
      </c>
      <c r="L1555" s="335" t="e">
        <f t="shared" si="611"/>
        <v>#REF!</v>
      </c>
      <c r="M1555" s="270" t="e">
        <f t="shared" ca="1" si="612"/>
        <v>#REF!</v>
      </c>
      <c r="N1555" s="270" t="e">
        <f t="shared" ca="1" si="613"/>
        <v>#REF!</v>
      </c>
      <c r="O1555" s="270" t="e">
        <f t="shared" ca="1" si="614"/>
        <v>#REF!</v>
      </c>
      <c r="P1555" s="270" t="e">
        <f t="shared" ca="1" si="627"/>
        <v>#REF!</v>
      </c>
      <c r="Q1555" s="270" t="e">
        <f t="shared" ca="1" si="627"/>
        <v>#REF!</v>
      </c>
      <c r="R1555" s="271" t="e">
        <f t="shared" ca="1" si="615"/>
        <v>#REF!</v>
      </c>
      <c r="S1555" s="271" t="e">
        <f t="shared" ca="1" si="616"/>
        <v>#REF!</v>
      </c>
      <c r="T1555" s="244"/>
      <c r="U1555" s="272" t="b">
        <f t="shared" si="617"/>
        <v>0</v>
      </c>
      <c r="V1555" s="272" t="e">
        <f t="shared" si="618"/>
        <v>#REF!</v>
      </c>
      <c r="W1555" s="272" t="e">
        <f t="shared" si="626"/>
        <v>#REF!</v>
      </c>
      <c r="X1555" s="272" t="e">
        <f t="shared" si="619"/>
        <v>#REF!</v>
      </c>
      <c r="Y1555" s="272" t="e">
        <f t="shared" si="620"/>
        <v>#REF!</v>
      </c>
      <c r="Z1555" s="298"/>
      <c r="AA1555" s="305" t="e">
        <f t="shared" si="621"/>
        <v>#REF!</v>
      </c>
      <c r="AB1555" s="301" t="e" cm="1">
        <f t="array" ref="AB1555">IF( $AA1555="", "", INDEX(聲母資料表, $AA1555, AB$5))</f>
        <v>#REF!</v>
      </c>
      <c r="AC1555" s="301" t="e" cm="1">
        <f t="array" ref="AC1555">IF( $AA1555="", "", INDEX(聲母資料表, $AA1555, AC$5))</f>
        <v>#REF!</v>
      </c>
      <c r="AD1555" s="305" t="e">
        <f t="shared" si="622"/>
        <v>#REF!</v>
      </c>
      <c r="AE1555" s="301" t="e" cm="1">
        <f t="array" ref="AE1555">IF( $X1555, "", INDEX(韻母資料表, AD1555, AE$5))</f>
        <v>#REF!</v>
      </c>
      <c r="AF1555" s="301" t="e" cm="1">
        <f t="array" ref="AF1555">IF( $X1555, "", INDEX(韻母資料表, AE1555, AF$5))</f>
        <v>#REF!</v>
      </c>
      <c r="AG1555" s="298"/>
      <c r="AH1555" s="301" t="e">
        <f t="array" ref="AH1555">IF( $X1555, "", IF( INDEX(韻母資料表, AD1555, $AH$5) = "入聲", TRUE, FALSE) )</f>
        <v>#REF!</v>
      </c>
      <c r="AI1555" s="302" t="e">
        <f t="shared" si="623"/>
        <v>#REF!</v>
      </c>
      <c r="AJ1555" s="302" t="e">
        <f t="shared" si="628"/>
        <v>#REF!</v>
      </c>
      <c r="AK1555" s="362" t="e">
        <f t="array" ref="AK1555">IF( $X1555, "", INDEX(韻母資料表, $AD1555, $AK$5))</f>
        <v>#REF!</v>
      </c>
      <c r="AL1555" s="362" t="e">
        <f t="array" ref="AL1555">IF($X1555, "", INDEX(白話字韻母八聲調資料表, $AE1555, $AJ1555))</f>
        <v>#REF!</v>
      </c>
      <c r="AM1555" s="298"/>
      <c r="AN1555" s="362" t="e" cm="1">
        <f t="array" ref="AN1555">IF($W1555, "", INDEX(聲母資料表, $AA1555, AN$5))</f>
        <v>#REF!</v>
      </c>
      <c r="AO1555" s="367" t="e" cm="1">
        <f t="array" ref="AO1555">IF($X1555, "", INDEX(韻母資料表, $AD1555, AO$5))</f>
        <v>#REF!</v>
      </c>
      <c r="AP1555" s="362" t="e" cm="1">
        <f t="array" ref="AP1555">IF($X1555, "", INDEX(台羅韻母八聲調資料表, $AE1555, $F1555))</f>
        <v>#REF!</v>
      </c>
      <c r="AQ1555" s="298"/>
      <c r="AR1555" s="302" t="e">
        <f t="array" ref="AR1555">IF($W1555, "", INDEX(聲母資料表, $AA1555, $AR$5))</f>
        <v>#REF!</v>
      </c>
      <c r="AS1555" s="303" t="e">
        <f t="array" ref="AS1555">IF($X1555, "", INDEX(韻母資料表, $AD1555, $AS$5))</f>
        <v>#REF!</v>
      </c>
      <c r="AT1555" s="302" t="e">
        <f t="array" ref="AT1555">IF($X1555, "", INDEX(閩拼韻母八聲調資料表, $AE1555, $AJ1555))</f>
        <v>#REF!</v>
      </c>
      <c r="AV1555" s="301" t="b">
        <f t="shared" si="624"/>
        <v>0</v>
      </c>
      <c r="AW1555" s="301" t="str">
        <f>IF( $AV1555, IFERROR( IF(MATCH( $E1555, 顎音化聲母!$H$9:$H$37, 0), TRUE, FALSE), FALSE), "")</f>
        <v/>
      </c>
      <c r="AX1555" s="301" t="str">
        <f t="array" ref="AX1555">IF( AND($AV1555, $AW1555), INDEX(顎音化聲母資料表, MATCH( $D1555 &amp; $E1555, 顎音化聲母!$L$5:$L$136, 0), 3), "")</f>
        <v/>
      </c>
      <c r="AY1555" s="301" t="e">
        <f t="shared" si="625"/>
        <v>#REF!</v>
      </c>
      <c r="AZ1555" s="362" t="e">
        <f t="array" ref="AZ1555">IF($AY1555="", "", IF( $AX1555&lt;&gt;"", $AX1555,INDEX(聲母資料表, $AY1555, $AZ$5)))</f>
        <v>#REF!</v>
      </c>
      <c r="BA1555" s="362" t="e">
        <f t="array" ref="BA1555">IF($X1555, "", INDEX(方音八音反切資料表, $AE1555, $AJ1555))</f>
        <v>#REF!</v>
      </c>
    </row>
    <row r="1556" spans="2:53">
      <c r="B1556" s="307">
        <f t="shared" si="606"/>
        <v>1549</v>
      </c>
      <c r="C1556" s="404" t="e">
        <f>MID(#REF!, B1556, 1)</f>
        <v>#REF!</v>
      </c>
      <c r="D1556" s="312"/>
      <c r="E1556" s="312"/>
      <c r="F1556" s="296"/>
      <c r="G1556" s="418" t="e">
        <f t="shared" si="607"/>
        <v>#REF!</v>
      </c>
      <c r="H1556" s="269" t="e" cm="1">
        <f t="array" ref="H1556">IF( OR($U1556, NOT($V1556), $X1556), "",  $AF1556 &amp; INDEX(中文數值資料表, $AJ1556, 2) &amp; $AC1556)</f>
        <v>#REF!</v>
      </c>
      <c r="I1556" s="332" t="e">
        <f t="shared" si="608"/>
        <v>#REF!</v>
      </c>
      <c r="J1556" s="333" t="e">
        <f t="shared" si="609"/>
        <v>#REF!</v>
      </c>
      <c r="K1556" s="334" t="e">
        <f t="shared" si="610"/>
        <v>#REF!</v>
      </c>
      <c r="L1556" s="335" t="e">
        <f t="shared" si="611"/>
        <v>#REF!</v>
      </c>
      <c r="M1556" s="270" t="e">
        <f t="shared" ca="1" si="612"/>
        <v>#REF!</v>
      </c>
      <c r="N1556" s="270" t="e">
        <f t="shared" ca="1" si="613"/>
        <v>#REF!</v>
      </c>
      <c r="O1556" s="270" t="e">
        <f t="shared" ca="1" si="614"/>
        <v>#REF!</v>
      </c>
      <c r="P1556" s="270" t="e">
        <f t="shared" ca="1" si="627"/>
        <v>#REF!</v>
      </c>
      <c r="Q1556" s="270" t="e">
        <f t="shared" ca="1" si="627"/>
        <v>#REF!</v>
      </c>
      <c r="R1556" s="271" t="e">
        <f t="shared" ca="1" si="615"/>
        <v>#REF!</v>
      </c>
      <c r="S1556" s="271" t="e">
        <f t="shared" ca="1" si="616"/>
        <v>#REF!</v>
      </c>
      <c r="T1556" s="244"/>
      <c r="U1556" s="272" t="b">
        <f t="shared" si="617"/>
        <v>0</v>
      </c>
      <c r="V1556" s="272" t="e">
        <f t="shared" si="618"/>
        <v>#REF!</v>
      </c>
      <c r="W1556" s="272" t="e">
        <f t="shared" si="626"/>
        <v>#REF!</v>
      </c>
      <c r="X1556" s="272" t="e">
        <f t="shared" si="619"/>
        <v>#REF!</v>
      </c>
      <c r="Y1556" s="272" t="e">
        <f t="shared" si="620"/>
        <v>#REF!</v>
      </c>
      <c r="Z1556" s="298"/>
      <c r="AA1556" s="305" t="e">
        <f t="shared" si="621"/>
        <v>#REF!</v>
      </c>
      <c r="AB1556" s="301" t="e" cm="1">
        <f t="array" ref="AB1556">IF( $AA1556="", "", INDEX(聲母資料表, $AA1556, AB$5))</f>
        <v>#REF!</v>
      </c>
      <c r="AC1556" s="301" t="e" cm="1">
        <f t="array" ref="AC1556">IF( $AA1556="", "", INDEX(聲母資料表, $AA1556, AC$5))</f>
        <v>#REF!</v>
      </c>
      <c r="AD1556" s="305" t="e">
        <f t="shared" si="622"/>
        <v>#REF!</v>
      </c>
      <c r="AE1556" s="301" t="e" cm="1">
        <f t="array" ref="AE1556">IF( $X1556, "", INDEX(韻母資料表, AD1556, AE$5))</f>
        <v>#REF!</v>
      </c>
      <c r="AF1556" s="301" t="e" cm="1">
        <f t="array" ref="AF1556">IF( $X1556, "", INDEX(韻母資料表, AE1556, AF$5))</f>
        <v>#REF!</v>
      </c>
      <c r="AG1556" s="298"/>
      <c r="AH1556" s="301" t="e">
        <f t="array" ref="AH1556">IF( $X1556, "", IF( INDEX(韻母資料表, AD1556, $AH$5) = "入聲", TRUE, FALSE) )</f>
        <v>#REF!</v>
      </c>
      <c r="AI1556" s="302" t="e">
        <f t="shared" si="623"/>
        <v>#REF!</v>
      </c>
      <c r="AJ1556" s="302" t="e">
        <f t="shared" si="628"/>
        <v>#REF!</v>
      </c>
      <c r="AK1556" s="362" t="e">
        <f t="array" ref="AK1556">IF( $X1556, "", INDEX(韻母資料表, $AD1556, $AK$5))</f>
        <v>#REF!</v>
      </c>
      <c r="AL1556" s="362" t="e">
        <f t="array" ref="AL1556">IF($X1556, "", INDEX(白話字韻母八聲調資料表, $AE1556, $AJ1556))</f>
        <v>#REF!</v>
      </c>
      <c r="AM1556" s="298"/>
      <c r="AN1556" s="362" t="e" cm="1">
        <f t="array" ref="AN1556">IF($W1556, "", INDEX(聲母資料表, $AA1556, AN$5))</f>
        <v>#REF!</v>
      </c>
      <c r="AO1556" s="367" t="e" cm="1">
        <f t="array" ref="AO1556">IF($X1556, "", INDEX(韻母資料表, $AD1556, AO$5))</f>
        <v>#REF!</v>
      </c>
      <c r="AP1556" s="362" t="e" cm="1">
        <f t="array" ref="AP1556">IF($X1556, "", INDEX(台羅韻母八聲調資料表, $AE1556, $F1556))</f>
        <v>#REF!</v>
      </c>
      <c r="AQ1556" s="298"/>
      <c r="AR1556" s="302" t="e">
        <f t="array" ref="AR1556">IF($W1556, "", INDEX(聲母資料表, $AA1556, $AR$5))</f>
        <v>#REF!</v>
      </c>
      <c r="AS1556" s="303" t="e">
        <f t="array" ref="AS1556">IF($X1556, "", INDEX(韻母資料表, $AD1556, $AS$5))</f>
        <v>#REF!</v>
      </c>
      <c r="AT1556" s="302" t="e">
        <f t="array" ref="AT1556">IF($X1556, "", INDEX(閩拼韻母八聲調資料表, $AE1556, $AJ1556))</f>
        <v>#REF!</v>
      </c>
      <c r="AV1556" s="301" t="b">
        <f t="shared" si="624"/>
        <v>0</v>
      </c>
      <c r="AW1556" s="301" t="str">
        <f>IF( $AV1556, IFERROR( IF(MATCH( $E1556, 顎音化聲母!$H$9:$H$37, 0), TRUE, FALSE), FALSE), "")</f>
        <v/>
      </c>
      <c r="AX1556" s="301" t="str">
        <f t="array" ref="AX1556">IF( AND($AV1556, $AW1556), INDEX(顎音化聲母資料表, MATCH( $D1556 &amp; $E1556, 顎音化聲母!$L$5:$L$136, 0), 3), "")</f>
        <v/>
      </c>
      <c r="AY1556" s="301" t="e">
        <f t="shared" si="625"/>
        <v>#REF!</v>
      </c>
      <c r="AZ1556" s="362" t="e">
        <f t="array" ref="AZ1556">IF($AY1556="", "", IF( $AX1556&lt;&gt;"", $AX1556,INDEX(聲母資料表, $AY1556, $AZ$5)))</f>
        <v>#REF!</v>
      </c>
      <c r="BA1556" s="362" t="e">
        <f t="array" ref="BA1556">IF($X1556, "", INDEX(方音八音反切資料表, $AE1556, $AJ1556))</f>
        <v>#REF!</v>
      </c>
    </row>
    <row r="1557" spans="2:53">
      <c r="B1557" s="307">
        <f t="shared" si="606"/>
        <v>1550</v>
      </c>
      <c r="C1557" s="404" t="e">
        <f>MID(#REF!, B1557, 1)</f>
        <v>#REF!</v>
      </c>
      <c r="D1557" s="312"/>
      <c r="E1557" s="312"/>
      <c r="F1557" s="296"/>
      <c r="G1557" s="418" t="e">
        <f t="shared" si="607"/>
        <v>#REF!</v>
      </c>
      <c r="H1557" s="269" t="e" cm="1">
        <f t="array" ref="H1557">IF( OR($U1557, NOT($V1557), $X1557), "",  $AF1557 &amp; INDEX(中文數值資料表, $AJ1557, 2) &amp; $AC1557)</f>
        <v>#REF!</v>
      </c>
      <c r="I1557" s="332" t="e">
        <f t="shared" si="608"/>
        <v>#REF!</v>
      </c>
      <c r="J1557" s="333" t="e">
        <f t="shared" si="609"/>
        <v>#REF!</v>
      </c>
      <c r="K1557" s="334" t="e">
        <f t="shared" si="610"/>
        <v>#REF!</v>
      </c>
      <c r="L1557" s="335" t="e">
        <f t="shared" si="611"/>
        <v>#REF!</v>
      </c>
      <c r="M1557" s="270" t="e">
        <f t="shared" ca="1" si="612"/>
        <v>#REF!</v>
      </c>
      <c r="N1557" s="270" t="e">
        <f t="shared" ca="1" si="613"/>
        <v>#REF!</v>
      </c>
      <c r="O1557" s="270" t="e">
        <f t="shared" ca="1" si="614"/>
        <v>#REF!</v>
      </c>
      <c r="P1557" s="270" t="e">
        <f t="shared" ca="1" si="627"/>
        <v>#REF!</v>
      </c>
      <c r="Q1557" s="270" t="e">
        <f t="shared" ca="1" si="627"/>
        <v>#REF!</v>
      </c>
      <c r="R1557" s="271" t="e">
        <f t="shared" ca="1" si="615"/>
        <v>#REF!</v>
      </c>
      <c r="S1557" s="271" t="e">
        <f t="shared" ca="1" si="616"/>
        <v>#REF!</v>
      </c>
      <c r="T1557" s="244"/>
      <c r="U1557" s="272" t="b">
        <f t="shared" si="617"/>
        <v>0</v>
      </c>
      <c r="V1557" s="272" t="e">
        <f t="shared" si="618"/>
        <v>#REF!</v>
      </c>
      <c r="W1557" s="272" t="e">
        <f t="shared" si="626"/>
        <v>#REF!</v>
      </c>
      <c r="X1557" s="272" t="e">
        <f t="shared" si="619"/>
        <v>#REF!</v>
      </c>
      <c r="Y1557" s="272" t="e">
        <f t="shared" si="620"/>
        <v>#REF!</v>
      </c>
      <c r="Z1557" s="298"/>
      <c r="AA1557" s="305" t="e">
        <f t="shared" si="621"/>
        <v>#REF!</v>
      </c>
      <c r="AB1557" s="301" t="e" cm="1">
        <f t="array" ref="AB1557">IF( $AA1557="", "", INDEX(聲母資料表, $AA1557, AB$5))</f>
        <v>#REF!</v>
      </c>
      <c r="AC1557" s="301" t="e" cm="1">
        <f t="array" ref="AC1557">IF( $AA1557="", "", INDEX(聲母資料表, $AA1557, AC$5))</f>
        <v>#REF!</v>
      </c>
      <c r="AD1557" s="305" t="e">
        <f t="shared" si="622"/>
        <v>#REF!</v>
      </c>
      <c r="AE1557" s="301" t="e" cm="1">
        <f t="array" ref="AE1557">IF( $X1557, "", INDEX(韻母資料表, AD1557, AE$5))</f>
        <v>#REF!</v>
      </c>
      <c r="AF1557" s="301" t="e" cm="1">
        <f t="array" ref="AF1557">IF( $X1557, "", INDEX(韻母資料表, AE1557, AF$5))</f>
        <v>#REF!</v>
      </c>
      <c r="AG1557" s="298"/>
      <c r="AH1557" s="301" t="e">
        <f t="array" ref="AH1557">IF( $X1557, "", IF( INDEX(韻母資料表, AD1557, $AH$5) = "入聲", TRUE, FALSE) )</f>
        <v>#REF!</v>
      </c>
      <c r="AI1557" s="302" t="e">
        <f t="shared" si="623"/>
        <v>#REF!</v>
      </c>
      <c r="AJ1557" s="302" t="e">
        <f t="shared" si="628"/>
        <v>#REF!</v>
      </c>
      <c r="AK1557" s="362" t="e">
        <f t="array" ref="AK1557">IF( $X1557, "", INDEX(韻母資料表, $AD1557, $AK$5))</f>
        <v>#REF!</v>
      </c>
      <c r="AL1557" s="362" t="e">
        <f t="array" ref="AL1557">IF($X1557, "", INDEX(白話字韻母八聲調資料表, $AE1557, $AJ1557))</f>
        <v>#REF!</v>
      </c>
      <c r="AM1557" s="298"/>
      <c r="AN1557" s="362" t="e" cm="1">
        <f t="array" ref="AN1557">IF($W1557, "", INDEX(聲母資料表, $AA1557, AN$5))</f>
        <v>#REF!</v>
      </c>
      <c r="AO1557" s="367" t="e" cm="1">
        <f t="array" ref="AO1557">IF($X1557, "", INDEX(韻母資料表, $AD1557, AO$5))</f>
        <v>#REF!</v>
      </c>
      <c r="AP1557" s="362" t="e" cm="1">
        <f t="array" ref="AP1557">IF($X1557, "", INDEX(台羅韻母八聲調資料表, $AE1557, $F1557))</f>
        <v>#REF!</v>
      </c>
      <c r="AQ1557" s="298"/>
      <c r="AR1557" s="302" t="e">
        <f t="array" ref="AR1557">IF($W1557, "", INDEX(聲母資料表, $AA1557, $AR$5))</f>
        <v>#REF!</v>
      </c>
      <c r="AS1557" s="303" t="e">
        <f t="array" ref="AS1557">IF($X1557, "", INDEX(韻母資料表, $AD1557, $AS$5))</f>
        <v>#REF!</v>
      </c>
      <c r="AT1557" s="302" t="e">
        <f t="array" ref="AT1557">IF($X1557, "", INDEX(閩拼韻母八聲調資料表, $AE1557, $AJ1557))</f>
        <v>#REF!</v>
      </c>
      <c r="AV1557" s="301" t="b">
        <f t="shared" si="624"/>
        <v>0</v>
      </c>
      <c r="AW1557" s="301" t="str">
        <f>IF( $AV1557, IFERROR( IF(MATCH( $E1557, 顎音化聲母!$H$9:$H$37, 0), TRUE, FALSE), FALSE), "")</f>
        <v/>
      </c>
      <c r="AX1557" s="301" t="str">
        <f t="array" ref="AX1557">IF( AND($AV1557, $AW1557), INDEX(顎音化聲母資料表, MATCH( $D1557 &amp; $E1557, 顎音化聲母!$L$5:$L$136, 0), 3), "")</f>
        <v/>
      </c>
      <c r="AY1557" s="301" t="e">
        <f t="shared" si="625"/>
        <v>#REF!</v>
      </c>
      <c r="AZ1557" s="362" t="e">
        <f t="array" ref="AZ1557">IF($AY1557="", "", IF( $AX1557&lt;&gt;"", $AX1557,INDEX(聲母資料表, $AY1557, $AZ$5)))</f>
        <v>#REF!</v>
      </c>
      <c r="BA1557" s="362" t="e">
        <f t="array" ref="BA1557">IF($X1557, "", INDEX(方音八音反切資料表, $AE1557, $AJ1557))</f>
        <v>#REF!</v>
      </c>
    </row>
    <row r="1558" spans="2:53">
      <c r="B1558" s="307">
        <f t="shared" si="606"/>
        <v>1551</v>
      </c>
      <c r="C1558" s="404" t="e">
        <f>MID(#REF!, B1558, 1)</f>
        <v>#REF!</v>
      </c>
      <c r="D1558" s="312"/>
      <c r="E1558" s="312"/>
      <c r="F1558" s="296"/>
      <c r="G1558" s="418" t="e">
        <f t="shared" si="607"/>
        <v>#REF!</v>
      </c>
      <c r="H1558" s="269" t="e" cm="1">
        <f t="array" ref="H1558">IF( OR($U1558, NOT($V1558), $X1558), "",  $AF1558 &amp; INDEX(中文數值資料表, $AJ1558, 2) &amp; $AC1558)</f>
        <v>#REF!</v>
      </c>
      <c r="I1558" s="332" t="e">
        <f t="shared" si="608"/>
        <v>#REF!</v>
      </c>
      <c r="J1558" s="333" t="e">
        <f t="shared" si="609"/>
        <v>#REF!</v>
      </c>
      <c r="K1558" s="334" t="e">
        <f t="shared" si="610"/>
        <v>#REF!</v>
      </c>
      <c r="L1558" s="335" t="e">
        <f t="shared" si="611"/>
        <v>#REF!</v>
      </c>
      <c r="M1558" s="270" t="e">
        <f t="shared" ca="1" si="612"/>
        <v>#REF!</v>
      </c>
      <c r="N1558" s="270" t="e">
        <f t="shared" ca="1" si="613"/>
        <v>#REF!</v>
      </c>
      <c r="O1558" s="270" t="e">
        <f t="shared" ca="1" si="614"/>
        <v>#REF!</v>
      </c>
      <c r="P1558" s="270" t="e">
        <f t="shared" ca="1" si="627"/>
        <v>#REF!</v>
      </c>
      <c r="Q1558" s="270" t="e">
        <f t="shared" ca="1" si="627"/>
        <v>#REF!</v>
      </c>
      <c r="R1558" s="271" t="e">
        <f t="shared" ca="1" si="615"/>
        <v>#REF!</v>
      </c>
      <c r="S1558" s="271" t="e">
        <f t="shared" ca="1" si="616"/>
        <v>#REF!</v>
      </c>
      <c r="T1558" s="244"/>
      <c r="U1558" s="272" t="b">
        <f t="shared" si="617"/>
        <v>0</v>
      </c>
      <c r="V1558" s="272" t="e">
        <f t="shared" si="618"/>
        <v>#REF!</v>
      </c>
      <c r="W1558" s="272" t="e">
        <f t="shared" si="626"/>
        <v>#REF!</v>
      </c>
      <c r="X1558" s="272" t="e">
        <f t="shared" si="619"/>
        <v>#REF!</v>
      </c>
      <c r="Y1558" s="272" t="e">
        <f t="shared" si="620"/>
        <v>#REF!</v>
      </c>
      <c r="Z1558" s="298"/>
      <c r="AA1558" s="305" t="e">
        <f t="shared" si="621"/>
        <v>#REF!</v>
      </c>
      <c r="AB1558" s="301" t="e" cm="1">
        <f t="array" ref="AB1558">IF( $AA1558="", "", INDEX(聲母資料表, $AA1558, AB$5))</f>
        <v>#REF!</v>
      </c>
      <c r="AC1558" s="301" t="e" cm="1">
        <f t="array" ref="AC1558">IF( $AA1558="", "", INDEX(聲母資料表, $AA1558, AC$5))</f>
        <v>#REF!</v>
      </c>
      <c r="AD1558" s="305" t="e">
        <f t="shared" si="622"/>
        <v>#REF!</v>
      </c>
      <c r="AE1558" s="301" t="e" cm="1">
        <f t="array" ref="AE1558">IF( $X1558, "", INDEX(韻母資料表, AD1558, AE$5))</f>
        <v>#REF!</v>
      </c>
      <c r="AF1558" s="301" t="e" cm="1">
        <f t="array" ref="AF1558">IF( $X1558, "", INDEX(韻母資料表, AE1558, AF$5))</f>
        <v>#REF!</v>
      </c>
      <c r="AG1558" s="298"/>
      <c r="AH1558" s="301" t="e">
        <f t="array" ref="AH1558">IF( $X1558, "", IF( INDEX(韻母資料表, AD1558, $AH$5) = "入聲", TRUE, FALSE) )</f>
        <v>#REF!</v>
      </c>
      <c r="AI1558" s="302" t="e">
        <f t="shared" si="623"/>
        <v>#REF!</v>
      </c>
      <c r="AJ1558" s="302" t="e">
        <f t="shared" si="628"/>
        <v>#REF!</v>
      </c>
      <c r="AK1558" s="362" t="e">
        <f t="array" ref="AK1558">IF( $X1558, "", INDEX(韻母資料表, $AD1558, $AK$5))</f>
        <v>#REF!</v>
      </c>
      <c r="AL1558" s="362" t="e">
        <f t="array" ref="AL1558">IF($X1558, "", INDEX(白話字韻母八聲調資料表, $AE1558, $AJ1558))</f>
        <v>#REF!</v>
      </c>
      <c r="AM1558" s="298"/>
      <c r="AN1558" s="362" t="e" cm="1">
        <f t="array" ref="AN1558">IF($W1558, "", INDEX(聲母資料表, $AA1558, AN$5))</f>
        <v>#REF!</v>
      </c>
      <c r="AO1558" s="367" t="e" cm="1">
        <f t="array" ref="AO1558">IF($X1558, "", INDEX(韻母資料表, $AD1558, AO$5))</f>
        <v>#REF!</v>
      </c>
      <c r="AP1558" s="362" t="e" cm="1">
        <f t="array" ref="AP1558">IF($X1558, "", INDEX(台羅韻母八聲調資料表, $AE1558, $F1558))</f>
        <v>#REF!</v>
      </c>
      <c r="AQ1558" s="298"/>
      <c r="AR1558" s="302" t="e">
        <f t="array" ref="AR1558">IF($W1558, "", INDEX(聲母資料表, $AA1558, $AR$5))</f>
        <v>#REF!</v>
      </c>
      <c r="AS1558" s="303" t="e">
        <f t="array" ref="AS1558">IF($X1558, "", INDEX(韻母資料表, $AD1558, $AS$5))</f>
        <v>#REF!</v>
      </c>
      <c r="AT1558" s="302" t="e">
        <f t="array" ref="AT1558">IF($X1558, "", INDEX(閩拼韻母八聲調資料表, $AE1558, $AJ1558))</f>
        <v>#REF!</v>
      </c>
      <c r="AV1558" s="301" t="b">
        <f t="shared" si="624"/>
        <v>0</v>
      </c>
      <c r="AW1558" s="301" t="str">
        <f>IF( $AV1558, IFERROR( IF(MATCH( $E1558, 顎音化聲母!$H$9:$H$37, 0), TRUE, FALSE), FALSE), "")</f>
        <v/>
      </c>
      <c r="AX1558" s="301" t="str">
        <f t="array" ref="AX1558">IF( AND($AV1558, $AW1558), INDEX(顎音化聲母資料表, MATCH( $D1558 &amp; $E1558, 顎音化聲母!$L$5:$L$136, 0), 3), "")</f>
        <v/>
      </c>
      <c r="AY1558" s="301" t="e">
        <f t="shared" si="625"/>
        <v>#REF!</v>
      </c>
      <c r="AZ1558" s="362" t="e">
        <f t="array" ref="AZ1558">IF($AY1558="", "", IF( $AX1558&lt;&gt;"", $AX1558,INDEX(聲母資料表, $AY1558, $AZ$5)))</f>
        <v>#REF!</v>
      </c>
      <c r="BA1558" s="362" t="e">
        <f t="array" ref="BA1558">IF($X1558, "", INDEX(方音八音反切資料表, $AE1558, $AJ1558))</f>
        <v>#REF!</v>
      </c>
    </row>
    <row r="1559" spans="2:53">
      <c r="B1559" s="307">
        <f t="shared" si="606"/>
        <v>1552</v>
      </c>
      <c r="C1559" s="404" t="e">
        <f>MID(#REF!, B1559, 1)</f>
        <v>#REF!</v>
      </c>
      <c r="D1559" s="312"/>
      <c r="E1559" s="312"/>
      <c r="F1559" s="296"/>
      <c r="G1559" s="418" t="e">
        <f t="shared" si="607"/>
        <v>#REF!</v>
      </c>
      <c r="H1559" s="269" t="e" cm="1">
        <f t="array" ref="H1559">IF( OR($U1559, NOT($V1559), $X1559), "",  $AF1559 &amp; INDEX(中文數值資料表, $AJ1559, 2) &amp; $AC1559)</f>
        <v>#REF!</v>
      </c>
      <c r="I1559" s="332" t="e">
        <f t="shared" si="608"/>
        <v>#REF!</v>
      </c>
      <c r="J1559" s="333" t="e">
        <f t="shared" si="609"/>
        <v>#REF!</v>
      </c>
      <c r="K1559" s="334" t="e">
        <f t="shared" si="610"/>
        <v>#REF!</v>
      </c>
      <c r="L1559" s="335" t="e">
        <f t="shared" si="611"/>
        <v>#REF!</v>
      </c>
      <c r="M1559" s="270" t="e">
        <f t="shared" ca="1" si="612"/>
        <v>#REF!</v>
      </c>
      <c r="N1559" s="270" t="e">
        <f t="shared" ca="1" si="613"/>
        <v>#REF!</v>
      </c>
      <c r="O1559" s="270" t="e">
        <f t="shared" ca="1" si="614"/>
        <v>#REF!</v>
      </c>
      <c r="P1559" s="270" t="e">
        <f t="shared" ca="1" si="627"/>
        <v>#REF!</v>
      </c>
      <c r="Q1559" s="270" t="e">
        <f t="shared" ca="1" si="627"/>
        <v>#REF!</v>
      </c>
      <c r="R1559" s="271" t="e">
        <f t="shared" ca="1" si="615"/>
        <v>#REF!</v>
      </c>
      <c r="S1559" s="271" t="e">
        <f t="shared" ca="1" si="616"/>
        <v>#REF!</v>
      </c>
      <c r="T1559" s="244"/>
      <c r="U1559" s="272" t="b">
        <f t="shared" si="617"/>
        <v>0</v>
      </c>
      <c r="V1559" s="272" t="e">
        <f t="shared" si="618"/>
        <v>#REF!</v>
      </c>
      <c r="W1559" s="272" t="e">
        <f t="shared" si="626"/>
        <v>#REF!</v>
      </c>
      <c r="X1559" s="272" t="e">
        <f t="shared" si="619"/>
        <v>#REF!</v>
      </c>
      <c r="Y1559" s="272" t="e">
        <f t="shared" si="620"/>
        <v>#REF!</v>
      </c>
      <c r="Z1559" s="298"/>
      <c r="AA1559" s="305" t="e">
        <f t="shared" si="621"/>
        <v>#REF!</v>
      </c>
      <c r="AB1559" s="301" t="e" cm="1">
        <f t="array" ref="AB1559">IF( $AA1559="", "", INDEX(聲母資料表, $AA1559, AB$5))</f>
        <v>#REF!</v>
      </c>
      <c r="AC1559" s="301" t="e" cm="1">
        <f t="array" ref="AC1559">IF( $AA1559="", "", INDEX(聲母資料表, $AA1559, AC$5))</f>
        <v>#REF!</v>
      </c>
      <c r="AD1559" s="305" t="e">
        <f t="shared" si="622"/>
        <v>#REF!</v>
      </c>
      <c r="AE1559" s="301" t="e" cm="1">
        <f t="array" ref="AE1559">IF( $X1559, "", INDEX(韻母資料表, AD1559, AE$5))</f>
        <v>#REF!</v>
      </c>
      <c r="AF1559" s="301" t="e" cm="1">
        <f t="array" ref="AF1559">IF( $X1559, "", INDEX(韻母資料表, AE1559, AF$5))</f>
        <v>#REF!</v>
      </c>
      <c r="AG1559" s="298"/>
      <c r="AH1559" s="301" t="e">
        <f t="array" ref="AH1559">IF( $X1559, "", IF( INDEX(韻母資料表, AD1559, $AH$5) = "入聲", TRUE, FALSE) )</f>
        <v>#REF!</v>
      </c>
      <c r="AI1559" s="302" t="e">
        <f t="shared" si="623"/>
        <v>#REF!</v>
      </c>
      <c r="AJ1559" s="302" t="e">
        <f t="shared" si="628"/>
        <v>#REF!</v>
      </c>
      <c r="AK1559" s="362" t="e">
        <f t="array" ref="AK1559">IF( $X1559, "", INDEX(韻母資料表, $AD1559, $AK$5))</f>
        <v>#REF!</v>
      </c>
      <c r="AL1559" s="362" t="e">
        <f t="array" ref="AL1559">IF($X1559, "", INDEX(白話字韻母八聲調資料表, $AE1559, $AJ1559))</f>
        <v>#REF!</v>
      </c>
      <c r="AM1559" s="298"/>
      <c r="AN1559" s="362" t="e" cm="1">
        <f t="array" ref="AN1559">IF($W1559, "", INDEX(聲母資料表, $AA1559, AN$5))</f>
        <v>#REF!</v>
      </c>
      <c r="AO1559" s="367" t="e" cm="1">
        <f t="array" ref="AO1559">IF($X1559, "", INDEX(韻母資料表, $AD1559, AO$5))</f>
        <v>#REF!</v>
      </c>
      <c r="AP1559" s="362" t="e" cm="1">
        <f t="array" ref="AP1559">IF($X1559, "", INDEX(台羅韻母八聲調資料表, $AE1559, $F1559))</f>
        <v>#REF!</v>
      </c>
      <c r="AQ1559" s="298"/>
      <c r="AR1559" s="302" t="e">
        <f t="array" ref="AR1559">IF($W1559, "", INDEX(聲母資料表, $AA1559, $AR$5))</f>
        <v>#REF!</v>
      </c>
      <c r="AS1559" s="303" t="e">
        <f t="array" ref="AS1559">IF($X1559, "", INDEX(韻母資料表, $AD1559, $AS$5))</f>
        <v>#REF!</v>
      </c>
      <c r="AT1559" s="302" t="e">
        <f t="array" ref="AT1559">IF($X1559, "", INDEX(閩拼韻母八聲調資料表, $AE1559, $AJ1559))</f>
        <v>#REF!</v>
      </c>
      <c r="AV1559" s="301" t="b">
        <f t="shared" si="624"/>
        <v>0</v>
      </c>
      <c r="AW1559" s="301" t="str">
        <f>IF( $AV1559, IFERROR( IF(MATCH( $E1559, 顎音化聲母!$H$9:$H$37, 0), TRUE, FALSE), FALSE), "")</f>
        <v/>
      </c>
      <c r="AX1559" s="301" t="str">
        <f t="array" ref="AX1559">IF( AND($AV1559, $AW1559), INDEX(顎音化聲母資料表, MATCH( $D1559 &amp; $E1559, 顎音化聲母!$L$5:$L$136, 0), 3), "")</f>
        <v/>
      </c>
      <c r="AY1559" s="301" t="e">
        <f t="shared" si="625"/>
        <v>#REF!</v>
      </c>
      <c r="AZ1559" s="362" t="e">
        <f t="array" ref="AZ1559">IF($AY1559="", "", IF( $AX1559&lt;&gt;"", $AX1559,INDEX(聲母資料表, $AY1559, $AZ$5)))</f>
        <v>#REF!</v>
      </c>
      <c r="BA1559" s="362" t="e">
        <f t="array" ref="BA1559">IF($X1559, "", INDEX(方音八音反切資料表, $AE1559, $AJ1559))</f>
        <v>#REF!</v>
      </c>
    </row>
    <row r="1560" spans="2:53">
      <c r="B1560" s="307">
        <f t="shared" si="606"/>
        <v>1553</v>
      </c>
      <c r="C1560" s="404" t="e">
        <f>MID(#REF!, B1560, 1)</f>
        <v>#REF!</v>
      </c>
      <c r="D1560" s="312"/>
      <c r="E1560" s="312"/>
      <c r="F1560" s="296"/>
      <c r="G1560" s="418" t="e">
        <f t="shared" si="607"/>
        <v>#REF!</v>
      </c>
      <c r="H1560" s="269" t="e" cm="1">
        <f t="array" ref="H1560">IF( OR($U1560, NOT($V1560), $X1560), "",  $AF1560 &amp; INDEX(中文數值資料表, $AJ1560, 2) &amp; $AC1560)</f>
        <v>#REF!</v>
      </c>
      <c r="I1560" s="332" t="e">
        <f t="shared" si="608"/>
        <v>#REF!</v>
      </c>
      <c r="J1560" s="333" t="e">
        <f t="shared" si="609"/>
        <v>#REF!</v>
      </c>
      <c r="K1560" s="334" t="e">
        <f t="shared" si="610"/>
        <v>#REF!</v>
      </c>
      <c r="L1560" s="335" t="e">
        <f t="shared" si="611"/>
        <v>#REF!</v>
      </c>
      <c r="M1560" s="270" t="e">
        <f t="shared" ca="1" si="612"/>
        <v>#REF!</v>
      </c>
      <c r="N1560" s="270" t="e">
        <f t="shared" ca="1" si="613"/>
        <v>#REF!</v>
      </c>
      <c r="O1560" s="270" t="e">
        <f t="shared" ca="1" si="614"/>
        <v>#REF!</v>
      </c>
      <c r="P1560" s="270" t="e">
        <f t="shared" ca="1" si="627"/>
        <v>#REF!</v>
      </c>
      <c r="Q1560" s="270" t="e">
        <f t="shared" ca="1" si="627"/>
        <v>#REF!</v>
      </c>
      <c r="R1560" s="271" t="e">
        <f t="shared" ca="1" si="615"/>
        <v>#REF!</v>
      </c>
      <c r="S1560" s="271" t="e">
        <f t="shared" ca="1" si="616"/>
        <v>#REF!</v>
      </c>
      <c r="T1560" s="244"/>
      <c r="U1560" s="272" t="b">
        <f t="shared" si="617"/>
        <v>0</v>
      </c>
      <c r="V1560" s="272" t="e">
        <f t="shared" si="618"/>
        <v>#REF!</v>
      </c>
      <c r="W1560" s="272" t="e">
        <f t="shared" si="626"/>
        <v>#REF!</v>
      </c>
      <c r="X1560" s="272" t="e">
        <f t="shared" si="619"/>
        <v>#REF!</v>
      </c>
      <c r="Y1560" s="272" t="e">
        <f t="shared" si="620"/>
        <v>#REF!</v>
      </c>
      <c r="Z1560" s="298"/>
      <c r="AA1560" s="305" t="e">
        <f t="shared" si="621"/>
        <v>#REF!</v>
      </c>
      <c r="AB1560" s="301" t="e" cm="1">
        <f t="array" ref="AB1560">IF( $AA1560="", "", INDEX(聲母資料表, $AA1560, AB$5))</f>
        <v>#REF!</v>
      </c>
      <c r="AC1560" s="301" t="e" cm="1">
        <f t="array" ref="AC1560">IF( $AA1560="", "", INDEX(聲母資料表, $AA1560, AC$5))</f>
        <v>#REF!</v>
      </c>
      <c r="AD1560" s="305" t="e">
        <f t="shared" si="622"/>
        <v>#REF!</v>
      </c>
      <c r="AE1560" s="301" t="e" cm="1">
        <f t="array" ref="AE1560">IF( $X1560, "", INDEX(韻母資料表, AD1560, AE$5))</f>
        <v>#REF!</v>
      </c>
      <c r="AF1560" s="301" t="e" cm="1">
        <f t="array" ref="AF1560">IF( $X1560, "", INDEX(韻母資料表, AE1560, AF$5))</f>
        <v>#REF!</v>
      </c>
      <c r="AG1560" s="298"/>
      <c r="AH1560" s="301" t="e">
        <f t="array" ref="AH1560">IF( $X1560, "", IF( INDEX(韻母資料表, AD1560, $AH$5) = "入聲", TRUE, FALSE) )</f>
        <v>#REF!</v>
      </c>
      <c r="AI1560" s="302" t="e">
        <f t="shared" si="623"/>
        <v>#REF!</v>
      </c>
      <c r="AJ1560" s="302" t="e">
        <f t="shared" si="628"/>
        <v>#REF!</v>
      </c>
      <c r="AK1560" s="362" t="e">
        <f t="array" ref="AK1560">IF( $X1560, "", INDEX(韻母資料表, $AD1560, $AK$5))</f>
        <v>#REF!</v>
      </c>
      <c r="AL1560" s="362" t="e">
        <f t="array" ref="AL1560">IF($X1560, "", INDEX(白話字韻母八聲調資料表, $AE1560, $AJ1560))</f>
        <v>#REF!</v>
      </c>
      <c r="AM1560" s="298"/>
      <c r="AN1560" s="362" t="e" cm="1">
        <f t="array" ref="AN1560">IF($W1560, "", INDEX(聲母資料表, $AA1560, AN$5))</f>
        <v>#REF!</v>
      </c>
      <c r="AO1560" s="367" t="e" cm="1">
        <f t="array" ref="AO1560">IF($X1560, "", INDEX(韻母資料表, $AD1560, AO$5))</f>
        <v>#REF!</v>
      </c>
      <c r="AP1560" s="362" t="e" cm="1">
        <f t="array" ref="AP1560">IF($X1560, "", INDEX(台羅韻母八聲調資料表, $AE1560, $F1560))</f>
        <v>#REF!</v>
      </c>
      <c r="AQ1560" s="298"/>
      <c r="AR1560" s="302" t="e">
        <f t="array" ref="AR1560">IF($W1560, "", INDEX(聲母資料表, $AA1560, $AR$5))</f>
        <v>#REF!</v>
      </c>
      <c r="AS1560" s="303" t="e">
        <f t="array" ref="AS1560">IF($X1560, "", INDEX(韻母資料表, $AD1560, $AS$5))</f>
        <v>#REF!</v>
      </c>
      <c r="AT1560" s="302" t="e">
        <f t="array" ref="AT1560">IF($X1560, "", INDEX(閩拼韻母八聲調資料表, $AE1560, $AJ1560))</f>
        <v>#REF!</v>
      </c>
      <c r="AV1560" s="301" t="b">
        <f t="shared" si="624"/>
        <v>0</v>
      </c>
      <c r="AW1560" s="301" t="str">
        <f>IF( $AV1560, IFERROR( IF(MATCH( $E1560, 顎音化聲母!$H$9:$H$37, 0), TRUE, FALSE), FALSE), "")</f>
        <v/>
      </c>
      <c r="AX1560" s="301" t="str">
        <f t="array" ref="AX1560">IF( AND($AV1560, $AW1560), INDEX(顎音化聲母資料表, MATCH( $D1560 &amp; $E1560, 顎音化聲母!$L$5:$L$136, 0), 3), "")</f>
        <v/>
      </c>
      <c r="AY1560" s="301" t="e">
        <f t="shared" si="625"/>
        <v>#REF!</v>
      </c>
      <c r="AZ1560" s="362" t="e">
        <f t="array" ref="AZ1560">IF($AY1560="", "", IF( $AX1560&lt;&gt;"", $AX1560,INDEX(聲母資料表, $AY1560, $AZ$5)))</f>
        <v>#REF!</v>
      </c>
      <c r="BA1560" s="362" t="e">
        <f t="array" ref="BA1560">IF($X1560, "", INDEX(方音八音反切資料表, $AE1560, $AJ1560))</f>
        <v>#REF!</v>
      </c>
    </row>
    <row r="1561" spans="2:53">
      <c r="B1561" s="307">
        <f t="shared" si="606"/>
        <v>1554</v>
      </c>
      <c r="C1561" s="404" t="e">
        <f>MID(#REF!, B1561, 1)</f>
        <v>#REF!</v>
      </c>
      <c r="D1561" s="312"/>
      <c r="E1561" s="312"/>
      <c r="F1561" s="296"/>
      <c r="G1561" s="418" t="e">
        <f t="shared" si="607"/>
        <v>#REF!</v>
      </c>
      <c r="H1561" s="269" t="e" cm="1">
        <f t="array" ref="H1561">IF( OR($U1561, NOT($V1561), $X1561), "",  $AF1561 &amp; INDEX(中文數值資料表, $AJ1561, 2) &amp; $AC1561)</f>
        <v>#REF!</v>
      </c>
      <c r="I1561" s="332" t="e">
        <f t="shared" si="608"/>
        <v>#REF!</v>
      </c>
      <c r="J1561" s="333" t="e">
        <f t="shared" si="609"/>
        <v>#REF!</v>
      </c>
      <c r="K1561" s="334" t="e">
        <f t="shared" si="610"/>
        <v>#REF!</v>
      </c>
      <c r="L1561" s="335" t="e">
        <f t="shared" si="611"/>
        <v>#REF!</v>
      </c>
      <c r="M1561" s="270" t="e">
        <f t="shared" ca="1" si="612"/>
        <v>#REF!</v>
      </c>
      <c r="N1561" s="270" t="e">
        <f t="shared" ca="1" si="613"/>
        <v>#REF!</v>
      </c>
      <c r="O1561" s="270" t="e">
        <f t="shared" ca="1" si="614"/>
        <v>#REF!</v>
      </c>
      <c r="P1561" s="270" t="e">
        <f t="shared" ca="1" si="627"/>
        <v>#REF!</v>
      </c>
      <c r="Q1561" s="270" t="e">
        <f t="shared" ca="1" si="627"/>
        <v>#REF!</v>
      </c>
      <c r="R1561" s="271" t="e">
        <f t="shared" ca="1" si="615"/>
        <v>#REF!</v>
      </c>
      <c r="S1561" s="271" t="e">
        <f t="shared" ca="1" si="616"/>
        <v>#REF!</v>
      </c>
      <c r="T1561" s="244"/>
      <c r="U1561" s="272" t="b">
        <f t="shared" si="617"/>
        <v>0</v>
      </c>
      <c r="V1561" s="272" t="e">
        <f t="shared" si="618"/>
        <v>#REF!</v>
      </c>
      <c r="W1561" s="272" t="e">
        <f t="shared" si="626"/>
        <v>#REF!</v>
      </c>
      <c r="X1561" s="272" t="e">
        <f t="shared" si="619"/>
        <v>#REF!</v>
      </c>
      <c r="Y1561" s="272" t="e">
        <f t="shared" si="620"/>
        <v>#REF!</v>
      </c>
      <c r="Z1561" s="298"/>
      <c r="AA1561" s="305" t="e">
        <f t="shared" si="621"/>
        <v>#REF!</v>
      </c>
      <c r="AB1561" s="301" t="e" cm="1">
        <f t="array" ref="AB1561">IF( $AA1561="", "", INDEX(聲母資料表, $AA1561, AB$5))</f>
        <v>#REF!</v>
      </c>
      <c r="AC1561" s="301" t="e" cm="1">
        <f t="array" ref="AC1561">IF( $AA1561="", "", INDEX(聲母資料表, $AA1561, AC$5))</f>
        <v>#REF!</v>
      </c>
      <c r="AD1561" s="305" t="e">
        <f t="shared" si="622"/>
        <v>#REF!</v>
      </c>
      <c r="AE1561" s="301" t="e" cm="1">
        <f t="array" ref="AE1561">IF( $X1561, "", INDEX(韻母資料表, AD1561, AE$5))</f>
        <v>#REF!</v>
      </c>
      <c r="AF1561" s="301" t="e" cm="1">
        <f t="array" ref="AF1561">IF( $X1561, "", INDEX(韻母資料表, AE1561, AF$5))</f>
        <v>#REF!</v>
      </c>
      <c r="AG1561" s="298"/>
      <c r="AH1561" s="301" t="e">
        <f t="array" ref="AH1561">IF( $X1561, "", IF( INDEX(韻母資料表, AD1561, $AH$5) = "入聲", TRUE, FALSE) )</f>
        <v>#REF!</v>
      </c>
      <c r="AI1561" s="302" t="e">
        <f t="shared" si="623"/>
        <v>#REF!</v>
      </c>
      <c r="AJ1561" s="302" t="e">
        <f t="shared" si="628"/>
        <v>#REF!</v>
      </c>
      <c r="AK1561" s="362" t="e">
        <f t="array" ref="AK1561">IF( $X1561, "", INDEX(韻母資料表, $AD1561, $AK$5))</f>
        <v>#REF!</v>
      </c>
      <c r="AL1561" s="362" t="e">
        <f t="array" ref="AL1561">IF($X1561, "", INDEX(白話字韻母八聲調資料表, $AE1561, $AJ1561))</f>
        <v>#REF!</v>
      </c>
      <c r="AM1561" s="298"/>
      <c r="AN1561" s="362" t="e" cm="1">
        <f t="array" ref="AN1561">IF($W1561, "", INDEX(聲母資料表, $AA1561, AN$5))</f>
        <v>#REF!</v>
      </c>
      <c r="AO1561" s="367" t="e" cm="1">
        <f t="array" ref="AO1561">IF($X1561, "", INDEX(韻母資料表, $AD1561, AO$5))</f>
        <v>#REF!</v>
      </c>
      <c r="AP1561" s="362" t="e" cm="1">
        <f t="array" ref="AP1561">IF($X1561, "", INDEX(台羅韻母八聲調資料表, $AE1561, $F1561))</f>
        <v>#REF!</v>
      </c>
      <c r="AQ1561" s="298"/>
      <c r="AR1561" s="302" t="e">
        <f t="array" ref="AR1561">IF($W1561, "", INDEX(聲母資料表, $AA1561, $AR$5))</f>
        <v>#REF!</v>
      </c>
      <c r="AS1561" s="303" t="e">
        <f t="array" ref="AS1561">IF($X1561, "", INDEX(韻母資料表, $AD1561, $AS$5))</f>
        <v>#REF!</v>
      </c>
      <c r="AT1561" s="302" t="e">
        <f t="array" ref="AT1561">IF($X1561, "", INDEX(閩拼韻母八聲調資料表, $AE1561, $AJ1561))</f>
        <v>#REF!</v>
      </c>
      <c r="AV1561" s="301" t="b">
        <f t="shared" si="624"/>
        <v>0</v>
      </c>
      <c r="AW1561" s="301" t="str">
        <f>IF( $AV1561, IFERROR( IF(MATCH( $E1561, 顎音化聲母!$H$9:$H$37, 0), TRUE, FALSE), FALSE), "")</f>
        <v/>
      </c>
      <c r="AX1561" s="301" t="str">
        <f t="array" ref="AX1561">IF( AND($AV1561, $AW1561), INDEX(顎音化聲母資料表, MATCH( $D1561 &amp; $E1561, 顎音化聲母!$L$5:$L$136, 0), 3), "")</f>
        <v/>
      </c>
      <c r="AY1561" s="301" t="e">
        <f t="shared" si="625"/>
        <v>#REF!</v>
      </c>
      <c r="AZ1561" s="362" t="e">
        <f t="array" ref="AZ1561">IF($AY1561="", "", IF( $AX1561&lt;&gt;"", $AX1561,INDEX(聲母資料表, $AY1561, $AZ$5)))</f>
        <v>#REF!</v>
      </c>
      <c r="BA1561" s="362" t="e">
        <f t="array" ref="BA1561">IF($X1561, "", INDEX(方音八音反切資料表, $AE1561, $AJ1561))</f>
        <v>#REF!</v>
      </c>
    </row>
    <row r="1562" spans="2:53">
      <c r="B1562" s="307">
        <f t="shared" si="606"/>
        <v>1555</v>
      </c>
      <c r="C1562" s="404" t="e">
        <f>MID(#REF!, B1562, 1)</f>
        <v>#REF!</v>
      </c>
      <c r="D1562" s="312"/>
      <c r="E1562" s="312"/>
      <c r="F1562" s="296"/>
      <c r="G1562" s="418" t="e">
        <f t="shared" si="607"/>
        <v>#REF!</v>
      </c>
      <c r="H1562" s="269" t="e" cm="1">
        <f t="array" ref="H1562">IF( OR($U1562, NOT($V1562), $X1562), "",  $AF1562 &amp; INDEX(中文數值資料表, $AJ1562, 2) &amp; $AC1562)</f>
        <v>#REF!</v>
      </c>
      <c r="I1562" s="332" t="e">
        <f t="shared" si="608"/>
        <v>#REF!</v>
      </c>
      <c r="J1562" s="333" t="e">
        <f t="shared" si="609"/>
        <v>#REF!</v>
      </c>
      <c r="K1562" s="334" t="e">
        <f t="shared" si="610"/>
        <v>#REF!</v>
      </c>
      <c r="L1562" s="335" t="e">
        <f t="shared" si="611"/>
        <v>#REF!</v>
      </c>
      <c r="M1562" s="270" t="e">
        <f t="shared" ca="1" si="612"/>
        <v>#REF!</v>
      </c>
      <c r="N1562" s="270" t="e">
        <f t="shared" ca="1" si="613"/>
        <v>#REF!</v>
      </c>
      <c r="O1562" s="270" t="e">
        <f t="shared" ca="1" si="614"/>
        <v>#REF!</v>
      </c>
      <c r="P1562" s="270" t="e">
        <f t="shared" ca="1" si="627"/>
        <v>#REF!</v>
      </c>
      <c r="Q1562" s="270" t="e">
        <f t="shared" ca="1" si="627"/>
        <v>#REF!</v>
      </c>
      <c r="R1562" s="271" t="e">
        <f t="shared" ca="1" si="615"/>
        <v>#REF!</v>
      </c>
      <c r="S1562" s="271" t="e">
        <f t="shared" ca="1" si="616"/>
        <v>#REF!</v>
      </c>
      <c r="T1562" s="244"/>
      <c r="U1562" s="272" t="b">
        <f t="shared" si="617"/>
        <v>0</v>
      </c>
      <c r="V1562" s="272" t="e">
        <f t="shared" si="618"/>
        <v>#REF!</v>
      </c>
      <c r="W1562" s="272" t="e">
        <f t="shared" si="626"/>
        <v>#REF!</v>
      </c>
      <c r="X1562" s="272" t="e">
        <f t="shared" si="619"/>
        <v>#REF!</v>
      </c>
      <c r="Y1562" s="272" t="e">
        <f t="shared" si="620"/>
        <v>#REF!</v>
      </c>
      <c r="Z1562" s="298"/>
      <c r="AA1562" s="305" t="e">
        <f t="shared" si="621"/>
        <v>#REF!</v>
      </c>
      <c r="AB1562" s="301" t="e" cm="1">
        <f t="array" ref="AB1562">IF( $AA1562="", "", INDEX(聲母資料表, $AA1562, AB$5))</f>
        <v>#REF!</v>
      </c>
      <c r="AC1562" s="301" t="e" cm="1">
        <f t="array" ref="AC1562">IF( $AA1562="", "", INDEX(聲母資料表, $AA1562, AC$5))</f>
        <v>#REF!</v>
      </c>
      <c r="AD1562" s="305" t="e">
        <f t="shared" si="622"/>
        <v>#REF!</v>
      </c>
      <c r="AE1562" s="301" t="e" cm="1">
        <f t="array" ref="AE1562">IF( $X1562, "", INDEX(韻母資料表, AD1562, AE$5))</f>
        <v>#REF!</v>
      </c>
      <c r="AF1562" s="301" t="e" cm="1">
        <f t="array" ref="AF1562">IF( $X1562, "", INDEX(韻母資料表, AE1562, AF$5))</f>
        <v>#REF!</v>
      </c>
      <c r="AG1562" s="298"/>
      <c r="AH1562" s="301" t="e">
        <f t="array" ref="AH1562">IF( $X1562, "", IF( INDEX(韻母資料表, AD1562, $AH$5) = "入聲", TRUE, FALSE) )</f>
        <v>#REF!</v>
      </c>
      <c r="AI1562" s="302" t="e">
        <f t="shared" si="623"/>
        <v>#REF!</v>
      </c>
      <c r="AJ1562" s="302" t="e">
        <f t="shared" si="628"/>
        <v>#REF!</v>
      </c>
      <c r="AK1562" s="362" t="e">
        <f t="array" ref="AK1562">IF( $X1562, "", INDEX(韻母資料表, $AD1562, $AK$5))</f>
        <v>#REF!</v>
      </c>
      <c r="AL1562" s="362" t="e">
        <f t="array" ref="AL1562">IF($X1562, "", INDEX(白話字韻母八聲調資料表, $AE1562, $AJ1562))</f>
        <v>#REF!</v>
      </c>
      <c r="AM1562" s="298"/>
      <c r="AN1562" s="362" t="e" cm="1">
        <f t="array" ref="AN1562">IF($W1562, "", INDEX(聲母資料表, $AA1562, AN$5))</f>
        <v>#REF!</v>
      </c>
      <c r="AO1562" s="367" t="e" cm="1">
        <f t="array" ref="AO1562">IF($X1562, "", INDEX(韻母資料表, $AD1562, AO$5))</f>
        <v>#REF!</v>
      </c>
      <c r="AP1562" s="362" t="e" cm="1">
        <f t="array" ref="AP1562">IF($X1562, "", INDEX(台羅韻母八聲調資料表, $AE1562, $F1562))</f>
        <v>#REF!</v>
      </c>
      <c r="AQ1562" s="298"/>
      <c r="AR1562" s="302" t="e">
        <f t="array" ref="AR1562">IF($W1562, "", INDEX(聲母資料表, $AA1562, $AR$5))</f>
        <v>#REF!</v>
      </c>
      <c r="AS1562" s="303" t="e">
        <f t="array" ref="AS1562">IF($X1562, "", INDEX(韻母資料表, $AD1562, $AS$5))</f>
        <v>#REF!</v>
      </c>
      <c r="AT1562" s="302" t="e">
        <f t="array" ref="AT1562">IF($X1562, "", INDEX(閩拼韻母八聲調資料表, $AE1562, $AJ1562))</f>
        <v>#REF!</v>
      </c>
      <c r="AV1562" s="301" t="b">
        <f t="shared" si="624"/>
        <v>0</v>
      </c>
      <c r="AW1562" s="301" t="str">
        <f>IF( $AV1562, IFERROR( IF(MATCH( $E1562, 顎音化聲母!$H$9:$H$37, 0), TRUE, FALSE), FALSE), "")</f>
        <v/>
      </c>
      <c r="AX1562" s="301" t="str">
        <f t="array" ref="AX1562">IF( AND($AV1562, $AW1562), INDEX(顎音化聲母資料表, MATCH( $D1562 &amp; $E1562, 顎音化聲母!$L$5:$L$136, 0), 3), "")</f>
        <v/>
      </c>
      <c r="AY1562" s="301" t="e">
        <f t="shared" si="625"/>
        <v>#REF!</v>
      </c>
      <c r="AZ1562" s="362" t="e">
        <f t="array" ref="AZ1562">IF($AY1562="", "", IF( $AX1562&lt;&gt;"", $AX1562,INDEX(聲母資料表, $AY1562, $AZ$5)))</f>
        <v>#REF!</v>
      </c>
      <c r="BA1562" s="362" t="e">
        <f t="array" ref="BA1562">IF($X1562, "", INDEX(方音八音反切資料表, $AE1562, $AJ1562))</f>
        <v>#REF!</v>
      </c>
    </row>
    <row r="1563" spans="2:53">
      <c r="B1563" s="307">
        <f t="shared" si="606"/>
        <v>1556</v>
      </c>
      <c r="C1563" s="404" t="e">
        <f>MID(#REF!, B1563, 1)</f>
        <v>#REF!</v>
      </c>
      <c r="D1563" s="312"/>
      <c r="E1563" s="312"/>
      <c r="F1563" s="296"/>
      <c r="G1563" s="418" t="e">
        <f t="shared" si="607"/>
        <v>#REF!</v>
      </c>
      <c r="H1563" s="269" t="e" cm="1">
        <f t="array" ref="H1563">IF( OR($U1563, NOT($V1563), $X1563), "",  $AF1563 &amp; INDEX(中文數值資料表, $AJ1563, 2) &amp; $AC1563)</f>
        <v>#REF!</v>
      </c>
      <c r="I1563" s="332" t="e">
        <f t="shared" si="608"/>
        <v>#REF!</v>
      </c>
      <c r="J1563" s="333" t="e">
        <f t="shared" si="609"/>
        <v>#REF!</v>
      </c>
      <c r="K1563" s="334" t="e">
        <f t="shared" si="610"/>
        <v>#REF!</v>
      </c>
      <c r="L1563" s="335" t="e">
        <f t="shared" si="611"/>
        <v>#REF!</v>
      </c>
      <c r="M1563" s="270" t="e">
        <f t="shared" ca="1" si="612"/>
        <v>#REF!</v>
      </c>
      <c r="N1563" s="270" t="e">
        <f t="shared" ca="1" si="613"/>
        <v>#REF!</v>
      </c>
      <c r="O1563" s="270" t="e">
        <f t="shared" ca="1" si="614"/>
        <v>#REF!</v>
      </c>
      <c r="P1563" s="270" t="e">
        <f t="shared" ca="1" si="627"/>
        <v>#REF!</v>
      </c>
      <c r="Q1563" s="270" t="e">
        <f t="shared" ca="1" si="627"/>
        <v>#REF!</v>
      </c>
      <c r="R1563" s="271" t="e">
        <f t="shared" ca="1" si="615"/>
        <v>#REF!</v>
      </c>
      <c r="S1563" s="271" t="e">
        <f t="shared" ca="1" si="616"/>
        <v>#REF!</v>
      </c>
      <c r="T1563" s="244"/>
      <c r="U1563" s="272" t="b">
        <f t="shared" si="617"/>
        <v>0</v>
      </c>
      <c r="V1563" s="272" t="e">
        <f t="shared" si="618"/>
        <v>#REF!</v>
      </c>
      <c r="W1563" s="272" t="e">
        <f t="shared" si="626"/>
        <v>#REF!</v>
      </c>
      <c r="X1563" s="272" t="e">
        <f t="shared" si="619"/>
        <v>#REF!</v>
      </c>
      <c r="Y1563" s="272" t="e">
        <f t="shared" si="620"/>
        <v>#REF!</v>
      </c>
      <c r="Z1563" s="298"/>
      <c r="AA1563" s="305" t="e">
        <f t="shared" si="621"/>
        <v>#REF!</v>
      </c>
      <c r="AB1563" s="301" t="e" cm="1">
        <f t="array" ref="AB1563">IF( $AA1563="", "", INDEX(聲母資料表, $AA1563, AB$5))</f>
        <v>#REF!</v>
      </c>
      <c r="AC1563" s="301" t="e" cm="1">
        <f t="array" ref="AC1563">IF( $AA1563="", "", INDEX(聲母資料表, $AA1563, AC$5))</f>
        <v>#REF!</v>
      </c>
      <c r="AD1563" s="305" t="e">
        <f t="shared" si="622"/>
        <v>#REF!</v>
      </c>
      <c r="AE1563" s="301" t="e" cm="1">
        <f t="array" ref="AE1563">IF( $X1563, "", INDEX(韻母資料表, AD1563, AE$5))</f>
        <v>#REF!</v>
      </c>
      <c r="AF1563" s="301" t="e" cm="1">
        <f t="array" ref="AF1563">IF( $X1563, "", INDEX(韻母資料表, AE1563, AF$5))</f>
        <v>#REF!</v>
      </c>
      <c r="AG1563" s="298"/>
      <c r="AH1563" s="301" t="e">
        <f t="array" ref="AH1563">IF( $X1563, "", IF( INDEX(韻母資料表, AD1563, $AH$5) = "入聲", TRUE, FALSE) )</f>
        <v>#REF!</v>
      </c>
      <c r="AI1563" s="302" t="e">
        <f t="shared" si="623"/>
        <v>#REF!</v>
      </c>
      <c r="AJ1563" s="302" t="e">
        <f t="shared" si="628"/>
        <v>#REF!</v>
      </c>
      <c r="AK1563" s="362" t="e">
        <f t="array" ref="AK1563">IF( $X1563, "", INDEX(韻母資料表, $AD1563, $AK$5))</f>
        <v>#REF!</v>
      </c>
      <c r="AL1563" s="362" t="e">
        <f t="array" ref="AL1563">IF($X1563, "", INDEX(白話字韻母八聲調資料表, $AE1563, $AJ1563))</f>
        <v>#REF!</v>
      </c>
      <c r="AM1563" s="298"/>
      <c r="AN1563" s="362" t="e" cm="1">
        <f t="array" ref="AN1563">IF($W1563, "", INDEX(聲母資料表, $AA1563, AN$5))</f>
        <v>#REF!</v>
      </c>
      <c r="AO1563" s="367" t="e" cm="1">
        <f t="array" ref="AO1563">IF($X1563, "", INDEX(韻母資料表, $AD1563, AO$5))</f>
        <v>#REF!</v>
      </c>
      <c r="AP1563" s="362" t="e" cm="1">
        <f t="array" ref="AP1563">IF($X1563, "", INDEX(台羅韻母八聲調資料表, $AE1563, $F1563))</f>
        <v>#REF!</v>
      </c>
      <c r="AQ1563" s="298"/>
      <c r="AR1563" s="302" t="e">
        <f t="array" ref="AR1563">IF($W1563, "", INDEX(聲母資料表, $AA1563, $AR$5))</f>
        <v>#REF!</v>
      </c>
      <c r="AS1563" s="303" t="e">
        <f t="array" ref="AS1563">IF($X1563, "", INDEX(韻母資料表, $AD1563, $AS$5))</f>
        <v>#REF!</v>
      </c>
      <c r="AT1563" s="302" t="e">
        <f t="array" ref="AT1563">IF($X1563, "", INDEX(閩拼韻母八聲調資料表, $AE1563, $AJ1563))</f>
        <v>#REF!</v>
      </c>
      <c r="AV1563" s="301" t="b">
        <f t="shared" si="624"/>
        <v>0</v>
      </c>
      <c r="AW1563" s="301" t="str">
        <f>IF( $AV1563, IFERROR( IF(MATCH( $E1563, 顎音化聲母!$H$9:$H$37, 0), TRUE, FALSE), FALSE), "")</f>
        <v/>
      </c>
      <c r="AX1563" s="301" t="str">
        <f t="array" ref="AX1563">IF( AND($AV1563, $AW1563), INDEX(顎音化聲母資料表, MATCH( $D1563 &amp; $E1563, 顎音化聲母!$L$5:$L$136, 0), 3), "")</f>
        <v/>
      </c>
      <c r="AY1563" s="301" t="e">
        <f t="shared" si="625"/>
        <v>#REF!</v>
      </c>
      <c r="AZ1563" s="362" t="e">
        <f t="array" ref="AZ1563">IF($AY1563="", "", IF( $AX1563&lt;&gt;"", $AX1563,INDEX(聲母資料表, $AY1563, $AZ$5)))</f>
        <v>#REF!</v>
      </c>
      <c r="BA1563" s="362" t="e">
        <f t="array" ref="BA1563">IF($X1563, "", INDEX(方音八音反切資料表, $AE1563, $AJ1563))</f>
        <v>#REF!</v>
      </c>
    </row>
    <row r="1564" spans="2:53">
      <c r="B1564" s="307">
        <f t="shared" si="606"/>
        <v>1557</v>
      </c>
      <c r="C1564" s="404" t="e">
        <f>MID(#REF!, B1564, 1)</f>
        <v>#REF!</v>
      </c>
      <c r="D1564" s="312"/>
      <c r="E1564" s="312"/>
      <c r="F1564" s="296"/>
      <c r="G1564" s="418" t="e">
        <f t="shared" si="607"/>
        <v>#REF!</v>
      </c>
      <c r="H1564" s="269" t="e" cm="1">
        <f t="array" ref="H1564">IF( OR($U1564, NOT($V1564), $X1564), "",  $AF1564 &amp; INDEX(中文數值資料表, $AJ1564, 2) &amp; $AC1564)</f>
        <v>#REF!</v>
      </c>
      <c r="I1564" s="332" t="e">
        <f t="shared" si="608"/>
        <v>#REF!</v>
      </c>
      <c r="J1564" s="333" t="e">
        <f t="shared" si="609"/>
        <v>#REF!</v>
      </c>
      <c r="K1564" s="334" t="e">
        <f t="shared" si="610"/>
        <v>#REF!</v>
      </c>
      <c r="L1564" s="335" t="e">
        <f t="shared" si="611"/>
        <v>#REF!</v>
      </c>
      <c r="M1564" s="270" t="e">
        <f t="shared" ca="1" si="612"/>
        <v>#REF!</v>
      </c>
      <c r="N1564" s="270" t="e">
        <f t="shared" ca="1" si="613"/>
        <v>#REF!</v>
      </c>
      <c r="O1564" s="270" t="e">
        <f t="shared" ca="1" si="614"/>
        <v>#REF!</v>
      </c>
      <c r="P1564" s="270" t="e">
        <f t="shared" ca="1" si="627"/>
        <v>#REF!</v>
      </c>
      <c r="Q1564" s="270" t="e">
        <f t="shared" ca="1" si="627"/>
        <v>#REF!</v>
      </c>
      <c r="R1564" s="271" t="e">
        <f t="shared" ca="1" si="615"/>
        <v>#REF!</v>
      </c>
      <c r="S1564" s="271" t="e">
        <f t="shared" ca="1" si="616"/>
        <v>#REF!</v>
      </c>
      <c r="T1564" s="244"/>
      <c r="U1564" s="272" t="b">
        <f t="shared" si="617"/>
        <v>0</v>
      </c>
      <c r="V1564" s="272" t="e">
        <f t="shared" si="618"/>
        <v>#REF!</v>
      </c>
      <c r="W1564" s="272" t="e">
        <f t="shared" si="626"/>
        <v>#REF!</v>
      </c>
      <c r="X1564" s="272" t="e">
        <f t="shared" si="619"/>
        <v>#REF!</v>
      </c>
      <c r="Y1564" s="272" t="e">
        <f t="shared" si="620"/>
        <v>#REF!</v>
      </c>
      <c r="Z1564" s="298"/>
      <c r="AA1564" s="305" t="e">
        <f t="shared" si="621"/>
        <v>#REF!</v>
      </c>
      <c r="AB1564" s="301" t="e" cm="1">
        <f t="array" ref="AB1564">IF( $AA1564="", "", INDEX(聲母資料表, $AA1564, AB$5))</f>
        <v>#REF!</v>
      </c>
      <c r="AC1564" s="301" t="e" cm="1">
        <f t="array" ref="AC1564">IF( $AA1564="", "", INDEX(聲母資料表, $AA1564, AC$5))</f>
        <v>#REF!</v>
      </c>
      <c r="AD1564" s="305" t="e">
        <f t="shared" si="622"/>
        <v>#REF!</v>
      </c>
      <c r="AE1564" s="301" t="e" cm="1">
        <f t="array" ref="AE1564">IF( $X1564, "", INDEX(韻母資料表, AD1564, AE$5))</f>
        <v>#REF!</v>
      </c>
      <c r="AF1564" s="301" t="e" cm="1">
        <f t="array" ref="AF1564">IF( $X1564, "", INDEX(韻母資料表, AE1564, AF$5))</f>
        <v>#REF!</v>
      </c>
      <c r="AG1564" s="298"/>
      <c r="AH1564" s="301" t="e">
        <f t="array" ref="AH1564">IF( $X1564, "", IF( INDEX(韻母資料表, AD1564, $AH$5) = "入聲", TRUE, FALSE) )</f>
        <v>#REF!</v>
      </c>
      <c r="AI1564" s="302" t="e">
        <f t="shared" si="623"/>
        <v>#REF!</v>
      </c>
      <c r="AJ1564" s="302" t="e">
        <f t="shared" si="628"/>
        <v>#REF!</v>
      </c>
      <c r="AK1564" s="362" t="e">
        <f t="array" ref="AK1564">IF( $X1564, "", INDEX(韻母資料表, $AD1564, $AK$5))</f>
        <v>#REF!</v>
      </c>
      <c r="AL1564" s="362" t="e">
        <f t="array" ref="AL1564">IF($X1564, "", INDEX(白話字韻母八聲調資料表, $AE1564, $AJ1564))</f>
        <v>#REF!</v>
      </c>
      <c r="AM1564" s="298"/>
      <c r="AN1564" s="362" t="e" cm="1">
        <f t="array" ref="AN1564">IF($W1564, "", INDEX(聲母資料表, $AA1564, AN$5))</f>
        <v>#REF!</v>
      </c>
      <c r="AO1564" s="367" t="e" cm="1">
        <f t="array" ref="AO1564">IF($X1564, "", INDEX(韻母資料表, $AD1564, AO$5))</f>
        <v>#REF!</v>
      </c>
      <c r="AP1564" s="362" t="e" cm="1">
        <f t="array" ref="AP1564">IF($X1564, "", INDEX(台羅韻母八聲調資料表, $AE1564, $F1564))</f>
        <v>#REF!</v>
      </c>
      <c r="AQ1564" s="298"/>
      <c r="AR1564" s="302" t="e">
        <f t="array" ref="AR1564">IF($W1564, "", INDEX(聲母資料表, $AA1564, $AR$5))</f>
        <v>#REF!</v>
      </c>
      <c r="AS1564" s="303" t="e">
        <f t="array" ref="AS1564">IF($X1564, "", INDEX(韻母資料表, $AD1564, $AS$5))</f>
        <v>#REF!</v>
      </c>
      <c r="AT1564" s="302" t="e">
        <f t="array" ref="AT1564">IF($X1564, "", INDEX(閩拼韻母八聲調資料表, $AE1564, $AJ1564))</f>
        <v>#REF!</v>
      </c>
      <c r="AV1564" s="301" t="b">
        <f t="shared" si="624"/>
        <v>0</v>
      </c>
      <c r="AW1564" s="301" t="str">
        <f>IF( $AV1564, IFERROR( IF(MATCH( $E1564, 顎音化聲母!$H$9:$H$37, 0), TRUE, FALSE), FALSE), "")</f>
        <v/>
      </c>
      <c r="AX1564" s="301" t="str">
        <f t="array" ref="AX1564">IF( AND($AV1564, $AW1564), INDEX(顎音化聲母資料表, MATCH( $D1564 &amp; $E1564, 顎音化聲母!$L$5:$L$136, 0), 3), "")</f>
        <v/>
      </c>
      <c r="AY1564" s="301" t="e">
        <f t="shared" si="625"/>
        <v>#REF!</v>
      </c>
      <c r="AZ1564" s="362" t="e">
        <f t="array" ref="AZ1564">IF($AY1564="", "", IF( $AX1564&lt;&gt;"", $AX1564,INDEX(聲母資料表, $AY1564, $AZ$5)))</f>
        <v>#REF!</v>
      </c>
      <c r="BA1564" s="362" t="e">
        <f t="array" ref="BA1564">IF($X1564, "", INDEX(方音八音反切資料表, $AE1564, $AJ1564))</f>
        <v>#REF!</v>
      </c>
    </row>
    <row r="1565" spans="2:53">
      <c r="B1565" s="307">
        <f t="shared" si="606"/>
        <v>1558</v>
      </c>
      <c r="C1565" s="404" t="e">
        <f>MID(#REF!, B1565, 1)</f>
        <v>#REF!</v>
      </c>
      <c r="D1565" s="312"/>
      <c r="E1565" s="312"/>
      <c r="F1565" s="296"/>
      <c r="G1565" s="418" t="e">
        <f t="shared" si="607"/>
        <v>#REF!</v>
      </c>
      <c r="H1565" s="269" t="e" cm="1">
        <f t="array" ref="H1565">IF( OR($U1565, NOT($V1565), $X1565), "",  $AF1565 &amp; INDEX(中文數值資料表, $AJ1565, 2) &amp; $AC1565)</f>
        <v>#REF!</v>
      </c>
      <c r="I1565" s="332" t="e">
        <f t="shared" si="608"/>
        <v>#REF!</v>
      </c>
      <c r="J1565" s="333" t="e">
        <f t="shared" si="609"/>
        <v>#REF!</v>
      </c>
      <c r="K1565" s="334" t="e">
        <f t="shared" si="610"/>
        <v>#REF!</v>
      </c>
      <c r="L1565" s="335" t="e">
        <f t="shared" si="611"/>
        <v>#REF!</v>
      </c>
      <c r="M1565" s="270" t="e">
        <f t="shared" ca="1" si="612"/>
        <v>#REF!</v>
      </c>
      <c r="N1565" s="270" t="e">
        <f t="shared" ca="1" si="613"/>
        <v>#REF!</v>
      </c>
      <c r="O1565" s="270" t="e">
        <f t="shared" ca="1" si="614"/>
        <v>#REF!</v>
      </c>
      <c r="P1565" s="270" t="e">
        <f t="shared" ca="1" si="627"/>
        <v>#REF!</v>
      </c>
      <c r="Q1565" s="270" t="e">
        <f t="shared" ca="1" si="627"/>
        <v>#REF!</v>
      </c>
      <c r="R1565" s="271" t="e">
        <f t="shared" ca="1" si="615"/>
        <v>#REF!</v>
      </c>
      <c r="S1565" s="271" t="e">
        <f t="shared" ca="1" si="616"/>
        <v>#REF!</v>
      </c>
      <c r="T1565" s="244"/>
      <c r="U1565" s="272" t="b">
        <f t="shared" si="617"/>
        <v>0</v>
      </c>
      <c r="V1565" s="272" t="e">
        <f t="shared" si="618"/>
        <v>#REF!</v>
      </c>
      <c r="W1565" s="272" t="e">
        <f t="shared" si="626"/>
        <v>#REF!</v>
      </c>
      <c r="X1565" s="272" t="e">
        <f t="shared" si="619"/>
        <v>#REF!</v>
      </c>
      <c r="Y1565" s="272" t="e">
        <f t="shared" si="620"/>
        <v>#REF!</v>
      </c>
      <c r="Z1565" s="298"/>
      <c r="AA1565" s="305" t="e">
        <f t="shared" si="621"/>
        <v>#REF!</v>
      </c>
      <c r="AB1565" s="301" t="e" cm="1">
        <f t="array" ref="AB1565">IF( $AA1565="", "", INDEX(聲母資料表, $AA1565, AB$5))</f>
        <v>#REF!</v>
      </c>
      <c r="AC1565" s="301" t="e" cm="1">
        <f t="array" ref="AC1565">IF( $AA1565="", "", INDEX(聲母資料表, $AA1565, AC$5))</f>
        <v>#REF!</v>
      </c>
      <c r="AD1565" s="305" t="e">
        <f t="shared" si="622"/>
        <v>#REF!</v>
      </c>
      <c r="AE1565" s="301" t="e" cm="1">
        <f t="array" ref="AE1565">IF( $X1565, "", INDEX(韻母資料表, AD1565, AE$5))</f>
        <v>#REF!</v>
      </c>
      <c r="AF1565" s="301" t="e" cm="1">
        <f t="array" ref="AF1565">IF( $X1565, "", INDEX(韻母資料表, AE1565, AF$5))</f>
        <v>#REF!</v>
      </c>
      <c r="AG1565" s="298"/>
      <c r="AH1565" s="301" t="e">
        <f t="array" ref="AH1565">IF( $X1565, "", IF( INDEX(韻母資料表, AD1565, $AH$5) = "入聲", TRUE, FALSE) )</f>
        <v>#REF!</v>
      </c>
      <c r="AI1565" s="302" t="e">
        <f t="shared" si="623"/>
        <v>#REF!</v>
      </c>
      <c r="AJ1565" s="302" t="e">
        <f t="shared" si="628"/>
        <v>#REF!</v>
      </c>
      <c r="AK1565" s="362" t="e">
        <f t="array" ref="AK1565">IF( $X1565, "", INDEX(韻母資料表, $AD1565, $AK$5))</f>
        <v>#REF!</v>
      </c>
      <c r="AL1565" s="362" t="e">
        <f t="array" ref="AL1565">IF($X1565, "", INDEX(白話字韻母八聲調資料表, $AE1565, $AJ1565))</f>
        <v>#REF!</v>
      </c>
      <c r="AM1565" s="298"/>
      <c r="AN1565" s="362" t="e" cm="1">
        <f t="array" ref="AN1565">IF($W1565, "", INDEX(聲母資料表, $AA1565, AN$5))</f>
        <v>#REF!</v>
      </c>
      <c r="AO1565" s="367" t="e" cm="1">
        <f t="array" ref="AO1565">IF($X1565, "", INDEX(韻母資料表, $AD1565, AO$5))</f>
        <v>#REF!</v>
      </c>
      <c r="AP1565" s="362" t="e" cm="1">
        <f t="array" ref="AP1565">IF($X1565, "", INDEX(台羅韻母八聲調資料表, $AE1565, $F1565))</f>
        <v>#REF!</v>
      </c>
      <c r="AQ1565" s="298"/>
      <c r="AR1565" s="302" t="e">
        <f t="array" ref="AR1565">IF($W1565, "", INDEX(聲母資料表, $AA1565, $AR$5))</f>
        <v>#REF!</v>
      </c>
      <c r="AS1565" s="303" t="e">
        <f t="array" ref="AS1565">IF($X1565, "", INDEX(韻母資料表, $AD1565, $AS$5))</f>
        <v>#REF!</v>
      </c>
      <c r="AT1565" s="302" t="e">
        <f t="array" ref="AT1565">IF($X1565, "", INDEX(閩拼韻母八聲調資料表, $AE1565, $AJ1565))</f>
        <v>#REF!</v>
      </c>
      <c r="AV1565" s="301" t="b">
        <f t="shared" si="624"/>
        <v>0</v>
      </c>
      <c r="AW1565" s="301" t="str">
        <f>IF( $AV1565, IFERROR( IF(MATCH( $E1565, 顎音化聲母!$H$9:$H$37, 0), TRUE, FALSE), FALSE), "")</f>
        <v/>
      </c>
      <c r="AX1565" s="301" t="str">
        <f t="array" ref="AX1565">IF( AND($AV1565, $AW1565), INDEX(顎音化聲母資料表, MATCH( $D1565 &amp; $E1565, 顎音化聲母!$L$5:$L$136, 0), 3), "")</f>
        <v/>
      </c>
      <c r="AY1565" s="301" t="e">
        <f t="shared" si="625"/>
        <v>#REF!</v>
      </c>
      <c r="AZ1565" s="362" t="e">
        <f t="array" ref="AZ1565">IF($AY1565="", "", IF( $AX1565&lt;&gt;"", $AX1565,INDEX(聲母資料表, $AY1565, $AZ$5)))</f>
        <v>#REF!</v>
      </c>
      <c r="BA1565" s="362" t="e">
        <f t="array" ref="BA1565">IF($X1565, "", INDEX(方音八音反切資料表, $AE1565, $AJ1565))</f>
        <v>#REF!</v>
      </c>
    </row>
    <row r="1566" spans="2:53">
      <c r="B1566" s="307">
        <f t="shared" si="606"/>
        <v>1559</v>
      </c>
      <c r="C1566" s="404" t="e">
        <f>MID(#REF!, B1566, 1)</f>
        <v>#REF!</v>
      </c>
      <c r="D1566" s="312"/>
      <c r="E1566" s="312"/>
      <c r="F1566" s="296"/>
      <c r="G1566" s="418" t="e">
        <f t="shared" si="607"/>
        <v>#REF!</v>
      </c>
      <c r="H1566" s="269" t="e" cm="1">
        <f t="array" ref="H1566">IF( OR($U1566, NOT($V1566), $X1566), "",  $AF1566 &amp; INDEX(中文數值資料表, $AJ1566, 2) &amp; $AC1566)</f>
        <v>#REF!</v>
      </c>
      <c r="I1566" s="332" t="e">
        <f t="shared" si="608"/>
        <v>#REF!</v>
      </c>
      <c r="J1566" s="333" t="e">
        <f t="shared" si="609"/>
        <v>#REF!</v>
      </c>
      <c r="K1566" s="334" t="e">
        <f t="shared" si="610"/>
        <v>#REF!</v>
      </c>
      <c r="L1566" s="335" t="e">
        <f t="shared" si="611"/>
        <v>#REF!</v>
      </c>
      <c r="M1566" s="270" t="e">
        <f t="shared" ca="1" si="612"/>
        <v>#REF!</v>
      </c>
      <c r="N1566" s="270" t="e">
        <f t="shared" ca="1" si="613"/>
        <v>#REF!</v>
      </c>
      <c r="O1566" s="270" t="e">
        <f t="shared" ca="1" si="614"/>
        <v>#REF!</v>
      </c>
      <c r="P1566" s="270" t="e">
        <f t="shared" ca="1" si="627"/>
        <v>#REF!</v>
      </c>
      <c r="Q1566" s="270" t="e">
        <f t="shared" ca="1" si="627"/>
        <v>#REF!</v>
      </c>
      <c r="R1566" s="271" t="e">
        <f t="shared" ca="1" si="615"/>
        <v>#REF!</v>
      </c>
      <c r="S1566" s="271" t="e">
        <f t="shared" ca="1" si="616"/>
        <v>#REF!</v>
      </c>
      <c r="T1566" s="244"/>
      <c r="U1566" s="272" t="b">
        <f t="shared" si="617"/>
        <v>0</v>
      </c>
      <c r="V1566" s="272" t="e">
        <f t="shared" si="618"/>
        <v>#REF!</v>
      </c>
      <c r="W1566" s="272" t="e">
        <f t="shared" si="626"/>
        <v>#REF!</v>
      </c>
      <c r="X1566" s="272" t="e">
        <f t="shared" si="619"/>
        <v>#REF!</v>
      </c>
      <c r="Y1566" s="272" t="e">
        <f t="shared" si="620"/>
        <v>#REF!</v>
      </c>
      <c r="Z1566" s="298"/>
      <c r="AA1566" s="305" t="e">
        <f t="shared" si="621"/>
        <v>#REF!</v>
      </c>
      <c r="AB1566" s="301" t="e" cm="1">
        <f t="array" ref="AB1566">IF( $AA1566="", "", INDEX(聲母資料表, $AA1566, AB$5))</f>
        <v>#REF!</v>
      </c>
      <c r="AC1566" s="301" t="e" cm="1">
        <f t="array" ref="AC1566">IF( $AA1566="", "", INDEX(聲母資料表, $AA1566, AC$5))</f>
        <v>#REF!</v>
      </c>
      <c r="AD1566" s="305" t="e">
        <f t="shared" si="622"/>
        <v>#REF!</v>
      </c>
      <c r="AE1566" s="301" t="e" cm="1">
        <f t="array" ref="AE1566">IF( $X1566, "", INDEX(韻母資料表, AD1566, AE$5))</f>
        <v>#REF!</v>
      </c>
      <c r="AF1566" s="301" t="e" cm="1">
        <f t="array" ref="AF1566">IF( $X1566, "", INDEX(韻母資料表, AE1566, AF$5))</f>
        <v>#REF!</v>
      </c>
      <c r="AG1566" s="298"/>
      <c r="AH1566" s="301" t="e">
        <f t="array" ref="AH1566">IF( $X1566, "", IF( INDEX(韻母資料表, AD1566, $AH$5) = "入聲", TRUE, FALSE) )</f>
        <v>#REF!</v>
      </c>
      <c r="AI1566" s="302" t="e">
        <f t="shared" si="623"/>
        <v>#REF!</v>
      </c>
      <c r="AJ1566" s="302" t="e">
        <f t="shared" si="628"/>
        <v>#REF!</v>
      </c>
      <c r="AK1566" s="362" t="e">
        <f t="array" ref="AK1566">IF( $X1566, "", INDEX(韻母資料表, $AD1566, $AK$5))</f>
        <v>#REF!</v>
      </c>
      <c r="AL1566" s="362" t="e">
        <f t="array" ref="AL1566">IF($X1566, "", INDEX(白話字韻母八聲調資料表, $AE1566, $AJ1566))</f>
        <v>#REF!</v>
      </c>
      <c r="AM1566" s="298"/>
      <c r="AN1566" s="362" t="e" cm="1">
        <f t="array" ref="AN1566">IF($W1566, "", INDEX(聲母資料表, $AA1566, AN$5))</f>
        <v>#REF!</v>
      </c>
      <c r="AO1566" s="367" t="e" cm="1">
        <f t="array" ref="AO1566">IF($X1566, "", INDEX(韻母資料表, $AD1566, AO$5))</f>
        <v>#REF!</v>
      </c>
      <c r="AP1566" s="362" t="e" cm="1">
        <f t="array" ref="AP1566">IF($X1566, "", INDEX(台羅韻母八聲調資料表, $AE1566, $F1566))</f>
        <v>#REF!</v>
      </c>
      <c r="AQ1566" s="298"/>
      <c r="AR1566" s="302" t="e">
        <f t="array" ref="AR1566">IF($W1566, "", INDEX(聲母資料表, $AA1566, $AR$5))</f>
        <v>#REF!</v>
      </c>
      <c r="AS1566" s="303" t="e">
        <f t="array" ref="AS1566">IF($X1566, "", INDEX(韻母資料表, $AD1566, $AS$5))</f>
        <v>#REF!</v>
      </c>
      <c r="AT1566" s="302" t="e">
        <f t="array" ref="AT1566">IF($X1566, "", INDEX(閩拼韻母八聲調資料表, $AE1566, $AJ1566))</f>
        <v>#REF!</v>
      </c>
      <c r="AV1566" s="301" t="b">
        <f t="shared" si="624"/>
        <v>0</v>
      </c>
      <c r="AW1566" s="301" t="str">
        <f>IF( $AV1566, IFERROR( IF(MATCH( $E1566, 顎音化聲母!$H$9:$H$37, 0), TRUE, FALSE), FALSE), "")</f>
        <v/>
      </c>
      <c r="AX1566" s="301" t="str">
        <f t="array" ref="AX1566">IF( AND($AV1566, $AW1566), INDEX(顎音化聲母資料表, MATCH( $D1566 &amp; $E1566, 顎音化聲母!$L$5:$L$136, 0), 3), "")</f>
        <v/>
      </c>
      <c r="AY1566" s="301" t="e">
        <f t="shared" si="625"/>
        <v>#REF!</v>
      </c>
      <c r="AZ1566" s="362" t="e">
        <f t="array" ref="AZ1566">IF($AY1566="", "", IF( $AX1566&lt;&gt;"", $AX1566,INDEX(聲母資料表, $AY1566, $AZ$5)))</f>
        <v>#REF!</v>
      </c>
      <c r="BA1566" s="362" t="e">
        <f t="array" ref="BA1566">IF($X1566, "", INDEX(方音八音反切資料表, $AE1566, $AJ1566))</f>
        <v>#REF!</v>
      </c>
    </row>
    <row r="1567" spans="2:53">
      <c r="B1567" s="307">
        <f t="shared" si="606"/>
        <v>1560</v>
      </c>
      <c r="C1567" s="404" t="e">
        <f>MID(#REF!, B1567, 1)</f>
        <v>#REF!</v>
      </c>
      <c r="D1567" s="312"/>
      <c r="E1567" s="312"/>
      <c r="F1567" s="296"/>
      <c r="G1567" s="418" t="e">
        <f t="shared" si="607"/>
        <v>#REF!</v>
      </c>
      <c r="H1567" s="269" t="e" cm="1">
        <f t="array" ref="H1567">IF( OR($U1567, NOT($V1567), $X1567), "",  $AF1567 &amp; INDEX(中文數值資料表, $AJ1567, 2) &amp; $AC1567)</f>
        <v>#REF!</v>
      </c>
      <c r="I1567" s="332" t="e">
        <f t="shared" si="608"/>
        <v>#REF!</v>
      </c>
      <c r="J1567" s="333" t="e">
        <f t="shared" si="609"/>
        <v>#REF!</v>
      </c>
      <c r="K1567" s="334" t="e">
        <f t="shared" si="610"/>
        <v>#REF!</v>
      </c>
      <c r="L1567" s="335" t="e">
        <f t="shared" si="611"/>
        <v>#REF!</v>
      </c>
      <c r="M1567" s="270" t="e">
        <f t="shared" ca="1" si="612"/>
        <v>#REF!</v>
      </c>
      <c r="N1567" s="270" t="e">
        <f t="shared" ca="1" si="613"/>
        <v>#REF!</v>
      </c>
      <c r="O1567" s="270" t="e">
        <f t="shared" ca="1" si="614"/>
        <v>#REF!</v>
      </c>
      <c r="P1567" s="270" t="e">
        <f t="shared" ca="1" si="627"/>
        <v>#REF!</v>
      </c>
      <c r="Q1567" s="270" t="e">
        <f t="shared" ca="1" si="627"/>
        <v>#REF!</v>
      </c>
      <c r="R1567" s="271" t="e">
        <f t="shared" ca="1" si="615"/>
        <v>#REF!</v>
      </c>
      <c r="S1567" s="271" t="e">
        <f t="shared" ca="1" si="616"/>
        <v>#REF!</v>
      </c>
      <c r="T1567" s="244"/>
      <c r="U1567" s="272" t="b">
        <f t="shared" si="617"/>
        <v>0</v>
      </c>
      <c r="V1567" s="272" t="e">
        <f t="shared" si="618"/>
        <v>#REF!</v>
      </c>
      <c r="W1567" s="272" t="e">
        <f t="shared" si="626"/>
        <v>#REF!</v>
      </c>
      <c r="X1567" s="272" t="e">
        <f t="shared" si="619"/>
        <v>#REF!</v>
      </c>
      <c r="Y1567" s="272" t="e">
        <f t="shared" si="620"/>
        <v>#REF!</v>
      </c>
      <c r="Z1567" s="298"/>
      <c r="AA1567" s="305" t="e">
        <f t="shared" si="621"/>
        <v>#REF!</v>
      </c>
      <c r="AB1567" s="301" t="e" cm="1">
        <f t="array" ref="AB1567">IF( $AA1567="", "", INDEX(聲母資料表, $AA1567, AB$5))</f>
        <v>#REF!</v>
      </c>
      <c r="AC1567" s="301" t="e" cm="1">
        <f t="array" ref="AC1567">IF( $AA1567="", "", INDEX(聲母資料表, $AA1567, AC$5))</f>
        <v>#REF!</v>
      </c>
      <c r="AD1567" s="305" t="e">
        <f t="shared" si="622"/>
        <v>#REF!</v>
      </c>
      <c r="AE1567" s="301" t="e" cm="1">
        <f t="array" ref="AE1567">IF( $X1567, "", INDEX(韻母資料表, AD1567, AE$5))</f>
        <v>#REF!</v>
      </c>
      <c r="AF1567" s="301" t="e" cm="1">
        <f t="array" ref="AF1567">IF( $X1567, "", INDEX(韻母資料表, AE1567, AF$5))</f>
        <v>#REF!</v>
      </c>
      <c r="AG1567" s="298"/>
      <c r="AH1567" s="301" t="e">
        <f t="array" ref="AH1567">IF( $X1567, "", IF( INDEX(韻母資料表, AD1567, $AH$5) = "入聲", TRUE, FALSE) )</f>
        <v>#REF!</v>
      </c>
      <c r="AI1567" s="302" t="e">
        <f t="shared" si="623"/>
        <v>#REF!</v>
      </c>
      <c r="AJ1567" s="302" t="e">
        <f t="shared" si="628"/>
        <v>#REF!</v>
      </c>
      <c r="AK1567" s="362" t="e">
        <f t="array" ref="AK1567">IF( $X1567, "", INDEX(韻母資料表, $AD1567, $AK$5))</f>
        <v>#REF!</v>
      </c>
      <c r="AL1567" s="362" t="e">
        <f t="array" ref="AL1567">IF($X1567, "", INDEX(白話字韻母八聲調資料表, $AE1567, $AJ1567))</f>
        <v>#REF!</v>
      </c>
      <c r="AM1567" s="298"/>
      <c r="AN1567" s="362" t="e" cm="1">
        <f t="array" ref="AN1567">IF($W1567, "", INDEX(聲母資料表, $AA1567, AN$5))</f>
        <v>#REF!</v>
      </c>
      <c r="AO1567" s="367" t="e" cm="1">
        <f t="array" ref="AO1567">IF($X1567, "", INDEX(韻母資料表, $AD1567, AO$5))</f>
        <v>#REF!</v>
      </c>
      <c r="AP1567" s="362" t="e" cm="1">
        <f t="array" ref="AP1567">IF($X1567, "", INDEX(台羅韻母八聲調資料表, $AE1567, $F1567))</f>
        <v>#REF!</v>
      </c>
      <c r="AQ1567" s="298"/>
      <c r="AR1567" s="302" t="e">
        <f t="array" ref="AR1567">IF($W1567, "", INDEX(聲母資料表, $AA1567, $AR$5))</f>
        <v>#REF!</v>
      </c>
      <c r="AS1567" s="303" t="e">
        <f t="array" ref="AS1567">IF($X1567, "", INDEX(韻母資料表, $AD1567, $AS$5))</f>
        <v>#REF!</v>
      </c>
      <c r="AT1567" s="302" t="e">
        <f t="array" ref="AT1567">IF($X1567, "", INDEX(閩拼韻母八聲調資料表, $AE1567, $AJ1567))</f>
        <v>#REF!</v>
      </c>
      <c r="AV1567" s="301" t="b">
        <f t="shared" si="624"/>
        <v>0</v>
      </c>
      <c r="AW1567" s="301" t="str">
        <f>IF( $AV1567, IFERROR( IF(MATCH( $E1567, 顎音化聲母!$H$9:$H$37, 0), TRUE, FALSE), FALSE), "")</f>
        <v/>
      </c>
      <c r="AX1567" s="301" t="str">
        <f t="array" ref="AX1567">IF( AND($AV1567, $AW1567), INDEX(顎音化聲母資料表, MATCH( $D1567 &amp; $E1567, 顎音化聲母!$L$5:$L$136, 0), 3), "")</f>
        <v/>
      </c>
      <c r="AY1567" s="301" t="e">
        <f t="shared" si="625"/>
        <v>#REF!</v>
      </c>
      <c r="AZ1567" s="362" t="e">
        <f t="array" ref="AZ1567">IF($AY1567="", "", IF( $AX1567&lt;&gt;"", $AX1567,INDEX(聲母資料表, $AY1567, $AZ$5)))</f>
        <v>#REF!</v>
      </c>
      <c r="BA1567" s="362" t="e">
        <f t="array" ref="BA1567">IF($X1567, "", INDEX(方音八音反切資料表, $AE1567, $AJ1567))</f>
        <v>#REF!</v>
      </c>
    </row>
    <row r="1568" spans="2:53">
      <c r="B1568" s="307">
        <f t="shared" si="606"/>
        <v>1561</v>
      </c>
      <c r="C1568" s="404" t="e">
        <f>MID(#REF!, B1568, 1)</f>
        <v>#REF!</v>
      </c>
      <c r="D1568" s="312"/>
      <c r="E1568" s="312"/>
      <c r="F1568" s="296"/>
      <c r="G1568" s="418" t="e">
        <f t="shared" si="607"/>
        <v>#REF!</v>
      </c>
      <c r="H1568" s="269" t="e" cm="1">
        <f t="array" ref="H1568">IF( OR($U1568, NOT($V1568), $X1568), "",  $AF1568 &amp; INDEX(中文數值資料表, $AJ1568, 2) &amp; $AC1568)</f>
        <v>#REF!</v>
      </c>
      <c r="I1568" s="332" t="e">
        <f t="shared" si="608"/>
        <v>#REF!</v>
      </c>
      <c r="J1568" s="333" t="e">
        <f t="shared" si="609"/>
        <v>#REF!</v>
      </c>
      <c r="K1568" s="334" t="e">
        <f t="shared" si="610"/>
        <v>#REF!</v>
      </c>
      <c r="L1568" s="335" t="e">
        <f t="shared" si="611"/>
        <v>#REF!</v>
      </c>
      <c r="M1568" s="270" t="e">
        <f t="shared" ca="1" si="612"/>
        <v>#REF!</v>
      </c>
      <c r="N1568" s="270" t="e">
        <f t="shared" ca="1" si="613"/>
        <v>#REF!</v>
      </c>
      <c r="O1568" s="270" t="e">
        <f t="shared" ca="1" si="614"/>
        <v>#REF!</v>
      </c>
      <c r="P1568" s="270" t="e">
        <f t="shared" ref="P1568:Q1587" ca="1" si="629">IF( $U1568, ($C1568 &amp; CHAR(10)), IF($C1568=CHAR(10), (CHAR(10) &amp; "&lt;/p&gt;" &amp; CHAR(10) &amp; "&lt;p&gt;" &amp; CHAR(10)), "&lt;ruby&gt;" &amp; $C1568 &amp; "&lt;rt&gt;" &amp; INDIRECT( ADDRESS(ROW(), COLUMN() - $P$5) ) &amp; "&lt;/rt&gt;&lt;/ruby&gt;" &amp; CHAR(10)))</f>
        <v>#REF!</v>
      </c>
      <c r="Q1568" s="270" t="e">
        <f t="shared" ca="1" si="629"/>
        <v>#REF!</v>
      </c>
      <c r="R1568" s="271" t="e">
        <f t="shared" ca="1" si="615"/>
        <v>#REF!</v>
      </c>
      <c r="S1568" s="271" t="e">
        <f t="shared" ca="1" si="616"/>
        <v>#REF!</v>
      </c>
      <c r="T1568" s="244"/>
      <c r="U1568" s="272" t="b">
        <f t="shared" si="617"/>
        <v>0</v>
      </c>
      <c r="V1568" s="272" t="e">
        <f t="shared" si="618"/>
        <v>#REF!</v>
      </c>
      <c r="W1568" s="272" t="e">
        <f t="shared" si="626"/>
        <v>#REF!</v>
      </c>
      <c r="X1568" s="272" t="e">
        <f t="shared" si="619"/>
        <v>#REF!</v>
      </c>
      <c r="Y1568" s="272" t="e">
        <f t="shared" si="620"/>
        <v>#REF!</v>
      </c>
      <c r="Z1568" s="298"/>
      <c r="AA1568" s="305" t="e">
        <f t="shared" si="621"/>
        <v>#REF!</v>
      </c>
      <c r="AB1568" s="301" t="e" cm="1">
        <f t="array" ref="AB1568">IF( $AA1568="", "", INDEX(聲母資料表, $AA1568, AB$5))</f>
        <v>#REF!</v>
      </c>
      <c r="AC1568" s="301" t="e" cm="1">
        <f t="array" ref="AC1568">IF( $AA1568="", "", INDEX(聲母資料表, $AA1568, AC$5))</f>
        <v>#REF!</v>
      </c>
      <c r="AD1568" s="305" t="e">
        <f t="shared" si="622"/>
        <v>#REF!</v>
      </c>
      <c r="AE1568" s="301" t="e" cm="1">
        <f t="array" ref="AE1568">IF( $X1568, "", INDEX(韻母資料表, AD1568, AE$5))</f>
        <v>#REF!</v>
      </c>
      <c r="AF1568" s="301" t="e" cm="1">
        <f t="array" ref="AF1568">IF( $X1568, "", INDEX(韻母資料表, AE1568, AF$5))</f>
        <v>#REF!</v>
      </c>
      <c r="AG1568" s="298"/>
      <c r="AH1568" s="301" t="e">
        <f t="array" ref="AH1568">IF( $X1568, "", IF( INDEX(韻母資料表, AD1568, $AH$5) = "入聲", TRUE, FALSE) )</f>
        <v>#REF!</v>
      </c>
      <c r="AI1568" s="302" t="e">
        <f t="shared" si="623"/>
        <v>#REF!</v>
      </c>
      <c r="AJ1568" s="302" t="e">
        <f t="shared" si="628"/>
        <v>#REF!</v>
      </c>
      <c r="AK1568" s="362" t="e">
        <f t="array" ref="AK1568">IF( $X1568, "", INDEX(韻母資料表, $AD1568, $AK$5))</f>
        <v>#REF!</v>
      </c>
      <c r="AL1568" s="362" t="e">
        <f t="array" ref="AL1568">IF($X1568, "", INDEX(白話字韻母八聲調資料表, $AE1568, $AJ1568))</f>
        <v>#REF!</v>
      </c>
      <c r="AM1568" s="298"/>
      <c r="AN1568" s="362" t="e" cm="1">
        <f t="array" ref="AN1568">IF($W1568, "", INDEX(聲母資料表, $AA1568, AN$5))</f>
        <v>#REF!</v>
      </c>
      <c r="AO1568" s="367" t="e" cm="1">
        <f t="array" ref="AO1568">IF($X1568, "", INDEX(韻母資料表, $AD1568, AO$5))</f>
        <v>#REF!</v>
      </c>
      <c r="AP1568" s="362" t="e" cm="1">
        <f t="array" ref="AP1568">IF($X1568, "", INDEX(台羅韻母八聲調資料表, $AE1568, $F1568))</f>
        <v>#REF!</v>
      </c>
      <c r="AQ1568" s="298"/>
      <c r="AR1568" s="302" t="e">
        <f t="array" ref="AR1568">IF($W1568, "", INDEX(聲母資料表, $AA1568, $AR$5))</f>
        <v>#REF!</v>
      </c>
      <c r="AS1568" s="303" t="e">
        <f t="array" ref="AS1568">IF($X1568, "", INDEX(韻母資料表, $AD1568, $AS$5))</f>
        <v>#REF!</v>
      </c>
      <c r="AT1568" s="302" t="e">
        <f t="array" ref="AT1568">IF($X1568, "", INDEX(閩拼韻母八聲調資料表, $AE1568, $AJ1568))</f>
        <v>#REF!</v>
      </c>
      <c r="AV1568" s="301" t="b">
        <f t="shared" si="624"/>
        <v>0</v>
      </c>
      <c r="AW1568" s="301" t="str">
        <f>IF( $AV1568, IFERROR( IF(MATCH( $E1568, 顎音化聲母!$H$9:$H$37, 0), TRUE, FALSE), FALSE), "")</f>
        <v/>
      </c>
      <c r="AX1568" s="301" t="str">
        <f t="array" ref="AX1568">IF( AND($AV1568, $AW1568), INDEX(顎音化聲母資料表, MATCH( $D1568 &amp; $E1568, 顎音化聲母!$L$5:$L$136, 0), 3), "")</f>
        <v/>
      </c>
      <c r="AY1568" s="301" t="e">
        <f t="shared" si="625"/>
        <v>#REF!</v>
      </c>
      <c r="AZ1568" s="362" t="e">
        <f t="array" ref="AZ1568">IF($AY1568="", "", IF( $AX1568&lt;&gt;"", $AX1568,INDEX(聲母資料表, $AY1568, $AZ$5)))</f>
        <v>#REF!</v>
      </c>
      <c r="BA1568" s="362" t="e">
        <f t="array" ref="BA1568">IF($X1568, "", INDEX(方音八音反切資料表, $AE1568, $AJ1568))</f>
        <v>#REF!</v>
      </c>
    </row>
    <row r="1569" spans="2:53">
      <c r="B1569" s="307">
        <f t="shared" si="606"/>
        <v>1562</v>
      </c>
      <c r="C1569" s="404" t="e">
        <f>MID(#REF!, B1569, 1)</f>
        <v>#REF!</v>
      </c>
      <c r="D1569" s="312"/>
      <c r="E1569" s="312"/>
      <c r="F1569" s="296"/>
      <c r="G1569" s="418" t="e">
        <f t="shared" si="607"/>
        <v>#REF!</v>
      </c>
      <c r="H1569" s="269" t="e" cm="1">
        <f t="array" ref="H1569">IF( OR($U1569, NOT($V1569), $X1569), "",  $AF1569 &amp; INDEX(中文數值資料表, $AJ1569, 2) &amp; $AC1569)</f>
        <v>#REF!</v>
      </c>
      <c r="I1569" s="332" t="e">
        <f t="shared" si="608"/>
        <v>#REF!</v>
      </c>
      <c r="J1569" s="333" t="e">
        <f t="shared" si="609"/>
        <v>#REF!</v>
      </c>
      <c r="K1569" s="334" t="e">
        <f t="shared" si="610"/>
        <v>#REF!</v>
      </c>
      <c r="L1569" s="335" t="e">
        <f t="shared" si="611"/>
        <v>#REF!</v>
      </c>
      <c r="M1569" s="270" t="e">
        <f t="shared" ca="1" si="612"/>
        <v>#REF!</v>
      </c>
      <c r="N1569" s="270" t="e">
        <f t="shared" ca="1" si="613"/>
        <v>#REF!</v>
      </c>
      <c r="O1569" s="270" t="e">
        <f t="shared" ca="1" si="614"/>
        <v>#REF!</v>
      </c>
      <c r="P1569" s="270" t="e">
        <f t="shared" ca="1" si="629"/>
        <v>#REF!</v>
      </c>
      <c r="Q1569" s="270" t="e">
        <f t="shared" ca="1" si="629"/>
        <v>#REF!</v>
      </c>
      <c r="R1569" s="271" t="e">
        <f t="shared" ca="1" si="615"/>
        <v>#REF!</v>
      </c>
      <c r="S1569" s="271" t="e">
        <f t="shared" ca="1" si="616"/>
        <v>#REF!</v>
      </c>
      <c r="T1569" s="244"/>
      <c r="U1569" s="272" t="b">
        <f t="shared" si="617"/>
        <v>0</v>
      </c>
      <c r="V1569" s="272" t="e">
        <f t="shared" si="618"/>
        <v>#REF!</v>
      </c>
      <c r="W1569" s="272" t="e">
        <f t="shared" si="626"/>
        <v>#REF!</v>
      </c>
      <c r="X1569" s="272" t="e">
        <f t="shared" si="619"/>
        <v>#REF!</v>
      </c>
      <c r="Y1569" s="272" t="e">
        <f t="shared" si="620"/>
        <v>#REF!</v>
      </c>
      <c r="Z1569" s="298"/>
      <c r="AA1569" s="305" t="e">
        <f t="shared" si="621"/>
        <v>#REF!</v>
      </c>
      <c r="AB1569" s="301" t="e" cm="1">
        <f t="array" ref="AB1569">IF( $AA1569="", "", INDEX(聲母資料表, $AA1569, AB$5))</f>
        <v>#REF!</v>
      </c>
      <c r="AC1569" s="301" t="e" cm="1">
        <f t="array" ref="AC1569">IF( $AA1569="", "", INDEX(聲母資料表, $AA1569, AC$5))</f>
        <v>#REF!</v>
      </c>
      <c r="AD1569" s="305" t="e">
        <f t="shared" si="622"/>
        <v>#REF!</v>
      </c>
      <c r="AE1569" s="301" t="e" cm="1">
        <f t="array" ref="AE1569">IF( $X1569, "", INDEX(韻母資料表, AD1569, AE$5))</f>
        <v>#REF!</v>
      </c>
      <c r="AF1569" s="301" t="e" cm="1">
        <f t="array" ref="AF1569">IF( $X1569, "", INDEX(韻母資料表, AE1569, AF$5))</f>
        <v>#REF!</v>
      </c>
      <c r="AG1569" s="298"/>
      <c r="AH1569" s="301" t="e">
        <f t="array" ref="AH1569">IF( $X1569, "", IF( INDEX(韻母資料表, AD1569, $AH$5) = "入聲", TRUE, FALSE) )</f>
        <v>#REF!</v>
      </c>
      <c r="AI1569" s="302" t="e">
        <f t="shared" si="623"/>
        <v>#REF!</v>
      </c>
      <c r="AJ1569" s="302" t="e">
        <f t="shared" si="628"/>
        <v>#REF!</v>
      </c>
      <c r="AK1569" s="362" t="e">
        <f t="array" ref="AK1569">IF( $X1569, "", INDEX(韻母資料表, $AD1569, $AK$5))</f>
        <v>#REF!</v>
      </c>
      <c r="AL1569" s="362" t="e">
        <f t="array" ref="AL1569">IF($X1569, "", INDEX(白話字韻母八聲調資料表, $AE1569, $AJ1569))</f>
        <v>#REF!</v>
      </c>
      <c r="AM1569" s="298"/>
      <c r="AN1569" s="362" t="e" cm="1">
        <f t="array" ref="AN1569">IF($W1569, "", INDEX(聲母資料表, $AA1569, AN$5))</f>
        <v>#REF!</v>
      </c>
      <c r="AO1569" s="367" t="e" cm="1">
        <f t="array" ref="AO1569">IF($X1569, "", INDEX(韻母資料表, $AD1569, AO$5))</f>
        <v>#REF!</v>
      </c>
      <c r="AP1569" s="362" t="e" cm="1">
        <f t="array" ref="AP1569">IF($X1569, "", INDEX(台羅韻母八聲調資料表, $AE1569, $F1569))</f>
        <v>#REF!</v>
      </c>
      <c r="AQ1569" s="298"/>
      <c r="AR1569" s="302" t="e">
        <f t="array" ref="AR1569">IF($W1569, "", INDEX(聲母資料表, $AA1569, $AR$5))</f>
        <v>#REF!</v>
      </c>
      <c r="AS1569" s="303" t="e">
        <f t="array" ref="AS1569">IF($X1569, "", INDEX(韻母資料表, $AD1569, $AS$5))</f>
        <v>#REF!</v>
      </c>
      <c r="AT1569" s="302" t="e">
        <f t="array" ref="AT1569">IF($X1569, "", INDEX(閩拼韻母八聲調資料表, $AE1569, $AJ1569))</f>
        <v>#REF!</v>
      </c>
      <c r="AV1569" s="301" t="b">
        <f t="shared" si="624"/>
        <v>0</v>
      </c>
      <c r="AW1569" s="301" t="str">
        <f>IF( $AV1569, IFERROR( IF(MATCH( $E1569, 顎音化聲母!$H$9:$H$37, 0), TRUE, FALSE), FALSE), "")</f>
        <v/>
      </c>
      <c r="AX1569" s="301" t="str">
        <f t="array" ref="AX1569">IF( AND($AV1569, $AW1569), INDEX(顎音化聲母資料表, MATCH( $D1569 &amp; $E1569, 顎音化聲母!$L$5:$L$136, 0), 3), "")</f>
        <v/>
      </c>
      <c r="AY1569" s="301" t="e">
        <f t="shared" si="625"/>
        <v>#REF!</v>
      </c>
      <c r="AZ1569" s="362" t="e">
        <f t="array" ref="AZ1569">IF($AY1569="", "", IF( $AX1569&lt;&gt;"", $AX1569,INDEX(聲母資料表, $AY1569, $AZ$5)))</f>
        <v>#REF!</v>
      </c>
      <c r="BA1569" s="362" t="e">
        <f t="array" ref="BA1569">IF($X1569, "", INDEX(方音八音反切資料表, $AE1569, $AJ1569))</f>
        <v>#REF!</v>
      </c>
    </row>
    <row r="1570" spans="2:53">
      <c r="B1570" s="307">
        <f t="shared" si="606"/>
        <v>1563</v>
      </c>
      <c r="C1570" s="404" t="e">
        <f>MID(#REF!, B1570, 1)</f>
        <v>#REF!</v>
      </c>
      <c r="D1570" s="312"/>
      <c r="E1570" s="312"/>
      <c r="F1570" s="296"/>
      <c r="G1570" s="418" t="e">
        <f t="shared" si="607"/>
        <v>#REF!</v>
      </c>
      <c r="H1570" s="269" t="e" cm="1">
        <f t="array" ref="H1570">IF( OR($U1570, NOT($V1570), $X1570), "",  $AF1570 &amp; INDEX(中文數值資料表, $AJ1570, 2) &amp; $AC1570)</f>
        <v>#REF!</v>
      </c>
      <c r="I1570" s="332" t="e">
        <f t="shared" si="608"/>
        <v>#REF!</v>
      </c>
      <c r="J1570" s="333" t="e">
        <f t="shared" si="609"/>
        <v>#REF!</v>
      </c>
      <c r="K1570" s="334" t="e">
        <f t="shared" si="610"/>
        <v>#REF!</v>
      </c>
      <c r="L1570" s="335" t="e">
        <f t="shared" si="611"/>
        <v>#REF!</v>
      </c>
      <c r="M1570" s="270" t="e">
        <f t="shared" ca="1" si="612"/>
        <v>#REF!</v>
      </c>
      <c r="N1570" s="270" t="e">
        <f t="shared" ca="1" si="613"/>
        <v>#REF!</v>
      </c>
      <c r="O1570" s="270" t="e">
        <f t="shared" ca="1" si="614"/>
        <v>#REF!</v>
      </c>
      <c r="P1570" s="270" t="e">
        <f t="shared" ca="1" si="629"/>
        <v>#REF!</v>
      </c>
      <c r="Q1570" s="270" t="e">
        <f t="shared" ca="1" si="629"/>
        <v>#REF!</v>
      </c>
      <c r="R1570" s="271" t="e">
        <f t="shared" ca="1" si="615"/>
        <v>#REF!</v>
      </c>
      <c r="S1570" s="271" t="e">
        <f t="shared" ca="1" si="616"/>
        <v>#REF!</v>
      </c>
      <c r="T1570" s="244"/>
      <c r="U1570" s="272" t="b">
        <f t="shared" si="617"/>
        <v>0</v>
      </c>
      <c r="V1570" s="272" t="e">
        <f t="shared" si="618"/>
        <v>#REF!</v>
      </c>
      <c r="W1570" s="272" t="e">
        <f t="shared" si="626"/>
        <v>#REF!</v>
      </c>
      <c r="X1570" s="272" t="e">
        <f t="shared" si="619"/>
        <v>#REF!</v>
      </c>
      <c r="Y1570" s="272" t="e">
        <f t="shared" si="620"/>
        <v>#REF!</v>
      </c>
      <c r="Z1570" s="298"/>
      <c r="AA1570" s="305" t="e">
        <f t="shared" si="621"/>
        <v>#REF!</v>
      </c>
      <c r="AB1570" s="301" t="e" cm="1">
        <f t="array" ref="AB1570">IF( $AA1570="", "", INDEX(聲母資料表, $AA1570, AB$5))</f>
        <v>#REF!</v>
      </c>
      <c r="AC1570" s="301" t="e" cm="1">
        <f t="array" ref="AC1570">IF( $AA1570="", "", INDEX(聲母資料表, $AA1570, AC$5))</f>
        <v>#REF!</v>
      </c>
      <c r="AD1570" s="305" t="e">
        <f t="shared" si="622"/>
        <v>#REF!</v>
      </c>
      <c r="AE1570" s="301" t="e" cm="1">
        <f t="array" ref="AE1570">IF( $X1570, "", INDEX(韻母資料表, AD1570, AE$5))</f>
        <v>#REF!</v>
      </c>
      <c r="AF1570" s="301" t="e" cm="1">
        <f t="array" ref="AF1570">IF( $X1570, "", INDEX(韻母資料表, AE1570, AF$5))</f>
        <v>#REF!</v>
      </c>
      <c r="AG1570" s="298"/>
      <c r="AH1570" s="301" t="e">
        <f t="array" ref="AH1570">IF( $X1570, "", IF( INDEX(韻母資料表, AD1570, $AH$5) = "入聲", TRUE, FALSE) )</f>
        <v>#REF!</v>
      </c>
      <c r="AI1570" s="302" t="e">
        <f t="shared" si="623"/>
        <v>#REF!</v>
      </c>
      <c r="AJ1570" s="302" t="e">
        <f t="shared" si="628"/>
        <v>#REF!</v>
      </c>
      <c r="AK1570" s="362" t="e">
        <f t="array" ref="AK1570">IF( $X1570, "", INDEX(韻母資料表, $AD1570, $AK$5))</f>
        <v>#REF!</v>
      </c>
      <c r="AL1570" s="362" t="e">
        <f t="array" ref="AL1570">IF($X1570, "", INDEX(白話字韻母八聲調資料表, $AE1570, $AJ1570))</f>
        <v>#REF!</v>
      </c>
      <c r="AM1570" s="298"/>
      <c r="AN1570" s="362" t="e" cm="1">
        <f t="array" ref="AN1570">IF($W1570, "", INDEX(聲母資料表, $AA1570, AN$5))</f>
        <v>#REF!</v>
      </c>
      <c r="AO1570" s="367" t="e" cm="1">
        <f t="array" ref="AO1570">IF($X1570, "", INDEX(韻母資料表, $AD1570, AO$5))</f>
        <v>#REF!</v>
      </c>
      <c r="AP1570" s="362" t="e" cm="1">
        <f t="array" ref="AP1570">IF($X1570, "", INDEX(台羅韻母八聲調資料表, $AE1570, $F1570))</f>
        <v>#REF!</v>
      </c>
      <c r="AQ1570" s="298"/>
      <c r="AR1570" s="302" t="e">
        <f t="array" ref="AR1570">IF($W1570, "", INDEX(聲母資料表, $AA1570, $AR$5))</f>
        <v>#REF!</v>
      </c>
      <c r="AS1570" s="303" t="e">
        <f t="array" ref="AS1570">IF($X1570, "", INDEX(韻母資料表, $AD1570, $AS$5))</f>
        <v>#REF!</v>
      </c>
      <c r="AT1570" s="302" t="e">
        <f t="array" ref="AT1570">IF($X1570, "", INDEX(閩拼韻母八聲調資料表, $AE1570, $AJ1570))</f>
        <v>#REF!</v>
      </c>
      <c r="AV1570" s="301" t="b">
        <f t="shared" si="624"/>
        <v>0</v>
      </c>
      <c r="AW1570" s="301" t="str">
        <f>IF( $AV1570, IFERROR( IF(MATCH( $E1570, 顎音化聲母!$H$9:$H$37, 0), TRUE, FALSE), FALSE), "")</f>
        <v/>
      </c>
      <c r="AX1570" s="301" t="str">
        <f t="array" ref="AX1570">IF( AND($AV1570, $AW1570), INDEX(顎音化聲母資料表, MATCH( $D1570 &amp; $E1570, 顎音化聲母!$L$5:$L$136, 0), 3), "")</f>
        <v/>
      </c>
      <c r="AY1570" s="301" t="e">
        <f t="shared" si="625"/>
        <v>#REF!</v>
      </c>
      <c r="AZ1570" s="362" t="e">
        <f t="array" ref="AZ1570">IF($AY1570="", "", IF( $AX1570&lt;&gt;"", $AX1570,INDEX(聲母資料表, $AY1570, $AZ$5)))</f>
        <v>#REF!</v>
      </c>
      <c r="BA1570" s="362" t="e">
        <f t="array" ref="BA1570">IF($X1570, "", INDEX(方音八音反切資料表, $AE1570, $AJ1570))</f>
        <v>#REF!</v>
      </c>
    </row>
    <row r="1571" spans="2:53">
      <c r="B1571" s="307">
        <f t="shared" si="606"/>
        <v>1564</v>
      </c>
      <c r="C1571" s="404" t="e">
        <f>MID(#REF!, B1571, 1)</f>
        <v>#REF!</v>
      </c>
      <c r="D1571" s="312"/>
      <c r="E1571" s="312"/>
      <c r="F1571" s="296"/>
      <c r="G1571" s="418" t="e">
        <f t="shared" si="607"/>
        <v>#REF!</v>
      </c>
      <c r="H1571" s="269" t="e" cm="1">
        <f t="array" ref="H1571">IF( OR($U1571, NOT($V1571), $X1571), "",  $AF1571 &amp; INDEX(中文數值資料表, $AJ1571, 2) &amp; $AC1571)</f>
        <v>#REF!</v>
      </c>
      <c r="I1571" s="332" t="e">
        <f t="shared" si="608"/>
        <v>#REF!</v>
      </c>
      <c r="J1571" s="333" t="e">
        <f t="shared" si="609"/>
        <v>#REF!</v>
      </c>
      <c r="K1571" s="334" t="e">
        <f t="shared" si="610"/>
        <v>#REF!</v>
      </c>
      <c r="L1571" s="335" t="e">
        <f t="shared" si="611"/>
        <v>#REF!</v>
      </c>
      <c r="M1571" s="270" t="e">
        <f t="shared" ca="1" si="612"/>
        <v>#REF!</v>
      </c>
      <c r="N1571" s="270" t="e">
        <f t="shared" ca="1" si="613"/>
        <v>#REF!</v>
      </c>
      <c r="O1571" s="270" t="e">
        <f t="shared" ca="1" si="614"/>
        <v>#REF!</v>
      </c>
      <c r="P1571" s="270" t="e">
        <f t="shared" ca="1" si="629"/>
        <v>#REF!</v>
      </c>
      <c r="Q1571" s="270" t="e">
        <f t="shared" ca="1" si="629"/>
        <v>#REF!</v>
      </c>
      <c r="R1571" s="271" t="e">
        <f t="shared" ca="1" si="615"/>
        <v>#REF!</v>
      </c>
      <c r="S1571" s="271" t="e">
        <f t="shared" ca="1" si="616"/>
        <v>#REF!</v>
      </c>
      <c r="T1571" s="244"/>
      <c r="U1571" s="272" t="b">
        <f t="shared" si="617"/>
        <v>0</v>
      </c>
      <c r="V1571" s="272" t="e">
        <f t="shared" si="618"/>
        <v>#REF!</v>
      </c>
      <c r="W1571" s="272" t="e">
        <f t="shared" si="626"/>
        <v>#REF!</v>
      </c>
      <c r="X1571" s="272" t="e">
        <f t="shared" si="619"/>
        <v>#REF!</v>
      </c>
      <c r="Y1571" s="272" t="e">
        <f t="shared" si="620"/>
        <v>#REF!</v>
      </c>
      <c r="Z1571" s="298"/>
      <c r="AA1571" s="305" t="e">
        <f t="shared" si="621"/>
        <v>#REF!</v>
      </c>
      <c r="AB1571" s="301" t="e" cm="1">
        <f t="array" ref="AB1571">IF( $AA1571="", "", INDEX(聲母資料表, $AA1571, AB$5))</f>
        <v>#REF!</v>
      </c>
      <c r="AC1571" s="301" t="e" cm="1">
        <f t="array" ref="AC1571">IF( $AA1571="", "", INDEX(聲母資料表, $AA1571, AC$5))</f>
        <v>#REF!</v>
      </c>
      <c r="AD1571" s="305" t="e">
        <f t="shared" si="622"/>
        <v>#REF!</v>
      </c>
      <c r="AE1571" s="301" t="e" cm="1">
        <f t="array" ref="AE1571">IF( $X1571, "", INDEX(韻母資料表, AD1571, AE$5))</f>
        <v>#REF!</v>
      </c>
      <c r="AF1571" s="301" t="e" cm="1">
        <f t="array" ref="AF1571">IF( $X1571, "", INDEX(韻母資料表, AE1571, AF$5))</f>
        <v>#REF!</v>
      </c>
      <c r="AG1571" s="298"/>
      <c r="AH1571" s="301" t="e">
        <f t="array" ref="AH1571">IF( $X1571, "", IF( INDEX(韻母資料表, AD1571, $AH$5) = "入聲", TRUE, FALSE) )</f>
        <v>#REF!</v>
      </c>
      <c r="AI1571" s="302" t="e">
        <f t="shared" si="623"/>
        <v>#REF!</v>
      </c>
      <c r="AJ1571" s="302" t="e">
        <f t="shared" si="628"/>
        <v>#REF!</v>
      </c>
      <c r="AK1571" s="362" t="e">
        <f t="array" ref="AK1571">IF( $X1571, "", INDEX(韻母資料表, $AD1571, $AK$5))</f>
        <v>#REF!</v>
      </c>
      <c r="AL1571" s="362" t="e">
        <f t="array" ref="AL1571">IF($X1571, "", INDEX(白話字韻母八聲調資料表, $AE1571, $AJ1571))</f>
        <v>#REF!</v>
      </c>
      <c r="AM1571" s="298"/>
      <c r="AN1571" s="362" t="e" cm="1">
        <f t="array" ref="AN1571">IF($W1571, "", INDEX(聲母資料表, $AA1571, AN$5))</f>
        <v>#REF!</v>
      </c>
      <c r="AO1571" s="367" t="e" cm="1">
        <f t="array" ref="AO1571">IF($X1571, "", INDEX(韻母資料表, $AD1571, AO$5))</f>
        <v>#REF!</v>
      </c>
      <c r="AP1571" s="362" t="e" cm="1">
        <f t="array" ref="AP1571">IF($X1571, "", INDEX(台羅韻母八聲調資料表, $AE1571, $F1571))</f>
        <v>#REF!</v>
      </c>
      <c r="AQ1571" s="298"/>
      <c r="AR1571" s="302" t="e">
        <f t="array" ref="AR1571">IF($W1571, "", INDEX(聲母資料表, $AA1571, $AR$5))</f>
        <v>#REF!</v>
      </c>
      <c r="AS1571" s="303" t="e">
        <f t="array" ref="AS1571">IF($X1571, "", INDEX(韻母資料表, $AD1571, $AS$5))</f>
        <v>#REF!</v>
      </c>
      <c r="AT1571" s="302" t="e">
        <f t="array" ref="AT1571">IF($X1571, "", INDEX(閩拼韻母八聲調資料表, $AE1571, $AJ1571))</f>
        <v>#REF!</v>
      </c>
      <c r="AV1571" s="301" t="b">
        <f t="shared" si="624"/>
        <v>0</v>
      </c>
      <c r="AW1571" s="301" t="str">
        <f>IF( $AV1571, IFERROR( IF(MATCH( $E1571, 顎音化聲母!$H$9:$H$37, 0), TRUE, FALSE), FALSE), "")</f>
        <v/>
      </c>
      <c r="AX1571" s="301" t="str">
        <f t="array" ref="AX1571">IF( AND($AV1571, $AW1571), INDEX(顎音化聲母資料表, MATCH( $D1571 &amp; $E1571, 顎音化聲母!$L$5:$L$136, 0), 3), "")</f>
        <v/>
      </c>
      <c r="AY1571" s="301" t="e">
        <f t="shared" si="625"/>
        <v>#REF!</v>
      </c>
      <c r="AZ1571" s="362" t="e">
        <f t="array" ref="AZ1571">IF($AY1571="", "", IF( $AX1571&lt;&gt;"", $AX1571,INDEX(聲母資料表, $AY1571, $AZ$5)))</f>
        <v>#REF!</v>
      </c>
      <c r="BA1571" s="362" t="e">
        <f t="array" ref="BA1571">IF($X1571, "", INDEX(方音八音反切資料表, $AE1571, $AJ1571))</f>
        <v>#REF!</v>
      </c>
    </row>
    <row r="1572" spans="2:53">
      <c r="B1572" s="307">
        <f t="shared" si="606"/>
        <v>1565</v>
      </c>
      <c r="C1572" s="404" t="e">
        <f>MID(#REF!, B1572, 1)</f>
        <v>#REF!</v>
      </c>
      <c r="D1572" s="312"/>
      <c r="E1572" s="312"/>
      <c r="F1572" s="296"/>
      <c r="G1572" s="418" t="e">
        <f t="shared" si="607"/>
        <v>#REF!</v>
      </c>
      <c r="H1572" s="269" t="e" cm="1">
        <f t="array" ref="H1572">IF( OR($U1572, NOT($V1572), $X1572), "",  $AF1572 &amp; INDEX(中文數值資料表, $AJ1572, 2) &amp; $AC1572)</f>
        <v>#REF!</v>
      </c>
      <c r="I1572" s="332" t="e">
        <f t="shared" si="608"/>
        <v>#REF!</v>
      </c>
      <c r="J1572" s="333" t="e">
        <f t="shared" si="609"/>
        <v>#REF!</v>
      </c>
      <c r="K1572" s="334" t="e">
        <f t="shared" si="610"/>
        <v>#REF!</v>
      </c>
      <c r="L1572" s="335" t="e">
        <f t="shared" si="611"/>
        <v>#REF!</v>
      </c>
      <c r="M1572" s="270" t="e">
        <f t="shared" ca="1" si="612"/>
        <v>#REF!</v>
      </c>
      <c r="N1572" s="270" t="e">
        <f t="shared" ca="1" si="613"/>
        <v>#REF!</v>
      </c>
      <c r="O1572" s="270" t="e">
        <f t="shared" ca="1" si="614"/>
        <v>#REF!</v>
      </c>
      <c r="P1572" s="270" t="e">
        <f t="shared" ca="1" si="629"/>
        <v>#REF!</v>
      </c>
      <c r="Q1572" s="270" t="e">
        <f t="shared" ca="1" si="629"/>
        <v>#REF!</v>
      </c>
      <c r="R1572" s="271" t="e">
        <f t="shared" ca="1" si="615"/>
        <v>#REF!</v>
      </c>
      <c r="S1572" s="271" t="e">
        <f t="shared" ca="1" si="616"/>
        <v>#REF!</v>
      </c>
      <c r="T1572" s="244"/>
      <c r="U1572" s="272" t="b">
        <f t="shared" si="617"/>
        <v>0</v>
      </c>
      <c r="V1572" s="272" t="e">
        <f t="shared" si="618"/>
        <v>#REF!</v>
      </c>
      <c r="W1572" s="272" t="e">
        <f t="shared" si="626"/>
        <v>#REF!</v>
      </c>
      <c r="X1572" s="272" t="e">
        <f t="shared" si="619"/>
        <v>#REF!</v>
      </c>
      <c r="Y1572" s="272" t="e">
        <f t="shared" si="620"/>
        <v>#REF!</v>
      </c>
      <c r="Z1572" s="298"/>
      <c r="AA1572" s="305" t="e">
        <f t="shared" si="621"/>
        <v>#REF!</v>
      </c>
      <c r="AB1572" s="301" t="e" cm="1">
        <f t="array" ref="AB1572">IF( $AA1572="", "", INDEX(聲母資料表, $AA1572, AB$5))</f>
        <v>#REF!</v>
      </c>
      <c r="AC1572" s="301" t="e" cm="1">
        <f t="array" ref="AC1572">IF( $AA1572="", "", INDEX(聲母資料表, $AA1572, AC$5))</f>
        <v>#REF!</v>
      </c>
      <c r="AD1572" s="305" t="e">
        <f t="shared" si="622"/>
        <v>#REF!</v>
      </c>
      <c r="AE1572" s="301" t="e" cm="1">
        <f t="array" ref="AE1572">IF( $X1572, "", INDEX(韻母資料表, AD1572, AE$5))</f>
        <v>#REF!</v>
      </c>
      <c r="AF1572" s="301" t="e" cm="1">
        <f t="array" ref="AF1572">IF( $X1572, "", INDEX(韻母資料表, AE1572, AF$5))</f>
        <v>#REF!</v>
      </c>
      <c r="AG1572" s="298"/>
      <c r="AH1572" s="301" t="e">
        <f t="array" ref="AH1572">IF( $X1572, "", IF( INDEX(韻母資料表, AD1572, $AH$5) = "入聲", TRUE, FALSE) )</f>
        <v>#REF!</v>
      </c>
      <c r="AI1572" s="302" t="e">
        <f t="shared" si="623"/>
        <v>#REF!</v>
      </c>
      <c r="AJ1572" s="302" t="e">
        <f t="shared" si="628"/>
        <v>#REF!</v>
      </c>
      <c r="AK1572" s="362" t="e">
        <f t="array" ref="AK1572">IF( $X1572, "", INDEX(韻母資料表, $AD1572, $AK$5))</f>
        <v>#REF!</v>
      </c>
      <c r="AL1572" s="362" t="e">
        <f t="array" ref="AL1572">IF($X1572, "", INDEX(白話字韻母八聲調資料表, $AE1572, $AJ1572))</f>
        <v>#REF!</v>
      </c>
      <c r="AM1572" s="298"/>
      <c r="AN1572" s="362" t="e" cm="1">
        <f t="array" ref="AN1572">IF($W1572, "", INDEX(聲母資料表, $AA1572, AN$5))</f>
        <v>#REF!</v>
      </c>
      <c r="AO1572" s="367" t="e" cm="1">
        <f t="array" ref="AO1572">IF($X1572, "", INDEX(韻母資料表, $AD1572, AO$5))</f>
        <v>#REF!</v>
      </c>
      <c r="AP1572" s="362" t="e" cm="1">
        <f t="array" ref="AP1572">IF($X1572, "", INDEX(台羅韻母八聲調資料表, $AE1572, $F1572))</f>
        <v>#REF!</v>
      </c>
      <c r="AQ1572" s="298"/>
      <c r="AR1572" s="302" t="e">
        <f t="array" ref="AR1572">IF($W1572, "", INDEX(聲母資料表, $AA1572, $AR$5))</f>
        <v>#REF!</v>
      </c>
      <c r="AS1572" s="303" t="e">
        <f t="array" ref="AS1572">IF($X1572, "", INDEX(韻母資料表, $AD1572, $AS$5))</f>
        <v>#REF!</v>
      </c>
      <c r="AT1572" s="302" t="e">
        <f t="array" ref="AT1572">IF($X1572, "", INDEX(閩拼韻母八聲調資料表, $AE1572, $AJ1572))</f>
        <v>#REF!</v>
      </c>
      <c r="AV1572" s="301" t="b">
        <f t="shared" si="624"/>
        <v>0</v>
      </c>
      <c r="AW1572" s="301" t="str">
        <f>IF( $AV1572, IFERROR( IF(MATCH( $E1572, 顎音化聲母!$H$9:$H$37, 0), TRUE, FALSE), FALSE), "")</f>
        <v/>
      </c>
      <c r="AX1572" s="301" t="str">
        <f t="array" ref="AX1572">IF( AND($AV1572, $AW1572), INDEX(顎音化聲母資料表, MATCH( $D1572 &amp; $E1572, 顎音化聲母!$L$5:$L$136, 0), 3), "")</f>
        <v/>
      </c>
      <c r="AY1572" s="301" t="e">
        <f t="shared" si="625"/>
        <v>#REF!</v>
      </c>
      <c r="AZ1572" s="362" t="e">
        <f t="array" ref="AZ1572">IF($AY1572="", "", IF( $AX1572&lt;&gt;"", $AX1572,INDEX(聲母資料表, $AY1572, $AZ$5)))</f>
        <v>#REF!</v>
      </c>
      <c r="BA1572" s="362" t="e">
        <f t="array" ref="BA1572">IF($X1572, "", INDEX(方音八音反切資料表, $AE1572, $AJ1572))</f>
        <v>#REF!</v>
      </c>
    </row>
    <row r="1573" spans="2:53">
      <c r="B1573" s="307">
        <f t="shared" si="606"/>
        <v>1566</v>
      </c>
      <c r="C1573" s="404" t="e">
        <f>MID(#REF!, B1573, 1)</f>
        <v>#REF!</v>
      </c>
      <c r="D1573" s="312"/>
      <c r="E1573" s="312"/>
      <c r="F1573" s="296"/>
      <c r="G1573" s="418" t="e">
        <f t="shared" si="607"/>
        <v>#REF!</v>
      </c>
      <c r="H1573" s="269" t="e" cm="1">
        <f t="array" ref="H1573">IF( OR($U1573, NOT($V1573), $X1573), "",  $AF1573 &amp; INDEX(中文數值資料表, $AJ1573, 2) &amp; $AC1573)</f>
        <v>#REF!</v>
      </c>
      <c r="I1573" s="332" t="e">
        <f t="shared" si="608"/>
        <v>#REF!</v>
      </c>
      <c r="J1573" s="333" t="e">
        <f t="shared" si="609"/>
        <v>#REF!</v>
      </c>
      <c r="K1573" s="334" t="e">
        <f t="shared" si="610"/>
        <v>#REF!</v>
      </c>
      <c r="L1573" s="335" t="e">
        <f t="shared" si="611"/>
        <v>#REF!</v>
      </c>
      <c r="M1573" s="270" t="e">
        <f t="shared" ca="1" si="612"/>
        <v>#REF!</v>
      </c>
      <c r="N1573" s="270" t="e">
        <f t="shared" ca="1" si="613"/>
        <v>#REF!</v>
      </c>
      <c r="O1573" s="270" t="e">
        <f t="shared" ca="1" si="614"/>
        <v>#REF!</v>
      </c>
      <c r="P1573" s="270" t="e">
        <f t="shared" ca="1" si="629"/>
        <v>#REF!</v>
      </c>
      <c r="Q1573" s="270" t="e">
        <f t="shared" ca="1" si="629"/>
        <v>#REF!</v>
      </c>
      <c r="R1573" s="271" t="e">
        <f t="shared" ca="1" si="615"/>
        <v>#REF!</v>
      </c>
      <c r="S1573" s="271" t="e">
        <f t="shared" ca="1" si="616"/>
        <v>#REF!</v>
      </c>
      <c r="T1573" s="244"/>
      <c r="U1573" s="272" t="b">
        <f t="shared" si="617"/>
        <v>0</v>
      </c>
      <c r="V1573" s="272" t="e">
        <f t="shared" si="618"/>
        <v>#REF!</v>
      </c>
      <c r="W1573" s="272" t="e">
        <f t="shared" si="626"/>
        <v>#REF!</v>
      </c>
      <c r="X1573" s="272" t="e">
        <f t="shared" si="619"/>
        <v>#REF!</v>
      </c>
      <c r="Y1573" s="272" t="e">
        <f t="shared" si="620"/>
        <v>#REF!</v>
      </c>
      <c r="Z1573" s="298"/>
      <c r="AA1573" s="305" t="e">
        <f t="shared" si="621"/>
        <v>#REF!</v>
      </c>
      <c r="AB1573" s="301" t="e" cm="1">
        <f t="array" ref="AB1573">IF( $AA1573="", "", INDEX(聲母資料表, $AA1573, AB$5))</f>
        <v>#REF!</v>
      </c>
      <c r="AC1573" s="301" t="e" cm="1">
        <f t="array" ref="AC1573">IF( $AA1573="", "", INDEX(聲母資料表, $AA1573, AC$5))</f>
        <v>#REF!</v>
      </c>
      <c r="AD1573" s="305" t="e">
        <f t="shared" si="622"/>
        <v>#REF!</v>
      </c>
      <c r="AE1573" s="301" t="e" cm="1">
        <f t="array" ref="AE1573">IF( $X1573, "", INDEX(韻母資料表, AD1573, AE$5))</f>
        <v>#REF!</v>
      </c>
      <c r="AF1573" s="301" t="e" cm="1">
        <f t="array" ref="AF1573">IF( $X1573, "", INDEX(韻母資料表, AE1573, AF$5))</f>
        <v>#REF!</v>
      </c>
      <c r="AG1573" s="298"/>
      <c r="AH1573" s="301" t="e">
        <f t="array" ref="AH1573">IF( $X1573, "", IF( INDEX(韻母資料表, AD1573, $AH$5) = "入聲", TRUE, FALSE) )</f>
        <v>#REF!</v>
      </c>
      <c r="AI1573" s="302" t="e">
        <f t="shared" si="623"/>
        <v>#REF!</v>
      </c>
      <c r="AJ1573" s="302" t="e">
        <f t="shared" si="628"/>
        <v>#REF!</v>
      </c>
      <c r="AK1573" s="362" t="e">
        <f t="array" ref="AK1573">IF( $X1573, "", INDEX(韻母資料表, $AD1573, $AK$5))</f>
        <v>#REF!</v>
      </c>
      <c r="AL1573" s="362" t="e">
        <f t="array" ref="AL1573">IF($X1573, "", INDEX(白話字韻母八聲調資料表, $AE1573, $AJ1573))</f>
        <v>#REF!</v>
      </c>
      <c r="AM1573" s="298"/>
      <c r="AN1573" s="362" t="e" cm="1">
        <f t="array" ref="AN1573">IF($W1573, "", INDEX(聲母資料表, $AA1573, AN$5))</f>
        <v>#REF!</v>
      </c>
      <c r="AO1573" s="367" t="e" cm="1">
        <f t="array" ref="AO1573">IF($X1573, "", INDEX(韻母資料表, $AD1573, AO$5))</f>
        <v>#REF!</v>
      </c>
      <c r="AP1573" s="362" t="e" cm="1">
        <f t="array" ref="AP1573">IF($X1573, "", INDEX(台羅韻母八聲調資料表, $AE1573, $F1573))</f>
        <v>#REF!</v>
      </c>
      <c r="AQ1573" s="298"/>
      <c r="AR1573" s="302" t="e">
        <f t="array" ref="AR1573">IF($W1573, "", INDEX(聲母資料表, $AA1573, $AR$5))</f>
        <v>#REF!</v>
      </c>
      <c r="AS1573" s="303" t="e">
        <f t="array" ref="AS1573">IF($X1573, "", INDEX(韻母資料表, $AD1573, $AS$5))</f>
        <v>#REF!</v>
      </c>
      <c r="AT1573" s="302" t="e">
        <f t="array" ref="AT1573">IF($X1573, "", INDEX(閩拼韻母八聲調資料表, $AE1573, $AJ1573))</f>
        <v>#REF!</v>
      </c>
      <c r="AV1573" s="301" t="b">
        <f t="shared" si="624"/>
        <v>0</v>
      </c>
      <c r="AW1573" s="301" t="str">
        <f>IF( $AV1573, IFERROR( IF(MATCH( $E1573, 顎音化聲母!$H$9:$H$37, 0), TRUE, FALSE), FALSE), "")</f>
        <v/>
      </c>
      <c r="AX1573" s="301" t="str">
        <f t="array" ref="AX1573">IF( AND($AV1573, $AW1573), INDEX(顎音化聲母資料表, MATCH( $D1573 &amp; $E1573, 顎音化聲母!$L$5:$L$136, 0), 3), "")</f>
        <v/>
      </c>
      <c r="AY1573" s="301" t="e">
        <f t="shared" si="625"/>
        <v>#REF!</v>
      </c>
      <c r="AZ1573" s="362" t="e">
        <f t="array" ref="AZ1573">IF($AY1573="", "", IF( $AX1573&lt;&gt;"", $AX1573,INDEX(聲母資料表, $AY1573, $AZ$5)))</f>
        <v>#REF!</v>
      </c>
      <c r="BA1573" s="362" t="e">
        <f t="array" ref="BA1573">IF($X1573, "", INDEX(方音八音反切資料表, $AE1573, $AJ1573))</f>
        <v>#REF!</v>
      </c>
    </row>
    <row r="1574" spans="2:53">
      <c r="B1574" s="307">
        <f t="shared" si="606"/>
        <v>1567</v>
      </c>
      <c r="C1574" s="404" t="e">
        <f>MID(#REF!, B1574, 1)</f>
        <v>#REF!</v>
      </c>
      <c r="D1574" s="312"/>
      <c r="E1574" s="312"/>
      <c r="F1574" s="296"/>
      <c r="G1574" s="418" t="e">
        <f t="shared" si="607"/>
        <v>#REF!</v>
      </c>
      <c r="H1574" s="269" t="e" cm="1">
        <f t="array" ref="H1574">IF( OR($U1574, NOT($V1574), $X1574), "",  $AF1574 &amp; INDEX(中文數值資料表, $AJ1574, 2) &amp; $AC1574)</f>
        <v>#REF!</v>
      </c>
      <c r="I1574" s="332" t="e">
        <f t="shared" si="608"/>
        <v>#REF!</v>
      </c>
      <c r="J1574" s="333" t="e">
        <f t="shared" si="609"/>
        <v>#REF!</v>
      </c>
      <c r="K1574" s="334" t="e">
        <f t="shared" si="610"/>
        <v>#REF!</v>
      </c>
      <c r="L1574" s="335" t="e">
        <f t="shared" si="611"/>
        <v>#REF!</v>
      </c>
      <c r="M1574" s="270" t="e">
        <f t="shared" ca="1" si="612"/>
        <v>#REF!</v>
      </c>
      <c r="N1574" s="270" t="e">
        <f t="shared" ca="1" si="613"/>
        <v>#REF!</v>
      </c>
      <c r="O1574" s="270" t="e">
        <f t="shared" ca="1" si="614"/>
        <v>#REF!</v>
      </c>
      <c r="P1574" s="270" t="e">
        <f t="shared" ca="1" si="629"/>
        <v>#REF!</v>
      </c>
      <c r="Q1574" s="270" t="e">
        <f t="shared" ca="1" si="629"/>
        <v>#REF!</v>
      </c>
      <c r="R1574" s="271" t="e">
        <f t="shared" ca="1" si="615"/>
        <v>#REF!</v>
      </c>
      <c r="S1574" s="271" t="e">
        <f t="shared" ca="1" si="616"/>
        <v>#REF!</v>
      </c>
      <c r="T1574" s="244"/>
      <c r="U1574" s="272" t="b">
        <f t="shared" si="617"/>
        <v>0</v>
      </c>
      <c r="V1574" s="272" t="e">
        <f t="shared" si="618"/>
        <v>#REF!</v>
      </c>
      <c r="W1574" s="272" t="e">
        <f t="shared" si="626"/>
        <v>#REF!</v>
      </c>
      <c r="X1574" s="272" t="e">
        <f t="shared" si="619"/>
        <v>#REF!</v>
      </c>
      <c r="Y1574" s="272" t="e">
        <f t="shared" si="620"/>
        <v>#REF!</v>
      </c>
      <c r="Z1574" s="298"/>
      <c r="AA1574" s="305" t="e">
        <f t="shared" si="621"/>
        <v>#REF!</v>
      </c>
      <c r="AB1574" s="301" t="e" cm="1">
        <f t="array" ref="AB1574">IF( $AA1574="", "", INDEX(聲母資料表, $AA1574, AB$5))</f>
        <v>#REF!</v>
      </c>
      <c r="AC1574" s="301" t="e" cm="1">
        <f t="array" ref="AC1574">IF( $AA1574="", "", INDEX(聲母資料表, $AA1574, AC$5))</f>
        <v>#REF!</v>
      </c>
      <c r="AD1574" s="305" t="e">
        <f t="shared" si="622"/>
        <v>#REF!</v>
      </c>
      <c r="AE1574" s="301" t="e" cm="1">
        <f t="array" ref="AE1574">IF( $X1574, "", INDEX(韻母資料表, AD1574, AE$5))</f>
        <v>#REF!</v>
      </c>
      <c r="AF1574" s="301" t="e" cm="1">
        <f t="array" ref="AF1574">IF( $X1574, "", INDEX(韻母資料表, AE1574, AF$5))</f>
        <v>#REF!</v>
      </c>
      <c r="AG1574" s="298"/>
      <c r="AH1574" s="301" t="e">
        <f t="array" ref="AH1574">IF( $X1574, "", IF( INDEX(韻母資料表, AD1574, $AH$5) = "入聲", TRUE, FALSE) )</f>
        <v>#REF!</v>
      </c>
      <c r="AI1574" s="302" t="e">
        <f t="shared" si="623"/>
        <v>#REF!</v>
      </c>
      <c r="AJ1574" s="302" t="e">
        <f t="shared" si="628"/>
        <v>#REF!</v>
      </c>
      <c r="AK1574" s="362" t="e">
        <f t="array" ref="AK1574">IF( $X1574, "", INDEX(韻母資料表, $AD1574, $AK$5))</f>
        <v>#REF!</v>
      </c>
      <c r="AL1574" s="362" t="e">
        <f t="array" ref="AL1574">IF($X1574, "", INDEX(白話字韻母八聲調資料表, $AE1574, $AJ1574))</f>
        <v>#REF!</v>
      </c>
      <c r="AM1574" s="298"/>
      <c r="AN1574" s="362" t="e" cm="1">
        <f t="array" ref="AN1574">IF($W1574, "", INDEX(聲母資料表, $AA1574, AN$5))</f>
        <v>#REF!</v>
      </c>
      <c r="AO1574" s="367" t="e" cm="1">
        <f t="array" ref="AO1574">IF($X1574, "", INDEX(韻母資料表, $AD1574, AO$5))</f>
        <v>#REF!</v>
      </c>
      <c r="AP1574" s="362" t="e" cm="1">
        <f t="array" ref="AP1574">IF($X1574, "", INDEX(台羅韻母八聲調資料表, $AE1574, $F1574))</f>
        <v>#REF!</v>
      </c>
      <c r="AQ1574" s="298"/>
      <c r="AR1574" s="302" t="e">
        <f t="array" ref="AR1574">IF($W1574, "", INDEX(聲母資料表, $AA1574, $AR$5))</f>
        <v>#REF!</v>
      </c>
      <c r="AS1574" s="303" t="e">
        <f t="array" ref="AS1574">IF($X1574, "", INDEX(韻母資料表, $AD1574, $AS$5))</f>
        <v>#REF!</v>
      </c>
      <c r="AT1574" s="302" t="e">
        <f t="array" ref="AT1574">IF($X1574, "", INDEX(閩拼韻母八聲調資料表, $AE1574, $AJ1574))</f>
        <v>#REF!</v>
      </c>
      <c r="AV1574" s="301" t="b">
        <f t="shared" si="624"/>
        <v>0</v>
      </c>
      <c r="AW1574" s="301" t="str">
        <f>IF( $AV1574, IFERROR( IF(MATCH( $E1574, 顎音化聲母!$H$9:$H$37, 0), TRUE, FALSE), FALSE), "")</f>
        <v/>
      </c>
      <c r="AX1574" s="301" t="str">
        <f t="array" ref="AX1574">IF( AND($AV1574, $AW1574), INDEX(顎音化聲母資料表, MATCH( $D1574 &amp; $E1574, 顎音化聲母!$L$5:$L$136, 0), 3), "")</f>
        <v/>
      </c>
      <c r="AY1574" s="301" t="e">
        <f t="shared" si="625"/>
        <v>#REF!</v>
      </c>
      <c r="AZ1574" s="362" t="e">
        <f t="array" ref="AZ1574">IF($AY1574="", "", IF( $AX1574&lt;&gt;"", $AX1574,INDEX(聲母資料表, $AY1574, $AZ$5)))</f>
        <v>#REF!</v>
      </c>
      <c r="BA1574" s="362" t="e">
        <f t="array" ref="BA1574">IF($X1574, "", INDEX(方音八音反切資料表, $AE1574, $AJ1574))</f>
        <v>#REF!</v>
      </c>
    </row>
    <row r="1575" spans="2:53">
      <c r="B1575" s="307">
        <f t="shared" si="606"/>
        <v>1568</v>
      </c>
      <c r="C1575" s="404" t="e">
        <f>MID(#REF!, B1575, 1)</f>
        <v>#REF!</v>
      </c>
      <c r="D1575" s="312"/>
      <c r="E1575" s="312"/>
      <c r="F1575" s="296"/>
      <c r="G1575" s="418" t="e">
        <f t="shared" si="607"/>
        <v>#REF!</v>
      </c>
      <c r="H1575" s="269" t="e" cm="1">
        <f t="array" ref="H1575">IF( OR($U1575, NOT($V1575), $X1575), "",  $AF1575 &amp; INDEX(中文數值資料表, $AJ1575, 2) &amp; $AC1575)</f>
        <v>#REF!</v>
      </c>
      <c r="I1575" s="332" t="e">
        <f t="shared" si="608"/>
        <v>#REF!</v>
      </c>
      <c r="J1575" s="333" t="e">
        <f t="shared" si="609"/>
        <v>#REF!</v>
      </c>
      <c r="K1575" s="334" t="e">
        <f t="shared" si="610"/>
        <v>#REF!</v>
      </c>
      <c r="L1575" s="335" t="e">
        <f t="shared" si="611"/>
        <v>#REF!</v>
      </c>
      <c r="M1575" s="270" t="e">
        <f t="shared" ca="1" si="612"/>
        <v>#REF!</v>
      </c>
      <c r="N1575" s="270" t="e">
        <f t="shared" ca="1" si="613"/>
        <v>#REF!</v>
      </c>
      <c r="O1575" s="270" t="e">
        <f t="shared" ca="1" si="614"/>
        <v>#REF!</v>
      </c>
      <c r="P1575" s="270" t="e">
        <f t="shared" ca="1" si="629"/>
        <v>#REF!</v>
      </c>
      <c r="Q1575" s="270" t="e">
        <f t="shared" ca="1" si="629"/>
        <v>#REF!</v>
      </c>
      <c r="R1575" s="271" t="e">
        <f t="shared" ca="1" si="615"/>
        <v>#REF!</v>
      </c>
      <c r="S1575" s="271" t="e">
        <f t="shared" ca="1" si="616"/>
        <v>#REF!</v>
      </c>
      <c r="T1575" s="244"/>
      <c r="U1575" s="272" t="b">
        <f t="shared" si="617"/>
        <v>0</v>
      </c>
      <c r="V1575" s="272" t="e">
        <f t="shared" si="618"/>
        <v>#REF!</v>
      </c>
      <c r="W1575" s="272" t="e">
        <f t="shared" si="626"/>
        <v>#REF!</v>
      </c>
      <c r="X1575" s="272" t="e">
        <f t="shared" si="619"/>
        <v>#REF!</v>
      </c>
      <c r="Y1575" s="272" t="e">
        <f t="shared" si="620"/>
        <v>#REF!</v>
      </c>
      <c r="Z1575" s="298"/>
      <c r="AA1575" s="305" t="e">
        <f t="shared" si="621"/>
        <v>#REF!</v>
      </c>
      <c r="AB1575" s="301" t="e" cm="1">
        <f t="array" ref="AB1575">IF( $AA1575="", "", INDEX(聲母資料表, $AA1575, AB$5))</f>
        <v>#REF!</v>
      </c>
      <c r="AC1575" s="301" t="e" cm="1">
        <f t="array" ref="AC1575">IF( $AA1575="", "", INDEX(聲母資料表, $AA1575, AC$5))</f>
        <v>#REF!</v>
      </c>
      <c r="AD1575" s="305" t="e">
        <f t="shared" si="622"/>
        <v>#REF!</v>
      </c>
      <c r="AE1575" s="301" t="e" cm="1">
        <f t="array" ref="AE1575">IF( $X1575, "", INDEX(韻母資料表, AD1575, AE$5))</f>
        <v>#REF!</v>
      </c>
      <c r="AF1575" s="301" t="e" cm="1">
        <f t="array" ref="AF1575">IF( $X1575, "", INDEX(韻母資料表, AE1575, AF$5))</f>
        <v>#REF!</v>
      </c>
      <c r="AG1575" s="298"/>
      <c r="AH1575" s="301" t="e">
        <f t="array" ref="AH1575">IF( $X1575, "", IF( INDEX(韻母資料表, AD1575, $AH$5) = "入聲", TRUE, FALSE) )</f>
        <v>#REF!</v>
      </c>
      <c r="AI1575" s="302" t="e">
        <f t="shared" si="623"/>
        <v>#REF!</v>
      </c>
      <c r="AJ1575" s="302" t="e">
        <f t="shared" si="628"/>
        <v>#REF!</v>
      </c>
      <c r="AK1575" s="362" t="e">
        <f t="array" ref="AK1575">IF( $X1575, "", INDEX(韻母資料表, $AD1575, $AK$5))</f>
        <v>#REF!</v>
      </c>
      <c r="AL1575" s="362" t="e">
        <f t="array" ref="AL1575">IF($X1575, "", INDEX(白話字韻母八聲調資料表, $AE1575, $AJ1575))</f>
        <v>#REF!</v>
      </c>
      <c r="AM1575" s="298"/>
      <c r="AN1575" s="362" t="e" cm="1">
        <f t="array" ref="AN1575">IF($W1575, "", INDEX(聲母資料表, $AA1575, AN$5))</f>
        <v>#REF!</v>
      </c>
      <c r="AO1575" s="367" t="e" cm="1">
        <f t="array" ref="AO1575">IF($X1575, "", INDEX(韻母資料表, $AD1575, AO$5))</f>
        <v>#REF!</v>
      </c>
      <c r="AP1575" s="362" t="e" cm="1">
        <f t="array" ref="AP1575">IF($X1575, "", INDEX(台羅韻母八聲調資料表, $AE1575, $F1575))</f>
        <v>#REF!</v>
      </c>
      <c r="AQ1575" s="298"/>
      <c r="AR1575" s="302" t="e">
        <f t="array" ref="AR1575">IF($W1575, "", INDEX(聲母資料表, $AA1575, $AR$5))</f>
        <v>#REF!</v>
      </c>
      <c r="AS1575" s="303" t="e">
        <f t="array" ref="AS1575">IF($X1575, "", INDEX(韻母資料表, $AD1575, $AS$5))</f>
        <v>#REF!</v>
      </c>
      <c r="AT1575" s="302" t="e">
        <f t="array" ref="AT1575">IF($X1575, "", INDEX(閩拼韻母八聲調資料表, $AE1575, $AJ1575))</f>
        <v>#REF!</v>
      </c>
      <c r="AV1575" s="301" t="b">
        <f t="shared" si="624"/>
        <v>0</v>
      </c>
      <c r="AW1575" s="301" t="str">
        <f>IF( $AV1575, IFERROR( IF(MATCH( $E1575, 顎音化聲母!$H$9:$H$37, 0), TRUE, FALSE), FALSE), "")</f>
        <v/>
      </c>
      <c r="AX1575" s="301" t="str">
        <f t="array" ref="AX1575">IF( AND($AV1575, $AW1575), INDEX(顎音化聲母資料表, MATCH( $D1575 &amp; $E1575, 顎音化聲母!$L$5:$L$136, 0), 3), "")</f>
        <v/>
      </c>
      <c r="AY1575" s="301" t="e">
        <f t="shared" si="625"/>
        <v>#REF!</v>
      </c>
      <c r="AZ1575" s="362" t="e">
        <f t="array" ref="AZ1575">IF($AY1575="", "", IF( $AX1575&lt;&gt;"", $AX1575,INDEX(聲母資料表, $AY1575, $AZ$5)))</f>
        <v>#REF!</v>
      </c>
      <c r="BA1575" s="362" t="e">
        <f t="array" ref="BA1575">IF($X1575, "", INDEX(方音八音反切資料表, $AE1575, $AJ1575))</f>
        <v>#REF!</v>
      </c>
    </row>
    <row r="1576" spans="2:53">
      <c r="B1576" s="307">
        <f t="shared" si="606"/>
        <v>1569</v>
      </c>
      <c r="C1576" s="404" t="e">
        <f>MID(#REF!, B1576, 1)</f>
        <v>#REF!</v>
      </c>
      <c r="D1576" s="312"/>
      <c r="E1576" s="312"/>
      <c r="F1576" s="296"/>
      <c r="G1576" s="418" t="e">
        <f t="shared" si="607"/>
        <v>#REF!</v>
      </c>
      <c r="H1576" s="269" t="e" cm="1">
        <f t="array" ref="H1576">IF( OR($U1576, NOT($V1576), $X1576), "",  $AF1576 &amp; INDEX(中文數值資料表, $AJ1576, 2) &amp; $AC1576)</f>
        <v>#REF!</v>
      </c>
      <c r="I1576" s="332" t="e">
        <f t="shared" si="608"/>
        <v>#REF!</v>
      </c>
      <c r="J1576" s="333" t="e">
        <f t="shared" si="609"/>
        <v>#REF!</v>
      </c>
      <c r="K1576" s="334" t="e">
        <f t="shared" si="610"/>
        <v>#REF!</v>
      </c>
      <c r="L1576" s="335" t="e">
        <f t="shared" si="611"/>
        <v>#REF!</v>
      </c>
      <c r="M1576" s="270" t="e">
        <f t="shared" ca="1" si="612"/>
        <v>#REF!</v>
      </c>
      <c r="N1576" s="270" t="e">
        <f t="shared" ca="1" si="613"/>
        <v>#REF!</v>
      </c>
      <c r="O1576" s="270" t="e">
        <f t="shared" ca="1" si="614"/>
        <v>#REF!</v>
      </c>
      <c r="P1576" s="270" t="e">
        <f t="shared" ca="1" si="629"/>
        <v>#REF!</v>
      </c>
      <c r="Q1576" s="270" t="e">
        <f t="shared" ca="1" si="629"/>
        <v>#REF!</v>
      </c>
      <c r="R1576" s="271" t="e">
        <f t="shared" ca="1" si="615"/>
        <v>#REF!</v>
      </c>
      <c r="S1576" s="271" t="e">
        <f t="shared" ca="1" si="616"/>
        <v>#REF!</v>
      </c>
      <c r="T1576" s="244"/>
      <c r="U1576" s="272" t="b">
        <f t="shared" si="617"/>
        <v>0</v>
      </c>
      <c r="V1576" s="272" t="e">
        <f t="shared" si="618"/>
        <v>#REF!</v>
      </c>
      <c r="W1576" s="272" t="e">
        <f t="shared" si="626"/>
        <v>#REF!</v>
      </c>
      <c r="X1576" s="272" t="e">
        <f t="shared" si="619"/>
        <v>#REF!</v>
      </c>
      <c r="Y1576" s="272" t="e">
        <f t="shared" si="620"/>
        <v>#REF!</v>
      </c>
      <c r="Z1576" s="298"/>
      <c r="AA1576" s="305" t="e">
        <f t="shared" si="621"/>
        <v>#REF!</v>
      </c>
      <c r="AB1576" s="301" t="e" cm="1">
        <f t="array" ref="AB1576">IF( $AA1576="", "", INDEX(聲母資料表, $AA1576, AB$5))</f>
        <v>#REF!</v>
      </c>
      <c r="AC1576" s="301" t="e" cm="1">
        <f t="array" ref="AC1576">IF( $AA1576="", "", INDEX(聲母資料表, $AA1576, AC$5))</f>
        <v>#REF!</v>
      </c>
      <c r="AD1576" s="305" t="e">
        <f t="shared" si="622"/>
        <v>#REF!</v>
      </c>
      <c r="AE1576" s="301" t="e" cm="1">
        <f t="array" ref="AE1576">IF( $X1576, "", INDEX(韻母資料表, AD1576, AE$5))</f>
        <v>#REF!</v>
      </c>
      <c r="AF1576" s="301" t="e" cm="1">
        <f t="array" ref="AF1576">IF( $X1576, "", INDEX(韻母資料表, AE1576, AF$5))</f>
        <v>#REF!</v>
      </c>
      <c r="AG1576" s="298"/>
      <c r="AH1576" s="301" t="e">
        <f t="array" ref="AH1576">IF( $X1576, "", IF( INDEX(韻母資料表, AD1576, $AH$5) = "入聲", TRUE, FALSE) )</f>
        <v>#REF!</v>
      </c>
      <c r="AI1576" s="302" t="e">
        <f t="shared" si="623"/>
        <v>#REF!</v>
      </c>
      <c r="AJ1576" s="302" t="e">
        <f t="shared" si="628"/>
        <v>#REF!</v>
      </c>
      <c r="AK1576" s="362" t="e">
        <f t="array" ref="AK1576">IF( $X1576, "", INDEX(韻母資料表, $AD1576, $AK$5))</f>
        <v>#REF!</v>
      </c>
      <c r="AL1576" s="362" t="e">
        <f t="array" ref="AL1576">IF($X1576, "", INDEX(白話字韻母八聲調資料表, $AE1576, $AJ1576))</f>
        <v>#REF!</v>
      </c>
      <c r="AM1576" s="298"/>
      <c r="AN1576" s="362" t="e" cm="1">
        <f t="array" ref="AN1576">IF($W1576, "", INDEX(聲母資料表, $AA1576, AN$5))</f>
        <v>#REF!</v>
      </c>
      <c r="AO1576" s="367" t="e" cm="1">
        <f t="array" ref="AO1576">IF($X1576, "", INDEX(韻母資料表, $AD1576, AO$5))</f>
        <v>#REF!</v>
      </c>
      <c r="AP1576" s="362" t="e" cm="1">
        <f t="array" ref="AP1576">IF($X1576, "", INDEX(台羅韻母八聲調資料表, $AE1576, $F1576))</f>
        <v>#REF!</v>
      </c>
      <c r="AQ1576" s="298"/>
      <c r="AR1576" s="302" t="e">
        <f t="array" ref="AR1576">IF($W1576, "", INDEX(聲母資料表, $AA1576, $AR$5))</f>
        <v>#REF!</v>
      </c>
      <c r="AS1576" s="303" t="e">
        <f t="array" ref="AS1576">IF($X1576, "", INDEX(韻母資料表, $AD1576, $AS$5))</f>
        <v>#REF!</v>
      </c>
      <c r="AT1576" s="302" t="e">
        <f t="array" ref="AT1576">IF($X1576, "", INDEX(閩拼韻母八聲調資料表, $AE1576, $AJ1576))</f>
        <v>#REF!</v>
      </c>
      <c r="AV1576" s="301" t="b">
        <f t="shared" si="624"/>
        <v>0</v>
      </c>
      <c r="AW1576" s="301" t="str">
        <f>IF( $AV1576, IFERROR( IF(MATCH( $E1576, 顎音化聲母!$H$9:$H$37, 0), TRUE, FALSE), FALSE), "")</f>
        <v/>
      </c>
      <c r="AX1576" s="301" t="str">
        <f t="array" ref="AX1576">IF( AND($AV1576, $AW1576), INDEX(顎音化聲母資料表, MATCH( $D1576 &amp; $E1576, 顎音化聲母!$L$5:$L$136, 0), 3), "")</f>
        <v/>
      </c>
      <c r="AY1576" s="301" t="e">
        <f t="shared" si="625"/>
        <v>#REF!</v>
      </c>
      <c r="AZ1576" s="362" t="e">
        <f t="array" ref="AZ1576">IF($AY1576="", "", IF( $AX1576&lt;&gt;"", $AX1576,INDEX(聲母資料表, $AY1576, $AZ$5)))</f>
        <v>#REF!</v>
      </c>
      <c r="BA1576" s="362" t="e">
        <f t="array" ref="BA1576">IF($X1576, "", INDEX(方音八音反切資料表, $AE1576, $AJ1576))</f>
        <v>#REF!</v>
      </c>
    </row>
    <row r="1577" spans="2:53">
      <c r="B1577" s="307">
        <f t="shared" si="606"/>
        <v>1570</v>
      </c>
      <c r="C1577" s="404" t="e">
        <f>MID(#REF!, B1577, 1)</f>
        <v>#REF!</v>
      </c>
      <c r="D1577" s="312"/>
      <c r="E1577" s="312"/>
      <c r="F1577" s="296"/>
      <c r="G1577" s="418" t="e">
        <f t="shared" si="607"/>
        <v>#REF!</v>
      </c>
      <c r="H1577" s="269" t="e" cm="1">
        <f t="array" ref="H1577">IF( OR($U1577, NOT($V1577), $X1577), "",  $AF1577 &amp; INDEX(中文數值資料表, $AJ1577, 2) &amp; $AC1577)</f>
        <v>#REF!</v>
      </c>
      <c r="I1577" s="332" t="e">
        <f t="shared" si="608"/>
        <v>#REF!</v>
      </c>
      <c r="J1577" s="333" t="e">
        <f t="shared" si="609"/>
        <v>#REF!</v>
      </c>
      <c r="K1577" s="334" t="e">
        <f t="shared" si="610"/>
        <v>#REF!</v>
      </c>
      <c r="L1577" s="335" t="e">
        <f t="shared" si="611"/>
        <v>#REF!</v>
      </c>
      <c r="M1577" s="270" t="e">
        <f t="shared" ca="1" si="612"/>
        <v>#REF!</v>
      </c>
      <c r="N1577" s="270" t="e">
        <f t="shared" ca="1" si="613"/>
        <v>#REF!</v>
      </c>
      <c r="O1577" s="270" t="e">
        <f t="shared" ca="1" si="614"/>
        <v>#REF!</v>
      </c>
      <c r="P1577" s="270" t="e">
        <f t="shared" ca="1" si="629"/>
        <v>#REF!</v>
      </c>
      <c r="Q1577" s="270" t="e">
        <f t="shared" ca="1" si="629"/>
        <v>#REF!</v>
      </c>
      <c r="R1577" s="271" t="e">
        <f t="shared" ca="1" si="615"/>
        <v>#REF!</v>
      </c>
      <c r="S1577" s="271" t="e">
        <f t="shared" ca="1" si="616"/>
        <v>#REF!</v>
      </c>
      <c r="T1577" s="244"/>
      <c r="U1577" s="272" t="b">
        <f t="shared" si="617"/>
        <v>0</v>
      </c>
      <c r="V1577" s="272" t="e">
        <f t="shared" si="618"/>
        <v>#REF!</v>
      </c>
      <c r="W1577" s="272" t="e">
        <f t="shared" si="626"/>
        <v>#REF!</v>
      </c>
      <c r="X1577" s="272" t="e">
        <f t="shared" si="619"/>
        <v>#REF!</v>
      </c>
      <c r="Y1577" s="272" t="e">
        <f t="shared" si="620"/>
        <v>#REF!</v>
      </c>
      <c r="Z1577" s="298"/>
      <c r="AA1577" s="305" t="e">
        <f t="shared" si="621"/>
        <v>#REF!</v>
      </c>
      <c r="AB1577" s="301" t="e" cm="1">
        <f t="array" ref="AB1577">IF( $AA1577="", "", INDEX(聲母資料表, $AA1577, AB$5))</f>
        <v>#REF!</v>
      </c>
      <c r="AC1577" s="301" t="e" cm="1">
        <f t="array" ref="AC1577">IF( $AA1577="", "", INDEX(聲母資料表, $AA1577, AC$5))</f>
        <v>#REF!</v>
      </c>
      <c r="AD1577" s="305" t="e">
        <f t="shared" si="622"/>
        <v>#REF!</v>
      </c>
      <c r="AE1577" s="301" t="e" cm="1">
        <f t="array" ref="AE1577">IF( $X1577, "", INDEX(韻母資料表, AD1577, AE$5))</f>
        <v>#REF!</v>
      </c>
      <c r="AF1577" s="301" t="e" cm="1">
        <f t="array" ref="AF1577">IF( $X1577, "", INDEX(韻母資料表, AE1577, AF$5))</f>
        <v>#REF!</v>
      </c>
      <c r="AG1577" s="298"/>
      <c r="AH1577" s="301" t="e">
        <f t="array" ref="AH1577">IF( $X1577, "", IF( INDEX(韻母資料表, AD1577, $AH$5) = "入聲", TRUE, FALSE) )</f>
        <v>#REF!</v>
      </c>
      <c r="AI1577" s="302" t="e">
        <f t="shared" si="623"/>
        <v>#REF!</v>
      </c>
      <c r="AJ1577" s="302" t="e">
        <f t="shared" si="628"/>
        <v>#REF!</v>
      </c>
      <c r="AK1577" s="362" t="e">
        <f t="array" ref="AK1577">IF( $X1577, "", INDEX(韻母資料表, $AD1577, $AK$5))</f>
        <v>#REF!</v>
      </c>
      <c r="AL1577" s="362" t="e">
        <f t="array" ref="AL1577">IF($X1577, "", INDEX(白話字韻母八聲調資料表, $AE1577, $AJ1577))</f>
        <v>#REF!</v>
      </c>
      <c r="AM1577" s="298"/>
      <c r="AN1577" s="362" t="e" cm="1">
        <f t="array" ref="AN1577">IF($W1577, "", INDEX(聲母資料表, $AA1577, AN$5))</f>
        <v>#REF!</v>
      </c>
      <c r="AO1577" s="367" t="e" cm="1">
        <f t="array" ref="AO1577">IF($X1577, "", INDEX(韻母資料表, $AD1577, AO$5))</f>
        <v>#REF!</v>
      </c>
      <c r="AP1577" s="362" t="e" cm="1">
        <f t="array" ref="AP1577">IF($X1577, "", INDEX(台羅韻母八聲調資料表, $AE1577, $F1577))</f>
        <v>#REF!</v>
      </c>
      <c r="AQ1577" s="298"/>
      <c r="AR1577" s="302" t="e">
        <f t="array" ref="AR1577">IF($W1577, "", INDEX(聲母資料表, $AA1577, $AR$5))</f>
        <v>#REF!</v>
      </c>
      <c r="AS1577" s="303" t="e">
        <f t="array" ref="AS1577">IF($X1577, "", INDEX(韻母資料表, $AD1577, $AS$5))</f>
        <v>#REF!</v>
      </c>
      <c r="AT1577" s="302" t="e">
        <f t="array" ref="AT1577">IF($X1577, "", INDEX(閩拼韻母八聲調資料表, $AE1577, $AJ1577))</f>
        <v>#REF!</v>
      </c>
      <c r="AV1577" s="301" t="b">
        <f t="shared" si="624"/>
        <v>0</v>
      </c>
      <c r="AW1577" s="301" t="str">
        <f>IF( $AV1577, IFERROR( IF(MATCH( $E1577, 顎音化聲母!$H$9:$H$37, 0), TRUE, FALSE), FALSE), "")</f>
        <v/>
      </c>
      <c r="AX1577" s="301" t="str">
        <f t="array" ref="AX1577">IF( AND($AV1577, $AW1577), INDEX(顎音化聲母資料表, MATCH( $D1577 &amp; $E1577, 顎音化聲母!$L$5:$L$136, 0), 3), "")</f>
        <v/>
      </c>
      <c r="AY1577" s="301" t="e">
        <f t="shared" si="625"/>
        <v>#REF!</v>
      </c>
      <c r="AZ1577" s="362" t="e">
        <f t="array" ref="AZ1577">IF($AY1577="", "", IF( $AX1577&lt;&gt;"", $AX1577,INDEX(聲母資料表, $AY1577, $AZ$5)))</f>
        <v>#REF!</v>
      </c>
      <c r="BA1577" s="362" t="e">
        <f t="array" ref="BA1577">IF($X1577, "", INDEX(方音八音反切資料表, $AE1577, $AJ1577))</f>
        <v>#REF!</v>
      </c>
    </row>
    <row r="1578" spans="2:53">
      <c r="B1578" s="307">
        <f t="shared" si="606"/>
        <v>1571</v>
      </c>
      <c r="C1578" s="404" t="e">
        <f>MID(#REF!, B1578, 1)</f>
        <v>#REF!</v>
      </c>
      <c r="D1578" s="312"/>
      <c r="E1578" s="312"/>
      <c r="F1578" s="296"/>
      <c r="G1578" s="418" t="e">
        <f t="shared" si="607"/>
        <v>#REF!</v>
      </c>
      <c r="H1578" s="269" t="e" cm="1">
        <f t="array" ref="H1578">IF( OR($U1578, NOT($V1578), $X1578), "",  $AF1578 &amp; INDEX(中文數值資料表, $AJ1578, 2) &amp; $AC1578)</f>
        <v>#REF!</v>
      </c>
      <c r="I1578" s="332" t="e">
        <f t="shared" si="608"/>
        <v>#REF!</v>
      </c>
      <c r="J1578" s="333" t="e">
        <f t="shared" si="609"/>
        <v>#REF!</v>
      </c>
      <c r="K1578" s="334" t="e">
        <f t="shared" si="610"/>
        <v>#REF!</v>
      </c>
      <c r="L1578" s="335" t="e">
        <f t="shared" si="611"/>
        <v>#REF!</v>
      </c>
      <c r="M1578" s="270" t="e">
        <f t="shared" ca="1" si="612"/>
        <v>#REF!</v>
      </c>
      <c r="N1578" s="270" t="e">
        <f t="shared" ca="1" si="613"/>
        <v>#REF!</v>
      </c>
      <c r="O1578" s="270" t="e">
        <f t="shared" ca="1" si="614"/>
        <v>#REF!</v>
      </c>
      <c r="P1578" s="270" t="e">
        <f t="shared" ca="1" si="629"/>
        <v>#REF!</v>
      </c>
      <c r="Q1578" s="270" t="e">
        <f t="shared" ca="1" si="629"/>
        <v>#REF!</v>
      </c>
      <c r="R1578" s="271" t="e">
        <f t="shared" ca="1" si="615"/>
        <v>#REF!</v>
      </c>
      <c r="S1578" s="271" t="e">
        <f t="shared" ca="1" si="616"/>
        <v>#REF!</v>
      </c>
      <c r="T1578" s="244"/>
      <c r="U1578" s="272" t="b">
        <f t="shared" si="617"/>
        <v>0</v>
      </c>
      <c r="V1578" s="272" t="e">
        <f t="shared" si="618"/>
        <v>#REF!</v>
      </c>
      <c r="W1578" s="272" t="e">
        <f t="shared" si="626"/>
        <v>#REF!</v>
      </c>
      <c r="X1578" s="272" t="e">
        <f t="shared" si="619"/>
        <v>#REF!</v>
      </c>
      <c r="Y1578" s="272" t="e">
        <f t="shared" si="620"/>
        <v>#REF!</v>
      </c>
      <c r="Z1578" s="298"/>
      <c r="AA1578" s="305" t="e">
        <f t="shared" si="621"/>
        <v>#REF!</v>
      </c>
      <c r="AB1578" s="301" t="e" cm="1">
        <f t="array" ref="AB1578">IF( $AA1578="", "", INDEX(聲母資料表, $AA1578, AB$5))</f>
        <v>#REF!</v>
      </c>
      <c r="AC1578" s="301" t="e" cm="1">
        <f t="array" ref="AC1578">IF( $AA1578="", "", INDEX(聲母資料表, $AA1578, AC$5))</f>
        <v>#REF!</v>
      </c>
      <c r="AD1578" s="305" t="e">
        <f t="shared" si="622"/>
        <v>#REF!</v>
      </c>
      <c r="AE1578" s="301" t="e" cm="1">
        <f t="array" ref="AE1578">IF( $X1578, "", INDEX(韻母資料表, AD1578, AE$5))</f>
        <v>#REF!</v>
      </c>
      <c r="AF1578" s="301" t="e" cm="1">
        <f t="array" ref="AF1578">IF( $X1578, "", INDEX(韻母資料表, AE1578, AF$5))</f>
        <v>#REF!</v>
      </c>
      <c r="AG1578" s="298"/>
      <c r="AH1578" s="301" t="e">
        <f t="array" ref="AH1578">IF( $X1578, "", IF( INDEX(韻母資料表, AD1578, $AH$5) = "入聲", TRUE, FALSE) )</f>
        <v>#REF!</v>
      </c>
      <c r="AI1578" s="302" t="e">
        <f t="shared" si="623"/>
        <v>#REF!</v>
      </c>
      <c r="AJ1578" s="302" t="e">
        <f t="shared" si="628"/>
        <v>#REF!</v>
      </c>
      <c r="AK1578" s="362" t="e">
        <f t="array" ref="AK1578">IF( $X1578, "", INDEX(韻母資料表, $AD1578, $AK$5))</f>
        <v>#REF!</v>
      </c>
      <c r="AL1578" s="362" t="e">
        <f t="array" ref="AL1578">IF($X1578, "", INDEX(白話字韻母八聲調資料表, $AE1578, $AJ1578))</f>
        <v>#REF!</v>
      </c>
      <c r="AM1578" s="298"/>
      <c r="AN1578" s="362" t="e" cm="1">
        <f t="array" ref="AN1578">IF($W1578, "", INDEX(聲母資料表, $AA1578, AN$5))</f>
        <v>#REF!</v>
      </c>
      <c r="AO1578" s="367" t="e" cm="1">
        <f t="array" ref="AO1578">IF($X1578, "", INDEX(韻母資料表, $AD1578, AO$5))</f>
        <v>#REF!</v>
      </c>
      <c r="AP1578" s="362" t="e" cm="1">
        <f t="array" ref="AP1578">IF($X1578, "", INDEX(台羅韻母八聲調資料表, $AE1578, $F1578))</f>
        <v>#REF!</v>
      </c>
      <c r="AQ1578" s="298"/>
      <c r="AR1578" s="302" t="e">
        <f t="array" ref="AR1578">IF($W1578, "", INDEX(聲母資料表, $AA1578, $AR$5))</f>
        <v>#REF!</v>
      </c>
      <c r="AS1578" s="303" t="e">
        <f t="array" ref="AS1578">IF($X1578, "", INDEX(韻母資料表, $AD1578, $AS$5))</f>
        <v>#REF!</v>
      </c>
      <c r="AT1578" s="302" t="e">
        <f t="array" ref="AT1578">IF($X1578, "", INDEX(閩拼韻母八聲調資料表, $AE1578, $AJ1578))</f>
        <v>#REF!</v>
      </c>
      <c r="AV1578" s="301" t="b">
        <f t="shared" si="624"/>
        <v>0</v>
      </c>
      <c r="AW1578" s="301" t="str">
        <f>IF( $AV1578, IFERROR( IF(MATCH( $E1578, 顎音化聲母!$H$9:$H$37, 0), TRUE, FALSE), FALSE), "")</f>
        <v/>
      </c>
      <c r="AX1578" s="301" t="str">
        <f t="array" ref="AX1578">IF( AND($AV1578, $AW1578), INDEX(顎音化聲母資料表, MATCH( $D1578 &amp; $E1578, 顎音化聲母!$L$5:$L$136, 0), 3), "")</f>
        <v/>
      </c>
      <c r="AY1578" s="301" t="e">
        <f t="shared" si="625"/>
        <v>#REF!</v>
      </c>
      <c r="AZ1578" s="362" t="e">
        <f t="array" ref="AZ1578">IF($AY1578="", "", IF( $AX1578&lt;&gt;"", $AX1578,INDEX(聲母資料表, $AY1578, $AZ$5)))</f>
        <v>#REF!</v>
      </c>
      <c r="BA1578" s="362" t="e">
        <f t="array" ref="BA1578">IF($X1578, "", INDEX(方音八音反切資料表, $AE1578, $AJ1578))</f>
        <v>#REF!</v>
      </c>
    </row>
    <row r="1579" spans="2:53">
      <c r="B1579" s="307">
        <f t="shared" si="606"/>
        <v>1572</v>
      </c>
      <c r="C1579" s="404" t="e">
        <f>MID(#REF!, B1579, 1)</f>
        <v>#REF!</v>
      </c>
      <c r="D1579" s="312"/>
      <c r="E1579" s="312"/>
      <c r="F1579" s="296"/>
      <c r="G1579" s="418" t="e">
        <f t="shared" si="607"/>
        <v>#REF!</v>
      </c>
      <c r="H1579" s="269" t="e" cm="1">
        <f t="array" ref="H1579">IF( OR($U1579, NOT($V1579), $X1579), "",  $AF1579 &amp; INDEX(中文數值資料表, $AJ1579, 2) &amp; $AC1579)</f>
        <v>#REF!</v>
      </c>
      <c r="I1579" s="332" t="e">
        <f t="shared" si="608"/>
        <v>#REF!</v>
      </c>
      <c r="J1579" s="333" t="e">
        <f t="shared" si="609"/>
        <v>#REF!</v>
      </c>
      <c r="K1579" s="334" t="e">
        <f t="shared" si="610"/>
        <v>#REF!</v>
      </c>
      <c r="L1579" s="335" t="e">
        <f t="shared" si="611"/>
        <v>#REF!</v>
      </c>
      <c r="M1579" s="270" t="e">
        <f t="shared" ca="1" si="612"/>
        <v>#REF!</v>
      </c>
      <c r="N1579" s="270" t="e">
        <f t="shared" ca="1" si="613"/>
        <v>#REF!</v>
      </c>
      <c r="O1579" s="270" t="e">
        <f t="shared" ca="1" si="614"/>
        <v>#REF!</v>
      </c>
      <c r="P1579" s="270" t="e">
        <f t="shared" ca="1" si="629"/>
        <v>#REF!</v>
      </c>
      <c r="Q1579" s="270" t="e">
        <f t="shared" ca="1" si="629"/>
        <v>#REF!</v>
      </c>
      <c r="R1579" s="271" t="e">
        <f t="shared" ca="1" si="615"/>
        <v>#REF!</v>
      </c>
      <c r="S1579" s="271" t="e">
        <f t="shared" ca="1" si="616"/>
        <v>#REF!</v>
      </c>
      <c r="T1579" s="244"/>
      <c r="U1579" s="272" t="b">
        <f t="shared" si="617"/>
        <v>0</v>
      </c>
      <c r="V1579" s="272" t="e">
        <f t="shared" si="618"/>
        <v>#REF!</v>
      </c>
      <c r="W1579" s="272" t="e">
        <f t="shared" si="626"/>
        <v>#REF!</v>
      </c>
      <c r="X1579" s="272" t="e">
        <f t="shared" si="619"/>
        <v>#REF!</v>
      </c>
      <c r="Y1579" s="272" t="e">
        <f t="shared" si="620"/>
        <v>#REF!</v>
      </c>
      <c r="Z1579" s="298"/>
      <c r="AA1579" s="305" t="e">
        <f t="shared" si="621"/>
        <v>#REF!</v>
      </c>
      <c r="AB1579" s="301" t="e" cm="1">
        <f t="array" ref="AB1579">IF( $AA1579="", "", INDEX(聲母資料表, $AA1579, AB$5))</f>
        <v>#REF!</v>
      </c>
      <c r="AC1579" s="301" t="e" cm="1">
        <f t="array" ref="AC1579">IF( $AA1579="", "", INDEX(聲母資料表, $AA1579, AC$5))</f>
        <v>#REF!</v>
      </c>
      <c r="AD1579" s="305" t="e">
        <f t="shared" si="622"/>
        <v>#REF!</v>
      </c>
      <c r="AE1579" s="301" t="e" cm="1">
        <f t="array" ref="AE1579">IF( $X1579, "", INDEX(韻母資料表, AD1579, AE$5))</f>
        <v>#REF!</v>
      </c>
      <c r="AF1579" s="301" t="e" cm="1">
        <f t="array" ref="AF1579">IF( $X1579, "", INDEX(韻母資料表, AE1579, AF$5))</f>
        <v>#REF!</v>
      </c>
      <c r="AG1579" s="298"/>
      <c r="AH1579" s="301" t="e">
        <f t="array" ref="AH1579">IF( $X1579, "", IF( INDEX(韻母資料表, AD1579, $AH$5) = "入聲", TRUE, FALSE) )</f>
        <v>#REF!</v>
      </c>
      <c r="AI1579" s="302" t="e">
        <f t="shared" si="623"/>
        <v>#REF!</v>
      </c>
      <c r="AJ1579" s="302" t="e">
        <f t="shared" si="628"/>
        <v>#REF!</v>
      </c>
      <c r="AK1579" s="362" t="e">
        <f t="array" ref="AK1579">IF( $X1579, "", INDEX(韻母資料表, $AD1579, $AK$5))</f>
        <v>#REF!</v>
      </c>
      <c r="AL1579" s="362" t="e">
        <f t="array" ref="AL1579">IF($X1579, "", INDEX(白話字韻母八聲調資料表, $AE1579, $AJ1579))</f>
        <v>#REF!</v>
      </c>
      <c r="AM1579" s="298"/>
      <c r="AN1579" s="362" t="e" cm="1">
        <f t="array" ref="AN1579">IF($W1579, "", INDEX(聲母資料表, $AA1579, AN$5))</f>
        <v>#REF!</v>
      </c>
      <c r="AO1579" s="367" t="e" cm="1">
        <f t="array" ref="AO1579">IF($X1579, "", INDEX(韻母資料表, $AD1579, AO$5))</f>
        <v>#REF!</v>
      </c>
      <c r="AP1579" s="362" t="e" cm="1">
        <f t="array" ref="AP1579">IF($X1579, "", INDEX(台羅韻母八聲調資料表, $AE1579, $F1579))</f>
        <v>#REF!</v>
      </c>
      <c r="AQ1579" s="298"/>
      <c r="AR1579" s="302" t="e">
        <f t="array" ref="AR1579">IF($W1579, "", INDEX(聲母資料表, $AA1579, $AR$5))</f>
        <v>#REF!</v>
      </c>
      <c r="AS1579" s="303" t="e">
        <f t="array" ref="AS1579">IF($X1579, "", INDEX(韻母資料表, $AD1579, $AS$5))</f>
        <v>#REF!</v>
      </c>
      <c r="AT1579" s="302" t="e">
        <f t="array" ref="AT1579">IF($X1579, "", INDEX(閩拼韻母八聲調資料表, $AE1579, $AJ1579))</f>
        <v>#REF!</v>
      </c>
      <c r="AV1579" s="301" t="b">
        <f t="shared" si="624"/>
        <v>0</v>
      </c>
      <c r="AW1579" s="301" t="str">
        <f>IF( $AV1579, IFERROR( IF(MATCH( $E1579, 顎音化聲母!$H$9:$H$37, 0), TRUE, FALSE), FALSE), "")</f>
        <v/>
      </c>
      <c r="AX1579" s="301" t="str">
        <f t="array" ref="AX1579">IF( AND($AV1579, $AW1579), INDEX(顎音化聲母資料表, MATCH( $D1579 &amp; $E1579, 顎音化聲母!$L$5:$L$136, 0), 3), "")</f>
        <v/>
      </c>
      <c r="AY1579" s="301" t="e">
        <f t="shared" si="625"/>
        <v>#REF!</v>
      </c>
      <c r="AZ1579" s="362" t="e">
        <f t="array" ref="AZ1579">IF($AY1579="", "", IF( $AX1579&lt;&gt;"", $AX1579,INDEX(聲母資料表, $AY1579, $AZ$5)))</f>
        <v>#REF!</v>
      </c>
      <c r="BA1579" s="362" t="e">
        <f t="array" ref="BA1579">IF($X1579, "", INDEX(方音八音反切資料表, $AE1579, $AJ1579))</f>
        <v>#REF!</v>
      </c>
    </row>
    <row r="1580" spans="2:53">
      <c r="B1580" s="307">
        <f t="shared" si="606"/>
        <v>1573</v>
      </c>
      <c r="C1580" s="404" t="e">
        <f>MID(#REF!, B1580, 1)</f>
        <v>#REF!</v>
      </c>
      <c r="D1580" s="312"/>
      <c r="E1580" s="312"/>
      <c r="F1580" s="296"/>
      <c r="G1580" s="418" t="e">
        <f t="shared" si="607"/>
        <v>#REF!</v>
      </c>
      <c r="H1580" s="269" t="e" cm="1">
        <f t="array" ref="H1580">IF( OR($U1580, NOT($V1580), $X1580), "",  $AF1580 &amp; INDEX(中文數值資料表, $AJ1580, 2) &amp; $AC1580)</f>
        <v>#REF!</v>
      </c>
      <c r="I1580" s="332" t="e">
        <f t="shared" si="608"/>
        <v>#REF!</v>
      </c>
      <c r="J1580" s="333" t="e">
        <f t="shared" si="609"/>
        <v>#REF!</v>
      </c>
      <c r="K1580" s="334" t="e">
        <f t="shared" si="610"/>
        <v>#REF!</v>
      </c>
      <c r="L1580" s="335" t="e">
        <f t="shared" si="611"/>
        <v>#REF!</v>
      </c>
      <c r="M1580" s="270" t="e">
        <f t="shared" ca="1" si="612"/>
        <v>#REF!</v>
      </c>
      <c r="N1580" s="270" t="e">
        <f t="shared" ca="1" si="613"/>
        <v>#REF!</v>
      </c>
      <c r="O1580" s="270" t="e">
        <f t="shared" ca="1" si="614"/>
        <v>#REF!</v>
      </c>
      <c r="P1580" s="270" t="e">
        <f t="shared" ca="1" si="629"/>
        <v>#REF!</v>
      </c>
      <c r="Q1580" s="270" t="e">
        <f t="shared" ca="1" si="629"/>
        <v>#REF!</v>
      </c>
      <c r="R1580" s="271" t="e">
        <f t="shared" ca="1" si="615"/>
        <v>#REF!</v>
      </c>
      <c r="S1580" s="271" t="e">
        <f t="shared" ca="1" si="616"/>
        <v>#REF!</v>
      </c>
      <c r="T1580" s="244"/>
      <c r="U1580" s="272" t="b">
        <f t="shared" si="617"/>
        <v>0</v>
      </c>
      <c r="V1580" s="272" t="e">
        <f t="shared" si="618"/>
        <v>#REF!</v>
      </c>
      <c r="W1580" s="272" t="e">
        <f t="shared" si="626"/>
        <v>#REF!</v>
      </c>
      <c r="X1580" s="272" t="e">
        <f t="shared" si="619"/>
        <v>#REF!</v>
      </c>
      <c r="Y1580" s="272" t="e">
        <f t="shared" si="620"/>
        <v>#REF!</v>
      </c>
      <c r="Z1580" s="298"/>
      <c r="AA1580" s="305" t="e">
        <f t="shared" si="621"/>
        <v>#REF!</v>
      </c>
      <c r="AB1580" s="301" t="e" cm="1">
        <f t="array" ref="AB1580">IF( $AA1580="", "", INDEX(聲母資料表, $AA1580, AB$5))</f>
        <v>#REF!</v>
      </c>
      <c r="AC1580" s="301" t="e" cm="1">
        <f t="array" ref="AC1580">IF( $AA1580="", "", INDEX(聲母資料表, $AA1580, AC$5))</f>
        <v>#REF!</v>
      </c>
      <c r="AD1580" s="305" t="e">
        <f t="shared" si="622"/>
        <v>#REF!</v>
      </c>
      <c r="AE1580" s="301" t="e" cm="1">
        <f t="array" ref="AE1580">IF( $X1580, "", INDEX(韻母資料表, AD1580, AE$5))</f>
        <v>#REF!</v>
      </c>
      <c r="AF1580" s="301" t="e" cm="1">
        <f t="array" ref="AF1580">IF( $X1580, "", INDEX(韻母資料表, AE1580, AF$5))</f>
        <v>#REF!</v>
      </c>
      <c r="AG1580" s="298"/>
      <c r="AH1580" s="301" t="e">
        <f t="array" ref="AH1580">IF( $X1580, "", IF( INDEX(韻母資料表, AD1580, $AH$5) = "入聲", TRUE, FALSE) )</f>
        <v>#REF!</v>
      </c>
      <c r="AI1580" s="302" t="e">
        <f t="shared" si="623"/>
        <v>#REF!</v>
      </c>
      <c r="AJ1580" s="302" t="e">
        <f t="shared" si="628"/>
        <v>#REF!</v>
      </c>
      <c r="AK1580" s="362" t="e">
        <f t="array" ref="AK1580">IF( $X1580, "", INDEX(韻母資料表, $AD1580, $AK$5))</f>
        <v>#REF!</v>
      </c>
      <c r="AL1580" s="362" t="e">
        <f t="array" ref="AL1580">IF($X1580, "", INDEX(白話字韻母八聲調資料表, $AE1580, $AJ1580))</f>
        <v>#REF!</v>
      </c>
      <c r="AM1580" s="298"/>
      <c r="AN1580" s="362" t="e" cm="1">
        <f t="array" ref="AN1580">IF($W1580, "", INDEX(聲母資料表, $AA1580, AN$5))</f>
        <v>#REF!</v>
      </c>
      <c r="AO1580" s="367" t="e" cm="1">
        <f t="array" ref="AO1580">IF($X1580, "", INDEX(韻母資料表, $AD1580, AO$5))</f>
        <v>#REF!</v>
      </c>
      <c r="AP1580" s="362" t="e" cm="1">
        <f t="array" ref="AP1580">IF($X1580, "", INDEX(台羅韻母八聲調資料表, $AE1580, $F1580))</f>
        <v>#REF!</v>
      </c>
      <c r="AQ1580" s="298"/>
      <c r="AR1580" s="302" t="e">
        <f t="array" ref="AR1580">IF($W1580, "", INDEX(聲母資料表, $AA1580, $AR$5))</f>
        <v>#REF!</v>
      </c>
      <c r="AS1580" s="303" t="e">
        <f t="array" ref="AS1580">IF($X1580, "", INDEX(韻母資料表, $AD1580, $AS$5))</f>
        <v>#REF!</v>
      </c>
      <c r="AT1580" s="302" t="e">
        <f t="array" ref="AT1580">IF($X1580, "", INDEX(閩拼韻母八聲調資料表, $AE1580, $AJ1580))</f>
        <v>#REF!</v>
      </c>
      <c r="AV1580" s="301" t="b">
        <f t="shared" si="624"/>
        <v>0</v>
      </c>
      <c r="AW1580" s="301" t="str">
        <f>IF( $AV1580, IFERROR( IF(MATCH( $E1580, 顎音化聲母!$H$9:$H$37, 0), TRUE, FALSE), FALSE), "")</f>
        <v/>
      </c>
      <c r="AX1580" s="301" t="str">
        <f t="array" ref="AX1580">IF( AND($AV1580, $AW1580), INDEX(顎音化聲母資料表, MATCH( $D1580 &amp; $E1580, 顎音化聲母!$L$5:$L$136, 0), 3), "")</f>
        <v/>
      </c>
      <c r="AY1580" s="301" t="e">
        <f t="shared" si="625"/>
        <v>#REF!</v>
      </c>
      <c r="AZ1580" s="362" t="e">
        <f t="array" ref="AZ1580">IF($AY1580="", "", IF( $AX1580&lt;&gt;"", $AX1580,INDEX(聲母資料表, $AY1580, $AZ$5)))</f>
        <v>#REF!</v>
      </c>
      <c r="BA1580" s="362" t="e">
        <f t="array" ref="BA1580">IF($X1580, "", INDEX(方音八音反切資料表, $AE1580, $AJ1580))</f>
        <v>#REF!</v>
      </c>
    </row>
    <row r="1581" spans="2:53">
      <c r="B1581" s="307">
        <f t="shared" si="606"/>
        <v>1574</v>
      </c>
      <c r="C1581" s="404" t="e">
        <f>MID(#REF!, B1581, 1)</f>
        <v>#REF!</v>
      </c>
      <c r="D1581" s="312"/>
      <c r="E1581" s="312"/>
      <c r="F1581" s="296"/>
      <c r="G1581" s="418" t="e">
        <f t="shared" si="607"/>
        <v>#REF!</v>
      </c>
      <c r="H1581" s="269" t="e" cm="1">
        <f t="array" ref="H1581">IF( OR($U1581, NOT($V1581), $X1581), "",  $AF1581 &amp; INDEX(中文數值資料表, $AJ1581, 2) &amp; $AC1581)</f>
        <v>#REF!</v>
      </c>
      <c r="I1581" s="332" t="e">
        <f t="shared" si="608"/>
        <v>#REF!</v>
      </c>
      <c r="J1581" s="333" t="e">
        <f t="shared" si="609"/>
        <v>#REF!</v>
      </c>
      <c r="K1581" s="334" t="e">
        <f t="shared" si="610"/>
        <v>#REF!</v>
      </c>
      <c r="L1581" s="335" t="e">
        <f t="shared" si="611"/>
        <v>#REF!</v>
      </c>
      <c r="M1581" s="270" t="e">
        <f t="shared" ca="1" si="612"/>
        <v>#REF!</v>
      </c>
      <c r="N1581" s="270" t="e">
        <f t="shared" ca="1" si="613"/>
        <v>#REF!</v>
      </c>
      <c r="O1581" s="270" t="e">
        <f t="shared" ca="1" si="614"/>
        <v>#REF!</v>
      </c>
      <c r="P1581" s="270" t="e">
        <f t="shared" ca="1" si="629"/>
        <v>#REF!</v>
      </c>
      <c r="Q1581" s="270" t="e">
        <f t="shared" ca="1" si="629"/>
        <v>#REF!</v>
      </c>
      <c r="R1581" s="271" t="e">
        <f t="shared" ca="1" si="615"/>
        <v>#REF!</v>
      </c>
      <c r="S1581" s="271" t="e">
        <f t="shared" ca="1" si="616"/>
        <v>#REF!</v>
      </c>
      <c r="T1581" s="244"/>
      <c r="U1581" s="272" t="b">
        <f t="shared" si="617"/>
        <v>0</v>
      </c>
      <c r="V1581" s="272" t="e">
        <f t="shared" si="618"/>
        <v>#REF!</v>
      </c>
      <c r="W1581" s="272" t="e">
        <f t="shared" si="626"/>
        <v>#REF!</v>
      </c>
      <c r="X1581" s="272" t="e">
        <f t="shared" si="619"/>
        <v>#REF!</v>
      </c>
      <c r="Y1581" s="272" t="e">
        <f t="shared" si="620"/>
        <v>#REF!</v>
      </c>
      <c r="Z1581" s="298"/>
      <c r="AA1581" s="305" t="e">
        <f t="shared" si="621"/>
        <v>#REF!</v>
      </c>
      <c r="AB1581" s="301" t="e" cm="1">
        <f t="array" ref="AB1581">IF( $AA1581="", "", INDEX(聲母資料表, $AA1581, AB$5))</f>
        <v>#REF!</v>
      </c>
      <c r="AC1581" s="301" t="e" cm="1">
        <f t="array" ref="AC1581">IF( $AA1581="", "", INDEX(聲母資料表, $AA1581, AC$5))</f>
        <v>#REF!</v>
      </c>
      <c r="AD1581" s="305" t="e">
        <f t="shared" si="622"/>
        <v>#REF!</v>
      </c>
      <c r="AE1581" s="301" t="e" cm="1">
        <f t="array" ref="AE1581">IF( $X1581, "", INDEX(韻母資料表, AD1581, AE$5))</f>
        <v>#REF!</v>
      </c>
      <c r="AF1581" s="301" t="e" cm="1">
        <f t="array" ref="AF1581">IF( $X1581, "", INDEX(韻母資料表, AE1581, AF$5))</f>
        <v>#REF!</v>
      </c>
      <c r="AG1581" s="298"/>
      <c r="AH1581" s="301" t="e">
        <f t="array" ref="AH1581">IF( $X1581, "", IF( INDEX(韻母資料表, AD1581, $AH$5) = "入聲", TRUE, FALSE) )</f>
        <v>#REF!</v>
      </c>
      <c r="AI1581" s="302" t="e">
        <f t="shared" si="623"/>
        <v>#REF!</v>
      </c>
      <c r="AJ1581" s="302" t="e">
        <f t="shared" si="628"/>
        <v>#REF!</v>
      </c>
      <c r="AK1581" s="362" t="e">
        <f t="array" ref="AK1581">IF( $X1581, "", INDEX(韻母資料表, $AD1581, $AK$5))</f>
        <v>#REF!</v>
      </c>
      <c r="AL1581" s="362" t="e">
        <f t="array" ref="AL1581">IF($X1581, "", INDEX(白話字韻母八聲調資料表, $AE1581, $AJ1581))</f>
        <v>#REF!</v>
      </c>
      <c r="AM1581" s="298"/>
      <c r="AN1581" s="362" t="e" cm="1">
        <f t="array" ref="AN1581">IF($W1581, "", INDEX(聲母資料表, $AA1581, AN$5))</f>
        <v>#REF!</v>
      </c>
      <c r="AO1581" s="367" t="e" cm="1">
        <f t="array" ref="AO1581">IF($X1581, "", INDEX(韻母資料表, $AD1581, AO$5))</f>
        <v>#REF!</v>
      </c>
      <c r="AP1581" s="362" t="e" cm="1">
        <f t="array" ref="AP1581">IF($X1581, "", INDEX(台羅韻母八聲調資料表, $AE1581, $F1581))</f>
        <v>#REF!</v>
      </c>
      <c r="AQ1581" s="298"/>
      <c r="AR1581" s="302" t="e">
        <f t="array" ref="AR1581">IF($W1581, "", INDEX(聲母資料表, $AA1581, $AR$5))</f>
        <v>#REF!</v>
      </c>
      <c r="AS1581" s="303" t="e">
        <f t="array" ref="AS1581">IF($X1581, "", INDEX(韻母資料表, $AD1581, $AS$5))</f>
        <v>#REF!</v>
      </c>
      <c r="AT1581" s="302" t="e">
        <f t="array" ref="AT1581">IF($X1581, "", INDEX(閩拼韻母八聲調資料表, $AE1581, $AJ1581))</f>
        <v>#REF!</v>
      </c>
      <c r="AV1581" s="301" t="b">
        <f t="shared" si="624"/>
        <v>0</v>
      </c>
      <c r="AW1581" s="301" t="str">
        <f>IF( $AV1581, IFERROR( IF(MATCH( $E1581, 顎音化聲母!$H$9:$H$37, 0), TRUE, FALSE), FALSE), "")</f>
        <v/>
      </c>
      <c r="AX1581" s="301" t="str">
        <f t="array" ref="AX1581">IF( AND($AV1581, $AW1581), INDEX(顎音化聲母資料表, MATCH( $D1581 &amp; $E1581, 顎音化聲母!$L$5:$L$136, 0), 3), "")</f>
        <v/>
      </c>
      <c r="AY1581" s="301" t="e">
        <f t="shared" si="625"/>
        <v>#REF!</v>
      </c>
      <c r="AZ1581" s="362" t="e">
        <f t="array" ref="AZ1581">IF($AY1581="", "", IF( $AX1581&lt;&gt;"", $AX1581,INDEX(聲母資料表, $AY1581, $AZ$5)))</f>
        <v>#REF!</v>
      </c>
      <c r="BA1581" s="362" t="e">
        <f t="array" ref="BA1581">IF($X1581, "", INDEX(方音八音反切資料表, $AE1581, $AJ1581))</f>
        <v>#REF!</v>
      </c>
    </row>
    <row r="1582" spans="2:53">
      <c r="B1582" s="307">
        <f t="shared" si="606"/>
        <v>1575</v>
      </c>
      <c r="C1582" s="404" t="e">
        <f>MID(#REF!, B1582, 1)</f>
        <v>#REF!</v>
      </c>
      <c r="D1582" s="312"/>
      <c r="E1582" s="312"/>
      <c r="F1582" s="296"/>
      <c r="G1582" s="418" t="e">
        <f t="shared" si="607"/>
        <v>#REF!</v>
      </c>
      <c r="H1582" s="269" t="e" cm="1">
        <f t="array" ref="H1582">IF( OR($U1582, NOT($V1582), $X1582), "",  $AF1582 &amp; INDEX(中文數值資料表, $AJ1582, 2) &amp; $AC1582)</f>
        <v>#REF!</v>
      </c>
      <c r="I1582" s="332" t="e">
        <f t="shared" si="608"/>
        <v>#REF!</v>
      </c>
      <c r="J1582" s="333" t="e">
        <f t="shared" si="609"/>
        <v>#REF!</v>
      </c>
      <c r="K1582" s="334" t="e">
        <f t="shared" si="610"/>
        <v>#REF!</v>
      </c>
      <c r="L1582" s="335" t="e">
        <f t="shared" si="611"/>
        <v>#REF!</v>
      </c>
      <c r="M1582" s="270" t="e">
        <f t="shared" ca="1" si="612"/>
        <v>#REF!</v>
      </c>
      <c r="N1582" s="270" t="e">
        <f t="shared" ca="1" si="613"/>
        <v>#REF!</v>
      </c>
      <c r="O1582" s="270" t="e">
        <f t="shared" ca="1" si="614"/>
        <v>#REF!</v>
      </c>
      <c r="P1582" s="270" t="e">
        <f t="shared" ca="1" si="629"/>
        <v>#REF!</v>
      </c>
      <c r="Q1582" s="270" t="e">
        <f t="shared" ca="1" si="629"/>
        <v>#REF!</v>
      </c>
      <c r="R1582" s="271" t="e">
        <f t="shared" ca="1" si="615"/>
        <v>#REF!</v>
      </c>
      <c r="S1582" s="271" t="e">
        <f t="shared" ca="1" si="616"/>
        <v>#REF!</v>
      </c>
      <c r="T1582" s="244"/>
      <c r="U1582" s="272" t="b">
        <f t="shared" si="617"/>
        <v>0</v>
      </c>
      <c r="V1582" s="272" t="e">
        <f t="shared" si="618"/>
        <v>#REF!</v>
      </c>
      <c r="W1582" s="272" t="e">
        <f t="shared" si="626"/>
        <v>#REF!</v>
      </c>
      <c r="X1582" s="272" t="e">
        <f t="shared" si="619"/>
        <v>#REF!</v>
      </c>
      <c r="Y1582" s="272" t="e">
        <f t="shared" si="620"/>
        <v>#REF!</v>
      </c>
      <c r="Z1582" s="298"/>
      <c r="AA1582" s="305" t="e">
        <f t="shared" si="621"/>
        <v>#REF!</v>
      </c>
      <c r="AB1582" s="301" t="e" cm="1">
        <f t="array" ref="AB1582">IF( $AA1582="", "", INDEX(聲母資料表, $AA1582, AB$5))</f>
        <v>#REF!</v>
      </c>
      <c r="AC1582" s="301" t="e" cm="1">
        <f t="array" ref="AC1582">IF( $AA1582="", "", INDEX(聲母資料表, $AA1582, AC$5))</f>
        <v>#REF!</v>
      </c>
      <c r="AD1582" s="305" t="e">
        <f t="shared" si="622"/>
        <v>#REF!</v>
      </c>
      <c r="AE1582" s="301" t="e" cm="1">
        <f t="array" ref="AE1582">IF( $X1582, "", INDEX(韻母資料表, AD1582, AE$5))</f>
        <v>#REF!</v>
      </c>
      <c r="AF1582" s="301" t="e" cm="1">
        <f t="array" ref="AF1582">IF( $X1582, "", INDEX(韻母資料表, AE1582, AF$5))</f>
        <v>#REF!</v>
      </c>
      <c r="AG1582" s="298"/>
      <c r="AH1582" s="301" t="e">
        <f t="array" ref="AH1582">IF( $X1582, "", IF( INDEX(韻母資料表, AD1582, $AH$5) = "入聲", TRUE, FALSE) )</f>
        <v>#REF!</v>
      </c>
      <c r="AI1582" s="302" t="e">
        <f t="shared" si="623"/>
        <v>#REF!</v>
      </c>
      <c r="AJ1582" s="302" t="e">
        <f t="shared" si="628"/>
        <v>#REF!</v>
      </c>
      <c r="AK1582" s="362" t="e">
        <f t="array" ref="AK1582">IF( $X1582, "", INDEX(韻母資料表, $AD1582, $AK$5))</f>
        <v>#REF!</v>
      </c>
      <c r="AL1582" s="362" t="e">
        <f t="array" ref="AL1582">IF($X1582, "", INDEX(白話字韻母八聲調資料表, $AE1582, $AJ1582))</f>
        <v>#REF!</v>
      </c>
      <c r="AM1582" s="298"/>
      <c r="AN1582" s="362" t="e" cm="1">
        <f t="array" ref="AN1582">IF($W1582, "", INDEX(聲母資料表, $AA1582, AN$5))</f>
        <v>#REF!</v>
      </c>
      <c r="AO1582" s="367" t="e" cm="1">
        <f t="array" ref="AO1582">IF($X1582, "", INDEX(韻母資料表, $AD1582, AO$5))</f>
        <v>#REF!</v>
      </c>
      <c r="AP1582" s="362" t="e" cm="1">
        <f t="array" ref="AP1582">IF($X1582, "", INDEX(台羅韻母八聲調資料表, $AE1582, $F1582))</f>
        <v>#REF!</v>
      </c>
      <c r="AQ1582" s="298"/>
      <c r="AR1582" s="302" t="e">
        <f t="array" ref="AR1582">IF($W1582, "", INDEX(聲母資料表, $AA1582, $AR$5))</f>
        <v>#REF!</v>
      </c>
      <c r="AS1582" s="303" t="e">
        <f t="array" ref="AS1582">IF($X1582, "", INDEX(韻母資料表, $AD1582, $AS$5))</f>
        <v>#REF!</v>
      </c>
      <c r="AT1582" s="302" t="e">
        <f t="array" ref="AT1582">IF($X1582, "", INDEX(閩拼韻母八聲調資料表, $AE1582, $AJ1582))</f>
        <v>#REF!</v>
      </c>
      <c r="AV1582" s="301" t="b">
        <f t="shared" si="624"/>
        <v>0</v>
      </c>
      <c r="AW1582" s="301" t="str">
        <f>IF( $AV1582, IFERROR( IF(MATCH( $E1582, 顎音化聲母!$H$9:$H$37, 0), TRUE, FALSE), FALSE), "")</f>
        <v/>
      </c>
      <c r="AX1582" s="301" t="str">
        <f t="array" ref="AX1582">IF( AND($AV1582, $AW1582), INDEX(顎音化聲母資料表, MATCH( $D1582 &amp; $E1582, 顎音化聲母!$L$5:$L$136, 0), 3), "")</f>
        <v/>
      </c>
      <c r="AY1582" s="301" t="e">
        <f t="shared" si="625"/>
        <v>#REF!</v>
      </c>
      <c r="AZ1582" s="362" t="e">
        <f t="array" ref="AZ1582">IF($AY1582="", "", IF( $AX1582&lt;&gt;"", $AX1582,INDEX(聲母資料表, $AY1582, $AZ$5)))</f>
        <v>#REF!</v>
      </c>
      <c r="BA1582" s="362" t="e">
        <f t="array" ref="BA1582">IF($X1582, "", INDEX(方音八音反切資料表, $AE1582, $AJ1582))</f>
        <v>#REF!</v>
      </c>
    </row>
    <row r="1583" spans="2:53">
      <c r="B1583" s="307">
        <f t="shared" si="606"/>
        <v>1576</v>
      </c>
      <c r="C1583" s="404" t="e">
        <f>MID(#REF!, B1583, 1)</f>
        <v>#REF!</v>
      </c>
      <c r="D1583" s="312"/>
      <c r="E1583" s="312"/>
      <c r="F1583" s="296"/>
      <c r="G1583" s="418" t="e">
        <f t="shared" si="607"/>
        <v>#REF!</v>
      </c>
      <c r="H1583" s="269" t="e" cm="1">
        <f t="array" ref="H1583">IF( OR($U1583, NOT($V1583), $X1583), "",  $AF1583 &amp; INDEX(中文數值資料表, $AJ1583, 2) &amp; $AC1583)</f>
        <v>#REF!</v>
      </c>
      <c r="I1583" s="332" t="e">
        <f t="shared" si="608"/>
        <v>#REF!</v>
      </c>
      <c r="J1583" s="333" t="e">
        <f t="shared" si="609"/>
        <v>#REF!</v>
      </c>
      <c r="K1583" s="334" t="e">
        <f t="shared" si="610"/>
        <v>#REF!</v>
      </c>
      <c r="L1583" s="335" t="e">
        <f t="shared" si="611"/>
        <v>#REF!</v>
      </c>
      <c r="M1583" s="270" t="e">
        <f t="shared" ca="1" si="612"/>
        <v>#REF!</v>
      </c>
      <c r="N1583" s="270" t="e">
        <f t="shared" ca="1" si="613"/>
        <v>#REF!</v>
      </c>
      <c r="O1583" s="270" t="e">
        <f t="shared" ca="1" si="614"/>
        <v>#REF!</v>
      </c>
      <c r="P1583" s="270" t="e">
        <f t="shared" ca="1" si="629"/>
        <v>#REF!</v>
      </c>
      <c r="Q1583" s="270" t="e">
        <f t="shared" ca="1" si="629"/>
        <v>#REF!</v>
      </c>
      <c r="R1583" s="271" t="e">
        <f t="shared" ca="1" si="615"/>
        <v>#REF!</v>
      </c>
      <c r="S1583" s="271" t="e">
        <f t="shared" ca="1" si="616"/>
        <v>#REF!</v>
      </c>
      <c r="T1583" s="244"/>
      <c r="U1583" s="272" t="b">
        <f t="shared" si="617"/>
        <v>0</v>
      </c>
      <c r="V1583" s="272" t="e">
        <f t="shared" si="618"/>
        <v>#REF!</v>
      </c>
      <c r="W1583" s="272" t="e">
        <f t="shared" si="626"/>
        <v>#REF!</v>
      </c>
      <c r="X1583" s="272" t="e">
        <f t="shared" si="619"/>
        <v>#REF!</v>
      </c>
      <c r="Y1583" s="272" t="e">
        <f t="shared" si="620"/>
        <v>#REF!</v>
      </c>
      <c r="Z1583" s="298"/>
      <c r="AA1583" s="305" t="e">
        <f t="shared" si="621"/>
        <v>#REF!</v>
      </c>
      <c r="AB1583" s="301" t="e" cm="1">
        <f t="array" ref="AB1583">IF( $AA1583="", "", INDEX(聲母資料表, $AA1583, AB$5))</f>
        <v>#REF!</v>
      </c>
      <c r="AC1583" s="301" t="e" cm="1">
        <f t="array" ref="AC1583">IF( $AA1583="", "", INDEX(聲母資料表, $AA1583, AC$5))</f>
        <v>#REF!</v>
      </c>
      <c r="AD1583" s="305" t="e">
        <f t="shared" si="622"/>
        <v>#REF!</v>
      </c>
      <c r="AE1583" s="301" t="e" cm="1">
        <f t="array" ref="AE1583">IF( $X1583, "", INDEX(韻母資料表, AD1583, AE$5))</f>
        <v>#REF!</v>
      </c>
      <c r="AF1583" s="301" t="e" cm="1">
        <f t="array" ref="AF1583">IF( $X1583, "", INDEX(韻母資料表, AE1583, AF$5))</f>
        <v>#REF!</v>
      </c>
      <c r="AG1583" s="298"/>
      <c r="AH1583" s="301" t="e">
        <f t="array" ref="AH1583">IF( $X1583, "", IF( INDEX(韻母資料表, AD1583, $AH$5) = "入聲", TRUE, FALSE) )</f>
        <v>#REF!</v>
      </c>
      <c r="AI1583" s="302" t="e">
        <f t="shared" si="623"/>
        <v>#REF!</v>
      </c>
      <c r="AJ1583" s="302" t="e">
        <f t="shared" si="628"/>
        <v>#REF!</v>
      </c>
      <c r="AK1583" s="362" t="e">
        <f t="array" ref="AK1583">IF( $X1583, "", INDEX(韻母資料表, $AD1583, $AK$5))</f>
        <v>#REF!</v>
      </c>
      <c r="AL1583" s="362" t="e">
        <f t="array" ref="AL1583">IF($X1583, "", INDEX(白話字韻母八聲調資料表, $AE1583, $AJ1583))</f>
        <v>#REF!</v>
      </c>
      <c r="AM1583" s="298"/>
      <c r="AN1583" s="362" t="e" cm="1">
        <f t="array" ref="AN1583">IF($W1583, "", INDEX(聲母資料表, $AA1583, AN$5))</f>
        <v>#REF!</v>
      </c>
      <c r="AO1583" s="367" t="e" cm="1">
        <f t="array" ref="AO1583">IF($X1583, "", INDEX(韻母資料表, $AD1583, AO$5))</f>
        <v>#REF!</v>
      </c>
      <c r="AP1583" s="362" t="e" cm="1">
        <f t="array" ref="AP1583">IF($X1583, "", INDEX(台羅韻母八聲調資料表, $AE1583, $F1583))</f>
        <v>#REF!</v>
      </c>
      <c r="AQ1583" s="298"/>
      <c r="AR1583" s="302" t="e">
        <f t="array" ref="AR1583">IF($W1583, "", INDEX(聲母資料表, $AA1583, $AR$5))</f>
        <v>#REF!</v>
      </c>
      <c r="AS1583" s="303" t="e">
        <f t="array" ref="AS1583">IF($X1583, "", INDEX(韻母資料表, $AD1583, $AS$5))</f>
        <v>#REF!</v>
      </c>
      <c r="AT1583" s="302" t="e">
        <f t="array" ref="AT1583">IF($X1583, "", INDEX(閩拼韻母八聲調資料表, $AE1583, $AJ1583))</f>
        <v>#REF!</v>
      </c>
      <c r="AV1583" s="301" t="b">
        <f t="shared" si="624"/>
        <v>0</v>
      </c>
      <c r="AW1583" s="301" t="str">
        <f>IF( $AV1583, IFERROR( IF(MATCH( $E1583, 顎音化聲母!$H$9:$H$37, 0), TRUE, FALSE), FALSE), "")</f>
        <v/>
      </c>
      <c r="AX1583" s="301" t="str">
        <f t="array" ref="AX1583">IF( AND($AV1583, $AW1583), INDEX(顎音化聲母資料表, MATCH( $D1583 &amp; $E1583, 顎音化聲母!$L$5:$L$136, 0), 3), "")</f>
        <v/>
      </c>
      <c r="AY1583" s="301" t="e">
        <f t="shared" si="625"/>
        <v>#REF!</v>
      </c>
      <c r="AZ1583" s="362" t="e">
        <f t="array" ref="AZ1583">IF($AY1583="", "", IF( $AX1583&lt;&gt;"", $AX1583,INDEX(聲母資料表, $AY1583, $AZ$5)))</f>
        <v>#REF!</v>
      </c>
      <c r="BA1583" s="362" t="e">
        <f t="array" ref="BA1583">IF($X1583, "", INDEX(方音八音反切資料表, $AE1583, $AJ1583))</f>
        <v>#REF!</v>
      </c>
    </row>
    <row r="1584" spans="2:53">
      <c r="B1584" s="307">
        <f t="shared" si="606"/>
        <v>1577</v>
      </c>
      <c r="C1584" s="404" t="e">
        <f>MID(#REF!, B1584, 1)</f>
        <v>#REF!</v>
      </c>
      <c r="D1584" s="312"/>
      <c r="E1584" s="312"/>
      <c r="F1584" s="296"/>
      <c r="G1584" s="418" t="e">
        <f t="shared" si="607"/>
        <v>#REF!</v>
      </c>
      <c r="H1584" s="269" t="e" cm="1">
        <f t="array" ref="H1584">IF( OR($U1584, NOT($V1584), $X1584), "",  $AF1584 &amp; INDEX(中文數值資料表, $AJ1584, 2) &amp; $AC1584)</f>
        <v>#REF!</v>
      </c>
      <c r="I1584" s="332" t="e">
        <f t="shared" si="608"/>
        <v>#REF!</v>
      </c>
      <c r="J1584" s="333" t="e">
        <f t="shared" si="609"/>
        <v>#REF!</v>
      </c>
      <c r="K1584" s="334" t="e">
        <f t="shared" si="610"/>
        <v>#REF!</v>
      </c>
      <c r="L1584" s="335" t="e">
        <f t="shared" si="611"/>
        <v>#REF!</v>
      </c>
      <c r="M1584" s="270" t="e">
        <f t="shared" ca="1" si="612"/>
        <v>#REF!</v>
      </c>
      <c r="N1584" s="270" t="e">
        <f t="shared" ca="1" si="613"/>
        <v>#REF!</v>
      </c>
      <c r="O1584" s="270" t="e">
        <f t="shared" ca="1" si="614"/>
        <v>#REF!</v>
      </c>
      <c r="P1584" s="270" t="e">
        <f t="shared" ca="1" si="629"/>
        <v>#REF!</v>
      </c>
      <c r="Q1584" s="270" t="e">
        <f t="shared" ca="1" si="629"/>
        <v>#REF!</v>
      </c>
      <c r="R1584" s="271" t="e">
        <f t="shared" ca="1" si="615"/>
        <v>#REF!</v>
      </c>
      <c r="S1584" s="271" t="e">
        <f t="shared" ca="1" si="616"/>
        <v>#REF!</v>
      </c>
      <c r="T1584" s="244"/>
      <c r="U1584" s="272" t="b">
        <f t="shared" si="617"/>
        <v>0</v>
      </c>
      <c r="V1584" s="272" t="e">
        <f t="shared" si="618"/>
        <v>#REF!</v>
      </c>
      <c r="W1584" s="272" t="e">
        <f t="shared" si="626"/>
        <v>#REF!</v>
      </c>
      <c r="X1584" s="272" t="e">
        <f t="shared" si="619"/>
        <v>#REF!</v>
      </c>
      <c r="Y1584" s="272" t="e">
        <f t="shared" si="620"/>
        <v>#REF!</v>
      </c>
      <c r="Z1584" s="298"/>
      <c r="AA1584" s="305" t="e">
        <f t="shared" si="621"/>
        <v>#REF!</v>
      </c>
      <c r="AB1584" s="301" t="e" cm="1">
        <f t="array" ref="AB1584">IF( $AA1584="", "", INDEX(聲母資料表, $AA1584, AB$5))</f>
        <v>#REF!</v>
      </c>
      <c r="AC1584" s="301" t="e" cm="1">
        <f t="array" ref="AC1584">IF( $AA1584="", "", INDEX(聲母資料表, $AA1584, AC$5))</f>
        <v>#REF!</v>
      </c>
      <c r="AD1584" s="305" t="e">
        <f t="shared" si="622"/>
        <v>#REF!</v>
      </c>
      <c r="AE1584" s="301" t="e" cm="1">
        <f t="array" ref="AE1584">IF( $X1584, "", INDEX(韻母資料表, AD1584, AE$5))</f>
        <v>#REF!</v>
      </c>
      <c r="AF1584" s="301" t="e" cm="1">
        <f t="array" ref="AF1584">IF( $X1584, "", INDEX(韻母資料表, AE1584, AF$5))</f>
        <v>#REF!</v>
      </c>
      <c r="AG1584" s="298"/>
      <c r="AH1584" s="301" t="e">
        <f t="array" ref="AH1584">IF( $X1584, "", IF( INDEX(韻母資料表, AD1584, $AH$5) = "入聲", TRUE, FALSE) )</f>
        <v>#REF!</v>
      </c>
      <c r="AI1584" s="302" t="e">
        <f t="shared" si="623"/>
        <v>#REF!</v>
      </c>
      <c r="AJ1584" s="302" t="e">
        <f t="shared" si="628"/>
        <v>#REF!</v>
      </c>
      <c r="AK1584" s="362" t="e">
        <f t="array" ref="AK1584">IF( $X1584, "", INDEX(韻母資料表, $AD1584, $AK$5))</f>
        <v>#REF!</v>
      </c>
      <c r="AL1584" s="362" t="e">
        <f t="array" ref="AL1584">IF($X1584, "", INDEX(白話字韻母八聲調資料表, $AE1584, $AJ1584))</f>
        <v>#REF!</v>
      </c>
      <c r="AM1584" s="298"/>
      <c r="AN1584" s="362" t="e" cm="1">
        <f t="array" ref="AN1584">IF($W1584, "", INDEX(聲母資料表, $AA1584, AN$5))</f>
        <v>#REF!</v>
      </c>
      <c r="AO1584" s="367" t="e" cm="1">
        <f t="array" ref="AO1584">IF($X1584, "", INDEX(韻母資料表, $AD1584, AO$5))</f>
        <v>#REF!</v>
      </c>
      <c r="AP1584" s="362" t="e" cm="1">
        <f t="array" ref="AP1584">IF($X1584, "", INDEX(台羅韻母八聲調資料表, $AE1584, $F1584))</f>
        <v>#REF!</v>
      </c>
      <c r="AQ1584" s="298"/>
      <c r="AR1584" s="302" t="e">
        <f t="array" ref="AR1584">IF($W1584, "", INDEX(聲母資料表, $AA1584, $AR$5))</f>
        <v>#REF!</v>
      </c>
      <c r="AS1584" s="303" t="e">
        <f t="array" ref="AS1584">IF($X1584, "", INDEX(韻母資料表, $AD1584, $AS$5))</f>
        <v>#REF!</v>
      </c>
      <c r="AT1584" s="302" t="e">
        <f t="array" ref="AT1584">IF($X1584, "", INDEX(閩拼韻母八聲調資料表, $AE1584, $AJ1584))</f>
        <v>#REF!</v>
      </c>
      <c r="AV1584" s="301" t="b">
        <f t="shared" si="624"/>
        <v>0</v>
      </c>
      <c r="AW1584" s="301" t="str">
        <f>IF( $AV1584, IFERROR( IF(MATCH( $E1584, 顎音化聲母!$H$9:$H$37, 0), TRUE, FALSE), FALSE), "")</f>
        <v/>
      </c>
      <c r="AX1584" s="301" t="str">
        <f t="array" ref="AX1584">IF( AND($AV1584, $AW1584), INDEX(顎音化聲母資料表, MATCH( $D1584 &amp; $E1584, 顎音化聲母!$L$5:$L$136, 0), 3), "")</f>
        <v/>
      </c>
      <c r="AY1584" s="301" t="e">
        <f t="shared" si="625"/>
        <v>#REF!</v>
      </c>
      <c r="AZ1584" s="362" t="e">
        <f t="array" ref="AZ1584">IF($AY1584="", "", IF( $AX1584&lt;&gt;"", $AX1584,INDEX(聲母資料表, $AY1584, $AZ$5)))</f>
        <v>#REF!</v>
      </c>
      <c r="BA1584" s="362" t="e">
        <f t="array" ref="BA1584">IF($X1584, "", INDEX(方音八音反切資料表, $AE1584, $AJ1584))</f>
        <v>#REF!</v>
      </c>
    </row>
    <row r="1585" spans="2:53">
      <c r="B1585" s="307">
        <f t="shared" si="606"/>
        <v>1578</v>
      </c>
      <c r="C1585" s="404" t="e">
        <f>MID(#REF!, B1585, 1)</f>
        <v>#REF!</v>
      </c>
      <c r="D1585" s="312"/>
      <c r="E1585" s="312"/>
      <c r="F1585" s="296"/>
      <c r="G1585" s="418" t="e">
        <f t="shared" si="607"/>
        <v>#REF!</v>
      </c>
      <c r="H1585" s="269" t="e" cm="1">
        <f t="array" ref="H1585">IF( OR($U1585, NOT($V1585), $X1585), "",  $AF1585 &amp; INDEX(中文數值資料表, $AJ1585, 2) &amp; $AC1585)</f>
        <v>#REF!</v>
      </c>
      <c r="I1585" s="332" t="e">
        <f t="shared" si="608"/>
        <v>#REF!</v>
      </c>
      <c r="J1585" s="333" t="e">
        <f t="shared" si="609"/>
        <v>#REF!</v>
      </c>
      <c r="K1585" s="334" t="e">
        <f t="shared" si="610"/>
        <v>#REF!</v>
      </c>
      <c r="L1585" s="335" t="e">
        <f t="shared" si="611"/>
        <v>#REF!</v>
      </c>
      <c r="M1585" s="270" t="e">
        <f t="shared" ca="1" si="612"/>
        <v>#REF!</v>
      </c>
      <c r="N1585" s="270" t="e">
        <f t="shared" ca="1" si="613"/>
        <v>#REF!</v>
      </c>
      <c r="O1585" s="270" t="e">
        <f t="shared" ca="1" si="614"/>
        <v>#REF!</v>
      </c>
      <c r="P1585" s="270" t="e">
        <f t="shared" ca="1" si="629"/>
        <v>#REF!</v>
      </c>
      <c r="Q1585" s="270" t="e">
        <f t="shared" ca="1" si="629"/>
        <v>#REF!</v>
      </c>
      <c r="R1585" s="271" t="e">
        <f t="shared" ca="1" si="615"/>
        <v>#REF!</v>
      </c>
      <c r="S1585" s="271" t="e">
        <f t="shared" ca="1" si="616"/>
        <v>#REF!</v>
      </c>
      <c r="T1585" s="244"/>
      <c r="U1585" s="272" t="b">
        <f t="shared" si="617"/>
        <v>0</v>
      </c>
      <c r="V1585" s="272" t="e">
        <f t="shared" si="618"/>
        <v>#REF!</v>
      </c>
      <c r="W1585" s="272" t="e">
        <f t="shared" si="626"/>
        <v>#REF!</v>
      </c>
      <c r="X1585" s="272" t="e">
        <f t="shared" si="619"/>
        <v>#REF!</v>
      </c>
      <c r="Y1585" s="272" t="e">
        <f t="shared" si="620"/>
        <v>#REF!</v>
      </c>
      <c r="Z1585" s="298"/>
      <c r="AA1585" s="305" t="e">
        <f t="shared" si="621"/>
        <v>#REF!</v>
      </c>
      <c r="AB1585" s="301" t="e" cm="1">
        <f t="array" ref="AB1585">IF( $AA1585="", "", INDEX(聲母資料表, $AA1585, AB$5))</f>
        <v>#REF!</v>
      </c>
      <c r="AC1585" s="301" t="e" cm="1">
        <f t="array" ref="AC1585">IF( $AA1585="", "", INDEX(聲母資料表, $AA1585, AC$5))</f>
        <v>#REF!</v>
      </c>
      <c r="AD1585" s="305" t="e">
        <f t="shared" si="622"/>
        <v>#REF!</v>
      </c>
      <c r="AE1585" s="301" t="e" cm="1">
        <f t="array" ref="AE1585">IF( $X1585, "", INDEX(韻母資料表, AD1585, AE$5))</f>
        <v>#REF!</v>
      </c>
      <c r="AF1585" s="301" t="e" cm="1">
        <f t="array" ref="AF1585">IF( $X1585, "", INDEX(韻母資料表, AE1585, AF$5))</f>
        <v>#REF!</v>
      </c>
      <c r="AG1585" s="298"/>
      <c r="AH1585" s="301" t="e">
        <f t="array" ref="AH1585">IF( $X1585, "", IF( INDEX(韻母資料表, AD1585, $AH$5) = "入聲", TRUE, FALSE) )</f>
        <v>#REF!</v>
      </c>
      <c r="AI1585" s="302" t="e">
        <f t="shared" si="623"/>
        <v>#REF!</v>
      </c>
      <c r="AJ1585" s="302" t="e">
        <f t="shared" si="628"/>
        <v>#REF!</v>
      </c>
      <c r="AK1585" s="362" t="e">
        <f t="array" ref="AK1585">IF( $X1585, "", INDEX(韻母資料表, $AD1585, $AK$5))</f>
        <v>#REF!</v>
      </c>
      <c r="AL1585" s="362" t="e">
        <f t="array" ref="AL1585">IF($X1585, "", INDEX(白話字韻母八聲調資料表, $AE1585, $AJ1585))</f>
        <v>#REF!</v>
      </c>
      <c r="AM1585" s="298"/>
      <c r="AN1585" s="362" t="e" cm="1">
        <f t="array" ref="AN1585">IF($W1585, "", INDEX(聲母資料表, $AA1585, AN$5))</f>
        <v>#REF!</v>
      </c>
      <c r="AO1585" s="367" t="e" cm="1">
        <f t="array" ref="AO1585">IF($X1585, "", INDEX(韻母資料表, $AD1585, AO$5))</f>
        <v>#REF!</v>
      </c>
      <c r="AP1585" s="362" t="e" cm="1">
        <f t="array" ref="AP1585">IF($X1585, "", INDEX(台羅韻母八聲調資料表, $AE1585, $F1585))</f>
        <v>#REF!</v>
      </c>
      <c r="AQ1585" s="298"/>
      <c r="AR1585" s="302" t="e">
        <f t="array" ref="AR1585">IF($W1585, "", INDEX(聲母資料表, $AA1585, $AR$5))</f>
        <v>#REF!</v>
      </c>
      <c r="AS1585" s="303" t="e">
        <f t="array" ref="AS1585">IF($X1585, "", INDEX(韻母資料表, $AD1585, $AS$5))</f>
        <v>#REF!</v>
      </c>
      <c r="AT1585" s="302" t="e">
        <f t="array" ref="AT1585">IF($X1585, "", INDEX(閩拼韻母八聲調資料表, $AE1585, $AJ1585))</f>
        <v>#REF!</v>
      </c>
      <c r="AV1585" s="301" t="b">
        <f t="shared" si="624"/>
        <v>0</v>
      </c>
      <c r="AW1585" s="301" t="str">
        <f>IF( $AV1585, IFERROR( IF(MATCH( $E1585, 顎音化聲母!$H$9:$H$37, 0), TRUE, FALSE), FALSE), "")</f>
        <v/>
      </c>
      <c r="AX1585" s="301" t="str">
        <f t="array" ref="AX1585">IF( AND($AV1585, $AW1585), INDEX(顎音化聲母資料表, MATCH( $D1585 &amp; $E1585, 顎音化聲母!$L$5:$L$136, 0), 3), "")</f>
        <v/>
      </c>
      <c r="AY1585" s="301" t="e">
        <f t="shared" si="625"/>
        <v>#REF!</v>
      </c>
      <c r="AZ1585" s="362" t="e">
        <f t="array" ref="AZ1585">IF($AY1585="", "", IF( $AX1585&lt;&gt;"", $AX1585,INDEX(聲母資料表, $AY1585, $AZ$5)))</f>
        <v>#REF!</v>
      </c>
      <c r="BA1585" s="362" t="e">
        <f t="array" ref="BA1585">IF($X1585, "", INDEX(方音八音反切資料表, $AE1585, $AJ1585))</f>
        <v>#REF!</v>
      </c>
    </row>
    <row r="1586" spans="2:53">
      <c r="B1586" s="307">
        <f t="shared" si="606"/>
        <v>1579</v>
      </c>
      <c r="C1586" s="404" t="e">
        <f>MID(#REF!, B1586, 1)</f>
        <v>#REF!</v>
      </c>
      <c r="D1586" s="312"/>
      <c r="E1586" s="312"/>
      <c r="F1586" s="296"/>
      <c r="G1586" s="418" t="e">
        <f t="shared" si="607"/>
        <v>#REF!</v>
      </c>
      <c r="H1586" s="269" t="e" cm="1">
        <f t="array" ref="H1586">IF( OR($U1586, NOT($V1586), $X1586), "",  $AF1586 &amp; INDEX(中文數值資料表, $AJ1586, 2) &amp; $AC1586)</f>
        <v>#REF!</v>
      </c>
      <c r="I1586" s="332" t="e">
        <f t="shared" si="608"/>
        <v>#REF!</v>
      </c>
      <c r="J1586" s="333" t="e">
        <f t="shared" si="609"/>
        <v>#REF!</v>
      </c>
      <c r="K1586" s="334" t="e">
        <f t="shared" si="610"/>
        <v>#REF!</v>
      </c>
      <c r="L1586" s="335" t="e">
        <f t="shared" si="611"/>
        <v>#REF!</v>
      </c>
      <c r="M1586" s="270" t="e">
        <f t="shared" ca="1" si="612"/>
        <v>#REF!</v>
      </c>
      <c r="N1586" s="270" t="e">
        <f t="shared" ca="1" si="613"/>
        <v>#REF!</v>
      </c>
      <c r="O1586" s="270" t="e">
        <f t="shared" ca="1" si="614"/>
        <v>#REF!</v>
      </c>
      <c r="P1586" s="270" t="e">
        <f t="shared" ca="1" si="629"/>
        <v>#REF!</v>
      </c>
      <c r="Q1586" s="270" t="e">
        <f t="shared" ca="1" si="629"/>
        <v>#REF!</v>
      </c>
      <c r="R1586" s="271" t="e">
        <f t="shared" ca="1" si="615"/>
        <v>#REF!</v>
      </c>
      <c r="S1586" s="271" t="e">
        <f t="shared" ca="1" si="616"/>
        <v>#REF!</v>
      </c>
      <c r="T1586" s="244"/>
      <c r="U1586" s="272" t="b">
        <f t="shared" si="617"/>
        <v>0</v>
      </c>
      <c r="V1586" s="272" t="e">
        <f t="shared" si="618"/>
        <v>#REF!</v>
      </c>
      <c r="W1586" s="272" t="e">
        <f t="shared" si="626"/>
        <v>#REF!</v>
      </c>
      <c r="X1586" s="272" t="e">
        <f t="shared" si="619"/>
        <v>#REF!</v>
      </c>
      <c r="Y1586" s="272" t="e">
        <f t="shared" si="620"/>
        <v>#REF!</v>
      </c>
      <c r="Z1586" s="298"/>
      <c r="AA1586" s="305" t="e">
        <f t="shared" si="621"/>
        <v>#REF!</v>
      </c>
      <c r="AB1586" s="301" t="e" cm="1">
        <f t="array" ref="AB1586">IF( $AA1586="", "", INDEX(聲母資料表, $AA1586, AB$5))</f>
        <v>#REF!</v>
      </c>
      <c r="AC1586" s="301" t="e" cm="1">
        <f t="array" ref="AC1586">IF( $AA1586="", "", INDEX(聲母資料表, $AA1586, AC$5))</f>
        <v>#REF!</v>
      </c>
      <c r="AD1586" s="305" t="e">
        <f t="shared" si="622"/>
        <v>#REF!</v>
      </c>
      <c r="AE1586" s="301" t="e" cm="1">
        <f t="array" ref="AE1586">IF( $X1586, "", INDEX(韻母資料表, AD1586, AE$5))</f>
        <v>#REF!</v>
      </c>
      <c r="AF1586" s="301" t="e" cm="1">
        <f t="array" ref="AF1586">IF( $X1586, "", INDEX(韻母資料表, AE1586, AF$5))</f>
        <v>#REF!</v>
      </c>
      <c r="AG1586" s="298"/>
      <c r="AH1586" s="301" t="e">
        <f t="array" ref="AH1586">IF( $X1586, "", IF( INDEX(韻母資料表, AD1586, $AH$5) = "入聲", TRUE, FALSE) )</f>
        <v>#REF!</v>
      </c>
      <c r="AI1586" s="302" t="e">
        <f t="shared" si="623"/>
        <v>#REF!</v>
      </c>
      <c r="AJ1586" s="302" t="e">
        <f t="shared" si="628"/>
        <v>#REF!</v>
      </c>
      <c r="AK1586" s="362" t="e">
        <f t="array" ref="AK1586">IF( $X1586, "", INDEX(韻母資料表, $AD1586, $AK$5))</f>
        <v>#REF!</v>
      </c>
      <c r="AL1586" s="362" t="e">
        <f t="array" ref="AL1586">IF($X1586, "", INDEX(白話字韻母八聲調資料表, $AE1586, $AJ1586))</f>
        <v>#REF!</v>
      </c>
      <c r="AM1586" s="298"/>
      <c r="AN1586" s="362" t="e" cm="1">
        <f t="array" ref="AN1586">IF($W1586, "", INDEX(聲母資料表, $AA1586, AN$5))</f>
        <v>#REF!</v>
      </c>
      <c r="AO1586" s="367" t="e" cm="1">
        <f t="array" ref="AO1586">IF($X1586, "", INDEX(韻母資料表, $AD1586, AO$5))</f>
        <v>#REF!</v>
      </c>
      <c r="AP1586" s="362" t="e" cm="1">
        <f t="array" ref="AP1586">IF($X1586, "", INDEX(台羅韻母八聲調資料表, $AE1586, $F1586))</f>
        <v>#REF!</v>
      </c>
      <c r="AQ1586" s="298"/>
      <c r="AR1586" s="302" t="e">
        <f t="array" ref="AR1586">IF($W1586, "", INDEX(聲母資料表, $AA1586, $AR$5))</f>
        <v>#REF!</v>
      </c>
      <c r="AS1586" s="303" t="e">
        <f t="array" ref="AS1586">IF($X1586, "", INDEX(韻母資料表, $AD1586, $AS$5))</f>
        <v>#REF!</v>
      </c>
      <c r="AT1586" s="302" t="e">
        <f t="array" ref="AT1586">IF($X1586, "", INDEX(閩拼韻母八聲調資料表, $AE1586, $AJ1586))</f>
        <v>#REF!</v>
      </c>
      <c r="AV1586" s="301" t="b">
        <f t="shared" si="624"/>
        <v>0</v>
      </c>
      <c r="AW1586" s="301" t="str">
        <f>IF( $AV1586, IFERROR( IF(MATCH( $E1586, 顎音化聲母!$H$9:$H$37, 0), TRUE, FALSE), FALSE), "")</f>
        <v/>
      </c>
      <c r="AX1586" s="301" t="str">
        <f t="array" ref="AX1586">IF( AND($AV1586, $AW1586), INDEX(顎音化聲母資料表, MATCH( $D1586 &amp; $E1586, 顎音化聲母!$L$5:$L$136, 0), 3), "")</f>
        <v/>
      </c>
      <c r="AY1586" s="301" t="e">
        <f t="shared" si="625"/>
        <v>#REF!</v>
      </c>
      <c r="AZ1586" s="362" t="e">
        <f t="array" ref="AZ1586">IF($AY1586="", "", IF( $AX1586&lt;&gt;"", $AX1586,INDEX(聲母資料表, $AY1586, $AZ$5)))</f>
        <v>#REF!</v>
      </c>
      <c r="BA1586" s="362" t="e">
        <f t="array" ref="BA1586">IF($X1586, "", INDEX(方音八音反切資料表, $AE1586, $AJ1586))</f>
        <v>#REF!</v>
      </c>
    </row>
    <row r="1587" spans="2:53">
      <c r="B1587" s="307">
        <f t="shared" si="606"/>
        <v>1580</v>
      </c>
      <c r="C1587" s="404" t="e">
        <f>MID(#REF!, B1587, 1)</f>
        <v>#REF!</v>
      </c>
      <c r="D1587" s="312"/>
      <c r="E1587" s="312"/>
      <c r="F1587" s="296"/>
      <c r="G1587" s="418" t="e">
        <f t="shared" si="607"/>
        <v>#REF!</v>
      </c>
      <c r="H1587" s="269" t="e" cm="1">
        <f t="array" ref="H1587">IF( OR($U1587, NOT($V1587), $X1587), "",  $AF1587 &amp; INDEX(中文數值資料表, $AJ1587, 2) &amp; $AC1587)</f>
        <v>#REF!</v>
      </c>
      <c r="I1587" s="332" t="e">
        <f t="shared" si="608"/>
        <v>#REF!</v>
      </c>
      <c r="J1587" s="333" t="e">
        <f t="shared" si="609"/>
        <v>#REF!</v>
      </c>
      <c r="K1587" s="334" t="e">
        <f t="shared" si="610"/>
        <v>#REF!</v>
      </c>
      <c r="L1587" s="335" t="e">
        <f t="shared" si="611"/>
        <v>#REF!</v>
      </c>
      <c r="M1587" s="270" t="e">
        <f t="shared" ca="1" si="612"/>
        <v>#REF!</v>
      </c>
      <c r="N1587" s="270" t="e">
        <f t="shared" ca="1" si="613"/>
        <v>#REF!</v>
      </c>
      <c r="O1587" s="270" t="e">
        <f t="shared" ca="1" si="614"/>
        <v>#REF!</v>
      </c>
      <c r="P1587" s="270" t="e">
        <f t="shared" ca="1" si="629"/>
        <v>#REF!</v>
      </c>
      <c r="Q1587" s="270" t="e">
        <f t="shared" ca="1" si="629"/>
        <v>#REF!</v>
      </c>
      <c r="R1587" s="271" t="e">
        <f t="shared" ca="1" si="615"/>
        <v>#REF!</v>
      </c>
      <c r="S1587" s="271" t="e">
        <f t="shared" ca="1" si="616"/>
        <v>#REF!</v>
      </c>
      <c r="T1587" s="244"/>
      <c r="U1587" s="272" t="b">
        <f t="shared" si="617"/>
        <v>0</v>
      </c>
      <c r="V1587" s="272" t="e">
        <f t="shared" si="618"/>
        <v>#REF!</v>
      </c>
      <c r="W1587" s="272" t="e">
        <f t="shared" si="626"/>
        <v>#REF!</v>
      </c>
      <c r="X1587" s="272" t="e">
        <f t="shared" si="619"/>
        <v>#REF!</v>
      </c>
      <c r="Y1587" s="272" t="e">
        <f t="shared" si="620"/>
        <v>#REF!</v>
      </c>
      <c r="Z1587" s="298"/>
      <c r="AA1587" s="305" t="e">
        <f t="shared" si="621"/>
        <v>#REF!</v>
      </c>
      <c r="AB1587" s="301" t="e" cm="1">
        <f t="array" ref="AB1587">IF( $AA1587="", "", INDEX(聲母資料表, $AA1587, AB$5))</f>
        <v>#REF!</v>
      </c>
      <c r="AC1587" s="301" t="e" cm="1">
        <f t="array" ref="AC1587">IF( $AA1587="", "", INDEX(聲母資料表, $AA1587, AC$5))</f>
        <v>#REF!</v>
      </c>
      <c r="AD1587" s="305" t="e">
        <f t="shared" si="622"/>
        <v>#REF!</v>
      </c>
      <c r="AE1587" s="301" t="e" cm="1">
        <f t="array" ref="AE1587">IF( $X1587, "", INDEX(韻母資料表, AD1587, AE$5))</f>
        <v>#REF!</v>
      </c>
      <c r="AF1587" s="301" t="e" cm="1">
        <f t="array" ref="AF1587">IF( $X1587, "", INDEX(韻母資料表, AE1587, AF$5))</f>
        <v>#REF!</v>
      </c>
      <c r="AG1587" s="298"/>
      <c r="AH1587" s="301" t="e">
        <f t="array" ref="AH1587">IF( $X1587, "", IF( INDEX(韻母資料表, AD1587, $AH$5) = "入聲", TRUE, FALSE) )</f>
        <v>#REF!</v>
      </c>
      <c r="AI1587" s="302" t="e">
        <f t="shared" si="623"/>
        <v>#REF!</v>
      </c>
      <c r="AJ1587" s="302" t="e">
        <f t="shared" si="628"/>
        <v>#REF!</v>
      </c>
      <c r="AK1587" s="362" t="e">
        <f t="array" ref="AK1587">IF( $X1587, "", INDEX(韻母資料表, $AD1587, $AK$5))</f>
        <v>#REF!</v>
      </c>
      <c r="AL1587" s="362" t="e">
        <f t="array" ref="AL1587">IF($X1587, "", INDEX(白話字韻母八聲調資料表, $AE1587, $AJ1587))</f>
        <v>#REF!</v>
      </c>
      <c r="AM1587" s="298"/>
      <c r="AN1587" s="362" t="e" cm="1">
        <f t="array" ref="AN1587">IF($W1587, "", INDEX(聲母資料表, $AA1587, AN$5))</f>
        <v>#REF!</v>
      </c>
      <c r="AO1587" s="367" t="e" cm="1">
        <f t="array" ref="AO1587">IF($X1587, "", INDEX(韻母資料表, $AD1587, AO$5))</f>
        <v>#REF!</v>
      </c>
      <c r="AP1587" s="362" t="e" cm="1">
        <f t="array" ref="AP1587">IF($X1587, "", INDEX(台羅韻母八聲調資料表, $AE1587, $F1587))</f>
        <v>#REF!</v>
      </c>
      <c r="AQ1587" s="298"/>
      <c r="AR1587" s="302" t="e">
        <f t="array" ref="AR1587">IF($W1587, "", INDEX(聲母資料表, $AA1587, $AR$5))</f>
        <v>#REF!</v>
      </c>
      <c r="AS1587" s="303" t="e">
        <f t="array" ref="AS1587">IF($X1587, "", INDEX(韻母資料表, $AD1587, $AS$5))</f>
        <v>#REF!</v>
      </c>
      <c r="AT1587" s="302" t="e">
        <f t="array" ref="AT1587">IF($X1587, "", INDEX(閩拼韻母八聲調資料表, $AE1587, $AJ1587))</f>
        <v>#REF!</v>
      </c>
      <c r="AV1587" s="301" t="b">
        <f t="shared" si="624"/>
        <v>0</v>
      </c>
      <c r="AW1587" s="301" t="str">
        <f>IF( $AV1587, IFERROR( IF(MATCH( $E1587, 顎音化聲母!$H$9:$H$37, 0), TRUE, FALSE), FALSE), "")</f>
        <v/>
      </c>
      <c r="AX1587" s="301" t="str">
        <f t="array" ref="AX1587">IF( AND($AV1587, $AW1587), INDEX(顎音化聲母資料表, MATCH( $D1587 &amp; $E1587, 顎音化聲母!$L$5:$L$136, 0), 3), "")</f>
        <v/>
      </c>
      <c r="AY1587" s="301" t="e">
        <f t="shared" si="625"/>
        <v>#REF!</v>
      </c>
      <c r="AZ1587" s="362" t="e">
        <f t="array" ref="AZ1587">IF($AY1587="", "", IF( $AX1587&lt;&gt;"", $AX1587,INDEX(聲母資料表, $AY1587, $AZ$5)))</f>
        <v>#REF!</v>
      </c>
      <c r="BA1587" s="362" t="e">
        <f t="array" ref="BA1587">IF($X1587, "", INDEX(方音八音反切資料表, $AE1587, $AJ1587))</f>
        <v>#REF!</v>
      </c>
    </row>
  </sheetData>
  <phoneticPr fontId="86" type="noConversion"/>
  <conditionalFormatting sqref="E8:E1587">
    <cfRule type="expression" dxfId="2" priority="2">
      <formula>AH8=TRUE</formula>
    </cfRule>
  </conditionalFormatting>
  <conditionalFormatting sqref="V8:W1587">
    <cfRule type="cellIs" dxfId="1" priority="3" operator="equal">
      <formula>"TRUE"</formula>
    </cfRule>
  </conditionalFormatting>
  <conditionalFormatting sqref="AH8:AH1587">
    <cfRule type="cellIs" dxfId="0" priority="1" operator="equal">
      <formula>"TRUE"</formula>
    </cfRule>
  </conditionalFormatting>
  <dataValidations count="1">
    <dataValidation type="list" allowBlank="1" sqref="D8:E1587" xr:uid="{00000000-0002-0000-0100-000000000000}">
      <formula1>#REF!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1000000}">
          <x14:formula1>
            <xm:f>【設定】聲調對照表!$B$4:$B$11</xm:f>
          </x14:formula1>
          <xm:sqref>F8:G1587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Right="0"/>
  </sheetPr>
  <dimension ref="B1:Q28"/>
  <sheetViews>
    <sheetView workbookViewId="0"/>
  </sheetViews>
  <sheetFormatPr baseColWidth="10" defaultColWidth="12.6640625" defaultRowHeight="15.75" customHeight="1" outlineLevelRow="1" outlineLevelCol="1"/>
  <cols>
    <col min="1" max="1" width="2.5" customWidth="1"/>
    <col min="2" max="5" width="12.6640625" customWidth="1"/>
    <col min="6" max="7" width="16" customWidth="1"/>
    <col min="8" max="8" width="58.1640625" customWidth="1" outlineLevel="1"/>
    <col min="9" max="9" width="3.5" customWidth="1"/>
    <col min="10" max="12" width="12.33203125" customWidth="1" outlineLevel="1"/>
    <col min="13" max="16" width="15.1640625" customWidth="1" outlineLevel="1"/>
    <col min="17" max="17" width="3.6640625" customWidth="1" outlineLevel="1"/>
  </cols>
  <sheetData>
    <row r="1" spans="2:16" ht="23" outlineLevel="1">
      <c r="B1" s="7"/>
      <c r="C1" s="8"/>
      <c r="D1" s="8"/>
      <c r="E1" s="8"/>
      <c r="F1" s="8"/>
      <c r="G1" s="8"/>
      <c r="H1" s="8"/>
      <c r="I1" s="7"/>
      <c r="L1" s="11" t="s">
        <v>363</v>
      </c>
    </row>
    <row r="2" spans="2:16" ht="23" outlineLevel="1">
      <c r="B2" s="7"/>
      <c r="C2" s="8"/>
      <c r="D2" s="8"/>
      <c r="E2" s="8"/>
      <c r="F2" s="8"/>
      <c r="G2" s="8"/>
      <c r="H2" s="8"/>
      <c r="I2" s="7"/>
      <c r="L2" s="12">
        <v>4</v>
      </c>
      <c r="O2" s="12">
        <v>9</v>
      </c>
    </row>
    <row r="3" spans="2:16" ht="23" outlineLevel="1">
      <c r="B3" s="7"/>
      <c r="C3" s="8"/>
      <c r="D3" s="8"/>
      <c r="E3" s="8"/>
      <c r="F3" s="8"/>
      <c r="G3" s="8"/>
      <c r="H3" s="8"/>
      <c r="I3" s="7"/>
    </row>
    <row r="4" spans="2:16" ht="23" outlineLevel="1">
      <c r="B4" s="7"/>
      <c r="C4" s="8"/>
      <c r="D4" s="8"/>
      <c r="E4" s="8"/>
      <c r="F4" s="8"/>
      <c r="G4" s="8"/>
      <c r="H4" s="8"/>
      <c r="I4" s="7"/>
      <c r="K4" s="13"/>
      <c r="L4" s="14" t="s">
        <v>28</v>
      </c>
      <c r="M4" s="13"/>
      <c r="N4" s="15"/>
      <c r="O4" s="16" t="s">
        <v>3</v>
      </c>
      <c r="P4" s="15"/>
    </row>
    <row r="5" spans="2:16" ht="23">
      <c r="B5" s="7"/>
      <c r="C5" s="8"/>
      <c r="D5" s="8"/>
      <c r="E5" s="8"/>
      <c r="F5" s="8"/>
      <c r="G5" s="8"/>
      <c r="H5" s="8"/>
      <c r="I5" s="7"/>
      <c r="J5" s="5"/>
      <c r="K5" s="5"/>
      <c r="M5" s="17"/>
      <c r="N5" s="17"/>
      <c r="O5" s="17"/>
      <c r="P5" s="17"/>
    </row>
    <row r="6" spans="2:16" ht="23">
      <c r="B6" s="18" t="s">
        <v>23</v>
      </c>
      <c r="C6" s="18" t="s">
        <v>24</v>
      </c>
      <c r="D6" s="18" t="s">
        <v>25</v>
      </c>
      <c r="E6" s="18" t="s">
        <v>26</v>
      </c>
      <c r="F6" s="18" t="s">
        <v>364</v>
      </c>
      <c r="G6" s="18" t="s">
        <v>365</v>
      </c>
      <c r="H6" s="19" t="s">
        <v>366</v>
      </c>
      <c r="I6" s="7"/>
      <c r="J6" s="20" t="s">
        <v>34</v>
      </c>
      <c r="K6" s="20" t="s">
        <v>367</v>
      </c>
      <c r="L6" s="20" t="s">
        <v>368</v>
      </c>
      <c r="M6" s="21" t="s">
        <v>46</v>
      </c>
      <c r="N6" s="21" t="s">
        <v>369</v>
      </c>
      <c r="O6" s="21" t="s">
        <v>24</v>
      </c>
      <c r="P6" s="21" t="s">
        <v>46</v>
      </c>
    </row>
    <row r="7" spans="2:16" ht="30">
      <c r="B7" s="9" t="s">
        <v>370</v>
      </c>
      <c r="C7" s="9" t="s">
        <v>97</v>
      </c>
      <c r="D7" s="9" t="s">
        <v>143</v>
      </c>
      <c r="E7" s="9">
        <v>2</v>
      </c>
      <c r="F7" s="22" t="e">
        <f t="shared" ref="F7:F28" si="0">IF( NOT($J7), ($C7 &amp; $M7), "")</f>
        <v>#REF!</v>
      </c>
      <c r="G7" s="22" t="e">
        <f t="shared" ref="G7:G28" si="1">IF( NOT($J7), ($O7 &amp; $P7), "")</f>
        <v>#REF!</v>
      </c>
      <c r="H7" s="23" t="e">
        <f t="shared" ref="H7:H28" si="2">IF( $J7, $B7, "&lt;ruby&gt;" &amp; $B7 &amp; "&lt;rt&gt;" &amp; $F7  &amp; "&lt;/rt&gt;&lt;/ruby&gt;")</f>
        <v>#REF!</v>
      </c>
      <c r="I7" s="7"/>
      <c r="J7" s="24">
        <f t="shared" ref="J7:J28" si="3">IFERROR( MATCH(B7, 標題符號清單, 0), 0)</f>
        <v>0</v>
      </c>
      <c r="K7" s="25" t="e">
        <f t="shared" ref="K7:K28" si="4">IF( J7&gt;0, "", MATCH(D7, 白話字韻母清單, 0) )</f>
        <v>#REF!</v>
      </c>
      <c r="L7" s="10" t="e">
        <f t="array" ref="L7">IF( J7&gt;0, "", INDEX(韻母資料表, K7, $L$2))</f>
        <v>#REF!</v>
      </c>
      <c r="M7" s="26" t="e">
        <f t="array" ref="M7">IF($D7="", "", INDEX(白話字韻母八聲調資料表, $L7, $E7))</f>
        <v>#REF!</v>
      </c>
      <c r="N7" s="26">
        <f>IF( OR($J7&gt;0, $C7=""), "", MATCH($C7, 聲母表!$H$4:$H$25, 0) )</f>
        <v>6</v>
      </c>
      <c r="O7" s="26" t="str">
        <f t="array" ref="O7">IF($N7="", "", INDEX(十五音聲母資料表, $N7, $O$2))</f>
        <v>t</v>
      </c>
      <c r="P7" s="26" t="e">
        <f t="array" ref="P7">IF($J7&gt;0, "", INDEX(閩拼韻母八聲調資料表, $L7, $E7) )</f>
        <v>#REF!</v>
      </c>
    </row>
    <row r="8" spans="2:16" ht="30">
      <c r="B8" s="9" t="s">
        <v>223</v>
      </c>
      <c r="C8" s="9" t="s">
        <v>63</v>
      </c>
      <c r="D8" s="9" t="s">
        <v>157</v>
      </c>
      <c r="E8" s="9">
        <v>1</v>
      </c>
      <c r="F8" s="22" t="e">
        <f t="shared" si="0"/>
        <v>#REF!</v>
      </c>
      <c r="G8" s="22" t="e">
        <f t="shared" si="1"/>
        <v>#REF!</v>
      </c>
      <c r="H8" s="23" t="e">
        <f t="shared" si="2"/>
        <v>#REF!</v>
      </c>
      <c r="I8" s="7"/>
      <c r="J8" s="27">
        <f t="shared" si="3"/>
        <v>0</v>
      </c>
      <c r="K8" s="25" t="e">
        <f t="shared" si="4"/>
        <v>#REF!</v>
      </c>
      <c r="L8" s="10" t="e">
        <f t="array" ref="L8">IF( J8&gt;0, "", INDEX(韻母資料表, K8, $L$2))</f>
        <v>#REF!</v>
      </c>
      <c r="M8" s="26" t="e">
        <f t="array" ref="M8">IF($D8="", "", INDEX(白話字韻母八聲調資料表, $L8, $E8))</f>
        <v>#REF!</v>
      </c>
      <c r="N8" s="26">
        <f>IF( OR($J8&gt;0, $C8=""), "", MATCH($C8, 聲母表!$H$4:$H$25, 0) )</f>
        <v>11</v>
      </c>
      <c r="O8" s="26" t="str">
        <f t="array" ref="O8">IF($N8="", "", INDEX(十五音聲母資料表, $N8, $O$2))</f>
        <v>k</v>
      </c>
      <c r="P8" s="26" t="e">
        <f t="array" ref="P8">IF($J8&gt;0, "", INDEX(閩拼韻母八聲調資料表, $L8, $E8) )</f>
        <v>#REF!</v>
      </c>
    </row>
    <row r="9" spans="2:16" ht="30">
      <c r="B9" s="9" t="s">
        <v>371</v>
      </c>
      <c r="C9" s="9" t="s">
        <v>85</v>
      </c>
      <c r="D9" s="9" t="s">
        <v>372</v>
      </c>
      <c r="E9" s="9">
        <v>5</v>
      </c>
      <c r="F9" s="22" t="e">
        <f t="shared" si="0"/>
        <v>#REF!</v>
      </c>
      <c r="G9" s="22" t="e">
        <f t="shared" si="1"/>
        <v>#REF!</v>
      </c>
      <c r="H9" s="23" t="e">
        <f t="shared" si="2"/>
        <v>#REF!</v>
      </c>
      <c r="I9" s="28"/>
      <c r="J9" s="29">
        <f t="shared" si="3"/>
        <v>0</v>
      </c>
      <c r="K9" s="25" t="e">
        <f t="shared" si="4"/>
        <v>#REF!</v>
      </c>
      <c r="L9" s="10" t="e">
        <f t="array" ref="L9">IF( J9&gt;0, "", INDEX(韻母資料表, K9, $L$2))</f>
        <v>#REF!</v>
      </c>
      <c r="M9" s="26" t="e">
        <f t="array" ref="M9">IF($D9="", "", INDEX(白話字韻母八聲調資料表, $L9, $E9))</f>
        <v>#REF!</v>
      </c>
      <c r="N9" s="26">
        <f>IF( OR($J9&gt;0, $C9=""), "", MATCH($C9, 聲母表!$H$4:$H$25, 0) )</f>
        <v>1</v>
      </c>
      <c r="O9" s="26" t="str">
        <f t="array" ref="O9">IF($N9="", "", INDEX(十五音聲母資料表, $N9, $O$2))</f>
        <v>b</v>
      </c>
      <c r="P9" s="26" t="e">
        <f t="array" ref="P9">IF($J9&gt;0, "", INDEX(閩拼韻母八聲調資料表, $L9, $E9) )</f>
        <v>#REF!</v>
      </c>
    </row>
    <row r="10" spans="2:16" ht="30">
      <c r="B10" s="9" t="s">
        <v>373</v>
      </c>
      <c r="C10" s="9"/>
      <c r="D10" s="9" t="s">
        <v>83</v>
      </c>
      <c r="E10" s="9">
        <v>2</v>
      </c>
      <c r="F10" s="22" t="e">
        <f t="shared" si="0"/>
        <v>#REF!</v>
      </c>
      <c r="G10" s="22" t="e">
        <f t="shared" si="1"/>
        <v>#REF!</v>
      </c>
      <c r="H10" s="23" t="e">
        <f t="shared" si="2"/>
        <v>#REF!</v>
      </c>
      <c r="I10" s="28"/>
      <c r="J10" s="29">
        <f t="shared" si="3"/>
        <v>0</v>
      </c>
      <c r="K10" s="25" t="e">
        <f t="shared" si="4"/>
        <v>#REF!</v>
      </c>
      <c r="L10" s="10" t="e">
        <f t="array" ref="L10">IF( J10&gt;0, "", INDEX(韻母資料表, K10, $L$2))</f>
        <v>#REF!</v>
      </c>
      <c r="M10" s="26" t="e">
        <f t="array" ref="M10">IF($D10="", "", INDEX(白話字韻母八聲調資料表, $L10, $E10))</f>
        <v>#REF!</v>
      </c>
      <c r="N10" s="26" t="str">
        <f>IF( OR($J10&gt;0, $C10=""), "", MATCH($C10, 聲母表!$H$4:$H$25, 0) )</f>
        <v/>
      </c>
      <c r="O10" s="26" t="str">
        <f t="array" ref="O10">IF($N10="", "", INDEX(十五音聲母資料表, $N10, $O$2))</f>
        <v/>
      </c>
      <c r="P10" s="26" t="e">
        <f t="array" ref="P10">IF($J10&gt;0, "", INDEX(閩拼韻母八聲調資料表, $L10, $E10) )</f>
        <v>#REF!</v>
      </c>
    </row>
    <row r="11" spans="2:16" ht="30">
      <c r="B11" s="9" t="s">
        <v>75</v>
      </c>
      <c r="C11" s="9"/>
      <c r="D11" s="9"/>
      <c r="E11" s="9"/>
      <c r="F11" s="22" t="str">
        <f t="shared" si="0"/>
        <v/>
      </c>
      <c r="G11" s="22" t="str">
        <f t="shared" si="1"/>
        <v/>
      </c>
      <c r="H11" s="23" t="str">
        <f t="shared" si="2"/>
        <v>，</v>
      </c>
      <c r="I11" s="7"/>
      <c r="J11" s="29">
        <f t="shared" si="3"/>
        <v>1</v>
      </c>
      <c r="K11" s="25" t="str">
        <f t="shared" si="4"/>
        <v/>
      </c>
      <c r="L11" s="10" t="str">
        <f t="array" ref="L11">IF( J11&gt;0, "", INDEX(韻母資料表, K11, $L$2))</f>
        <v/>
      </c>
      <c r="M11" s="26" t="str">
        <f t="array" ref="M11">IF($D11="", "", INDEX(白話字韻母八聲調資料表, $L11, $E11))</f>
        <v/>
      </c>
      <c r="N11" s="26" t="str">
        <f>IF( OR($J11&gt;0, $C11=""), "", MATCH($C11, 聲母表!$H$4:$H$25, 0) )</f>
        <v/>
      </c>
      <c r="O11" s="26" t="str">
        <f t="array" ref="O11">IF($N11="", "", INDEX(十五音聲母資料表, $N11, $O$2))</f>
        <v/>
      </c>
      <c r="P11" s="26" t="str">
        <f t="array" ref="P11">IF($J11&gt;0, "", INDEX(閩拼韻母八聲調資料表, $L11, $E11) )</f>
        <v/>
      </c>
    </row>
    <row r="12" spans="2:16" ht="25.5" customHeight="1">
      <c r="B12" s="9" t="s">
        <v>374</v>
      </c>
      <c r="C12" s="9" t="s">
        <v>57</v>
      </c>
      <c r="D12" s="9" t="s">
        <v>101</v>
      </c>
      <c r="E12" s="9">
        <v>2</v>
      </c>
      <c r="F12" s="22" t="e">
        <f t="shared" si="0"/>
        <v>#REF!</v>
      </c>
      <c r="G12" s="22" t="e">
        <f t="shared" si="1"/>
        <v>#REF!</v>
      </c>
      <c r="H12" s="23" t="e">
        <f t="shared" si="2"/>
        <v>#REF!</v>
      </c>
      <c r="I12" s="7"/>
      <c r="J12" s="29">
        <f t="shared" si="3"/>
        <v>0</v>
      </c>
      <c r="K12" s="25" t="e">
        <f t="shared" si="4"/>
        <v>#REF!</v>
      </c>
      <c r="L12" s="10" t="e">
        <f t="array" ref="L12">IF( J12&gt;0, "", INDEX(韻母資料表, K12, $L$2))</f>
        <v>#REF!</v>
      </c>
      <c r="M12" s="26" t="e">
        <f t="array" ref="M12">IF($D12="", "", INDEX(白話字韻母八聲調資料表, $L12, $E12))</f>
        <v>#REF!</v>
      </c>
      <c r="N12" s="26">
        <f>IF( OR($J12&gt;0, $C12=""), "", MATCH($C12, 聲母表!$H$4:$H$25, 0) )</f>
        <v>8</v>
      </c>
      <c r="O12" s="26" t="str">
        <f t="array" ref="O12">IF($N12="", "", INDEX(十五音聲母資料表, $N12, $O$2))</f>
        <v>l</v>
      </c>
      <c r="P12" s="26" t="e">
        <f t="array" ref="P12">IF($J12&gt;0, "", INDEX(閩拼韻母八聲調資料表, $L12, $E12) )</f>
        <v>#REF!</v>
      </c>
    </row>
    <row r="13" spans="2:16" ht="30">
      <c r="B13" s="9" t="s">
        <v>375</v>
      </c>
      <c r="C13" s="9" t="s">
        <v>103</v>
      </c>
      <c r="D13" s="9" t="s">
        <v>58</v>
      </c>
      <c r="E13" s="9">
        <v>2</v>
      </c>
      <c r="F13" s="22" t="e">
        <f t="shared" si="0"/>
        <v>#REF!</v>
      </c>
      <c r="G13" s="22" t="e">
        <f t="shared" si="1"/>
        <v>#REF!</v>
      </c>
      <c r="H13" s="23" t="e">
        <f t="shared" si="2"/>
        <v>#REF!</v>
      </c>
      <c r="I13" s="7"/>
      <c r="J13" s="29">
        <f t="shared" si="3"/>
        <v>0</v>
      </c>
      <c r="K13" s="25" t="e">
        <f t="shared" si="4"/>
        <v>#REF!</v>
      </c>
      <c r="L13" s="10" t="e">
        <f t="array" ref="L13">IF( J13&gt;0, "", INDEX(韻母資料表, K13, $L$2))</f>
        <v>#REF!</v>
      </c>
      <c r="M13" s="26" t="e">
        <f t="array" ref="M13">IF($D13="", "", INDEX(白話字韻母八聲調資料表, $L13, $E13))</f>
        <v>#REF!</v>
      </c>
      <c r="N13" s="26">
        <f>IF( OR($J13&gt;0, $C13=""), "", MATCH($C13, 聲母表!$H$4:$H$25, 0) )</f>
        <v>13</v>
      </c>
      <c r="O13" s="26" t="str">
        <f t="array" ref="O13">IF($N13="", "", INDEX(十五音聲母資料表, $N13, $O$2))</f>
        <v>h</v>
      </c>
      <c r="P13" s="26" t="e">
        <f t="array" ref="P13">IF($J13&gt;0, "", INDEX(閩拼韻母八聲調資料表, $L13, $E13) )</f>
        <v>#REF!</v>
      </c>
    </row>
    <row r="14" spans="2:16" ht="30">
      <c r="B14" s="9" t="s">
        <v>310</v>
      </c>
      <c r="C14" s="9"/>
      <c r="D14" s="9"/>
      <c r="E14" s="9"/>
      <c r="F14" s="22" t="str">
        <f t="shared" si="0"/>
        <v/>
      </c>
      <c r="G14" s="22" t="str">
        <f t="shared" si="1"/>
        <v/>
      </c>
      <c r="H14" s="23" t="str">
        <f t="shared" si="2"/>
        <v>！</v>
      </c>
      <c r="I14" s="7"/>
      <c r="J14" s="29">
        <f t="shared" si="3"/>
        <v>6</v>
      </c>
      <c r="K14" s="25" t="str">
        <f t="shared" si="4"/>
        <v/>
      </c>
      <c r="L14" s="10" t="str">
        <f t="array" ref="L14">IF( J14&gt;0, "", INDEX(韻母資料表, K14, $L$2))</f>
        <v/>
      </c>
      <c r="M14" s="26" t="str">
        <f t="array" ref="M14">IF($D14="", "", INDEX(白話字韻母八聲調資料表, $L14, $E14))</f>
        <v/>
      </c>
      <c r="N14" s="26" t="str">
        <f>IF( OR($J14&gt;0, $C14=""), "", MATCH($C14, 聲母表!$H$4:$H$25, 0) )</f>
        <v/>
      </c>
      <c r="O14" s="26" t="str">
        <f t="array" ref="O14">IF($N14="", "", INDEX(十五音聲母資料表, $N14, $O$2))</f>
        <v/>
      </c>
      <c r="P14" s="26" t="str">
        <f t="array" ref="P14">IF($J14&gt;0, "", INDEX(閩拼韻母八聲調資料表, $L14, $E14) )</f>
        <v/>
      </c>
    </row>
    <row r="15" spans="2:16" ht="30">
      <c r="B15" s="9" t="s">
        <v>374</v>
      </c>
      <c r="C15" s="9" t="s">
        <v>57</v>
      </c>
      <c r="D15" s="9" t="s">
        <v>101</v>
      </c>
      <c r="E15" s="9">
        <v>2</v>
      </c>
      <c r="F15" s="22" t="e">
        <f t="shared" si="0"/>
        <v>#REF!</v>
      </c>
      <c r="G15" s="22" t="e">
        <f t="shared" si="1"/>
        <v>#REF!</v>
      </c>
      <c r="H15" s="23" t="e">
        <f t="shared" si="2"/>
        <v>#REF!</v>
      </c>
      <c r="I15" s="7"/>
      <c r="J15" s="29">
        <f t="shared" si="3"/>
        <v>0</v>
      </c>
      <c r="K15" s="25" t="e">
        <f t="shared" si="4"/>
        <v>#REF!</v>
      </c>
      <c r="L15" s="10" t="e">
        <f t="array" ref="L15">IF( J15&gt;0, "", INDEX(韻母資料表, K15, $L$2))</f>
        <v>#REF!</v>
      </c>
      <c r="M15" s="26" t="e">
        <f t="array" ref="M15">IF($D15="", "", INDEX(白話字韻母八聲調資料表, $L15, $E15))</f>
        <v>#REF!</v>
      </c>
      <c r="N15" s="26">
        <f>IF( OR($J15&gt;0, $C15=""), "", MATCH($C15, 聲母表!$H$4:$H$25, 0) )</f>
        <v>8</v>
      </c>
      <c r="O15" s="26" t="str">
        <f t="array" ref="O15">IF($N15="", "", INDEX(十五音聲母資料表, $N15, $O$2))</f>
        <v>l</v>
      </c>
      <c r="P15" s="26" t="e">
        <f t="array" ref="P15">IF($J15&gt;0, "", INDEX(閩拼韻母八聲調資料表, $L15, $E15) )</f>
        <v>#REF!</v>
      </c>
    </row>
    <row r="16" spans="2:16" ht="30">
      <c r="B16" s="9" t="s">
        <v>376</v>
      </c>
      <c r="C16" s="9" t="s">
        <v>377</v>
      </c>
      <c r="D16" s="9" t="s">
        <v>378</v>
      </c>
      <c r="E16" s="9">
        <v>8</v>
      </c>
      <c r="F16" s="22" t="e">
        <f t="shared" si="0"/>
        <v>#REF!</v>
      </c>
      <c r="G16" s="22" t="e">
        <f t="shared" si="1"/>
        <v>#REF!</v>
      </c>
      <c r="H16" s="23" t="e">
        <f t="shared" si="2"/>
        <v>#REF!</v>
      </c>
      <c r="I16" s="28"/>
      <c r="J16" s="29">
        <f t="shared" si="3"/>
        <v>0</v>
      </c>
      <c r="K16" s="25" t="e">
        <f t="shared" si="4"/>
        <v>#REF!</v>
      </c>
      <c r="L16" s="10" t="e">
        <f t="array" ref="L16">IF( J16&gt;0, "", INDEX(韻母資料表, K16, $L$2))</f>
        <v>#REF!</v>
      </c>
      <c r="M16" s="26" t="e">
        <f t="array" ref="M16">IF($D16="", "", INDEX(白話字韻母八聲調資料表, $L16, $E16))</f>
        <v>#REF!</v>
      </c>
      <c r="N16" s="26">
        <f>IF( OR($J16&gt;0, $C16=""), "", MATCH($C16, 聲母表!$H$4:$H$25, 0) )</f>
        <v>18</v>
      </c>
      <c r="O16" s="26" t="str">
        <f t="array" ref="O16">IF($N16="", "", INDEX(十五音聲母資料表, $N16, $O$2))</f>
        <v>z</v>
      </c>
      <c r="P16" s="26" t="e">
        <f t="array" ref="P16">IF($J16&gt;0, "", INDEX(閩拼韻母八聲調資料表, $L16, $E16) )</f>
        <v>#REF!</v>
      </c>
    </row>
    <row r="17" spans="2:16" ht="30">
      <c r="B17" s="9" t="s">
        <v>379</v>
      </c>
      <c r="C17" s="9" t="s">
        <v>85</v>
      </c>
      <c r="D17" s="9" t="s">
        <v>86</v>
      </c>
      <c r="E17" s="9">
        <v>2</v>
      </c>
      <c r="F17" s="22" t="e">
        <f t="shared" si="0"/>
        <v>#REF!</v>
      </c>
      <c r="G17" s="22" t="e">
        <f t="shared" si="1"/>
        <v>#REF!</v>
      </c>
      <c r="H17" s="23" t="e">
        <f t="shared" si="2"/>
        <v>#REF!</v>
      </c>
      <c r="I17" s="28"/>
      <c r="J17" s="29">
        <f t="shared" si="3"/>
        <v>0</v>
      </c>
      <c r="K17" s="25" t="e">
        <f t="shared" si="4"/>
        <v>#REF!</v>
      </c>
      <c r="L17" s="10" t="e">
        <f t="array" ref="L17">IF( J17&gt;0, "", INDEX(韻母資料表, K17, $L$2))</f>
        <v>#REF!</v>
      </c>
      <c r="M17" s="26" t="e">
        <f t="array" ref="M17">IF($D17="", "", INDEX(白話字韻母八聲調資料表, $L17, $E17))</f>
        <v>#REF!</v>
      </c>
      <c r="N17" s="26">
        <f>IF( OR($J17&gt;0, $C17=""), "", MATCH($C17, 聲母表!$H$4:$H$25, 0) )</f>
        <v>1</v>
      </c>
      <c r="O17" s="26" t="str">
        <f t="array" ref="O17">IF($N17="", "", INDEX(十五音聲母資料表, $N17, $O$2))</f>
        <v>b</v>
      </c>
      <c r="P17" s="26" t="e">
        <f t="array" ref="P17">IF($J17&gt;0, "", INDEX(閩拼韻母八聲調資料表, $L17, $E17) )</f>
        <v>#REF!</v>
      </c>
    </row>
    <row r="18" spans="2:16" ht="25.5" customHeight="1">
      <c r="B18" s="9" t="s">
        <v>380</v>
      </c>
      <c r="C18" s="9" t="s">
        <v>94</v>
      </c>
      <c r="D18" s="9" t="s">
        <v>381</v>
      </c>
      <c r="E18" s="9">
        <v>7</v>
      </c>
      <c r="F18" s="22" t="e">
        <f t="shared" si="0"/>
        <v>#REF!</v>
      </c>
      <c r="G18" s="22" t="e">
        <f t="shared" si="1"/>
        <v>#REF!</v>
      </c>
      <c r="H18" s="23" t="e">
        <f t="shared" si="2"/>
        <v>#REF!</v>
      </c>
      <c r="I18" s="7"/>
      <c r="J18" s="29">
        <f t="shared" si="3"/>
        <v>0</v>
      </c>
      <c r="K18" s="25" t="e">
        <f t="shared" si="4"/>
        <v>#REF!</v>
      </c>
      <c r="L18" s="10" t="e">
        <f t="array" ref="L18">IF( J18&gt;0, "", INDEX(韻母資料表, K18, $L$2))</f>
        <v>#REF!</v>
      </c>
      <c r="M18" s="26" t="e">
        <f t="array" ref="M18">IF($D18="", "", INDEX(白話字韻母八聲調資料表, $L18, $E18))</f>
        <v>#REF!</v>
      </c>
      <c r="N18" s="26">
        <f>IF( OR($J18&gt;0, $C18=""), "", MATCH($C18, 聲母表!$H$4:$H$25, 0) )</f>
        <v>2</v>
      </c>
      <c r="O18" s="26" t="str">
        <f t="array" ref="O18">IF($N18="", "", INDEX(十五音聲母資料表, $N18, $O$2))</f>
        <v>bb</v>
      </c>
      <c r="P18" s="26" t="e">
        <f t="array" ref="P18">IF($J18&gt;0, "", INDEX(閩拼韻母八聲調資料表, $L18, $E18) )</f>
        <v>#REF!</v>
      </c>
    </row>
    <row r="19" spans="2:16" ht="25.5" customHeight="1">
      <c r="B19" s="9" t="s">
        <v>332</v>
      </c>
      <c r="C19" s="9"/>
      <c r="D19" s="9"/>
      <c r="E19" s="9"/>
      <c r="F19" s="22" t="str">
        <f t="shared" si="0"/>
        <v/>
      </c>
      <c r="G19" s="22" t="str">
        <f t="shared" si="1"/>
        <v/>
      </c>
      <c r="H19" s="23" t="str">
        <f t="shared" si="2"/>
        <v>？</v>
      </c>
      <c r="I19" s="7"/>
      <c r="J19" s="29">
        <f t="shared" si="3"/>
        <v>5</v>
      </c>
      <c r="K19" s="25" t="str">
        <f t="shared" si="4"/>
        <v/>
      </c>
      <c r="L19" s="10" t="str">
        <f t="array" ref="L19">IF( J19&gt;0, "", INDEX(韻母資料表, K19, $L$2))</f>
        <v/>
      </c>
      <c r="M19" s="26" t="str">
        <f t="array" ref="M19">IF($D19="", "", INDEX(白話字韻母八聲調資料表, $L19, $E19))</f>
        <v/>
      </c>
      <c r="N19" s="26" t="str">
        <f>IF( OR($J19&gt;0, $C19=""), "", MATCH($C19, 聲母表!$H$4:$H$25, 0) )</f>
        <v/>
      </c>
      <c r="O19" s="26" t="str">
        <f t="array" ref="O19">IF($N19="", "", INDEX(十五音聲母資料表, $N19, $O$2))</f>
        <v/>
      </c>
      <c r="P19" s="26" t="str">
        <f t="array" ref="P19">IF($J19&gt;0, "", INDEX(閩拼韻母八聲調資料表, $L19, $E19) )</f>
        <v/>
      </c>
    </row>
    <row r="20" spans="2:16" ht="25.5" customHeight="1">
      <c r="B20" s="9" t="s">
        <v>249</v>
      </c>
      <c r="C20" s="9"/>
      <c r="D20" s="9" t="s">
        <v>69</v>
      </c>
      <c r="E20" s="9">
        <v>7</v>
      </c>
      <c r="F20" s="22" t="e">
        <f t="shared" si="0"/>
        <v>#REF!</v>
      </c>
      <c r="G20" s="22" t="e">
        <f t="shared" si="1"/>
        <v>#REF!</v>
      </c>
      <c r="H20" s="23" t="e">
        <f t="shared" si="2"/>
        <v>#REF!</v>
      </c>
      <c r="I20" s="7"/>
      <c r="J20" s="29">
        <f t="shared" si="3"/>
        <v>0</v>
      </c>
      <c r="K20" s="25" t="e">
        <f t="shared" si="4"/>
        <v>#REF!</v>
      </c>
      <c r="L20" s="10" t="e">
        <f t="array" ref="L20">IF( J20&gt;0, "", INDEX(韻母資料表, K20, $L$2))</f>
        <v>#REF!</v>
      </c>
      <c r="M20" s="26" t="e">
        <f t="array" ref="M20">IF($D20="", "", INDEX(白話字韻母八聲調資料表, $L20, $E20))</f>
        <v>#REF!</v>
      </c>
      <c r="N20" s="26" t="str">
        <f>IF( OR($J20&gt;0, $C20=""), "", MATCH($C20, 聲母表!$H$4:$H$25, 0) )</f>
        <v/>
      </c>
      <c r="O20" s="26" t="str">
        <f t="array" ref="O20">IF($N20="", "", INDEX(十五音聲母資料表, $N20, $O$2))</f>
        <v/>
      </c>
      <c r="P20" s="26" t="e">
        <f t="array" ref="P20">IF($J20&gt;0, "", INDEX(閩拼韻母八聲調資料表, $L20, $E20) )</f>
        <v>#REF!</v>
      </c>
    </row>
    <row r="21" spans="2:16" ht="25.5" customHeight="1">
      <c r="B21" s="9" t="s">
        <v>382</v>
      </c>
      <c r="C21" s="9"/>
      <c r="D21" s="9" t="s">
        <v>372</v>
      </c>
      <c r="E21" s="9">
        <v>5</v>
      </c>
      <c r="F21" s="22" t="e">
        <f t="shared" si="0"/>
        <v>#REF!</v>
      </c>
      <c r="G21" s="22" t="e">
        <f t="shared" si="1"/>
        <v>#REF!</v>
      </c>
      <c r="H21" s="23" t="e">
        <f t="shared" si="2"/>
        <v>#REF!</v>
      </c>
      <c r="I21" s="7"/>
      <c r="J21" s="29">
        <f t="shared" si="3"/>
        <v>0</v>
      </c>
      <c r="K21" s="25" t="e">
        <f t="shared" si="4"/>
        <v>#REF!</v>
      </c>
      <c r="L21" s="10" t="e">
        <f t="array" ref="L21">IF( J21&gt;0, "", INDEX(韻母資料表, K21, $L$2))</f>
        <v>#REF!</v>
      </c>
      <c r="M21" s="26" t="e">
        <f t="array" ref="M21">IF($D21="", "", INDEX(白話字韻母八聲調資料表, $L21, $E21))</f>
        <v>#REF!</v>
      </c>
      <c r="N21" s="26" t="str">
        <f>IF( OR($J21&gt;0, $C21=""), "", MATCH($C21, 聲母表!$H$4:$H$25, 0) )</f>
        <v/>
      </c>
      <c r="O21" s="26" t="str">
        <f t="array" ref="O21">IF($N21="", "", INDEX(十五音聲母資料表, $N21, $O$2))</f>
        <v/>
      </c>
      <c r="P21" s="26" t="e">
        <f t="array" ref="P21">IF($J21&gt;0, "", INDEX(閩拼韻母八聲調資料表, $L21, $E21) )</f>
        <v>#REF!</v>
      </c>
    </row>
    <row r="22" spans="2:16" ht="25.5" customHeight="1">
      <c r="B22" s="9" t="s">
        <v>383</v>
      </c>
      <c r="C22" s="9" t="s">
        <v>77</v>
      </c>
      <c r="D22" s="9" t="s">
        <v>104</v>
      </c>
      <c r="E22" s="9">
        <v>7</v>
      </c>
      <c r="F22" s="22" t="e">
        <f t="shared" si="0"/>
        <v>#REF!</v>
      </c>
      <c r="G22" s="22" t="e">
        <f t="shared" si="1"/>
        <v>#REF!</v>
      </c>
      <c r="H22" s="23" t="e">
        <f t="shared" si="2"/>
        <v>#REF!</v>
      </c>
      <c r="I22" s="7"/>
      <c r="J22" s="29">
        <f t="shared" si="3"/>
        <v>0</v>
      </c>
      <c r="K22" s="25" t="e">
        <f t="shared" si="4"/>
        <v>#REF!</v>
      </c>
      <c r="L22" s="10" t="e">
        <f t="array" ref="L22">IF( J22&gt;0, "", INDEX(韻母資料表, K22, $L$2))</f>
        <v>#REF!</v>
      </c>
      <c r="M22" s="26" t="e">
        <f t="array" ref="M22">IF($D22="", "", INDEX(白話字韻母八聲調資料表, $L22, $E22))</f>
        <v>#REF!</v>
      </c>
      <c r="N22" s="26">
        <f>IF( OR($J22&gt;0, $C22=""), "", MATCH($C22, 聲母表!$H$4:$H$25, 0) )</f>
        <v>5</v>
      </c>
      <c r="O22" s="26" t="str">
        <f t="array" ref="O22">IF($N22="", "", INDEX(十五音聲母資料表, $N22, $O$2))</f>
        <v>d</v>
      </c>
      <c r="P22" s="26" t="e">
        <f t="array" ref="P22">IF($J22&gt;0, "", INDEX(閩拼韻母八聲調資料表, $L22, $E22) )</f>
        <v>#REF!</v>
      </c>
    </row>
    <row r="23" spans="2:16" ht="25.5" customHeight="1">
      <c r="B23" s="9" t="s">
        <v>384</v>
      </c>
      <c r="C23" s="9" t="s">
        <v>57</v>
      </c>
      <c r="D23" s="9" t="s">
        <v>143</v>
      </c>
      <c r="E23" s="9">
        <v>5</v>
      </c>
      <c r="F23" s="22" t="e">
        <f t="shared" si="0"/>
        <v>#REF!</v>
      </c>
      <c r="G23" s="22" t="e">
        <f t="shared" si="1"/>
        <v>#REF!</v>
      </c>
      <c r="H23" s="23" t="e">
        <f t="shared" si="2"/>
        <v>#REF!</v>
      </c>
      <c r="I23" s="7"/>
      <c r="J23" s="29">
        <f t="shared" si="3"/>
        <v>0</v>
      </c>
      <c r="K23" s="25" t="e">
        <f t="shared" si="4"/>
        <v>#REF!</v>
      </c>
      <c r="L23" s="10" t="e">
        <f t="array" ref="L23">IF( J23&gt;0, "", INDEX(韻母資料表, K23, $L$2))</f>
        <v>#REF!</v>
      </c>
      <c r="M23" s="26" t="e">
        <f t="array" ref="M23">IF($D23="", "", INDEX(白話字韻母八聲調資料表, $L23, $E23))</f>
        <v>#REF!</v>
      </c>
      <c r="N23" s="26">
        <f>IF( OR($J23&gt;0, $C23=""), "", MATCH($C23, 聲母表!$H$4:$H$25, 0) )</f>
        <v>8</v>
      </c>
      <c r="O23" s="26" t="str">
        <f t="array" ref="O23">IF($N23="", "", INDEX(十五音聲母資料表, $N23, $O$2))</f>
        <v>l</v>
      </c>
      <c r="P23" s="26" t="e">
        <f t="array" ref="P23">IF($J23&gt;0, "", INDEX(閩拼韻母八聲調資料表, $L23, $E23) )</f>
        <v>#REF!</v>
      </c>
    </row>
    <row r="24" spans="2:16" ht="25.5" customHeight="1">
      <c r="B24" s="9" t="s">
        <v>385</v>
      </c>
      <c r="C24" s="9" t="s">
        <v>51</v>
      </c>
      <c r="D24" s="9" t="s">
        <v>74</v>
      </c>
      <c r="E24" s="9">
        <v>2</v>
      </c>
      <c r="F24" s="22" t="e">
        <f t="shared" si="0"/>
        <v>#REF!</v>
      </c>
      <c r="G24" s="22" t="e">
        <f t="shared" si="1"/>
        <v>#REF!</v>
      </c>
      <c r="H24" s="23" t="e">
        <f t="shared" si="2"/>
        <v>#REF!</v>
      </c>
      <c r="I24" s="7"/>
      <c r="J24" s="29">
        <f t="shared" si="3"/>
        <v>0</v>
      </c>
      <c r="K24" s="25" t="e">
        <f t="shared" si="4"/>
        <v>#REF!</v>
      </c>
      <c r="L24" s="10" t="e">
        <f t="array" ref="L24">IF( J24&gt;0, "", INDEX(韻母資料表, K24, $L$2))</f>
        <v>#REF!</v>
      </c>
      <c r="M24" s="26" t="e">
        <f t="array" ref="M24">IF($D24="", "", INDEX(白話字韻母八聲調資料表, $L24, $E24))</f>
        <v>#REF!</v>
      </c>
      <c r="N24" s="26">
        <f>IF( OR($J24&gt;0, $C24=""), "", MATCH($C24, 聲母表!$H$4:$H$25, 0) )</f>
        <v>10</v>
      </c>
      <c r="O24" s="26" t="str">
        <f t="array" ref="O24">IF($N24="", "", INDEX(十五音聲母資料表, $N24, $O$2))</f>
        <v>gg</v>
      </c>
      <c r="P24" s="26" t="e">
        <f t="array" ref="P24">IF($J24&gt;0, "", INDEX(閩拼韻母八聲調資料表, $L24, $E24) )</f>
        <v>#REF!</v>
      </c>
    </row>
    <row r="25" spans="2:16" ht="25.5" customHeight="1">
      <c r="B25" s="9" t="s">
        <v>386</v>
      </c>
      <c r="C25" s="9" t="s">
        <v>377</v>
      </c>
      <c r="D25" s="9" t="s">
        <v>179</v>
      </c>
      <c r="E25" s="9">
        <v>1</v>
      </c>
      <c r="F25" s="22" t="e">
        <f t="shared" si="0"/>
        <v>#REF!</v>
      </c>
      <c r="G25" s="22" t="e">
        <f t="shared" si="1"/>
        <v>#REF!</v>
      </c>
      <c r="H25" s="23" t="e">
        <f t="shared" si="2"/>
        <v>#REF!</v>
      </c>
      <c r="I25" s="7"/>
      <c r="J25" s="29">
        <f t="shared" si="3"/>
        <v>0</v>
      </c>
      <c r="K25" s="25" t="e">
        <f t="shared" si="4"/>
        <v>#REF!</v>
      </c>
      <c r="L25" s="10" t="e">
        <f t="array" ref="L25">IF( J25&gt;0, "", INDEX(韻母資料表, K25, $L$2))</f>
        <v>#REF!</v>
      </c>
      <c r="M25" s="26" t="e">
        <f t="array" ref="M25">IF($D25="", "", INDEX(白話字韻母八聲調資料表, $L25, $E25))</f>
        <v>#REF!</v>
      </c>
      <c r="N25" s="26">
        <f>IF( OR($J25&gt;0, $C25=""), "", MATCH($C25, 聲母表!$H$4:$H$25, 0) )</f>
        <v>18</v>
      </c>
      <c r="O25" s="26" t="str">
        <f t="array" ref="O25">IF($N25="", "", INDEX(十五音聲母資料表, $N25, $O$2))</f>
        <v>z</v>
      </c>
      <c r="P25" s="26" t="e">
        <f t="array" ref="P25">IF($J25&gt;0, "", INDEX(閩拼韻母八聲調資料表, $L25, $E25) )</f>
        <v>#REF!</v>
      </c>
    </row>
    <row r="26" spans="2:16" ht="25.5" customHeight="1">
      <c r="B26" s="9" t="s">
        <v>387</v>
      </c>
      <c r="C26" s="9" t="s">
        <v>377</v>
      </c>
      <c r="D26" s="9" t="s">
        <v>388</v>
      </c>
      <c r="E26" s="9">
        <v>7</v>
      </c>
      <c r="F26" s="22" t="e">
        <f t="shared" si="0"/>
        <v>#REF!</v>
      </c>
      <c r="G26" s="22" t="e">
        <f t="shared" si="1"/>
        <v>#REF!</v>
      </c>
      <c r="H26" s="23" t="e">
        <f t="shared" si="2"/>
        <v>#REF!</v>
      </c>
      <c r="I26" s="7"/>
      <c r="J26" s="29">
        <f t="shared" si="3"/>
        <v>0</v>
      </c>
      <c r="K26" s="25" t="e">
        <f t="shared" si="4"/>
        <v>#REF!</v>
      </c>
      <c r="L26" s="10" t="e">
        <f t="array" ref="L26">IF( J26&gt;0, "", INDEX(韻母資料表, K26, $L$2))</f>
        <v>#REF!</v>
      </c>
      <c r="M26" s="26" t="e">
        <f t="array" ref="M26">IF($D26="", "", INDEX(白話字韻母八聲調資料表, $L26, $E26))</f>
        <v>#REF!</v>
      </c>
      <c r="N26" s="26">
        <f>IF( OR($J26&gt;0, $C26=""), "", MATCH($C26, 聲母表!$H$4:$H$25, 0) )</f>
        <v>18</v>
      </c>
      <c r="O26" s="26" t="str">
        <f t="array" ref="O26">IF($N26="", "", INDEX(十五音聲母資料表, $N26, $O$2))</f>
        <v>z</v>
      </c>
      <c r="P26" s="26" t="e">
        <f t="array" ref="P26">IF($J26&gt;0, "", INDEX(閩拼韻母八聲調資料表, $L26, $E26) )</f>
        <v>#REF!</v>
      </c>
    </row>
    <row r="27" spans="2:16" ht="25.5" customHeight="1">
      <c r="B27" s="9" t="s">
        <v>389</v>
      </c>
      <c r="C27" s="9"/>
      <c r="D27" s="9" t="s">
        <v>58</v>
      </c>
      <c r="E27" s="9">
        <v>4</v>
      </c>
      <c r="F27" s="22" t="e">
        <f t="shared" si="0"/>
        <v>#REF!</v>
      </c>
      <c r="G27" s="22" t="e">
        <f t="shared" si="1"/>
        <v>#REF!</v>
      </c>
      <c r="H27" s="23" t="e">
        <f t="shared" si="2"/>
        <v>#REF!</v>
      </c>
      <c r="I27" s="7"/>
      <c r="J27" s="29">
        <f t="shared" si="3"/>
        <v>0</v>
      </c>
      <c r="K27" s="25" t="e">
        <f t="shared" si="4"/>
        <v>#REF!</v>
      </c>
      <c r="L27" s="10" t="e">
        <f t="array" ref="L27">IF( J27&gt;0, "", INDEX(韻母資料表, K27, $L$2))</f>
        <v>#REF!</v>
      </c>
      <c r="M27" s="26" t="e">
        <f t="array" ref="M27">IF($D27="", "", INDEX(白話字韻母八聲調資料表, $L27, $E27))</f>
        <v>#REF!</v>
      </c>
      <c r="N27" s="26" t="str">
        <f>IF( OR($J27&gt;0, $C27=""), "", MATCH($C27, 聲母表!$H$4:$H$25, 0) )</f>
        <v/>
      </c>
      <c r="O27" s="26" t="str">
        <f t="array" ref="O27">IF($N27="", "", INDEX(十五音聲母資料表, $N27, $O$2))</f>
        <v/>
      </c>
      <c r="P27" s="26" t="e">
        <f t="array" ref="P27">IF($J27&gt;0, "", INDEX(閩拼韻母八聲調資料表, $L27, $E27) )</f>
        <v>#REF!</v>
      </c>
    </row>
    <row r="28" spans="2:16" ht="25.5" customHeight="1">
      <c r="B28" s="9" t="s">
        <v>89</v>
      </c>
      <c r="C28" s="9"/>
      <c r="D28" s="9"/>
      <c r="E28" s="9"/>
      <c r="F28" s="22" t="str">
        <f t="shared" si="0"/>
        <v/>
      </c>
      <c r="G28" s="22" t="str">
        <f t="shared" si="1"/>
        <v/>
      </c>
      <c r="H28" s="23" t="str">
        <f t="shared" si="2"/>
        <v>。</v>
      </c>
      <c r="I28" s="7"/>
      <c r="J28" s="29">
        <f t="shared" si="3"/>
        <v>2</v>
      </c>
      <c r="K28" s="25" t="str">
        <f t="shared" si="4"/>
        <v/>
      </c>
      <c r="L28" s="10" t="str">
        <f t="array" ref="L28">IF( J28&gt;0, "", INDEX(韻母資料表, K28, $L$2))</f>
        <v/>
      </c>
      <c r="M28" s="26" t="str">
        <f t="array" ref="M28">IF($D28="", "", INDEX(白話字韻母八聲調資料表, $L28, $E28))</f>
        <v/>
      </c>
      <c r="N28" s="26" t="str">
        <f>IF( OR($J28&gt;0, $C28=""), "", MATCH($C28, 聲母表!$H$4:$H$25, 0) )</f>
        <v/>
      </c>
      <c r="O28" s="26" t="str">
        <f t="array" ref="O28">IF($N28="", "", INDEX(十五音聲母資料表, $N28, $O$2))</f>
        <v/>
      </c>
      <c r="P28" s="26" t="str">
        <f t="array" ref="P28">IF($J28&gt;0, "", INDEX(閩拼韻母八聲調資料表, $L28, $E28) )</f>
        <v/>
      </c>
    </row>
  </sheetData>
  <phoneticPr fontId="86" type="noConversion"/>
  <dataValidations count="1">
    <dataValidation type="list" allowBlank="1" sqref="C7:D28" xr:uid="{00000000-0002-0000-0200-000000000000}">
      <formula1>#REF!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1000000}">
          <x14:formula1>
            <xm:f>【設定】聲調對照表!$B$4:$B$11</xm:f>
          </x14:formula1>
          <xm:sqref>E7:E28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1:Q28"/>
  <sheetViews>
    <sheetView workbookViewId="0"/>
  </sheetViews>
  <sheetFormatPr baseColWidth="10" defaultColWidth="12.6640625" defaultRowHeight="15.75" customHeight="1" outlineLevelCol="1"/>
  <cols>
    <col min="1" max="1" width="2.5" customWidth="1"/>
    <col min="2" max="5" width="12.6640625" customWidth="1"/>
    <col min="6" max="7" width="16" customWidth="1"/>
    <col min="8" max="8" width="58.1640625" customWidth="1" outlineLevel="1"/>
    <col min="9" max="9" width="3.5" customWidth="1"/>
    <col min="10" max="12" width="12.33203125" customWidth="1" outlineLevel="1"/>
    <col min="13" max="16" width="15.1640625" customWidth="1" outlineLevel="1"/>
    <col min="17" max="17" width="3.6640625" customWidth="1" outlineLevel="1"/>
  </cols>
  <sheetData>
    <row r="1" spans="2:16" ht="15.75" customHeight="1">
      <c r="B1" s="7"/>
      <c r="C1" s="8"/>
      <c r="D1" s="8"/>
      <c r="E1" s="8"/>
      <c r="F1" s="8"/>
      <c r="G1" s="8"/>
      <c r="H1" s="8"/>
      <c r="I1" s="7"/>
      <c r="L1" s="11" t="s">
        <v>363</v>
      </c>
    </row>
    <row r="2" spans="2:16" ht="15.75" customHeight="1">
      <c r="B2" s="7"/>
      <c r="C2" s="8"/>
      <c r="D2" s="8"/>
      <c r="E2" s="8"/>
      <c r="F2" s="8"/>
      <c r="G2" s="8"/>
      <c r="H2" s="8"/>
      <c r="I2" s="7"/>
      <c r="L2" s="12">
        <v>4</v>
      </c>
      <c r="O2" s="12">
        <v>9</v>
      </c>
    </row>
    <row r="3" spans="2:16" ht="15.75" customHeight="1">
      <c r="B3" s="7"/>
      <c r="C3" s="8"/>
      <c r="D3" s="8"/>
      <c r="E3" s="8"/>
      <c r="F3" s="8"/>
      <c r="G3" s="8"/>
      <c r="H3" s="8"/>
      <c r="I3" s="7"/>
    </row>
    <row r="4" spans="2:16" ht="23">
      <c r="B4" s="7"/>
      <c r="C4" s="8"/>
      <c r="D4" s="8"/>
      <c r="E4" s="8"/>
      <c r="F4" s="8"/>
      <c r="G4" s="8"/>
      <c r="H4" s="8"/>
      <c r="I4" s="7"/>
      <c r="K4" s="13"/>
      <c r="L4" s="14" t="s">
        <v>28</v>
      </c>
      <c r="M4" s="13"/>
      <c r="N4" s="15"/>
      <c r="O4" s="16" t="s">
        <v>29</v>
      </c>
      <c r="P4" s="15"/>
    </row>
    <row r="5" spans="2:16" ht="15.75" customHeight="1">
      <c r="B5" s="7"/>
      <c r="C5" s="8"/>
      <c r="D5" s="8"/>
      <c r="E5" s="8"/>
      <c r="F5" s="8"/>
      <c r="G5" s="8"/>
      <c r="H5" s="8"/>
      <c r="I5" s="7"/>
      <c r="J5" s="5"/>
      <c r="K5" s="5"/>
      <c r="M5" s="17"/>
      <c r="N5" s="17"/>
      <c r="O5" s="17"/>
      <c r="P5" s="17"/>
    </row>
    <row r="6" spans="2:16" ht="15.75" customHeight="1">
      <c r="B6" s="18" t="s">
        <v>23</v>
      </c>
      <c r="C6" s="18" t="s">
        <v>24</v>
      </c>
      <c r="D6" s="18" t="s">
        <v>25</v>
      </c>
      <c r="E6" s="18" t="s">
        <v>26</v>
      </c>
      <c r="F6" s="18" t="s">
        <v>364</v>
      </c>
      <c r="G6" s="18" t="s">
        <v>29</v>
      </c>
      <c r="H6" s="19" t="s">
        <v>366</v>
      </c>
      <c r="I6" s="7"/>
      <c r="J6" s="20" t="s">
        <v>34</v>
      </c>
      <c r="K6" s="20" t="s">
        <v>367</v>
      </c>
      <c r="L6" s="20" t="s">
        <v>368</v>
      </c>
      <c r="M6" s="20" t="s">
        <v>46</v>
      </c>
      <c r="N6" s="20" t="s">
        <v>369</v>
      </c>
      <c r="O6" s="20" t="s">
        <v>24</v>
      </c>
      <c r="P6" s="20" t="s">
        <v>46</v>
      </c>
    </row>
    <row r="7" spans="2:16" ht="30">
      <c r="B7" s="9" t="s">
        <v>370</v>
      </c>
      <c r="C7" s="9" t="s">
        <v>97</v>
      </c>
      <c r="D7" s="9" t="s">
        <v>143</v>
      </c>
      <c r="E7" s="9">
        <v>2</v>
      </c>
      <c r="F7" s="22" t="e">
        <f t="shared" ref="F7:F28" si="0">IF( NOT($J7), ($C7 &amp; $M7), "")</f>
        <v>#REF!</v>
      </c>
      <c r="G7" s="22" t="e">
        <f t="shared" ref="G7:G28" si="1">IF( NOT($J7), ($O7 &amp; $P7), "")</f>
        <v>#REF!</v>
      </c>
      <c r="H7" s="23" t="e">
        <f t="shared" ref="H7:H28" si="2">IF( $J7, $B7, "&lt;ruby&gt;" &amp; $B7 &amp; "&lt;rt&gt;" &amp; $F7  &amp; "&lt;/rt&gt;&lt;/ruby&gt;")</f>
        <v>#REF!</v>
      </c>
      <c r="I7" s="7"/>
      <c r="J7" s="24">
        <f t="shared" ref="J7:J28" si="3">IFERROR( MATCH(B7, 標題符號清單, 0), 0)</f>
        <v>0</v>
      </c>
      <c r="K7" s="25" t="e">
        <f t="shared" ref="K7:K28" si="4">IF( J7&gt;0, "", MATCH(D7, 白話字韻母清單, 0) )</f>
        <v>#REF!</v>
      </c>
      <c r="L7" s="10" t="e">
        <f t="array" ref="L7">IF( J7&gt;0, "", INDEX(韻母資料表, K7, $L$2))</f>
        <v>#REF!</v>
      </c>
      <c r="M7" s="26" t="e">
        <f t="array" ref="M7">IF($D7="", "", INDEX(白話字韻母八聲調資料表, $L7, $E7))</f>
        <v>#REF!</v>
      </c>
      <c r="N7" s="26">
        <f>IF( OR($J7&gt;0, $C7=""), "", MATCH($C7, 聲母表!$H$4:$H$25, 0) )</f>
        <v>6</v>
      </c>
      <c r="O7" s="26" t="str">
        <f t="array" ref="O7">IF($N7="", "", INDEX(十五音聲母資料表, $N7, $O$2))</f>
        <v>t</v>
      </c>
      <c r="P7" s="26" t="e">
        <f t="array" ref="P7">IF($J7&gt;0, "", INDEX(閩拼韻母八聲調資料表, $L7, $E7) )</f>
        <v>#REF!</v>
      </c>
    </row>
    <row r="8" spans="2:16" ht="30">
      <c r="B8" s="9" t="s">
        <v>223</v>
      </c>
      <c r="C8" s="9" t="s">
        <v>63</v>
      </c>
      <c r="D8" s="9" t="s">
        <v>157</v>
      </c>
      <c r="E8" s="9">
        <v>1</v>
      </c>
      <c r="F8" s="22" t="e">
        <f t="shared" si="0"/>
        <v>#REF!</v>
      </c>
      <c r="G8" s="22" t="e">
        <f t="shared" si="1"/>
        <v>#REF!</v>
      </c>
      <c r="H8" s="23" t="e">
        <f t="shared" si="2"/>
        <v>#REF!</v>
      </c>
      <c r="I8" s="7"/>
      <c r="J8" s="27">
        <f t="shared" si="3"/>
        <v>0</v>
      </c>
      <c r="K8" s="25" t="e">
        <f t="shared" si="4"/>
        <v>#REF!</v>
      </c>
      <c r="L8" s="10" t="e">
        <f t="array" ref="L8">IF( J8&gt;0, "", INDEX(韻母資料表, K8, $L$2))</f>
        <v>#REF!</v>
      </c>
      <c r="M8" s="26" t="e">
        <f t="array" ref="M8">IF($D8="", "", INDEX(白話字韻母八聲調資料表, $L8, $E8))</f>
        <v>#REF!</v>
      </c>
      <c r="N8" s="26">
        <f>IF( OR($J8&gt;0, $C8=""), "", MATCH($C8, 聲母表!$H$4:$H$25, 0) )</f>
        <v>11</v>
      </c>
      <c r="O8" s="26" t="str">
        <f t="array" ref="O8">IF($N8="", "", INDEX(十五音聲母資料表, $N8, $O$2))</f>
        <v>k</v>
      </c>
      <c r="P8" s="26" t="e">
        <f t="array" ref="P8">IF($J8&gt;0, "", INDEX(閩拼韻母八聲調資料表, $L8, $E8) )</f>
        <v>#REF!</v>
      </c>
    </row>
    <row r="9" spans="2:16" ht="30">
      <c r="B9" s="9" t="s">
        <v>371</v>
      </c>
      <c r="C9" s="9" t="s">
        <v>85</v>
      </c>
      <c r="D9" s="9" t="s">
        <v>372</v>
      </c>
      <c r="E9" s="9">
        <v>5</v>
      </c>
      <c r="F9" s="22" t="e">
        <f t="shared" si="0"/>
        <v>#REF!</v>
      </c>
      <c r="G9" s="22" t="e">
        <f t="shared" si="1"/>
        <v>#REF!</v>
      </c>
      <c r="H9" s="23" t="e">
        <f t="shared" si="2"/>
        <v>#REF!</v>
      </c>
      <c r="I9" s="28"/>
      <c r="J9" s="29">
        <f t="shared" si="3"/>
        <v>0</v>
      </c>
      <c r="K9" s="25" t="e">
        <f t="shared" si="4"/>
        <v>#REF!</v>
      </c>
      <c r="L9" s="10" t="e">
        <f t="array" ref="L9">IF( J9&gt;0, "", INDEX(韻母資料表, K9, $L$2))</f>
        <v>#REF!</v>
      </c>
      <c r="M9" s="26" t="e">
        <f t="array" ref="M9">IF($D9="", "", INDEX(白話字韻母八聲調資料表, $L9, $E9))</f>
        <v>#REF!</v>
      </c>
      <c r="N9" s="26">
        <f>IF( OR($J9&gt;0, $C9=""), "", MATCH($C9, 聲母表!$H$4:$H$25, 0) )</f>
        <v>1</v>
      </c>
      <c r="O9" s="26" t="str">
        <f t="array" ref="O9">IF($N9="", "", INDEX(十五音聲母資料表, $N9, $O$2))</f>
        <v>b</v>
      </c>
      <c r="P9" s="26" t="e">
        <f t="array" ref="P9">IF($J9&gt;0, "", INDEX(閩拼韻母八聲調資料表, $L9, $E9) )</f>
        <v>#REF!</v>
      </c>
    </row>
    <row r="10" spans="2:16" ht="30">
      <c r="B10" s="9" t="s">
        <v>373</v>
      </c>
      <c r="C10" s="9"/>
      <c r="D10" s="9" t="s">
        <v>83</v>
      </c>
      <c r="E10" s="9">
        <v>2</v>
      </c>
      <c r="F10" s="22" t="e">
        <f t="shared" si="0"/>
        <v>#REF!</v>
      </c>
      <c r="G10" s="22" t="e">
        <f t="shared" si="1"/>
        <v>#REF!</v>
      </c>
      <c r="H10" s="23" t="e">
        <f t="shared" si="2"/>
        <v>#REF!</v>
      </c>
      <c r="I10" s="28"/>
      <c r="J10" s="29">
        <f t="shared" si="3"/>
        <v>0</v>
      </c>
      <c r="K10" s="25" t="e">
        <f t="shared" si="4"/>
        <v>#REF!</v>
      </c>
      <c r="L10" s="10" t="e">
        <f t="array" ref="L10">IF( J10&gt;0, "", INDEX(韻母資料表, K10, $L$2))</f>
        <v>#REF!</v>
      </c>
      <c r="M10" s="26" t="e">
        <f t="array" ref="M10">IF($D10="", "", INDEX(白話字韻母八聲調資料表, $L10, $E10))</f>
        <v>#REF!</v>
      </c>
      <c r="N10" s="26" t="str">
        <f>IF( OR($J10&gt;0, $C10=""), "", MATCH($C10, 聲母表!$H$4:$H$25, 0) )</f>
        <v/>
      </c>
      <c r="O10" s="26" t="str">
        <f t="array" ref="O10">IF($N10="", "", INDEX(十五音聲母資料表, $N10, $O$2))</f>
        <v/>
      </c>
      <c r="P10" s="26" t="e">
        <f t="array" ref="P10">IF($J10&gt;0, "", INDEX(閩拼韻母八聲調資料表, $L10, $E10) )</f>
        <v>#REF!</v>
      </c>
    </row>
    <row r="11" spans="2:16" ht="30">
      <c r="B11" s="9" t="s">
        <v>75</v>
      </c>
      <c r="C11" s="9"/>
      <c r="D11" s="9"/>
      <c r="E11" s="9"/>
      <c r="F11" s="22" t="str">
        <f t="shared" si="0"/>
        <v/>
      </c>
      <c r="G11" s="22" t="str">
        <f t="shared" si="1"/>
        <v/>
      </c>
      <c r="H11" s="23" t="str">
        <f t="shared" si="2"/>
        <v>，</v>
      </c>
      <c r="I11" s="7"/>
      <c r="J11" s="29">
        <f t="shared" si="3"/>
        <v>1</v>
      </c>
      <c r="K11" s="25" t="str">
        <f t="shared" si="4"/>
        <v/>
      </c>
      <c r="L11" s="10" t="str">
        <f t="array" ref="L11">IF( J11&gt;0, "", INDEX(韻母資料表, K11, $L$2))</f>
        <v/>
      </c>
      <c r="M11" s="26" t="str">
        <f t="array" ref="M11">IF($D11="", "", INDEX(白話字韻母八聲調資料表, $L11, $E11))</f>
        <v/>
      </c>
      <c r="N11" s="26" t="str">
        <f>IF( OR($J11&gt;0, $C11=""), "", MATCH($C11, 聲母表!$H$4:$H$25, 0) )</f>
        <v/>
      </c>
      <c r="O11" s="26" t="str">
        <f t="array" ref="O11">IF($N11="", "", INDEX(十五音聲母資料表, $N11, $O$2))</f>
        <v/>
      </c>
      <c r="P11" s="26" t="str">
        <f t="array" ref="P11">IF($J11&gt;0, "", INDEX(閩拼韻母八聲調資料表, $L11, $E11) )</f>
        <v/>
      </c>
    </row>
    <row r="12" spans="2:16" ht="30">
      <c r="B12" s="9" t="s">
        <v>374</v>
      </c>
      <c r="C12" s="9" t="s">
        <v>57</v>
      </c>
      <c r="D12" s="9" t="s">
        <v>101</v>
      </c>
      <c r="E12" s="9">
        <v>2</v>
      </c>
      <c r="F12" s="22" t="e">
        <f t="shared" si="0"/>
        <v>#REF!</v>
      </c>
      <c r="G12" s="22" t="e">
        <f t="shared" si="1"/>
        <v>#REF!</v>
      </c>
      <c r="H12" s="23" t="e">
        <f t="shared" si="2"/>
        <v>#REF!</v>
      </c>
      <c r="I12" s="7"/>
      <c r="J12" s="29">
        <f t="shared" si="3"/>
        <v>0</v>
      </c>
      <c r="K12" s="25" t="e">
        <f t="shared" si="4"/>
        <v>#REF!</v>
      </c>
      <c r="L12" s="10" t="e">
        <f t="array" ref="L12">IF( J12&gt;0, "", INDEX(韻母資料表, K12, $L$2))</f>
        <v>#REF!</v>
      </c>
      <c r="M12" s="26" t="e">
        <f t="array" ref="M12">IF($D12="", "", INDEX(白話字韻母八聲調資料表, $L12, $E12))</f>
        <v>#REF!</v>
      </c>
      <c r="N12" s="26">
        <f>IF( OR($J12&gt;0, $C12=""), "", MATCH($C12, 聲母表!$H$4:$H$25, 0) )</f>
        <v>8</v>
      </c>
      <c r="O12" s="26" t="str">
        <f t="array" ref="O12">IF($N12="", "", INDEX(十五音聲母資料表, $N12, $O$2))</f>
        <v>l</v>
      </c>
      <c r="P12" s="26" t="e">
        <f t="array" ref="P12">IF($J12&gt;0, "", INDEX(閩拼韻母八聲調資料表, $L12, $E12) )</f>
        <v>#REF!</v>
      </c>
    </row>
    <row r="13" spans="2:16" ht="30">
      <c r="B13" s="9" t="s">
        <v>375</v>
      </c>
      <c r="C13" s="9" t="s">
        <v>103</v>
      </c>
      <c r="D13" s="9" t="s">
        <v>58</v>
      </c>
      <c r="E13" s="9">
        <v>2</v>
      </c>
      <c r="F13" s="22" t="e">
        <f t="shared" si="0"/>
        <v>#REF!</v>
      </c>
      <c r="G13" s="22" t="e">
        <f t="shared" si="1"/>
        <v>#REF!</v>
      </c>
      <c r="H13" s="23" t="e">
        <f t="shared" si="2"/>
        <v>#REF!</v>
      </c>
      <c r="I13" s="7"/>
      <c r="J13" s="29">
        <f t="shared" si="3"/>
        <v>0</v>
      </c>
      <c r="K13" s="25" t="e">
        <f t="shared" si="4"/>
        <v>#REF!</v>
      </c>
      <c r="L13" s="10" t="e">
        <f t="array" ref="L13">IF( J13&gt;0, "", INDEX(韻母資料表, K13, $L$2))</f>
        <v>#REF!</v>
      </c>
      <c r="M13" s="26" t="e">
        <f t="array" ref="M13">IF($D13="", "", INDEX(白話字韻母八聲調資料表, $L13, $E13))</f>
        <v>#REF!</v>
      </c>
      <c r="N13" s="26">
        <f>IF( OR($J13&gt;0, $C13=""), "", MATCH($C13, 聲母表!$H$4:$H$25, 0) )</f>
        <v>13</v>
      </c>
      <c r="O13" s="26" t="str">
        <f t="array" ref="O13">IF($N13="", "", INDEX(十五音聲母資料表, $N13, $O$2))</f>
        <v>h</v>
      </c>
      <c r="P13" s="26" t="e">
        <f t="array" ref="P13">IF($J13&gt;0, "", INDEX(閩拼韻母八聲調資料表, $L13, $E13) )</f>
        <v>#REF!</v>
      </c>
    </row>
    <row r="14" spans="2:16" ht="30">
      <c r="B14" s="9" t="s">
        <v>310</v>
      </c>
      <c r="C14" s="9"/>
      <c r="D14" s="9"/>
      <c r="E14" s="9"/>
      <c r="F14" s="22" t="str">
        <f t="shared" si="0"/>
        <v/>
      </c>
      <c r="G14" s="22" t="str">
        <f t="shared" si="1"/>
        <v/>
      </c>
      <c r="H14" s="23" t="str">
        <f t="shared" si="2"/>
        <v>！</v>
      </c>
      <c r="I14" s="7"/>
      <c r="J14" s="29">
        <f t="shared" si="3"/>
        <v>6</v>
      </c>
      <c r="K14" s="25" t="str">
        <f t="shared" si="4"/>
        <v/>
      </c>
      <c r="L14" s="10" t="str">
        <f t="array" ref="L14">IF( J14&gt;0, "", INDEX(韻母資料表, K14, $L$2))</f>
        <v/>
      </c>
      <c r="M14" s="26" t="str">
        <f t="array" ref="M14">IF($D14="", "", INDEX(白話字韻母八聲調資料表, $L14, $E14))</f>
        <v/>
      </c>
      <c r="N14" s="26" t="str">
        <f>IF( OR($J14&gt;0, $C14=""), "", MATCH($C14, 聲母表!$H$4:$H$25, 0) )</f>
        <v/>
      </c>
      <c r="O14" s="26" t="str">
        <f t="array" ref="O14">IF($N14="", "", INDEX(十五音聲母資料表, $N14, $O$2))</f>
        <v/>
      </c>
      <c r="P14" s="26" t="str">
        <f t="array" ref="P14">IF($J14&gt;0, "", INDEX(閩拼韻母八聲調資料表, $L14, $E14) )</f>
        <v/>
      </c>
    </row>
    <row r="15" spans="2:16" ht="30">
      <c r="B15" s="9" t="s">
        <v>374</v>
      </c>
      <c r="C15" s="9" t="s">
        <v>57</v>
      </c>
      <c r="D15" s="9" t="s">
        <v>101</v>
      </c>
      <c r="E15" s="9">
        <v>2</v>
      </c>
      <c r="F15" s="22" t="e">
        <f t="shared" si="0"/>
        <v>#REF!</v>
      </c>
      <c r="G15" s="22" t="e">
        <f t="shared" si="1"/>
        <v>#REF!</v>
      </c>
      <c r="H15" s="23" t="e">
        <f t="shared" si="2"/>
        <v>#REF!</v>
      </c>
      <c r="I15" s="7"/>
      <c r="J15" s="29">
        <f t="shared" si="3"/>
        <v>0</v>
      </c>
      <c r="K15" s="25" t="e">
        <f t="shared" si="4"/>
        <v>#REF!</v>
      </c>
      <c r="L15" s="10" t="e">
        <f t="array" ref="L15">IF( J15&gt;0, "", INDEX(韻母資料表, K15, $L$2))</f>
        <v>#REF!</v>
      </c>
      <c r="M15" s="26" t="e">
        <f t="array" ref="M15">IF($D15="", "", INDEX(白話字韻母八聲調資料表, $L15, $E15))</f>
        <v>#REF!</v>
      </c>
      <c r="N15" s="26">
        <f>IF( OR($J15&gt;0, $C15=""), "", MATCH($C15, 聲母表!$H$4:$H$25, 0) )</f>
        <v>8</v>
      </c>
      <c r="O15" s="26" t="str">
        <f t="array" ref="O15">IF($N15="", "", INDEX(十五音聲母資料表, $N15, $O$2))</f>
        <v>l</v>
      </c>
      <c r="P15" s="26" t="e">
        <f t="array" ref="P15">IF($J15&gt;0, "", INDEX(閩拼韻母八聲調資料表, $L15, $E15) )</f>
        <v>#REF!</v>
      </c>
    </row>
    <row r="16" spans="2:16" ht="30">
      <c r="B16" s="9" t="s">
        <v>376</v>
      </c>
      <c r="C16" s="9" t="s">
        <v>377</v>
      </c>
      <c r="D16" s="9" t="s">
        <v>378</v>
      </c>
      <c r="E16" s="9">
        <v>8</v>
      </c>
      <c r="F16" s="22" t="e">
        <f t="shared" si="0"/>
        <v>#REF!</v>
      </c>
      <c r="G16" s="22" t="e">
        <f t="shared" si="1"/>
        <v>#REF!</v>
      </c>
      <c r="H16" s="23" t="e">
        <f t="shared" si="2"/>
        <v>#REF!</v>
      </c>
      <c r="I16" s="28"/>
      <c r="J16" s="29">
        <f t="shared" si="3"/>
        <v>0</v>
      </c>
      <c r="K16" s="25" t="e">
        <f t="shared" si="4"/>
        <v>#REF!</v>
      </c>
      <c r="L16" s="10" t="e">
        <f t="array" ref="L16">IF( J16&gt;0, "", INDEX(韻母資料表, K16, $L$2))</f>
        <v>#REF!</v>
      </c>
      <c r="M16" s="26" t="e">
        <f t="array" ref="M16">IF($D16="", "", INDEX(白話字韻母八聲調資料表, $L16, $E16))</f>
        <v>#REF!</v>
      </c>
      <c r="N16" s="26">
        <f>IF( OR($J16&gt;0, $C16=""), "", MATCH($C16, 聲母表!$H$4:$H$25, 0) )</f>
        <v>18</v>
      </c>
      <c r="O16" s="26" t="str">
        <f t="array" ref="O16">IF($N16="", "", INDEX(十五音聲母資料表, $N16, $O$2))</f>
        <v>z</v>
      </c>
      <c r="P16" s="26" t="e">
        <f t="array" ref="P16">IF($J16&gt;0, "", INDEX(閩拼韻母八聲調資料表, $L16, $E16) )</f>
        <v>#REF!</v>
      </c>
    </row>
    <row r="17" spans="2:16" ht="30">
      <c r="B17" s="9" t="s">
        <v>379</v>
      </c>
      <c r="C17" s="9" t="s">
        <v>85</v>
      </c>
      <c r="D17" s="9" t="s">
        <v>86</v>
      </c>
      <c r="E17" s="9">
        <v>2</v>
      </c>
      <c r="F17" s="22" t="e">
        <f t="shared" si="0"/>
        <v>#REF!</v>
      </c>
      <c r="G17" s="22" t="e">
        <f t="shared" si="1"/>
        <v>#REF!</v>
      </c>
      <c r="H17" s="23" t="e">
        <f t="shared" si="2"/>
        <v>#REF!</v>
      </c>
      <c r="I17" s="28"/>
      <c r="J17" s="29">
        <f t="shared" si="3"/>
        <v>0</v>
      </c>
      <c r="K17" s="25" t="e">
        <f t="shared" si="4"/>
        <v>#REF!</v>
      </c>
      <c r="L17" s="10" t="e">
        <f t="array" ref="L17">IF( J17&gt;0, "", INDEX(韻母資料表, K17, $L$2))</f>
        <v>#REF!</v>
      </c>
      <c r="M17" s="26" t="e">
        <f t="array" ref="M17">IF($D17="", "", INDEX(白話字韻母八聲調資料表, $L17, $E17))</f>
        <v>#REF!</v>
      </c>
      <c r="N17" s="26">
        <f>IF( OR($J17&gt;0, $C17=""), "", MATCH($C17, 聲母表!$H$4:$H$25, 0) )</f>
        <v>1</v>
      </c>
      <c r="O17" s="26" t="str">
        <f t="array" ref="O17">IF($N17="", "", INDEX(十五音聲母資料表, $N17, $O$2))</f>
        <v>b</v>
      </c>
      <c r="P17" s="26" t="e">
        <f t="array" ref="P17">IF($J17&gt;0, "", INDEX(閩拼韻母八聲調資料表, $L17, $E17) )</f>
        <v>#REF!</v>
      </c>
    </row>
    <row r="18" spans="2:16" ht="30">
      <c r="B18" s="9" t="s">
        <v>380</v>
      </c>
      <c r="C18" s="9" t="s">
        <v>94</v>
      </c>
      <c r="D18" s="9" t="s">
        <v>381</v>
      </c>
      <c r="E18" s="9">
        <v>7</v>
      </c>
      <c r="F18" s="22" t="e">
        <f t="shared" si="0"/>
        <v>#REF!</v>
      </c>
      <c r="G18" s="22" t="e">
        <f t="shared" si="1"/>
        <v>#REF!</v>
      </c>
      <c r="H18" s="23" t="e">
        <f t="shared" si="2"/>
        <v>#REF!</v>
      </c>
      <c r="I18" s="7"/>
      <c r="J18" s="29">
        <f t="shared" si="3"/>
        <v>0</v>
      </c>
      <c r="K18" s="25" t="e">
        <f t="shared" si="4"/>
        <v>#REF!</v>
      </c>
      <c r="L18" s="10" t="e">
        <f t="array" ref="L18">IF( J18&gt;0, "", INDEX(韻母資料表, K18, $L$2))</f>
        <v>#REF!</v>
      </c>
      <c r="M18" s="26" t="e">
        <f t="array" ref="M18">IF($D18="", "", INDEX(白話字韻母八聲調資料表, $L18, $E18))</f>
        <v>#REF!</v>
      </c>
      <c r="N18" s="26">
        <f>IF( OR($J18&gt;0, $C18=""), "", MATCH($C18, 聲母表!$H$4:$H$25, 0) )</f>
        <v>2</v>
      </c>
      <c r="O18" s="26" t="str">
        <f t="array" ref="O18">IF($N18="", "", INDEX(十五音聲母資料表, $N18, $O$2))</f>
        <v>bb</v>
      </c>
      <c r="P18" s="26" t="e">
        <f t="array" ref="P18">IF($J18&gt;0, "", INDEX(閩拼韻母八聲調資料表, $L18, $E18) )</f>
        <v>#REF!</v>
      </c>
    </row>
    <row r="19" spans="2:16" ht="30">
      <c r="B19" s="9" t="s">
        <v>332</v>
      </c>
      <c r="C19" s="9"/>
      <c r="D19" s="9"/>
      <c r="E19" s="9"/>
      <c r="F19" s="22" t="str">
        <f t="shared" si="0"/>
        <v/>
      </c>
      <c r="G19" s="22" t="str">
        <f t="shared" si="1"/>
        <v/>
      </c>
      <c r="H19" s="23" t="str">
        <f t="shared" si="2"/>
        <v>？</v>
      </c>
      <c r="I19" s="7"/>
      <c r="J19" s="29">
        <f t="shared" si="3"/>
        <v>5</v>
      </c>
      <c r="K19" s="25" t="str">
        <f t="shared" si="4"/>
        <v/>
      </c>
      <c r="L19" s="10" t="str">
        <f t="array" ref="L19">IF( J19&gt;0, "", INDEX(韻母資料表, K19, $L$2))</f>
        <v/>
      </c>
      <c r="M19" s="26" t="str">
        <f t="array" ref="M19">IF($D19="", "", INDEX(白話字韻母八聲調資料表, $L19, $E19))</f>
        <v/>
      </c>
      <c r="N19" s="26" t="str">
        <f>IF( OR($J19&gt;0, $C19=""), "", MATCH($C19, 聲母表!$H$4:$H$25, 0) )</f>
        <v/>
      </c>
      <c r="O19" s="26" t="str">
        <f t="array" ref="O19">IF($N19="", "", INDEX(十五音聲母資料表, $N19, $O$2))</f>
        <v/>
      </c>
      <c r="P19" s="26" t="str">
        <f t="array" ref="P19">IF($J19&gt;0, "", INDEX(閩拼韻母八聲調資料表, $L19, $E19) )</f>
        <v/>
      </c>
    </row>
    <row r="20" spans="2:16" ht="30">
      <c r="B20" s="9" t="s">
        <v>249</v>
      </c>
      <c r="C20" s="9"/>
      <c r="D20" s="9" t="s">
        <v>69</v>
      </c>
      <c r="E20" s="9">
        <v>7</v>
      </c>
      <c r="F20" s="22" t="e">
        <f t="shared" si="0"/>
        <v>#REF!</v>
      </c>
      <c r="G20" s="22" t="e">
        <f t="shared" si="1"/>
        <v>#REF!</v>
      </c>
      <c r="H20" s="23" t="e">
        <f t="shared" si="2"/>
        <v>#REF!</v>
      </c>
      <c r="I20" s="7"/>
      <c r="J20" s="29">
        <f t="shared" si="3"/>
        <v>0</v>
      </c>
      <c r="K20" s="25" t="e">
        <f t="shared" si="4"/>
        <v>#REF!</v>
      </c>
      <c r="L20" s="10" t="e">
        <f t="array" ref="L20">IF( J20&gt;0, "", INDEX(韻母資料表, K20, $L$2))</f>
        <v>#REF!</v>
      </c>
      <c r="M20" s="26" t="e">
        <f t="array" ref="M20">IF($D20="", "", INDEX(白話字韻母八聲調資料表, $L20, $E20))</f>
        <v>#REF!</v>
      </c>
      <c r="N20" s="26" t="str">
        <f>IF( OR($J20&gt;0, $C20=""), "", MATCH($C20, 聲母表!$H$4:$H$25, 0) )</f>
        <v/>
      </c>
      <c r="O20" s="26" t="str">
        <f t="array" ref="O20">IF($N20="", "", INDEX(十五音聲母資料表, $N20, $O$2))</f>
        <v/>
      </c>
      <c r="P20" s="26" t="e">
        <f t="array" ref="P20">IF($J20&gt;0, "", INDEX(閩拼韻母八聲調資料表, $L20, $E20) )</f>
        <v>#REF!</v>
      </c>
    </row>
    <row r="21" spans="2:16" ht="30">
      <c r="B21" s="9" t="s">
        <v>382</v>
      </c>
      <c r="C21" s="9"/>
      <c r="D21" s="9" t="s">
        <v>372</v>
      </c>
      <c r="E21" s="9">
        <v>5</v>
      </c>
      <c r="F21" s="22" t="e">
        <f t="shared" si="0"/>
        <v>#REF!</v>
      </c>
      <c r="G21" s="22" t="e">
        <f t="shared" si="1"/>
        <v>#REF!</v>
      </c>
      <c r="H21" s="23" t="e">
        <f t="shared" si="2"/>
        <v>#REF!</v>
      </c>
      <c r="I21" s="7"/>
      <c r="J21" s="29">
        <f t="shared" si="3"/>
        <v>0</v>
      </c>
      <c r="K21" s="25" t="e">
        <f t="shared" si="4"/>
        <v>#REF!</v>
      </c>
      <c r="L21" s="10" t="e">
        <f t="array" ref="L21">IF( J21&gt;0, "", INDEX(韻母資料表, K21, $L$2))</f>
        <v>#REF!</v>
      </c>
      <c r="M21" s="26" t="e">
        <f t="array" ref="M21">IF($D21="", "", INDEX(白話字韻母八聲調資料表, $L21, $E21))</f>
        <v>#REF!</v>
      </c>
      <c r="N21" s="26" t="str">
        <f>IF( OR($J21&gt;0, $C21=""), "", MATCH($C21, 聲母表!$H$4:$H$25, 0) )</f>
        <v/>
      </c>
      <c r="O21" s="26" t="str">
        <f t="array" ref="O21">IF($N21="", "", INDEX(十五音聲母資料表, $N21, $O$2))</f>
        <v/>
      </c>
      <c r="P21" s="26" t="e">
        <f t="array" ref="P21">IF($J21&gt;0, "", INDEX(閩拼韻母八聲調資料表, $L21, $E21) )</f>
        <v>#REF!</v>
      </c>
    </row>
    <row r="22" spans="2:16" ht="30">
      <c r="B22" s="9" t="s">
        <v>383</v>
      </c>
      <c r="C22" s="9" t="s">
        <v>77</v>
      </c>
      <c r="D22" s="9" t="s">
        <v>104</v>
      </c>
      <c r="E22" s="9">
        <v>7</v>
      </c>
      <c r="F22" s="22" t="e">
        <f t="shared" si="0"/>
        <v>#REF!</v>
      </c>
      <c r="G22" s="22" t="e">
        <f t="shared" si="1"/>
        <v>#REF!</v>
      </c>
      <c r="H22" s="23" t="e">
        <f t="shared" si="2"/>
        <v>#REF!</v>
      </c>
      <c r="I22" s="7"/>
      <c r="J22" s="29">
        <f t="shared" si="3"/>
        <v>0</v>
      </c>
      <c r="K22" s="25" t="e">
        <f t="shared" si="4"/>
        <v>#REF!</v>
      </c>
      <c r="L22" s="10" t="e">
        <f t="array" ref="L22">IF( J22&gt;0, "", INDEX(韻母資料表, K22, $L$2))</f>
        <v>#REF!</v>
      </c>
      <c r="M22" s="26" t="e">
        <f t="array" ref="M22">IF($D22="", "", INDEX(白話字韻母八聲調資料表, $L22, $E22))</f>
        <v>#REF!</v>
      </c>
      <c r="N22" s="26">
        <f>IF( OR($J22&gt;0, $C22=""), "", MATCH($C22, 聲母表!$H$4:$H$25, 0) )</f>
        <v>5</v>
      </c>
      <c r="O22" s="26" t="str">
        <f t="array" ref="O22">IF($N22="", "", INDEX(十五音聲母資料表, $N22, $O$2))</f>
        <v>d</v>
      </c>
      <c r="P22" s="26" t="e">
        <f t="array" ref="P22">IF($J22&gt;0, "", INDEX(閩拼韻母八聲調資料表, $L22, $E22) )</f>
        <v>#REF!</v>
      </c>
    </row>
    <row r="23" spans="2:16" ht="30">
      <c r="B23" s="9" t="s">
        <v>384</v>
      </c>
      <c r="C23" s="9" t="s">
        <v>57</v>
      </c>
      <c r="D23" s="9" t="s">
        <v>143</v>
      </c>
      <c r="E23" s="9">
        <v>5</v>
      </c>
      <c r="F23" s="22" t="e">
        <f t="shared" si="0"/>
        <v>#REF!</v>
      </c>
      <c r="G23" s="22" t="e">
        <f t="shared" si="1"/>
        <v>#REF!</v>
      </c>
      <c r="H23" s="23" t="e">
        <f t="shared" si="2"/>
        <v>#REF!</v>
      </c>
      <c r="I23" s="7"/>
      <c r="J23" s="29">
        <f t="shared" si="3"/>
        <v>0</v>
      </c>
      <c r="K23" s="25" t="e">
        <f t="shared" si="4"/>
        <v>#REF!</v>
      </c>
      <c r="L23" s="10" t="e">
        <f t="array" ref="L23">IF( J23&gt;0, "", INDEX(韻母資料表, K23, $L$2))</f>
        <v>#REF!</v>
      </c>
      <c r="M23" s="26" t="e">
        <f t="array" ref="M23">IF($D23="", "", INDEX(白話字韻母八聲調資料表, $L23, $E23))</f>
        <v>#REF!</v>
      </c>
      <c r="N23" s="26">
        <f>IF( OR($J23&gt;0, $C23=""), "", MATCH($C23, 聲母表!$H$4:$H$25, 0) )</f>
        <v>8</v>
      </c>
      <c r="O23" s="26" t="str">
        <f t="array" ref="O23">IF($N23="", "", INDEX(十五音聲母資料表, $N23, $O$2))</f>
        <v>l</v>
      </c>
      <c r="P23" s="26" t="e">
        <f t="array" ref="P23">IF($J23&gt;0, "", INDEX(閩拼韻母八聲調資料表, $L23, $E23) )</f>
        <v>#REF!</v>
      </c>
    </row>
    <row r="24" spans="2:16" ht="30">
      <c r="B24" s="9" t="s">
        <v>385</v>
      </c>
      <c r="C24" s="9" t="s">
        <v>51</v>
      </c>
      <c r="D24" s="9" t="s">
        <v>74</v>
      </c>
      <c r="E24" s="9">
        <v>2</v>
      </c>
      <c r="F24" s="22" t="e">
        <f t="shared" si="0"/>
        <v>#REF!</v>
      </c>
      <c r="G24" s="22" t="e">
        <f t="shared" si="1"/>
        <v>#REF!</v>
      </c>
      <c r="H24" s="23" t="e">
        <f t="shared" si="2"/>
        <v>#REF!</v>
      </c>
      <c r="I24" s="7"/>
      <c r="J24" s="29">
        <f t="shared" si="3"/>
        <v>0</v>
      </c>
      <c r="K24" s="25" t="e">
        <f t="shared" si="4"/>
        <v>#REF!</v>
      </c>
      <c r="L24" s="10" t="e">
        <f t="array" ref="L24">IF( J24&gt;0, "", INDEX(韻母資料表, K24, $L$2))</f>
        <v>#REF!</v>
      </c>
      <c r="M24" s="26" t="e">
        <f t="array" ref="M24">IF($D24="", "", INDEX(白話字韻母八聲調資料表, $L24, $E24))</f>
        <v>#REF!</v>
      </c>
      <c r="N24" s="26">
        <f>IF( OR($J24&gt;0, $C24=""), "", MATCH($C24, 聲母表!$H$4:$H$25, 0) )</f>
        <v>10</v>
      </c>
      <c r="O24" s="26" t="str">
        <f t="array" ref="O24">IF($N24="", "", INDEX(十五音聲母資料表, $N24, $O$2))</f>
        <v>gg</v>
      </c>
      <c r="P24" s="26" t="e">
        <f t="array" ref="P24">IF($J24&gt;0, "", INDEX(閩拼韻母八聲調資料表, $L24, $E24) )</f>
        <v>#REF!</v>
      </c>
    </row>
    <row r="25" spans="2:16" ht="30">
      <c r="B25" s="9" t="s">
        <v>386</v>
      </c>
      <c r="C25" s="9" t="s">
        <v>377</v>
      </c>
      <c r="D25" s="9" t="s">
        <v>179</v>
      </c>
      <c r="E25" s="9">
        <v>1</v>
      </c>
      <c r="F25" s="22" t="e">
        <f t="shared" si="0"/>
        <v>#REF!</v>
      </c>
      <c r="G25" s="22" t="e">
        <f t="shared" si="1"/>
        <v>#REF!</v>
      </c>
      <c r="H25" s="23" t="e">
        <f t="shared" si="2"/>
        <v>#REF!</v>
      </c>
      <c r="I25" s="7"/>
      <c r="J25" s="29">
        <f t="shared" si="3"/>
        <v>0</v>
      </c>
      <c r="K25" s="25" t="e">
        <f t="shared" si="4"/>
        <v>#REF!</v>
      </c>
      <c r="L25" s="10" t="e">
        <f t="array" ref="L25">IF( J25&gt;0, "", INDEX(韻母資料表, K25, $L$2))</f>
        <v>#REF!</v>
      </c>
      <c r="M25" s="26" t="e">
        <f t="array" ref="M25">IF($D25="", "", INDEX(白話字韻母八聲調資料表, $L25, $E25))</f>
        <v>#REF!</v>
      </c>
      <c r="N25" s="26">
        <f>IF( OR($J25&gt;0, $C25=""), "", MATCH($C25, 聲母表!$H$4:$H$25, 0) )</f>
        <v>18</v>
      </c>
      <c r="O25" s="26" t="str">
        <f t="array" ref="O25">IF($N25="", "", INDEX(十五音聲母資料表, $N25, $O$2))</f>
        <v>z</v>
      </c>
      <c r="P25" s="26" t="e">
        <f t="array" ref="P25">IF($J25&gt;0, "", INDEX(閩拼韻母八聲調資料表, $L25, $E25) )</f>
        <v>#REF!</v>
      </c>
    </row>
    <row r="26" spans="2:16" ht="30">
      <c r="B26" s="9" t="s">
        <v>387</v>
      </c>
      <c r="C26" s="9" t="s">
        <v>377</v>
      </c>
      <c r="D26" s="9" t="s">
        <v>388</v>
      </c>
      <c r="E26" s="9">
        <v>7</v>
      </c>
      <c r="F26" s="22" t="e">
        <f t="shared" si="0"/>
        <v>#REF!</v>
      </c>
      <c r="G26" s="22" t="e">
        <f t="shared" si="1"/>
        <v>#REF!</v>
      </c>
      <c r="H26" s="23" t="e">
        <f t="shared" si="2"/>
        <v>#REF!</v>
      </c>
      <c r="I26" s="7"/>
      <c r="J26" s="29">
        <f t="shared" si="3"/>
        <v>0</v>
      </c>
      <c r="K26" s="25" t="e">
        <f t="shared" si="4"/>
        <v>#REF!</v>
      </c>
      <c r="L26" s="10" t="e">
        <f t="array" ref="L26">IF( J26&gt;0, "", INDEX(韻母資料表, K26, $L$2))</f>
        <v>#REF!</v>
      </c>
      <c r="M26" s="26" t="e">
        <f t="array" ref="M26">IF($D26="", "", INDEX(白話字韻母八聲調資料表, $L26, $E26))</f>
        <v>#REF!</v>
      </c>
      <c r="N26" s="26">
        <f>IF( OR($J26&gt;0, $C26=""), "", MATCH($C26, 聲母表!$H$4:$H$25, 0) )</f>
        <v>18</v>
      </c>
      <c r="O26" s="26" t="str">
        <f t="array" ref="O26">IF($N26="", "", INDEX(十五音聲母資料表, $N26, $O$2))</f>
        <v>z</v>
      </c>
      <c r="P26" s="26" t="e">
        <f t="array" ref="P26">IF($J26&gt;0, "", INDEX(閩拼韻母八聲調資料表, $L26, $E26) )</f>
        <v>#REF!</v>
      </c>
    </row>
    <row r="27" spans="2:16" ht="30">
      <c r="B27" s="9" t="s">
        <v>389</v>
      </c>
      <c r="C27" s="9"/>
      <c r="D27" s="9" t="s">
        <v>58</v>
      </c>
      <c r="E27" s="9">
        <v>4</v>
      </c>
      <c r="F27" s="22" t="e">
        <f t="shared" si="0"/>
        <v>#REF!</v>
      </c>
      <c r="G27" s="22" t="e">
        <f t="shared" si="1"/>
        <v>#REF!</v>
      </c>
      <c r="H27" s="23" t="e">
        <f t="shared" si="2"/>
        <v>#REF!</v>
      </c>
      <c r="I27" s="7"/>
      <c r="J27" s="29">
        <f t="shared" si="3"/>
        <v>0</v>
      </c>
      <c r="K27" s="25" t="e">
        <f t="shared" si="4"/>
        <v>#REF!</v>
      </c>
      <c r="L27" s="10" t="e">
        <f t="array" ref="L27">IF( J27&gt;0, "", INDEX(韻母資料表, K27, $L$2))</f>
        <v>#REF!</v>
      </c>
      <c r="M27" s="26" t="e">
        <f t="array" ref="M27">IF($D27="", "", INDEX(白話字韻母八聲調資料表, $L27, $E27))</f>
        <v>#REF!</v>
      </c>
      <c r="N27" s="26" t="str">
        <f>IF( OR($J27&gt;0, $C27=""), "", MATCH($C27, 聲母表!$H$4:$H$25, 0) )</f>
        <v/>
      </c>
      <c r="O27" s="26" t="str">
        <f t="array" ref="O27">IF($N27="", "", INDEX(十五音聲母資料表, $N27, $O$2))</f>
        <v/>
      </c>
      <c r="P27" s="26" t="e">
        <f t="array" ref="P27">IF($J27&gt;0, "", INDEX(閩拼韻母八聲調資料表, $L27, $E27) )</f>
        <v>#REF!</v>
      </c>
    </row>
    <row r="28" spans="2:16" ht="30">
      <c r="B28" s="9" t="s">
        <v>89</v>
      </c>
      <c r="C28" s="9"/>
      <c r="D28" s="9"/>
      <c r="E28" s="9"/>
      <c r="F28" s="22" t="str">
        <f t="shared" si="0"/>
        <v/>
      </c>
      <c r="G28" s="22" t="str">
        <f t="shared" si="1"/>
        <v/>
      </c>
      <c r="H28" s="23" t="str">
        <f t="shared" si="2"/>
        <v>。</v>
      </c>
      <c r="I28" s="7"/>
      <c r="J28" s="29">
        <f t="shared" si="3"/>
        <v>2</v>
      </c>
      <c r="K28" s="25" t="str">
        <f t="shared" si="4"/>
        <v/>
      </c>
      <c r="L28" s="10" t="str">
        <f t="array" ref="L28">IF( J28&gt;0, "", INDEX(韻母資料表, K28, $L$2))</f>
        <v/>
      </c>
      <c r="M28" s="26" t="str">
        <f t="array" ref="M28">IF($D28="", "", INDEX(白話字韻母八聲調資料表, $L28, $E28))</f>
        <v/>
      </c>
      <c r="N28" s="26" t="str">
        <f>IF( OR($J28&gt;0, $C28=""), "", MATCH($C28, 聲母表!$H$4:$H$25, 0) )</f>
        <v/>
      </c>
      <c r="O28" s="26" t="str">
        <f t="array" ref="O28">IF($N28="", "", INDEX(十五音聲母資料表, $N28, $O$2))</f>
        <v/>
      </c>
      <c r="P28" s="26" t="str">
        <f t="array" ref="P28">IF($J28&gt;0, "", INDEX(閩拼韻母八聲調資料表, $L28, $E28) )</f>
        <v/>
      </c>
    </row>
  </sheetData>
  <phoneticPr fontId="86" type="noConversion"/>
  <dataValidations count="1">
    <dataValidation type="list" allowBlank="1" sqref="C7:D28" xr:uid="{00000000-0002-0000-0300-000000000000}">
      <formula1>#REF!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1000000}">
          <x14:formula1>
            <xm:f>【設定】聲調對照表!$B$4:$B$11</xm:f>
          </x14:formula1>
          <xm:sqref>E7:E28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outlinePr summaryRight="0"/>
  </sheetPr>
  <dimension ref="B1:AH28"/>
  <sheetViews>
    <sheetView workbookViewId="0"/>
  </sheetViews>
  <sheetFormatPr baseColWidth="10" defaultColWidth="12.6640625" defaultRowHeight="15.75" customHeight="1" outlineLevelRow="1" outlineLevelCol="1"/>
  <cols>
    <col min="1" max="1" width="2.5" customWidth="1"/>
    <col min="2" max="5" width="12.6640625" customWidth="1"/>
    <col min="6" max="7" width="17.83203125" customWidth="1"/>
    <col min="8" max="8" width="58.1640625" customWidth="1" outlineLevel="1"/>
    <col min="9" max="9" width="3.6640625" customWidth="1"/>
    <col min="10" max="12" width="12.33203125" customWidth="1" outlineLevel="1"/>
    <col min="13" max="17" width="16" customWidth="1" outlineLevel="1"/>
    <col min="18" max="34" width="3.33203125" customWidth="1" outlineLevel="1"/>
  </cols>
  <sheetData>
    <row r="1" spans="2:17" ht="13" outlineLevel="1"/>
    <row r="2" spans="2:17" ht="23" outlineLevel="1">
      <c r="B2" s="7"/>
      <c r="C2" s="8"/>
      <c r="D2" s="8"/>
      <c r="E2" s="8"/>
      <c r="F2" s="8"/>
      <c r="G2" s="8"/>
      <c r="H2" s="8"/>
      <c r="I2" s="8"/>
      <c r="L2" s="12">
        <v>4</v>
      </c>
      <c r="N2" s="8"/>
      <c r="O2" s="12">
        <v>6</v>
      </c>
      <c r="P2" s="8"/>
      <c r="Q2" s="8"/>
    </row>
    <row r="3" spans="2:17" ht="23" outlineLevel="1">
      <c r="B3" s="7"/>
      <c r="C3" s="8"/>
      <c r="D3" s="8"/>
      <c r="E3" s="8"/>
      <c r="F3" s="8"/>
      <c r="G3" s="8"/>
      <c r="H3" s="8"/>
      <c r="I3" s="8"/>
      <c r="M3" s="8"/>
      <c r="N3" s="8"/>
      <c r="P3" s="8"/>
      <c r="Q3" s="8"/>
    </row>
    <row r="4" spans="2:17" ht="23" outlineLevel="1">
      <c r="B4" s="7"/>
      <c r="C4" s="8"/>
      <c r="D4" s="8"/>
      <c r="E4" s="8"/>
      <c r="F4" s="8"/>
      <c r="G4" s="8"/>
      <c r="H4" s="8"/>
      <c r="I4" s="8"/>
      <c r="K4" s="31" t="s">
        <v>3</v>
      </c>
      <c r="L4" s="32"/>
      <c r="M4" s="32"/>
      <c r="N4" s="33"/>
      <c r="O4" s="34" t="s">
        <v>28</v>
      </c>
      <c r="P4" s="33"/>
      <c r="Q4" s="33"/>
    </row>
    <row r="5" spans="2:17" ht="23">
      <c r="B5" s="7"/>
      <c r="C5" s="8"/>
      <c r="D5" s="8"/>
      <c r="E5" s="8"/>
      <c r="F5" s="8"/>
      <c r="G5" s="8"/>
      <c r="H5" s="8"/>
      <c r="I5" s="8"/>
      <c r="J5" s="5"/>
      <c r="M5" s="8"/>
      <c r="N5" s="8"/>
      <c r="O5" s="8"/>
      <c r="P5" s="8"/>
      <c r="Q5" s="8"/>
    </row>
    <row r="6" spans="2:17" ht="23">
      <c r="B6" s="18" t="s">
        <v>23</v>
      </c>
      <c r="C6" s="18" t="s">
        <v>24</v>
      </c>
      <c r="D6" s="18" t="s">
        <v>25</v>
      </c>
      <c r="E6" s="18" t="s">
        <v>26</v>
      </c>
      <c r="F6" s="18" t="s">
        <v>365</v>
      </c>
      <c r="G6" s="18" t="s">
        <v>364</v>
      </c>
      <c r="H6" s="19" t="s">
        <v>390</v>
      </c>
      <c r="I6" s="8"/>
      <c r="J6" s="35" t="s">
        <v>34</v>
      </c>
      <c r="K6" s="35" t="s">
        <v>367</v>
      </c>
      <c r="L6" s="35" t="s">
        <v>368</v>
      </c>
      <c r="M6" s="35" t="s">
        <v>46</v>
      </c>
      <c r="N6" s="35" t="s">
        <v>369</v>
      </c>
      <c r="O6" s="35" t="s">
        <v>24</v>
      </c>
      <c r="P6" s="35" t="s">
        <v>391</v>
      </c>
      <c r="Q6" s="35" t="s">
        <v>46</v>
      </c>
    </row>
    <row r="7" spans="2:17" ht="23">
      <c r="B7" s="9" t="s">
        <v>370</v>
      </c>
      <c r="C7" s="9" t="s">
        <v>77</v>
      </c>
      <c r="D7" s="9" t="s">
        <v>143</v>
      </c>
      <c r="E7" s="9">
        <v>2</v>
      </c>
      <c r="F7" s="36" t="str">
        <f t="shared" ref="F7:F28" si="0">IF( NOT($J7), ($C7 &amp; $M7), "")</f>
        <v>tái</v>
      </c>
      <c r="G7" s="36" t="str">
        <f t="shared" ref="G7:G28" si="1">IF( $J7, "",  $O7 &amp; $Q7)</f>
        <v>thâi</v>
      </c>
      <c r="H7" s="23" t="str">
        <f t="shared" ref="H7:H28" si="2">IF( $J7, $B7, "&lt;ruby&gt;" &amp; $B7 &amp; "&lt;rt&gt;" &amp; $F7  &amp; "&lt;/rt&gt;&lt;/ruby&gt;")</f>
        <v>&lt;ruby&gt;太&lt;rt&gt;tái&lt;/rt&gt;&lt;/ruby&gt;</v>
      </c>
      <c r="I7" s="8"/>
      <c r="J7" s="29">
        <f t="shared" ref="J7:J28" si="3">IFERROR( MATCH($B7, 標題符號清單, 0), 0)</f>
        <v>0</v>
      </c>
      <c r="K7" s="37">
        <f t="shared" ref="K7:K28" si="4">IF( $J7&gt;0, "", MATCH($D7, 閩拼韻母清單, 0) )</f>
        <v>14</v>
      </c>
      <c r="L7" s="38">
        <f t="array" ref="L7">IF( $J7&gt;0, "", INDEX(閩拼韻母資料表, K7, $L$2) )</f>
        <v>16</v>
      </c>
      <c r="M7" s="39" t="str">
        <f t="array" ref="M7">IF($D7="", "", INDEX(閩拼韻母八聲調資料表, $L7, $E7))</f>
        <v>ái</v>
      </c>
      <c r="N7" s="36">
        <f>IF( OR($J7&gt;0, $C7=""), "", MATCH($C7, 聲母表!$J$4:$J$25, 0) )</f>
        <v>6</v>
      </c>
      <c r="O7" s="36" t="str">
        <f t="array" ref="O7">IF($N7="", "", INDEX(聲母表!$B$4:$P$25, $N7, $O$2))</f>
        <v>th</v>
      </c>
      <c r="P7" s="36">
        <f t="array" ref="P7">IF($J7&gt;0, "", INDEX(閩拼調表!$G$7:$H$14, E7, 2) )</f>
        <v>5</v>
      </c>
      <c r="Q7" s="36" t="str">
        <f t="array" ref="Q7">IF($J7&gt;0, "", INDEX(白話字韻母八聲調資料表, $L7, $P7) )</f>
        <v>âi</v>
      </c>
    </row>
    <row r="8" spans="2:17" ht="23">
      <c r="B8" s="9" t="s">
        <v>223</v>
      </c>
      <c r="C8" s="9" t="s">
        <v>60</v>
      </c>
      <c r="D8" s="9" t="s">
        <v>157</v>
      </c>
      <c r="E8" s="9">
        <v>1</v>
      </c>
      <c r="F8" s="36" t="str">
        <f t="shared" si="0"/>
        <v>kāng</v>
      </c>
      <c r="G8" s="36" t="str">
        <f t="shared" si="1"/>
        <v>khang</v>
      </c>
      <c r="H8" s="23" t="str">
        <f t="shared" si="2"/>
        <v>&lt;ruby&gt;空&lt;rt&gt;kāng&lt;/rt&gt;&lt;/ruby&gt;</v>
      </c>
      <c r="I8" s="8"/>
      <c r="J8" s="29">
        <f t="shared" si="3"/>
        <v>0</v>
      </c>
      <c r="K8" s="37">
        <f t="shared" si="4"/>
        <v>30</v>
      </c>
      <c r="L8" s="38">
        <f t="array" ref="L8">IF( $J8&gt;0, "", INDEX(閩拼韻母資料表, K8, $L$2) )</f>
        <v>21</v>
      </c>
      <c r="M8" s="39" t="str">
        <f t="array" ref="M8">IF($D8="", "", INDEX(閩拼韻母八聲調資料表, $L8, $E8))</f>
        <v>āng</v>
      </c>
      <c r="N8" s="36">
        <f>IF( OR($J8&gt;0, $C8=""), "", MATCH($C8, 聲母表!$J$4:$J$25, 0) )</f>
        <v>11</v>
      </c>
      <c r="O8" s="36" t="str">
        <f t="array" ref="O8">IF($N8="", "", INDEX(聲母表!$B$4:$P$25, $N8, $O$2))</f>
        <v>kh</v>
      </c>
      <c r="P8" s="36">
        <f t="array" ref="P8">IF($J8&gt;0, "", INDEX(閩拼調表!$G$7:$H$14, E8, 2) )</f>
        <v>1</v>
      </c>
      <c r="Q8" s="36" t="str">
        <f t="array" ref="Q8">IF($J8&gt;0, "", INDEX(白話字韻母八聲調資料表, $L8, $P8) )</f>
        <v>ang</v>
      </c>
    </row>
    <row r="9" spans="2:17" ht="23">
      <c r="B9" s="9" t="s">
        <v>371</v>
      </c>
      <c r="C9" s="9" t="s">
        <v>85</v>
      </c>
      <c r="D9" s="9" t="s">
        <v>64</v>
      </c>
      <c r="E9" s="9">
        <v>5</v>
      </c>
      <c r="F9" s="36" t="str">
        <f t="shared" si="0"/>
        <v>pìng</v>
      </c>
      <c r="G9" s="36" t="str">
        <f t="shared" si="1"/>
        <v>phing</v>
      </c>
      <c r="H9" s="23" t="str">
        <f t="shared" si="2"/>
        <v>&lt;ruby&gt;朋&lt;rt&gt;pìng&lt;/rt&gt;&lt;/ruby&gt;</v>
      </c>
      <c r="I9" s="8"/>
      <c r="J9" s="29">
        <f t="shared" si="3"/>
        <v>0</v>
      </c>
      <c r="K9" s="37">
        <f t="shared" si="4"/>
        <v>58</v>
      </c>
      <c r="L9" s="38">
        <f t="array" ref="L9">IF( $J9&gt;0, "", INDEX(閩拼韻母資料表, K9, $L$2) )</f>
        <v>9</v>
      </c>
      <c r="M9" s="39" t="str">
        <f t="array" ref="M9">IF($D9="", "", INDEX(閩拼韻母八聲調資料表, $L9, $E9))</f>
        <v>ìng</v>
      </c>
      <c r="N9" s="36">
        <f>IF( OR($J9&gt;0, $C9=""), "", MATCH($C9, 聲母表!$J$4:$J$25, 0) )</f>
        <v>3</v>
      </c>
      <c r="O9" s="36" t="str">
        <f t="array" ref="O9">IF($N9="", "", INDEX(聲母表!$B$4:$P$25, $N9, $O$2))</f>
        <v>ph</v>
      </c>
      <c r="P9" s="36">
        <f t="array" ref="P9">IF($J9&gt;0, "", INDEX(閩拼調表!$G$7:$H$14, E9, 2) )</f>
        <v>3</v>
      </c>
      <c r="Q9" s="36" t="str">
        <f t="array" ref="Q9">IF($J9&gt;0, "", INDEX(白話字韻母八聲調資料表, $L9, $P9) )</f>
        <v>ing</v>
      </c>
    </row>
    <row r="10" spans="2:17" ht="23">
      <c r="B10" s="9" t="s">
        <v>373</v>
      </c>
      <c r="C10" s="9"/>
      <c r="D10" s="9" t="s">
        <v>83</v>
      </c>
      <c r="E10" s="9">
        <v>2</v>
      </c>
      <c r="F10" s="36" t="str">
        <f t="shared" si="0"/>
        <v>iú</v>
      </c>
      <c r="G10" s="36" t="str">
        <f t="shared" si="1"/>
        <v>iû</v>
      </c>
      <c r="H10" s="23" t="str">
        <f t="shared" si="2"/>
        <v>&lt;ruby&gt;友&lt;rt&gt;iú&lt;/rt&gt;&lt;/ruby&gt;</v>
      </c>
      <c r="I10" s="8"/>
      <c r="J10" s="29">
        <f t="shared" si="3"/>
        <v>0</v>
      </c>
      <c r="K10" s="37">
        <f t="shared" si="4"/>
        <v>45</v>
      </c>
      <c r="L10" s="38">
        <f t="array" ref="L10">IF( $J10&gt;0, "", INDEX(閩拼韻母資料表, K10, $L$2) )</f>
        <v>30</v>
      </c>
      <c r="M10" s="39" t="str">
        <f t="array" ref="M10">IF($D10="", "", INDEX(閩拼韻母八聲調資料表, $L10, $E10))</f>
        <v>iú</v>
      </c>
      <c r="N10" s="36" t="str">
        <f>IF( OR($J10&gt;0, $C10=""), "", MATCH($C10, 聲母表!$J$4:$J$25, 0) )</f>
        <v/>
      </c>
      <c r="O10" s="36" t="str">
        <f t="array" ref="O10">IF($N10="", "", INDEX(聲母表!$B$4:$P$25, $N10, $O$2))</f>
        <v/>
      </c>
      <c r="P10" s="36">
        <f t="array" ref="P10">IF($J10&gt;0, "", INDEX(閩拼調表!$G$7:$H$14, E10, 2) )</f>
        <v>5</v>
      </c>
      <c r="Q10" s="36" t="str">
        <f t="array" ref="Q10">IF($J10&gt;0, "", INDEX(白話字韻母八聲調資料表, $L10, $P10) )</f>
        <v>iû</v>
      </c>
    </row>
    <row r="11" spans="2:17" ht="23">
      <c r="B11" s="9" t="s">
        <v>75</v>
      </c>
      <c r="C11" s="9"/>
      <c r="D11" s="9"/>
      <c r="E11" s="9"/>
      <c r="F11" s="36" t="str">
        <f t="shared" si="0"/>
        <v/>
      </c>
      <c r="G11" s="36" t="str">
        <f t="shared" si="1"/>
        <v/>
      </c>
      <c r="H11" s="23" t="str">
        <f t="shared" si="2"/>
        <v>，</v>
      </c>
      <c r="I11" s="8"/>
      <c r="J11" s="29">
        <f t="shared" si="3"/>
        <v>1</v>
      </c>
      <c r="K11" s="37" t="str">
        <f t="shared" si="4"/>
        <v/>
      </c>
      <c r="L11" s="38" t="str">
        <f t="array" ref="L11">IF( $J11&gt;0, "", INDEX(閩拼韻母資料表, K11, $L$2) )</f>
        <v/>
      </c>
      <c r="M11" s="39" t="str">
        <f t="array" ref="M11">IF($D11="", "", INDEX(閩拼韻母八聲調資料表, $L11, $E11))</f>
        <v/>
      </c>
      <c r="N11" s="36" t="str">
        <f>IF( OR($J11&gt;0, $C11=""), "", MATCH($C11, 聲母表!$J$4:$J$25, 0) )</f>
        <v/>
      </c>
      <c r="O11" s="36" t="str">
        <f t="array" ref="O11">IF($N11="", "", INDEX(聲母表!$B$4:$P$25, $N11, $O$2))</f>
        <v/>
      </c>
      <c r="P11" s="36" t="str">
        <f t="array" ref="P11">IF($J11&gt;0, "", INDEX(閩拼調表!$G$7:$H$14, E11, 2) )</f>
        <v/>
      </c>
      <c r="Q11" s="36" t="str">
        <f t="array" ref="Q11">IF($J11&gt;0, "", INDEX(白話字韻母八聲調資料表, $L11, $P11) )</f>
        <v/>
      </c>
    </row>
    <row r="12" spans="2:17" ht="25.5" customHeight="1">
      <c r="B12" s="9" t="s">
        <v>374</v>
      </c>
      <c r="C12" s="9" t="s">
        <v>57</v>
      </c>
      <c r="D12" s="9" t="s">
        <v>101</v>
      </c>
      <c r="E12" s="9">
        <v>2</v>
      </c>
      <c r="F12" s="36" t="str">
        <f t="shared" si="0"/>
        <v>lín</v>
      </c>
      <c r="G12" s="36" t="str">
        <f t="shared" si="1"/>
        <v>lîn</v>
      </c>
      <c r="H12" s="23" t="str">
        <f t="shared" si="2"/>
        <v>&lt;ruby&gt;恁&lt;rt&gt;lín&lt;/rt&gt;&lt;/ruby&gt;</v>
      </c>
      <c r="I12" s="8"/>
      <c r="J12" s="29">
        <f t="shared" si="3"/>
        <v>0</v>
      </c>
      <c r="K12" s="37">
        <f t="shared" si="4"/>
        <v>54</v>
      </c>
      <c r="L12" s="38">
        <f t="array" ref="L12">IF( $J12&gt;0, "", INDEX(閩拼韻母資料表, K12, $L$2) )</f>
        <v>17</v>
      </c>
      <c r="M12" s="39" t="str">
        <f t="array" ref="M12">IF($D12="", "", INDEX(閩拼韻母八聲調資料表, $L12, $E12))</f>
        <v>ín</v>
      </c>
      <c r="N12" s="36">
        <f>IF( OR($J12&gt;0, $C12=""), "", MATCH($C12, 聲母表!$J$4:$J$25, 0) )</f>
        <v>8</v>
      </c>
      <c r="O12" s="36" t="str">
        <f t="array" ref="O12">IF($N12="", "", INDEX(聲母表!$B$4:$P$25, $N12, $O$2))</f>
        <v>l</v>
      </c>
      <c r="P12" s="36">
        <f t="array" ref="P12">IF($J12&gt;0, "", INDEX(閩拼調表!$G$7:$H$14, E12, 2) )</f>
        <v>5</v>
      </c>
      <c r="Q12" s="36" t="str">
        <f t="array" ref="Q12">IF($J12&gt;0, "", INDEX(白話字韻母八聲調資料表, $L12, $P12) )</f>
        <v>în</v>
      </c>
    </row>
    <row r="13" spans="2:17" ht="23">
      <c r="B13" s="9" t="s">
        <v>375</v>
      </c>
      <c r="C13" s="9" t="s">
        <v>103</v>
      </c>
      <c r="D13" s="9" t="s">
        <v>58</v>
      </c>
      <c r="E13" s="9">
        <v>2</v>
      </c>
      <c r="F13" s="36" t="str">
        <f t="shared" si="0"/>
        <v>hóo</v>
      </c>
      <c r="G13" s="36" t="str">
        <f t="shared" si="1"/>
        <v>hô͘</v>
      </c>
      <c r="H13" s="23" t="str">
        <f t="shared" si="2"/>
        <v>&lt;ruby&gt;好&lt;rt&gt;hóo&lt;/rt&gt;&lt;/ruby&gt;</v>
      </c>
      <c r="I13" s="8"/>
      <c r="J13" s="29">
        <f t="shared" si="3"/>
        <v>0</v>
      </c>
      <c r="K13" s="37">
        <f t="shared" si="4"/>
        <v>5</v>
      </c>
      <c r="L13" s="38">
        <f t="array" ref="L13">IF( $J13&gt;0, "", INDEX(閩拼韻母資料表, K13, $L$2) )</f>
        <v>11</v>
      </c>
      <c r="M13" s="39" t="str">
        <f t="array" ref="M13">IF($D13="", "", INDEX(閩拼韻母八聲調資料表, $L13, $E13))</f>
        <v>óo</v>
      </c>
      <c r="N13" s="36">
        <f>IF( OR($J13&gt;0, $C13=""), "", MATCH($C13, 聲母表!$J$4:$J$25, 0) )</f>
        <v>13</v>
      </c>
      <c r="O13" s="36" t="str">
        <f t="array" ref="O13">IF($N13="", "", INDEX(聲母表!$B$4:$P$25, $N13, $O$2))</f>
        <v>h</v>
      </c>
      <c r="P13" s="36">
        <f t="array" ref="P13">IF($J13&gt;0, "", INDEX(閩拼調表!$G$7:$H$14, E13, 2) )</f>
        <v>5</v>
      </c>
      <c r="Q13" s="36" t="str">
        <f t="array" ref="Q13">IF($J13&gt;0, "", INDEX(白話字韻母八聲調資料表, $L13, $P13) )</f>
        <v>ô͘</v>
      </c>
    </row>
    <row r="14" spans="2:17" ht="23">
      <c r="B14" s="9" t="s">
        <v>310</v>
      </c>
      <c r="C14" s="9"/>
      <c r="D14" s="9"/>
      <c r="E14" s="9"/>
      <c r="F14" s="36" t="str">
        <f t="shared" si="0"/>
        <v/>
      </c>
      <c r="G14" s="36" t="str">
        <f t="shared" si="1"/>
        <v/>
      </c>
      <c r="H14" s="23" t="str">
        <f t="shared" si="2"/>
        <v>！</v>
      </c>
      <c r="I14" s="8"/>
      <c r="J14" s="29">
        <f t="shared" si="3"/>
        <v>6</v>
      </c>
      <c r="K14" s="37" t="str">
        <f t="shared" si="4"/>
        <v/>
      </c>
      <c r="L14" s="38" t="str">
        <f t="array" ref="L14">IF( $J14&gt;0, "", INDEX(閩拼韻母資料表, K14, $L$2) )</f>
        <v/>
      </c>
      <c r="M14" s="39" t="str">
        <f t="array" ref="M14">IF($D14="", "", INDEX(閩拼韻母八聲調資料表, $L14, $E14))</f>
        <v/>
      </c>
      <c r="N14" s="36" t="str">
        <f>IF( OR($J14&gt;0, $C14=""), "", MATCH($C14, 聲母表!$J$4:$J$25, 0) )</f>
        <v/>
      </c>
      <c r="O14" s="36" t="str">
        <f t="array" ref="O14">IF($N14="", "", INDEX(聲母表!$B$4:$P$25, $N14, $O$2))</f>
        <v/>
      </c>
      <c r="P14" s="36" t="str">
        <f t="array" ref="P14">IF($J14&gt;0, "", INDEX(閩拼調表!$G$7:$H$14, E14, 2) )</f>
        <v/>
      </c>
      <c r="Q14" s="36" t="str">
        <f t="array" ref="Q14">IF($J14&gt;0, "", INDEX(白話字韻母八聲調資料表, $L14, $P14) )</f>
        <v/>
      </c>
    </row>
    <row r="15" spans="2:17" ht="23">
      <c r="B15" s="9" t="s">
        <v>374</v>
      </c>
      <c r="C15" s="9" t="s">
        <v>57</v>
      </c>
      <c r="D15" s="9" t="s">
        <v>101</v>
      </c>
      <c r="E15" s="9">
        <v>2</v>
      </c>
      <c r="F15" s="36" t="str">
        <f t="shared" si="0"/>
        <v>lín</v>
      </c>
      <c r="G15" s="36" t="str">
        <f t="shared" si="1"/>
        <v>lîn</v>
      </c>
      <c r="H15" s="23" t="str">
        <f t="shared" si="2"/>
        <v>&lt;ruby&gt;恁&lt;rt&gt;lín&lt;/rt&gt;&lt;/ruby&gt;</v>
      </c>
      <c r="I15" s="8"/>
      <c r="J15" s="29">
        <f t="shared" si="3"/>
        <v>0</v>
      </c>
      <c r="K15" s="37">
        <f t="shared" si="4"/>
        <v>54</v>
      </c>
      <c r="L15" s="38">
        <f t="array" ref="L15">IF( $J15&gt;0, "", INDEX(閩拼韻母資料表, K15, $L$2) )</f>
        <v>17</v>
      </c>
      <c r="M15" s="39" t="str">
        <f t="array" ref="M15">IF($D15="", "", INDEX(閩拼韻母八聲調資料表, $L15, $E15))</f>
        <v>ín</v>
      </c>
      <c r="N15" s="36">
        <f>IF( OR($J15&gt;0, $C15=""), "", MATCH($C15, 聲母表!$J$4:$J$25, 0) )</f>
        <v>8</v>
      </c>
      <c r="O15" s="36" t="str">
        <f t="array" ref="O15">IF($N15="", "", INDEX(聲母表!$B$4:$P$25, $N15, $O$2))</f>
        <v>l</v>
      </c>
      <c r="P15" s="36">
        <f t="array" ref="P15">IF($J15&gt;0, "", INDEX(閩拼調表!$G$7:$H$14, E15, 2) )</f>
        <v>5</v>
      </c>
      <c r="Q15" s="36" t="str">
        <f t="array" ref="Q15">IF($J15&gt;0, "", INDEX(白話字韻母八聲調資料表, $L15, $P15) )</f>
        <v>în</v>
      </c>
    </row>
    <row r="16" spans="2:17" ht="23">
      <c r="B16" s="9" t="s">
        <v>376</v>
      </c>
      <c r="C16" s="9" t="s">
        <v>392</v>
      </c>
      <c r="D16" s="9" t="s">
        <v>378</v>
      </c>
      <c r="E16" s="9">
        <v>8</v>
      </c>
      <c r="F16" s="36" t="str">
        <f t="shared" si="0"/>
        <v>ziáh</v>
      </c>
      <c r="G16" s="36" t="str">
        <f t="shared" si="1"/>
        <v>chia̍h</v>
      </c>
      <c r="H16" s="23" t="str">
        <f t="shared" si="2"/>
        <v>&lt;ruby&gt;食&lt;rt&gt;ziáh&lt;/rt&gt;&lt;/ruby&gt;</v>
      </c>
      <c r="I16" s="8"/>
      <c r="J16" s="29">
        <f t="shared" si="3"/>
        <v>0</v>
      </c>
      <c r="K16" s="37">
        <f t="shared" si="4"/>
        <v>40</v>
      </c>
      <c r="L16" s="38">
        <f t="array" ref="L16">IF( $J16&gt;0, "", INDEX(閩拼韻母資料表, K16, $L$2) )</f>
        <v>24</v>
      </c>
      <c r="M16" s="39" t="str">
        <f t="array" ref="M16">IF($D16="", "", INDEX(閩拼韻母八聲調資料表, $L16, $E16))</f>
        <v>iáh</v>
      </c>
      <c r="N16" s="36">
        <f>IF( OR($J16&gt;0, $C16=""), "", MATCH($C16, 聲母表!$J$4:$J$25, 0) )</f>
        <v>18</v>
      </c>
      <c r="O16" s="36" t="str">
        <f t="array" ref="O16">IF($N16="", "", INDEX(聲母表!$B$4:$P$25, $N16, $O$2))</f>
        <v>ch</v>
      </c>
      <c r="P16" s="36">
        <f t="array" ref="P16">IF($J16&gt;0, "", INDEX(閩拼調表!$G$7:$H$14, E16, 2) )</f>
        <v>8</v>
      </c>
      <c r="Q16" s="36" t="str">
        <f t="array" ref="Q16">IF($J16&gt;0, "", INDEX(白話字韻母八聲調資料表, $L16, $P16) )</f>
        <v>ia̍h</v>
      </c>
    </row>
    <row r="17" spans="2:17" ht="23">
      <c r="B17" s="9" t="s">
        <v>379</v>
      </c>
      <c r="C17" s="9" t="s">
        <v>85</v>
      </c>
      <c r="D17" s="9" t="s">
        <v>86</v>
      </c>
      <c r="E17" s="9">
        <v>2</v>
      </c>
      <c r="F17" s="36" t="str">
        <f t="shared" si="0"/>
        <v>pá</v>
      </c>
      <c r="G17" s="36" t="str">
        <f t="shared" si="1"/>
        <v>phâ</v>
      </c>
      <c r="H17" s="23" t="str">
        <f t="shared" si="2"/>
        <v>&lt;ruby&gt;飽&lt;rt&gt;pá&lt;/rt&gt;&lt;/ruby&gt;</v>
      </c>
      <c r="I17" s="8"/>
      <c r="J17" s="29">
        <f t="shared" si="3"/>
        <v>0</v>
      </c>
      <c r="K17" s="37">
        <f t="shared" si="4"/>
        <v>1</v>
      </c>
      <c r="L17" s="38">
        <f t="array" ref="L17">IF( $J17&gt;0, "", INDEX(閩拼韻母資料表, K17, $L$2) )</f>
        <v>28</v>
      </c>
      <c r="M17" s="39" t="str">
        <f t="array" ref="M17">IF($D17="", "", INDEX(閩拼韻母八聲調資料表, $L17, $E17))</f>
        <v>á</v>
      </c>
      <c r="N17" s="36">
        <f>IF( OR($J17&gt;0, $C17=""), "", MATCH($C17, 聲母表!$J$4:$J$25, 0) )</f>
        <v>3</v>
      </c>
      <c r="O17" s="36" t="str">
        <f t="array" ref="O17">IF($N17="", "", INDEX(聲母表!$B$4:$P$25, $N17, $O$2))</f>
        <v>ph</v>
      </c>
      <c r="P17" s="36">
        <f t="array" ref="P17">IF($J17&gt;0, "", INDEX(閩拼調表!$G$7:$H$14, E17, 2) )</f>
        <v>5</v>
      </c>
      <c r="Q17" s="36" t="str">
        <f t="array" ref="Q17">IF($J17&gt;0, "", INDEX(白話字韻母八聲調資料表, $L17, $P17) )</f>
        <v>â</v>
      </c>
    </row>
    <row r="18" spans="2:17" ht="25.5" customHeight="1">
      <c r="B18" s="9" t="s">
        <v>380</v>
      </c>
      <c r="C18" s="9" t="s">
        <v>94</v>
      </c>
      <c r="D18" s="9" t="s">
        <v>199</v>
      </c>
      <c r="E18" s="9">
        <v>7</v>
      </c>
      <c r="F18" s="36" t="str">
        <f t="shared" si="0"/>
        <v>buē</v>
      </c>
      <c r="G18" s="36" t="str">
        <f t="shared" si="1"/>
        <v>pueh</v>
      </c>
      <c r="H18" s="23" t="str">
        <f t="shared" si="2"/>
        <v>&lt;ruby&gt;未&lt;rt&gt;buē&lt;/rt&gt;&lt;/ruby&gt;</v>
      </c>
      <c r="I18" s="8"/>
      <c r="J18" s="29">
        <f t="shared" si="3"/>
        <v>0</v>
      </c>
      <c r="K18" s="37">
        <f t="shared" si="4"/>
        <v>70</v>
      </c>
      <c r="L18" s="38">
        <f t="array" ref="L18">IF( $J18&gt;0, "", INDEX(閩拼韻母資料表, K18, $L$2) )</f>
        <v>25</v>
      </c>
      <c r="M18" s="39" t="str">
        <f t="array" ref="M18">IF($D18="", "", INDEX(閩拼韻母八聲調資料表, $L18, $E18))</f>
        <v>uē</v>
      </c>
      <c r="N18" s="36">
        <f>IF( OR($J18&gt;0, $C18=""), "", MATCH($C18, 聲母表!$J$4:$J$25, 0) )</f>
        <v>1</v>
      </c>
      <c r="O18" s="36" t="str">
        <f t="array" ref="O18">IF($N18="", "", INDEX(聲母表!$B$4:$P$25, $N18, $O$2))</f>
        <v>p</v>
      </c>
      <c r="P18" s="36">
        <f t="array" ref="P18">IF($J18&gt;0, "", INDEX(閩拼調表!$G$7:$H$14, E18, 2) )</f>
        <v>4</v>
      </c>
      <c r="Q18" s="36" t="str">
        <f t="array" ref="Q18">IF($J18&gt;0, "", INDEX(白話字韻母八聲調資料表, $L18, $P18) )</f>
        <v>ueh</v>
      </c>
    </row>
    <row r="19" spans="2:17" ht="25.5" customHeight="1">
      <c r="B19" s="9" t="s">
        <v>332</v>
      </c>
      <c r="C19" s="9"/>
      <c r="D19" s="9"/>
      <c r="E19" s="9"/>
      <c r="F19" s="36" t="str">
        <f t="shared" si="0"/>
        <v/>
      </c>
      <c r="G19" s="36" t="str">
        <f t="shared" si="1"/>
        <v/>
      </c>
      <c r="H19" s="23" t="str">
        <f t="shared" si="2"/>
        <v>？</v>
      </c>
      <c r="I19" s="8"/>
      <c r="J19" s="29">
        <f t="shared" si="3"/>
        <v>5</v>
      </c>
      <c r="K19" s="37" t="str">
        <f t="shared" si="4"/>
        <v/>
      </c>
      <c r="L19" s="38" t="str">
        <f t="array" ref="L19">IF( $J19&gt;0, "", INDEX(閩拼韻母資料表, K19, $L$2) )</f>
        <v/>
      </c>
      <c r="M19" s="39" t="str">
        <f t="array" ref="M19">IF($D19="", "", INDEX(閩拼韻母八聲調資料表, $L19, $E19))</f>
        <v/>
      </c>
      <c r="N19" s="36" t="str">
        <f>IF( OR($J19&gt;0, $C19=""), "", MATCH($C19, 聲母表!$J$4:$J$25, 0) )</f>
        <v/>
      </c>
      <c r="O19" s="36" t="str">
        <f t="array" ref="O19">IF($N19="", "", INDEX(聲母表!$B$4:$P$25, $N19, $O$2))</f>
        <v/>
      </c>
      <c r="P19" s="36" t="str">
        <f t="array" ref="P19">IF($J19&gt;0, "", INDEX(閩拼調表!$G$7:$H$14, E19, 2) )</f>
        <v/>
      </c>
      <c r="Q19" s="36" t="str">
        <f t="array" ref="Q19">IF($J19&gt;0, "", INDEX(白話字韻母八聲調資料表, $L19, $P19) )</f>
        <v/>
      </c>
    </row>
    <row r="20" spans="2:17" ht="25.5" customHeight="1">
      <c r="B20" s="9" t="s">
        <v>249</v>
      </c>
      <c r="C20" s="9"/>
      <c r="D20" s="9" t="s">
        <v>69</v>
      </c>
      <c r="E20" s="9">
        <v>7</v>
      </c>
      <c r="F20" s="36" t="str">
        <f t="shared" si="0"/>
        <v>ū</v>
      </c>
      <c r="G20" s="36" t="str">
        <f t="shared" si="1"/>
        <v>uh</v>
      </c>
      <c r="H20" s="23" t="str">
        <f t="shared" si="2"/>
        <v>&lt;ruby&gt;有&lt;rt&gt;ū&lt;/rt&gt;&lt;/ruby&gt;</v>
      </c>
      <c r="I20" s="8"/>
      <c r="J20" s="29">
        <f t="shared" si="3"/>
        <v>0</v>
      </c>
      <c r="K20" s="37">
        <f t="shared" si="4"/>
        <v>64</v>
      </c>
      <c r="L20" s="38">
        <f t="array" ref="L20">IF( $J20&gt;0, "", INDEX(閩拼韻母資料表, K20, $L$2) )</f>
        <v>27</v>
      </c>
      <c r="M20" s="39" t="str">
        <f t="array" ref="M20">IF($D20="", "", INDEX(閩拼韻母八聲調資料表, $L20, $E20))</f>
        <v>ū</v>
      </c>
      <c r="N20" s="36" t="str">
        <f>IF( OR($J20&gt;0, $C20=""), "", MATCH($C20, 聲母表!$J$4:$J$25, 0) )</f>
        <v/>
      </c>
      <c r="O20" s="36" t="str">
        <f t="array" ref="O20">IF($N20="", "", INDEX(聲母表!$B$4:$P$25, $N20, $O$2))</f>
        <v/>
      </c>
      <c r="P20" s="36">
        <f t="array" ref="P20">IF($J20&gt;0, "", INDEX(閩拼調表!$G$7:$H$14, E20, 2) )</f>
        <v>4</v>
      </c>
      <c r="Q20" s="36" t="str">
        <f t="array" ref="Q20">IF($J20&gt;0, "", INDEX(白話字韻母八聲調資料表, $L20, $P20) )</f>
        <v>uh</v>
      </c>
    </row>
    <row r="21" spans="2:17" ht="25.5" customHeight="1">
      <c r="B21" s="9" t="s">
        <v>382</v>
      </c>
      <c r="C21" s="9"/>
      <c r="D21" s="9" t="s">
        <v>64</v>
      </c>
      <c r="E21" s="9">
        <v>5</v>
      </c>
      <c r="F21" s="36" t="str">
        <f t="shared" si="0"/>
        <v>ìng</v>
      </c>
      <c r="G21" s="36" t="str">
        <f t="shared" si="1"/>
        <v>ing</v>
      </c>
      <c r="H21" s="23" t="str">
        <f t="shared" si="2"/>
        <v>&lt;ruby&gt;閒&lt;rt&gt;ìng&lt;/rt&gt;&lt;/ruby&gt;</v>
      </c>
      <c r="I21" s="8"/>
      <c r="J21" s="29">
        <f t="shared" si="3"/>
        <v>0</v>
      </c>
      <c r="K21" s="37">
        <f t="shared" si="4"/>
        <v>58</v>
      </c>
      <c r="L21" s="38">
        <f t="array" ref="L21">IF( $J21&gt;0, "", INDEX(閩拼韻母資料表, K21, $L$2) )</f>
        <v>9</v>
      </c>
      <c r="M21" s="39" t="str">
        <f t="array" ref="M21">IF($D21="", "", INDEX(閩拼韻母八聲調資料表, $L21, $E21))</f>
        <v>ìng</v>
      </c>
      <c r="N21" s="36" t="str">
        <f>IF( OR($J21&gt;0, $C21=""), "", MATCH($C21, 聲母表!$J$4:$J$25, 0) )</f>
        <v/>
      </c>
      <c r="O21" s="36" t="str">
        <f t="array" ref="O21">IF($N21="", "", INDEX(聲母表!$B$4:$P$25, $N21, $O$2))</f>
        <v/>
      </c>
      <c r="P21" s="36">
        <f t="array" ref="P21">IF($J21&gt;0, "", INDEX(閩拼調表!$G$7:$H$14, E21, 2) )</f>
        <v>3</v>
      </c>
      <c r="Q21" s="36" t="str">
        <f t="array" ref="Q21">IF($J21&gt;0, "", INDEX(白話字韻母八聲調資料表, $L21, $P21) )</f>
        <v>ing</v>
      </c>
    </row>
    <row r="22" spans="2:17" ht="25.5" customHeight="1">
      <c r="B22" s="9" t="s">
        <v>383</v>
      </c>
      <c r="C22" s="9" t="s">
        <v>77</v>
      </c>
      <c r="D22" s="9" t="s">
        <v>104</v>
      </c>
      <c r="E22" s="9">
        <v>7</v>
      </c>
      <c r="F22" s="36" t="str">
        <f t="shared" si="0"/>
        <v>tō</v>
      </c>
      <c r="G22" s="36" t="str">
        <f t="shared" si="1"/>
        <v>thoh</v>
      </c>
      <c r="H22" s="23" t="str">
        <f t="shared" si="2"/>
        <v>&lt;ruby&gt;就&lt;rt&gt;tō&lt;/rt&gt;&lt;/ruby&gt;</v>
      </c>
      <c r="I22" s="8"/>
      <c r="J22" s="29">
        <f t="shared" si="3"/>
        <v>0</v>
      </c>
      <c r="K22" s="37">
        <f t="shared" si="4"/>
        <v>9</v>
      </c>
      <c r="L22" s="38">
        <f t="array" ref="L22">IF( $J22&gt;0, "", INDEX(閩拼韻母資料表, K22, $L$2) )</f>
        <v>15</v>
      </c>
      <c r="M22" s="39" t="str">
        <f t="array" ref="M22">IF($D22="", "", INDEX(閩拼韻母八聲調資料表, $L22, $E22))</f>
        <v>ō</v>
      </c>
      <c r="N22" s="36">
        <f>IF( OR($J22&gt;0, $C22=""), "", MATCH($C22, 聲母表!$J$4:$J$25, 0) )</f>
        <v>6</v>
      </c>
      <c r="O22" s="36" t="str">
        <f t="array" ref="O22">IF($N22="", "", INDEX(聲母表!$B$4:$P$25, $N22, $O$2))</f>
        <v>th</v>
      </c>
      <c r="P22" s="36">
        <f t="array" ref="P22">IF($J22&gt;0, "", INDEX(閩拼調表!$G$7:$H$14, E22, 2) )</f>
        <v>4</v>
      </c>
      <c r="Q22" s="36" t="str">
        <f t="array" ref="Q22">IF($J22&gt;0, "", INDEX(白話字韻母八聲調資料表, $L22, $P22) )</f>
        <v>oh</v>
      </c>
    </row>
    <row r="23" spans="2:17" ht="25.5" customHeight="1">
      <c r="B23" s="9" t="s">
        <v>384</v>
      </c>
      <c r="C23" s="9" t="s">
        <v>57</v>
      </c>
      <c r="D23" s="9" t="s">
        <v>143</v>
      </c>
      <c r="E23" s="9">
        <v>5</v>
      </c>
      <c r="F23" s="36" t="str">
        <f t="shared" si="0"/>
        <v>lài</v>
      </c>
      <c r="G23" s="36" t="str">
        <f t="shared" si="1"/>
        <v>lài</v>
      </c>
      <c r="H23" s="23" t="str">
        <f t="shared" si="2"/>
        <v>&lt;ruby&gt;來&lt;rt&gt;lài&lt;/rt&gt;&lt;/ruby&gt;</v>
      </c>
      <c r="I23" s="8"/>
      <c r="J23" s="29">
        <f t="shared" si="3"/>
        <v>0</v>
      </c>
      <c r="K23" s="37">
        <f t="shared" si="4"/>
        <v>14</v>
      </c>
      <c r="L23" s="38">
        <f t="array" ref="L23">IF( $J23&gt;0, "", INDEX(閩拼韻母資料表, K23, $L$2) )</f>
        <v>16</v>
      </c>
      <c r="M23" s="39" t="str">
        <f t="array" ref="M23">IF($D23="", "", INDEX(閩拼韻母八聲調資料表, $L23, $E23))</f>
        <v>ài</v>
      </c>
      <c r="N23" s="36">
        <f>IF( OR($J23&gt;0, $C23=""), "", MATCH($C23, 聲母表!$J$4:$J$25, 0) )</f>
        <v>8</v>
      </c>
      <c r="O23" s="36" t="str">
        <f t="array" ref="O23">IF($N23="", "", INDEX(聲母表!$B$4:$P$25, $N23, $O$2))</f>
        <v>l</v>
      </c>
      <c r="P23" s="36">
        <f t="array" ref="P23">IF($J23&gt;0, "", INDEX(閩拼調表!$G$7:$H$14, E23, 2) )</f>
        <v>3</v>
      </c>
      <c r="Q23" s="36" t="str">
        <f t="array" ref="Q23">IF($J23&gt;0, "", INDEX(白話字韻母八聲調資料表, $L23, $P23) )</f>
        <v>ài</v>
      </c>
    </row>
    <row r="24" spans="2:17" ht="25.5" customHeight="1">
      <c r="B24" s="9" t="s">
        <v>385</v>
      </c>
      <c r="C24" s="9" t="s">
        <v>51</v>
      </c>
      <c r="D24" s="9" t="s">
        <v>74</v>
      </c>
      <c r="E24" s="9">
        <v>2</v>
      </c>
      <c r="F24" s="36" t="str">
        <f t="shared" si="0"/>
        <v>gún</v>
      </c>
      <c r="G24" s="36" t="str">
        <f t="shared" si="1"/>
        <v>kûn</v>
      </c>
      <c r="H24" s="23" t="str">
        <f t="shared" si="2"/>
        <v>&lt;ruby&gt;阮&lt;rt&gt;gún&lt;/rt&gt;&lt;/ruby&gt;</v>
      </c>
      <c r="I24" s="8"/>
      <c r="J24" s="29">
        <f t="shared" si="3"/>
        <v>0</v>
      </c>
      <c r="K24" s="37">
        <f t="shared" si="4"/>
        <v>80</v>
      </c>
      <c r="L24" s="38">
        <f t="array" ref="L24">IF( $J24&gt;0, "", INDEX(閩拼韻母資料表, K24, $L$2) )</f>
        <v>1</v>
      </c>
      <c r="M24" s="39" t="str">
        <f t="array" ref="M24">IF($D24="", "", INDEX(閩拼韻母八聲調資料表, $L24, $E24))</f>
        <v>ún</v>
      </c>
      <c r="N24" s="36">
        <f>IF( OR($J24&gt;0, $C24=""), "", MATCH($C24, 聲母表!$J$4:$J$25, 0) )</f>
        <v>9</v>
      </c>
      <c r="O24" s="36" t="str">
        <f t="array" ref="O24">IF($N24="", "", INDEX(聲母表!$B$4:$P$25, $N24, $O$2))</f>
        <v>k</v>
      </c>
      <c r="P24" s="36">
        <f t="array" ref="P24">IF($J24&gt;0, "", INDEX(閩拼調表!$G$7:$H$14, E24, 2) )</f>
        <v>5</v>
      </c>
      <c r="Q24" s="36" t="str">
        <f t="array" ref="Q24">IF($J24&gt;0, "", INDEX(白話字韻母八聲調資料表, $L24, $P24) )</f>
        <v>ûn</v>
      </c>
    </row>
    <row r="25" spans="2:17" ht="25.5" customHeight="1">
      <c r="B25" s="9" t="s">
        <v>386</v>
      </c>
      <c r="C25" s="9" t="s">
        <v>392</v>
      </c>
      <c r="D25" s="9" t="s">
        <v>179</v>
      </c>
      <c r="E25" s="9">
        <v>1</v>
      </c>
      <c r="F25" s="36" t="str">
        <f t="shared" si="0"/>
        <v>ziā</v>
      </c>
      <c r="G25" s="36" t="str">
        <f t="shared" si="1"/>
        <v>chia</v>
      </c>
      <c r="H25" s="23" t="str">
        <f t="shared" si="2"/>
        <v>&lt;ruby&gt;遮&lt;rt&gt;ziā&lt;/rt&gt;&lt;/ruby&gt;</v>
      </c>
      <c r="I25" s="8"/>
      <c r="J25" s="29">
        <f t="shared" si="3"/>
        <v>0</v>
      </c>
      <c r="K25" s="37">
        <f t="shared" si="4"/>
        <v>38</v>
      </c>
      <c r="L25" s="38">
        <f t="array" ref="L25">IF( $J25&gt;0, "", INDEX(閩拼韻母資料表, K25, $L$2) )</f>
        <v>24</v>
      </c>
      <c r="M25" s="39" t="str">
        <f t="array" ref="M25">IF($D25="", "", INDEX(閩拼韻母八聲調資料表, $L25, $E25))</f>
        <v>iā</v>
      </c>
      <c r="N25" s="36">
        <f>IF( OR($J25&gt;0, $C25=""), "", MATCH($C25, 聲母表!$J$4:$J$25, 0) )</f>
        <v>18</v>
      </c>
      <c r="O25" s="36" t="str">
        <f t="array" ref="O25">IF($N25="", "", INDEX(聲母表!$B$4:$P$25, $N25, $O$2))</f>
        <v>ch</v>
      </c>
      <c r="P25" s="36">
        <f t="array" ref="P25">IF($J25&gt;0, "", INDEX(閩拼調表!$G$7:$H$14, E25, 2) )</f>
        <v>1</v>
      </c>
      <c r="Q25" s="36" t="str">
        <f t="array" ref="Q25">IF($J25&gt;0, "", INDEX(白話字韻母八聲調資料表, $L25, $P25) )</f>
        <v>ia</v>
      </c>
    </row>
    <row r="26" spans="2:17" ht="25.5" customHeight="1">
      <c r="B26" s="9" t="s">
        <v>387</v>
      </c>
      <c r="C26" s="9" t="s">
        <v>392</v>
      </c>
      <c r="D26" s="9" t="s">
        <v>388</v>
      </c>
      <c r="E26" s="9">
        <v>7</v>
      </c>
      <c r="F26" s="36" t="str">
        <f t="shared" si="0"/>
        <v>zē</v>
      </c>
      <c r="G26" s="36" t="str">
        <f t="shared" si="1"/>
        <v>cheh</v>
      </c>
      <c r="H26" s="23" t="str">
        <f t="shared" si="2"/>
        <v>&lt;ruby&gt;坐&lt;rt&gt;zē&lt;/rt&gt;&lt;/ruby&gt;</v>
      </c>
      <c r="I26" s="8"/>
      <c r="J26" s="29">
        <f t="shared" si="3"/>
        <v>0</v>
      </c>
      <c r="K26" s="37">
        <f t="shared" si="4"/>
        <v>11</v>
      </c>
      <c r="L26" s="38">
        <f t="array" ref="L26">IF( $J26&gt;0, "", INDEX(閩拼韻母資料表, K26, $L$2) )</f>
        <v>39</v>
      </c>
      <c r="M26" s="39" t="str">
        <f t="array" ref="M26">IF($D26="", "", INDEX(閩拼韻母八聲調資料表, $L26, $E26))</f>
        <v>ē</v>
      </c>
      <c r="N26" s="36">
        <f>IF( OR($J26&gt;0, $C26=""), "", MATCH($C26, 聲母表!$J$4:$J$25, 0) )</f>
        <v>18</v>
      </c>
      <c r="O26" s="36" t="str">
        <f t="array" ref="O26">IF($N26="", "", INDEX(聲母表!$B$4:$P$25, $N26, $O$2))</f>
        <v>ch</v>
      </c>
      <c r="P26" s="36">
        <f t="array" ref="P26">IF($J26&gt;0, "", INDEX(閩拼調表!$G$7:$H$14, E26, 2) )</f>
        <v>4</v>
      </c>
      <c r="Q26" s="36" t="str">
        <f t="array" ref="Q26">IF($J26&gt;0, "", INDEX(白話字韻母八聲調資料表, $L26, $P26) )</f>
        <v>eh</v>
      </c>
    </row>
    <row r="27" spans="2:17" ht="25.5" customHeight="1">
      <c r="B27" s="9" t="s">
        <v>389</v>
      </c>
      <c r="C27" s="9"/>
      <c r="D27" s="9" t="s">
        <v>58</v>
      </c>
      <c r="E27" s="9">
        <v>4</v>
      </c>
      <c r="F27" s="36" t="str">
        <f t="shared" si="0"/>
        <v>0</v>
      </c>
      <c r="G27" s="36" t="str">
        <f t="shared" si="1"/>
        <v xml:space="preserve"> ò͘</v>
      </c>
      <c r="H27" s="23" t="str">
        <f t="shared" si="2"/>
        <v>&lt;ruby&gt;喔&lt;rt&gt;0&lt;/rt&gt;&lt;/ruby&gt;</v>
      </c>
      <c r="I27" s="8"/>
      <c r="J27" s="29">
        <f t="shared" si="3"/>
        <v>0</v>
      </c>
      <c r="K27" s="37">
        <f t="shared" si="4"/>
        <v>5</v>
      </c>
      <c r="L27" s="38">
        <f t="array" ref="L27">IF( $J27&gt;0, "", INDEX(閩拼韻母資料表, K27, $L$2) )</f>
        <v>11</v>
      </c>
      <c r="M27" s="39">
        <f t="array" ref="M27">IF($D27="", "", INDEX(閩拼韻母八聲調資料表, $L27, $E27))</f>
        <v>0</v>
      </c>
      <c r="N27" s="36" t="str">
        <f>IF( OR($J27&gt;0, $C27=""), "", MATCH($C27, 聲母表!$J$4:$J$25, 0) )</f>
        <v/>
      </c>
      <c r="O27" s="36" t="str">
        <f t="array" ref="O27">IF($N27="", "", INDEX(聲母表!$B$4:$P$25, $N27, $O$2))</f>
        <v/>
      </c>
      <c r="P27" s="36">
        <f t="array" ref="P27">IF($J27&gt;0, "", INDEX(閩拼調表!$G$7:$H$14, E27, 2) )</f>
        <v>6</v>
      </c>
      <c r="Q27" s="36" t="str">
        <f t="array" ref="Q27">IF($J27&gt;0, "", INDEX(白話字韻母八聲調資料表, $L27, $P27) )</f>
        <v xml:space="preserve"> ò͘</v>
      </c>
    </row>
    <row r="28" spans="2:17" ht="25.5" customHeight="1">
      <c r="B28" s="9" t="s">
        <v>89</v>
      </c>
      <c r="C28" s="9"/>
      <c r="D28" s="9"/>
      <c r="E28" s="9"/>
      <c r="F28" s="36" t="str">
        <f t="shared" si="0"/>
        <v/>
      </c>
      <c r="G28" s="36" t="str">
        <f t="shared" si="1"/>
        <v/>
      </c>
      <c r="H28" s="23" t="str">
        <f t="shared" si="2"/>
        <v>。</v>
      </c>
      <c r="I28" s="8"/>
      <c r="J28" s="29">
        <f t="shared" si="3"/>
        <v>2</v>
      </c>
      <c r="K28" s="37" t="str">
        <f t="shared" si="4"/>
        <v/>
      </c>
      <c r="L28" s="38" t="str">
        <f t="array" ref="L28">IF( $J28&gt;0, "", INDEX(閩拼韻母資料表, K28, $L$2) )</f>
        <v/>
      </c>
      <c r="M28" s="39" t="str">
        <f t="array" ref="M28">IF($D28="", "", INDEX(閩拼韻母八聲調資料表, $L28, $E28))</f>
        <v/>
      </c>
      <c r="N28" s="36" t="str">
        <f>IF( OR($J28&gt;0, $C28=""), "", MATCH($C28, 聲母表!$J$4:$J$25, 0) )</f>
        <v/>
      </c>
      <c r="O28" s="36" t="str">
        <f t="array" ref="O28">IF($N28="", "", INDEX(聲母表!$B$4:$P$25, $N28, $O$2))</f>
        <v/>
      </c>
      <c r="P28" s="36" t="str">
        <f t="array" ref="P28">IF($J28&gt;0, "", INDEX(閩拼調表!$G$7:$H$14, E28, 2) )</f>
        <v/>
      </c>
      <c r="Q28" s="36" t="str">
        <f t="array" ref="Q28">IF($J28&gt;0, "", INDEX(白話字韻母八聲調資料表, $L28, $P28) )</f>
        <v/>
      </c>
    </row>
  </sheetData>
  <phoneticPr fontId="86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400-000000000000}">
          <x14:formula1>
            <xm:f>閩拼韻表!$L$7:$L$90</xm:f>
          </x14:formula1>
          <xm:sqref>D7:D28</xm:sqref>
        </x14:dataValidation>
        <x14:dataValidation type="list" allowBlank="1" xr:uid="{00000000-0002-0000-0400-000001000000}">
          <x14:formula1>
            <xm:f>閩拼聲表!$T$7:$T$27</xm:f>
          </x14:formula1>
          <xm:sqref>C7:C28</xm:sqref>
        </x14:dataValidation>
        <x14:dataValidation type="list" allowBlank="1" xr:uid="{00000000-0002-0000-0400-000002000000}">
          <x14:formula1>
            <xm:f>【設定】聲調對照表!$B$4:$B$11</xm:f>
          </x14:formula1>
          <xm:sqref>E7:E28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B1:P25"/>
  <sheetViews>
    <sheetView tabSelected="1" zoomScale="90" zoomScaleNormal="90" workbookViewId="0">
      <pane xSplit="3" ySplit="3" topLeftCell="D4" activePane="bottomRight" state="frozen"/>
      <selection activeCell="C81" sqref="C7:C81"/>
      <selection pane="topRight" activeCell="C81" sqref="C7:C81"/>
      <selection pane="bottomLeft" activeCell="C81" sqref="C7:C81"/>
      <selection pane="bottomRight" activeCell="C81" sqref="C7:C81"/>
    </sheetView>
  </sheetViews>
  <sheetFormatPr baseColWidth="10" defaultColWidth="12.6640625" defaultRowHeight="14.25" customHeight="1" outlineLevelCol="1"/>
  <cols>
    <col min="1" max="1" width="3.1640625" style="223" customWidth="1"/>
    <col min="2" max="2" width="7.6640625" style="274" customWidth="1"/>
    <col min="3" max="3" width="13.83203125" style="223" customWidth="1"/>
    <col min="4" max="4" width="13" style="223" customWidth="1"/>
    <col min="5" max="5" width="17.83203125" style="359" customWidth="1" outlineLevel="1"/>
    <col min="6" max="6" width="17.83203125" style="223" customWidth="1"/>
    <col min="7" max="7" width="17.83203125" style="223" customWidth="1" outlineLevel="1"/>
    <col min="8" max="8" width="17.83203125" style="223" customWidth="1"/>
    <col min="9" max="9" width="17.83203125" style="223" customWidth="1" outlineLevel="1"/>
    <col min="10" max="11" width="17.83203125" style="223" customWidth="1"/>
    <col min="12" max="13" width="17.83203125" style="223" customWidth="1" outlineLevel="1"/>
    <col min="14" max="14" width="17.83203125" style="274" customWidth="1" outlineLevel="1"/>
    <col min="15" max="15" width="18.5" style="223" customWidth="1" outlineLevel="1"/>
    <col min="16" max="16" width="43.33203125" style="223" customWidth="1"/>
    <col min="17" max="17" width="14" style="223" customWidth="1"/>
    <col min="18" max="20" width="10.1640625" style="223" customWidth="1"/>
    <col min="21" max="33" width="7.6640625" style="223" customWidth="1"/>
    <col min="34" max="16384" width="12.6640625" style="223"/>
  </cols>
  <sheetData>
    <row r="1" spans="2:16" ht="18">
      <c r="B1" s="273">
        <f t="shared" ref="B1:P1" si="0">COLUMN() - COLUMN($A:$A)</f>
        <v>1</v>
      </c>
      <c r="C1" s="222">
        <f t="shared" si="0"/>
        <v>2</v>
      </c>
      <c r="D1" s="222">
        <f t="shared" si="0"/>
        <v>3</v>
      </c>
      <c r="E1" s="222">
        <f t="shared" si="0"/>
        <v>4</v>
      </c>
      <c r="F1" s="222">
        <f t="shared" si="0"/>
        <v>5</v>
      </c>
      <c r="G1" s="222">
        <f t="shared" si="0"/>
        <v>6</v>
      </c>
      <c r="H1" s="222">
        <f t="shared" si="0"/>
        <v>7</v>
      </c>
      <c r="I1" s="222">
        <f t="shared" si="0"/>
        <v>8</v>
      </c>
      <c r="J1" s="222">
        <f t="shared" si="0"/>
        <v>9</v>
      </c>
      <c r="K1" s="222">
        <f t="shared" si="0"/>
        <v>10</v>
      </c>
      <c r="L1" s="222">
        <f t="shared" si="0"/>
        <v>11</v>
      </c>
      <c r="M1" s="222">
        <f t="shared" si="0"/>
        <v>12</v>
      </c>
      <c r="N1" s="273">
        <f t="shared" si="0"/>
        <v>13</v>
      </c>
      <c r="O1" s="222">
        <f t="shared" si="0"/>
        <v>14</v>
      </c>
      <c r="P1" s="222">
        <f t="shared" si="0"/>
        <v>15</v>
      </c>
    </row>
    <row r="2" spans="2:16" ht="18">
      <c r="B2" s="273"/>
      <c r="C2" s="222"/>
      <c r="D2" s="222"/>
      <c r="E2" s="273"/>
      <c r="F2" s="222"/>
      <c r="G2" s="222"/>
      <c r="H2" s="222"/>
      <c r="I2" s="222"/>
      <c r="J2" s="222"/>
      <c r="K2" s="222"/>
      <c r="L2" s="222"/>
      <c r="M2" s="222"/>
      <c r="N2" s="273"/>
      <c r="O2" s="222"/>
      <c r="P2" s="222"/>
    </row>
    <row r="3" spans="2:16" ht="22">
      <c r="B3" s="224" t="s">
        <v>393</v>
      </c>
      <c r="C3" s="225" t="s">
        <v>394</v>
      </c>
      <c r="D3" s="226" t="s">
        <v>395</v>
      </c>
      <c r="E3" s="225" t="s">
        <v>39</v>
      </c>
      <c r="F3" s="226" t="s">
        <v>396</v>
      </c>
      <c r="G3" s="226" t="s">
        <v>397</v>
      </c>
      <c r="H3" s="226" t="s">
        <v>28</v>
      </c>
      <c r="I3" s="226" t="s">
        <v>398</v>
      </c>
      <c r="J3" s="226" t="s">
        <v>3</v>
      </c>
      <c r="K3" s="226" t="s">
        <v>7</v>
      </c>
      <c r="L3" s="226" t="s">
        <v>399</v>
      </c>
      <c r="M3" s="226" t="s">
        <v>400</v>
      </c>
      <c r="N3" s="226" t="s">
        <v>401</v>
      </c>
      <c r="O3" s="225" t="s">
        <v>402</v>
      </c>
      <c r="P3" s="226" t="s">
        <v>403</v>
      </c>
    </row>
    <row r="4" spans="2:16" ht="35">
      <c r="B4" s="228">
        <f t="shared" ref="B4:B25" si="1">ROW() - ROW($3:$3)</f>
        <v>1</v>
      </c>
      <c r="C4" s="369" t="s">
        <v>85</v>
      </c>
      <c r="D4" s="229" t="s">
        <v>404</v>
      </c>
      <c r="E4" s="358">
        <f t="shared" ref="E4:E25" si="2" xml:space="preserve"> MATCH(D4, 十五音聲母, 0)</f>
        <v>2</v>
      </c>
      <c r="F4" s="231" t="s">
        <v>85</v>
      </c>
      <c r="G4" s="231" t="s">
        <v>85</v>
      </c>
      <c r="H4" s="232" t="s">
        <v>85</v>
      </c>
      <c r="I4" s="231" t="s">
        <v>85</v>
      </c>
      <c r="J4" s="234" t="s">
        <v>94</v>
      </c>
      <c r="K4" s="233" t="s">
        <v>405</v>
      </c>
      <c r="L4" s="231" t="s">
        <v>94</v>
      </c>
      <c r="M4" s="231" t="s">
        <v>85</v>
      </c>
      <c r="N4" s="231" t="s">
        <v>94</v>
      </c>
      <c r="O4" s="230" t="s">
        <v>406</v>
      </c>
      <c r="P4" s="228"/>
    </row>
    <row r="5" spans="2:16" ht="35">
      <c r="B5" s="228">
        <f t="shared" si="1"/>
        <v>2</v>
      </c>
      <c r="C5" s="369" t="s">
        <v>94</v>
      </c>
      <c r="D5" s="229" t="s">
        <v>407</v>
      </c>
      <c r="E5" s="358">
        <f t="shared" si="2"/>
        <v>12</v>
      </c>
      <c r="F5" s="231" t="s">
        <v>94</v>
      </c>
      <c r="G5" s="231" t="s">
        <v>94</v>
      </c>
      <c r="H5" s="232" t="s">
        <v>94</v>
      </c>
      <c r="I5" s="231" t="s">
        <v>94</v>
      </c>
      <c r="J5" s="234" t="s">
        <v>408</v>
      </c>
      <c r="K5" s="233" t="s">
        <v>409</v>
      </c>
      <c r="L5" s="231" t="s">
        <v>410</v>
      </c>
      <c r="M5" s="231" t="s">
        <v>94</v>
      </c>
      <c r="N5" s="231" t="s">
        <v>411</v>
      </c>
      <c r="O5" s="230" t="s">
        <v>412</v>
      </c>
      <c r="P5" s="228"/>
    </row>
    <row r="6" spans="2:16" ht="35">
      <c r="B6" s="228">
        <f t="shared" si="1"/>
        <v>3</v>
      </c>
      <c r="C6" s="369" t="s">
        <v>269</v>
      </c>
      <c r="D6" s="229" t="s">
        <v>413</v>
      </c>
      <c r="E6" s="358">
        <f t="shared" si="2"/>
        <v>6</v>
      </c>
      <c r="F6" s="231" t="s">
        <v>414</v>
      </c>
      <c r="G6" s="231" t="s">
        <v>269</v>
      </c>
      <c r="H6" s="232" t="s">
        <v>269</v>
      </c>
      <c r="I6" s="231" t="s">
        <v>269</v>
      </c>
      <c r="J6" s="234" t="s">
        <v>85</v>
      </c>
      <c r="K6" s="233" t="s">
        <v>415</v>
      </c>
      <c r="L6" s="231" t="s">
        <v>85</v>
      </c>
      <c r="M6" s="231" t="s">
        <v>269</v>
      </c>
      <c r="N6" s="231" t="s">
        <v>85</v>
      </c>
      <c r="O6" s="230" t="s">
        <v>416</v>
      </c>
      <c r="P6" s="228"/>
    </row>
    <row r="7" spans="2:16" ht="35">
      <c r="B7" s="228">
        <f t="shared" si="1"/>
        <v>4</v>
      </c>
      <c r="C7" s="369" t="s">
        <v>417</v>
      </c>
      <c r="D7" s="229" t="s">
        <v>407</v>
      </c>
      <c r="E7" s="358">
        <f t="shared" si="2"/>
        <v>12</v>
      </c>
      <c r="F7" s="235" t="s">
        <v>417</v>
      </c>
      <c r="G7" s="235" t="s">
        <v>417</v>
      </c>
      <c r="H7" s="232" t="s">
        <v>417</v>
      </c>
      <c r="I7" s="235" t="s">
        <v>417</v>
      </c>
      <c r="J7" s="234" t="s">
        <v>418</v>
      </c>
      <c r="K7" s="233" t="s">
        <v>419</v>
      </c>
      <c r="L7" s="235" t="s">
        <v>417</v>
      </c>
      <c r="M7" s="235" t="s">
        <v>417</v>
      </c>
      <c r="N7" s="235" t="s">
        <v>417</v>
      </c>
      <c r="O7" s="230" t="s">
        <v>420</v>
      </c>
      <c r="P7" s="228"/>
    </row>
    <row r="8" spans="2:16" ht="35">
      <c r="B8" s="228">
        <f t="shared" si="1"/>
        <v>5</v>
      </c>
      <c r="C8" s="369" t="s">
        <v>77</v>
      </c>
      <c r="D8" s="229" t="s">
        <v>421</v>
      </c>
      <c r="E8" s="358">
        <f t="shared" si="2"/>
        <v>5</v>
      </c>
      <c r="F8" s="231" t="s">
        <v>77</v>
      </c>
      <c r="G8" s="231" t="s">
        <v>77</v>
      </c>
      <c r="H8" s="232" t="s">
        <v>77</v>
      </c>
      <c r="I8" s="231" t="s">
        <v>77</v>
      </c>
      <c r="J8" s="234" t="s">
        <v>422</v>
      </c>
      <c r="K8" s="233" t="s">
        <v>423</v>
      </c>
      <c r="L8" s="231" t="s">
        <v>422</v>
      </c>
      <c r="M8" s="231" t="s">
        <v>77</v>
      </c>
      <c r="N8" s="231" t="s">
        <v>422</v>
      </c>
      <c r="O8" s="230" t="s">
        <v>424</v>
      </c>
      <c r="P8" s="228"/>
    </row>
    <row r="9" spans="2:16" ht="35">
      <c r="B9" s="228">
        <f t="shared" si="1"/>
        <v>6</v>
      </c>
      <c r="C9" s="369" t="s">
        <v>97</v>
      </c>
      <c r="D9" s="229" t="s">
        <v>425</v>
      </c>
      <c r="E9" s="358">
        <f t="shared" si="2"/>
        <v>7</v>
      </c>
      <c r="F9" s="231" t="s">
        <v>426</v>
      </c>
      <c r="G9" s="231" t="s">
        <v>97</v>
      </c>
      <c r="H9" s="232" t="s">
        <v>97</v>
      </c>
      <c r="I9" s="231" t="s">
        <v>97</v>
      </c>
      <c r="J9" s="234" t="s">
        <v>77</v>
      </c>
      <c r="K9" s="233" t="s">
        <v>427</v>
      </c>
      <c r="L9" s="231" t="s">
        <v>77</v>
      </c>
      <c r="M9" s="231" t="s">
        <v>97</v>
      </c>
      <c r="N9" s="231" t="s">
        <v>77</v>
      </c>
      <c r="O9" s="230" t="s">
        <v>428</v>
      </c>
      <c r="P9" s="228"/>
    </row>
    <row r="10" spans="2:16" ht="35">
      <c r="B10" s="228">
        <f t="shared" si="1"/>
        <v>7</v>
      </c>
      <c r="C10" s="369" t="s">
        <v>429</v>
      </c>
      <c r="D10" s="229" t="s">
        <v>430</v>
      </c>
      <c r="E10" s="358">
        <f t="shared" si="2"/>
        <v>1</v>
      </c>
      <c r="F10" s="235" t="s">
        <v>429</v>
      </c>
      <c r="G10" s="235" t="s">
        <v>429</v>
      </c>
      <c r="H10" s="232" t="s">
        <v>429</v>
      </c>
      <c r="I10" s="235" t="s">
        <v>429</v>
      </c>
      <c r="J10" s="234" t="s">
        <v>431</v>
      </c>
      <c r="K10" s="233" t="s">
        <v>432</v>
      </c>
      <c r="L10" s="231" t="s">
        <v>429</v>
      </c>
      <c r="M10" s="235" t="s">
        <v>429</v>
      </c>
      <c r="N10" s="235" t="s">
        <v>433</v>
      </c>
      <c r="O10" s="230" t="s">
        <v>434</v>
      </c>
      <c r="P10" s="236" t="s">
        <v>435</v>
      </c>
    </row>
    <row r="11" spans="2:16" ht="35">
      <c r="B11" s="228">
        <f t="shared" si="1"/>
        <v>8</v>
      </c>
      <c r="C11" s="369" t="s">
        <v>57</v>
      </c>
      <c r="D11" s="229" t="s">
        <v>430</v>
      </c>
      <c r="E11" s="358">
        <f t="shared" si="2"/>
        <v>1</v>
      </c>
      <c r="F11" s="231" t="s">
        <v>57</v>
      </c>
      <c r="G11" s="231" t="s">
        <v>57</v>
      </c>
      <c r="H11" s="232" t="s">
        <v>57</v>
      </c>
      <c r="I11" s="231" t="s">
        <v>57</v>
      </c>
      <c r="J11" s="234" t="s">
        <v>57</v>
      </c>
      <c r="K11" s="233" t="s">
        <v>436</v>
      </c>
      <c r="L11" s="231" t="s">
        <v>57</v>
      </c>
      <c r="M11" s="231" t="s">
        <v>57</v>
      </c>
      <c r="N11" s="231" t="s">
        <v>57</v>
      </c>
      <c r="O11" s="230" t="s">
        <v>437</v>
      </c>
      <c r="P11" s="228"/>
    </row>
    <row r="12" spans="2:16" ht="35">
      <c r="B12" s="228">
        <f t="shared" si="1"/>
        <v>9</v>
      </c>
      <c r="C12" s="369" t="s">
        <v>60</v>
      </c>
      <c r="D12" s="229" t="s">
        <v>326</v>
      </c>
      <c r="E12" s="358">
        <f t="shared" si="2"/>
        <v>3</v>
      </c>
      <c r="F12" s="231" t="s">
        <v>60</v>
      </c>
      <c r="G12" s="231" t="s">
        <v>60</v>
      </c>
      <c r="H12" s="232" t="s">
        <v>60</v>
      </c>
      <c r="I12" s="231" t="s">
        <v>60</v>
      </c>
      <c r="J12" s="234" t="s">
        <v>51</v>
      </c>
      <c r="K12" s="233" t="s">
        <v>438</v>
      </c>
      <c r="L12" s="231" t="s">
        <v>51</v>
      </c>
      <c r="M12" s="231" t="s">
        <v>60</v>
      </c>
      <c r="N12" s="231" t="s">
        <v>51</v>
      </c>
      <c r="O12" s="230" t="s">
        <v>439</v>
      </c>
      <c r="P12" s="228"/>
    </row>
    <row r="13" spans="2:16" ht="35">
      <c r="B13" s="228">
        <f t="shared" si="1"/>
        <v>10</v>
      </c>
      <c r="C13" s="369" t="s">
        <v>51</v>
      </c>
      <c r="D13" s="229" t="s">
        <v>440</v>
      </c>
      <c r="E13" s="358">
        <f t="shared" si="2"/>
        <v>13</v>
      </c>
      <c r="F13" s="231" t="s">
        <v>51</v>
      </c>
      <c r="G13" s="231" t="s">
        <v>51</v>
      </c>
      <c r="H13" s="232" t="s">
        <v>51</v>
      </c>
      <c r="I13" s="231" t="s">
        <v>51</v>
      </c>
      <c r="J13" s="234" t="s">
        <v>441</v>
      </c>
      <c r="K13" s="233" t="s">
        <v>442</v>
      </c>
      <c r="L13" s="231" t="s">
        <v>443</v>
      </c>
      <c r="M13" s="231" t="s">
        <v>51</v>
      </c>
      <c r="N13" s="231" t="s">
        <v>441</v>
      </c>
      <c r="O13" s="230" t="s">
        <v>444</v>
      </c>
      <c r="P13" s="228"/>
    </row>
    <row r="14" spans="2:16" ht="35">
      <c r="B14" s="228">
        <f t="shared" si="1"/>
        <v>11</v>
      </c>
      <c r="C14" s="369" t="s">
        <v>63</v>
      </c>
      <c r="D14" s="229" t="s">
        <v>250</v>
      </c>
      <c r="E14" s="358">
        <f t="shared" si="2"/>
        <v>4</v>
      </c>
      <c r="F14" s="231" t="s">
        <v>445</v>
      </c>
      <c r="G14" s="231" t="s">
        <v>63</v>
      </c>
      <c r="H14" s="232" t="s">
        <v>63</v>
      </c>
      <c r="I14" s="231" t="s">
        <v>63</v>
      </c>
      <c r="J14" s="234" t="s">
        <v>60</v>
      </c>
      <c r="K14" s="233" t="s">
        <v>446</v>
      </c>
      <c r="L14" s="231" t="s">
        <v>60</v>
      </c>
      <c r="M14" s="231" t="s">
        <v>63</v>
      </c>
      <c r="N14" s="231" t="s">
        <v>60</v>
      </c>
      <c r="O14" s="230" t="s">
        <v>447</v>
      </c>
      <c r="P14" s="228"/>
    </row>
    <row r="15" spans="2:16" ht="35">
      <c r="B15" s="228">
        <f t="shared" si="1"/>
        <v>12</v>
      </c>
      <c r="C15" s="369" t="s">
        <v>448</v>
      </c>
      <c r="D15" s="229" t="s">
        <v>440</v>
      </c>
      <c r="E15" s="358">
        <f t="shared" si="2"/>
        <v>13</v>
      </c>
      <c r="F15" s="235" t="s">
        <v>449</v>
      </c>
      <c r="G15" s="235" t="s">
        <v>450</v>
      </c>
      <c r="H15" s="232" t="s">
        <v>448</v>
      </c>
      <c r="I15" s="235" t="s">
        <v>448</v>
      </c>
      <c r="J15" s="234" t="s">
        <v>451</v>
      </c>
      <c r="K15" s="233" t="s">
        <v>452</v>
      </c>
      <c r="L15" s="235" t="s">
        <v>448</v>
      </c>
      <c r="M15" s="235" t="s">
        <v>448</v>
      </c>
      <c r="N15" s="235" t="s">
        <v>448</v>
      </c>
      <c r="O15" s="230" t="s">
        <v>453</v>
      </c>
      <c r="P15" s="242"/>
    </row>
    <row r="16" spans="2:16" ht="35">
      <c r="B16" s="228">
        <f t="shared" si="1"/>
        <v>13</v>
      </c>
      <c r="C16" s="369" t="s">
        <v>103</v>
      </c>
      <c r="D16" s="229" t="s">
        <v>322</v>
      </c>
      <c r="E16" s="358">
        <f t="shared" si="2"/>
        <v>15</v>
      </c>
      <c r="F16" s="231" t="s">
        <v>103</v>
      </c>
      <c r="G16" s="231" t="s">
        <v>103</v>
      </c>
      <c r="H16" s="232" t="s">
        <v>103</v>
      </c>
      <c r="I16" s="231" t="s">
        <v>103</v>
      </c>
      <c r="J16" s="234" t="s">
        <v>103</v>
      </c>
      <c r="K16" s="233" t="s">
        <v>454</v>
      </c>
      <c r="L16" s="231" t="s">
        <v>103</v>
      </c>
      <c r="M16" s="231" t="s">
        <v>103</v>
      </c>
      <c r="N16" s="231" t="s">
        <v>103</v>
      </c>
      <c r="O16" s="230" t="s">
        <v>455</v>
      </c>
      <c r="P16" s="228"/>
    </row>
    <row r="17" spans="2:16" ht="35">
      <c r="B17" s="228">
        <f t="shared" si="1"/>
        <v>14</v>
      </c>
      <c r="C17" s="369" t="s">
        <v>456</v>
      </c>
      <c r="D17" s="229" t="s">
        <v>457</v>
      </c>
      <c r="E17" s="358">
        <f t="shared" si="2"/>
        <v>8</v>
      </c>
      <c r="F17" s="235" t="s">
        <v>458</v>
      </c>
      <c r="G17" s="238"/>
      <c r="H17" s="232" t="s">
        <v>459</v>
      </c>
      <c r="I17" s="235" t="s">
        <v>456</v>
      </c>
      <c r="J17" s="295" t="s">
        <v>460</v>
      </c>
      <c r="K17" s="233" t="s">
        <v>461</v>
      </c>
      <c r="L17" s="235" t="s">
        <v>460</v>
      </c>
      <c r="M17" s="235" t="s">
        <v>460</v>
      </c>
      <c r="N17" s="421" t="s">
        <v>100</v>
      </c>
      <c r="O17" s="230" t="s">
        <v>462</v>
      </c>
      <c r="P17" s="237"/>
    </row>
    <row r="18" spans="2:16" ht="35">
      <c r="B18" s="228">
        <f t="shared" si="1"/>
        <v>15</v>
      </c>
      <c r="C18" s="369" t="s">
        <v>463</v>
      </c>
      <c r="D18" s="229" t="s">
        <v>464</v>
      </c>
      <c r="E18" s="358">
        <f t="shared" si="2"/>
        <v>9</v>
      </c>
      <c r="F18" s="231" t="s">
        <v>465</v>
      </c>
      <c r="G18" s="238"/>
      <c r="H18" s="232" t="s">
        <v>463</v>
      </c>
      <c r="I18" s="235" t="s">
        <v>463</v>
      </c>
      <c r="J18" s="295" t="s">
        <v>466</v>
      </c>
      <c r="K18" s="233" t="s">
        <v>467</v>
      </c>
      <c r="L18" s="419" t="s">
        <v>468</v>
      </c>
      <c r="M18" s="235" t="s">
        <v>463</v>
      </c>
      <c r="N18" s="235" t="s">
        <v>392</v>
      </c>
      <c r="O18" s="230" t="s">
        <v>469</v>
      </c>
      <c r="P18" s="237"/>
    </row>
    <row r="19" spans="2:16" ht="35">
      <c r="B19" s="228">
        <f t="shared" si="1"/>
        <v>16</v>
      </c>
      <c r="C19" s="369" t="s">
        <v>470</v>
      </c>
      <c r="D19" s="229" t="s">
        <v>471</v>
      </c>
      <c r="E19" s="358">
        <f t="shared" si="2"/>
        <v>14</v>
      </c>
      <c r="F19" s="235" t="s">
        <v>472</v>
      </c>
      <c r="G19" s="238"/>
      <c r="H19" s="232" t="s">
        <v>473</v>
      </c>
      <c r="I19" s="235" t="s">
        <v>470</v>
      </c>
      <c r="J19" s="234" t="s">
        <v>474</v>
      </c>
      <c r="K19" s="233" t="s">
        <v>475</v>
      </c>
      <c r="L19" s="235" t="s">
        <v>474</v>
      </c>
      <c r="M19" s="235" t="s">
        <v>474</v>
      </c>
      <c r="N19" s="421" t="s">
        <v>476</v>
      </c>
      <c r="O19" s="230" t="s">
        <v>477</v>
      </c>
      <c r="P19" s="228"/>
    </row>
    <row r="20" spans="2:16" ht="35">
      <c r="B20" s="228">
        <f t="shared" si="1"/>
        <v>17</v>
      </c>
      <c r="C20" s="369" t="s">
        <v>478</v>
      </c>
      <c r="D20" s="229" t="s">
        <v>345</v>
      </c>
      <c r="E20" s="358">
        <f t="shared" si="2"/>
        <v>10</v>
      </c>
      <c r="F20" s="231" t="s">
        <v>479</v>
      </c>
      <c r="G20" s="238"/>
      <c r="H20" s="232" t="s">
        <v>478</v>
      </c>
      <c r="I20" s="235" t="s">
        <v>478</v>
      </c>
      <c r="J20" s="234" t="s">
        <v>478</v>
      </c>
      <c r="K20" s="233" t="s">
        <v>480</v>
      </c>
      <c r="L20" s="235" t="s">
        <v>478</v>
      </c>
      <c r="M20" s="235" t="s">
        <v>478</v>
      </c>
      <c r="N20" s="421" t="s">
        <v>481</v>
      </c>
      <c r="O20" s="230" t="s">
        <v>482</v>
      </c>
      <c r="P20" s="237"/>
    </row>
    <row r="21" spans="2:16" ht="35">
      <c r="B21" s="228">
        <f t="shared" si="1"/>
        <v>18</v>
      </c>
      <c r="C21" s="369" t="s">
        <v>79</v>
      </c>
      <c r="D21" s="229" t="s">
        <v>457</v>
      </c>
      <c r="E21" s="358">
        <f t="shared" si="2"/>
        <v>8</v>
      </c>
      <c r="F21" s="231" t="s">
        <v>483</v>
      </c>
      <c r="G21" s="231" t="s">
        <v>377</v>
      </c>
      <c r="H21" s="232" t="s">
        <v>377</v>
      </c>
      <c r="I21" s="231" t="s">
        <v>79</v>
      </c>
      <c r="J21" s="234" t="s">
        <v>392</v>
      </c>
      <c r="K21" s="233" t="s">
        <v>484</v>
      </c>
      <c r="L21" s="231" t="s">
        <v>392</v>
      </c>
      <c r="M21" s="231" t="s">
        <v>392</v>
      </c>
      <c r="N21" s="231" t="s">
        <v>485</v>
      </c>
      <c r="O21" s="230" t="s">
        <v>486</v>
      </c>
      <c r="P21" s="237"/>
    </row>
    <row r="22" spans="2:16" ht="35">
      <c r="B22" s="228">
        <f t="shared" si="1"/>
        <v>19</v>
      </c>
      <c r="C22" s="369" t="s">
        <v>100</v>
      </c>
      <c r="D22" s="229" t="s">
        <v>464</v>
      </c>
      <c r="E22" s="358">
        <f t="shared" si="2"/>
        <v>9</v>
      </c>
      <c r="F22" s="231" t="s">
        <v>487</v>
      </c>
      <c r="G22" s="231" t="s">
        <v>100</v>
      </c>
      <c r="H22" s="232" t="s">
        <v>100</v>
      </c>
      <c r="I22" s="231" t="s">
        <v>100</v>
      </c>
      <c r="J22" s="295" t="s">
        <v>488</v>
      </c>
      <c r="K22" s="233" t="s">
        <v>489</v>
      </c>
      <c r="L22" s="420" t="s">
        <v>468</v>
      </c>
      <c r="M22" s="231" t="s">
        <v>100</v>
      </c>
      <c r="N22" s="231" t="s">
        <v>392</v>
      </c>
      <c r="O22" s="230" t="s">
        <v>490</v>
      </c>
      <c r="P22" s="239"/>
    </row>
    <row r="23" spans="2:16" ht="35">
      <c r="B23" s="228">
        <f t="shared" si="1"/>
        <v>20</v>
      </c>
      <c r="C23" s="369" t="s">
        <v>73</v>
      </c>
      <c r="D23" s="229" t="s">
        <v>471</v>
      </c>
      <c r="E23" s="358">
        <f t="shared" si="2"/>
        <v>14</v>
      </c>
      <c r="F23" s="231" t="s">
        <v>491</v>
      </c>
      <c r="G23" s="231" t="s">
        <v>492</v>
      </c>
      <c r="H23" s="232" t="s">
        <v>492</v>
      </c>
      <c r="I23" s="231" t="s">
        <v>73</v>
      </c>
      <c r="J23" s="234" t="s">
        <v>481</v>
      </c>
      <c r="K23" s="233" t="s">
        <v>493</v>
      </c>
      <c r="L23" s="231" t="s">
        <v>481</v>
      </c>
      <c r="M23" s="231" t="s">
        <v>481</v>
      </c>
      <c r="N23" s="231" t="s">
        <v>79</v>
      </c>
      <c r="O23" s="230" t="s">
        <v>494</v>
      </c>
      <c r="P23" s="228"/>
    </row>
    <row r="24" spans="2:16" ht="35">
      <c r="B24" s="228">
        <f t="shared" si="1"/>
        <v>21</v>
      </c>
      <c r="C24" s="369" t="s">
        <v>68</v>
      </c>
      <c r="D24" s="229" t="s">
        <v>345</v>
      </c>
      <c r="E24" s="358">
        <f t="shared" si="2"/>
        <v>10</v>
      </c>
      <c r="F24" s="231" t="s">
        <v>68</v>
      </c>
      <c r="G24" s="231" t="s">
        <v>68</v>
      </c>
      <c r="H24" s="232" t="s">
        <v>68</v>
      </c>
      <c r="I24" s="231" t="s">
        <v>68</v>
      </c>
      <c r="J24" s="234" t="s">
        <v>68</v>
      </c>
      <c r="K24" s="233" t="s">
        <v>495</v>
      </c>
      <c r="L24" s="231" t="s">
        <v>68</v>
      </c>
      <c r="M24" s="231" t="s">
        <v>68</v>
      </c>
      <c r="N24" s="231" t="s">
        <v>68</v>
      </c>
      <c r="O24" s="230" t="s">
        <v>496</v>
      </c>
      <c r="P24" s="237"/>
    </row>
    <row r="25" spans="2:16" ht="35">
      <c r="B25" s="392">
        <f t="shared" si="1"/>
        <v>22</v>
      </c>
      <c r="C25" s="388" t="s">
        <v>54</v>
      </c>
      <c r="D25" s="240" t="s">
        <v>497</v>
      </c>
      <c r="E25" s="389">
        <f t="shared" si="2"/>
        <v>11</v>
      </c>
      <c r="F25" s="390" t="s">
        <v>498</v>
      </c>
      <c r="G25" s="390" t="s">
        <v>499</v>
      </c>
      <c r="H25" s="391" t="s">
        <v>499</v>
      </c>
      <c r="I25" s="390" t="s">
        <v>499</v>
      </c>
      <c r="J25" s="390" t="s">
        <v>499</v>
      </c>
      <c r="K25" s="390"/>
      <c r="L25" s="390" t="s">
        <v>499</v>
      </c>
      <c r="M25" s="390" t="s">
        <v>499</v>
      </c>
      <c r="N25" s="390" t="s">
        <v>499</v>
      </c>
      <c r="O25" s="241" t="s">
        <v>500</v>
      </c>
      <c r="P25" s="239"/>
    </row>
  </sheetData>
  <sortState xmlns:xlrd2="http://schemas.microsoft.com/office/spreadsheetml/2017/richdata2" ref="B4:P25">
    <sortCondition ref="K4:K25"/>
  </sortState>
  <phoneticPr fontId="86" type="noConversion"/>
  <pageMargins left="0.78749999999999998" right="0.78749999999999998" top="0.78749999999999998" bottom="0.78749999999999998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/>
    <outlinePr summaryBelow="0" summaryRight="0"/>
  </sheetPr>
  <dimension ref="A2:Q81"/>
  <sheetViews>
    <sheetView workbookViewId="0">
      <pane ySplit="6" topLeftCell="A7" activePane="bottomLeft" state="frozen"/>
      <selection activeCell="I7" sqref="I7"/>
      <selection pane="bottomLeft" activeCell="D7" sqref="D7"/>
    </sheetView>
  </sheetViews>
  <sheetFormatPr baseColWidth="10" defaultColWidth="12.6640625" defaultRowHeight="13" outlineLevelCol="1"/>
  <cols>
    <col min="1" max="1" width="4.83203125" style="318" customWidth="1" outlineLevel="1"/>
    <col min="2" max="2" width="6" style="318" customWidth="1" outlineLevel="1"/>
    <col min="3" max="3" width="13" style="318" customWidth="1" outlineLevel="1"/>
    <col min="4" max="6" width="15.33203125" style="318" customWidth="1" outlineLevel="1"/>
    <col min="7" max="7" width="6" style="318" customWidth="1"/>
    <col min="8" max="8" width="9" style="318" customWidth="1"/>
    <col min="9" max="11" width="15.33203125" style="318" customWidth="1"/>
    <col min="12" max="16384" width="12.6640625" style="318"/>
  </cols>
  <sheetData>
    <row r="2" spans="2:17" ht="21" customHeight="1">
      <c r="L2" s="398">
        <v>8</v>
      </c>
      <c r="M2" s="398">
        <v>10</v>
      </c>
      <c r="N2" s="398">
        <v>12</v>
      </c>
      <c r="O2" s="398">
        <v>14</v>
      </c>
      <c r="P2" s="398">
        <v>16</v>
      </c>
      <c r="Q2" s="398">
        <v>18</v>
      </c>
    </row>
    <row r="3" spans="2:17" ht="7" customHeight="1"/>
    <row r="4" spans="2:17" s="395" customFormat="1" ht="16">
      <c r="B4" s="393"/>
      <c r="C4" s="394"/>
      <c r="D4" s="396">
        <f>COLUMN() - COLUMN($H:$H)</f>
        <v>-4</v>
      </c>
      <c r="E4" s="396">
        <f>COLUMN() - COLUMN($H:$H)</f>
        <v>-3</v>
      </c>
      <c r="F4" s="396">
        <f>COLUMN() - COLUMN($H:$H)</f>
        <v>-2</v>
      </c>
      <c r="G4" s="393"/>
      <c r="H4" s="396" cm="1">
        <f t="array" ref="H4">COLUMN() - COLUMN($G:$G)</f>
        <v>1</v>
      </c>
      <c r="I4" s="396" cm="1">
        <f t="array" ref="I4">COLUMN() - COLUMN($G:$G)</f>
        <v>2</v>
      </c>
      <c r="J4" s="396" cm="1">
        <f t="array" ref="J4">COLUMN() - COLUMN($G:$G)</f>
        <v>3</v>
      </c>
      <c r="K4" s="396" cm="1">
        <f t="array" ref="K4">COLUMN() - COLUMN($G:$G)</f>
        <v>4</v>
      </c>
      <c r="L4" s="396" cm="1">
        <f t="array" ref="L4">COLUMN() - COLUMN($G:$G)</f>
        <v>5</v>
      </c>
      <c r="M4" s="396" cm="1">
        <f t="array" ref="M4">COLUMN() - COLUMN($G:$G)</f>
        <v>6</v>
      </c>
      <c r="N4" s="396" cm="1">
        <f t="array" ref="N4">COLUMN() - COLUMN($G:$G)</f>
        <v>7</v>
      </c>
      <c r="O4" s="396" cm="1">
        <f t="array" ref="O4">COLUMN() - COLUMN($G:$G)</f>
        <v>8</v>
      </c>
      <c r="P4" s="396" cm="1">
        <f t="array" ref="P4">COLUMN() - COLUMN($G:$G)</f>
        <v>9</v>
      </c>
      <c r="Q4" s="396" cm="1">
        <f t="array" ref="Q4">COLUMN() - COLUMN($G:$G)</f>
        <v>10</v>
      </c>
    </row>
    <row r="5" spans="2:17" ht="9" customHeight="1">
      <c r="B5" s="320"/>
      <c r="C5" s="313"/>
      <c r="D5" s="7"/>
      <c r="E5" s="7"/>
      <c r="F5" s="8"/>
      <c r="G5" s="320"/>
      <c r="H5" s="320"/>
      <c r="I5" s="313"/>
      <c r="J5" s="8"/>
      <c r="K5" s="8"/>
      <c r="L5" s="7"/>
      <c r="M5" s="7"/>
      <c r="N5" s="7"/>
      <c r="O5" s="7"/>
      <c r="P5" s="7"/>
      <c r="Q5" s="7"/>
    </row>
    <row r="6" spans="2:17" ht="23">
      <c r="B6" s="321"/>
      <c r="C6" s="314" t="s">
        <v>501</v>
      </c>
      <c r="D6" s="323" t="s">
        <v>502</v>
      </c>
      <c r="E6" s="323" t="s">
        <v>503</v>
      </c>
      <c r="F6" s="322" t="s">
        <v>15</v>
      </c>
      <c r="G6" s="320"/>
      <c r="H6" s="323" t="s">
        <v>22</v>
      </c>
      <c r="I6" s="323" t="s">
        <v>504</v>
      </c>
      <c r="J6" s="322" t="s">
        <v>5</v>
      </c>
      <c r="K6" s="323" t="s">
        <v>41</v>
      </c>
      <c r="L6" s="323" t="s">
        <v>505</v>
      </c>
      <c r="M6" s="323" t="s">
        <v>506</v>
      </c>
      <c r="N6" s="323" t="s">
        <v>507</v>
      </c>
      <c r="O6" s="323" t="s">
        <v>398</v>
      </c>
      <c r="P6" s="323" t="s">
        <v>3</v>
      </c>
      <c r="Q6" s="323" t="s">
        <v>508</v>
      </c>
    </row>
    <row r="7" spans="2:17" ht="23">
      <c r="B7" s="320">
        <v>1</v>
      </c>
      <c r="C7" s="315" t="s">
        <v>86</v>
      </c>
      <c r="D7" s="325">
        <f t="shared" ref="D7:D38" si="0">IFERROR( MATCH($I7, 台羅舒聲韻母清單, 0), "" )</f>
        <v>28</v>
      </c>
      <c r="E7" s="325" t="str">
        <f t="shared" ref="E7:E38" si="1">IFERROR( MATCH($I7, 台羅入聲韻母清單, 0), "")</f>
        <v/>
      </c>
      <c r="F7" s="326" t="str">
        <f t="shared" ref="F7:F38" si="2">IF(D7&lt;&gt;"", "舒聲", "入聲")</f>
        <v>舒聲</v>
      </c>
      <c r="G7" s="320"/>
      <c r="H7" s="399">
        <v>1</v>
      </c>
      <c r="I7" s="324" t="s">
        <v>86</v>
      </c>
      <c r="J7" s="326" t="str" cm="1">
        <f t="array" ref="J7">IF(D7&lt;&gt;"", INDEX(十五音韻母清單, D7, 1), INDEX(十五音韻母清單, E7, 1))</f>
        <v>膠</v>
      </c>
      <c r="K7" s="326">
        <f t="shared" ref="K7:K38" si="3">IF(D7&lt;&gt;"", D7, E7)</f>
        <v>28</v>
      </c>
      <c r="L7" s="397" t="str" cm="1">
        <f t="array" ref="L7" xml:space="preserve"> IFERROR( IF($D7&lt;&gt;"", INDEX(十五音韻母資料表, $K7, L$2), INDEX(十五音韻母資料表, $K7, L$2+1)), "")</f>
        <v>a</v>
      </c>
      <c r="M7" s="397" t="str" cm="1">
        <f t="array" ref="M7" xml:space="preserve"> IFERROR( IF($D7&lt;&gt;"", INDEX(十五音韻母資料表, $K7, M$2), INDEX(十五音韻母資料表, $K7, M$2+1)), "")</f>
        <v>a</v>
      </c>
      <c r="N7" s="397" t="str" cm="1">
        <f t="array" ref="N7" xml:space="preserve"> IFERROR( IF($D7&lt;&gt;"", INDEX(十五音韻母資料表, $K7, N$2), INDEX(十五音韻母資料表, $K7, N$2+1)), "")</f>
        <v>a</v>
      </c>
      <c r="O7" s="397" t="str" cm="1">
        <f t="array" ref="O7" xml:space="preserve"> IFERROR( IF($D7&lt;&gt;"", INDEX(十五音韻母資料表, $K7, O$2), INDEX(十五音韻母資料表, $K7, O$2+1)), "")</f>
        <v>a</v>
      </c>
      <c r="P7" s="397" t="str" cm="1">
        <f t="array" ref="P7" xml:space="preserve"> IFERROR( IF($D7&lt;&gt;"", INDEX(十五音韻母資料表, $K7, P$2), INDEX(十五音韻母資料表, $K7, P$2+1)), "")</f>
        <v>a</v>
      </c>
      <c r="Q7" s="397" t="str" cm="1">
        <f t="array" ref="Q7" xml:space="preserve"> IFERROR( IF($D7&lt;&gt;"", INDEX(十五音韻母資料表, $K7, Q$2), INDEX(十五音韻母資料表, $K7, Q$2+1)), "")</f>
        <v>ㄚ</v>
      </c>
    </row>
    <row r="8" spans="2:17" ht="23">
      <c r="B8" s="320">
        <v>2</v>
      </c>
      <c r="C8" s="315" t="s">
        <v>509</v>
      </c>
      <c r="D8" s="325" t="str">
        <f t="shared" si="0"/>
        <v/>
      </c>
      <c r="E8" s="325">
        <f t="shared" si="1"/>
        <v>28</v>
      </c>
      <c r="F8" s="326" t="str">
        <f t="shared" si="2"/>
        <v>入聲</v>
      </c>
      <c r="G8" s="320"/>
      <c r="H8" s="399">
        <v>2</v>
      </c>
      <c r="I8" s="324" t="s">
        <v>509</v>
      </c>
      <c r="J8" s="326" t="str" cm="1">
        <f t="array" ref="J8">IF(D8&lt;&gt;"", INDEX(十五音韻母清單, D8, 1), INDEX(十五音韻母清單, E8, 1))</f>
        <v>膠</v>
      </c>
      <c r="K8" s="326">
        <f t="shared" si="3"/>
        <v>28</v>
      </c>
      <c r="L8" s="397" t="str" cm="1">
        <f t="array" ref="L8" xml:space="preserve"> IFERROR( IF($D8&lt;&gt;"", INDEX(十五音韻母資料表, $K8, L$2), INDEX(十五音韻母資料表, $K8, L$2+1)), "")</f>
        <v>a?</v>
      </c>
      <c r="M8" s="397" t="str" cm="1">
        <f t="array" ref="M8" xml:space="preserve"> IFERROR( IF($D8&lt;&gt;"", INDEX(十五音韻母資料表, $K8, M$2), INDEX(十五音韻母資料表, $K8, M$2+1)), "")</f>
        <v>ăh</v>
      </c>
      <c r="N8" s="397" t="str" cm="1">
        <f t="array" ref="N8" xml:space="preserve"> IFERROR( IF($D8&lt;&gt;"", INDEX(十五音韻母資料表, $K8, N$2), INDEX(十五音韻母資料表, $K8, N$2+1)), "")</f>
        <v>ah</v>
      </c>
      <c r="O8" s="397" t="str" cm="1">
        <f t="array" ref="O8" xml:space="preserve"> IFERROR( IF($D8&lt;&gt;"", INDEX(十五音韻母資料表, $K8, O$2), INDEX(十五音韻母資料表, $K8, O$2+1)), "")</f>
        <v>ah</v>
      </c>
      <c r="P8" s="397" t="str" cm="1">
        <f t="array" ref="P8" xml:space="preserve"> IFERROR( IF($D8&lt;&gt;"", INDEX(十五音韻母資料表, $K8, P$2), INDEX(十五音韻母資料表, $K8, P$2+1)), "")</f>
        <v>ah</v>
      </c>
      <c r="Q8" s="397" t="str" cm="1">
        <f t="array" ref="Q8" xml:space="preserve"> IFERROR( IF($D8&lt;&gt;"", INDEX(十五音韻母資料表, $K8, Q$2), INDEX(十五音韻母資料表, $K8, Q$2+1)), "")</f>
        <v>ㄚㆷ</v>
      </c>
    </row>
    <row r="9" spans="2:17" ht="23">
      <c r="B9" s="320">
        <v>3</v>
      </c>
      <c r="C9" s="315" t="s">
        <v>143</v>
      </c>
      <c r="D9" s="325">
        <f t="shared" si="0"/>
        <v>16</v>
      </c>
      <c r="E9" s="325" t="str">
        <f t="shared" si="1"/>
        <v/>
      </c>
      <c r="F9" s="326" t="str">
        <f t="shared" si="2"/>
        <v>舒聲</v>
      </c>
      <c r="G9" s="320"/>
      <c r="H9" s="399">
        <v>3</v>
      </c>
      <c r="I9" s="324" t="s">
        <v>143</v>
      </c>
      <c r="J9" s="326" t="str" cm="1">
        <f t="array" ref="J9">IF(D9&lt;&gt;"", INDEX(十五音韻母清單, D9, 1), INDEX(十五音韻母清單, E9, 1))</f>
        <v>皆</v>
      </c>
      <c r="K9" s="326">
        <f t="shared" si="3"/>
        <v>16</v>
      </c>
      <c r="L9" s="397" t="str" cm="1">
        <f t="array" ref="L9" xml:space="preserve"> IFERROR( IF($D9&lt;&gt;"", INDEX(十五音韻母資料表, $K9, L$2), INDEX(十五音韻母資料表, $K9, L$2+1)), "")</f>
        <v>ai</v>
      </c>
      <c r="M9" s="397" t="str" cm="1">
        <f t="array" ref="M9" xml:space="preserve"> IFERROR( IF($D9&lt;&gt;"", INDEX(十五音韻母資料表, $K9, M$2), INDEX(十五音韻母資料表, $K9, M$2+1)), "")</f>
        <v>ae</v>
      </c>
      <c r="N9" s="397" t="str" cm="1">
        <f t="array" ref="N9" xml:space="preserve"> IFERROR( IF($D9&lt;&gt;"", INDEX(十五音韻母資料表, $K9, N$2), INDEX(十五音韻母資料表, $K9, N$2+1)), "")</f>
        <v>ai</v>
      </c>
      <c r="O9" s="397" t="str" cm="1">
        <f t="array" ref="O9" xml:space="preserve"> IFERROR( IF($D9&lt;&gt;"", INDEX(十五音韻母資料表, $K9, O$2), INDEX(十五音韻母資料表, $K9, O$2+1)), "")</f>
        <v>ai</v>
      </c>
      <c r="P9" s="397" t="str" cm="1">
        <f t="array" ref="P9" xml:space="preserve"> IFERROR( IF($D9&lt;&gt;"", INDEX(十五音韻母資料表, $K9, P$2), INDEX(十五音韻母資料表, $K9, P$2+1)), "")</f>
        <v>ai</v>
      </c>
      <c r="Q9" s="397" t="str" cm="1">
        <f t="array" ref="Q9" xml:space="preserve"> IFERROR( IF($D9&lt;&gt;"", INDEX(十五音韻母資料表, $K9, Q$2), INDEX(十五音韻母資料表, $K9, Q$2+1)), "")</f>
        <v>ㄞ</v>
      </c>
    </row>
    <row r="10" spans="2:17" ht="23">
      <c r="B10" s="320">
        <v>4</v>
      </c>
      <c r="C10" s="315" t="s">
        <v>111</v>
      </c>
      <c r="D10" s="325">
        <f t="shared" si="0"/>
        <v>40</v>
      </c>
      <c r="E10" s="325" t="str">
        <f t="shared" si="1"/>
        <v/>
      </c>
      <c r="F10" s="326" t="str">
        <f t="shared" si="2"/>
        <v>舒聲</v>
      </c>
      <c r="G10" s="320"/>
      <c r="H10" s="399">
        <v>4</v>
      </c>
      <c r="I10" s="324" t="s">
        <v>111</v>
      </c>
      <c r="J10" s="326" t="str" cm="1">
        <f t="array" ref="J10">IF(D10&lt;&gt;"", INDEX(十五音韻母清單, D10, 1), INDEX(十五音韻母清單, E10, 1))</f>
        <v>閒</v>
      </c>
      <c r="K10" s="326">
        <f t="shared" si="3"/>
        <v>40</v>
      </c>
      <c r="L10" s="397" t="str" cm="1">
        <f t="array" ref="L10" xml:space="preserve"> IFERROR( IF($D10&lt;&gt;"", INDEX(十五音韻母資料表, $K10, L$2), INDEX(十五音韻母資料表, $K10, L$2+1)), "")</f>
        <v>ãĩ</v>
      </c>
      <c r="M10" s="397" t="str" cm="1">
        <f t="array" ref="M10" xml:space="preserve"> IFERROR( IF($D10&lt;&gt;"", INDEX(十五音韻母資料表, $K10, M$2), INDEX(十五音韻母資料表, $K10, M$2+1)), "")</f>
        <v>aeⁿᶢ</v>
      </c>
      <c r="N10" s="397" t="str" cm="1">
        <f t="array" ref="N10" xml:space="preserve"> IFERROR( IF($D10&lt;&gt;"", INDEX(十五音韻母資料表, $K10, N$2), INDEX(十五音韻母資料表, $K10, N$2+1)), "")</f>
        <v>aiⁿ</v>
      </c>
      <c r="O10" s="397" t="str" cm="1">
        <f t="array" ref="O10" xml:space="preserve"> IFERROR( IF($D10&lt;&gt;"", INDEX(十五音韻母資料表, $K10, O$2), INDEX(十五音韻母資料表, $K10, O$2+1)), "")</f>
        <v>ainn</v>
      </c>
      <c r="P10" s="397" t="str" cm="1">
        <f t="array" ref="P10" xml:space="preserve"> IFERROR( IF($D10&lt;&gt;"", INDEX(十五音韻母資料表, $K10, P$2), INDEX(十五音韻母資料表, $K10, P$2+1)), "")</f>
        <v>nai</v>
      </c>
      <c r="Q10" s="397" t="str" cm="1">
        <f t="array" ref="Q10" xml:space="preserve"> IFERROR( IF($D10&lt;&gt;"", INDEX(十五音韻母資料表, $K10, Q$2), INDEX(十五音韻母資料表, $K10, Q$2+1)), "")</f>
        <v>ㆮ</v>
      </c>
    </row>
    <row r="11" spans="2:17" ht="23">
      <c r="B11" s="320">
        <v>5</v>
      </c>
      <c r="C11" s="315" t="s">
        <v>52</v>
      </c>
      <c r="D11" s="325" t="str">
        <f t="shared" si="0"/>
        <v/>
      </c>
      <c r="E11" s="325">
        <f t="shared" si="1"/>
        <v>21</v>
      </c>
      <c r="F11" s="326" t="str">
        <f t="shared" si="2"/>
        <v>入聲</v>
      </c>
      <c r="G11" s="320"/>
      <c r="H11" s="399">
        <v>5</v>
      </c>
      <c r="I11" s="324" t="s">
        <v>52</v>
      </c>
      <c r="J11" s="326" t="str" cm="1">
        <f t="array" ref="J11">IF(D11&lt;&gt;"", INDEX(十五音韻母清單, D11, 1), INDEX(十五音韻母清單, E11, 1))</f>
        <v>江</v>
      </c>
      <c r="K11" s="326">
        <f t="shared" si="3"/>
        <v>21</v>
      </c>
      <c r="L11" s="397" t="str" cm="1">
        <f t="array" ref="L11" xml:space="preserve"> IFERROR( IF($D11&lt;&gt;"", INDEX(十五音韻母資料表, $K11, L$2), INDEX(十五音韻母資料表, $K11, L$2+1)), "")</f>
        <v>ak̚</v>
      </c>
      <c r="M11" s="397" t="str" cm="1">
        <f t="array" ref="M11" xml:space="preserve"> IFERROR( IF($D11&lt;&gt;"", INDEX(十五音韻母資料表, $K11, M$2), INDEX(十五音韻母資料表, $K11, M$2+1)), "")</f>
        <v>ak</v>
      </c>
      <c r="N11" s="397" t="str" cm="1">
        <f t="array" ref="N11" xml:space="preserve"> IFERROR( IF($D11&lt;&gt;"", INDEX(十五音韻母資料表, $K11, N$2), INDEX(十五音韻母資料表, $K11, N$2+1)), "")</f>
        <v>ak</v>
      </c>
      <c r="O11" s="397" t="str" cm="1">
        <f t="array" ref="O11" xml:space="preserve"> IFERROR( IF($D11&lt;&gt;"", INDEX(十五音韻母資料表, $K11, O$2), INDEX(十五音韻母資料表, $K11, O$2+1)), "")</f>
        <v>ak</v>
      </c>
      <c r="P11" s="397" t="str" cm="1">
        <f t="array" ref="P11" xml:space="preserve"> IFERROR( IF($D11&lt;&gt;"", INDEX(十五音韻母資料表, $K11, P$2), INDEX(十五音韻母資料表, $K11, P$2+1)), "")</f>
        <v>ak</v>
      </c>
      <c r="Q11" s="397" t="str" cm="1">
        <f t="array" ref="Q11" xml:space="preserve"> IFERROR( IF($D11&lt;&gt;"", INDEX(十五音韻母資料表, $K11, Q$2), INDEX(十五音韻母資料表, $K11, Q$2+1)), "")</f>
        <v>ㄚㆻ</v>
      </c>
    </row>
    <row r="12" spans="2:17" ht="23">
      <c r="B12" s="320">
        <v>6</v>
      </c>
      <c r="C12" s="315" t="s">
        <v>150</v>
      </c>
      <c r="D12" s="325">
        <f t="shared" si="0"/>
        <v>19</v>
      </c>
      <c r="E12" s="325" t="str">
        <f t="shared" si="1"/>
        <v/>
      </c>
      <c r="F12" s="326" t="str">
        <f t="shared" si="2"/>
        <v>舒聲</v>
      </c>
      <c r="G12" s="320"/>
      <c r="H12" s="399">
        <v>6</v>
      </c>
      <c r="I12" s="324" t="s">
        <v>150</v>
      </c>
      <c r="J12" s="326" t="str" cm="1">
        <f t="array" ref="J12">IF(D12&lt;&gt;"", INDEX(十五音韻母清單, D12, 1), INDEX(十五音韻母清單, E12, 1))</f>
        <v>甘</v>
      </c>
      <c r="K12" s="326">
        <f t="shared" si="3"/>
        <v>19</v>
      </c>
      <c r="L12" s="397" t="str" cm="1">
        <f t="array" ref="L12" xml:space="preserve"> IFERROR( IF($D12&lt;&gt;"", INDEX(十五音韻母資料表, $K12, L$2), INDEX(十五音韻母資料表, $K12, L$2+1)), "")</f>
        <v>am</v>
      </c>
      <c r="M12" s="397" t="str" cm="1">
        <f t="array" ref="M12" xml:space="preserve"> IFERROR( IF($D12&lt;&gt;"", INDEX(十五音韻母資料表, $K12, M$2), INDEX(十五音韻母資料表, $K12, M$2+1)), "")</f>
        <v>am</v>
      </c>
      <c r="N12" s="397" t="str" cm="1">
        <f t="array" ref="N12" xml:space="preserve"> IFERROR( IF($D12&lt;&gt;"", INDEX(十五音韻母資料表, $K12, N$2), INDEX(十五音韻母資料表, $K12, N$2+1)), "")</f>
        <v>am</v>
      </c>
      <c r="O12" s="397" t="str" cm="1">
        <f t="array" ref="O12" xml:space="preserve"> IFERROR( IF($D12&lt;&gt;"", INDEX(十五音韻母資料表, $K12, O$2), INDEX(十五音韻母資料表, $K12, O$2+1)), "")</f>
        <v>am</v>
      </c>
      <c r="P12" s="397" t="str" cm="1">
        <f t="array" ref="P12" xml:space="preserve"> IFERROR( IF($D12&lt;&gt;"", INDEX(十五音韻母資料表, $K12, P$2), INDEX(十五音韻母資料表, $K12, P$2+1)), "")</f>
        <v>am</v>
      </c>
      <c r="Q12" s="397" t="str" cm="1">
        <f t="array" ref="Q12" xml:space="preserve"> IFERROR( IF($D12&lt;&gt;"", INDEX(十五音韻母資料表, $K12, Q$2), INDEX(十五音韻母資料表, $K12, Q$2+1)), "")</f>
        <v>ㆰ</v>
      </c>
    </row>
    <row r="13" spans="2:17" ht="23">
      <c r="B13" s="320">
        <v>7</v>
      </c>
      <c r="C13" s="315" t="s">
        <v>153</v>
      </c>
      <c r="D13" s="325">
        <f t="shared" si="0"/>
        <v>6</v>
      </c>
      <c r="E13" s="325" t="str">
        <f t="shared" si="1"/>
        <v/>
      </c>
      <c r="F13" s="326" t="str">
        <f t="shared" si="2"/>
        <v>舒聲</v>
      </c>
      <c r="G13" s="320"/>
      <c r="H13" s="399">
        <v>7</v>
      </c>
      <c r="I13" s="324" t="s">
        <v>153</v>
      </c>
      <c r="J13" s="326" t="str" cm="1">
        <f t="array" ref="J13">IF(D13&lt;&gt;"", INDEX(十五音韻母清單, D13, 1), INDEX(十五音韻母清單, E13, 1))</f>
        <v>干</v>
      </c>
      <c r="K13" s="326">
        <f t="shared" si="3"/>
        <v>6</v>
      </c>
      <c r="L13" s="397" t="str" cm="1">
        <f t="array" ref="L13" xml:space="preserve"> IFERROR( IF($D13&lt;&gt;"", INDEX(十五音韻母資料表, $K13, L$2), INDEX(十五音韻母資料表, $K13, L$2+1)), "")</f>
        <v>an</v>
      </c>
      <c r="M13" s="397" t="str" cm="1">
        <f t="array" ref="M13" xml:space="preserve"> IFERROR( IF($D13&lt;&gt;"", INDEX(十五音韻母資料表, $K13, M$2), INDEX(十五音韻母資料表, $K13, M$2+1)), "")</f>
        <v>an</v>
      </c>
      <c r="N13" s="397" t="str" cm="1">
        <f t="array" ref="N13" xml:space="preserve"> IFERROR( IF($D13&lt;&gt;"", INDEX(十五音韻母資料表, $K13, N$2), INDEX(十五音韻母資料表, $K13, N$2+1)), "")</f>
        <v>an</v>
      </c>
      <c r="O13" s="397" t="str" cm="1">
        <f t="array" ref="O13" xml:space="preserve"> IFERROR( IF($D13&lt;&gt;"", INDEX(十五音韻母資料表, $K13, O$2), INDEX(十五音韻母資料表, $K13, O$2+1)), "")</f>
        <v>an</v>
      </c>
      <c r="P13" s="397" t="str" cm="1">
        <f t="array" ref="P13" xml:space="preserve"> IFERROR( IF($D13&lt;&gt;"", INDEX(十五音韻母資料表, $K13, P$2), INDEX(十五音韻母資料表, $K13, P$2+1)), "")</f>
        <v>an</v>
      </c>
      <c r="Q13" s="397" t="str" cm="1">
        <f t="array" ref="Q13" xml:space="preserve"> IFERROR( IF($D13&lt;&gt;"", INDEX(十五音韻母資料表, $K13, Q$2), INDEX(十五音韻母資料表, $K13, Q$2+1)), "")</f>
        <v>ㄢ</v>
      </c>
    </row>
    <row r="14" spans="2:17" ht="23">
      <c r="B14" s="320">
        <v>8</v>
      </c>
      <c r="C14" s="315" t="s">
        <v>157</v>
      </c>
      <c r="D14" s="325">
        <f t="shared" si="0"/>
        <v>21</v>
      </c>
      <c r="E14" s="325" t="str">
        <f t="shared" si="1"/>
        <v/>
      </c>
      <c r="F14" s="326" t="str">
        <f t="shared" si="2"/>
        <v>舒聲</v>
      </c>
      <c r="G14" s="320"/>
      <c r="H14" s="399">
        <v>8</v>
      </c>
      <c r="I14" s="324" t="s">
        <v>157</v>
      </c>
      <c r="J14" s="326" t="str" cm="1">
        <f t="array" ref="J14">IF(D14&lt;&gt;"", INDEX(十五音韻母清單, D14, 1), INDEX(十五音韻母清單, E14, 1))</f>
        <v>江</v>
      </c>
      <c r="K14" s="326">
        <f t="shared" si="3"/>
        <v>21</v>
      </c>
      <c r="L14" s="397" t="str" cm="1">
        <f t="array" ref="L14" xml:space="preserve"> IFERROR( IF($D14&lt;&gt;"", INDEX(十五音韻母資料表, $K14, L$2), INDEX(十五音韻母資料表, $K14, L$2+1)), "")</f>
        <v>aŋ</v>
      </c>
      <c r="M14" s="397" t="str" cm="1">
        <f t="array" ref="M14" xml:space="preserve"> IFERROR( IF($D14&lt;&gt;"", INDEX(十五音韻母資料表, $K14, M$2), INDEX(十五音韻母資料表, $K14, M$2+1)), "")</f>
        <v>ang</v>
      </c>
      <c r="N14" s="397" t="str" cm="1">
        <f t="array" ref="N14" xml:space="preserve"> IFERROR( IF($D14&lt;&gt;"", INDEX(十五音韻母資料表, $K14, N$2), INDEX(十五音韻母資料表, $K14, N$2+1)), "")</f>
        <v>ang</v>
      </c>
      <c r="O14" s="397" t="str" cm="1">
        <f t="array" ref="O14" xml:space="preserve"> IFERROR( IF($D14&lt;&gt;"", INDEX(十五音韻母資料表, $K14, O$2), INDEX(十五音韻母資料表, $K14, O$2+1)), "")</f>
        <v>ang</v>
      </c>
      <c r="P14" s="397" t="str" cm="1">
        <f t="array" ref="P14" xml:space="preserve"> IFERROR( IF($D14&lt;&gt;"", INDEX(十五音韻母資料表, $K14, P$2), INDEX(十五音韻母資料表, $K14, P$2+1)), "")</f>
        <v>ang</v>
      </c>
      <c r="Q14" s="397" t="str" cm="1">
        <f t="array" ref="Q14" xml:space="preserve"> IFERROR( IF($D14&lt;&gt;"", INDEX(十五音韻母資料表, $K14, Q$2), INDEX(十五音韻母資料表, $K14, Q$2+1)), "")</f>
        <v>ㄤ</v>
      </c>
    </row>
    <row r="15" spans="2:17" ht="23">
      <c r="B15" s="320">
        <v>9</v>
      </c>
      <c r="C15" s="315" t="s">
        <v>510</v>
      </c>
      <c r="D15" s="325">
        <f t="shared" si="0"/>
        <v>26</v>
      </c>
      <c r="E15" s="325" t="str">
        <f t="shared" si="1"/>
        <v/>
      </c>
      <c r="F15" s="326" t="str">
        <f t="shared" si="2"/>
        <v>舒聲</v>
      </c>
      <c r="G15" s="320"/>
      <c r="H15" s="399">
        <v>9</v>
      </c>
      <c r="I15" s="324" t="s">
        <v>510</v>
      </c>
      <c r="J15" s="326" t="str" cm="1">
        <f t="array" ref="J15">IF(D15&lt;&gt;"", INDEX(十五音韻母清單, D15, 1), INDEX(十五音韻母清單, E15, 1))</f>
        <v>監</v>
      </c>
      <c r="K15" s="326">
        <f t="shared" si="3"/>
        <v>26</v>
      </c>
      <c r="L15" s="397" t="str" cm="1">
        <f t="array" ref="L15" xml:space="preserve"> IFERROR( IF($D15&lt;&gt;"", INDEX(十五音韻母資料表, $K15, L$2), INDEX(十五音韻母資料表, $K15, L$2+1)), "")</f>
        <v>ã</v>
      </c>
      <c r="M15" s="397" t="str" cm="1">
        <f t="array" ref="M15" xml:space="preserve"> IFERROR( IF($D15&lt;&gt;"", INDEX(十五音韻母資料表, $K15, M$2), INDEX(十五音韻母資料表, $K15, M$2+1)), "")</f>
        <v>ⁿa</v>
      </c>
      <c r="N15" s="397" t="str" cm="1">
        <f t="array" ref="N15" xml:space="preserve"> IFERROR( IF($D15&lt;&gt;"", INDEX(十五音韻母資料表, $K15, N$2), INDEX(十五音韻母資料表, $K15, N$2+1)), "")</f>
        <v>aⁿ</v>
      </c>
      <c r="O15" s="397" t="str" cm="1">
        <f t="array" ref="O15" xml:space="preserve"> IFERROR( IF($D15&lt;&gt;"", INDEX(十五音韻母資料表, $K15, O$2), INDEX(十五音韻母資料表, $K15, O$2+1)), "")</f>
        <v>ann</v>
      </c>
      <c r="P15" s="397" t="str" cm="1">
        <f t="array" ref="P15" xml:space="preserve"> IFERROR( IF($D15&lt;&gt;"", INDEX(十五音韻母資料表, $K15, P$2), INDEX(十五音韻母資料表, $K15, P$2+1)), "")</f>
        <v>na</v>
      </c>
      <c r="Q15" s="397" t="str" cm="1">
        <f t="array" ref="Q15" xml:space="preserve"> IFERROR( IF($D15&lt;&gt;"", INDEX(十五音韻母資料表, $K15, Q$2), INDEX(十五音韻母資料表, $K15, Q$2+1)), "")</f>
        <v>ㆩ</v>
      </c>
    </row>
    <row r="16" spans="2:17" ht="23">
      <c r="B16" s="320">
        <v>10</v>
      </c>
      <c r="C16" s="315" t="s">
        <v>511</v>
      </c>
      <c r="D16" s="325" t="str">
        <f t="shared" si="0"/>
        <v/>
      </c>
      <c r="E16" s="325">
        <f t="shared" si="1"/>
        <v>26</v>
      </c>
      <c r="F16" s="326" t="str">
        <f t="shared" si="2"/>
        <v>入聲</v>
      </c>
      <c r="G16" s="320"/>
      <c r="H16" s="399">
        <v>10</v>
      </c>
      <c r="I16" s="324" t="s">
        <v>511</v>
      </c>
      <c r="J16" s="326" t="str" cm="1">
        <f t="array" ref="J16">IF(D16&lt;&gt;"", INDEX(十五音韻母清單, D16, 1), INDEX(十五音韻母清單, E16, 1))</f>
        <v>監</v>
      </c>
      <c r="K16" s="326">
        <f t="shared" si="3"/>
        <v>26</v>
      </c>
      <c r="L16" s="397" t="str" cm="1">
        <f t="array" ref="L16" xml:space="preserve"> IFERROR( IF($D16&lt;&gt;"", INDEX(十五音韻母資料表, $K16, L$2), INDEX(十五音韻母資料表, $K16, L$2+1)), "")</f>
        <v>ã?</v>
      </c>
      <c r="M16" s="397" t="str" cm="1">
        <f t="array" ref="M16" xml:space="preserve"> IFERROR( IF($D16&lt;&gt;"", INDEX(十五音韻母資料表, $K16, M$2), INDEX(十五音韻母資料表, $K16, M$2+1)), "")</f>
        <v>ⁿăh</v>
      </c>
      <c r="N16" s="397" t="str" cm="1">
        <f t="array" ref="N16" xml:space="preserve"> IFERROR( IF($D16&lt;&gt;"", INDEX(十五音韻母資料表, $K16, N$2), INDEX(十五音韻母資料表, $K16, N$2+1)), "")</f>
        <v>aⁿh</v>
      </c>
      <c r="O16" s="397" t="str" cm="1">
        <f t="array" ref="O16" xml:space="preserve"> IFERROR( IF($D16&lt;&gt;"", INDEX(十五音韻母資料表, $K16, O$2), INDEX(十五音韻母資料表, $K16, O$2+1)), "")</f>
        <v>annh</v>
      </c>
      <c r="P16" s="397" t="str" cm="1">
        <f t="array" ref="P16" xml:space="preserve"> IFERROR( IF($D16&lt;&gt;"", INDEX(十五音韻母資料表, $K16, P$2), INDEX(十五音韻母資料表, $K16, P$2+1)), "")</f>
        <v>nah</v>
      </c>
      <c r="Q16" s="397" t="str" cm="1">
        <f t="array" ref="Q16" xml:space="preserve"> IFERROR( IF($D16&lt;&gt;"", INDEX(十五音韻母資料表, $K16, Q$2), INDEX(十五音韻母資料表, $K16, Q$2+1)), "")</f>
        <v>ㆩㆷ</v>
      </c>
    </row>
    <row r="17" spans="2:17" ht="23">
      <c r="B17" s="320">
        <v>11</v>
      </c>
      <c r="C17" s="315" t="s">
        <v>307</v>
      </c>
      <c r="D17" s="325" t="str">
        <f t="shared" si="0"/>
        <v/>
      </c>
      <c r="E17" s="325">
        <f t="shared" si="1"/>
        <v>19</v>
      </c>
      <c r="F17" s="326" t="str">
        <f t="shared" si="2"/>
        <v>入聲</v>
      </c>
      <c r="G17" s="320"/>
      <c r="H17" s="399">
        <v>11</v>
      </c>
      <c r="I17" s="324" t="s">
        <v>307</v>
      </c>
      <c r="J17" s="326" t="str" cm="1">
        <f t="array" ref="J17">IF(D17&lt;&gt;"", INDEX(十五音韻母清單, D17, 1), INDEX(十五音韻母清單, E17, 1))</f>
        <v>甘</v>
      </c>
      <c r="K17" s="326">
        <f t="shared" si="3"/>
        <v>19</v>
      </c>
      <c r="L17" s="397" t="str" cm="1">
        <f t="array" ref="L17" xml:space="preserve"> IFERROR( IF($D17&lt;&gt;"", INDEX(十五音韻母資料表, $K17, L$2), INDEX(十五音韻母資料表, $K17, L$2+1)), "")</f>
        <v>ap̚</v>
      </c>
      <c r="M17" s="397" t="str" cm="1">
        <f t="array" ref="M17" xml:space="preserve"> IFERROR( IF($D17&lt;&gt;"", INDEX(十五音韻母資料表, $K17, M$2), INDEX(十五音韻母資料表, $K17, M$2+1)), "")</f>
        <v>ap</v>
      </c>
      <c r="N17" s="397" t="str" cm="1">
        <f t="array" ref="N17" xml:space="preserve"> IFERROR( IF($D17&lt;&gt;"", INDEX(十五音韻母資料表, $K17, N$2), INDEX(十五音韻母資料表, $K17, N$2+1)), "")</f>
        <v>ap</v>
      </c>
      <c r="O17" s="397" t="str" cm="1">
        <f t="array" ref="O17" xml:space="preserve"> IFERROR( IF($D17&lt;&gt;"", INDEX(十五音韻母資料表, $K17, O$2), INDEX(十五音韻母資料表, $K17, O$2+1)), "")</f>
        <v>ap</v>
      </c>
      <c r="P17" s="397" t="str" cm="1">
        <f t="array" ref="P17" xml:space="preserve"> IFERROR( IF($D17&lt;&gt;"", INDEX(十五音韻母資料表, $K17, P$2), INDEX(十五音韻母資料表, $K17, P$2+1)), "")</f>
        <v>ap</v>
      </c>
      <c r="Q17" s="397" t="str" cm="1">
        <f t="array" ref="Q17" xml:space="preserve"> IFERROR( IF($D17&lt;&gt;"", INDEX(十五音韻母資料表, $K17, Q$2), INDEX(十五音韻母資料表, $K17, Q$2+1)), "")</f>
        <v>ㄚㆴ</v>
      </c>
    </row>
    <row r="18" spans="2:17" ht="23">
      <c r="B18" s="320">
        <v>12</v>
      </c>
      <c r="C18" s="315" t="s">
        <v>512</v>
      </c>
      <c r="D18" s="325" t="str">
        <f t="shared" si="0"/>
        <v/>
      </c>
      <c r="E18" s="325">
        <f t="shared" si="1"/>
        <v>6</v>
      </c>
      <c r="F18" s="326" t="str">
        <f t="shared" si="2"/>
        <v>入聲</v>
      </c>
      <c r="G18" s="320"/>
      <c r="H18" s="399">
        <v>12</v>
      </c>
      <c r="I18" s="324" t="s">
        <v>512</v>
      </c>
      <c r="J18" s="326" t="str" cm="1">
        <f t="array" ref="J18">IF(D18&lt;&gt;"", INDEX(十五音韻母清單, D18, 1), INDEX(十五音韻母清單, E18, 1))</f>
        <v>干</v>
      </c>
      <c r="K18" s="326">
        <f t="shared" si="3"/>
        <v>6</v>
      </c>
      <c r="L18" s="397" t="str" cm="1">
        <f t="array" ref="L18" xml:space="preserve"> IFERROR( IF($D18&lt;&gt;"", INDEX(十五音韻母資料表, $K18, L$2), INDEX(十五音韻母資料表, $K18, L$2+1)), "")</f>
        <v>at̚</v>
      </c>
      <c r="M18" s="397" t="str" cm="1">
        <f t="array" ref="M18" xml:space="preserve"> IFERROR( IF($D18&lt;&gt;"", INDEX(十五音韻母資料表, $K18, M$2), INDEX(十五音韻母資料表, $K18, M$2+1)), "")</f>
        <v>at</v>
      </c>
      <c r="N18" s="397" t="str" cm="1">
        <f t="array" ref="N18" xml:space="preserve"> IFERROR( IF($D18&lt;&gt;"", INDEX(十五音韻母資料表, $K18, N$2), INDEX(十五音韻母資料表, $K18, N$2+1)), "")</f>
        <v>at</v>
      </c>
      <c r="O18" s="397" t="str" cm="1">
        <f t="array" ref="O18" xml:space="preserve"> IFERROR( IF($D18&lt;&gt;"", INDEX(十五音韻母資料表, $K18, O$2), INDEX(十五音韻母資料表, $K18, O$2+1)), "")</f>
        <v>at</v>
      </c>
      <c r="P18" s="397" t="str" cm="1">
        <f t="array" ref="P18" xml:space="preserve"> IFERROR( IF($D18&lt;&gt;"", INDEX(十五音韻母資料表, $K18, P$2), INDEX(十五音韻母資料表, $K18, P$2+1)), "")</f>
        <v>at</v>
      </c>
      <c r="Q18" s="397" t="str" cm="1">
        <f t="array" ref="Q18" xml:space="preserve"> IFERROR( IF($D18&lt;&gt;"", INDEX(十五音韻母資料表, $K18, Q$2), INDEX(十五音韻母資料表, $K18, Q$2+1)), "")</f>
        <v>ㄚㆵ</v>
      </c>
    </row>
    <row r="19" spans="2:17" ht="23">
      <c r="B19" s="320">
        <v>13</v>
      </c>
      <c r="C19" s="315" t="s">
        <v>513</v>
      </c>
      <c r="D19" s="325">
        <f t="shared" si="0"/>
        <v>23</v>
      </c>
      <c r="E19" s="325" t="str">
        <f t="shared" si="1"/>
        <v/>
      </c>
      <c r="F19" s="326" t="str">
        <f t="shared" si="2"/>
        <v>舒聲</v>
      </c>
      <c r="G19" s="320"/>
      <c r="H19" s="399">
        <v>13</v>
      </c>
      <c r="I19" s="324" t="s">
        <v>513</v>
      </c>
      <c r="J19" s="326" t="str" cm="1">
        <f t="array" ref="J19">IF(D19&lt;&gt;"", INDEX(十五音韻母清單, D19, 1), INDEX(十五音韻母清單, E19, 1))</f>
        <v>交</v>
      </c>
      <c r="K19" s="326">
        <f t="shared" si="3"/>
        <v>23</v>
      </c>
      <c r="L19" s="397" t="str" cm="1">
        <f t="array" ref="L19" xml:space="preserve"> IFERROR( IF($D19&lt;&gt;"", INDEX(十五音韻母資料表, $K19, L$2), INDEX(十五音韻母資料表, $K19, L$2+1)), "")</f>
        <v>au</v>
      </c>
      <c r="M19" s="397" t="str" cm="1">
        <f t="array" ref="M19" xml:space="preserve"> IFERROR( IF($D19&lt;&gt;"", INDEX(十五音韻母資料表, $K19, M$2), INDEX(十五音韻母資料表, $K19, M$2+1)), "")</f>
        <v>aou</v>
      </c>
      <c r="N19" s="397" t="str" cm="1">
        <f t="array" ref="N19" xml:space="preserve"> IFERROR( IF($D19&lt;&gt;"", INDEX(十五音韻母資料表, $K19, N$2), INDEX(十五音韻母資料表, $K19, N$2+1)), "")</f>
        <v>au</v>
      </c>
      <c r="O19" s="397" t="str" cm="1">
        <f t="array" ref="O19" xml:space="preserve"> IFERROR( IF($D19&lt;&gt;"", INDEX(十五音韻母資料表, $K19, O$2), INDEX(十五音韻母資料表, $K19, O$2+1)), "")</f>
        <v>au</v>
      </c>
      <c r="P19" s="397" t="str" cm="1">
        <f t="array" ref="P19" xml:space="preserve"> IFERROR( IF($D19&lt;&gt;"", INDEX(十五音韻母資料表, $K19, P$2), INDEX(十五音韻母資料表, $K19, P$2+1)), "")</f>
        <v>ao</v>
      </c>
      <c r="Q19" s="397" t="str" cm="1">
        <f t="array" ref="Q19" xml:space="preserve"> IFERROR( IF($D19&lt;&gt;"", INDEX(十五音韻母資料表, $K19, Q$2), INDEX(十五音韻母資料表, $K19, Q$2+1)), "")</f>
        <v>ㄠ</v>
      </c>
    </row>
    <row r="20" spans="2:17" ht="23">
      <c r="B20" s="320">
        <v>14</v>
      </c>
      <c r="C20" s="315" t="s">
        <v>514</v>
      </c>
      <c r="D20" s="325" t="str">
        <f t="shared" si="0"/>
        <v/>
      </c>
      <c r="E20" s="325">
        <f t="shared" si="1"/>
        <v>23</v>
      </c>
      <c r="F20" s="326" t="str">
        <f t="shared" si="2"/>
        <v>入聲</v>
      </c>
      <c r="G20" s="320"/>
      <c r="H20" s="399">
        <v>14</v>
      </c>
      <c r="I20" s="324" t="s">
        <v>514</v>
      </c>
      <c r="J20" s="326" t="str" cm="1">
        <f t="array" ref="J20">IF(D20&lt;&gt;"", INDEX(十五音韻母清單, D20, 1), INDEX(十五音韻母清單, E20, 1))</f>
        <v>交</v>
      </c>
      <c r="K20" s="326">
        <f t="shared" si="3"/>
        <v>23</v>
      </c>
      <c r="L20" s="397" t="str" cm="1">
        <f t="array" ref="L20" xml:space="preserve"> IFERROR( IF($D20&lt;&gt;"", INDEX(十五音韻母資料表, $K20, L$2), INDEX(十五音韻母資料表, $K20, L$2+1)), "")</f>
        <v>au?</v>
      </c>
      <c r="M20" s="397" t="str" cm="1">
        <f t="array" ref="M20" xml:space="preserve"> IFERROR( IF($D20&lt;&gt;"", INDEX(十五音韻母資料表, $K20, M$2), INDEX(十五音韻母資料表, $K20, M$2+1)), "")</f>
        <v>aoŭh</v>
      </c>
      <c r="N20" s="397" t="str" cm="1">
        <f t="array" ref="N20" xml:space="preserve"> IFERROR( IF($D20&lt;&gt;"", INDEX(十五音韻母資料表, $K20, N$2), INDEX(十五音韻母資料表, $K20, N$2+1)), "")</f>
        <v>auh</v>
      </c>
      <c r="O20" s="397" t="str" cm="1">
        <f t="array" ref="O20" xml:space="preserve"> IFERROR( IF($D20&lt;&gt;"", INDEX(十五音韻母資料表, $K20, O$2), INDEX(十五音韻母資料表, $K20, O$2+1)), "")</f>
        <v>auh</v>
      </c>
      <c r="P20" s="397" t="str" cm="1">
        <f t="array" ref="P20" xml:space="preserve"> IFERROR( IF($D20&lt;&gt;"", INDEX(十五音韻母資料表, $K20, P$2), INDEX(十五音韻母資料表, $K20, P$2+1)), "")</f>
        <v>aoh</v>
      </c>
      <c r="Q20" s="397" t="str" cm="1">
        <f t="array" ref="Q20" xml:space="preserve"> IFERROR( IF($D20&lt;&gt;"", INDEX(十五音韻母資料表, $K20, Q$2), INDEX(十五音韻母資料表, $K20, Q$2+1)), "")</f>
        <v>ㄠㆷ</v>
      </c>
    </row>
    <row r="21" spans="2:17" ht="23">
      <c r="B21" s="320">
        <v>15</v>
      </c>
      <c r="C21" s="315" t="s">
        <v>388</v>
      </c>
      <c r="D21" s="325">
        <f t="shared" si="0"/>
        <v>39</v>
      </c>
      <c r="E21" s="325" t="str">
        <f t="shared" si="1"/>
        <v/>
      </c>
      <c r="F21" s="326" t="str">
        <f t="shared" si="2"/>
        <v>舒聲</v>
      </c>
      <c r="G21" s="320"/>
      <c r="H21" s="399">
        <v>15</v>
      </c>
      <c r="I21" s="324" t="s">
        <v>388</v>
      </c>
      <c r="J21" s="326" t="str" cm="1">
        <f t="array" ref="J21">IF(D21&lt;&gt;"", INDEX(十五音韻母清單, D21, 1), INDEX(十五音韻母清單, E21, 1))</f>
        <v>伽</v>
      </c>
      <c r="K21" s="326">
        <f t="shared" si="3"/>
        <v>39</v>
      </c>
      <c r="L21" s="397" t="str" cm="1">
        <f t="array" ref="L21" xml:space="preserve"> IFERROR( IF($D21&lt;&gt;"", INDEX(十五音韻母資料表, $K21, L$2), INDEX(十五音韻母資料表, $K21, L$2+1)), "")</f>
        <v>e</v>
      </c>
      <c r="M21" s="397" t="str" cm="1">
        <f t="array" ref="M21" xml:space="preserve"> IFERROR( IF($D21&lt;&gt;"", INDEX(十五音韻母資料表, $K21, M$2), INDEX(十五音韻母資料表, $K21, M$2+1)), "")</f>
        <v>ay</v>
      </c>
      <c r="N21" s="397" t="str" cm="1">
        <f t="array" ref="N21" xml:space="preserve"> IFERROR( IF($D21&lt;&gt;"", INDEX(十五音韻母資料表, $K21, N$2), INDEX(十五音韻母資料表, $K21, N$2+1)), "")</f>
        <v>e</v>
      </c>
      <c r="O21" s="397" t="str" cm="1">
        <f t="array" ref="O21" xml:space="preserve"> IFERROR( IF($D21&lt;&gt;"", INDEX(十五音韻母資料表, $K21, O$2), INDEX(十五音韻母資料表, $K21, O$2+1)), "")</f>
        <v>e</v>
      </c>
      <c r="P21" s="397" t="str" cm="1">
        <f t="array" ref="P21" xml:space="preserve"> IFERROR( IF($D21&lt;&gt;"", INDEX(十五音韻母資料表, $K21, P$2), INDEX(十五音韻母資料表, $K21, P$2+1)), "")</f>
        <v>e</v>
      </c>
      <c r="Q21" s="397" t="str" cm="1">
        <f t="array" ref="Q21" xml:space="preserve"> IFERROR( IF($D21&lt;&gt;"", INDEX(十五音韻母資料表, $K21, Q$2), INDEX(十五音韻母資料表, $K21, Q$2+1)), "")</f>
        <v>ㆤ</v>
      </c>
    </row>
    <row r="22" spans="2:17" ht="23">
      <c r="B22" s="320">
        <v>16</v>
      </c>
      <c r="C22" s="315" t="s">
        <v>515</v>
      </c>
      <c r="D22" s="325" t="str">
        <f t="shared" si="0"/>
        <v/>
      </c>
      <c r="E22" s="325">
        <f t="shared" si="1"/>
        <v>39</v>
      </c>
      <c r="F22" s="326" t="str">
        <f t="shared" si="2"/>
        <v>入聲</v>
      </c>
      <c r="G22" s="320"/>
      <c r="H22" s="399">
        <v>16</v>
      </c>
      <c r="I22" s="324" t="s">
        <v>515</v>
      </c>
      <c r="J22" s="326" t="str" cm="1">
        <f t="array" ref="J22">IF(D22&lt;&gt;"", INDEX(十五音韻母清單, D22, 1), INDEX(十五音韻母清單, E22, 1))</f>
        <v>伽</v>
      </c>
      <c r="K22" s="326">
        <f t="shared" si="3"/>
        <v>39</v>
      </c>
      <c r="L22" s="397" t="str" cm="1">
        <f t="array" ref="L22" xml:space="preserve"> IFERROR( IF($D22&lt;&gt;"", INDEX(十五音韻母資料表, $K22, L$2), INDEX(十五音韻母資料表, $K22, L$2+1)), "")</f>
        <v>e?</v>
      </c>
      <c r="M22" s="397" t="str" cm="1">
        <f t="array" ref="M22" xml:space="preserve"> IFERROR( IF($D22&lt;&gt;"", INDEX(十五音韻母資料表, $K22, M$2), INDEX(十五音韻母資料表, $K22, M$2+1)), "")</f>
        <v>ăyh</v>
      </c>
      <c r="N22" s="397" t="str" cm="1">
        <f t="array" ref="N22" xml:space="preserve"> IFERROR( IF($D22&lt;&gt;"", INDEX(十五音韻母資料表, $K22, N$2), INDEX(十五音韻母資料表, $K22, N$2+1)), "")</f>
        <v>eh</v>
      </c>
      <c r="O22" s="397" t="str" cm="1">
        <f t="array" ref="O22" xml:space="preserve"> IFERROR( IF($D22&lt;&gt;"", INDEX(十五音韻母資料表, $K22, O$2), INDEX(十五音韻母資料表, $K22, O$2+1)), "")</f>
        <v>eh</v>
      </c>
      <c r="P22" s="397" t="str" cm="1">
        <f t="array" ref="P22" xml:space="preserve"> IFERROR( IF($D22&lt;&gt;"", INDEX(十五音韻母資料表, $K22, P$2), INDEX(十五音韻母資料表, $K22, P$2+1)), "")</f>
        <v>eh</v>
      </c>
      <c r="Q22" s="397" t="str" cm="1">
        <f t="array" ref="Q22" xml:space="preserve"> IFERROR( IF($D22&lt;&gt;"", INDEX(十五音韻母資料表, $K22, Q$2), INDEX(十五音韻母資料表, $K22, Q$2+1)), "")</f>
        <v>ㆤㆷ</v>
      </c>
    </row>
    <row r="23" spans="2:17" ht="23">
      <c r="B23" s="320">
        <v>17</v>
      </c>
      <c r="C23" s="315" t="s">
        <v>516</v>
      </c>
      <c r="D23" s="325">
        <f t="shared" si="0"/>
        <v>31</v>
      </c>
      <c r="E23" s="325" t="str">
        <f t="shared" si="1"/>
        <v/>
      </c>
      <c r="F23" s="326" t="str">
        <f t="shared" si="2"/>
        <v>舒聲</v>
      </c>
      <c r="G23" s="320"/>
      <c r="H23" s="399">
        <v>17</v>
      </c>
      <c r="I23" s="324" t="s">
        <v>516</v>
      </c>
      <c r="J23" s="326" t="str" cm="1">
        <f t="array" ref="J23">IF(D23&lt;&gt;"", INDEX(十五音韻母清單, D23, 1), INDEX(十五音韻母清單, E23, 1))</f>
        <v>更</v>
      </c>
      <c r="K23" s="326">
        <f t="shared" si="3"/>
        <v>31</v>
      </c>
      <c r="L23" s="397" t="str" cm="1">
        <f t="array" ref="L23" xml:space="preserve"> IFERROR( IF($D23&lt;&gt;"", INDEX(十五音韻母資料表, $K23, L$2), INDEX(十五音韻母資料表, $K23, L$2+1)), "")</f>
        <v>ẽ</v>
      </c>
      <c r="M23" s="397" t="str" cm="1">
        <f t="array" ref="M23" xml:space="preserve"> IFERROR( IF($D23&lt;&gt;"", INDEX(十五音韻母資料表, $K23, M$2), INDEX(十五音韻母資料表, $K23, M$2+1)), "")</f>
        <v>aiⁿᶢ</v>
      </c>
      <c r="N23" s="397" t="str" cm="1">
        <f t="array" ref="N23" xml:space="preserve"> IFERROR( IF($D23&lt;&gt;"", INDEX(十五音韻母資料表, $K23, N$2), INDEX(十五音韻母資料表, $K23, N$2+1)), "")</f>
        <v>eⁿ</v>
      </c>
      <c r="O23" s="397" t="str" cm="1">
        <f t="array" ref="O23" xml:space="preserve"> IFERROR( IF($D23&lt;&gt;"", INDEX(十五音韻母資料表, $K23, O$2), INDEX(十五音韻母資料表, $K23, O$2+1)), "")</f>
        <v>enn</v>
      </c>
      <c r="P23" s="397" t="str" cm="1">
        <f t="array" ref="P23" xml:space="preserve"> IFERROR( IF($D23&lt;&gt;"", INDEX(十五音韻母資料表, $K23, P$2), INDEX(十五音韻母資料表, $K23, P$2+1)), "")</f>
        <v>ne</v>
      </c>
      <c r="Q23" s="397" t="str" cm="1">
        <f t="array" ref="Q23" xml:space="preserve"> IFERROR( IF($D23&lt;&gt;"", INDEX(十五音韻母資料表, $K23, Q$2), INDEX(十五音韻母資料表, $K23, Q$2+1)), "")</f>
        <v>ㆥ</v>
      </c>
    </row>
    <row r="24" spans="2:17" ht="23">
      <c r="B24" s="320">
        <v>18</v>
      </c>
      <c r="C24" s="315" t="s">
        <v>517</v>
      </c>
      <c r="D24" s="325" t="str">
        <f t="shared" si="0"/>
        <v/>
      </c>
      <c r="E24" s="325">
        <f t="shared" si="1"/>
        <v>31</v>
      </c>
      <c r="F24" s="326" t="str">
        <f t="shared" si="2"/>
        <v>入聲</v>
      </c>
      <c r="G24" s="320"/>
      <c r="H24" s="399">
        <v>18</v>
      </c>
      <c r="I24" s="324" t="s">
        <v>517</v>
      </c>
      <c r="J24" s="326" t="str" cm="1">
        <f t="array" ref="J24">IF(D24&lt;&gt;"", INDEX(十五音韻母清單, D24, 1), INDEX(十五音韻母清單, E24, 1))</f>
        <v>更</v>
      </c>
      <c r="K24" s="326">
        <f t="shared" si="3"/>
        <v>31</v>
      </c>
      <c r="L24" s="397" t="str" cm="1">
        <f t="array" ref="L24" xml:space="preserve"> IFERROR( IF($D24&lt;&gt;"", INDEX(十五音韻母資料表, $K24, L$2), INDEX(十五音韻母資料表, $K24, L$2+1)), "")</f>
        <v>ẽ?</v>
      </c>
      <c r="M24" s="397" t="str" cm="1">
        <f t="array" ref="M24" xml:space="preserve"> IFERROR( IF($D24&lt;&gt;"", INDEX(十五音韻母資料表, $K24, M$2), INDEX(十五音韻母資料表, $K24, M$2+1)), "")</f>
        <v>aĭⁿᶢh</v>
      </c>
      <c r="N24" s="397" t="str" cm="1">
        <f t="array" ref="N24" xml:space="preserve"> IFERROR( IF($D24&lt;&gt;"", INDEX(十五音韻母資料表, $K24, N$2), INDEX(十五音韻母資料表, $K24, N$2+1)), "")</f>
        <v>eⁿh</v>
      </c>
      <c r="O24" s="397" t="str" cm="1">
        <f t="array" ref="O24" xml:space="preserve"> IFERROR( IF($D24&lt;&gt;"", INDEX(十五音韻母資料表, $K24, O$2), INDEX(十五音韻母資料表, $K24, O$2+1)), "")</f>
        <v>ennh</v>
      </c>
      <c r="P24" s="397" t="str" cm="1">
        <f t="array" ref="P24" xml:space="preserve"> IFERROR( IF($D24&lt;&gt;"", INDEX(十五音韻母資料表, $K24, P$2), INDEX(十五音韻母資料表, $K24, P$2+1)), "")</f>
        <v>neh</v>
      </c>
      <c r="Q24" s="397" t="str" cm="1">
        <f t="array" ref="Q24" xml:space="preserve"> IFERROR( IF($D24&lt;&gt;"", INDEX(十五音韻母資料表, $K24, Q$2), INDEX(十五音韻母資料表, $K24, Q$2+1)), "")</f>
        <v>ㆥㆷ</v>
      </c>
    </row>
    <row r="25" spans="2:17" ht="23">
      <c r="B25" s="320">
        <v>19</v>
      </c>
      <c r="C25" s="315" t="s">
        <v>61</v>
      </c>
      <c r="D25" s="325">
        <f t="shared" si="0"/>
        <v>29</v>
      </c>
      <c r="E25" s="325" t="str">
        <f t="shared" si="1"/>
        <v/>
      </c>
      <c r="F25" s="326" t="str">
        <f t="shared" si="2"/>
        <v>舒聲</v>
      </c>
      <c r="G25" s="320"/>
      <c r="H25" s="399">
        <v>19</v>
      </c>
      <c r="I25" s="324" t="s">
        <v>61</v>
      </c>
      <c r="J25" s="326" t="str" cm="1">
        <f t="array" ref="J25">IF(D25&lt;&gt;"", INDEX(十五音韻母清單, D25, 1), INDEX(十五音韻母清單, E25, 1))</f>
        <v>居</v>
      </c>
      <c r="K25" s="326">
        <f t="shared" si="3"/>
        <v>29</v>
      </c>
      <c r="L25" s="397" t="str" cm="1">
        <f t="array" ref="L25" xml:space="preserve"> IFERROR( IF($D25&lt;&gt;"", INDEX(十五音韻母資料表, $K25, L$2), INDEX(十五音韻母資料表, $K25, L$2+1)), "")</f>
        <v>i</v>
      </c>
      <c r="M25" s="397" t="str" cm="1">
        <f t="array" ref="M25" xml:space="preserve"> IFERROR( IF($D25&lt;&gt;"", INDEX(十五音韻母資料表, $K25, M$2), INDEX(十五音韻母資料表, $K25, M$2+1)), "")</f>
        <v>e</v>
      </c>
      <c r="N25" s="397" t="str" cm="1">
        <f t="array" ref="N25" xml:space="preserve"> IFERROR( IF($D25&lt;&gt;"", INDEX(十五音韻母資料表, $K25, N$2), INDEX(十五音韻母資料表, $K25, N$2+1)), "")</f>
        <v>i</v>
      </c>
      <c r="O25" s="397" t="str" cm="1">
        <f t="array" ref="O25" xml:space="preserve"> IFERROR( IF($D25&lt;&gt;"", INDEX(十五音韻母資料表, $K25, O$2), INDEX(十五音韻母資料表, $K25, O$2+1)), "")</f>
        <v>i</v>
      </c>
      <c r="P25" s="397" t="str" cm="1">
        <f t="array" ref="P25" xml:space="preserve"> IFERROR( IF($D25&lt;&gt;"", INDEX(十五音韻母資料表, $K25, P$2), INDEX(十五音韻母資料表, $K25, P$2+1)), "")</f>
        <v>i</v>
      </c>
      <c r="Q25" s="397" t="str" cm="1">
        <f t="array" ref="Q25" xml:space="preserve"> IFERROR( IF($D25&lt;&gt;"", INDEX(十五音韻母資料表, $K25, Q$2), INDEX(十五音韻母資料表, $K25, Q$2+1)), "")</f>
        <v>ㄧ</v>
      </c>
    </row>
    <row r="26" spans="2:17" ht="23">
      <c r="B26" s="320">
        <v>20</v>
      </c>
      <c r="C26" s="315" t="s">
        <v>179</v>
      </c>
      <c r="D26" s="325">
        <f t="shared" si="0"/>
        <v>24</v>
      </c>
      <c r="E26" s="325" t="str">
        <f t="shared" si="1"/>
        <v/>
      </c>
      <c r="F26" s="326" t="str">
        <f t="shared" si="2"/>
        <v>舒聲</v>
      </c>
      <c r="G26" s="320"/>
      <c r="H26" s="399">
        <v>20</v>
      </c>
      <c r="I26" s="324" t="s">
        <v>179</v>
      </c>
      <c r="J26" s="326" t="str" cm="1">
        <f t="array" ref="J26">IF(D26&lt;&gt;"", INDEX(十五音韻母清單, D26, 1), INDEX(十五音韻母清單, E26, 1))</f>
        <v>迦</v>
      </c>
      <c r="K26" s="326">
        <f t="shared" si="3"/>
        <v>24</v>
      </c>
      <c r="L26" s="397" t="str" cm="1">
        <f t="array" ref="L26" xml:space="preserve"> IFERROR( IF($D26&lt;&gt;"", INDEX(十五音韻母資料表, $K26, L$2), INDEX(十五音韻母資料表, $K26, L$2+1)), "")</f>
        <v>ia</v>
      </c>
      <c r="M26" s="397" t="str" cm="1">
        <f t="array" ref="M26" xml:space="preserve"> IFERROR( IF($D26&lt;&gt;"", INDEX(十五音韻母資料表, $K26, M$2), INDEX(十五音韻母資料表, $K26, M$2+1)), "")</f>
        <v>ëa</v>
      </c>
      <c r="N26" s="397" t="str" cm="1">
        <f t="array" ref="N26" xml:space="preserve"> IFERROR( IF($D26&lt;&gt;"", INDEX(十五音韻母資料表, $K26, N$2), INDEX(十五音韻母資料表, $K26, N$2+1)), "")</f>
        <v>ia</v>
      </c>
      <c r="O26" s="397" t="str" cm="1">
        <f t="array" ref="O26" xml:space="preserve"> IFERROR( IF($D26&lt;&gt;"", INDEX(十五音韻母資料表, $K26, O$2), INDEX(十五音韻母資料表, $K26, O$2+1)), "")</f>
        <v>ia</v>
      </c>
      <c r="P26" s="397" t="str" cm="1">
        <f t="array" ref="P26" xml:space="preserve"> IFERROR( IF($D26&lt;&gt;"", INDEX(十五音韻母資料表, $K26, P$2), INDEX(十五音韻母資料表, $K26, P$2+1)), "")</f>
        <v>ia</v>
      </c>
      <c r="Q26" s="397" t="str" cm="1">
        <f t="array" ref="Q26" xml:space="preserve"> IFERROR( IF($D26&lt;&gt;"", INDEX(十五音韻母資料表, $K26, Q$2), INDEX(十五音韻母資料表, $K26, Q$2+1)), "")</f>
        <v>ㄧㄚ</v>
      </c>
    </row>
    <row r="27" spans="2:17" ht="23">
      <c r="B27" s="320">
        <v>21</v>
      </c>
      <c r="C27" s="315" t="s">
        <v>378</v>
      </c>
      <c r="D27" s="325" t="str">
        <f t="shared" si="0"/>
        <v/>
      </c>
      <c r="E27" s="325">
        <f t="shared" si="1"/>
        <v>24</v>
      </c>
      <c r="F27" s="326" t="str">
        <f t="shared" si="2"/>
        <v>入聲</v>
      </c>
      <c r="G27" s="320"/>
      <c r="H27" s="399">
        <v>21</v>
      </c>
      <c r="I27" s="324" t="s">
        <v>378</v>
      </c>
      <c r="J27" s="326" t="str" cm="1">
        <f t="array" ref="J27">IF(D27&lt;&gt;"", INDEX(十五音韻母清單, D27, 1), INDEX(十五音韻母清單, E27, 1))</f>
        <v>迦</v>
      </c>
      <c r="K27" s="326">
        <f t="shared" si="3"/>
        <v>24</v>
      </c>
      <c r="L27" s="397" t="str" cm="1">
        <f t="array" ref="L27" xml:space="preserve"> IFERROR( IF($D27&lt;&gt;"", INDEX(十五音韻母資料表, $K27, L$2), INDEX(十五音韻母資料表, $K27, L$2+1)), "")</f>
        <v>ia?</v>
      </c>
      <c r="M27" s="397" t="str" cm="1">
        <f t="array" ref="M27" xml:space="preserve"> IFERROR( IF($D27&lt;&gt;"", INDEX(十五音韻母資料表, $K27, M$2), INDEX(十五音韻母資料表, $K27, M$2+1)), "")</f>
        <v>ëăh</v>
      </c>
      <c r="N27" s="397" t="str" cm="1">
        <f t="array" ref="N27" xml:space="preserve"> IFERROR( IF($D27&lt;&gt;"", INDEX(十五音韻母資料表, $K27, N$2), INDEX(十五音韻母資料表, $K27, N$2+1)), "")</f>
        <v>iah</v>
      </c>
      <c r="O27" s="397" t="str" cm="1">
        <f t="array" ref="O27" xml:space="preserve"> IFERROR( IF($D27&lt;&gt;"", INDEX(十五音韻母資料表, $K27, O$2), INDEX(十五音韻母資料表, $K27, O$2+1)), "")</f>
        <v>iah</v>
      </c>
      <c r="P27" s="397" t="str" cm="1">
        <f t="array" ref="P27" xml:space="preserve"> IFERROR( IF($D27&lt;&gt;"", INDEX(十五音韻母資料表, $K27, P$2), INDEX(十五音韻母資料表, $K27, P$2+1)), "")</f>
        <v>iah</v>
      </c>
      <c r="Q27" s="397" t="str" cm="1">
        <f t="array" ref="Q27" xml:space="preserve"> IFERROR( IF($D27&lt;&gt;"", INDEX(十五音韻母資料表, $K27, Q$2), INDEX(十五音韻母資料表, $K27, Q$2+1)), "")</f>
        <v>ㄧㄚㆷ</v>
      </c>
    </row>
    <row r="28" spans="2:17" ht="23">
      <c r="B28" s="320">
        <v>22</v>
      </c>
      <c r="C28" s="315" t="s">
        <v>208</v>
      </c>
      <c r="D28" s="325" t="str">
        <f t="shared" si="0"/>
        <v/>
      </c>
      <c r="E28" s="325">
        <f t="shared" si="1"/>
        <v>18</v>
      </c>
      <c r="F28" s="326" t="str">
        <f t="shared" si="2"/>
        <v>入聲</v>
      </c>
      <c r="G28" s="320"/>
      <c r="H28" s="399">
        <v>22</v>
      </c>
      <c r="I28" s="324" t="s">
        <v>208</v>
      </c>
      <c r="J28" s="326" t="str" cm="1">
        <f t="array" ref="J28" xml:space="preserve"> IFERROR( IF(D28&lt;&gt;"", INDEX(十五音韻母清單, D28, 1), INDEX(十五音韻母清單, E28, 1)), "")</f>
        <v>姜</v>
      </c>
      <c r="K28" s="326">
        <f t="shared" si="3"/>
        <v>18</v>
      </c>
      <c r="L28" s="397" t="str" cm="1">
        <f t="array" ref="L28" xml:space="preserve"> IFERROR( IF($D28&lt;&gt;"", INDEX(十五音韻母資料表, $K28, L$2), INDEX(十五音韻母資料表, $K28, L$2+1)), "")</f>
        <v>iak̚</v>
      </c>
      <c r="M28" s="397" t="str" cm="1">
        <f t="array" ref="M28" xml:space="preserve"> IFERROR( IF($D28&lt;&gt;"", INDEX(十五音韻母資料表, $K28, M$2), INDEX(十五音韻母資料表, $K28, M$2+1)), "")</f>
        <v>ëak</v>
      </c>
      <c r="N28" s="397" t="str" cm="1">
        <f t="array" ref="N28" xml:space="preserve"> IFERROR( IF($D28&lt;&gt;"", INDEX(十五音韻母資料表, $K28, N$2), INDEX(十五音韻母資料表, $K28, N$2+1)), "")</f>
        <v>iak</v>
      </c>
      <c r="O28" s="397" t="str" cm="1">
        <f t="array" ref="O28" xml:space="preserve"> IFERROR( IF($D28&lt;&gt;"", INDEX(十五音韻母資料表, $K28, O$2), INDEX(十五音韻母資料表, $K28, O$2+1)), "")</f>
        <v>iak</v>
      </c>
      <c r="P28" s="397" t="str" cm="1">
        <f t="array" ref="P28" xml:space="preserve"> IFERROR( IF($D28&lt;&gt;"", INDEX(十五音韻母資料表, $K28, P$2), INDEX(十五音韻母資料表, $K28, P$2+1)), "")</f>
        <v>iak</v>
      </c>
      <c r="Q28" s="397" t="str" cm="1">
        <f t="array" ref="Q28" xml:space="preserve"> IFERROR( IF($D28&lt;&gt;"", INDEX(十五音韻母資料表, $K28, Q$2), INDEX(十五音韻母資料表, $K28, Q$2+1)), "")</f>
        <v>ㄧㄚㆻ</v>
      </c>
    </row>
    <row r="29" spans="2:17" ht="23">
      <c r="B29" s="320">
        <v>23</v>
      </c>
      <c r="C29" s="315" t="s">
        <v>230</v>
      </c>
      <c r="D29" s="325">
        <f t="shared" si="0"/>
        <v>22</v>
      </c>
      <c r="E29" s="325" t="str">
        <f t="shared" si="1"/>
        <v/>
      </c>
      <c r="F29" s="326" t="str">
        <f t="shared" si="2"/>
        <v>舒聲</v>
      </c>
      <c r="G29" s="320"/>
      <c r="H29" s="399">
        <v>23</v>
      </c>
      <c r="I29" s="324" t="s">
        <v>230</v>
      </c>
      <c r="J29" s="326" t="str" cm="1">
        <f t="array" ref="J29" xml:space="preserve"> IFERROR( IF(D29&lt;&gt;"", INDEX(十五音韻母清單, D29, 1), INDEX(十五音韻母清單, E29, 1)), "")</f>
        <v>兼</v>
      </c>
      <c r="K29" s="326">
        <f t="shared" si="3"/>
        <v>22</v>
      </c>
      <c r="L29" s="397" t="str" cm="1">
        <f t="array" ref="L29" xml:space="preserve"> IFERROR( IF($D29&lt;&gt;"", INDEX(十五音韻母資料表, $K29, L$2), INDEX(十五音韻母資料表, $K29, L$2+1)), "")</f>
        <v>iam</v>
      </c>
      <c r="M29" s="397" t="str" cm="1">
        <f t="array" ref="M29" xml:space="preserve"> IFERROR( IF($D29&lt;&gt;"", INDEX(十五音韻母資料表, $K29, M$2), INDEX(十五音韻母資料表, $K29, M$2+1)), "")</f>
        <v>ëem</v>
      </c>
      <c r="N29" s="397" t="str" cm="1">
        <f t="array" ref="N29" xml:space="preserve"> IFERROR( IF($D29&lt;&gt;"", INDEX(十五音韻母資料表, $K29, N$2), INDEX(十五音韻母資料表, $K29, N$2+1)), "")</f>
        <v>iam</v>
      </c>
      <c r="O29" s="397" t="str" cm="1">
        <f t="array" ref="O29" xml:space="preserve"> IFERROR( IF($D29&lt;&gt;"", INDEX(十五音韻母資料表, $K29, O$2), INDEX(十五音韻母資料表, $K29, O$2+1)), "")</f>
        <v>iam</v>
      </c>
      <c r="P29" s="397" t="str" cm="1">
        <f t="array" ref="P29" xml:space="preserve"> IFERROR( IF($D29&lt;&gt;"", INDEX(十五音韻母資料表, $K29, P$2), INDEX(十五音韻母資料表, $K29, P$2+1)), "")</f>
        <v>iam</v>
      </c>
      <c r="Q29" s="397" t="str" cm="1">
        <f t="array" ref="Q29" xml:space="preserve"> IFERROR( IF($D29&lt;&gt;"", INDEX(十五音韻母資料表, $K29, Q$2), INDEX(十五音韻母資料表, $K29, Q$2+1)), "")</f>
        <v>ㄧㆰ</v>
      </c>
    </row>
    <row r="30" spans="2:17" ht="23">
      <c r="B30" s="320">
        <v>24</v>
      </c>
      <c r="C30" s="315" t="s">
        <v>71</v>
      </c>
      <c r="D30" s="325">
        <f t="shared" si="0"/>
        <v>2</v>
      </c>
      <c r="E30" s="325" t="str">
        <f t="shared" si="1"/>
        <v/>
      </c>
      <c r="F30" s="326" t="str">
        <f t="shared" si="2"/>
        <v>舒聲</v>
      </c>
      <c r="G30" s="320"/>
      <c r="H30" s="399">
        <v>24</v>
      </c>
      <c r="I30" s="324" t="s">
        <v>71</v>
      </c>
      <c r="J30" s="326" t="str" cm="1">
        <f t="array" ref="J30" xml:space="preserve"> IFERROR( IF(D30&lt;&gt;"", INDEX(十五音韻母清單, D30, 1), INDEX(十五音韻母清單, E30, 1)), "")</f>
        <v>堅</v>
      </c>
      <c r="K30" s="326">
        <f t="shared" si="3"/>
        <v>2</v>
      </c>
      <c r="L30" s="397" t="str" cm="1">
        <f t="array" ref="L30" xml:space="preserve"> IFERROR( IF($D30&lt;&gt;"", INDEX(十五音韻母資料表, $K30, L$2), INDEX(十五音韻母資料表, $K30, L$2+1)), "")</f>
        <v>ian</v>
      </c>
      <c r="M30" s="397" t="str" cm="1">
        <f t="array" ref="M30" xml:space="preserve"> IFERROR( IF($D30&lt;&gt;"", INDEX(十五音韻母資料表, $K30, M$2), INDEX(十五音韻母資料表, $K30, M$2+1)), "")</f>
        <v>ëen</v>
      </c>
      <c r="N30" s="397" t="str" cm="1">
        <f t="array" ref="N30" xml:space="preserve"> IFERROR( IF($D30&lt;&gt;"", INDEX(十五音韻母資料表, $K30, N$2), INDEX(十五音韻母資料表, $K30, N$2+1)), "")</f>
        <v>ian</v>
      </c>
      <c r="O30" s="397" t="str" cm="1">
        <f t="array" ref="O30" xml:space="preserve"> IFERROR( IF($D30&lt;&gt;"", INDEX(十五音韻母資料表, $K30, O$2), INDEX(十五音韻母資料表, $K30, O$2+1)), "")</f>
        <v>ian</v>
      </c>
      <c r="P30" s="397" t="str" cm="1">
        <f t="array" ref="P30" xml:space="preserve"> IFERROR( IF($D30&lt;&gt;"", INDEX(十五音韻母資料表, $K30, P$2), INDEX(十五音韻母資料表, $K30, P$2+1)), "")</f>
        <v>ian</v>
      </c>
      <c r="Q30" s="397" t="str" cm="1">
        <f t="array" ref="Q30" xml:space="preserve"> IFERROR( IF($D30&lt;&gt;"", INDEX(十五音韻母資料表, $K30, Q$2), INDEX(十五音韻母資料表, $K30, Q$2+1)), "")</f>
        <v>ㄧㄢ</v>
      </c>
    </row>
    <row r="31" spans="2:17" ht="23">
      <c r="B31" s="320">
        <v>25</v>
      </c>
      <c r="C31" s="315" t="s">
        <v>55</v>
      </c>
      <c r="D31" s="325">
        <f t="shared" si="0"/>
        <v>18</v>
      </c>
      <c r="E31" s="325" t="str">
        <f t="shared" si="1"/>
        <v/>
      </c>
      <c r="F31" s="326" t="str">
        <f t="shared" si="2"/>
        <v>舒聲</v>
      </c>
      <c r="G31" s="320"/>
      <c r="H31" s="399">
        <v>25</v>
      </c>
      <c r="I31" s="324" t="s">
        <v>55</v>
      </c>
      <c r="J31" s="326" t="str" cm="1">
        <f t="array" ref="J31" xml:space="preserve"> IFERROR( IF(D31&lt;&gt;"", INDEX(十五音韻母清單, D31, 1), INDEX(十五音韻母清單, E31, 1)), "")</f>
        <v>姜</v>
      </c>
      <c r="K31" s="326">
        <f t="shared" si="3"/>
        <v>18</v>
      </c>
      <c r="L31" s="397" t="str" cm="1">
        <f t="array" ref="L31" xml:space="preserve"> IFERROR( IF($D31&lt;&gt;"", INDEX(十五音韻母資料表, $K31, L$2), INDEX(十五音韻母資料表, $K31, L$2+1)), "")</f>
        <v>iaŋ</v>
      </c>
      <c r="M31" s="397" t="str" cm="1">
        <f t="array" ref="M31" xml:space="preserve"> IFERROR( IF($D31&lt;&gt;"", INDEX(十五音韻母資料表, $K31, M$2), INDEX(十五音韻母資料表, $K31, M$2+1)), "")</f>
        <v>ëang</v>
      </c>
      <c r="N31" s="397" t="str" cm="1">
        <f t="array" ref="N31" xml:space="preserve"> IFERROR( IF($D31&lt;&gt;"", INDEX(十五音韻母資料表, $K31, N$2), INDEX(十五音韻母資料表, $K31, N$2+1)), "")</f>
        <v>iang</v>
      </c>
      <c r="O31" s="397" t="str" cm="1">
        <f t="array" ref="O31" xml:space="preserve"> IFERROR( IF($D31&lt;&gt;"", INDEX(十五音韻母資料表, $K31, O$2), INDEX(十五音韻母資料表, $K31, O$2+1)), "")</f>
        <v>iang</v>
      </c>
      <c r="P31" s="397" t="str" cm="1">
        <f t="array" ref="P31" xml:space="preserve"> IFERROR( IF($D31&lt;&gt;"", INDEX(十五音韻母資料表, $K31, P$2), INDEX(十五音韻母資料表, $K31, P$2+1)), "")</f>
        <v>iang</v>
      </c>
      <c r="Q31" s="397" t="str" cm="1">
        <f t="array" ref="Q31" xml:space="preserve"> IFERROR( IF($D31&lt;&gt;"", INDEX(十五音韻母資料表, $K31, Q$2), INDEX(十五音韻母資料表, $K31, Q$2+1)), "")</f>
        <v>ㄧㄤ</v>
      </c>
    </row>
    <row r="32" spans="2:17" ht="23">
      <c r="B32" s="320">
        <v>26</v>
      </c>
      <c r="C32" s="315" t="s">
        <v>518</v>
      </c>
      <c r="D32" s="325" t="str">
        <f>IFERROR( MATCH($I32, 台羅舒聲韻母清單, 0), "" )</f>
        <v/>
      </c>
      <c r="E32" s="325" t="str">
        <f t="shared" si="1"/>
        <v/>
      </c>
      <c r="F32" s="326" t="str">
        <f t="shared" si="2"/>
        <v>入聲</v>
      </c>
      <c r="G32" s="320"/>
      <c r="H32" s="399">
        <v>26</v>
      </c>
      <c r="I32" s="324" t="s">
        <v>518</v>
      </c>
      <c r="J32" s="326" t="str" cm="1">
        <f t="array" ref="J32" xml:space="preserve"> IFERROR( IF(D32&lt;&gt;"", INDEX(十五音韻母清單, D32, 1), INDEX(十五音韻母清單, E32, 1)), "")</f>
        <v/>
      </c>
      <c r="K32" s="326" t="str">
        <f t="shared" si="3"/>
        <v/>
      </c>
      <c r="L32" s="397" t="str" cm="1">
        <f t="array" ref="L32" xml:space="preserve"> IFERROR( IF($D32&lt;&gt;"", INDEX(十五音韻母資料表, $K32, L$2), INDEX(十五音韻母資料表, $K32, L$2+1)), "")</f>
        <v/>
      </c>
      <c r="M32" s="397" t="str" cm="1">
        <f t="array" ref="M32" xml:space="preserve"> IFERROR( IF($D32&lt;&gt;"", INDEX(十五音韻母資料表, $K32, M$2), INDEX(十五音韻母資料表, $K32, M$2+1)), "")</f>
        <v/>
      </c>
      <c r="N32" s="397" t="str" cm="1">
        <f t="array" ref="N32" xml:space="preserve"> IFERROR( IF($D32&lt;&gt;"", INDEX(十五音韻母資料表, $K32, N$2), INDEX(十五音韻母資料表, $K32, N$2+1)), "")</f>
        <v/>
      </c>
      <c r="O32" s="397" t="str" cm="1">
        <f t="array" ref="O32" xml:space="preserve"> IFERROR( IF($D32&lt;&gt;"", INDEX(十五音韻母資料表, $K32, O$2), INDEX(十五音韻母資料表, $K32, O$2+1)), "")</f>
        <v/>
      </c>
      <c r="P32" s="397" t="str" cm="1">
        <f t="array" ref="P32" xml:space="preserve"> IFERROR( IF($D32&lt;&gt;"", INDEX(十五音韻母資料表, $K32, P$2), INDEX(十五音韻母資料表, $K32, P$2+1)), "")</f>
        <v/>
      </c>
      <c r="Q32" s="397" t="str" cm="1">
        <f t="array" ref="Q32" xml:space="preserve"> IFERROR( IF($D32&lt;&gt;"", INDEX(十五音韻母資料表, $K32, Q$2), INDEX(十五音韻母資料表, $K32, Q$2+1)), "")</f>
        <v/>
      </c>
    </row>
    <row r="33" spans="2:17" ht="23">
      <c r="B33" s="320">
        <v>27</v>
      </c>
      <c r="C33" s="315" t="s">
        <v>519</v>
      </c>
      <c r="D33" s="325">
        <f t="shared" si="0"/>
        <v>36</v>
      </c>
      <c r="E33" s="325" t="str">
        <f t="shared" si="1"/>
        <v/>
      </c>
      <c r="F33" s="326" t="str">
        <f t="shared" si="2"/>
        <v>舒聲</v>
      </c>
      <c r="G33" s="320"/>
      <c r="H33" s="399">
        <v>27</v>
      </c>
      <c r="I33" s="324" t="s">
        <v>519</v>
      </c>
      <c r="J33" s="326" t="str" cm="1">
        <f t="array" ref="J33" xml:space="preserve"> IFERROR( IF(D33&lt;&gt;"", INDEX(十五音韻母清單, D33, 1), INDEX(十五音韻母清單, E33, 1)), "")</f>
        <v>驚</v>
      </c>
      <c r="K33" s="326">
        <f t="shared" si="3"/>
        <v>36</v>
      </c>
      <c r="L33" s="397" t="str" cm="1">
        <f t="array" ref="L33" xml:space="preserve"> IFERROR( IF($D33&lt;&gt;"", INDEX(十五音韻母資料表, $K33, L$2), INDEX(十五音韻母資料表, $K33, L$2+1)), "")</f>
        <v>iã</v>
      </c>
      <c r="M33" s="397" t="str" cm="1">
        <f t="array" ref="M33" xml:space="preserve"> IFERROR( IF($D33&lt;&gt;"", INDEX(十五音韻母資料表, $K33, M$2), INDEX(十五音韻母資料表, $K33, M$2+1)), "")</f>
        <v>ëⁿa</v>
      </c>
      <c r="N33" s="397" t="str" cm="1">
        <f t="array" ref="N33" xml:space="preserve"> IFERROR( IF($D33&lt;&gt;"", INDEX(十五音韻母資料表, $K33, N$2), INDEX(十五音韻母資料表, $K33, N$2+1)), "")</f>
        <v>iaⁿ</v>
      </c>
      <c r="O33" s="397" t="str" cm="1">
        <f t="array" ref="O33" xml:space="preserve"> IFERROR( IF($D33&lt;&gt;"", INDEX(十五音韻母資料表, $K33, O$2), INDEX(十五音韻母資料表, $K33, O$2+1)), "")</f>
        <v>iannh</v>
      </c>
      <c r="P33" s="397" t="str" cm="1">
        <f t="array" ref="P33" xml:space="preserve"> IFERROR( IF($D33&lt;&gt;"", INDEX(十五音韻母資料表, $K33, P$2), INDEX(十五音韻母資料表, $K33, P$2+1)), "")</f>
        <v>nia</v>
      </c>
      <c r="Q33" s="397" t="str" cm="1">
        <f t="array" ref="Q33" xml:space="preserve"> IFERROR( IF($D33&lt;&gt;"", INDEX(十五音韻母資料表, $K33, Q$2), INDEX(十五音韻母資料表, $K33, Q$2+1)), "")</f>
        <v>ㄧㆩ</v>
      </c>
    </row>
    <row r="34" spans="2:17" ht="23">
      <c r="B34" s="320">
        <v>28</v>
      </c>
      <c r="C34" s="315" t="s">
        <v>189</v>
      </c>
      <c r="D34" s="325" t="str">
        <f t="shared" si="0"/>
        <v/>
      </c>
      <c r="E34" s="325">
        <f t="shared" si="1"/>
        <v>22</v>
      </c>
      <c r="F34" s="326" t="str">
        <f t="shared" si="2"/>
        <v>入聲</v>
      </c>
      <c r="G34" s="320"/>
      <c r="H34" s="399">
        <v>28</v>
      </c>
      <c r="I34" s="324" t="s">
        <v>189</v>
      </c>
      <c r="J34" s="326" t="str" cm="1">
        <f t="array" ref="J34" xml:space="preserve"> IFERROR( IF(D34&lt;&gt;"", INDEX(十五音韻母清單, D34, 1), INDEX(十五音韻母清單, E34, 1)), "")</f>
        <v>兼</v>
      </c>
      <c r="K34" s="326">
        <f t="shared" si="3"/>
        <v>22</v>
      </c>
      <c r="L34" s="397" t="str" cm="1">
        <f t="array" ref="L34" xml:space="preserve"> IFERROR( IF($D34&lt;&gt;"", INDEX(十五音韻母資料表, $K34, L$2), INDEX(十五音韻母資料表, $K34, L$2+1)), "")</f>
        <v>iap̚</v>
      </c>
      <c r="M34" s="397" t="str" cm="1">
        <f t="array" ref="M34" xml:space="preserve"> IFERROR( IF($D34&lt;&gt;"", INDEX(十五音韻母資料表, $K34, M$2), INDEX(十五音韻母資料表, $K34, M$2+1)), "")</f>
        <v>ëep</v>
      </c>
      <c r="N34" s="397" t="str" cm="1">
        <f t="array" ref="N34" xml:space="preserve"> IFERROR( IF($D34&lt;&gt;"", INDEX(十五音韻母資料表, $K34, N$2), INDEX(十五音韻母資料表, $K34, N$2+1)), "")</f>
        <v>iap</v>
      </c>
      <c r="O34" s="397" t="str" cm="1">
        <f t="array" ref="O34" xml:space="preserve"> IFERROR( IF($D34&lt;&gt;"", INDEX(十五音韻母資料表, $K34, O$2), INDEX(十五音韻母資料表, $K34, O$2+1)), "")</f>
        <v>iap</v>
      </c>
      <c r="P34" s="397" t="str" cm="1">
        <f t="array" ref="P34" xml:space="preserve"> IFERROR( IF($D34&lt;&gt;"", INDEX(十五音韻母資料表, $K34, P$2), INDEX(十五音韻母資料表, $K34, P$2+1)), "")</f>
        <v>iap</v>
      </c>
      <c r="Q34" s="397" t="str" cm="1">
        <f t="array" ref="Q34" xml:space="preserve"> IFERROR( IF($D34&lt;&gt;"", INDEX(十五音韻母資料表, $K34, Q$2), INDEX(十五音韻母資料表, $K34, Q$2+1)), "")</f>
        <v>ㄧㄚㆴ</v>
      </c>
    </row>
    <row r="35" spans="2:17" ht="23">
      <c r="B35" s="320">
        <v>29</v>
      </c>
      <c r="C35" s="315" t="s">
        <v>520</v>
      </c>
      <c r="D35" s="325" t="str">
        <f t="shared" si="0"/>
        <v/>
      </c>
      <c r="E35" s="325">
        <f t="shared" si="1"/>
        <v>2</v>
      </c>
      <c r="F35" s="326" t="str">
        <f t="shared" si="2"/>
        <v>入聲</v>
      </c>
      <c r="G35" s="320"/>
      <c r="H35" s="399">
        <v>29</v>
      </c>
      <c r="I35" s="324" t="s">
        <v>520</v>
      </c>
      <c r="J35" s="326" t="str" cm="1">
        <f t="array" ref="J35" xml:space="preserve"> IFERROR( IF(D35&lt;&gt;"", INDEX(十五音韻母清單, D35, 1), INDEX(十五音韻母清單, E35, 1)), "")</f>
        <v>堅</v>
      </c>
      <c r="K35" s="326">
        <f t="shared" si="3"/>
        <v>2</v>
      </c>
      <c r="L35" s="397" t="str" cm="1">
        <f t="array" ref="L35" xml:space="preserve"> IFERROR( IF($D35&lt;&gt;"", INDEX(十五音韻母資料表, $K35, L$2), INDEX(十五音韻母資料表, $K35, L$2+1)), "")</f>
        <v>iat̚</v>
      </c>
      <c r="M35" s="397" t="str" cm="1">
        <f t="array" ref="M35" xml:space="preserve"> IFERROR( IF($D35&lt;&gt;"", INDEX(十五音韻母資料表, $K35, M$2), INDEX(十五音韻母資料表, $K35, M$2+1)), "")</f>
        <v>ëet</v>
      </c>
      <c r="N35" s="397" t="str" cm="1">
        <f t="array" ref="N35" xml:space="preserve"> IFERROR( IF($D35&lt;&gt;"", INDEX(十五音韻母資料表, $K35, N$2), INDEX(十五音韻母資料表, $K35, N$2+1)), "")</f>
        <v>iat</v>
      </c>
      <c r="O35" s="397" t="str" cm="1">
        <f t="array" ref="O35" xml:space="preserve"> IFERROR( IF($D35&lt;&gt;"", INDEX(十五音韻母資料表, $K35, O$2), INDEX(十五音韻母資料表, $K35, O$2+1)), "")</f>
        <v>iat</v>
      </c>
      <c r="P35" s="397" t="str" cm="1">
        <f t="array" ref="P35" xml:space="preserve"> IFERROR( IF($D35&lt;&gt;"", INDEX(十五音韻母資料表, $K35, P$2), INDEX(十五音韻母資料表, $K35, P$2+1)), "")</f>
        <v>iat</v>
      </c>
      <c r="Q35" s="397" t="str" cm="1">
        <f t="array" ref="Q35" xml:space="preserve"> IFERROR( IF($D35&lt;&gt;"", INDEX(十五音韻母資料表, $K35, Q$2), INDEX(十五音韻母資料表, $K35, Q$2+1)), "")</f>
        <v>ㄧㄚㆵ</v>
      </c>
    </row>
    <row r="36" spans="2:17" ht="23">
      <c r="B36" s="320">
        <v>30</v>
      </c>
      <c r="C36" s="315" t="s">
        <v>167</v>
      </c>
      <c r="D36" s="325">
        <f t="shared" si="0"/>
        <v>12</v>
      </c>
      <c r="E36" s="325" t="str">
        <f t="shared" si="1"/>
        <v/>
      </c>
      <c r="F36" s="326" t="str">
        <f t="shared" si="2"/>
        <v>舒聲</v>
      </c>
      <c r="G36" s="320"/>
      <c r="H36" s="399">
        <v>30</v>
      </c>
      <c r="I36" s="324" t="s">
        <v>167</v>
      </c>
      <c r="J36" s="326" t="str" cm="1">
        <f t="array" ref="J36" xml:space="preserve"> IFERROR( IF(D36&lt;&gt;"", INDEX(十五音韻母清單, D36, 1), INDEX(十五音韻母清單, E36, 1)), "")</f>
        <v>嬌</v>
      </c>
      <c r="K36" s="326">
        <f t="shared" si="3"/>
        <v>12</v>
      </c>
      <c r="L36" s="397" t="str" cm="1">
        <f t="array" ref="L36" xml:space="preserve"> IFERROR( IF($D36&lt;&gt;"", INDEX(十五音韻母資料表, $K36, L$2), INDEX(十五音韻母資料表, $K36, L$2+1)), "")</f>
        <v>iau</v>
      </c>
      <c r="M36" s="397" t="str" cm="1">
        <f t="array" ref="M36" xml:space="preserve"> IFERROR( IF($D36&lt;&gt;"", INDEX(十五音韻母資料表, $K36, M$2), INDEX(十五音韻母資料表, $K36, M$2+1)), "")</f>
        <v>eaou</v>
      </c>
      <c r="N36" s="397" t="str" cm="1">
        <f t="array" ref="N36" xml:space="preserve"> IFERROR( IF($D36&lt;&gt;"", INDEX(十五音韻母資料表, $K36, N$2), INDEX(十五音韻母資料表, $K36, N$2+1)), "")</f>
        <v>iau</v>
      </c>
      <c r="O36" s="397" t="str" cm="1">
        <f t="array" ref="O36" xml:space="preserve"> IFERROR( IF($D36&lt;&gt;"", INDEX(十五音韻母資料表, $K36, O$2), INDEX(十五音韻母資料表, $K36, O$2+1)), "")</f>
        <v>iau</v>
      </c>
      <c r="P36" s="397" t="str" cm="1">
        <f t="array" ref="P36" xml:space="preserve"> IFERROR( IF($D36&lt;&gt;"", INDEX(十五音韻母資料表, $K36, P$2), INDEX(十五音韻母資料表, $K36, P$2+1)), "")</f>
        <v>iao</v>
      </c>
      <c r="Q36" s="397" t="str" cm="1">
        <f t="array" ref="Q36" xml:space="preserve"> IFERROR( IF($D36&lt;&gt;"", INDEX(十五音韻母資料表, $K36, Q$2), INDEX(十五音韻母資料表, $K36, Q$2+1)), "")</f>
        <v>ㄧㄠ</v>
      </c>
    </row>
    <row r="37" spans="2:17" ht="23">
      <c r="B37" s="320">
        <v>31</v>
      </c>
      <c r="C37" s="315" t="s">
        <v>521</v>
      </c>
      <c r="D37" s="325" t="str">
        <f t="shared" si="0"/>
        <v/>
      </c>
      <c r="E37" s="325">
        <f t="shared" si="1"/>
        <v>12</v>
      </c>
      <c r="F37" s="326" t="str">
        <f t="shared" si="2"/>
        <v>入聲</v>
      </c>
      <c r="G37" s="320"/>
      <c r="H37" s="399">
        <v>31</v>
      </c>
      <c r="I37" s="324" t="s">
        <v>521</v>
      </c>
      <c r="J37" s="326" t="str" cm="1">
        <f t="array" ref="J37" xml:space="preserve"> IFERROR( IF(D37&lt;&gt;"", INDEX(十五音韻母清單, D37, 1), INDEX(十五音韻母清單, E37, 1)), "")</f>
        <v>嬌</v>
      </c>
      <c r="K37" s="326">
        <f t="shared" si="3"/>
        <v>12</v>
      </c>
      <c r="L37" s="397" t="str" cm="1">
        <f t="array" ref="L37" xml:space="preserve"> IFERROR( IF($D37&lt;&gt;"", INDEX(十五音韻母資料表, $K37, L$2), INDEX(十五音韻母資料表, $K37, L$2+1)), "")</f>
        <v>iau?</v>
      </c>
      <c r="M37" s="397" t="str" cm="1">
        <f t="array" ref="M37" xml:space="preserve"> IFERROR( IF($D37&lt;&gt;"", INDEX(十五音韻母資料表, $K37, M$2), INDEX(十五音韻母資料表, $K37, M$2+1)), "")</f>
        <v>eaoŭh</v>
      </c>
      <c r="N37" s="397" t="str" cm="1">
        <f t="array" ref="N37" xml:space="preserve"> IFERROR( IF($D37&lt;&gt;"", INDEX(十五音韻母資料表, $K37, N$2), INDEX(十五音韻母資料表, $K37, N$2+1)), "")</f>
        <v>iauh</v>
      </c>
      <c r="O37" s="397" t="str" cm="1">
        <f t="array" ref="O37" xml:space="preserve"> IFERROR( IF($D37&lt;&gt;"", INDEX(十五音韻母資料表, $K37, O$2), INDEX(十五音韻母資料表, $K37, O$2+1)), "")</f>
        <v>iauh</v>
      </c>
      <c r="P37" s="397" t="str" cm="1">
        <f t="array" ref="P37" xml:space="preserve"> IFERROR( IF($D37&lt;&gt;"", INDEX(十五音韻母資料表, $K37, P$2), INDEX(十五音韻母資料表, $K37, P$2+1)), "")</f>
        <v>iaoh</v>
      </c>
      <c r="Q37" s="397" t="str" cm="1">
        <f t="array" ref="Q37" xml:space="preserve"> IFERROR( IF($D37&lt;&gt;"", INDEX(十五音韻母資料表, $K37, Q$2), INDEX(十五音韻母資料表, $K37, Q$2+1)), "")</f>
        <v>ㄧㄠㆷ</v>
      </c>
    </row>
    <row r="38" spans="2:17" ht="23">
      <c r="B38" s="320">
        <v>32</v>
      </c>
      <c r="C38" s="315" t="s">
        <v>522</v>
      </c>
      <c r="D38" s="325">
        <f t="shared" si="0"/>
        <v>46</v>
      </c>
      <c r="E38" s="325" t="str">
        <f t="shared" si="1"/>
        <v/>
      </c>
      <c r="F38" s="326" t="str">
        <f t="shared" si="2"/>
        <v>舒聲</v>
      </c>
      <c r="G38" s="320"/>
      <c r="H38" s="399">
        <v>32</v>
      </c>
      <c r="I38" s="324" t="s">
        <v>522</v>
      </c>
      <c r="J38" s="326" t="str" cm="1">
        <f t="array" ref="J38" xml:space="preserve"> IFERROR( IF(D38&lt;&gt;"", INDEX(十五音韻母清單, D38, 1), INDEX(十五音韻母清單, E38, 1)), "")</f>
        <v>嘄</v>
      </c>
      <c r="K38" s="326">
        <f t="shared" si="3"/>
        <v>46</v>
      </c>
      <c r="L38" s="397" t="str" cm="1">
        <f t="array" ref="L38" xml:space="preserve"> IFERROR( IF($D38&lt;&gt;"", INDEX(十五音韻母資料表, $K38, L$2), INDEX(十五音韻母資料表, $K38, L$2+1)), "")</f>
        <v>ĩãũ</v>
      </c>
      <c r="M38" s="397" t="str" cm="1">
        <f t="array" ref="M38" xml:space="preserve"> IFERROR( IF($D38&lt;&gt;"", INDEX(十五音韻母資料表, $K38, M$2), INDEX(十五音韻母資料表, $K38, M$2+1)), "")</f>
        <v>ⁿeaou</v>
      </c>
      <c r="N38" s="397" t="str" cm="1">
        <f t="array" ref="N38" xml:space="preserve"> IFERROR( IF($D38&lt;&gt;"", INDEX(十五音韻母資料表, $K38, N$2), INDEX(十五音韻母資料表, $K38, N$2+1)), "")</f>
        <v>iauⁿ</v>
      </c>
      <c r="O38" s="397" t="str" cm="1">
        <f t="array" ref="O38" xml:space="preserve"> IFERROR( IF($D38&lt;&gt;"", INDEX(十五音韻母資料表, $K38, O$2), INDEX(十五音韻母資料表, $K38, O$2+1)), "")</f>
        <v>iaunn</v>
      </c>
      <c r="P38" s="397" t="str" cm="1">
        <f t="array" ref="P38" xml:space="preserve"> IFERROR( IF($D38&lt;&gt;"", INDEX(十五音韻母資料表, $K38, P$2), INDEX(十五音韻母資料表, $K38, P$2+1)), "")</f>
        <v>niao</v>
      </c>
      <c r="Q38" s="397" t="str" cm="1">
        <f t="array" ref="Q38" xml:space="preserve"> IFERROR( IF($D38&lt;&gt;"", INDEX(十五音韻母資料表, $K38, Q$2), INDEX(十五音韻母資料表, $K38, Q$2+1)), "")</f>
        <v>ㄧㆯ</v>
      </c>
    </row>
    <row r="39" spans="2:17" ht="23">
      <c r="B39" s="320">
        <v>33</v>
      </c>
      <c r="C39" s="315" t="s">
        <v>523</v>
      </c>
      <c r="D39" s="325" t="str">
        <f t="shared" ref="D39:D70" si="4">IFERROR( MATCH($I39, 台羅舒聲韻母清單, 0), "" )</f>
        <v/>
      </c>
      <c r="E39" s="325">
        <f t="shared" ref="E39:E70" si="5">IFERROR( MATCH($I39, 台羅入聲韻母清單, 0), "")</f>
        <v>29</v>
      </c>
      <c r="F39" s="326" t="str">
        <f t="shared" ref="F39:F70" si="6">IF(D39&lt;&gt;"", "舒聲", "入聲")</f>
        <v>入聲</v>
      </c>
      <c r="G39" s="320"/>
      <c r="H39" s="399">
        <v>33</v>
      </c>
      <c r="I39" s="324" t="s">
        <v>523</v>
      </c>
      <c r="J39" s="326" t="str" cm="1">
        <f t="array" ref="J39" xml:space="preserve"> IFERROR( IF(D39&lt;&gt;"", INDEX(十五音韻母清單, D39, 1), INDEX(十五音韻母清單, E39, 1)), "")</f>
        <v>居</v>
      </c>
      <c r="K39" s="326">
        <f t="shared" ref="K39:K70" si="7">IF(D39&lt;&gt;"", D39, E39)</f>
        <v>29</v>
      </c>
      <c r="L39" s="397" t="str" cm="1">
        <f t="array" ref="L39" xml:space="preserve"> IFERROR( IF($D39&lt;&gt;"", INDEX(十五音韻母資料表, $K39, L$2), INDEX(十五音韻母資料表, $K39, L$2+1)), "")</f>
        <v>i?</v>
      </c>
      <c r="M39" s="397" t="str" cm="1">
        <f t="array" ref="M39" xml:space="preserve"> IFERROR( IF($D39&lt;&gt;"", INDEX(十五音韻母資料表, $K39, M$2), INDEX(十五音韻母資料表, $K39, M$2+1)), "")</f>
        <v>eĕh</v>
      </c>
      <c r="N39" s="397" t="str" cm="1">
        <f t="array" ref="N39" xml:space="preserve"> IFERROR( IF($D39&lt;&gt;"", INDEX(十五音韻母資料表, $K39, N$2), INDEX(十五音韻母資料表, $K39, N$2+1)), "")</f>
        <v>ih</v>
      </c>
      <c r="O39" s="397" t="str" cm="1">
        <f t="array" ref="O39" xml:space="preserve"> IFERROR( IF($D39&lt;&gt;"", INDEX(十五音韻母資料表, $K39, O$2), INDEX(十五音韻母資料表, $K39, O$2+1)), "")</f>
        <v>ih</v>
      </c>
      <c r="P39" s="397" t="str" cm="1">
        <f t="array" ref="P39" xml:space="preserve"> IFERROR( IF($D39&lt;&gt;"", INDEX(十五音韻母資料表, $K39, P$2), INDEX(十五音韻母資料表, $K39, P$2+1)), "")</f>
        <v>ih</v>
      </c>
      <c r="Q39" s="397" t="str" cm="1">
        <f t="array" ref="Q39" xml:space="preserve"> IFERROR( IF($D39&lt;&gt;"", INDEX(十五音韻母資料表, $K39, Q$2), INDEX(十五音韻母資料表, $K39, Q$2+1)), "")</f>
        <v>ㄧㆷ</v>
      </c>
    </row>
    <row r="40" spans="2:17" ht="23">
      <c r="B40" s="320">
        <v>34</v>
      </c>
      <c r="C40" s="315" t="s">
        <v>66</v>
      </c>
      <c r="D40" s="325" t="str">
        <f t="shared" si="4"/>
        <v/>
      </c>
      <c r="E40" s="325">
        <f t="shared" si="5"/>
        <v>9</v>
      </c>
      <c r="F40" s="326" t="str">
        <f t="shared" si="6"/>
        <v>入聲</v>
      </c>
      <c r="G40" s="320"/>
      <c r="H40" s="399">
        <v>34</v>
      </c>
      <c r="I40" s="324" t="s">
        <v>66</v>
      </c>
      <c r="J40" s="326" t="str" cm="1">
        <f t="array" ref="J40" xml:space="preserve"> IFERROR( IF(D40&lt;&gt;"", INDEX(十五音韻母清單, D40, 1), INDEX(十五音韻母清單, E40, 1)), "")</f>
        <v>經</v>
      </c>
      <c r="K40" s="326">
        <f t="shared" si="7"/>
        <v>9</v>
      </c>
      <c r="L40" s="397" t="str" cm="1">
        <f t="array" ref="L40" xml:space="preserve"> IFERROR( IF($D40&lt;&gt;"", INDEX(十五音韻母資料表, $K40, L$2), INDEX(十五音韻母資料表, $K40, L$2+1)), "")</f>
        <v>ik̚</v>
      </c>
      <c r="M40" s="397" t="str" cm="1">
        <f t="array" ref="M40" xml:space="preserve"> IFERROR( IF($D40&lt;&gt;"", INDEX(十五音韻母資料表, $K40, M$2), INDEX(十五音韻母資料表, $K40, M$2+1)), "")</f>
        <v>ik</v>
      </c>
      <c r="N40" s="397" t="str" cm="1">
        <f t="array" ref="N40" xml:space="preserve"> IFERROR( IF($D40&lt;&gt;"", INDEX(十五音韻母資料表, $K40, N$2), INDEX(十五音韻母資料表, $K40, N$2+1)), "")</f>
        <v>ik</v>
      </c>
      <c r="O40" s="397" t="str" cm="1">
        <f t="array" ref="O40" xml:space="preserve"> IFERROR( IF($D40&lt;&gt;"", INDEX(十五音韻母資料表, $K40, O$2), INDEX(十五音韻母資料表, $K40, O$2+1)), "")</f>
        <v>ik</v>
      </c>
      <c r="P40" s="397" t="str" cm="1">
        <f t="array" ref="P40" xml:space="preserve"> IFERROR( IF($D40&lt;&gt;"", INDEX(十五音韻母資料表, $K40, P$2), INDEX(十五音韻母資料表, $K40, P$2+1)), "")</f>
        <v>ik</v>
      </c>
      <c r="Q40" s="397" t="str" cm="1">
        <f t="array" ref="Q40" xml:space="preserve"> IFERROR( IF($D40&lt;&gt;"", INDEX(十五音韻母資料表, $K40, Q$2), INDEX(十五音韻母資料表, $K40, Q$2+1)), "")</f>
        <v>ㄧㆻ</v>
      </c>
    </row>
    <row r="41" spans="2:17" ht="23">
      <c r="B41" s="320">
        <v>35</v>
      </c>
      <c r="C41" s="315" t="s">
        <v>123</v>
      </c>
      <c r="D41" s="325">
        <f t="shared" si="4"/>
        <v>3</v>
      </c>
      <c r="E41" s="325" t="str">
        <f t="shared" si="5"/>
        <v/>
      </c>
      <c r="F41" s="326" t="str">
        <f t="shared" si="6"/>
        <v>舒聲</v>
      </c>
      <c r="G41" s="320"/>
      <c r="H41" s="399">
        <v>35</v>
      </c>
      <c r="I41" s="324" t="s">
        <v>123</v>
      </c>
      <c r="J41" s="326" t="str" cm="1">
        <f t="array" ref="J41" xml:space="preserve"> IFERROR( IF(D41&lt;&gt;"", INDEX(十五音韻母清單, D41, 1), INDEX(十五音韻母清單, E41, 1)), "")</f>
        <v>金</v>
      </c>
      <c r="K41" s="326">
        <f t="shared" si="7"/>
        <v>3</v>
      </c>
      <c r="L41" s="397" t="str" cm="1">
        <f t="array" ref="L41" xml:space="preserve"> IFERROR( IF($D41&lt;&gt;"", INDEX(十五音韻母資料表, $K41, L$2), INDEX(十五音韻母資料表, $K41, L$2+1)), "")</f>
        <v>im</v>
      </c>
      <c r="M41" s="397" t="str" cm="1">
        <f t="array" ref="M41" xml:space="preserve"> IFERROR( IF($D41&lt;&gt;"", INDEX(十五音韻母資料表, $K41, M$2), INDEX(十五音韻母資料表, $K41, M$2+1)), "")</f>
        <v>im</v>
      </c>
      <c r="N41" s="397" t="str" cm="1">
        <f t="array" ref="N41" xml:space="preserve"> IFERROR( IF($D41&lt;&gt;"", INDEX(十五音韻母資料表, $K41, N$2), INDEX(十五音韻母資料表, $K41, N$2+1)), "")</f>
        <v>im</v>
      </c>
      <c r="O41" s="397" t="str" cm="1">
        <f t="array" ref="O41" xml:space="preserve"> IFERROR( IF($D41&lt;&gt;"", INDEX(十五音韻母資料表, $K41, O$2), INDEX(十五音韻母資料表, $K41, O$2+1)), "")</f>
        <v>im</v>
      </c>
      <c r="P41" s="397" t="str" cm="1">
        <f t="array" ref="P41" xml:space="preserve"> IFERROR( IF($D41&lt;&gt;"", INDEX(十五音韻母資料表, $K41, P$2), INDEX(十五音韻母資料表, $K41, P$2+1)), "")</f>
        <v>im</v>
      </c>
      <c r="Q41" s="397" t="str" cm="1">
        <f t="array" ref="Q41" xml:space="preserve"> IFERROR( IF($D41&lt;&gt;"", INDEX(十五音韻母資料表, $K41, Q$2), INDEX(十五音韻母資料表, $K41, Q$2+1)), "")</f>
        <v>ㄧㆬ</v>
      </c>
    </row>
    <row r="42" spans="2:17" ht="23">
      <c r="B42" s="320">
        <v>36</v>
      </c>
      <c r="C42" s="315" t="s">
        <v>101</v>
      </c>
      <c r="D42" s="325">
        <f t="shared" si="4"/>
        <v>17</v>
      </c>
      <c r="E42" s="325" t="str">
        <f t="shared" si="5"/>
        <v/>
      </c>
      <c r="F42" s="326" t="str">
        <f t="shared" si="6"/>
        <v>舒聲</v>
      </c>
      <c r="G42" s="320"/>
      <c r="H42" s="399">
        <v>36</v>
      </c>
      <c r="I42" s="324" t="s">
        <v>101</v>
      </c>
      <c r="J42" s="326" t="str" cm="1">
        <f t="array" ref="J42" xml:space="preserve"> IFERROR( IF(D42&lt;&gt;"", INDEX(十五音韻母清單, D42, 1), INDEX(十五音韻母清單, E42, 1)), "")</f>
        <v>巾</v>
      </c>
      <c r="K42" s="326">
        <f t="shared" si="7"/>
        <v>17</v>
      </c>
      <c r="L42" s="397" t="str" cm="1">
        <f t="array" ref="L42" xml:space="preserve"> IFERROR( IF($D42&lt;&gt;"", INDEX(十五音韻母資料表, $K42, L$2), INDEX(十五音韻母資料表, $K42, L$2+1)), "")</f>
        <v>in</v>
      </c>
      <c r="M42" s="397" t="str" cm="1">
        <f t="array" ref="M42" xml:space="preserve"> IFERROR( IF($D42&lt;&gt;"", INDEX(十五音韻母資料表, $K42, M$2), INDEX(十五音韻母資料表, $K42, M$2+1)), "")</f>
        <v>in</v>
      </c>
      <c r="N42" s="397" t="str" cm="1">
        <f t="array" ref="N42" xml:space="preserve"> IFERROR( IF($D42&lt;&gt;"", INDEX(十五音韻母資料表, $K42, N$2), INDEX(十五音韻母資料表, $K42, N$2+1)), "")</f>
        <v>in</v>
      </c>
      <c r="O42" s="397" t="str" cm="1">
        <f t="array" ref="O42" xml:space="preserve"> IFERROR( IF($D42&lt;&gt;"", INDEX(十五音韻母資料表, $K42, O$2), INDEX(十五音韻母資料表, $K42, O$2+1)), "")</f>
        <v>in</v>
      </c>
      <c r="P42" s="397" t="str" cm="1">
        <f t="array" ref="P42" xml:space="preserve"> IFERROR( IF($D42&lt;&gt;"", INDEX(十五音韻母資料表, $K42, P$2), INDEX(十五音韻母資料表, $K42, P$2+1)), "")</f>
        <v>in</v>
      </c>
      <c r="Q42" s="397" t="str" cm="1">
        <f t="array" ref="Q42" xml:space="preserve"> IFERROR( IF($D42&lt;&gt;"", INDEX(十五音韻母資料表, $K42, Q$2), INDEX(十五音韻母資料表, $K42, Q$2+1)), "")</f>
        <v>ㄧㄣ</v>
      </c>
    </row>
    <row r="43" spans="2:17" ht="23">
      <c r="B43" s="320">
        <v>37</v>
      </c>
      <c r="C43" s="315" t="s">
        <v>64</v>
      </c>
      <c r="D43" s="325">
        <f t="shared" si="4"/>
        <v>9</v>
      </c>
      <c r="E43" s="325" t="str">
        <f t="shared" si="5"/>
        <v/>
      </c>
      <c r="F43" s="326" t="str">
        <f t="shared" si="6"/>
        <v>舒聲</v>
      </c>
      <c r="G43" s="320"/>
      <c r="H43" s="399">
        <v>37</v>
      </c>
      <c r="I43" s="324" t="s">
        <v>64</v>
      </c>
      <c r="J43" s="326" t="str" cm="1">
        <f t="array" ref="J43" xml:space="preserve"> IFERROR( IF(D43&lt;&gt;"", INDEX(十五音韻母清單, D43, 1), INDEX(十五音韻母清單, E43, 1)), "")</f>
        <v>經</v>
      </c>
      <c r="K43" s="326">
        <f t="shared" si="7"/>
        <v>9</v>
      </c>
      <c r="L43" s="397" t="str" cm="1">
        <f t="array" ref="L43" xml:space="preserve"> IFERROR( IF($D43&lt;&gt;"", INDEX(十五音韻母資料表, $K43, L$2), INDEX(十五音韻母資料表, $K43, L$2+1)), "")</f>
        <v>iŋ</v>
      </c>
      <c r="M43" s="397" t="str" cm="1">
        <f t="array" ref="M43" xml:space="preserve"> IFERROR( IF($D43&lt;&gt;"", INDEX(十五音韻母資料表, $K43, M$2), INDEX(十五音韻母資料表, $K43, M$2+1)), "")</f>
        <v>ing</v>
      </c>
      <c r="N43" s="397" t="str" cm="1">
        <f t="array" ref="N43" xml:space="preserve"> IFERROR( IF($D43&lt;&gt;"", INDEX(十五音韻母資料表, $K43, N$2), INDEX(十五音韻母資料表, $K43, N$2+1)), "")</f>
        <v>ing</v>
      </c>
      <c r="O43" s="397" t="str" cm="1">
        <f t="array" ref="O43" xml:space="preserve"> IFERROR( IF($D43&lt;&gt;"", INDEX(十五音韻母資料表, $K43, O$2), INDEX(十五音韻母資料表, $K43, O$2+1)), "")</f>
        <v>ing</v>
      </c>
      <c r="P43" s="397" t="str" cm="1">
        <f t="array" ref="P43" xml:space="preserve"> IFERROR( IF($D43&lt;&gt;"", INDEX(十五音韻母資料表, $K43, P$2), INDEX(十五音韻母資料表, $K43, P$2+1)), "")</f>
        <v>ing</v>
      </c>
      <c r="Q43" s="397" t="str" cm="1">
        <f t="array" ref="Q43" xml:space="preserve"> IFERROR( IF($D43&lt;&gt;"", INDEX(十五音韻母資料表, $K43, Q$2), INDEX(十五音韻母資料表, $K43, Q$2+1)), "")</f>
        <v>ㄧㄥ</v>
      </c>
    </row>
    <row r="44" spans="2:17" ht="23">
      <c r="B44" s="320">
        <v>38</v>
      </c>
      <c r="C44" s="315" t="s">
        <v>524</v>
      </c>
      <c r="D44" s="325">
        <f t="shared" si="4"/>
        <v>34</v>
      </c>
      <c r="E44" s="325" t="str">
        <f t="shared" si="5"/>
        <v/>
      </c>
      <c r="F44" s="326" t="str">
        <f t="shared" si="6"/>
        <v>舒聲</v>
      </c>
      <c r="G44" s="320"/>
      <c r="H44" s="399">
        <v>38</v>
      </c>
      <c r="I44" s="324" t="s">
        <v>524</v>
      </c>
      <c r="J44" s="326" t="str" cm="1">
        <f t="array" ref="J44" xml:space="preserve"> IFERROR( IF(D44&lt;&gt;"", INDEX(十五音韻母清單, D44, 1), INDEX(十五音韻母清單, E44, 1)), "")</f>
        <v>梔</v>
      </c>
      <c r="K44" s="326">
        <f t="shared" si="7"/>
        <v>34</v>
      </c>
      <c r="L44" s="397" t="str" cm="1">
        <f t="array" ref="L44" xml:space="preserve"> IFERROR( IF($D44&lt;&gt;"", INDEX(十五音韻母資料表, $K44, L$2), INDEX(十五音韻母資料表, $K44, L$2+1)), "")</f>
        <v>ĩ</v>
      </c>
      <c r="M44" s="397" t="str" cm="1">
        <f t="array" ref="M44" xml:space="preserve"> IFERROR( IF($D44&lt;&gt;"", INDEX(十五音韻母資料表, $K44, M$2), INDEX(十五音韻母資料表, $K44, M$2+1)), "")</f>
        <v>eeⁿᶢ</v>
      </c>
      <c r="N44" s="397" t="str" cm="1">
        <f t="array" ref="N44" xml:space="preserve"> IFERROR( IF($D44&lt;&gt;"", INDEX(十五音韻母資料表, $K44, N$2), INDEX(十五音韻母資料表, $K44, N$2+1)), "")</f>
        <v>iⁿ</v>
      </c>
      <c r="O44" s="397" t="str" cm="1">
        <f t="array" ref="O44" xml:space="preserve"> IFERROR( IF($D44&lt;&gt;"", INDEX(十五音韻母資料表, $K44, O$2), INDEX(十五音韻母資料表, $K44, O$2+1)), "")</f>
        <v>inn</v>
      </c>
      <c r="P44" s="397" t="str" cm="1">
        <f t="array" ref="P44" xml:space="preserve"> IFERROR( IF($D44&lt;&gt;"", INDEX(十五音韻母資料表, $K44, P$2), INDEX(十五音韻母資料表, $K44, P$2+1)), "")</f>
        <v>ni</v>
      </c>
      <c r="Q44" s="397" t="str" cm="1">
        <f t="array" ref="Q44" xml:space="preserve"> IFERROR( IF($D44&lt;&gt;"", INDEX(十五音韻母資料表, $K44, Q$2), INDEX(十五音韻母資料表, $K44, Q$2+1)), "")</f>
        <v>ㆪ</v>
      </c>
    </row>
    <row r="45" spans="2:17" ht="23">
      <c r="B45" s="320">
        <v>39</v>
      </c>
      <c r="C45" s="315" t="s">
        <v>525</v>
      </c>
      <c r="D45" s="325" t="str">
        <f t="shared" si="4"/>
        <v/>
      </c>
      <c r="E45" s="325">
        <f t="shared" si="5"/>
        <v>34</v>
      </c>
      <c r="F45" s="326" t="str">
        <f t="shared" si="6"/>
        <v>入聲</v>
      </c>
      <c r="G45" s="320"/>
      <c r="H45" s="399">
        <v>39</v>
      </c>
      <c r="I45" s="324" t="s">
        <v>525</v>
      </c>
      <c r="J45" s="326" t="str" cm="1">
        <f t="array" ref="J45" xml:space="preserve"> IFERROR( IF(D45&lt;&gt;"", INDEX(十五音韻母清單, D45, 1), INDEX(十五音韻母清單, E45, 1)), "")</f>
        <v>梔</v>
      </c>
      <c r="K45" s="326">
        <f t="shared" si="7"/>
        <v>34</v>
      </c>
      <c r="L45" s="397" t="str" cm="1">
        <f t="array" ref="L45" xml:space="preserve"> IFERROR( IF($D45&lt;&gt;"", INDEX(十五音韻母資料表, $K45, L$2), INDEX(十五音韻母資料表, $K45, L$2+1)), "")</f>
        <v>ĩ?</v>
      </c>
      <c r="M45" s="397" t="str" cm="1">
        <f t="array" ref="M45" xml:space="preserve"> IFERROR( IF($D45&lt;&gt;"", INDEX(十五音韻母資料表, $K45, M$2), INDEX(十五音韻母資料表, $K45, M$2+1)), "")</f>
        <v>eĕⁿᶢh</v>
      </c>
      <c r="N45" s="397" t="str" cm="1">
        <f t="array" ref="N45" xml:space="preserve"> IFERROR( IF($D45&lt;&gt;"", INDEX(十五音韻母資料表, $K45, N$2), INDEX(十五音韻母資料表, $K45, N$2+1)), "")</f>
        <v>iⁿh</v>
      </c>
      <c r="O45" s="397" t="str" cm="1">
        <f t="array" ref="O45" xml:space="preserve"> IFERROR( IF($D45&lt;&gt;"", INDEX(十五音韻母資料表, $K45, O$2), INDEX(十五音韻母資料表, $K45, O$2+1)), "")</f>
        <v>innh</v>
      </c>
      <c r="P45" s="397" t="str" cm="1">
        <f t="array" ref="P45" xml:space="preserve"> IFERROR( IF($D45&lt;&gt;"", INDEX(十五音韻母資料表, $K45, P$2), INDEX(十五音韻母資料表, $K45, P$2+1)), "")</f>
        <v>nih</v>
      </c>
      <c r="Q45" s="397" t="str" cm="1">
        <f t="array" ref="Q45" xml:space="preserve"> IFERROR( IF($D45&lt;&gt;"", INDEX(十五音韻母資料表, $K45, Q$2), INDEX(十五音韻母資料表, $K45, Q$2+1)), "")</f>
        <v>ㆪㆷ</v>
      </c>
    </row>
    <row r="46" spans="2:17" ht="23">
      <c r="B46" s="320">
        <v>40</v>
      </c>
      <c r="C46" s="315" t="s">
        <v>526</v>
      </c>
      <c r="D46" s="325">
        <f t="shared" si="4"/>
        <v>33</v>
      </c>
      <c r="E46" s="325" t="str">
        <f t="shared" si="5"/>
        <v/>
      </c>
      <c r="F46" s="326" t="str">
        <f t="shared" si="6"/>
        <v>舒聲</v>
      </c>
      <c r="G46" s="320"/>
      <c r="H46" s="399">
        <v>40</v>
      </c>
      <c r="I46" s="324" t="s">
        <v>526</v>
      </c>
      <c r="J46" s="326" t="str" cm="1">
        <f t="array" ref="J46" xml:space="preserve"> IFERROR( IF(D46&lt;&gt;"", INDEX(十五音韻母清單, D46, 1), INDEX(十五音韻母清單, E46, 1)), "")</f>
        <v>茄</v>
      </c>
      <c r="K46" s="326">
        <f t="shared" si="7"/>
        <v>33</v>
      </c>
      <c r="L46" s="397" t="str" cm="1">
        <f t="array" ref="L46" xml:space="preserve"> IFERROR( IF($D46&lt;&gt;"", INDEX(十五音韻母資料表, $K46, L$2), INDEX(十五音韻母資料表, $K46, L$2+1)), "")</f>
        <v>iə</v>
      </c>
      <c r="M46" s="397" t="str" cm="1">
        <f t="array" ref="M46" xml:space="preserve"> IFERROR( IF($D46&lt;&gt;"", INDEX(十五音韻母資料表, $K46, M$2), INDEX(十五音韻母資料表, $K46, M$2+1)), "")</f>
        <v>ëo</v>
      </c>
      <c r="N46" s="397" t="str" cm="1">
        <f t="array" ref="N46" xml:space="preserve"> IFERROR( IF($D46&lt;&gt;"", INDEX(十五音韻母資料表, $K46, N$2), INDEX(十五音韻母資料表, $K46, N$2+1)), "")</f>
        <v>io</v>
      </c>
      <c r="O46" s="397" t="str" cm="1">
        <f t="array" ref="O46" xml:space="preserve"> IFERROR( IF($D46&lt;&gt;"", INDEX(十五音韻母資料表, $K46, O$2), INDEX(十五音韻母資料表, $K46, O$2+1)), "")</f>
        <v>io</v>
      </c>
      <c r="P46" s="397" t="str" cm="1">
        <f t="array" ref="P46" xml:space="preserve"> IFERROR( IF($D46&lt;&gt;"", INDEX(十五音韻母資料表, $K46, P$2), INDEX(十五音韻母資料表, $K46, P$2+1)), "")</f>
        <v>io</v>
      </c>
      <c r="Q46" s="397" t="str" cm="1">
        <f t="array" ref="Q46" xml:space="preserve"> IFERROR( IF($D46&lt;&gt;"", INDEX(十五音韻母資料表, $K46, Q$2), INDEX(十五音韻母資料表, $K46, Q$2+1)), "")</f>
        <v>ㄧㄜ</v>
      </c>
    </row>
    <row r="47" spans="2:17" ht="23">
      <c r="B47" s="320">
        <v>41</v>
      </c>
      <c r="C47" s="315" t="s">
        <v>527</v>
      </c>
      <c r="D47" s="325" t="str">
        <f t="shared" si="4"/>
        <v/>
      </c>
      <c r="E47" s="325">
        <f t="shared" si="5"/>
        <v>33</v>
      </c>
      <c r="F47" s="326" t="str">
        <f t="shared" si="6"/>
        <v>入聲</v>
      </c>
      <c r="G47" s="320"/>
      <c r="H47" s="399">
        <v>41</v>
      </c>
      <c r="I47" s="324" t="s">
        <v>527</v>
      </c>
      <c r="J47" s="326" t="str" cm="1">
        <f t="array" ref="J47" xml:space="preserve"> IFERROR( IF(D47&lt;&gt;"", INDEX(十五音韻母清單, D47, 1), INDEX(十五音韻母清單, E47, 1)), "")</f>
        <v>茄</v>
      </c>
      <c r="K47" s="326">
        <f t="shared" si="7"/>
        <v>33</v>
      </c>
      <c r="L47" s="397" t="str" cm="1">
        <f t="array" ref="L47" xml:space="preserve"> IFERROR( IF($D47&lt;&gt;"", INDEX(十五音韻母資料表, $K47, L$2), INDEX(十五音韻母資料表, $K47, L$2+1)), "")</f>
        <v>iə?</v>
      </c>
      <c r="M47" s="397" t="str" cm="1">
        <f t="array" ref="M47" xml:space="preserve"> IFERROR( IF($D47&lt;&gt;"", INDEX(十五音韻母資料表, $K47, M$2), INDEX(十五音韻母資料表, $K47, M$2+1)), "")</f>
        <v>ëŏh</v>
      </c>
      <c r="N47" s="397" t="str" cm="1">
        <f t="array" ref="N47" xml:space="preserve"> IFERROR( IF($D47&lt;&gt;"", INDEX(十五音韻母資料表, $K47, N$2), INDEX(十五音韻母資料表, $K47, N$2+1)), "")</f>
        <v>ioh</v>
      </c>
      <c r="O47" s="397" t="str" cm="1">
        <f t="array" ref="O47" xml:space="preserve"> IFERROR( IF($D47&lt;&gt;"", INDEX(十五音韻母資料表, $K47, O$2), INDEX(十五音韻母資料表, $K47, O$2+1)), "")</f>
        <v>ioh</v>
      </c>
      <c r="P47" s="397" t="str" cm="1">
        <f t="array" ref="P47" xml:space="preserve"> IFERROR( IF($D47&lt;&gt;"", INDEX(十五音韻母資料表, $K47, P$2), INDEX(十五音韻母資料表, $K47, P$2+1)), "")</f>
        <v>ioh</v>
      </c>
      <c r="Q47" s="397" t="str" cm="1">
        <f t="array" ref="Q47" xml:space="preserve"> IFERROR( IF($D47&lt;&gt;"", INDEX(十五音韻母資料表, $K47, Q$2), INDEX(十五音韻母資料表, $K47, Q$2+1)), "")</f>
        <v>ㄧㄜㆷ</v>
      </c>
    </row>
    <row r="48" spans="2:17" ht="23">
      <c r="B48" s="320">
        <v>42</v>
      </c>
      <c r="C48" s="315" t="s">
        <v>129</v>
      </c>
      <c r="D48" s="325" t="str">
        <f t="shared" si="4"/>
        <v/>
      </c>
      <c r="E48" s="325">
        <f t="shared" si="5"/>
        <v>14</v>
      </c>
      <c r="F48" s="326" t="str">
        <f t="shared" si="6"/>
        <v>入聲</v>
      </c>
      <c r="G48" s="320"/>
      <c r="H48" s="399">
        <v>42</v>
      </c>
      <c r="I48" s="324" t="s">
        <v>129</v>
      </c>
      <c r="J48" s="326" t="str" cm="1">
        <f t="array" ref="J48" xml:space="preserve"> IFERROR( IF(D48&lt;&gt;"", INDEX(十五音韻母清單, D48, 1), INDEX(十五音韻母清單, E48, 1)), "")</f>
        <v>恭</v>
      </c>
      <c r="K48" s="326">
        <f t="shared" si="7"/>
        <v>14</v>
      </c>
      <c r="L48" s="397" t="str" cm="1">
        <f t="array" ref="L48" xml:space="preserve"> IFERROR( IF($D48&lt;&gt;"", INDEX(十五音韻母資料表, $K48, L$2), INDEX(十五音韻母資料表, $K48, L$2+1)), "")</f>
        <v>iɔk̚</v>
      </c>
      <c r="M48" s="397" t="str" cm="1">
        <f t="array" ref="M48" xml:space="preserve"> IFERROR( IF($D48&lt;&gt;"", INDEX(十五音韻母資料表, $K48, M$2), INDEX(十五音韻母資料表, $K48, M$2+1)), "")</f>
        <v>ëuk</v>
      </c>
      <c r="N48" s="397" t="str" cm="1">
        <f t="array" ref="N48" xml:space="preserve"> IFERROR( IF($D48&lt;&gt;"", INDEX(十五音韻母資料表, $K48, N$2), INDEX(十五音韻母資料表, $K48, N$2+1)), "")</f>
        <v>iok</v>
      </c>
      <c r="O48" s="397" t="str" cm="1">
        <f t="array" ref="O48" xml:space="preserve"> IFERROR( IF($D48&lt;&gt;"", INDEX(十五音韻母資料表, $K48, O$2), INDEX(十五音韻母資料表, $K48, O$2+1)), "")</f>
        <v>iok</v>
      </c>
      <c r="P48" s="397" t="str" cm="1">
        <f t="array" ref="P48" xml:space="preserve"> IFERROR( IF($D48&lt;&gt;"", INDEX(十五音韻母資料表, $K48, P$2), INDEX(十五音韻母資料表, $K48, P$2+1)), "")</f>
        <v>iok</v>
      </c>
      <c r="Q48" s="397" t="str" cm="1">
        <f t="array" ref="Q48" xml:space="preserve"> IFERROR( IF($D48&lt;&gt;"", INDEX(十五音韻母資料表, $K48, Q$2), INDEX(十五音韻母資料表, $K48, Q$2+1)), "")</f>
        <v>ㄧㆦㆻ</v>
      </c>
    </row>
    <row r="49" spans="2:17" ht="23">
      <c r="B49" s="320">
        <v>43</v>
      </c>
      <c r="C49" s="315" t="s">
        <v>113</v>
      </c>
      <c r="D49" s="325">
        <f t="shared" si="4"/>
        <v>14</v>
      </c>
      <c r="E49" s="325" t="str">
        <f t="shared" si="5"/>
        <v/>
      </c>
      <c r="F49" s="326" t="str">
        <f t="shared" si="6"/>
        <v>舒聲</v>
      </c>
      <c r="G49" s="320"/>
      <c r="H49" s="399">
        <v>43</v>
      </c>
      <c r="I49" s="324" t="s">
        <v>113</v>
      </c>
      <c r="J49" s="326" t="str" cm="1">
        <f t="array" ref="J49" xml:space="preserve"> IFERROR( IF(D49&lt;&gt;"", INDEX(十五音韻母清單, D49, 1), INDEX(十五音韻母清單, E49, 1)), "")</f>
        <v>恭</v>
      </c>
      <c r="K49" s="326">
        <f t="shared" si="7"/>
        <v>14</v>
      </c>
      <c r="L49" s="397" t="str" cm="1">
        <f t="array" ref="L49" xml:space="preserve"> IFERROR( IF($D49&lt;&gt;"", INDEX(十五音韻母資料表, $K49, L$2), INDEX(十五音韻母資料表, $K49, L$2+1)), "")</f>
        <v>iɔŋ</v>
      </c>
      <c r="M49" s="397" t="str" cm="1">
        <f t="array" ref="M49" xml:space="preserve"> IFERROR( IF($D49&lt;&gt;"", INDEX(十五音韻母資料表, $K49, M$2), INDEX(十五音韻母資料表, $K49, M$2+1)), "")</f>
        <v>ëung</v>
      </c>
      <c r="N49" s="397" t="str" cm="1">
        <f t="array" ref="N49" xml:space="preserve"> IFERROR( IF($D49&lt;&gt;"", INDEX(十五音韻母資料表, $K49, N$2), INDEX(十五音韻母資料表, $K49, N$2+1)), "")</f>
        <v>iong</v>
      </c>
      <c r="O49" s="397" t="str" cm="1">
        <f t="array" ref="O49" xml:space="preserve"> IFERROR( IF($D49&lt;&gt;"", INDEX(十五音韻母資料表, $K49, O$2), INDEX(十五音韻母資料表, $K49, O$2+1)), "")</f>
        <v>iong</v>
      </c>
      <c r="P49" s="397" t="str" cm="1">
        <f t="array" ref="P49" xml:space="preserve"> IFERROR( IF($D49&lt;&gt;"", INDEX(十五音韻母資料表, $K49, P$2), INDEX(十五音韻母資料表, $K49, P$2+1)), "")</f>
        <v>iong</v>
      </c>
      <c r="Q49" s="397" t="str" cm="1">
        <f t="array" ref="Q49" xml:space="preserve"> IFERROR( IF($D49&lt;&gt;"", INDEX(十五音韻母資料表, $K49, Q$2), INDEX(十五音韻母資料表, $K49, Q$2+1)), "")</f>
        <v>ㄧㆲ</v>
      </c>
    </row>
    <row r="50" spans="2:17" ht="23">
      <c r="B50" s="320">
        <v>44</v>
      </c>
      <c r="C50" s="315" t="s">
        <v>238</v>
      </c>
      <c r="D50" s="325" t="str">
        <f t="shared" si="4"/>
        <v/>
      </c>
      <c r="E50" s="325">
        <f t="shared" si="5"/>
        <v>3</v>
      </c>
      <c r="F50" s="326" t="str">
        <f t="shared" si="6"/>
        <v>入聲</v>
      </c>
      <c r="G50" s="320"/>
      <c r="H50" s="399">
        <v>44</v>
      </c>
      <c r="I50" s="324" t="s">
        <v>238</v>
      </c>
      <c r="J50" s="326" t="str" cm="1">
        <f t="array" ref="J50" xml:space="preserve"> IFERROR( IF(D50&lt;&gt;"", INDEX(十五音韻母清單, D50, 1), INDEX(十五音韻母清單, E50, 1)), "")</f>
        <v>金</v>
      </c>
      <c r="K50" s="326">
        <f t="shared" si="7"/>
        <v>3</v>
      </c>
      <c r="L50" s="397" t="str" cm="1">
        <f t="array" ref="L50" xml:space="preserve"> IFERROR( IF($D50&lt;&gt;"", INDEX(十五音韻母資料表, $K50, L$2), INDEX(十五音韻母資料表, $K50, L$2+1)), "")</f>
        <v>ip̚</v>
      </c>
      <c r="M50" s="397" t="str" cm="1">
        <f t="array" ref="M50" xml:space="preserve"> IFERROR( IF($D50&lt;&gt;"", INDEX(十五音韻母資料表, $K50, M$2), INDEX(十五音韻母資料表, $K50, M$2+1)), "")</f>
        <v>ip</v>
      </c>
      <c r="N50" s="397" t="str" cm="1">
        <f t="array" ref="N50" xml:space="preserve"> IFERROR( IF($D50&lt;&gt;"", INDEX(十五音韻母資料表, $K50, N$2), INDEX(十五音韻母資料表, $K50, N$2+1)), "")</f>
        <v>ip</v>
      </c>
      <c r="O50" s="397" t="str" cm="1">
        <f t="array" ref="O50" xml:space="preserve"> IFERROR( IF($D50&lt;&gt;"", INDEX(十五音韻母資料表, $K50, O$2), INDEX(十五音韻母資料表, $K50, O$2+1)), "")</f>
        <v>ip</v>
      </c>
      <c r="P50" s="397" t="str" cm="1">
        <f t="array" ref="P50" xml:space="preserve"> IFERROR( IF($D50&lt;&gt;"", INDEX(十五音韻母資料表, $K50, P$2), INDEX(十五音韻母資料表, $K50, P$2+1)), "")</f>
        <v>ip</v>
      </c>
      <c r="Q50" s="397" t="str" cm="1">
        <f t="array" ref="Q50" xml:space="preserve"> IFERROR( IF($D50&lt;&gt;"", INDEX(十五音韻母資料表, $K50, Q$2), INDEX(十五音韻母資料表, $K50, Q$2+1)), "")</f>
        <v>一ㆴ</v>
      </c>
    </row>
    <row r="51" spans="2:17" ht="23">
      <c r="B51" s="320">
        <v>45</v>
      </c>
      <c r="C51" s="315" t="s">
        <v>147</v>
      </c>
      <c r="D51" s="325" t="str">
        <f t="shared" si="4"/>
        <v/>
      </c>
      <c r="E51" s="325">
        <f t="shared" si="5"/>
        <v>17</v>
      </c>
      <c r="F51" s="326" t="str">
        <f t="shared" si="6"/>
        <v>入聲</v>
      </c>
      <c r="G51" s="320"/>
      <c r="H51" s="399">
        <v>45</v>
      </c>
      <c r="I51" s="324" t="s">
        <v>147</v>
      </c>
      <c r="J51" s="326" t="str" cm="1">
        <f t="array" ref="J51" xml:space="preserve"> IFERROR( IF(D51&lt;&gt;"", INDEX(十五音韻母清單, D51, 1), INDEX(十五音韻母清單, E51, 1)), "")</f>
        <v>巾</v>
      </c>
      <c r="K51" s="326">
        <f t="shared" si="7"/>
        <v>17</v>
      </c>
      <c r="L51" s="397" t="str" cm="1">
        <f t="array" ref="L51" xml:space="preserve"> IFERROR( IF($D51&lt;&gt;"", INDEX(十五音韻母資料表, $K51, L$2), INDEX(十五音韻母資料表, $K51, L$2+1)), "")</f>
        <v>it̚</v>
      </c>
      <c r="M51" s="397" t="str" cm="1">
        <f t="array" ref="M51" xml:space="preserve"> IFERROR( IF($D51&lt;&gt;"", INDEX(十五音韻母資料表, $K51, M$2), INDEX(十五音韻母資料表, $K51, M$2+1)), "")</f>
        <v>it</v>
      </c>
      <c r="N51" s="397" t="str" cm="1">
        <f t="array" ref="N51" xml:space="preserve"> IFERROR( IF($D51&lt;&gt;"", INDEX(十五音韻母資料表, $K51, N$2), INDEX(十五音韻母資料表, $K51, N$2+1)), "")</f>
        <v>it</v>
      </c>
      <c r="O51" s="397" t="str" cm="1">
        <f t="array" ref="O51" xml:space="preserve"> IFERROR( IF($D51&lt;&gt;"", INDEX(十五音韻母資料表, $K51, O$2), INDEX(十五音韻母資料表, $K51, O$2+1)), "")</f>
        <v>it</v>
      </c>
      <c r="P51" s="397" t="str" cm="1">
        <f t="array" ref="P51" xml:space="preserve"> IFERROR( IF($D51&lt;&gt;"", INDEX(十五音韻母資料表, $K51, P$2), INDEX(十五音韻母資料表, $K51, P$2+1)), "")</f>
        <v>it</v>
      </c>
      <c r="Q51" s="397" t="str" cm="1">
        <f t="array" ref="Q51" xml:space="preserve"> IFERROR( IF($D51&lt;&gt;"", INDEX(十五音韻母資料表, $K51, Q$2), INDEX(十五音韻母資料表, $K51, Q$2+1)), "")</f>
        <v>ㄧㆵ</v>
      </c>
    </row>
    <row r="52" spans="2:17" ht="23">
      <c r="B52" s="320">
        <v>46</v>
      </c>
      <c r="C52" s="315" t="s">
        <v>83</v>
      </c>
      <c r="D52" s="325">
        <f t="shared" si="4"/>
        <v>30</v>
      </c>
      <c r="E52" s="325" t="str">
        <f t="shared" si="5"/>
        <v/>
      </c>
      <c r="F52" s="326" t="str">
        <f t="shared" si="6"/>
        <v>舒聲</v>
      </c>
      <c r="G52" s="320"/>
      <c r="H52" s="399">
        <v>46</v>
      </c>
      <c r="I52" s="324" t="s">
        <v>83</v>
      </c>
      <c r="J52" s="326" t="str" cm="1">
        <f t="array" ref="J52" xml:space="preserve"> IFERROR( IF(D52&lt;&gt;"", INDEX(十五音韻母清單, D52, 1), INDEX(十五音韻母清單, E52, 1)), "")</f>
        <v>丩</v>
      </c>
      <c r="K52" s="326">
        <f t="shared" si="7"/>
        <v>30</v>
      </c>
      <c r="L52" s="397" t="str" cm="1">
        <f t="array" ref="L52" xml:space="preserve"> IFERROR( IF($D52&lt;&gt;"", INDEX(十五音韻母資料表, $K52, L$2), INDEX(十五音韻母資料表, $K52, L$2+1)), "")</f>
        <v>iu</v>
      </c>
      <c r="M52" s="397" t="str" cm="1">
        <f t="array" ref="M52" xml:space="preserve"> IFERROR( IF($D52&lt;&gt;"", INDEX(十五音韻母資料表, $K52, M$2), INDEX(十五音韻母資料表, $K52, M$2+1)), "")</f>
        <v>ew</v>
      </c>
      <c r="N52" s="397" t="str" cm="1">
        <f t="array" ref="N52" xml:space="preserve"> IFERROR( IF($D52&lt;&gt;"", INDEX(十五音韻母資料表, $K52, N$2), INDEX(十五音韻母資料表, $K52, N$2+1)), "")</f>
        <v>iu</v>
      </c>
      <c r="O52" s="397" t="str" cm="1">
        <f t="array" ref="O52" xml:space="preserve"> IFERROR( IF($D52&lt;&gt;"", INDEX(十五音韻母資料表, $K52, O$2), INDEX(十五音韻母資料表, $K52, O$2+1)), "")</f>
        <v>iu</v>
      </c>
      <c r="P52" s="397" t="str" cm="1">
        <f t="array" ref="P52" xml:space="preserve"> IFERROR( IF($D52&lt;&gt;"", INDEX(十五音韻母資料表, $K52, P$2), INDEX(十五音韻母資料表, $K52, P$2+1)), "")</f>
        <v>iu</v>
      </c>
      <c r="Q52" s="397" t="str" cm="1">
        <f t="array" ref="Q52" xml:space="preserve"> IFERROR( IF($D52&lt;&gt;"", INDEX(十五音韻母資料表, $K52, Q$2), INDEX(十五音韻母資料表, $K52, Q$2+1)), "")</f>
        <v>ㄧㄨ</v>
      </c>
    </row>
    <row r="53" spans="2:17" ht="23">
      <c r="B53" s="320">
        <v>47</v>
      </c>
      <c r="C53" s="315" t="s">
        <v>528</v>
      </c>
      <c r="D53" s="325" t="str">
        <f t="shared" si="4"/>
        <v/>
      </c>
      <c r="E53" s="325" t="str">
        <f t="shared" si="5"/>
        <v/>
      </c>
      <c r="F53" s="326" t="str">
        <f t="shared" si="6"/>
        <v>入聲</v>
      </c>
      <c r="G53" s="320"/>
      <c r="H53" s="399">
        <v>47</v>
      </c>
      <c r="I53" s="324" t="s">
        <v>528</v>
      </c>
      <c r="J53" s="326" t="str" cm="1">
        <f t="array" ref="J53" xml:space="preserve"> IFERROR( IF(D53&lt;&gt;"", INDEX(十五音韻母清單, D53, 1), INDEX(十五音韻母清單, E53, 1)), "")</f>
        <v/>
      </c>
      <c r="K53" s="326" t="str">
        <f t="shared" si="7"/>
        <v/>
      </c>
      <c r="L53" s="397" t="str" cm="1">
        <f t="array" ref="L53" xml:space="preserve"> IFERROR( IF($D53&lt;&gt;"", INDEX(十五音韻母資料表, $K53, L$2), INDEX(十五音韻母資料表, $K53, L$2+1)), "")</f>
        <v/>
      </c>
      <c r="M53" s="397" t="str" cm="1">
        <f t="array" ref="M53" xml:space="preserve"> IFERROR( IF($D53&lt;&gt;"", INDEX(十五音韻母資料表, $K53, M$2), INDEX(十五音韻母資料表, $K53, M$2+1)), "")</f>
        <v/>
      </c>
      <c r="N53" s="397" t="str" cm="1">
        <f t="array" ref="N53" xml:space="preserve"> IFERROR( IF($D53&lt;&gt;"", INDEX(十五音韻母資料表, $K53, N$2), INDEX(十五音韻母資料表, $K53, N$2+1)), "")</f>
        <v/>
      </c>
      <c r="O53" s="397" t="str" cm="1">
        <f t="array" ref="O53" xml:space="preserve"> IFERROR( IF($D53&lt;&gt;"", INDEX(十五音韻母資料表, $K53, O$2), INDEX(十五音韻母資料表, $K53, O$2+1)), "")</f>
        <v/>
      </c>
      <c r="P53" s="397" t="str" cm="1">
        <f t="array" ref="P53" xml:space="preserve"> IFERROR( IF($D53&lt;&gt;"", INDEX(十五音韻母資料表, $K53, P$2), INDEX(十五音韻母資料表, $K53, P$2+1)), "")</f>
        <v/>
      </c>
      <c r="Q53" s="397" t="str" cm="1">
        <f t="array" ref="Q53" xml:space="preserve"> IFERROR( IF($D53&lt;&gt;"", INDEX(十五音韻母資料表, $K53, Q$2), INDEX(十五音韻母資料表, $K53, Q$2+1)), "")</f>
        <v/>
      </c>
    </row>
    <row r="54" spans="2:17" ht="23">
      <c r="B54" s="320">
        <v>48</v>
      </c>
      <c r="C54" s="315" t="s">
        <v>529</v>
      </c>
      <c r="D54" s="325">
        <f t="shared" si="4"/>
        <v>50</v>
      </c>
      <c r="E54" s="325" t="str">
        <f t="shared" si="5"/>
        <v/>
      </c>
      <c r="F54" s="326" t="str">
        <f t="shared" si="6"/>
        <v>舒聲</v>
      </c>
      <c r="G54" s="320"/>
      <c r="H54" s="399">
        <v>48</v>
      </c>
      <c r="I54" s="324" t="s">
        <v>529</v>
      </c>
      <c r="J54" s="326" t="str" cm="1">
        <f t="array" ref="J54" xml:space="preserve"> IFERROR( IF(D54&lt;&gt;"", INDEX(十五音韻母清單, D54, 1), INDEX(十五音韻母清單, E54, 1)), "")</f>
        <v>牛</v>
      </c>
      <c r="K54" s="326">
        <f t="shared" si="7"/>
        <v>50</v>
      </c>
      <c r="L54" s="397" t="str" cm="1">
        <f t="array" ref="L54" xml:space="preserve"> IFERROR( IF($D54&lt;&gt;"", INDEX(十五音韻母資料表, $K54, L$2), INDEX(十五音韻母資料表, $K54, L$2+1)), "")</f>
        <v>iũ</v>
      </c>
      <c r="M54" s="397" t="str" cm="1">
        <f t="array" ref="M54" xml:space="preserve"> IFERROR( IF($D54&lt;&gt;"", INDEX(十五音韻母資料表, $K54, M$2), INDEX(十五音韻母資料表, $K54, M$2+1)), "")</f>
        <v>ⁿew</v>
      </c>
      <c r="N54" s="397" t="str" cm="1">
        <f t="array" ref="N54" xml:space="preserve"> IFERROR( IF($D54&lt;&gt;"", INDEX(十五音韻母資料表, $K54, N$2), INDEX(十五音韻母資料表, $K54, N$2+1)), "")</f>
        <v>iuⁿ</v>
      </c>
      <c r="O54" s="397" t="str" cm="1">
        <f t="array" ref="O54" xml:space="preserve"> IFERROR( IF($D54&lt;&gt;"", INDEX(十五音韻母資料表, $K54, O$2), INDEX(十五音韻母資料表, $K54, O$2+1)), "")</f>
        <v>iunn</v>
      </c>
      <c r="P54" s="397" t="str" cm="1">
        <f t="array" ref="P54" xml:space="preserve"> IFERROR( IF($D54&lt;&gt;"", INDEX(十五音韻母資料表, $K54, P$2), INDEX(十五音韻母資料表, $K54, P$2+1)), "")</f>
        <v>niu</v>
      </c>
      <c r="Q54" s="397" t="str" cm="1">
        <f t="array" ref="Q54" xml:space="preserve"> IFERROR( IF($D54&lt;&gt;"", INDEX(十五音韻母資料表, $K54, Q$2), INDEX(十五音韻母資料表, $K54, Q$2+1)), "")</f>
        <v>ㄧㆫ</v>
      </c>
    </row>
    <row r="55" spans="2:17" ht="23">
      <c r="B55" s="320">
        <v>49</v>
      </c>
      <c r="C55" s="315" t="s">
        <v>417</v>
      </c>
      <c r="D55" s="325">
        <f t="shared" si="4"/>
        <v>42</v>
      </c>
      <c r="E55" s="325" t="str">
        <f t="shared" si="5"/>
        <v/>
      </c>
      <c r="F55" s="326" t="str">
        <f t="shared" si="6"/>
        <v>舒聲</v>
      </c>
      <c r="G55" s="320"/>
      <c r="H55" s="399">
        <v>49</v>
      </c>
      <c r="I55" s="324" t="s">
        <v>417</v>
      </c>
      <c r="J55" s="326" t="str" cm="1">
        <f t="array" ref="J55" xml:space="preserve"> IFERROR( IF(D55&lt;&gt;"", INDEX(十五音韻母清單, D55, 1), INDEX(十五音韻母清單, E55, 1)), "")</f>
        <v>姆</v>
      </c>
      <c r="K55" s="326">
        <f t="shared" si="7"/>
        <v>42</v>
      </c>
      <c r="L55" s="397" t="str" cm="1">
        <f t="array" ref="L55" xml:space="preserve"> IFERROR( IF($D55&lt;&gt;"", INDEX(十五音韻母資料表, $K55, L$2), INDEX(十五音韻母資料表, $K55, L$2+1)), "")</f>
        <v>m̩</v>
      </c>
      <c r="M55" s="397" t="str" cm="1">
        <f t="array" ref="M55" xml:space="preserve"> IFERROR( IF($D55&lt;&gt;"", INDEX(十五音韻母資料表, $K55, M$2), INDEX(十五音韻母資料表, $K55, M$2+1)), "")</f>
        <v>uᵐ</v>
      </c>
      <c r="N55" s="397" t="str" cm="1">
        <f t="array" ref="N55" xml:space="preserve"> IFERROR( IF($D55&lt;&gt;"", INDEX(十五音韻母資料表, $K55, N$2), INDEX(十五音韻母資料表, $K55, N$2+1)), "")</f>
        <v>m</v>
      </c>
      <c r="O55" s="397" t="str" cm="1">
        <f t="array" ref="O55" xml:space="preserve"> IFERROR( IF($D55&lt;&gt;"", INDEX(十五音韻母資料表, $K55, O$2), INDEX(十五音韻母資料表, $K55, O$2+1)), "")</f>
        <v>m</v>
      </c>
      <c r="P55" s="397" t="str" cm="1">
        <f t="array" ref="P55" xml:space="preserve"> IFERROR( IF($D55&lt;&gt;"", INDEX(十五音韻母資料表, $K55, P$2), INDEX(十五音韻母資料表, $K55, P$2+1)), "")</f>
        <v>m</v>
      </c>
      <c r="Q55" s="397" t="str" cm="1">
        <f t="array" ref="Q55" xml:space="preserve"> IFERROR( IF($D55&lt;&gt;"", INDEX(十五音韻母資料表, $K55, Q$2), INDEX(十五音韻母資料表, $K55, Q$2+1)), "")</f>
        <v>ㆬ</v>
      </c>
    </row>
    <row r="56" spans="2:17" ht="23">
      <c r="B56" s="320">
        <v>50</v>
      </c>
      <c r="C56" s="315" t="s">
        <v>530</v>
      </c>
      <c r="D56" s="325" t="str">
        <f t="shared" si="4"/>
        <v/>
      </c>
      <c r="E56" s="325" t="str">
        <f t="shared" si="5"/>
        <v/>
      </c>
      <c r="F56" s="326" t="str">
        <f t="shared" si="6"/>
        <v>入聲</v>
      </c>
      <c r="G56" s="320"/>
      <c r="H56" s="399">
        <v>50</v>
      </c>
      <c r="I56" s="324" t="s">
        <v>530</v>
      </c>
      <c r="J56" s="326" t="str" cm="1">
        <f t="array" ref="J56" xml:space="preserve"> IFERROR( IF(D56&lt;&gt;"", INDEX(十五音韻母清單, D56, 1), INDEX(十五音韻母清單, E56, 1)), "")</f>
        <v/>
      </c>
      <c r="K56" s="326" t="str">
        <f t="shared" si="7"/>
        <v/>
      </c>
      <c r="L56" s="397" t="str" cm="1">
        <f t="array" ref="L56" xml:space="preserve"> IFERROR( IF($D56&lt;&gt;"", INDEX(十五音韻母資料表, $K56, L$2), INDEX(十五音韻母資料表, $K56, L$2+1)), "")</f>
        <v/>
      </c>
      <c r="M56" s="397" t="str" cm="1">
        <f t="array" ref="M56" xml:space="preserve"> IFERROR( IF($D56&lt;&gt;"", INDEX(十五音韻母資料表, $K56, M$2), INDEX(十五音韻母資料表, $K56, M$2+1)), "")</f>
        <v/>
      </c>
      <c r="N56" s="397" t="str" cm="1">
        <f t="array" ref="N56" xml:space="preserve"> IFERROR( IF($D56&lt;&gt;"", INDEX(十五音韻母資料表, $K56, N$2), INDEX(十五音韻母資料表, $K56, N$2+1)), "")</f>
        <v/>
      </c>
      <c r="O56" s="397" t="str" cm="1">
        <f t="array" ref="O56" xml:space="preserve"> IFERROR( IF($D56&lt;&gt;"", INDEX(十五音韻母資料表, $K56, O$2), INDEX(十五音韻母資料表, $K56, O$2+1)), "")</f>
        <v/>
      </c>
      <c r="P56" s="397" t="str" cm="1">
        <f t="array" ref="P56" xml:space="preserve"> IFERROR( IF($D56&lt;&gt;"", INDEX(十五音韻母資料表, $K56, P$2), INDEX(十五音韻母資料表, $K56, P$2+1)), "")</f>
        <v/>
      </c>
      <c r="Q56" s="397" t="str" cm="1">
        <f t="array" ref="Q56" xml:space="preserve"> IFERROR( IF($D56&lt;&gt;"", INDEX(十五音韻母資料表, $K56, Q$2), INDEX(十五音韻母資料表, $K56, Q$2+1)), "")</f>
        <v/>
      </c>
    </row>
    <row r="57" spans="2:17" ht="23">
      <c r="B57" s="320">
        <v>51</v>
      </c>
      <c r="C57" s="315" t="s">
        <v>448</v>
      </c>
      <c r="D57" s="325">
        <f t="shared" si="4"/>
        <v>38</v>
      </c>
      <c r="E57" s="325" t="str">
        <f t="shared" si="5"/>
        <v/>
      </c>
      <c r="F57" s="326" t="str">
        <f t="shared" si="6"/>
        <v>舒聲</v>
      </c>
      <c r="G57" s="320"/>
      <c r="H57" s="399">
        <v>51</v>
      </c>
      <c r="I57" s="324" t="s">
        <v>448</v>
      </c>
      <c r="J57" s="326" t="str" cm="1">
        <f t="array" ref="J57" xml:space="preserve"> IFERROR( IF(D57&lt;&gt;"", INDEX(十五音韻母清單, D57, 1), INDEX(十五音韻母清單, E57, 1)), "")</f>
        <v>鋼</v>
      </c>
      <c r="K57" s="326">
        <f t="shared" si="7"/>
        <v>38</v>
      </c>
      <c r="L57" s="397" t="str" cm="1">
        <f t="array" ref="L57" xml:space="preserve"> IFERROR( IF($D57&lt;&gt;"", INDEX(十五音韻母資料表, $K57, L$2), INDEX(十五音韻母資料表, $K57, L$2+1)), "")</f>
        <v>ŋ̍</v>
      </c>
      <c r="M57" s="397" t="str" cm="1">
        <f t="array" ref="M57" xml:space="preserve"> IFERROR( IF($D57&lt;&gt;"", INDEX(十五音韻母資料表, $K57, M$2), INDEX(十五音韻母資料表, $K57, M$2+1)), "")</f>
        <v>eⁿᶢ</v>
      </c>
      <c r="N57" s="397" t="str" cm="1">
        <f t="array" ref="N57" xml:space="preserve"> IFERROR( IF($D57&lt;&gt;"", INDEX(十五音韻母資料表, $K57, N$2), INDEX(十五音韻母資料表, $K57, N$2+1)), "")</f>
        <v>ng</v>
      </c>
      <c r="O57" s="397" t="str" cm="1">
        <f t="array" ref="O57" xml:space="preserve"> IFERROR( IF($D57&lt;&gt;"", INDEX(十五音韻母資料表, $K57, O$2), INDEX(十五音韻母資料表, $K57, O$2+1)), "")</f>
        <v>ng</v>
      </c>
      <c r="P57" s="397" t="str" cm="1">
        <f t="array" ref="P57" xml:space="preserve"> IFERROR( IF($D57&lt;&gt;"", INDEX(十五音韻母資料表, $K57, P$2), INDEX(十五音韻母資料表, $K57, P$2+1)), "")</f>
        <v>ng</v>
      </c>
      <c r="Q57" s="397" t="str" cm="1">
        <f t="array" ref="Q57" xml:space="preserve"> IFERROR( IF($D57&lt;&gt;"", INDEX(十五音韻母資料表, $K57, Q$2), INDEX(十五音韻母資料表, $K57, Q$2+1)), "")</f>
        <v>ㆭ</v>
      </c>
    </row>
    <row r="58" spans="2:17" ht="23">
      <c r="B58" s="320">
        <v>52</v>
      </c>
      <c r="C58" s="315" t="s">
        <v>531</v>
      </c>
      <c r="D58" s="325" t="str">
        <f t="shared" si="4"/>
        <v/>
      </c>
      <c r="E58" s="325" t="str">
        <f t="shared" si="5"/>
        <v/>
      </c>
      <c r="F58" s="326" t="str">
        <f t="shared" si="6"/>
        <v>入聲</v>
      </c>
      <c r="G58" s="320"/>
      <c r="H58" s="399">
        <v>52</v>
      </c>
      <c r="I58" s="324" t="s">
        <v>531</v>
      </c>
      <c r="J58" s="326" t="str" cm="1">
        <f t="array" ref="J58" xml:space="preserve"> IFERROR( IF(D58&lt;&gt;"", INDEX(十五音韻母清單, D58, 1), INDEX(十五音韻母清單, E58, 1)), "")</f>
        <v/>
      </c>
      <c r="K58" s="326" t="str">
        <f t="shared" si="7"/>
        <v/>
      </c>
      <c r="L58" s="397" t="str" cm="1">
        <f t="array" ref="L58" xml:space="preserve"> IFERROR( IF($D58&lt;&gt;"", INDEX(十五音韻母資料表, $K58, L$2), INDEX(十五音韻母資料表, $K58, L$2+1)), "")</f>
        <v/>
      </c>
      <c r="M58" s="397" t="str" cm="1">
        <f t="array" ref="M58" xml:space="preserve"> IFERROR( IF($D58&lt;&gt;"", INDEX(十五音韻母資料表, $K58, M$2), INDEX(十五音韻母資料表, $K58, M$2+1)), "")</f>
        <v/>
      </c>
      <c r="N58" s="397" t="str" cm="1">
        <f t="array" ref="N58" xml:space="preserve"> IFERROR( IF($D58&lt;&gt;"", INDEX(十五音韻母資料表, $K58, N$2), INDEX(十五音韻母資料表, $K58, N$2+1)), "")</f>
        <v/>
      </c>
      <c r="O58" s="397" t="str" cm="1">
        <f t="array" ref="O58" xml:space="preserve"> IFERROR( IF($D58&lt;&gt;"", INDEX(十五音韻母資料表, $K58, O$2), INDEX(十五音韻母資料表, $K58, O$2+1)), "")</f>
        <v/>
      </c>
      <c r="P58" s="397" t="str" cm="1">
        <f t="array" ref="P58" xml:space="preserve"> IFERROR( IF($D58&lt;&gt;"", INDEX(十五音韻母資料表, $K58, P$2), INDEX(十五音韻母資料表, $K58, P$2+1)), "")</f>
        <v/>
      </c>
      <c r="Q58" s="397" t="str" cm="1">
        <f t="array" ref="Q58" xml:space="preserve"> IFERROR( IF($D58&lt;&gt;"", INDEX(十五音韻母資料表, $K58, Q$2), INDEX(十五音韻母資料表, $K58, Q$2+1)), "")</f>
        <v/>
      </c>
    </row>
    <row r="59" spans="2:17" ht="23">
      <c r="B59" s="320">
        <v>53</v>
      </c>
      <c r="C59" s="315" t="s">
        <v>104</v>
      </c>
      <c r="D59" s="325">
        <f t="shared" si="4"/>
        <v>15</v>
      </c>
      <c r="E59" s="325" t="str">
        <f t="shared" si="5"/>
        <v/>
      </c>
      <c r="F59" s="326" t="str">
        <f t="shared" si="6"/>
        <v>舒聲</v>
      </c>
      <c r="G59" s="320"/>
      <c r="H59" s="399">
        <v>53</v>
      </c>
      <c r="I59" s="324" t="s">
        <v>104</v>
      </c>
      <c r="J59" s="326" t="str" cm="1">
        <f t="array" ref="J59" xml:space="preserve"> IFERROR( IF(D59&lt;&gt;"", INDEX(十五音韻母清單, D59, 1), INDEX(十五音韻母清單, E59, 1)), "")</f>
        <v>高</v>
      </c>
      <c r="K59" s="326">
        <f t="shared" si="7"/>
        <v>15</v>
      </c>
      <c r="L59" s="397" t="str" cm="1">
        <f t="array" ref="L59" xml:space="preserve"> IFERROR( IF($D59&lt;&gt;"", INDEX(十五音韻母資料表, $K59, L$2), INDEX(十五音韻母資料表, $K59, L$2+1)), "")</f>
        <v>ə</v>
      </c>
      <c r="M59" s="397" t="str" cm="1">
        <f t="array" ref="M59" xml:space="preserve"> IFERROR( IF($D59&lt;&gt;"", INDEX(十五音韻母資料表, $K59, M$2), INDEX(十五音韻母資料表, $K59, M$2+1)), "")</f>
        <v>o</v>
      </c>
      <c r="N59" s="397" t="str" cm="1">
        <f t="array" ref="N59" xml:space="preserve"> IFERROR( IF($D59&lt;&gt;"", INDEX(十五音韻母資料表, $K59, N$2), INDEX(十五音韻母資料表, $K59, N$2+1)), "")</f>
        <v>o</v>
      </c>
      <c r="O59" s="397" t="str" cm="1">
        <f t="array" ref="O59" xml:space="preserve"> IFERROR( IF($D59&lt;&gt;"", INDEX(十五音韻母資料表, $K59, O$2), INDEX(十五音韻母資料表, $K59, O$2+1)), "")</f>
        <v>o</v>
      </c>
      <c r="P59" s="397" t="str" cm="1">
        <f t="array" ref="P59" xml:space="preserve"> IFERROR( IF($D59&lt;&gt;"", INDEX(十五音韻母資料表, $K59, P$2), INDEX(十五音韻母資料表, $K59, P$2+1)), "")</f>
        <v>o</v>
      </c>
      <c r="Q59" s="397" t="str" cm="1">
        <f t="array" ref="Q59" xml:space="preserve"> IFERROR( IF($D59&lt;&gt;"", INDEX(十五音韻母資料表, $K59, Q$2), INDEX(十五音韻母資料表, $K59, Q$2+1)), "")</f>
        <v>ㄜ</v>
      </c>
    </row>
    <row r="60" spans="2:17" ht="23">
      <c r="B60" s="320">
        <v>54</v>
      </c>
      <c r="C60" s="315" t="s">
        <v>532</v>
      </c>
      <c r="D60" s="325" t="str">
        <f t="shared" si="4"/>
        <v/>
      </c>
      <c r="E60" s="325">
        <f t="shared" si="5"/>
        <v>15</v>
      </c>
      <c r="F60" s="326" t="str">
        <f t="shared" si="6"/>
        <v>入聲</v>
      </c>
      <c r="G60" s="320"/>
      <c r="H60" s="399">
        <v>54</v>
      </c>
      <c r="I60" s="324" t="s">
        <v>532</v>
      </c>
      <c r="J60" s="326" t="str" cm="1">
        <f t="array" ref="J60" xml:space="preserve"> IFERROR( IF(D60&lt;&gt;"", INDEX(十五音韻母清單, D60, 1), INDEX(十五音韻母清單, E60, 1)), "")</f>
        <v>高</v>
      </c>
      <c r="K60" s="326">
        <f t="shared" si="7"/>
        <v>15</v>
      </c>
      <c r="L60" s="397" t="str" cm="1">
        <f t="array" ref="L60" xml:space="preserve"> IFERROR( IF($D60&lt;&gt;"", INDEX(十五音韻母資料表, $K60, L$2), INDEX(十五音韻母資料表, $K60, L$2+1)), "")</f>
        <v>ə?</v>
      </c>
      <c r="M60" s="397" t="str" cm="1">
        <f t="array" ref="M60" xml:space="preserve"> IFERROR( IF($D60&lt;&gt;"", INDEX(十五音韻母資料表, $K60, M$2), INDEX(十五音韻母資料表, $K60, M$2+1)), "")</f>
        <v>ŏh</v>
      </c>
      <c r="N60" s="397" t="str" cm="1">
        <f t="array" ref="N60" xml:space="preserve"> IFERROR( IF($D60&lt;&gt;"", INDEX(十五音韻母資料表, $K60, N$2), INDEX(十五音韻母資料表, $K60, N$2+1)), "")</f>
        <v>oh</v>
      </c>
      <c r="O60" s="397" t="str" cm="1">
        <f t="array" ref="O60" xml:space="preserve"> IFERROR( IF($D60&lt;&gt;"", INDEX(十五音韻母資料表, $K60, O$2), INDEX(十五音韻母資料表, $K60, O$2+1)), "")</f>
        <v>oh</v>
      </c>
      <c r="P60" s="397" t="str" cm="1">
        <f t="array" ref="P60" xml:space="preserve"> IFERROR( IF($D60&lt;&gt;"", INDEX(十五音韻母資料表, $K60, P$2), INDEX(十五音韻母資料表, $K60, P$2+1)), "")</f>
        <v>oh</v>
      </c>
      <c r="Q60" s="397" t="str" cm="1">
        <f t="array" ref="Q60" xml:space="preserve"> IFERROR( IF($D60&lt;&gt;"", INDEX(十五音韻母資料表, $K60, Q$2), INDEX(十五音韻母資料表, $K60, Q$2+1)), "")</f>
        <v>ㄜㆷ</v>
      </c>
    </row>
    <row r="61" spans="2:17" ht="23">
      <c r="B61" s="320">
        <v>55</v>
      </c>
      <c r="C61" s="315" t="s">
        <v>132</v>
      </c>
      <c r="D61" s="325" t="str">
        <f t="shared" si="4"/>
        <v/>
      </c>
      <c r="E61" s="325">
        <f t="shared" si="5"/>
        <v>7</v>
      </c>
      <c r="F61" s="326" t="str">
        <f t="shared" si="6"/>
        <v>入聲</v>
      </c>
      <c r="G61" s="320"/>
      <c r="H61" s="399">
        <v>55</v>
      </c>
      <c r="I61" s="324" t="s">
        <v>132</v>
      </c>
      <c r="J61" s="326" t="str" cm="1">
        <f t="array" ref="J61" xml:space="preserve"> IFERROR( IF(D61&lt;&gt;"", INDEX(十五音韻母清單, D61, 1), INDEX(十五音韻母清單, E61, 1)), "")</f>
        <v>公</v>
      </c>
      <c r="K61" s="326">
        <f t="shared" si="7"/>
        <v>7</v>
      </c>
      <c r="L61" s="397" t="str" cm="1">
        <f t="array" ref="L61" xml:space="preserve"> IFERROR( IF($D61&lt;&gt;"", INDEX(十五音韻母資料表, $K61, L$2), INDEX(十五音韻母資料表, $K61, L$2+1)), "")</f>
        <v>ɔk̚</v>
      </c>
      <c r="M61" s="397" t="str" cm="1">
        <f t="array" ref="M61" xml:space="preserve"> IFERROR( IF($D61&lt;&gt;"", INDEX(十五音韻母資料表, $K61, M$2), INDEX(十五音韻母資料表, $K61, M$2+1)), "")</f>
        <v>ok</v>
      </c>
      <c r="N61" s="397" t="str" cm="1">
        <f t="array" ref="N61" xml:space="preserve"> IFERROR( IF($D61&lt;&gt;"", INDEX(十五音韻母資料表, $K61, N$2), INDEX(十五音韻母資料表, $K61, N$2+1)), "")</f>
        <v>ok</v>
      </c>
      <c r="O61" s="397" t="str" cm="1">
        <f t="array" ref="O61" xml:space="preserve"> IFERROR( IF($D61&lt;&gt;"", INDEX(十五音韻母資料表, $K61, O$2), INDEX(十五音韻母資料表, $K61, O$2+1)), "")</f>
        <v>ok</v>
      </c>
      <c r="P61" s="397" t="str" cm="1">
        <f t="array" ref="P61" xml:space="preserve"> IFERROR( IF($D61&lt;&gt;"", INDEX(十五音韻母資料表, $K61, P$2), INDEX(十五音韻母資料表, $K61, P$2+1)), "")</f>
        <v>ok</v>
      </c>
      <c r="Q61" s="397" t="str" cm="1">
        <f t="array" ref="Q61" xml:space="preserve"> IFERROR( IF($D61&lt;&gt;"", INDEX(十五音韻母資料表, $K61, Q$2), INDEX(十五音韻母資料表, $K61, Q$2+1)), "")</f>
        <v>ㆦㆻ</v>
      </c>
    </row>
    <row r="62" spans="2:17" ht="23">
      <c r="B62" s="320">
        <v>56</v>
      </c>
      <c r="C62" s="315" t="s">
        <v>533</v>
      </c>
      <c r="D62" s="325">
        <f t="shared" si="4"/>
        <v>47</v>
      </c>
      <c r="E62" s="325" t="str">
        <f t="shared" si="5"/>
        <v/>
      </c>
      <c r="F62" s="326" t="str">
        <f t="shared" si="6"/>
        <v>舒聲</v>
      </c>
      <c r="G62" s="320"/>
      <c r="H62" s="399">
        <v>56</v>
      </c>
      <c r="I62" s="324" t="s">
        <v>533</v>
      </c>
      <c r="J62" s="326" t="str" cm="1">
        <f t="array" ref="J62" xml:space="preserve"> IFERROR( IF(D62&lt;&gt;"", INDEX(十五音韻母清單, D62, 1), INDEX(十五音韻母清單, E62, 1)), "")</f>
        <v>箴</v>
      </c>
      <c r="K62" s="326">
        <f t="shared" si="7"/>
        <v>47</v>
      </c>
      <c r="L62" s="397" t="str" cm="1">
        <f t="array" ref="L62" xml:space="preserve"> IFERROR( IF($D62&lt;&gt;"", INDEX(十五音韻母資料表, $K62, L$2), INDEX(十五音韻母資料表, $K62, L$2+1)), "")</f>
        <v>ɔm</v>
      </c>
      <c r="M62" s="397" t="str" cm="1">
        <f t="array" ref="M62" xml:space="preserve"> IFERROR( IF($D62&lt;&gt;"", INDEX(十五音韻母資料表, $K62, M$2), INDEX(十五音韻母資料表, $K62, M$2+1)), "")</f>
        <v>om</v>
      </c>
      <c r="N62" s="397" t="str" cm="1">
        <f t="array" ref="N62" xml:space="preserve"> IFERROR( IF($D62&lt;&gt;"", INDEX(十五音韻母資料表, $K62, N$2), INDEX(十五音韻母資料表, $K62, N$2+1)), "")</f>
        <v>om</v>
      </c>
      <c r="O62" s="397" t="str" cm="1">
        <f t="array" ref="O62" xml:space="preserve"> IFERROR( IF($D62&lt;&gt;"", INDEX(十五音韻母資料表, $K62, O$2), INDEX(十五音韻母資料表, $K62, O$2+1)), "")</f>
        <v>om</v>
      </c>
      <c r="P62" s="397" t="str" cm="1">
        <f t="array" ref="P62" xml:space="preserve"> IFERROR( IF($D62&lt;&gt;"", INDEX(十五音韻母資料表, $K62, P$2), INDEX(十五音韻母資料表, $K62, P$2+1)), "")</f>
        <v>om</v>
      </c>
      <c r="Q62" s="397" t="str" cm="1">
        <f t="array" ref="Q62" xml:space="preserve"> IFERROR( IF($D62&lt;&gt;"", INDEX(十五音韻母資料表, $K62, Q$2), INDEX(十五音韻母資料表, $K62, Q$2+1)), "")</f>
        <v>ㆱ</v>
      </c>
    </row>
    <row r="63" spans="2:17" ht="23">
      <c r="B63" s="320">
        <v>57</v>
      </c>
      <c r="C63" s="315" t="s">
        <v>98</v>
      </c>
      <c r="D63" s="325">
        <f t="shared" si="4"/>
        <v>7</v>
      </c>
      <c r="E63" s="325" t="str">
        <f t="shared" si="5"/>
        <v/>
      </c>
      <c r="F63" s="326" t="str">
        <f t="shared" si="6"/>
        <v>舒聲</v>
      </c>
      <c r="G63" s="320"/>
      <c r="H63" s="399">
        <v>57</v>
      </c>
      <c r="I63" s="324" t="s">
        <v>98</v>
      </c>
      <c r="J63" s="326" t="str" cm="1">
        <f t="array" ref="J63" xml:space="preserve"> IFERROR( IF(D63&lt;&gt;"", INDEX(十五音韻母清單, D63, 1), INDEX(十五音韻母清單, E63, 1)), "")</f>
        <v>公</v>
      </c>
      <c r="K63" s="326">
        <f t="shared" si="7"/>
        <v>7</v>
      </c>
      <c r="L63" s="397" t="str" cm="1">
        <f t="array" ref="L63" xml:space="preserve"> IFERROR( IF($D63&lt;&gt;"", INDEX(十五音韻母資料表, $K63, L$2), INDEX(十五音韻母資料表, $K63, L$2+1)), "")</f>
        <v>ɔŋ</v>
      </c>
      <c r="M63" s="397" t="str" cm="1">
        <f t="array" ref="M63" xml:space="preserve"> IFERROR( IF($D63&lt;&gt;"", INDEX(十五音韻母資料表, $K63, M$2), INDEX(十五音韻母資料表, $K63, M$2+1)), "")</f>
        <v>ong</v>
      </c>
      <c r="N63" s="397" t="str" cm="1">
        <f t="array" ref="N63" xml:space="preserve"> IFERROR( IF($D63&lt;&gt;"", INDEX(十五音韻母資料表, $K63, N$2), INDEX(十五音韻母資料表, $K63, N$2+1)), "")</f>
        <v>ong</v>
      </c>
      <c r="O63" s="397" t="str" cm="1">
        <f t="array" ref="O63" xml:space="preserve"> IFERROR( IF($D63&lt;&gt;"", INDEX(十五音韻母資料表, $K63, O$2), INDEX(十五音韻母資料表, $K63, O$2+1)), "")</f>
        <v>ong</v>
      </c>
      <c r="P63" s="397" t="str" cm="1">
        <f t="array" ref="P63" xml:space="preserve"> IFERROR( IF($D63&lt;&gt;"", INDEX(十五音韻母資料表, $K63, P$2), INDEX(十五音韻母資料表, $K63, P$2+1)), "")</f>
        <v>ong</v>
      </c>
      <c r="Q63" s="397" t="str" cm="1">
        <f t="array" ref="Q63" xml:space="preserve"> IFERROR( IF($D63&lt;&gt;"", INDEX(十五音韻母資料表, $K63, Q$2), INDEX(十五音韻母資料表, $K63, Q$2+1)), "")</f>
        <v>ㆲ</v>
      </c>
    </row>
    <row r="64" spans="2:17" ht="23">
      <c r="B64" s="320">
        <v>58</v>
      </c>
      <c r="C64" s="315" t="s">
        <v>218</v>
      </c>
      <c r="D64" s="325">
        <f t="shared" si="4"/>
        <v>49</v>
      </c>
      <c r="E64" s="325" t="str">
        <f t="shared" si="5"/>
        <v/>
      </c>
      <c r="F64" s="326" t="str">
        <f t="shared" si="6"/>
        <v>舒聲</v>
      </c>
      <c r="G64" s="320"/>
      <c r="H64" s="399">
        <v>58</v>
      </c>
      <c r="I64" s="324" t="s">
        <v>218</v>
      </c>
      <c r="J64" s="326" t="str" cm="1">
        <f t="array" ref="J64" xml:space="preserve"> IFERROR( IF(D64&lt;&gt;"", INDEX(十五音韻母清單, D64, 1), INDEX(十五音韻母清單, E64, 1)), "")</f>
        <v>扛</v>
      </c>
      <c r="K64" s="326">
        <f t="shared" si="7"/>
        <v>49</v>
      </c>
      <c r="L64" s="397" t="str" cm="1">
        <f t="array" ref="L64" xml:space="preserve"> IFERROR( IF($D64&lt;&gt;"", INDEX(十五音韻母資料表, $K64, L$2), INDEX(十五音韻母資料表, $K64, L$2+1)), "")</f>
        <v>õ</v>
      </c>
      <c r="M64" s="397" t="str" cm="1">
        <f t="array" ref="M64" xml:space="preserve"> IFERROR( IF($D64&lt;&gt;"", INDEX(十五音韻母資料表, $K64, M$2), INDEX(十五音韻母資料表, $K64, M$2+1)), "")</f>
        <v>ⁿo</v>
      </c>
      <c r="N64" s="397" t="str" cm="1">
        <f t="array" ref="N64" xml:space="preserve"> IFERROR( IF($D64&lt;&gt;"", INDEX(十五音韻母資料表, $K64, N$2), INDEX(十五音韻母資料表, $K64, N$2+1)), "")</f>
        <v>oⁿ</v>
      </c>
      <c r="O64" s="397" t="str" cm="1">
        <f t="array" ref="O64" xml:space="preserve"> IFERROR( IF($D64&lt;&gt;"", INDEX(十五音韻母資料表, $K64, O$2), INDEX(十五音韻母資料表, $K64, O$2+1)), "")</f>
        <v>onn</v>
      </c>
      <c r="P64" s="397" t="str" cm="1">
        <f t="array" ref="P64" xml:space="preserve"> IFERROR( IF($D64&lt;&gt;"", INDEX(十五音韻母資料表, $K64, P$2), INDEX(十五音韻母資料表, $K64, P$2+1)), "")</f>
        <v>noo</v>
      </c>
      <c r="Q64" s="397" t="str" cm="1">
        <f t="array" ref="Q64" xml:space="preserve"> IFERROR( IF($D64&lt;&gt;"", INDEX(十五音韻母資料表, $K64, Q$2), INDEX(十五音韻母資料表, $K64, Q$2+1)), "")</f>
        <v>ㆧ</v>
      </c>
    </row>
    <row r="65" spans="2:17" ht="23">
      <c r="B65" s="320">
        <v>59</v>
      </c>
      <c r="C65" s="315" t="s">
        <v>58</v>
      </c>
      <c r="D65" s="325">
        <f t="shared" si="4"/>
        <v>11</v>
      </c>
      <c r="E65" s="325" t="str">
        <f t="shared" si="5"/>
        <v/>
      </c>
      <c r="F65" s="326" t="str">
        <f t="shared" si="6"/>
        <v>舒聲</v>
      </c>
      <c r="G65" s="320"/>
      <c r="H65" s="399">
        <v>59</v>
      </c>
      <c r="I65" s="324" t="s">
        <v>58</v>
      </c>
      <c r="J65" s="326" t="str" cm="1">
        <f t="array" ref="J65" xml:space="preserve"> IFERROR( IF(D65&lt;&gt;"", INDEX(十五音韻母清單, D65, 1), INDEX(十五音韻母清單, E65, 1)), "")</f>
        <v>沽</v>
      </c>
      <c r="K65" s="326">
        <f t="shared" si="7"/>
        <v>11</v>
      </c>
      <c r="L65" s="397" t="str" cm="1">
        <f t="array" ref="L65" xml:space="preserve"> IFERROR( IF($D65&lt;&gt;"", INDEX(十五音韻母資料表, $K65, L$2), INDEX(十五音韻母資料表, $K65, L$2+1)), "")</f>
        <v>ɔu</v>
      </c>
      <c r="M65" s="397" t="str" cm="1">
        <f t="array" ref="M65" xml:space="preserve"> IFERROR( IF($D65&lt;&gt;"", INDEX(十五音韻母資料表, $K65, M$2), INDEX(十五音韻母資料表, $K65, M$2+1)), "")</f>
        <v>ue</v>
      </c>
      <c r="N65" s="397" t="str" cm="1">
        <f t="array" ref="N65" xml:space="preserve"> IFERROR( IF($D65&lt;&gt;"", INDEX(十五音韻母資料表, $K65, N$2), INDEX(十五音韻母資料表, $K65, N$2+1)), "")</f>
        <v>o͘</v>
      </c>
      <c r="O65" s="397" t="str" cm="1">
        <f t="array" ref="O65" xml:space="preserve"> IFERROR( IF($D65&lt;&gt;"", INDEX(十五音韻母資料表, $K65, O$2), INDEX(十五音韻母資料表, $K65, O$2+1)), "")</f>
        <v>oo</v>
      </c>
      <c r="P65" s="397" t="str" cm="1">
        <f t="array" ref="P65" xml:space="preserve"> IFERROR( IF($D65&lt;&gt;"", INDEX(十五音韻母資料表, $K65, P$2), INDEX(十五音韻母資料表, $K65, P$2+1)), "")</f>
        <v>oo</v>
      </c>
      <c r="Q65" s="397" t="str" cm="1">
        <f t="array" ref="Q65" xml:space="preserve"> IFERROR( IF($D65&lt;&gt;"", INDEX(十五音韻母資料表, $K65, Q$2), INDEX(十五音韻母資料表, $K65, Q$2+1)), "")</f>
        <v>ㆦ</v>
      </c>
    </row>
    <row r="66" spans="2:17" ht="23">
      <c r="B66" s="320">
        <v>60</v>
      </c>
      <c r="C66" s="315" t="s">
        <v>534</v>
      </c>
      <c r="D66" s="325" t="str">
        <f t="shared" si="4"/>
        <v/>
      </c>
      <c r="E66" s="325" t="str">
        <f t="shared" si="5"/>
        <v/>
      </c>
      <c r="F66" s="326" t="str">
        <f t="shared" si="6"/>
        <v>入聲</v>
      </c>
      <c r="G66" s="320"/>
      <c r="H66" s="399">
        <v>60</v>
      </c>
      <c r="I66" s="324" t="s">
        <v>534</v>
      </c>
      <c r="J66" s="326" t="str" cm="1">
        <f t="array" ref="J66" xml:space="preserve"> IFERROR( IF(D66&lt;&gt;"", INDEX(十五音韻母清單, D66, 1), INDEX(十五音韻母清單, E66, 1)), "")</f>
        <v/>
      </c>
      <c r="K66" s="326" t="str">
        <f t="shared" si="7"/>
        <v/>
      </c>
      <c r="L66" s="397" t="str" cm="1">
        <f t="array" ref="L66" xml:space="preserve"> IFERROR( IF($D66&lt;&gt;"", INDEX(十五音韻母資料表, $K66, L$2), INDEX(十五音韻母資料表, $K66, L$2+1)), "")</f>
        <v/>
      </c>
      <c r="M66" s="397" t="str" cm="1">
        <f t="array" ref="M66" xml:space="preserve"> IFERROR( IF($D66&lt;&gt;"", INDEX(十五音韻母資料表, $K66, M$2), INDEX(十五音韻母資料表, $K66, M$2+1)), "")</f>
        <v/>
      </c>
      <c r="N66" s="397" t="str" cm="1">
        <f t="array" ref="N66" xml:space="preserve"> IFERROR( IF($D66&lt;&gt;"", INDEX(十五音韻母資料表, $K66, N$2), INDEX(十五音韻母資料表, $K66, N$2+1)), "")</f>
        <v/>
      </c>
      <c r="O66" s="397" t="str" cm="1">
        <f t="array" ref="O66" xml:space="preserve"> IFERROR( IF($D66&lt;&gt;"", INDEX(十五音韻母資料表, $K66, O$2), INDEX(十五音韻母資料表, $K66, O$2+1)), "")</f>
        <v/>
      </c>
      <c r="P66" s="397" t="str" cm="1">
        <f t="array" ref="P66" xml:space="preserve"> IFERROR( IF($D66&lt;&gt;"", INDEX(十五音韻母資料表, $K66, P$2), INDEX(十五音韻母資料表, $K66, P$2+1)), "")</f>
        <v/>
      </c>
      <c r="Q66" s="397" t="str" cm="1">
        <f t="array" ref="Q66" xml:space="preserve"> IFERROR( IF($D66&lt;&gt;"", INDEX(十五音韻母資料表, $K66, Q$2), INDEX(十五音韻母資料表, $K66, Q$2+1)), "")</f>
        <v/>
      </c>
    </row>
    <row r="67" spans="2:17" ht="23">
      <c r="B67" s="320">
        <v>61</v>
      </c>
      <c r="C67" s="315" t="s">
        <v>535</v>
      </c>
      <c r="D67" s="325" t="str">
        <f t="shared" si="4"/>
        <v/>
      </c>
      <c r="E67" s="325">
        <f t="shared" si="5"/>
        <v>47</v>
      </c>
      <c r="F67" s="326" t="str">
        <f t="shared" si="6"/>
        <v>入聲</v>
      </c>
      <c r="G67" s="320"/>
      <c r="H67" s="399">
        <v>61</v>
      </c>
      <c r="I67" s="324" t="s">
        <v>535</v>
      </c>
      <c r="J67" s="326" t="str" cm="1">
        <f t="array" ref="J67" xml:space="preserve"> IFERROR( IF(D67&lt;&gt;"", INDEX(十五音韻母清單, D67, 1), INDEX(十五音韻母清單, E67, 1)), "")</f>
        <v>箴</v>
      </c>
      <c r="K67" s="326">
        <f t="shared" si="7"/>
        <v>47</v>
      </c>
      <c r="L67" s="397" t="str" cm="1">
        <f t="array" ref="L67" xml:space="preserve"> IFERROR( IF($D67&lt;&gt;"", INDEX(十五音韻母資料表, $K67, L$2), INDEX(十五音韻母資料表, $K67, L$2+1)), "")</f>
        <v>ɔp̚</v>
      </c>
      <c r="M67" s="397" t="str" cm="1">
        <f t="array" ref="M67" xml:space="preserve"> IFERROR( IF($D67&lt;&gt;"", INDEX(十五音韻母資料表, $K67, M$2), INDEX(十五音韻母資料表, $K67, M$2+1)), "")</f>
        <v>ŏmh</v>
      </c>
      <c r="N67" s="397" t="str" cm="1">
        <f t="array" ref="N67" xml:space="preserve"> IFERROR( IF($D67&lt;&gt;"", INDEX(十五音韻母資料表, $K67, N$2), INDEX(十五音韻母資料表, $K67, N$2+1)), "")</f>
        <v>op</v>
      </c>
      <c r="O67" s="397" t="str" cm="1">
        <f t="array" ref="O67" xml:space="preserve"> IFERROR( IF($D67&lt;&gt;"", INDEX(十五音韻母資料表, $K67, O$2), INDEX(十五音韻母資料表, $K67, O$2+1)), "")</f>
        <v>op</v>
      </c>
      <c r="P67" s="397" t="str" cm="1">
        <f t="array" ref="P67" xml:space="preserve"> IFERROR( IF($D67&lt;&gt;"", INDEX(十五音韻母資料表, $K67, P$2), INDEX(十五音韻母資料表, $K67, P$2+1)), "")</f>
        <v>op</v>
      </c>
      <c r="Q67" s="397" t="str" cm="1">
        <f t="array" ref="Q67" xml:space="preserve"> IFERROR( IF($D67&lt;&gt;"", INDEX(十五音韻母資料表, $K67, Q$2), INDEX(十五音韻母資料表, $K67, Q$2+1)), "")</f>
        <v>ㆦㆴ</v>
      </c>
    </row>
    <row r="68" spans="2:17" ht="23">
      <c r="B68" s="320">
        <v>62</v>
      </c>
      <c r="C68" s="315" t="s">
        <v>69</v>
      </c>
      <c r="D68" s="325">
        <f t="shared" si="4"/>
        <v>27</v>
      </c>
      <c r="E68" s="325" t="str">
        <f t="shared" si="5"/>
        <v/>
      </c>
      <c r="F68" s="326" t="str">
        <f t="shared" si="6"/>
        <v>舒聲</v>
      </c>
      <c r="G68" s="320"/>
      <c r="H68" s="399">
        <v>62</v>
      </c>
      <c r="I68" s="324" t="s">
        <v>69</v>
      </c>
      <c r="J68" s="326" t="str" cm="1">
        <f t="array" ref="J68" xml:space="preserve"> IFERROR( IF(D68&lt;&gt;"", INDEX(十五音韻母清單, D68, 1), INDEX(十五音韻母清單, E68, 1)), "")</f>
        <v>艍</v>
      </c>
      <c r="K68" s="326">
        <f t="shared" si="7"/>
        <v>27</v>
      </c>
      <c r="L68" s="397" t="str" cm="1">
        <f t="array" ref="L68" xml:space="preserve"> IFERROR( IF($D68&lt;&gt;"", INDEX(十五音韻母資料表, $K68, L$2), INDEX(十五音韻母資料表, $K68, L$2+1)), "")</f>
        <v>u</v>
      </c>
      <c r="M68" s="397" t="str" cm="1">
        <f t="array" ref="M68" xml:space="preserve"> IFERROR( IF($D68&lt;&gt;"", INDEX(十五音韻母資料表, $K68, M$2), INDEX(十五音韻母資料表, $K68, M$2+1)), "")</f>
        <v>oo</v>
      </c>
      <c r="N68" s="397" t="str" cm="1">
        <f t="array" ref="N68" xml:space="preserve"> IFERROR( IF($D68&lt;&gt;"", INDEX(十五音韻母資料表, $K68, N$2), INDEX(十五音韻母資料表, $K68, N$2+1)), "")</f>
        <v>u</v>
      </c>
      <c r="O68" s="397" t="str" cm="1">
        <f t="array" ref="O68" xml:space="preserve"> IFERROR( IF($D68&lt;&gt;"", INDEX(十五音韻母資料表, $K68, O$2), INDEX(十五音韻母資料表, $K68, O$2+1)), "")</f>
        <v>u</v>
      </c>
      <c r="P68" s="397" t="str" cm="1">
        <f t="array" ref="P68" xml:space="preserve"> IFERROR( IF($D68&lt;&gt;"", INDEX(十五音韻母資料表, $K68, P$2), INDEX(十五音韻母資料表, $K68, P$2+1)), "")</f>
        <v>u</v>
      </c>
      <c r="Q68" s="397" t="str" cm="1">
        <f t="array" ref="Q68" xml:space="preserve"> IFERROR( IF($D68&lt;&gt;"", INDEX(十五音韻母資料表, $K68, Q$2), INDEX(十五音韻母資料表, $K68, Q$2+1)), "")</f>
        <v>ㄨ</v>
      </c>
    </row>
    <row r="69" spans="2:17" ht="23">
      <c r="B69" s="320">
        <v>63</v>
      </c>
      <c r="C69" s="315" t="s">
        <v>536</v>
      </c>
      <c r="D69" s="325">
        <f t="shared" si="4"/>
        <v>20</v>
      </c>
      <c r="E69" s="325" t="str">
        <f t="shared" si="5"/>
        <v/>
      </c>
      <c r="F69" s="326" t="str">
        <f t="shared" si="6"/>
        <v>舒聲</v>
      </c>
      <c r="G69" s="320"/>
      <c r="H69" s="399">
        <v>63</v>
      </c>
      <c r="I69" s="324" t="s">
        <v>536</v>
      </c>
      <c r="J69" s="326" t="str" cm="1">
        <f t="array" ref="J69" xml:space="preserve"> IFERROR( IF(D69&lt;&gt;"", INDEX(十五音韻母清單, D69, 1), INDEX(十五音韻母清單, E69, 1)), "")</f>
        <v>瓜</v>
      </c>
      <c r="K69" s="326">
        <f t="shared" si="7"/>
        <v>20</v>
      </c>
      <c r="L69" s="397" t="str" cm="1">
        <f t="array" ref="L69" xml:space="preserve"> IFERROR( IF($D69&lt;&gt;"", INDEX(十五音韻母資料表, $K69, L$2), INDEX(十五音韻母資料表, $K69, L$2+1)), "")</f>
        <v>ua</v>
      </c>
      <c r="M69" s="397" t="str" cm="1">
        <f t="array" ref="M69" xml:space="preserve"> IFERROR( IF($D69&lt;&gt;"", INDEX(十五音韻母資料表, $K69, M$2), INDEX(十五音韻母資料表, $K69, M$2+1)), "")</f>
        <v>wa</v>
      </c>
      <c r="N69" s="397" t="str" cm="1">
        <f t="array" ref="N69" xml:space="preserve"> IFERROR( IF($D69&lt;&gt;"", INDEX(十五音韻母資料表, $K69, N$2), INDEX(十五音韻母資料表, $K69, N$2+1)), "")</f>
        <v>ua</v>
      </c>
      <c r="O69" s="397" t="str" cm="1">
        <f t="array" ref="O69" xml:space="preserve"> IFERROR( IF($D69&lt;&gt;"", INDEX(十五音韻母資料表, $K69, O$2), INDEX(十五音韻母資料表, $K69, O$2+1)), "")</f>
        <v>ua</v>
      </c>
      <c r="P69" s="397" t="str" cm="1">
        <f t="array" ref="P69" xml:space="preserve"> IFERROR( IF($D69&lt;&gt;"", INDEX(十五音韻母資料表, $K69, P$2), INDEX(十五音韻母資料表, $K69, P$2+1)), "")</f>
        <v>ua</v>
      </c>
      <c r="Q69" s="397" t="str" cm="1">
        <f t="array" ref="Q69" xml:space="preserve"> IFERROR( IF($D69&lt;&gt;"", INDEX(十五音韻母資料表, $K69, Q$2), INDEX(十五音韻母資料表, $K69, Q$2+1)), "")</f>
        <v>ㄨㄚ</v>
      </c>
    </row>
    <row r="70" spans="2:17" ht="23">
      <c r="B70" s="320">
        <v>64</v>
      </c>
      <c r="C70" s="315" t="s">
        <v>537</v>
      </c>
      <c r="D70" s="325" t="str">
        <f t="shared" si="4"/>
        <v/>
      </c>
      <c r="E70" s="325">
        <f t="shared" si="5"/>
        <v>20</v>
      </c>
      <c r="F70" s="326" t="str">
        <f t="shared" si="6"/>
        <v>入聲</v>
      </c>
      <c r="G70" s="320"/>
      <c r="H70" s="399">
        <v>64</v>
      </c>
      <c r="I70" s="324" t="s">
        <v>537</v>
      </c>
      <c r="J70" s="326" t="str" cm="1">
        <f t="array" ref="J70" xml:space="preserve"> IFERROR( IF(D70&lt;&gt;"", INDEX(十五音韻母清單, D70, 1), INDEX(十五音韻母清單, E70, 1)), "")</f>
        <v>瓜</v>
      </c>
      <c r="K70" s="326">
        <f t="shared" si="7"/>
        <v>20</v>
      </c>
      <c r="L70" s="397" t="str" cm="1">
        <f t="array" ref="L70" xml:space="preserve"> IFERROR( IF($D70&lt;&gt;"", INDEX(十五音韻母資料表, $K70, L$2), INDEX(十五音韻母資料表, $K70, L$2+1)), "")</f>
        <v>ua?</v>
      </c>
      <c r="M70" s="397" t="str" cm="1">
        <f t="array" ref="M70" xml:space="preserve"> IFERROR( IF($D70&lt;&gt;"", INDEX(十五音韻母資料表, $K70, M$2), INDEX(十五音韻母資料表, $K70, M$2+1)), "")</f>
        <v>wăh</v>
      </c>
      <c r="N70" s="397" t="str" cm="1">
        <f t="array" ref="N70" xml:space="preserve"> IFERROR( IF($D70&lt;&gt;"", INDEX(十五音韻母資料表, $K70, N$2), INDEX(十五音韻母資料表, $K70, N$2+1)), "")</f>
        <v>uah</v>
      </c>
      <c r="O70" s="397" t="str" cm="1">
        <f t="array" ref="O70" xml:space="preserve"> IFERROR( IF($D70&lt;&gt;"", INDEX(十五音韻母資料表, $K70, O$2), INDEX(十五音韻母資料表, $K70, O$2+1)), "")</f>
        <v>uah</v>
      </c>
      <c r="P70" s="397" t="str" cm="1">
        <f t="array" ref="P70" xml:space="preserve"> IFERROR( IF($D70&lt;&gt;"", INDEX(十五音韻母資料表, $K70, P$2), INDEX(十五音韻母資料表, $K70, P$2+1)), "")</f>
        <v>uah</v>
      </c>
      <c r="Q70" s="397" t="str" cm="1">
        <f t="array" ref="Q70" xml:space="preserve"> IFERROR( IF($D70&lt;&gt;"", INDEX(十五音韻母資料表, $K70, Q$2), INDEX(十五音韻母資料表, $K70, Q$2+1)), "")</f>
        <v>ㄨㄚㆷ</v>
      </c>
    </row>
    <row r="71" spans="2:17" ht="23">
      <c r="B71" s="320">
        <v>65</v>
      </c>
      <c r="C71" s="315" t="s">
        <v>253</v>
      </c>
      <c r="D71" s="325">
        <f t="shared" ref="D71:D81" si="8">IFERROR( MATCH($I71, 台羅舒聲韻母清單, 0), "" )</f>
        <v>8</v>
      </c>
      <c r="E71" s="325" t="str">
        <f t="shared" ref="E71:E81" si="9">IFERROR( MATCH($I71, 台羅入聲韻母清單, 0), "")</f>
        <v/>
      </c>
      <c r="F71" s="326" t="str">
        <f t="shared" ref="F71:F81" si="10">IF(D71&lt;&gt;"", "舒聲", "入聲")</f>
        <v>舒聲</v>
      </c>
      <c r="G71" s="320"/>
      <c r="H71" s="399">
        <v>65</v>
      </c>
      <c r="I71" s="324" t="s">
        <v>253</v>
      </c>
      <c r="J71" s="326" t="str" cm="1">
        <f t="array" ref="J71" xml:space="preserve"> IFERROR( IF(D71&lt;&gt;"", INDEX(十五音韻母清單, D71, 1), INDEX(十五音韻母清單, E71, 1)), "")</f>
        <v>乖</v>
      </c>
      <c r="K71" s="326">
        <f t="shared" ref="K71:K81" si="11">IF(D71&lt;&gt;"", D71, E71)</f>
        <v>8</v>
      </c>
      <c r="L71" s="397" t="str" cm="1">
        <f t="array" ref="L71" xml:space="preserve"> IFERROR( IF($D71&lt;&gt;"", INDEX(十五音韻母資料表, $K71, L$2), INDEX(十五音韻母資料表, $K71, L$2+1)), "")</f>
        <v>uai</v>
      </c>
      <c r="M71" s="397" t="str" cm="1">
        <f t="array" ref="M71" xml:space="preserve"> IFERROR( IF($D71&lt;&gt;"", INDEX(十五音韻母資料表, $K71, M$2), INDEX(十五音韻母資料表, $K71, M$2+1)), "")</f>
        <v>wae</v>
      </c>
      <c r="N71" s="397" t="str" cm="1">
        <f t="array" ref="N71" xml:space="preserve"> IFERROR( IF($D71&lt;&gt;"", INDEX(十五音韻母資料表, $K71, N$2), INDEX(十五音韻母資料表, $K71, N$2+1)), "")</f>
        <v>uai</v>
      </c>
      <c r="O71" s="397" t="str" cm="1">
        <f t="array" ref="O71" xml:space="preserve"> IFERROR( IF($D71&lt;&gt;"", INDEX(十五音韻母資料表, $K71, O$2), INDEX(十五音韻母資料表, $K71, O$2+1)), "")</f>
        <v>uai</v>
      </c>
      <c r="P71" s="397" t="str" cm="1">
        <f t="array" ref="P71" xml:space="preserve"> IFERROR( IF($D71&lt;&gt;"", INDEX(十五音韻母資料表, $K71, P$2), INDEX(十五音韻母資料表, $K71, P$2+1)), "")</f>
        <v>uai</v>
      </c>
      <c r="Q71" s="397" t="str" cm="1">
        <f t="array" ref="Q71" xml:space="preserve"> IFERROR( IF($D71&lt;&gt;"", INDEX(十五音韻母資料表, $K71, Q$2), INDEX(十五音韻母資料表, $K71, Q$2+1)), "")</f>
        <v>ㄨㄞ</v>
      </c>
    </row>
    <row r="72" spans="2:17" ht="23">
      <c r="B72" s="320">
        <v>66</v>
      </c>
      <c r="C72" s="315" t="s">
        <v>538</v>
      </c>
      <c r="D72" s="325">
        <f t="shared" si="8"/>
        <v>44</v>
      </c>
      <c r="E72" s="325" t="str">
        <f t="shared" si="9"/>
        <v/>
      </c>
      <c r="F72" s="326" t="str">
        <f t="shared" si="10"/>
        <v>舒聲</v>
      </c>
      <c r="G72" s="320"/>
      <c r="H72" s="399">
        <v>66</v>
      </c>
      <c r="I72" s="324" t="s">
        <v>538</v>
      </c>
      <c r="J72" s="326" t="str" cm="1">
        <f t="array" ref="J72" xml:space="preserve"> IFERROR( IF(D72&lt;&gt;"", INDEX(十五音韻母清單, D72, 1), INDEX(十五音韻母清單, E72, 1)), "")</f>
        <v>閂</v>
      </c>
      <c r="K72" s="326">
        <f t="shared" si="11"/>
        <v>44</v>
      </c>
      <c r="L72" s="397" t="str" cm="1">
        <f t="array" ref="L72" xml:space="preserve"> IFERROR( IF($D72&lt;&gt;"", INDEX(十五音韻母資料表, $K72, L$2), INDEX(十五音韻母資料表, $K72, L$2+1)), "")</f>
        <v>uãĩ</v>
      </c>
      <c r="M72" s="397" t="str" cm="1">
        <f t="array" ref="M72" xml:space="preserve"> IFERROR( IF($D72&lt;&gt;"", INDEX(十五音韻母資料表, $K72, M$2), INDEX(十五音韻母資料表, $K72, M$2+1)), "")</f>
        <v>waeⁿᶢ</v>
      </c>
      <c r="N72" s="397" t="str" cm="1">
        <f t="array" ref="N72" xml:space="preserve"> IFERROR( IF($D72&lt;&gt;"", INDEX(十五音韻母資料表, $K72, N$2), INDEX(十五音韻母資料表, $K72, N$2+1)), "")</f>
        <v>uaiⁿ</v>
      </c>
      <c r="O72" s="397" t="str" cm="1">
        <f t="array" ref="O72" xml:space="preserve"> IFERROR( IF($D72&lt;&gt;"", INDEX(十五音韻母資料表, $K72, O$2), INDEX(十五音韻母資料表, $K72, O$2+1)), "")</f>
        <v>uainn</v>
      </c>
      <c r="P72" s="397" t="str" cm="1">
        <f t="array" ref="P72" xml:space="preserve"> IFERROR( IF($D72&lt;&gt;"", INDEX(十五音韻母資料表, $K72, P$2), INDEX(十五音韻母資料表, $K72, P$2+1)), "")</f>
        <v>nuai</v>
      </c>
      <c r="Q72" s="397" t="str" cm="1">
        <f t="array" ref="Q72" xml:space="preserve"> IFERROR( IF($D72&lt;&gt;"", INDEX(十五音韻母資料表, $K72, Q$2), INDEX(十五音韻母資料表, $K72, Q$2+1)), "")</f>
        <v>ㄨㆮ</v>
      </c>
    </row>
    <row r="73" spans="2:17" ht="23">
      <c r="B73" s="320">
        <v>67</v>
      </c>
      <c r="C73" s="315" t="s">
        <v>138</v>
      </c>
      <c r="D73" s="325">
        <f t="shared" si="8"/>
        <v>10</v>
      </c>
      <c r="E73" s="325" t="str">
        <f t="shared" si="9"/>
        <v/>
      </c>
      <c r="F73" s="326" t="str">
        <f t="shared" si="10"/>
        <v>舒聲</v>
      </c>
      <c r="G73" s="320"/>
      <c r="H73" s="399">
        <v>67</v>
      </c>
      <c r="I73" s="324" t="s">
        <v>138</v>
      </c>
      <c r="J73" s="326" t="str" cm="1">
        <f t="array" ref="J73" xml:space="preserve"> IFERROR( IF(D73&lt;&gt;"", INDEX(十五音韻母清單, D73, 1), INDEX(十五音韻母清單, E73, 1)), "")</f>
        <v>觀</v>
      </c>
      <c r="K73" s="326">
        <f t="shared" si="11"/>
        <v>10</v>
      </c>
      <c r="L73" s="397" t="str" cm="1">
        <f t="array" ref="L73" xml:space="preserve"> IFERROR( IF($D73&lt;&gt;"", INDEX(十五音韻母資料表, $K73, L$2), INDEX(十五音韻母資料表, $K73, L$2+1)), "")</f>
        <v>uan</v>
      </c>
      <c r="M73" s="397" t="str" cm="1">
        <f t="array" ref="M73" xml:space="preserve"> IFERROR( IF($D73&lt;&gt;"", INDEX(十五音韻母資料表, $K73, M$2), INDEX(十五音韻母資料表, $K73, M$2+1)), "")</f>
        <v>wan</v>
      </c>
      <c r="N73" s="397" t="str" cm="1">
        <f t="array" ref="N73" xml:space="preserve"> IFERROR( IF($D73&lt;&gt;"", INDEX(十五音韻母資料表, $K73, N$2), INDEX(十五音韻母資料表, $K73, N$2+1)), "")</f>
        <v>uan</v>
      </c>
      <c r="O73" s="397" t="str" cm="1">
        <f t="array" ref="O73" xml:space="preserve"> IFERROR( IF($D73&lt;&gt;"", INDEX(十五音韻母資料表, $K73, O$2), INDEX(十五音韻母資料表, $K73, O$2+1)), "")</f>
        <v>uan</v>
      </c>
      <c r="P73" s="397" t="str" cm="1">
        <f t="array" ref="P73" xml:space="preserve"> IFERROR( IF($D73&lt;&gt;"", INDEX(十五音韻母資料表, $K73, P$2), INDEX(十五音韻母資料表, $K73, P$2+1)), "")</f>
        <v>uan</v>
      </c>
      <c r="Q73" s="397" t="str" cm="1">
        <f t="array" ref="Q73" xml:space="preserve"> IFERROR( IF($D73&lt;&gt;"", INDEX(十五音韻母資料表, $K73, Q$2), INDEX(十五音韻母資料表, $K73, Q$2+1)), "")</f>
        <v>ㄨㄢ</v>
      </c>
    </row>
    <row r="74" spans="2:17" ht="23">
      <c r="B74" s="320">
        <v>68</v>
      </c>
      <c r="C74" s="315" t="s">
        <v>539</v>
      </c>
      <c r="D74" s="325">
        <f t="shared" si="8"/>
        <v>37</v>
      </c>
      <c r="E74" s="325" t="str">
        <f t="shared" si="9"/>
        <v/>
      </c>
      <c r="F74" s="326" t="str">
        <f t="shared" si="10"/>
        <v>舒聲</v>
      </c>
      <c r="G74" s="320"/>
      <c r="H74" s="399">
        <v>68</v>
      </c>
      <c r="I74" s="324" t="s">
        <v>539</v>
      </c>
      <c r="J74" s="326" t="str" cm="1">
        <f t="array" ref="J74" xml:space="preserve"> IFERROR( IF(D74&lt;&gt;"", INDEX(十五音韻母清單, D74, 1), INDEX(十五音韻母清單, E74, 1)), "")</f>
        <v>官</v>
      </c>
      <c r="K74" s="326">
        <f t="shared" si="11"/>
        <v>37</v>
      </c>
      <c r="L74" s="397" t="str" cm="1">
        <f t="array" ref="L74" xml:space="preserve"> IFERROR( IF($D74&lt;&gt;"", INDEX(十五音韻母資料表, $K74, L$2), INDEX(十五音韻母資料表, $K74, L$2+1)), "")</f>
        <v>ũã</v>
      </c>
      <c r="M74" s="397" t="str" cm="1">
        <f t="array" ref="M74" xml:space="preserve"> IFERROR( IF($D74&lt;&gt;"", INDEX(十五音韻母資料表, $K74, M$2), INDEX(十五音韻母資料表, $K74, M$2+1)), "")</f>
        <v>wⁿa</v>
      </c>
      <c r="N74" s="397" t="str" cm="1">
        <f t="array" ref="N74" xml:space="preserve"> IFERROR( IF($D74&lt;&gt;"", INDEX(十五音韻母資料表, $K74, N$2), INDEX(十五音韻母資料表, $K74, N$2+1)), "")</f>
        <v>uaⁿ</v>
      </c>
      <c r="O74" s="397" t="str" cm="1">
        <f t="array" ref="O74" xml:space="preserve"> IFERROR( IF($D74&lt;&gt;"", INDEX(十五音韻母資料表, $K74, O$2), INDEX(十五音韻母資料表, $K74, O$2+1)), "")</f>
        <v>uann</v>
      </c>
      <c r="P74" s="397" t="str" cm="1">
        <f t="array" ref="P74" xml:space="preserve"> IFERROR( IF($D74&lt;&gt;"", INDEX(十五音韻母資料表, $K74, P$2), INDEX(十五音韻母資料表, $K74, P$2+1)), "")</f>
        <v>nua</v>
      </c>
      <c r="Q74" s="397" t="str" cm="1">
        <f t="array" ref="Q74" xml:space="preserve"> IFERROR( IF($D74&lt;&gt;"", INDEX(十五音韻母資料表, $K74, Q$2), INDEX(十五音韻母資料表, $K74, Q$2+1)), "")</f>
        <v>ㄨㆩ</v>
      </c>
    </row>
    <row r="75" spans="2:17" ht="23">
      <c r="B75" s="320">
        <v>69</v>
      </c>
      <c r="C75" s="315" t="s">
        <v>92</v>
      </c>
      <c r="D75" s="325" t="str">
        <f t="shared" si="8"/>
        <v/>
      </c>
      <c r="E75" s="325">
        <f t="shared" si="9"/>
        <v>10</v>
      </c>
      <c r="F75" s="326" t="str">
        <f t="shared" si="10"/>
        <v>入聲</v>
      </c>
      <c r="G75" s="320"/>
      <c r="H75" s="399">
        <v>69</v>
      </c>
      <c r="I75" s="324" t="s">
        <v>92</v>
      </c>
      <c r="J75" s="326" t="str" cm="1">
        <f t="array" ref="J75" xml:space="preserve"> IFERROR( IF(D75&lt;&gt;"", INDEX(十五音韻母清單, D75, 1), INDEX(十五音韻母清單, E75, 1)), "")</f>
        <v>觀</v>
      </c>
      <c r="K75" s="326">
        <f t="shared" si="11"/>
        <v>10</v>
      </c>
      <c r="L75" s="397" t="str" cm="1">
        <f t="array" ref="L75" xml:space="preserve"> IFERROR( IF($D75&lt;&gt;"", INDEX(十五音韻母資料表, $K75, L$2), INDEX(十五音韻母資料表, $K75, L$2+1)), "")</f>
        <v>uat̚</v>
      </c>
      <c r="M75" s="397" t="str" cm="1">
        <f t="array" ref="M75" xml:space="preserve"> IFERROR( IF($D75&lt;&gt;"", INDEX(十五音韻母資料表, $K75, M$2), INDEX(十五音韻母資料表, $K75, M$2+1)), "")</f>
        <v>wat</v>
      </c>
      <c r="N75" s="397" t="str" cm="1">
        <f t="array" ref="N75" xml:space="preserve"> IFERROR( IF($D75&lt;&gt;"", INDEX(十五音韻母資料表, $K75, N$2), INDEX(十五音韻母資料表, $K75, N$2+1)), "")</f>
        <v>uat</v>
      </c>
      <c r="O75" s="397" t="str" cm="1">
        <f t="array" ref="O75" xml:space="preserve"> IFERROR( IF($D75&lt;&gt;"", INDEX(十五音韻母資料表, $K75, O$2), INDEX(十五音韻母資料表, $K75, O$2+1)), "")</f>
        <v>uat</v>
      </c>
      <c r="P75" s="397" t="str" cm="1">
        <f t="array" ref="P75" xml:space="preserve"> IFERROR( IF($D75&lt;&gt;"", INDEX(十五音韻母資料表, $K75, P$2), INDEX(十五音韻母資料表, $K75, P$2+1)), "")</f>
        <v>uat</v>
      </c>
      <c r="Q75" s="397" t="str" cm="1">
        <f t="array" ref="Q75" xml:space="preserve"> IFERROR( IF($D75&lt;&gt;"", INDEX(十五音韻母資料表, $K75, Q$2), INDEX(十五音韻母資料表, $K75, Q$2+1)), "")</f>
        <v>ㄨㄚㆵ</v>
      </c>
    </row>
    <row r="76" spans="2:17" ht="23">
      <c r="B76" s="320">
        <v>70</v>
      </c>
      <c r="C76" s="315" t="s">
        <v>199</v>
      </c>
      <c r="D76" s="325">
        <f t="shared" si="8"/>
        <v>25</v>
      </c>
      <c r="E76" s="325" t="str">
        <f t="shared" si="9"/>
        <v/>
      </c>
      <c r="F76" s="326" t="str">
        <f t="shared" si="10"/>
        <v>舒聲</v>
      </c>
      <c r="G76" s="320"/>
      <c r="H76" s="399">
        <v>70</v>
      </c>
      <c r="I76" s="324" t="s">
        <v>199</v>
      </c>
      <c r="J76" s="326" t="str" cm="1">
        <f t="array" ref="J76" xml:space="preserve"> IFERROR( IF(D76&lt;&gt;"", INDEX(十五音韻母清單, D76, 1), INDEX(十五音韻母清單, E76, 1)), "")</f>
        <v>檜</v>
      </c>
      <c r="K76" s="326">
        <f t="shared" si="11"/>
        <v>25</v>
      </c>
      <c r="L76" s="397" t="str" cm="1">
        <f t="array" ref="L76" xml:space="preserve"> IFERROR( IF($D76&lt;&gt;"", INDEX(十五音韻母資料表, $K76, L$2), INDEX(十五音韻母資料表, $K76, L$2+1)), "")</f>
        <v>ue</v>
      </c>
      <c r="M76" s="397" t="str" cm="1">
        <f t="array" ref="M76" xml:space="preserve"> IFERROR( IF($D76&lt;&gt;"", INDEX(十五音韻母資料表, $K76, M$2), INDEX(十五音韻母資料表, $K76, M$2+1)), "")</f>
        <v>öey</v>
      </c>
      <c r="N76" s="397" t="str" cm="1">
        <f t="array" ref="N76" xml:space="preserve"> IFERROR( IF($D76&lt;&gt;"", INDEX(十五音韻母資料表, $K76, N$2), INDEX(十五音韻母資料表, $K76, N$2+1)), "")</f>
        <v>ue</v>
      </c>
      <c r="O76" s="397" t="str" cm="1">
        <f t="array" ref="O76" xml:space="preserve"> IFERROR( IF($D76&lt;&gt;"", INDEX(十五音韻母資料表, $K76, O$2), INDEX(十五音韻母資料表, $K76, O$2+1)), "")</f>
        <v>ue</v>
      </c>
      <c r="P76" s="397" t="str" cm="1">
        <f t="array" ref="P76" xml:space="preserve"> IFERROR( IF($D76&lt;&gt;"", INDEX(十五音韻母資料表, $K76, P$2), INDEX(十五音韻母資料表, $K76, P$2+1)), "")</f>
        <v>ue</v>
      </c>
      <c r="Q76" s="397" t="str" cm="1">
        <f t="array" ref="Q76" xml:space="preserve"> IFERROR( IF($D76&lt;&gt;"", INDEX(十五音韻母資料表, $K76, Q$2), INDEX(十五音韻母資料表, $K76, Q$2+1)), "")</f>
        <v>ㄨㆤ</v>
      </c>
    </row>
    <row r="77" spans="2:17" ht="23">
      <c r="B77" s="320">
        <v>71</v>
      </c>
      <c r="C77" s="315" t="s">
        <v>540</v>
      </c>
      <c r="D77" s="325" t="str">
        <f t="shared" si="8"/>
        <v/>
      </c>
      <c r="E77" s="325">
        <f t="shared" si="9"/>
        <v>25</v>
      </c>
      <c r="F77" s="326" t="str">
        <f t="shared" si="10"/>
        <v>入聲</v>
      </c>
      <c r="G77" s="320"/>
      <c r="H77" s="399">
        <v>71</v>
      </c>
      <c r="I77" s="324" t="s">
        <v>540</v>
      </c>
      <c r="J77" s="326" t="str" cm="1">
        <f t="array" ref="J77" xml:space="preserve"> IFERROR( IF(D77&lt;&gt;"", INDEX(十五音韻母清單, D77, 1), INDEX(十五音韻母清單, E77, 1)), "")</f>
        <v>檜</v>
      </c>
      <c r="K77" s="326">
        <f t="shared" si="11"/>
        <v>25</v>
      </c>
      <c r="L77" s="397" t="str" cm="1">
        <f t="array" ref="L77" xml:space="preserve"> IFERROR( IF($D77&lt;&gt;"", INDEX(十五音韻母資料表, $K77, L$2), INDEX(十五音韻母資料表, $K77, L$2+1)), "")</f>
        <v>ue?</v>
      </c>
      <c r="M77" s="397" t="str" cm="1">
        <f t="array" ref="M77" xml:space="preserve"> IFERROR( IF($D77&lt;&gt;"", INDEX(十五音韻母資料表, $K77, M$2), INDEX(十五音韻母資料表, $K77, M$2+1)), "")</f>
        <v>öĕyh</v>
      </c>
      <c r="N77" s="397" t="str" cm="1">
        <f t="array" ref="N77" xml:space="preserve"> IFERROR( IF($D77&lt;&gt;"", INDEX(十五音韻母資料表, $K77, N$2), INDEX(十五音韻母資料表, $K77, N$2+1)), "")</f>
        <v>ueh</v>
      </c>
      <c r="O77" s="397" t="str" cm="1">
        <f t="array" ref="O77" xml:space="preserve"> IFERROR( IF($D77&lt;&gt;"", INDEX(十五音韻母資料表, $K77, O$2), INDEX(十五音韻母資料表, $K77, O$2+1)), "")</f>
        <v>ueh</v>
      </c>
      <c r="P77" s="397" t="str" cm="1">
        <f t="array" ref="P77" xml:space="preserve"> IFERROR( IF($D77&lt;&gt;"", INDEX(十五音韻母資料表, $K77, P$2), INDEX(十五音韻母資料表, $K77, P$2+1)), "")</f>
        <v>ueh</v>
      </c>
      <c r="Q77" s="397" t="str" cm="1">
        <f t="array" ref="Q77" xml:space="preserve"> IFERROR( IF($D77&lt;&gt;"", INDEX(十五音韻母資料表, $K77, Q$2), INDEX(十五音韻母資料表, $K77, Q$2+1)), "")</f>
        <v>ㄨㆤㆷ</v>
      </c>
    </row>
    <row r="78" spans="2:17" ht="23">
      <c r="B78" s="320">
        <v>72</v>
      </c>
      <c r="C78" s="315" t="s">
        <v>541</v>
      </c>
      <c r="D78" s="325" t="str">
        <f t="shared" si="8"/>
        <v/>
      </c>
      <c r="E78" s="325">
        <f t="shared" si="9"/>
        <v>27</v>
      </c>
      <c r="F78" s="326" t="str">
        <f t="shared" si="10"/>
        <v>入聲</v>
      </c>
      <c r="G78" s="320"/>
      <c r="H78" s="399">
        <v>72</v>
      </c>
      <c r="I78" s="324" t="s">
        <v>541</v>
      </c>
      <c r="J78" s="326" t="str" cm="1">
        <f t="array" ref="J78" xml:space="preserve"> IFERROR( IF(D78&lt;&gt;"", INDEX(十五音韻母清單, D78, 1), INDEX(十五音韻母清單, E78, 1)), "")</f>
        <v>艍</v>
      </c>
      <c r="K78" s="326">
        <f t="shared" si="11"/>
        <v>27</v>
      </c>
      <c r="L78" s="397" t="str" cm="1">
        <f t="array" ref="L78" xml:space="preserve"> IFERROR( IF($D78&lt;&gt;"", INDEX(十五音韻母資料表, $K78, L$2), INDEX(十五音韻母資料表, $K78, L$2+1)), "")</f>
        <v>u?</v>
      </c>
      <c r="M78" s="397" t="str" cm="1">
        <f t="array" ref="M78" xml:space="preserve"> IFERROR( IF($D78&lt;&gt;"", INDEX(十五音韻母資料表, $K78, M$2), INDEX(十五音韻母資料表, $K78, M$2+1)), "")</f>
        <v>oŏh</v>
      </c>
      <c r="N78" s="397" t="str" cm="1">
        <f t="array" ref="N78" xml:space="preserve"> IFERROR( IF($D78&lt;&gt;"", INDEX(十五音韻母資料表, $K78, N$2), INDEX(十五音韻母資料表, $K78, N$2+1)), "")</f>
        <v>uh</v>
      </c>
      <c r="O78" s="397" t="str" cm="1">
        <f t="array" ref="O78" xml:space="preserve"> IFERROR( IF($D78&lt;&gt;"", INDEX(十五音韻母資料表, $K78, O$2), INDEX(十五音韻母資料表, $K78, O$2+1)), "")</f>
        <v>uh</v>
      </c>
      <c r="P78" s="397" t="str" cm="1">
        <f t="array" ref="P78" xml:space="preserve"> IFERROR( IF($D78&lt;&gt;"", INDEX(十五音韻母資料表, $K78, P$2), INDEX(十五音韻母資料表, $K78, P$2+1)), "")</f>
        <v>uh</v>
      </c>
      <c r="Q78" s="397" t="str" cm="1">
        <f t="array" ref="Q78" xml:space="preserve"> IFERROR( IF($D78&lt;&gt;"", INDEX(十五音韻母資料表, $K78, Q$2), INDEX(十五音韻母資料表, $K78, Q$2+1)), "")</f>
        <v>ㄨㆷ</v>
      </c>
    </row>
    <row r="79" spans="2:17" ht="23">
      <c r="B79" s="320">
        <v>73</v>
      </c>
      <c r="C79" s="315" t="s">
        <v>107</v>
      </c>
      <c r="D79" s="325">
        <f t="shared" si="8"/>
        <v>4</v>
      </c>
      <c r="E79" s="325" t="str">
        <f t="shared" si="9"/>
        <v/>
      </c>
      <c r="F79" s="326" t="str">
        <f t="shared" si="10"/>
        <v>舒聲</v>
      </c>
      <c r="G79" s="320"/>
      <c r="H79" s="399">
        <v>73</v>
      </c>
      <c r="I79" s="324" t="s">
        <v>107</v>
      </c>
      <c r="J79" s="326" t="str" cm="1">
        <f t="array" ref="J79" xml:space="preserve"> IFERROR( IF(D79&lt;&gt;"", INDEX(十五音韻母清單, D79, 1), INDEX(十五音韻母清單, E79, 1)), "")</f>
        <v>規</v>
      </c>
      <c r="K79" s="326">
        <f t="shared" si="11"/>
        <v>4</v>
      </c>
      <c r="L79" s="397" t="str" cm="1">
        <f t="array" ref="L79" xml:space="preserve"> IFERROR( IF($D79&lt;&gt;"", INDEX(十五音韻母資料表, $K79, L$2), INDEX(十五音韻母資料表, $K79, L$2+1)), "")</f>
        <v>ui</v>
      </c>
      <c r="M79" s="397" t="str" cm="1">
        <f t="array" ref="M79" xml:space="preserve"> IFERROR( IF($D79&lt;&gt;"", INDEX(十五音韻母資料表, $K79, M$2), INDEX(十五音韻母資料表, $K79, M$2+1)), "")</f>
        <v>wuy</v>
      </c>
      <c r="N79" s="397" t="str" cm="1">
        <f t="array" ref="N79" xml:space="preserve"> IFERROR( IF($D79&lt;&gt;"", INDEX(十五音韻母資料表, $K79, N$2), INDEX(十五音韻母資料表, $K79, N$2+1)), "")</f>
        <v>ui</v>
      </c>
      <c r="O79" s="397" t="str" cm="1">
        <f t="array" ref="O79" xml:space="preserve"> IFERROR( IF($D79&lt;&gt;"", INDEX(十五音韻母資料表, $K79, O$2), INDEX(十五音韻母資料表, $K79, O$2+1)), "")</f>
        <v>ui</v>
      </c>
      <c r="P79" s="397" t="str" cm="1">
        <f t="array" ref="P79" xml:space="preserve"> IFERROR( IF($D79&lt;&gt;"", INDEX(十五音韻母資料表, $K79, P$2), INDEX(十五音韻母資料表, $K79, P$2+1)), "")</f>
        <v>ui</v>
      </c>
      <c r="Q79" s="397" t="str" cm="1">
        <f t="array" ref="Q79" xml:space="preserve"> IFERROR( IF($D79&lt;&gt;"", INDEX(十五音韻母資料表, $K79, Q$2), INDEX(十五音韻母資料表, $K79, Q$2+1)), "")</f>
        <v>ㄨㄧ</v>
      </c>
    </row>
    <row r="80" spans="2:17" ht="23">
      <c r="B80" s="320">
        <v>74</v>
      </c>
      <c r="C80" s="315" t="s">
        <v>74</v>
      </c>
      <c r="D80" s="325">
        <f t="shared" si="8"/>
        <v>1</v>
      </c>
      <c r="E80" s="325" t="str">
        <f t="shared" si="9"/>
        <v/>
      </c>
      <c r="F80" s="326" t="str">
        <f t="shared" si="10"/>
        <v>舒聲</v>
      </c>
      <c r="G80" s="320"/>
      <c r="H80" s="399">
        <v>74</v>
      </c>
      <c r="I80" s="324" t="s">
        <v>74</v>
      </c>
      <c r="J80" s="326" t="str" cm="1">
        <f t="array" ref="J80" xml:space="preserve"> IFERROR( IF(D80&lt;&gt;"", INDEX(十五音韻母清單, D80, 1), INDEX(十五音韻母清單, E80, 1)), "")</f>
        <v>君</v>
      </c>
      <c r="K80" s="326">
        <f t="shared" si="11"/>
        <v>1</v>
      </c>
      <c r="L80" s="397" t="str" cm="1">
        <f t="array" ref="L80" xml:space="preserve"> IFERROR( IF($D80&lt;&gt;"", INDEX(十五音韻母資料表, $K80, L$2), INDEX(十五音韻母資料表, $K80, L$2+1)), "")</f>
        <v>un</v>
      </c>
      <c r="M80" s="397" t="str" cm="1">
        <f t="array" ref="M80" xml:space="preserve"> IFERROR( IF($D80&lt;&gt;"", INDEX(十五音韻母資料表, $K80, M$2), INDEX(十五音韻母資料表, $K80, M$2+1)), "")</f>
        <v>wun</v>
      </c>
      <c r="N80" s="397" t="str" cm="1">
        <f t="array" ref="N80" xml:space="preserve"> IFERROR( IF($D80&lt;&gt;"", INDEX(十五音韻母資料表, $K80, N$2), INDEX(十五音韻母資料表, $K80, N$2+1)), "")</f>
        <v>un</v>
      </c>
      <c r="O80" s="397" t="str" cm="1">
        <f t="array" ref="O80" xml:space="preserve"> IFERROR( IF($D80&lt;&gt;"", INDEX(十五音韻母資料表, $K80, O$2), INDEX(十五音韻母資料表, $K80, O$2+1)), "")</f>
        <v>un</v>
      </c>
      <c r="P80" s="397" t="str" cm="1">
        <f t="array" ref="P80" xml:space="preserve"> IFERROR( IF($D80&lt;&gt;"", INDEX(十五音韻母資料表, $K80, P$2), INDEX(十五音韻母資料表, $K80, P$2+1)), "")</f>
        <v>un</v>
      </c>
      <c r="Q80" s="397" t="str" cm="1">
        <f t="array" ref="Q80" xml:space="preserve"> IFERROR( IF($D80&lt;&gt;"", INDEX(十五音韻母資料表, $K80, Q$2), INDEX(十五音韻母資料表, $K80, Q$2+1)), "")</f>
        <v>ㄨㄣ</v>
      </c>
    </row>
    <row r="81" spans="2:17" ht="23">
      <c r="B81" s="320">
        <v>75</v>
      </c>
      <c r="C81" s="315" t="s">
        <v>182</v>
      </c>
      <c r="D81" s="325" t="str">
        <f t="shared" si="8"/>
        <v/>
      </c>
      <c r="E81" s="325">
        <f t="shared" si="9"/>
        <v>1</v>
      </c>
      <c r="F81" s="326" t="str">
        <f t="shared" si="10"/>
        <v>入聲</v>
      </c>
      <c r="G81" s="320"/>
      <c r="H81" s="399">
        <v>75</v>
      </c>
      <c r="I81" s="324" t="s">
        <v>182</v>
      </c>
      <c r="J81" s="326" t="str" cm="1">
        <f t="array" ref="J81" xml:space="preserve"> IFERROR( IF(D81&lt;&gt;"", INDEX(十五音韻母清單, D81, 1), INDEX(十五音韻母清單, E81, 1)), "")</f>
        <v>君</v>
      </c>
      <c r="K81" s="326">
        <f t="shared" si="11"/>
        <v>1</v>
      </c>
      <c r="L81" s="397" t="str" cm="1">
        <f t="array" ref="L81" xml:space="preserve"> IFERROR( IF($D81&lt;&gt;"", INDEX(十五音韻母資料表, $K81, L$2), INDEX(十五音韻母資料表, $K81, L$2+1)), "")</f>
        <v>ut̚</v>
      </c>
      <c r="M81" s="397" t="str" cm="1">
        <f t="array" ref="M81" xml:space="preserve"> IFERROR( IF($D81&lt;&gt;"", INDEX(十五音韻母資料表, $K81, M$2), INDEX(十五音韻母資料表, $K81, M$2+1)), "")</f>
        <v>wut</v>
      </c>
      <c r="N81" s="397" t="str" cm="1">
        <f t="array" ref="N81" xml:space="preserve"> IFERROR( IF($D81&lt;&gt;"", INDEX(十五音韻母資料表, $K81, N$2), INDEX(十五音韻母資料表, $K81, N$2+1)), "")</f>
        <v>ut</v>
      </c>
      <c r="O81" s="397" t="str" cm="1">
        <f t="array" ref="O81" xml:space="preserve"> IFERROR( IF($D81&lt;&gt;"", INDEX(十五音韻母資料表, $K81, O$2), INDEX(十五音韻母資料表, $K81, O$2+1)), "")</f>
        <v>ut</v>
      </c>
      <c r="P81" s="397" t="str" cm="1">
        <f t="array" ref="P81" xml:space="preserve"> IFERROR( IF($D81&lt;&gt;"", INDEX(十五音韻母資料表, $K81, P$2), INDEX(十五音韻母資料表, $K81, P$2+1)), "")</f>
        <v>ut</v>
      </c>
      <c r="Q81" s="397" t="str" cm="1">
        <f t="array" ref="Q81" xml:space="preserve"> IFERROR( IF($D81&lt;&gt;"", INDEX(十五音韻母資料表, $K81, Q$2), INDEX(十五音韻母資料表, $K81, Q$2+1)), "")</f>
        <v>ㄨㆵ</v>
      </c>
    </row>
  </sheetData>
  <phoneticPr fontId="8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N136"/>
  <sheetViews>
    <sheetView workbookViewId="0"/>
  </sheetViews>
  <sheetFormatPr baseColWidth="10" defaultColWidth="12.6640625" defaultRowHeight="13"/>
  <cols>
    <col min="1" max="1" width="3.83203125" customWidth="1"/>
    <col min="7" max="7" width="3.6640625" customWidth="1"/>
  </cols>
  <sheetData>
    <row r="1" spans="1:14" ht="23">
      <c r="A1" s="1" t="s">
        <v>542</v>
      </c>
      <c r="B1" s="1"/>
      <c r="C1" s="1"/>
      <c r="D1" s="1"/>
      <c r="E1" s="1"/>
      <c r="F1" s="1"/>
      <c r="G1" s="1"/>
      <c r="H1" s="1"/>
      <c r="I1" s="1"/>
      <c r="J1" s="1"/>
      <c r="K1" s="1"/>
      <c r="L1" s="90"/>
      <c r="M1" s="1"/>
      <c r="N1" s="1"/>
    </row>
    <row r="2" spans="1:14" ht="23">
      <c r="A2" s="91"/>
      <c r="B2" s="91"/>
      <c r="C2" s="91" t="s">
        <v>484</v>
      </c>
      <c r="D2" s="91" t="s">
        <v>493</v>
      </c>
      <c r="E2" s="91" t="s">
        <v>489</v>
      </c>
      <c r="F2" s="91" t="s">
        <v>495</v>
      </c>
      <c r="G2" s="91"/>
      <c r="I2" s="91"/>
      <c r="K2" s="91"/>
      <c r="L2" s="90"/>
      <c r="M2" s="91"/>
      <c r="N2" s="91"/>
    </row>
    <row r="3" spans="1:14" ht="23">
      <c r="A3" s="91"/>
      <c r="B3" s="91"/>
      <c r="C3" s="91" t="s">
        <v>461</v>
      </c>
      <c r="D3" s="91" t="s">
        <v>475</v>
      </c>
      <c r="E3" s="91" t="s">
        <v>467</v>
      </c>
      <c r="F3" s="91" t="s">
        <v>480</v>
      </c>
      <c r="G3" s="91"/>
      <c r="H3" s="91"/>
      <c r="I3" s="91"/>
      <c r="J3" s="91"/>
      <c r="K3" s="91"/>
      <c r="L3" s="90"/>
      <c r="M3" s="91"/>
      <c r="N3" s="91"/>
    </row>
    <row r="4" spans="1:14" ht="23">
      <c r="A4" s="1"/>
      <c r="B4" s="1"/>
      <c r="C4" s="92" t="s">
        <v>377</v>
      </c>
      <c r="D4" s="92" t="s">
        <v>492</v>
      </c>
      <c r="E4" s="92" t="s">
        <v>100</v>
      </c>
      <c r="F4" s="92" t="s">
        <v>68</v>
      </c>
      <c r="G4" s="1"/>
      <c r="I4" s="1"/>
      <c r="J4" s="1" t="s">
        <v>24</v>
      </c>
      <c r="K4" s="1" t="s">
        <v>25</v>
      </c>
      <c r="L4" s="90" t="s">
        <v>543</v>
      </c>
      <c r="M4" s="1" t="s">
        <v>544</v>
      </c>
      <c r="N4" s="1" t="s">
        <v>545</v>
      </c>
    </row>
    <row r="5" spans="1:14" ht="23">
      <c r="A5" s="1"/>
      <c r="B5" s="92" t="s">
        <v>388</v>
      </c>
      <c r="C5" s="93" t="s">
        <v>546</v>
      </c>
      <c r="D5" s="93" t="s">
        <v>547</v>
      </c>
      <c r="E5" s="93"/>
      <c r="F5" s="93" t="s">
        <v>548</v>
      </c>
      <c r="G5" s="1"/>
      <c r="H5" s="1" t="s">
        <v>388</v>
      </c>
      <c r="I5" s="94">
        <v>1</v>
      </c>
      <c r="J5" s="1" t="s">
        <v>377</v>
      </c>
      <c r="K5" s="1" t="s">
        <v>388</v>
      </c>
      <c r="L5" s="90" t="str">
        <f t="shared" ref="L5:L136" si="0">J5 &amp; K5</f>
        <v>che</v>
      </c>
      <c r="M5" s="91" t="b">
        <v>0</v>
      </c>
      <c r="N5" s="91" t="s">
        <v>484</v>
      </c>
    </row>
    <row r="6" spans="1:14" ht="23">
      <c r="A6" s="1"/>
      <c r="B6" s="92" t="s">
        <v>549</v>
      </c>
      <c r="C6" s="93" t="s">
        <v>550</v>
      </c>
      <c r="D6" s="93" t="s">
        <v>551</v>
      </c>
      <c r="E6" s="93"/>
      <c r="F6" s="93" t="s">
        <v>552</v>
      </c>
      <c r="G6" s="1"/>
      <c r="H6" s="1" t="s">
        <v>516</v>
      </c>
      <c r="I6" s="94">
        <v>2</v>
      </c>
      <c r="J6" s="1" t="s">
        <v>377</v>
      </c>
      <c r="K6" s="1" t="s">
        <v>516</v>
      </c>
      <c r="L6" s="90" t="str">
        <f t="shared" si="0"/>
        <v>chenn</v>
      </c>
      <c r="M6" s="91" t="b">
        <v>0</v>
      </c>
      <c r="N6" s="91" t="s">
        <v>484</v>
      </c>
    </row>
    <row r="7" spans="1:14" ht="23">
      <c r="A7" s="1"/>
      <c r="B7" s="92" t="s">
        <v>515</v>
      </c>
      <c r="C7" s="93" t="s">
        <v>553</v>
      </c>
      <c r="D7" s="93" t="s">
        <v>554</v>
      </c>
      <c r="E7" s="93"/>
      <c r="F7" s="93" t="s">
        <v>555</v>
      </c>
      <c r="G7" s="1"/>
      <c r="H7" s="1" t="s">
        <v>515</v>
      </c>
      <c r="I7" s="94">
        <v>3</v>
      </c>
      <c r="J7" s="1" t="s">
        <v>377</v>
      </c>
      <c r="K7" s="1" t="s">
        <v>515</v>
      </c>
      <c r="L7" s="90" t="str">
        <f t="shared" si="0"/>
        <v>cheh</v>
      </c>
      <c r="M7" s="91" t="b">
        <v>0</v>
      </c>
      <c r="N7" s="91" t="s">
        <v>484</v>
      </c>
    </row>
    <row r="8" spans="1:14" ht="23">
      <c r="A8" s="1"/>
      <c r="B8" s="92" t="s">
        <v>556</v>
      </c>
      <c r="C8" s="93"/>
      <c r="D8" s="93"/>
      <c r="E8" s="93"/>
      <c r="F8" s="93"/>
      <c r="G8" s="1"/>
      <c r="H8" s="1" t="s">
        <v>557</v>
      </c>
      <c r="I8" s="94">
        <v>4</v>
      </c>
      <c r="J8" s="1" t="s">
        <v>377</v>
      </c>
      <c r="K8" s="1" t="s">
        <v>557</v>
      </c>
      <c r="L8" s="90" t="str">
        <f t="shared" si="0"/>
        <v>chehn</v>
      </c>
      <c r="M8" s="91" t="b">
        <v>0</v>
      </c>
      <c r="N8" s="91" t="s">
        <v>484</v>
      </c>
    </row>
    <row r="9" spans="1:14" ht="23">
      <c r="A9" s="1"/>
      <c r="B9" s="92" t="s">
        <v>558</v>
      </c>
      <c r="C9" s="95" t="s">
        <v>559</v>
      </c>
      <c r="D9" s="95" t="s">
        <v>560</v>
      </c>
      <c r="E9" s="93"/>
      <c r="F9" s="95" t="s">
        <v>561</v>
      </c>
      <c r="G9" s="1"/>
      <c r="H9" s="96" t="s">
        <v>558</v>
      </c>
      <c r="I9" s="94">
        <v>5</v>
      </c>
      <c r="J9" s="1" t="s">
        <v>377</v>
      </c>
      <c r="K9" s="96" t="s">
        <v>558</v>
      </c>
      <c r="L9" s="90" t="str">
        <f t="shared" si="0"/>
        <v>chek</v>
      </c>
      <c r="M9" s="91" t="b">
        <v>1</v>
      </c>
      <c r="N9" s="91" t="s">
        <v>461</v>
      </c>
    </row>
    <row r="10" spans="1:14" ht="23">
      <c r="A10" s="1"/>
      <c r="B10" s="92" t="s">
        <v>372</v>
      </c>
      <c r="C10" s="97" t="s">
        <v>562</v>
      </c>
      <c r="D10" s="97" t="s">
        <v>563</v>
      </c>
      <c r="E10" s="93"/>
      <c r="F10" s="97" t="s">
        <v>564</v>
      </c>
      <c r="G10" s="1"/>
      <c r="H10" s="96" t="s">
        <v>372</v>
      </c>
      <c r="I10" s="94">
        <v>6</v>
      </c>
      <c r="J10" s="1" t="s">
        <v>377</v>
      </c>
      <c r="K10" s="96" t="s">
        <v>372</v>
      </c>
      <c r="L10" s="90" t="str">
        <f t="shared" si="0"/>
        <v>cheng</v>
      </c>
      <c r="M10" s="91" t="b">
        <v>1</v>
      </c>
      <c r="N10" s="91" t="s">
        <v>461</v>
      </c>
    </row>
    <row r="11" spans="1:14" ht="23">
      <c r="A11" s="1"/>
      <c r="B11" s="92" t="s">
        <v>61</v>
      </c>
      <c r="C11" s="97" t="s">
        <v>459</v>
      </c>
      <c r="D11" s="97" t="s">
        <v>473</v>
      </c>
      <c r="E11" s="93" t="s">
        <v>463</v>
      </c>
      <c r="F11" s="97" t="s">
        <v>478</v>
      </c>
      <c r="G11" s="1"/>
      <c r="H11" s="96" t="s">
        <v>61</v>
      </c>
      <c r="I11" s="94">
        <v>7</v>
      </c>
      <c r="J11" s="1" t="s">
        <v>377</v>
      </c>
      <c r="K11" s="96" t="s">
        <v>61</v>
      </c>
      <c r="L11" s="90" t="str">
        <f t="shared" si="0"/>
        <v>chi</v>
      </c>
      <c r="M11" s="91" t="b">
        <v>1</v>
      </c>
      <c r="N11" s="91" t="s">
        <v>461</v>
      </c>
    </row>
    <row r="12" spans="1:14" ht="23">
      <c r="A12" s="1"/>
      <c r="B12" s="92" t="s">
        <v>565</v>
      </c>
      <c r="C12" s="97" t="s">
        <v>566</v>
      </c>
      <c r="D12" s="97" t="s">
        <v>567</v>
      </c>
      <c r="E12" s="93"/>
      <c r="F12" s="97" t="s">
        <v>568</v>
      </c>
      <c r="G12" s="1"/>
      <c r="H12" s="96" t="s">
        <v>524</v>
      </c>
      <c r="I12" s="94">
        <v>8</v>
      </c>
      <c r="J12" s="1" t="s">
        <v>377</v>
      </c>
      <c r="K12" s="96" t="s">
        <v>524</v>
      </c>
      <c r="L12" s="90" t="str">
        <f t="shared" si="0"/>
        <v>chinn</v>
      </c>
      <c r="M12" s="91" t="b">
        <v>1</v>
      </c>
      <c r="N12" s="91" t="s">
        <v>461</v>
      </c>
    </row>
    <row r="13" spans="1:14" ht="23">
      <c r="A13" s="1"/>
      <c r="B13" s="92" t="s">
        <v>179</v>
      </c>
      <c r="C13" s="97" t="s">
        <v>569</v>
      </c>
      <c r="D13" s="97" t="s">
        <v>570</v>
      </c>
      <c r="E13" s="97" t="s">
        <v>571</v>
      </c>
      <c r="F13" s="97" t="s">
        <v>572</v>
      </c>
      <c r="G13" s="1"/>
      <c r="H13" s="96" t="s">
        <v>179</v>
      </c>
      <c r="I13" s="94">
        <v>9</v>
      </c>
      <c r="J13" s="1" t="s">
        <v>377</v>
      </c>
      <c r="K13" s="96" t="s">
        <v>179</v>
      </c>
      <c r="L13" s="90" t="str">
        <f t="shared" si="0"/>
        <v>chia</v>
      </c>
      <c r="M13" s="91" t="b">
        <v>1</v>
      </c>
      <c r="N13" s="91" t="s">
        <v>461</v>
      </c>
    </row>
    <row r="14" spans="1:14" ht="23">
      <c r="A14" s="1"/>
      <c r="B14" s="92" t="s">
        <v>573</v>
      </c>
      <c r="C14" s="97" t="s">
        <v>574</v>
      </c>
      <c r="D14" s="97" t="s">
        <v>575</v>
      </c>
      <c r="E14" s="93"/>
      <c r="F14" s="97" t="s">
        <v>576</v>
      </c>
      <c r="G14" s="1"/>
      <c r="H14" s="96" t="s">
        <v>518</v>
      </c>
      <c r="I14" s="94">
        <v>10</v>
      </c>
      <c r="J14" s="1" t="s">
        <v>377</v>
      </c>
      <c r="K14" s="96" t="s">
        <v>518</v>
      </c>
      <c r="L14" s="90" t="str">
        <f t="shared" si="0"/>
        <v>chiann</v>
      </c>
      <c r="M14" s="91" t="b">
        <v>1</v>
      </c>
      <c r="N14" s="91" t="s">
        <v>461</v>
      </c>
    </row>
    <row r="15" spans="1:14" ht="23">
      <c r="A15" s="1"/>
      <c r="B15" s="92" t="s">
        <v>378</v>
      </c>
      <c r="C15" s="97" t="s">
        <v>577</v>
      </c>
      <c r="D15" s="95" t="s">
        <v>578</v>
      </c>
      <c r="E15" s="93"/>
      <c r="F15" s="95" t="s">
        <v>579</v>
      </c>
      <c r="G15" s="1"/>
      <c r="H15" s="96" t="s">
        <v>378</v>
      </c>
      <c r="I15" s="94">
        <v>11</v>
      </c>
      <c r="J15" s="1" t="s">
        <v>377</v>
      </c>
      <c r="K15" s="96" t="s">
        <v>378</v>
      </c>
      <c r="L15" s="90" t="str">
        <f t="shared" si="0"/>
        <v>chiah</v>
      </c>
      <c r="M15" s="91" t="b">
        <v>1</v>
      </c>
      <c r="N15" s="91" t="s">
        <v>461</v>
      </c>
    </row>
    <row r="16" spans="1:14" ht="23">
      <c r="A16" s="1"/>
      <c r="B16" s="92" t="s">
        <v>580</v>
      </c>
      <c r="C16" s="93"/>
      <c r="D16" s="93"/>
      <c r="E16" s="93"/>
      <c r="F16" s="93"/>
      <c r="G16" s="1"/>
      <c r="H16" s="96" t="s">
        <v>581</v>
      </c>
      <c r="I16" s="94">
        <v>12</v>
      </c>
      <c r="J16" s="1" t="s">
        <v>377</v>
      </c>
      <c r="K16" s="96" t="s">
        <v>581</v>
      </c>
      <c r="L16" s="90" t="str">
        <f t="shared" si="0"/>
        <v>chiahnn</v>
      </c>
      <c r="M16" s="91" t="b">
        <v>1</v>
      </c>
      <c r="N16" s="91" t="s">
        <v>461</v>
      </c>
    </row>
    <row r="17" spans="1:14" ht="23">
      <c r="A17" s="1"/>
      <c r="B17" s="92" t="s">
        <v>208</v>
      </c>
      <c r="C17" s="93"/>
      <c r="D17" s="95" t="s">
        <v>582</v>
      </c>
      <c r="E17" s="93"/>
      <c r="F17" s="95" t="s">
        <v>583</v>
      </c>
      <c r="G17" s="1"/>
      <c r="H17" s="96" t="s">
        <v>208</v>
      </c>
      <c r="I17" s="94">
        <v>13</v>
      </c>
      <c r="J17" s="1" t="s">
        <v>377</v>
      </c>
      <c r="K17" s="96" t="s">
        <v>208</v>
      </c>
      <c r="L17" s="90" t="str">
        <f t="shared" si="0"/>
        <v>chiak</v>
      </c>
      <c r="M17" s="91" t="b">
        <v>1</v>
      </c>
      <c r="N17" s="91" t="s">
        <v>461</v>
      </c>
    </row>
    <row r="18" spans="1:14" ht="23">
      <c r="A18" s="1"/>
      <c r="B18" s="92" t="s">
        <v>230</v>
      </c>
      <c r="C18" s="97" t="s">
        <v>584</v>
      </c>
      <c r="D18" s="97" t="s">
        <v>585</v>
      </c>
      <c r="E18" s="93" t="s">
        <v>586</v>
      </c>
      <c r="F18" s="97" t="s">
        <v>587</v>
      </c>
      <c r="G18" s="1"/>
      <c r="H18" s="96" t="s">
        <v>230</v>
      </c>
      <c r="I18" s="94">
        <v>14</v>
      </c>
      <c r="J18" s="1" t="s">
        <v>377</v>
      </c>
      <c r="K18" s="96" t="s">
        <v>230</v>
      </c>
      <c r="L18" s="90" t="str">
        <f t="shared" si="0"/>
        <v>chiam</v>
      </c>
      <c r="M18" s="91" t="b">
        <v>1</v>
      </c>
      <c r="N18" s="91" t="s">
        <v>461</v>
      </c>
    </row>
    <row r="19" spans="1:14" ht="23">
      <c r="A19" s="1"/>
      <c r="B19" s="92" t="s">
        <v>71</v>
      </c>
      <c r="C19" s="97" t="s">
        <v>588</v>
      </c>
      <c r="D19" s="97" t="s">
        <v>589</v>
      </c>
      <c r="E19" s="93" t="s">
        <v>590</v>
      </c>
      <c r="F19" s="97" t="s">
        <v>591</v>
      </c>
      <c r="G19" s="1"/>
      <c r="H19" s="96" t="s">
        <v>518</v>
      </c>
      <c r="I19" s="94">
        <v>15</v>
      </c>
      <c r="J19" s="1" t="s">
        <v>377</v>
      </c>
      <c r="K19" s="96" t="s">
        <v>518</v>
      </c>
      <c r="L19" s="90" t="str">
        <f t="shared" si="0"/>
        <v>chiann</v>
      </c>
      <c r="M19" s="91" t="b">
        <v>1</v>
      </c>
      <c r="N19" s="91" t="s">
        <v>461</v>
      </c>
    </row>
    <row r="20" spans="1:14" ht="23">
      <c r="A20" s="1"/>
      <c r="B20" s="92" t="s">
        <v>55</v>
      </c>
      <c r="C20" s="97" t="s">
        <v>592</v>
      </c>
      <c r="D20" s="97" t="s">
        <v>593</v>
      </c>
      <c r="E20" s="93" t="s">
        <v>594</v>
      </c>
      <c r="F20" s="97" t="s">
        <v>595</v>
      </c>
      <c r="G20" s="1"/>
      <c r="H20" s="96" t="s">
        <v>55</v>
      </c>
      <c r="I20" s="94">
        <v>16</v>
      </c>
      <c r="J20" s="1" t="s">
        <v>377</v>
      </c>
      <c r="K20" s="96" t="s">
        <v>55</v>
      </c>
      <c r="L20" s="90" t="str">
        <f t="shared" si="0"/>
        <v>chiang</v>
      </c>
      <c r="M20" s="91" t="b">
        <v>1</v>
      </c>
      <c r="N20" s="91" t="s">
        <v>461</v>
      </c>
    </row>
    <row r="21" spans="1:14" ht="23">
      <c r="A21" s="1"/>
      <c r="B21" s="92" t="s">
        <v>189</v>
      </c>
      <c r="C21" s="97" t="s">
        <v>596</v>
      </c>
      <c r="D21" s="97" t="s">
        <v>597</v>
      </c>
      <c r="E21" s="93" t="s">
        <v>598</v>
      </c>
      <c r="F21" s="97" t="s">
        <v>599</v>
      </c>
      <c r="G21" s="1"/>
      <c r="H21" s="96" t="s">
        <v>189</v>
      </c>
      <c r="I21" s="94">
        <v>17</v>
      </c>
      <c r="J21" s="1" t="s">
        <v>377</v>
      </c>
      <c r="K21" s="96" t="s">
        <v>189</v>
      </c>
      <c r="L21" s="90" t="str">
        <f t="shared" si="0"/>
        <v>chiap</v>
      </c>
      <c r="M21" s="91" t="b">
        <v>1</v>
      </c>
      <c r="N21" s="91" t="s">
        <v>461</v>
      </c>
    </row>
    <row r="22" spans="1:14" ht="23">
      <c r="A22" s="1"/>
      <c r="B22" s="92" t="s">
        <v>520</v>
      </c>
      <c r="C22" s="97" t="s">
        <v>600</v>
      </c>
      <c r="D22" s="97" t="s">
        <v>601</v>
      </c>
      <c r="E22" s="93" t="s">
        <v>602</v>
      </c>
      <c r="F22" s="97" t="s">
        <v>603</v>
      </c>
      <c r="G22" s="1"/>
      <c r="H22" s="96" t="s">
        <v>520</v>
      </c>
      <c r="I22" s="94">
        <v>18</v>
      </c>
      <c r="J22" s="1" t="s">
        <v>377</v>
      </c>
      <c r="K22" s="96" t="s">
        <v>520</v>
      </c>
      <c r="L22" s="90" t="str">
        <f t="shared" si="0"/>
        <v>chiat</v>
      </c>
      <c r="M22" s="91" t="b">
        <v>1</v>
      </c>
      <c r="N22" s="91" t="s">
        <v>461</v>
      </c>
    </row>
    <row r="23" spans="1:14" ht="23">
      <c r="A23" s="1"/>
      <c r="B23" s="92" t="s">
        <v>167</v>
      </c>
      <c r="C23" s="97" t="s">
        <v>604</v>
      </c>
      <c r="D23" s="97" t="s">
        <v>605</v>
      </c>
      <c r="E23" s="93" t="s">
        <v>606</v>
      </c>
      <c r="F23" s="97" t="s">
        <v>607</v>
      </c>
      <c r="G23" s="1"/>
      <c r="H23" s="96" t="s">
        <v>167</v>
      </c>
      <c r="I23" s="94">
        <v>19</v>
      </c>
      <c r="J23" s="1" t="s">
        <v>377</v>
      </c>
      <c r="K23" s="96" t="s">
        <v>167</v>
      </c>
      <c r="L23" s="90" t="str">
        <f t="shared" si="0"/>
        <v>chiau</v>
      </c>
      <c r="M23" s="91" t="b">
        <v>1</v>
      </c>
      <c r="N23" s="91" t="s">
        <v>461</v>
      </c>
    </row>
    <row r="24" spans="1:14" ht="23">
      <c r="A24" s="1"/>
      <c r="B24" s="92" t="s">
        <v>608</v>
      </c>
      <c r="C24" s="93"/>
      <c r="D24" s="93"/>
      <c r="E24" s="93"/>
      <c r="F24" s="93"/>
      <c r="G24" s="1"/>
      <c r="H24" s="96" t="s">
        <v>522</v>
      </c>
      <c r="I24" s="94">
        <v>20</v>
      </c>
      <c r="J24" s="1" t="s">
        <v>377</v>
      </c>
      <c r="K24" s="96" t="s">
        <v>522</v>
      </c>
      <c r="L24" s="90" t="str">
        <f t="shared" si="0"/>
        <v>chiaunn</v>
      </c>
      <c r="M24" s="91" t="b">
        <v>1</v>
      </c>
      <c r="N24" s="91" t="s">
        <v>461</v>
      </c>
    </row>
    <row r="25" spans="1:14" ht="23">
      <c r="A25" s="1"/>
      <c r="B25" s="92" t="s">
        <v>521</v>
      </c>
      <c r="C25" s="93"/>
      <c r="D25" s="93"/>
      <c r="E25" s="93"/>
      <c r="F25" s="93"/>
      <c r="G25" s="1"/>
      <c r="H25" s="96" t="s">
        <v>521</v>
      </c>
      <c r="I25" s="94">
        <v>21</v>
      </c>
      <c r="J25" s="1" t="s">
        <v>377</v>
      </c>
      <c r="K25" s="96" t="s">
        <v>521</v>
      </c>
      <c r="L25" s="90" t="str">
        <f t="shared" si="0"/>
        <v>chiauh</v>
      </c>
      <c r="M25" s="91" t="b">
        <v>1</v>
      </c>
      <c r="N25" s="91" t="s">
        <v>461</v>
      </c>
    </row>
    <row r="26" spans="1:14" ht="23">
      <c r="A26" s="1"/>
      <c r="B26" s="92" t="s">
        <v>523</v>
      </c>
      <c r="C26" s="97" t="s">
        <v>609</v>
      </c>
      <c r="D26" s="97" t="s">
        <v>610</v>
      </c>
      <c r="E26" s="93"/>
      <c r="F26" s="97" t="s">
        <v>611</v>
      </c>
      <c r="G26" s="1"/>
      <c r="H26" s="96" t="s">
        <v>523</v>
      </c>
      <c r="I26" s="94">
        <v>22</v>
      </c>
      <c r="J26" s="1" t="s">
        <v>377</v>
      </c>
      <c r="K26" s="96" t="s">
        <v>523</v>
      </c>
      <c r="L26" s="90" t="str">
        <f t="shared" si="0"/>
        <v>chih</v>
      </c>
      <c r="M26" s="91" t="b">
        <v>1</v>
      </c>
      <c r="N26" s="91" t="s">
        <v>461</v>
      </c>
    </row>
    <row r="27" spans="1:14" ht="23">
      <c r="A27" s="1"/>
      <c r="B27" s="92" t="s">
        <v>123</v>
      </c>
      <c r="C27" s="97" t="s">
        <v>612</v>
      </c>
      <c r="D27" s="97" t="s">
        <v>613</v>
      </c>
      <c r="E27" s="93" t="s">
        <v>614</v>
      </c>
      <c r="F27" s="97" t="s">
        <v>615</v>
      </c>
      <c r="G27" s="1"/>
      <c r="H27" s="96" t="s">
        <v>123</v>
      </c>
      <c r="I27" s="94">
        <v>23</v>
      </c>
      <c r="J27" s="1" t="s">
        <v>377</v>
      </c>
      <c r="K27" s="96" t="s">
        <v>123</v>
      </c>
      <c r="L27" s="90" t="str">
        <f t="shared" si="0"/>
        <v>chim</v>
      </c>
      <c r="M27" s="91" t="b">
        <v>1</v>
      </c>
      <c r="N27" s="91" t="s">
        <v>461</v>
      </c>
    </row>
    <row r="28" spans="1:14" ht="23">
      <c r="A28" s="1"/>
      <c r="B28" s="92" t="s">
        <v>101</v>
      </c>
      <c r="C28" s="97" t="s">
        <v>616</v>
      </c>
      <c r="D28" s="97" t="s">
        <v>617</v>
      </c>
      <c r="E28" s="93" t="s">
        <v>618</v>
      </c>
      <c r="F28" s="97" t="s">
        <v>619</v>
      </c>
      <c r="G28" s="1"/>
      <c r="H28" s="96" t="s">
        <v>101</v>
      </c>
      <c r="I28" s="94">
        <v>24</v>
      </c>
      <c r="J28" s="1" t="s">
        <v>377</v>
      </c>
      <c r="K28" s="96" t="s">
        <v>101</v>
      </c>
      <c r="L28" s="90" t="str">
        <f t="shared" si="0"/>
        <v>chin</v>
      </c>
      <c r="M28" s="91" t="b">
        <v>1</v>
      </c>
      <c r="N28" s="91" t="s">
        <v>461</v>
      </c>
    </row>
    <row r="29" spans="1:14" ht="23">
      <c r="A29" s="1"/>
      <c r="B29" s="92" t="s">
        <v>526</v>
      </c>
      <c r="C29" s="97" t="s">
        <v>620</v>
      </c>
      <c r="D29" s="97" t="s">
        <v>621</v>
      </c>
      <c r="E29" s="93" t="s">
        <v>622</v>
      </c>
      <c r="F29" s="97" t="s">
        <v>623</v>
      </c>
      <c r="G29" s="1"/>
      <c r="H29" s="96" t="s">
        <v>526</v>
      </c>
      <c r="I29" s="94">
        <v>25</v>
      </c>
      <c r="J29" s="1" t="s">
        <v>377</v>
      </c>
      <c r="K29" s="96" t="s">
        <v>526</v>
      </c>
      <c r="L29" s="90" t="str">
        <f t="shared" si="0"/>
        <v>chio</v>
      </c>
      <c r="M29" s="91" t="b">
        <v>1</v>
      </c>
      <c r="N29" s="91" t="s">
        <v>461</v>
      </c>
    </row>
    <row r="30" spans="1:14" ht="23">
      <c r="A30" s="1"/>
      <c r="B30" s="92" t="s">
        <v>527</v>
      </c>
      <c r="C30" s="97" t="s">
        <v>624</v>
      </c>
      <c r="D30" s="97" t="s">
        <v>625</v>
      </c>
      <c r="E30" s="93"/>
      <c r="F30" s="97" t="s">
        <v>626</v>
      </c>
      <c r="G30" s="1"/>
      <c r="H30" s="96" t="s">
        <v>527</v>
      </c>
      <c r="I30" s="94">
        <v>26</v>
      </c>
      <c r="J30" s="1" t="s">
        <v>377</v>
      </c>
      <c r="K30" s="96" t="s">
        <v>527</v>
      </c>
      <c r="L30" s="90" t="str">
        <f t="shared" si="0"/>
        <v>chioh</v>
      </c>
      <c r="M30" s="91" t="b">
        <v>1</v>
      </c>
      <c r="N30" s="91" t="s">
        <v>461</v>
      </c>
    </row>
    <row r="31" spans="1:14" ht="23">
      <c r="A31" s="1"/>
      <c r="B31" s="92" t="s">
        <v>129</v>
      </c>
      <c r="C31" s="97" t="s">
        <v>627</v>
      </c>
      <c r="D31" s="95" t="s">
        <v>628</v>
      </c>
      <c r="E31" s="95" t="s">
        <v>629</v>
      </c>
      <c r="F31" s="95" t="s">
        <v>630</v>
      </c>
      <c r="G31" s="1"/>
      <c r="H31" s="96" t="s">
        <v>129</v>
      </c>
      <c r="I31" s="94">
        <v>27</v>
      </c>
      <c r="J31" s="1" t="s">
        <v>377</v>
      </c>
      <c r="K31" s="96" t="s">
        <v>129</v>
      </c>
      <c r="L31" s="90" t="str">
        <f t="shared" si="0"/>
        <v>chiok</v>
      </c>
      <c r="M31" s="91" t="b">
        <v>1</v>
      </c>
      <c r="N31" s="91" t="s">
        <v>461</v>
      </c>
    </row>
    <row r="32" spans="1:14" ht="23">
      <c r="A32" s="1"/>
      <c r="B32" s="92" t="s">
        <v>113</v>
      </c>
      <c r="C32" s="97" t="s">
        <v>631</v>
      </c>
      <c r="D32" s="97" t="s">
        <v>632</v>
      </c>
      <c r="E32" s="93" t="s">
        <v>633</v>
      </c>
      <c r="F32" s="97" t="s">
        <v>634</v>
      </c>
      <c r="G32" s="1"/>
      <c r="H32" s="96" t="s">
        <v>113</v>
      </c>
      <c r="I32" s="94">
        <v>28</v>
      </c>
      <c r="J32" s="1" t="s">
        <v>377</v>
      </c>
      <c r="K32" s="96" t="s">
        <v>113</v>
      </c>
      <c r="L32" s="90" t="str">
        <f t="shared" si="0"/>
        <v>chiong</v>
      </c>
      <c r="M32" s="91" t="b">
        <v>1</v>
      </c>
      <c r="N32" s="91" t="s">
        <v>461</v>
      </c>
    </row>
    <row r="33" spans="1:14" ht="23">
      <c r="A33" s="1"/>
      <c r="B33" s="92" t="s">
        <v>238</v>
      </c>
      <c r="C33" s="97" t="s">
        <v>635</v>
      </c>
      <c r="D33" s="97" t="s">
        <v>636</v>
      </c>
      <c r="E33" s="93" t="s">
        <v>637</v>
      </c>
      <c r="F33" s="97" t="s">
        <v>638</v>
      </c>
      <c r="G33" s="1"/>
      <c r="H33" s="96" t="s">
        <v>238</v>
      </c>
      <c r="I33" s="94">
        <v>29</v>
      </c>
      <c r="J33" s="1" t="s">
        <v>377</v>
      </c>
      <c r="K33" s="96" t="s">
        <v>238</v>
      </c>
      <c r="L33" s="90" t="str">
        <f t="shared" si="0"/>
        <v>chip</v>
      </c>
      <c r="M33" s="91" t="b">
        <v>1</v>
      </c>
      <c r="N33" s="91" t="s">
        <v>461</v>
      </c>
    </row>
    <row r="34" spans="1:14" ht="23">
      <c r="A34" s="1"/>
      <c r="B34" s="92" t="s">
        <v>147</v>
      </c>
      <c r="C34" s="97" t="s">
        <v>639</v>
      </c>
      <c r="D34" s="97" t="s">
        <v>640</v>
      </c>
      <c r="E34" s="93" t="s">
        <v>641</v>
      </c>
      <c r="F34" s="97" t="s">
        <v>642</v>
      </c>
      <c r="G34" s="1"/>
      <c r="H34" s="96" t="s">
        <v>147</v>
      </c>
      <c r="I34" s="94">
        <v>30</v>
      </c>
      <c r="J34" s="1" t="s">
        <v>377</v>
      </c>
      <c r="K34" s="96" t="s">
        <v>147</v>
      </c>
      <c r="L34" s="90" t="str">
        <f t="shared" si="0"/>
        <v>chit</v>
      </c>
      <c r="M34" s="91" t="b">
        <v>1</v>
      </c>
      <c r="N34" s="91" t="s">
        <v>461</v>
      </c>
    </row>
    <row r="35" spans="1:14" ht="23">
      <c r="A35" s="1"/>
      <c r="B35" s="92" t="s">
        <v>83</v>
      </c>
      <c r="C35" s="97" t="s">
        <v>643</v>
      </c>
      <c r="D35" s="97" t="s">
        <v>644</v>
      </c>
      <c r="E35" s="93" t="s">
        <v>645</v>
      </c>
      <c r="F35" s="97" t="s">
        <v>646</v>
      </c>
      <c r="G35" s="1"/>
      <c r="H35" s="96" t="s">
        <v>83</v>
      </c>
      <c r="I35" s="94">
        <v>31</v>
      </c>
      <c r="J35" s="1" t="s">
        <v>377</v>
      </c>
      <c r="K35" s="96" t="s">
        <v>83</v>
      </c>
      <c r="L35" s="90" t="str">
        <f t="shared" si="0"/>
        <v>chiu</v>
      </c>
      <c r="M35" s="91" t="b">
        <v>1</v>
      </c>
      <c r="N35" s="91" t="s">
        <v>461</v>
      </c>
    </row>
    <row r="36" spans="1:14" ht="23">
      <c r="A36" s="1"/>
      <c r="B36" s="92" t="s">
        <v>647</v>
      </c>
      <c r="C36" s="97" t="s">
        <v>648</v>
      </c>
      <c r="D36" s="97" t="s">
        <v>649</v>
      </c>
      <c r="E36" s="93"/>
      <c r="F36" s="97" t="s">
        <v>650</v>
      </c>
      <c r="G36" s="1"/>
      <c r="H36" s="96" t="s">
        <v>529</v>
      </c>
      <c r="I36" s="94">
        <v>32</v>
      </c>
      <c r="J36" s="1" t="s">
        <v>377</v>
      </c>
      <c r="K36" s="96" t="s">
        <v>529</v>
      </c>
      <c r="L36" s="90" t="str">
        <f t="shared" si="0"/>
        <v>chiunn</v>
      </c>
      <c r="M36" s="91" t="b">
        <v>1</v>
      </c>
      <c r="N36" s="91" t="s">
        <v>461</v>
      </c>
    </row>
    <row r="37" spans="1:14" ht="23">
      <c r="A37" s="1"/>
      <c r="B37" s="92" t="s">
        <v>651</v>
      </c>
      <c r="C37" s="93"/>
      <c r="D37" s="93"/>
      <c r="E37" s="93"/>
      <c r="F37" s="93"/>
      <c r="G37" s="1"/>
      <c r="H37" s="96" t="s">
        <v>652</v>
      </c>
      <c r="I37" s="94">
        <v>33</v>
      </c>
      <c r="J37" s="1" t="s">
        <v>377</v>
      </c>
      <c r="K37" s="96" t="s">
        <v>652</v>
      </c>
      <c r="L37" s="90" t="str">
        <f t="shared" si="0"/>
        <v>chiuhnn</v>
      </c>
      <c r="M37" s="91" t="b">
        <v>1</v>
      </c>
      <c r="N37" s="91" t="s">
        <v>461</v>
      </c>
    </row>
    <row r="38" spans="1:14" ht="23">
      <c r="A38" s="1"/>
      <c r="B38" s="1"/>
      <c r="C38" s="1"/>
      <c r="D38" s="1"/>
      <c r="E38" s="1"/>
      <c r="F38" s="1"/>
      <c r="G38" s="1"/>
      <c r="H38" s="1"/>
      <c r="I38" s="94">
        <v>1</v>
      </c>
      <c r="J38" s="1" t="s">
        <v>492</v>
      </c>
      <c r="K38" s="1" t="s">
        <v>388</v>
      </c>
      <c r="L38" s="90" t="str">
        <f t="shared" si="0"/>
        <v>chhe</v>
      </c>
      <c r="M38" s="91" t="b">
        <v>0</v>
      </c>
      <c r="N38" s="91" t="s">
        <v>493</v>
      </c>
    </row>
    <row r="39" spans="1:14" ht="23">
      <c r="A39" s="1"/>
      <c r="B39" s="1"/>
      <c r="C39" s="1"/>
      <c r="D39" s="1"/>
      <c r="E39" s="1"/>
      <c r="F39" s="1"/>
      <c r="G39" s="1"/>
      <c r="H39" s="1"/>
      <c r="I39" s="94">
        <v>2</v>
      </c>
      <c r="J39" s="1" t="s">
        <v>492</v>
      </c>
      <c r="K39" s="1" t="s">
        <v>516</v>
      </c>
      <c r="L39" s="90" t="str">
        <f t="shared" si="0"/>
        <v>chhenn</v>
      </c>
      <c r="M39" s="91" t="b">
        <v>0</v>
      </c>
      <c r="N39" s="91" t="s">
        <v>493</v>
      </c>
    </row>
    <row r="40" spans="1:14" ht="23">
      <c r="A40" s="1"/>
      <c r="B40" s="1"/>
      <c r="C40" s="1"/>
      <c r="D40" s="1"/>
      <c r="E40" s="1"/>
      <c r="F40" s="1"/>
      <c r="G40" s="1"/>
      <c r="H40" s="1"/>
      <c r="I40" s="94">
        <v>3</v>
      </c>
      <c r="J40" s="1" t="s">
        <v>492</v>
      </c>
      <c r="K40" s="1" t="s">
        <v>515</v>
      </c>
      <c r="L40" s="90" t="str">
        <f t="shared" si="0"/>
        <v>chheh</v>
      </c>
      <c r="M40" s="91" t="b">
        <v>0</v>
      </c>
      <c r="N40" s="91" t="s">
        <v>493</v>
      </c>
    </row>
    <row r="41" spans="1:14" ht="23">
      <c r="A41" s="1"/>
      <c r="B41" s="1"/>
      <c r="C41" s="1"/>
      <c r="D41" s="1"/>
      <c r="E41" s="1"/>
      <c r="F41" s="1"/>
      <c r="G41" s="1"/>
      <c r="H41" s="1"/>
      <c r="I41" s="94">
        <v>4</v>
      </c>
      <c r="J41" s="1" t="s">
        <v>492</v>
      </c>
      <c r="K41" s="1" t="s">
        <v>557</v>
      </c>
      <c r="L41" s="90" t="str">
        <f t="shared" si="0"/>
        <v>chhehn</v>
      </c>
      <c r="M41" s="91" t="b">
        <v>0</v>
      </c>
      <c r="N41" s="91" t="s">
        <v>493</v>
      </c>
    </row>
    <row r="42" spans="1:14" ht="23">
      <c r="A42" s="1"/>
      <c r="B42" s="1"/>
      <c r="C42" s="1"/>
      <c r="D42" s="1"/>
      <c r="E42" s="1"/>
      <c r="F42" s="1"/>
      <c r="G42" s="1"/>
      <c r="H42" s="1"/>
      <c r="I42" s="94">
        <v>5</v>
      </c>
      <c r="J42" s="1" t="s">
        <v>492</v>
      </c>
      <c r="K42" s="96" t="s">
        <v>558</v>
      </c>
      <c r="L42" s="90" t="str">
        <f t="shared" si="0"/>
        <v>chhek</v>
      </c>
      <c r="M42" s="91" t="b">
        <v>1</v>
      </c>
      <c r="N42" s="91" t="s">
        <v>475</v>
      </c>
    </row>
    <row r="43" spans="1:14" ht="23">
      <c r="A43" s="1"/>
      <c r="B43" s="1"/>
      <c r="C43" s="1"/>
      <c r="D43" s="1"/>
      <c r="E43" s="1"/>
      <c r="F43" s="1"/>
      <c r="G43" s="1"/>
      <c r="H43" s="1"/>
      <c r="I43" s="94">
        <v>6</v>
      </c>
      <c r="J43" s="1" t="s">
        <v>492</v>
      </c>
      <c r="K43" s="96" t="s">
        <v>372</v>
      </c>
      <c r="L43" s="90" t="str">
        <f t="shared" si="0"/>
        <v>chheng</v>
      </c>
      <c r="M43" s="91" t="b">
        <v>1</v>
      </c>
      <c r="N43" s="91" t="s">
        <v>475</v>
      </c>
    </row>
    <row r="44" spans="1:14" ht="23">
      <c r="A44" s="1"/>
      <c r="B44" s="1"/>
      <c r="C44" s="1"/>
      <c r="D44" s="1"/>
      <c r="E44" s="1"/>
      <c r="F44" s="1"/>
      <c r="G44" s="1"/>
      <c r="H44" s="1"/>
      <c r="I44" s="94">
        <v>7</v>
      </c>
      <c r="J44" s="1" t="s">
        <v>492</v>
      </c>
      <c r="K44" s="96" t="s">
        <v>61</v>
      </c>
      <c r="L44" s="90" t="str">
        <f t="shared" si="0"/>
        <v>chhi</v>
      </c>
      <c r="M44" s="91" t="b">
        <v>1</v>
      </c>
      <c r="N44" s="91" t="s">
        <v>475</v>
      </c>
    </row>
    <row r="45" spans="1:14" ht="23">
      <c r="A45" s="1"/>
      <c r="B45" s="1"/>
      <c r="C45" s="1"/>
      <c r="D45" s="1"/>
      <c r="E45" s="1"/>
      <c r="F45" s="1"/>
      <c r="G45" s="1"/>
      <c r="H45" s="1"/>
      <c r="I45" s="94">
        <v>8</v>
      </c>
      <c r="J45" s="1" t="s">
        <v>492</v>
      </c>
      <c r="K45" s="96" t="s">
        <v>524</v>
      </c>
      <c r="L45" s="90" t="str">
        <f t="shared" si="0"/>
        <v>chhinn</v>
      </c>
      <c r="M45" s="91" t="b">
        <v>1</v>
      </c>
      <c r="N45" s="91" t="s">
        <v>475</v>
      </c>
    </row>
    <row r="46" spans="1:14" ht="23">
      <c r="A46" s="1"/>
      <c r="B46" s="1"/>
      <c r="C46" s="1"/>
      <c r="D46" s="1"/>
      <c r="E46" s="1"/>
      <c r="F46" s="1"/>
      <c r="G46" s="1"/>
      <c r="H46" s="1"/>
      <c r="I46" s="94">
        <v>9</v>
      </c>
      <c r="J46" s="1" t="s">
        <v>492</v>
      </c>
      <c r="K46" s="96" t="s">
        <v>179</v>
      </c>
      <c r="L46" s="90" t="str">
        <f t="shared" si="0"/>
        <v>chhia</v>
      </c>
      <c r="M46" s="91" t="b">
        <v>1</v>
      </c>
      <c r="N46" s="91" t="s">
        <v>475</v>
      </c>
    </row>
    <row r="47" spans="1:14" ht="23">
      <c r="A47" s="1"/>
      <c r="B47" s="1"/>
      <c r="C47" s="1"/>
      <c r="D47" s="1"/>
      <c r="E47" s="1"/>
      <c r="F47" s="1"/>
      <c r="G47" s="1"/>
      <c r="H47" s="1"/>
      <c r="I47" s="94">
        <v>10</v>
      </c>
      <c r="J47" s="1" t="s">
        <v>492</v>
      </c>
      <c r="K47" s="96" t="s">
        <v>518</v>
      </c>
      <c r="L47" s="90" t="str">
        <f t="shared" si="0"/>
        <v>chhiann</v>
      </c>
      <c r="M47" s="91" t="b">
        <v>1</v>
      </c>
      <c r="N47" s="91" t="s">
        <v>475</v>
      </c>
    </row>
    <row r="48" spans="1:14" ht="23">
      <c r="A48" s="1"/>
      <c r="B48" s="1"/>
      <c r="C48" s="1"/>
      <c r="D48" s="1"/>
      <c r="E48" s="1"/>
      <c r="F48" s="1"/>
      <c r="G48" s="1"/>
      <c r="H48" s="1"/>
      <c r="I48" s="94">
        <v>11</v>
      </c>
      <c r="J48" s="1" t="s">
        <v>492</v>
      </c>
      <c r="K48" s="96" t="s">
        <v>378</v>
      </c>
      <c r="L48" s="90" t="str">
        <f t="shared" si="0"/>
        <v>chhiah</v>
      </c>
      <c r="M48" s="91" t="b">
        <v>1</v>
      </c>
      <c r="N48" s="91" t="s">
        <v>475</v>
      </c>
    </row>
    <row r="49" spans="8:14" ht="23">
      <c r="H49" s="1"/>
      <c r="I49" s="94">
        <v>12</v>
      </c>
      <c r="J49" s="1" t="s">
        <v>492</v>
      </c>
      <c r="K49" s="96" t="s">
        <v>581</v>
      </c>
      <c r="L49" s="90" t="str">
        <f t="shared" si="0"/>
        <v>chhiahnn</v>
      </c>
      <c r="M49" s="91" t="b">
        <v>1</v>
      </c>
      <c r="N49" s="91" t="s">
        <v>475</v>
      </c>
    </row>
    <row r="50" spans="8:14" ht="23">
      <c r="H50" s="1"/>
      <c r="I50" s="94">
        <v>13</v>
      </c>
      <c r="J50" s="1" t="s">
        <v>492</v>
      </c>
      <c r="K50" s="96" t="s">
        <v>208</v>
      </c>
      <c r="L50" s="90" t="str">
        <f t="shared" si="0"/>
        <v>chhiak</v>
      </c>
      <c r="M50" s="91" t="b">
        <v>1</v>
      </c>
      <c r="N50" s="91" t="s">
        <v>475</v>
      </c>
    </row>
    <row r="51" spans="8:14" ht="23">
      <c r="H51" s="1"/>
      <c r="I51" s="94">
        <v>14</v>
      </c>
      <c r="J51" s="1" t="s">
        <v>492</v>
      </c>
      <c r="K51" s="96" t="s">
        <v>230</v>
      </c>
      <c r="L51" s="90" t="str">
        <f t="shared" si="0"/>
        <v>chhiam</v>
      </c>
      <c r="M51" s="91" t="b">
        <v>1</v>
      </c>
      <c r="N51" s="91" t="s">
        <v>475</v>
      </c>
    </row>
    <row r="52" spans="8:14" ht="23">
      <c r="H52" s="1"/>
      <c r="I52" s="94">
        <v>15</v>
      </c>
      <c r="J52" s="1" t="s">
        <v>492</v>
      </c>
      <c r="K52" s="96" t="s">
        <v>518</v>
      </c>
      <c r="L52" s="90" t="str">
        <f t="shared" si="0"/>
        <v>chhiann</v>
      </c>
      <c r="M52" s="91" t="b">
        <v>1</v>
      </c>
      <c r="N52" s="91" t="s">
        <v>475</v>
      </c>
    </row>
    <row r="53" spans="8:14" ht="23">
      <c r="H53" s="1"/>
      <c r="I53" s="94">
        <v>16</v>
      </c>
      <c r="J53" s="1" t="s">
        <v>492</v>
      </c>
      <c r="K53" s="96" t="s">
        <v>55</v>
      </c>
      <c r="L53" s="90" t="str">
        <f t="shared" si="0"/>
        <v>chhiang</v>
      </c>
      <c r="M53" s="91" t="b">
        <v>1</v>
      </c>
      <c r="N53" s="91" t="s">
        <v>475</v>
      </c>
    </row>
    <row r="54" spans="8:14" ht="23">
      <c r="H54" s="1"/>
      <c r="I54" s="94">
        <v>17</v>
      </c>
      <c r="J54" s="1" t="s">
        <v>492</v>
      </c>
      <c r="K54" s="96" t="s">
        <v>189</v>
      </c>
      <c r="L54" s="90" t="str">
        <f t="shared" si="0"/>
        <v>chhiap</v>
      </c>
      <c r="M54" s="91" t="b">
        <v>1</v>
      </c>
      <c r="N54" s="91" t="s">
        <v>475</v>
      </c>
    </row>
    <row r="55" spans="8:14" ht="23">
      <c r="H55" s="1"/>
      <c r="I55" s="94">
        <v>18</v>
      </c>
      <c r="J55" s="1" t="s">
        <v>492</v>
      </c>
      <c r="K55" s="96" t="s">
        <v>520</v>
      </c>
      <c r="L55" s="90" t="str">
        <f t="shared" si="0"/>
        <v>chhiat</v>
      </c>
      <c r="M55" s="91" t="b">
        <v>1</v>
      </c>
      <c r="N55" s="91" t="s">
        <v>475</v>
      </c>
    </row>
    <row r="56" spans="8:14" ht="23">
      <c r="H56" s="1"/>
      <c r="I56" s="94">
        <v>19</v>
      </c>
      <c r="J56" s="1" t="s">
        <v>492</v>
      </c>
      <c r="K56" s="96" t="s">
        <v>167</v>
      </c>
      <c r="L56" s="90" t="str">
        <f t="shared" si="0"/>
        <v>chhiau</v>
      </c>
      <c r="M56" s="91" t="b">
        <v>1</v>
      </c>
      <c r="N56" s="91" t="s">
        <v>475</v>
      </c>
    </row>
    <row r="57" spans="8:14" ht="23">
      <c r="H57" s="1"/>
      <c r="I57" s="94">
        <v>20</v>
      </c>
      <c r="J57" s="1" t="s">
        <v>492</v>
      </c>
      <c r="K57" s="96" t="s">
        <v>522</v>
      </c>
      <c r="L57" s="90" t="str">
        <f t="shared" si="0"/>
        <v>chhiaunn</v>
      </c>
      <c r="M57" s="91" t="b">
        <v>1</v>
      </c>
      <c r="N57" s="91" t="s">
        <v>475</v>
      </c>
    </row>
    <row r="58" spans="8:14" ht="23">
      <c r="H58" s="1"/>
      <c r="I58" s="94">
        <v>21</v>
      </c>
      <c r="J58" s="1" t="s">
        <v>492</v>
      </c>
      <c r="K58" s="96" t="s">
        <v>521</v>
      </c>
      <c r="L58" s="90" t="str">
        <f t="shared" si="0"/>
        <v>chhiauh</v>
      </c>
      <c r="M58" s="91" t="b">
        <v>1</v>
      </c>
      <c r="N58" s="91" t="s">
        <v>475</v>
      </c>
    </row>
    <row r="59" spans="8:14" ht="23">
      <c r="H59" s="1"/>
      <c r="I59" s="94">
        <v>22</v>
      </c>
      <c r="J59" s="1" t="s">
        <v>492</v>
      </c>
      <c r="K59" s="96" t="s">
        <v>523</v>
      </c>
      <c r="L59" s="90" t="str">
        <f t="shared" si="0"/>
        <v>chhih</v>
      </c>
      <c r="M59" s="91" t="b">
        <v>1</v>
      </c>
      <c r="N59" s="91" t="s">
        <v>475</v>
      </c>
    </row>
    <row r="60" spans="8:14" ht="23">
      <c r="H60" s="1"/>
      <c r="I60" s="94">
        <v>23</v>
      </c>
      <c r="J60" s="1" t="s">
        <v>492</v>
      </c>
      <c r="K60" s="96" t="s">
        <v>123</v>
      </c>
      <c r="L60" s="90" t="str">
        <f t="shared" si="0"/>
        <v>chhim</v>
      </c>
      <c r="M60" s="91" t="b">
        <v>1</v>
      </c>
      <c r="N60" s="91" t="s">
        <v>475</v>
      </c>
    </row>
    <row r="61" spans="8:14" ht="23">
      <c r="H61" s="1"/>
      <c r="I61" s="94">
        <v>24</v>
      </c>
      <c r="J61" s="1" t="s">
        <v>492</v>
      </c>
      <c r="K61" s="96" t="s">
        <v>101</v>
      </c>
      <c r="L61" s="90" t="str">
        <f t="shared" si="0"/>
        <v>chhin</v>
      </c>
      <c r="M61" s="91" t="b">
        <v>1</v>
      </c>
      <c r="N61" s="91" t="s">
        <v>475</v>
      </c>
    </row>
    <row r="62" spans="8:14" ht="23">
      <c r="H62" s="1"/>
      <c r="I62" s="94">
        <v>25</v>
      </c>
      <c r="J62" s="1" t="s">
        <v>492</v>
      </c>
      <c r="K62" s="96" t="s">
        <v>526</v>
      </c>
      <c r="L62" s="90" t="str">
        <f t="shared" si="0"/>
        <v>chhio</v>
      </c>
      <c r="M62" s="91" t="b">
        <v>1</v>
      </c>
      <c r="N62" s="91" t="s">
        <v>475</v>
      </c>
    </row>
    <row r="63" spans="8:14" ht="23">
      <c r="H63" s="1"/>
      <c r="I63" s="94">
        <v>26</v>
      </c>
      <c r="J63" s="1" t="s">
        <v>492</v>
      </c>
      <c r="K63" s="96" t="s">
        <v>527</v>
      </c>
      <c r="L63" s="90" t="str">
        <f t="shared" si="0"/>
        <v>chhioh</v>
      </c>
      <c r="M63" s="91" t="b">
        <v>1</v>
      </c>
      <c r="N63" s="91" t="s">
        <v>475</v>
      </c>
    </row>
    <row r="64" spans="8:14" ht="23">
      <c r="H64" s="1"/>
      <c r="I64" s="94">
        <v>27</v>
      </c>
      <c r="J64" s="1" t="s">
        <v>492</v>
      </c>
      <c r="K64" s="96" t="s">
        <v>129</v>
      </c>
      <c r="L64" s="90" t="str">
        <f t="shared" si="0"/>
        <v>chhiok</v>
      </c>
      <c r="M64" s="91" t="b">
        <v>1</v>
      </c>
      <c r="N64" s="91" t="s">
        <v>475</v>
      </c>
    </row>
    <row r="65" spans="8:14" ht="23">
      <c r="H65" s="1"/>
      <c r="I65" s="94">
        <v>28</v>
      </c>
      <c r="J65" s="1" t="s">
        <v>492</v>
      </c>
      <c r="K65" s="96" t="s">
        <v>113</v>
      </c>
      <c r="L65" s="90" t="str">
        <f t="shared" si="0"/>
        <v>chhiong</v>
      </c>
      <c r="M65" s="91" t="b">
        <v>1</v>
      </c>
      <c r="N65" s="91" t="s">
        <v>475</v>
      </c>
    </row>
    <row r="66" spans="8:14" ht="23">
      <c r="H66" s="1"/>
      <c r="I66" s="94">
        <v>29</v>
      </c>
      <c r="J66" s="1" t="s">
        <v>492</v>
      </c>
      <c r="K66" s="96" t="s">
        <v>238</v>
      </c>
      <c r="L66" s="90" t="str">
        <f t="shared" si="0"/>
        <v>chhip</v>
      </c>
      <c r="M66" s="91" t="b">
        <v>1</v>
      </c>
      <c r="N66" s="91" t="s">
        <v>475</v>
      </c>
    </row>
    <row r="67" spans="8:14" ht="23">
      <c r="H67" s="1"/>
      <c r="I67" s="94">
        <v>30</v>
      </c>
      <c r="J67" s="1" t="s">
        <v>492</v>
      </c>
      <c r="K67" s="96" t="s">
        <v>147</v>
      </c>
      <c r="L67" s="90" t="str">
        <f t="shared" si="0"/>
        <v>chhit</v>
      </c>
      <c r="M67" s="91" t="b">
        <v>1</v>
      </c>
      <c r="N67" s="91" t="s">
        <v>475</v>
      </c>
    </row>
    <row r="68" spans="8:14" ht="23">
      <c r="H68" s="1"/>
      <c r="I68" s="94">
        <v>31</v>
      </c>
      <c r="J68" s="1" t="s">
        <v>492</v>
      </c>
      <c r="K68" s="96" t="s">
        <v>83</v>
      </c>
      <c r="L68" s="90" t="str">
        <f t="shared" si="0"/>
        <v>chhiu</v>
      </c>
      <c r="M68" s="91" t="b">
        <v>1</v>
      </c>
      <c r="N68" s="91" t="s">
        <v>475</v>
      </c>
    </row>
    <row r="69" spans="8:14" ht="23">
      <c r="H69" s="1"/>
      <c r="I69" s="94">
        <v>32</v>
      </c>
      <c r="J69" s="1" t="s">
        <v>492</v>
      </c>
      <c r="K69" s="96" t="s">
        <v>529</v>
      </c>
      <c r="L69" s="90" t="str">
        <f t="shared" si="0"/>
        <v>chhiunn</v>
      </c>
      <c r="M69" s="91" t="b">
        <v>1</v>
      </c>
      <c r="N69" s="91" t="s">
        <v>475</v>
      </c>
    </row>
    <row r="70" spans="8:14" ht="23">
      <c r="H70" s="1"/>
      <c r="I70" s="94">
        <v>33</v>
      </c>
      <c r="J70" s="1" t="s">
        <v>492</v>
      </c>
      <c r="K70" s="96" t="s">
        <v>652</v>
      </c>
      <c r="L70" s="90" t="str">
        <f t="shared" si="0"/>
        <v>chhiuhnn</v>
      </c>
      <c r="M70" s="91" t="b">
        <v>1</v>
      </c>
      <c r="N70" s="91" t="s">
        <v>475</v>
      </c>
    </row>
    <row r="71" spans="8:14" ht="23">
      <c r="H71" s="1"/>
      <c r="I71" s="94">
        <v>1</v>
      </c>
      <c r="J71" s="1" t="s">
        <v>100</v>
      </c>
      <c r="K71" s="1" t="s">
        <v>388</v>
      </c>
      <c r="L71" s="90" t="str">
        <f t="shared" si="0"/>
        <v>je</v>
      </c>
      <c r="M71" s="91" t="b">
        <v>0</v>
      </c>
      <c r="N71" s="91" t="s">
        <v>489</v>
      </c>
    </row>
    <row r="72" spans="8:14" ht="23">
      <c r="H72" s="1"/>
      <c r="I72" s="94">
        <v>2</v>
      </c>
      <c r="J72" s="1" t="s">
        <v>100</v>
      </c>
      <c r="K72" s="1" t="s">
        <v>516</v>
      </c>
      <c r="L72" s="90" t="str">
        <f t="shared" si="0"/>
        <v>jenn</v>
      </c>
      <c r="M72" s="91" t="b">
        <v>0</v>
      </c>
      <c r="N72" s="91" t="s">
        <v>489</v>
      </c>
    </row>
    <row r="73" spans="8:14" ht="23">
      <c r="H73" s="1"/>
      <c r="I73" s="94">
        <v>3</v>
      </c>
      <c r="J73" s="1" t="s">
        <v>100</v>
      </c>
      <c r="K73" s="1" t="s">
        <v>515</v>
      </c>
      <c r="L73" s="90" t="str">
        <f t="shared" si="0"/>
        <v>jeh</v>
      </c>
      <c r="M73" s="91" t="b">
        <v>0</v>
      </c>
      <c r="N73" s="91" t="s">
        <v>489</v>
      </c>
    </row>
    <row r="74" spans="8:14" ht="23">
      <c r="H74" s="1"/>
      <c r="I74" s="94">
        <v>4</v>
      </c>
      <c r="J74" s="1" t="s">
        <v>100</v>
      </c>
      <c r="K74" s="1" t="s">
        <v>557</v>
      </c>
      <c r="L74" s="90" t="str">
        <f t="shared" si="0"/>
        <v>jehn</v>
      </c>
      <c r="M74" s="91" t="b">
        <v>0</v>
      </c>
      <c r="N74" s="91" t="s">
        <v>489</v>
      </c>
    </row>
    <row r="75" spans="8:14" ht="23">
      <c r="H75" s="1"/>
      <c r="I75" s="94">
        <v>5</v>
      </c>
      <c r="J75" s="1" t="s">
        <v>100</v>
      </c>
      <c r="K75" s="96" t="s">
        <v>558</v>
      </c>
      <c r="L75" s="90" t="str">
        <f t="shared" si="0"/>
        <v>jek</v>
      </c>
      <c r="M75" s="91" t="b">
        <v>1</v>
      </c>
      <c r="N75" s="91" t="s">
        <v>467</v>
      </c>
    </row>
    <row r="76" spans="8:14" ht="23">
      <c r="H76" s="1"/>
      <c r="I76" s="94">
        <v>6</v>
      </c>
      <c r="J76" s="1" t="s">
        <v>100</v>
      </c>
      <c r="K76" s="96" t="s">
        <v>372</v>
      </c>
      <c r="L76" s="90" t="str">
        <f t="shared" si="0"/>
        <v>jeng</v>
      </c>
      <c r="M76" s="91" t="b">
        <v>1</v>
      </c>
      <c r="N76" s="91" t="s">
        <v>467</v>
      </c>
    </row>
    <row r="77" spans="8:14" ht="23">
      <c r="H77" s="1"/>
      <c r="I77" s="94">
        <v>7</v>
      </c>
      <c r="J77" s="1" t="s">
        <v>100</v>
      </c>
      <c r="K77" s="96" t="s">
        <v>61</v>
      </c>
      <c r="L77" s="90" t="str">
        <f t="shared" si="0"/>
        <v>ji</v>
      </c>
      <c r="M77" s="91" t="b">
        <v>1</v>
      </c>
      <c r="N77" s="91" t="s">
        <v>467</v>
      </c>
    </row>
    <row r="78" spans="8:14" ht="23">
      <c r="H78" s="1"/>
      <c r="I78" s="94">
        <v>8</v>
      </c>
      <c r="J78" s="1" t="s">
        <v>100</v>
      </c>
      <c r="K78" s="96" t="s">
        <v>524</v>
      </c>
      <c r="L78" s="90" t="str">
        <f t="shared" si="0"/>
        <v>jinn</v>
      </c>
      <c r="M78" s="91" t="b">
        <v>1</v>
      </c>
      <c r="N78" s="91" t="s">
        <v>467</v>
      </c>
    </row>
    <row r="79" spans="8:14" ht="23">
      <c r="H79" s="1"/>
      <c r="I79" s="94">
        <v>9</v>
      </c>
      <c r="J79" s="1" t="s">
        <v>100</v>
      </c>
      <c r="K79" s="96" t="s">
        <v>179</v>
      </c>
      <c r="L79" s="90" t="str">
        <f t="shared" si="0"/>
        <v>jia</v>
      </c>
      <c r="M79" s="91" t="b">
        <v>1</v>
      </c>
      <c r="N79" s="91" t="s">
        <v>467</v>
      </c>
    </row>
    <row r="80" spans="8:14" ht="23">
      <c r="H80" s="1"/>
      <c r="I80" s="94">
        <v>10</v>
      </c>
      <c r="J80" s="1" t="s">
        <v>100</v>
      </c>
      <c r="K80" s="96" t="s">
        <v>518</v>
      </c>
      <c r="L80" s="90" t="str">
        <f t="shared" si="0"/>
        <v>jiann</v>
      </c>
      <c r="M80" s="91" t="b">
        <v>1</v>
      </c>
      <c r="N80" s="91" t="s">
        <v>467</v>
      </c>
    </row>
    <row r="81" spans="8:14" ht="23">
      <c r="H81" s="1"/>
      <c r="I81" s="94">
        <v>11</v>
      </c>
      <c r="J81" s="1" t="s">
        <v>100</v>
      </c>
      <c r="K81" s="96" t="s">
        <v>378</v>
      </c>
      <c r="L81" s="90" t="str">
        <f t="shared" si="0"/>
        <v>jiah</v>
      </c>
      <c r="M81" s="91" t="b">
        <v>1</v>
      </c>
      <c r="N81" s="91" t="s">
        <v>467</v>
      </c>
    </row>
    <row r="82" spans="8:14" ht="23">
      <c r="H82" s="1"/>
      <c r="I82" s="94">
        <v>12</v>
      </c>
      <c r="J82" s="1" t="s">
        <v>100</v>
      </c>
      <c r="K82" s="96" t="s">
        <v>581</v>
      </c>
      <c r="L82" s="90" t="str">
        <f t="shared" si="0"/>
        <v>jiahnn</v>
      </c>
      <c r="M82" s="91" t="b">
        <v>1</v>
      </c>
      <c r="N82" s="91" t="s">
        <v>467</v>
      </c>
    </row>
    <row r="83" spans="8:14" ht="23">
      <c r="H83" s="1"/>
      <c r="I83" s="94">
        <v>13</v>
      </c>
      <c r="J83" s="1" t="s">
        <v>100</v>
      </c>
      <c r="K83" s="96" t="s">
        <v>208</v>
      </c>
      <c r="L83" s="90" t="str">
        <f t="shared" si="0"/>
        <v>jiak</v>
      </c>
      <c r="M83" s="91" t="b">
        <v>1</v>
      </c>
      <c r="N83" s="91" t="s">
        <v>467</v>
      </c>
    </row>
    <row r="84" spans="8:14" ht="23">
      <c r="H84" s="1"/>
      <c r="I84" s="94">
        <v>14</v>
      </c>
      <c r="J84" s="1" t="s">
        <v>100</v>
      </c>
      <c r="K84" s="96" t="s">
        <v>230</v>
      </c>
      <c r="L84" s="90" t="str">
        <f t="shared" si="0"/>
        <v>jiam</v>
      </c>
      <c r="M84" s="91" t="b">
        <v>1</v>
      </c>
      <c r="N84" s="91" t="s">
        <v>467</v>
      </c>
    </row>
    <row r="85" spans="8:14" ht="23">
      <c r="H85" s="1"/>
      <c r="I85" s="94">
        <v>15</v>
      </c>
      <c r="J85" s="1" t="s">
        <v>100</v>
      </c>
      <c r="K85" s="96" t="s">
        <v>518</v>
      </c>
      <c r="L85" s="90" t="str">
        <f t="shared" si="0"/>
        <v>jiann</v>
      </c>
      <c r="M85" s="91" t="b">
        <v>1</v>
      </c>
      <c r="N85" s="91" t="s">
        <v>467</v>
      </c>
    </row>
    <row r="86" spans="8:14" ht="23">
      <c r="H86" s="1"/>
      <c r="I86" s="94">
        <v>16</v>
      </c>
      <c r="J86" s="1" t="s">
        <v>100</v>
      </c>
      <c r="K86" s="96" t="s">
        <v>55</v>
      </c>
      <c r="L86" s="90" t="str">
        <f t="shared" si="0"/>
        <v>jiang</v>
      </c>
      <c r="M86" s="91" t="b">
        <v>1</v>
      </c>
      <c r="N86" s="91" t="s">
        <v>467</v>
      </c>
    </row>
    <row r="87" spans="8:14" ht="23">
      <c r="H87" s="1"/>
      <c r="I87" s="94">
        <v>17</v>
      </c>
      <c r="J87" s="1" t="s">
        <v>100</v>
      </c>
      <c r="K87" s="96" t="s">
        <v>189</v>
      </c>
      <c r="L87" s="90" t="str">
        <f t="shared" si="0"/>
        <v>jiap</v>
      </c>
      <c r="M87" s="91" t="b">
        <v>1</v>
      </c>
      <c r="N87" s="91" t="s">
        <v>467</v>
      </c>
    </row>
    <row r="88" spans="8:14" ht="23">
      <c r="H88" s="1"/>
      <c r="I88" s="94">
        <v>18</v>
      </c>
      <c r="J88" s="1" t="s">
        <v>100</v>
      </c>
      <c r="K88" s="96" t="s">
        <v>520</v>
      </c>
      <c r="L88" s="90" t="str">
        <f t="shared" si="0"/>
        <v>jiat</v>
      </c>
      <c r="M88" s="91" t="b">
        <v>1</v>
      </c>
      <c r="N88" s="91" t="s">
        <v>467</v>
      </c>
    </row>
    <row r="89" spans="8:14" ht="23">
      <c r="H89" s="1"/>
      <c r="I89" s="94">
        <v>19</v>
      </c>
      <c r="J89" s="1" t="s">
        <v>100</v>
      </c>
      <c r="K89" s="96" t="s">
        <v>167</v>
      </c>
      <c r="L89" s="90" t="str">
        <f t="shared" si="0"/>
        <v>jiau</v>
      </c>
      <c r="M89" s="91" t="b">
        <v>1</v>
      </c>
      <c r="N89" s="91" t="s">
        <v>467</v>
      </c>
    </row>
    <row r="90" spans="8:14" ht="23">
      <c r="H90" s="1"/>
      <c r="I90" s="94">
        <v>20</v>
      </c>
      <c r="J90" s="1" t="s">
        <v>100</v>
      </c>
      <c r="K90" s="96" t="s">
        <v>522</v>
      </c>
      <c r="L90" s="90" t="str">
        <f t="shared" si="0"/>
        <v>jiaunn</v>
      </c>
      <c r="M90" s="91" t="b">
        <v>1</v>
      </c>
      <c r="N90" s="91" t="s">
        <v>467</v>
      </c>
    </row>
    <row r="91" spans="8:14" ht="23">
      <c r="H91" s="1"/>
      <c r="I91" s="94">
        <v>21</v>
      </c>
      <c r="J91" s="1" t="s">
        <v>100</v>
      </c>
      <c r="K91" s="96" t="s">
        <v>521</v>
      </c>
      <c r="L91" s="90" t="str">
        <f t="shared" si="0"/>
        <v>jiauh</v>
      </c>
      <c r="M91" s="91" t="b">
        <v>1</v>
      </c>
      <c r="N91" s="91" t="s">
        <v>467</v>
      </c>
    </row>
    <row r="92" spans="8:14" ht="23">
      <c r="H92" s="1"/>
      <c r="I92" s="94">
        <v>22</v>
      </c>
      <c r="J92" s="1" t="s">
        <v>100</v>
      </c>
      <c r="K92" s="96" t="s">
        <v>523</v>
      </c>
      <c r="L92" s="90" t="str">
        <f t="shared" si="0"/>
        <v>jih</v>
      </c>
      <c r="M92" s="91" t="b">
        <v>1</v>
      </c>
      <c r="N92" s="91" t="s">
        <v>467</v>
      </c>
    </row>
    <row r="93" spans="8:14" ht="23">
      <c r="H93" s="1"/>
      <c r="I93" s="94">
        <v>23</v>
      </c>
      <c r="J93" s="1" t="s">
        <v>100</v>
      </c>
      <c r="K93" s="96" t="s">
        <v>123</v>
      </c>
      <c r="L93" s="90" t="str">
        <f t="shared" si="0"/>
        <v>jim</v>
      </c>
      <c r="M93" s="91" t="b">
        <v>1</v>
      </c>
      <c r="N93" s="91" t="s">
        <v>467</v>
      </c>
    </row>
    <row r="94" spans="8:14" ht="23">
      <c r="H94" s="1"/>
      <c r="I94" s="94">
        <v>24</v>
      </c>
      <c r="J94" s="1" t="s">
        <v>100</v>
      </c>
      <c r="K94" s="96" t="s">
        <v>101</v>
      </c>
      <c r="L94" s="90" t="str">
        <f t="shared" si="0"/>
        <v>jin</v>
      </c>
      <c r="M94" s="91" t="b">
        <v>1</v>
      </c>
      <c r="N94" s="91" t="s">
        <v>467</v>
      </c>
    </row>
    <row r="95" spans="8:14" ht="23">
      <c r="H95" s="1"/>
      <c r="I95" s="94">
        <v>25</v>
      </c>
      <c r="J95" s="1" t="s">
        <v>100</v>
      </c>
      <c r="K95" s="96" t="s">
        <v>526</v>
      </c>
      <c r="L95" s="90" t="str">
        <f t="shared" si="0"/>
        <v>jio</v>
      </c>
      <c r="M95" s="91" t="b">
        <v>1</v>
      </c>
      <c r="N95" s="91" t="s">
        <v>467</v>
      </c>
    </row>
    <row r="96" spans="8:14" ht="23">
      <c r="H96" s="1"/>
      <c r="I96" s="94">
        <v>26</v>
      </c>
      <c r="J96" s="1" t="s">
        <v>100</v>
      </c>
      <c r="K96" s="96" t="s">
        <v>527</v>
      </c>
      <c r="L96" s="90" t="str">
        <f t="shared" si="0"/>
        <v>jioh</v>
      </c>
      <c r="M96" s="91" t="b">
        <v>1</v>
      </c>
      <c r="N96" s="91" t="s">
        <v>467</v>
      </c>
    </row>
    <row r="97" spans="8:14" ht="23">
      <c r="H97" s="1"/>
      <c r="I97" s="94">
        <v>27</v>
      </c>
      <c r="J97" s="1" t="s">
        <v>100</v>
      </c>
      <c r="K97" s="96" t="s">
        <v>129</v>
      </c>
      <c r="L97" s="90" t="str">
        <f t="shared" si="0"/>
        <v>jiok</v>
      </c>
      <c r="M97" s="91" t="b">
        <v>1</v>
      </c>
      <c r="N97" s="91" t="s">
        <v>467</v>
      </c>
    </row>
    <row r="98" spans="8:14" ht="23">
      <c r="H98" s="1"/>
      <c r="I98" s="94">
        <v>28</v>
      </c>
      <c r="J98" s="1" t="s">
        <v>100</v>
      </c>
      <c r="K98" s="96" t="s">
        <v>113</v>
      </c>
      <c r="L98" s="90" t="str">
        <f t="shared" si="0"/>
        <v>jiong</v>
      </c>
      <c r="M98" s="91" t="b">
        <v>1</v>
      </c>
      <c r="N98" s="91" t="s">
        <v>467</v>
      </c>
    </row>
    <row r="99" spans="8:14" ht="23">
      <c r="H99" s="1"/>
      <c r="I99" s="94">
        <v>29</v>
      </c>
      <c r="J99" s="1" t="s">
        <v>100</v>
      </c>
      <c r="K99" s="96" t="s">
        <v>238</v>
      </c>
      <c r="L99" s="90" t="str">
        <f t="shared" si="0"/>
        <v>jip</v>
      </c>
      <c r="M99" s="91" t="b">
        <v>1</v>
      </c>
      <c r="N99" s="91" t="s">
        <v>467</v>
      </c>
    </row>
    <row r="100" spans="8:14" ht="23">
      <c r="H100" s="1"/>
      <c r="I100" s="94">
        <v>30</v>
      </c>
      <c r="J100" s="1" t="s">
        <v>100</v>
      </c>
      <c r="K100" s="96" t="s">
        <v>147</v>
      </c>
      <c r="L100" s="90" t="str">
        <f t="shared" si="0"/>
        <v>jit</v>
      </c>
      <c r="M100" s="91" t="b">
        <v>1</v>
      </c>
      <c r="N100" s="91" t="s">
        <v>467</v>
      </c>
    </row>
    <row r="101" spans="8:14" ht="23">
      <c r="H101" s="1"/>
      <c r="I101" s="94">
        <v>31</v>
      </c>
      <c r="J101" s="1" t="s">
        <v>100</v>
      </c>
      <c r="K101" s="96" t="s">
        <v>83</v>
      </c>
      <c r="L101" s="90" t="str">
        <f t="shared" si="0"/>
        <v>jiu</v>
      </c>
      <c r="M101" s="91" t="b">
        <v>1</v>
      </c>
      <c r="N101" s="91" t="s">
        <v>467</v>
      </c>
    </row>
    <row r="102" spans="8:14" ht="23">
      <c r="H102" s="1"/>
      <c r="I102" s="94">
        <v>32</v>
      </c>
      <c r="J102" s="1" t="s">
        <v>100</v>
      </c>
      <c r="K102" s="96" t="s">
        <v>529</v>
      </c>
      <c r="L102" s="90" t="str">
        <f t="shared" si="0"/>
        <v>jiunn</v>
      </c>
      <c r="M102" s="91" t="b">
        <v>1</v>
      </c>
      <c r="N102" s="91" t="s">
        <v>467</v>
      </c>
    </row>
    <row r="103" spans="8:14" ht="23">
      <c r="H103" s="1"/>
      <c r="I103" s="94">
        <v>33</v>
      </c>
      <c r="J103" s="1" t="s">
        <v>100</v>
      </c>
      <c r="K103" s="96" t="s">
        <v>652</v>
      </c>
      <c r="L103" s="90" t="str">
        <f t="shared" si="0"/>
        <v>jiuhnn</v>
      </c>
      <c r="M103" s="91" t="b">
        <v>1</v>
      </c>
      <c r="N103" s="91" t="s">
        <v>467</v>
      </c>
    </row>
    <row r="104" spans="8:14" ht="23">
      <c r="H104" s="1"/>
      <c r="I104" s="94">
        <v>1</v>
      </c>
      <c r="J104" s="1" t="s">
        <v>68</v>
      </c>
      <c r="K104" s="1" t="s">
        <v>388</v>
      </c>
      <c r="L104" s="90" t="str">
        <f t="shared" si="0"/>
        <v>se</v>
      </c>
      <c r="M104" s="91" t="b">
        <v>0</v>
      </c>
      <c r="N104" s="91" t="s">
        <v>495</v>
      </c>
    </row>
    <row r="105" spans="8:14" ht="23">
      <c r="H105" s="1"/>
      <c r="I105" s="94">
        <v>2</v>
      </c>
      <c r="J105" s="1" t="s">
        <v>68</v>
      </c>
      <c r="K105" s="1" t="s">
        <v>516</v>
      </c>
      <c r="L105" s="90" t="str">
        <f t="shared" si="0"/>
        <v>senn</v>
      </c>
      <c r="M105" s="91" t="b">
        <v>0</v>
      </c>
      <c r="N105" s="91" t="s">
        <v>495</v>
      </c>
    </row>
    <row r="106" spans="8:14" ht="23">
      <c r="H106" s="1"/>
      <c r="I106" s="94">
        <v>3</v>
      </c>
      <c r="J106" s="1" t="s">
        <v>68</v>
      </c>
      <c r="K106" s="1" t="s">
        <v>515</v>
      </c>
      <c r="L106" s="90" t="str">
        <f t="shared" si="0"/>
        <v>seh</v>
      </c>
      <c r="M106" s="91" t="b">
        <v>0</v>
      </c>
      <c r="N106" s="91" t="s">
        <v>495</v>
      </c>
    </row>
    <row r="107" spans="8:14" ht="23">
      <c r="H107" s="1"/>
      <c r="I107" s="94">
        <v>4</v>
      </c>
      <c r="J107" s="1" t="s">
        <v>68</v>
      </c>
      <c r="K107" s="1" t="s">
        <v>557</v>
      </c>
      <c r="L107" s="90" t="str">
        <f t="shared" si="0"/>
        <v>sehn</v>
      </c>
      <c r="M107" s="91" t="b">
        <v>0</v>
      </c>
      <c r="N107" s="91" t="s">
        <v>495</v>
      </c>
    </row>
    <row r="108" spans="8:14" ht="23">
      <c r="H108" s="1"/>
      <c r="I108" s="94">
        <v>5</v>
      </c>
      <c r="J108" s="1" t="s">
        <v>68</v>
      </c>
      <c r="K108" s="96" t="s">
        <v>558</v>
      </c>
      <c r="L108" s="90" t="str">
        <f t="shared" si="0"/>
        <v>sek</v>
      </c>
      <c r="M108" s="91" t="b">
        <v>1</v>
      </c>
      <c r="N108" s="91" t="s">
        <v>480</v>
      </c>
    </row>
    <row r="109" spans="8:14" ht="23">
      <c r="H109" s="1"/>
      <c r="I109" s="94">
        <v>6</v>
      </c>
      <c r="J109" s="1" t="s">
        <v>68</v>
      </c>
      <c r="K109" s="96" t="s">
        <v>372</v>
      </c>
      <c r="L109" s="90" t="str">
        <f t="shared" si="0"/>
        <v>seng</v>
      </c>
      <c r="M109" s="91" t="b">
        <v>1</v>
      </c>
      <c r="N109" s="91" t="s">
        <v>480</v>
      </c>
    </row>
    <row r="110" spans="8:14" ht="23">
      <c r="H110" s="1"/>
      <c r="I110" s="94">
        <v>7</v>
      </c>
      <c r="J110" s="1" t="s">
        <v>68</v>
      </c>
      <c r="K110" s="96" t="s">
        <v>61</v>
      </c>
      <c r="L110" s="90" t="str">
        <f t="shared" si="0"/>
        <v>si</v>
      </c>
      <c r="M110" s="91" t="b">
        <v>1</v>
      </c>
      <c r="N110" s="91" t="s">
        <v>480</v>
      </c>
    </row>
    <row r="111" spans="8:14" ht="23">
      <c r="H111" s="1"/>
      <c r="I111" s="94">
        <v>8</v>
      </c>
      <c r="J111" s="1" t="s">
        <v>68</v>
      </c>
      <c r="K111" s="96" t="s">
        <v>524</v>
      </c>
      <c r="L111" s="90" t="str">
        <f t="shared" si="0"/>
        <v>sinn</v>
      </c>
      <c r="M111" s="91" t="b">
        <v>1</v>
      </c>
      <c r="N111" s="91" t="s">
        <v>480</v>
      </c>
    </row>
    <row r="112" spans="8:14" ht="23">
      <c r="H112" s="1"/>
      <c r="I112" s="94">
        <v>9</v>
      </c>
      <c r="J112" s="1" t="s">
        <v>68</v>
      </c>
      <c r="K112" s="96" t="s">
        <v>179</v>
      </c>
      <c r="L112" s="90" t="str">
        <f t="shared" si="0"/>
        <v>sia</v>
      </c>
      <c r="M112" s="91" t="b">
        <v>1</v>
      </c>
      <c r="N112" s="91" t="s">
        <v>480</v>
      </c>
    </row>
    <row r="113" spans="8:14" ht="23">
      <c r="H113" s="1"/>
      <c r="I113" s="94">
        <v>10</v>
      </c>
      <c r="J113" s="1" t="s">
        <v>68</v>
      </c>
      <c r="K113" s="96" t="s">
        <v>518</v>
      </c>
      <c r="L113" s="90" t="str">
        <f t="shared" si="0"/>
        <v>siann</v>
      </c>
      <c r="M113" s="91" t="b">
        <v>1</v>
      </c>
      <c r="N113" s="91" t="s">
        <v>480</v>
      </c>
    </row>
    <row r="114" spans="8:14" ht="23">
      <c r="H114" s="1"/>
      <c r="I114" s="94">
        <v>11</v>
      </c>
      <c r="J114" s="1" t="s">
        <v>68</v>
      </c>
      <c r="K114" s="96" t="s">
        <v>378</v>
      </c>
      <c r="L114" s="90" t="str">
        <f t="shared" si="0"/>
        <v>siah</v>
      </c>
      <c r="M114" s="91" t="b">
        <v>1</v>
      </c>
      <c r="N114" s="91" t="s">
        <v>480</v>
      </c>
    </row>
    <row r="115" spans="8:14" ht="23">
      <c r="H115" s="1"/>
      <c r="I115" s="94">
        <v>12</v>
      </c>
      <c r="J115" s="1" t="s">
        <v>68</v>
      </c>
      <c r="K115" s="96" t="s">
        <v>581</v>
      </c>
      <c r="L115" s="90" t="str">
        <f t="shared" si="0"/>
        <v>siahnn</v>
      </c>
      <c r="M115" s="91" t="b">
        <v>1</v>
      </c>
      <c r="N115" s="91" t="s">
        <v>480</v>
      </c>
    </row>
    <row r="116" spans="8:14" ht="23">
      <c r="H116" s="1"/>
      <c r="I116" s="94">
        <v>13</v>
      </c>
      <c r="J116" s="1" t="s">
        <v>68</v>
      </c>
      <c r="K116" s="96" t="s">
        <v>208</v>
      </c>
      <c r="L116" s="90" t="str">
        <f t="shared" si="0"/>
        <v>siak</v>
      </c>
      <c r="M116" s="91" t="b">
        <v>1</v>
      </c>
      <c r="N116" s="91" t="s">
        <v>480</v>
      </c>
    </row>
    <row r="117" spans="8:14" ht="23">
      <c r="H117" s="1"/>
      <c r="I117" s="94">
        <v>14</v>
      </c>
      <c r="J117" s="1" t="s">
        <v>68</v>
      </c>
      <c r="K117" s="96" t="s">
        <v>230</v>
      </c>
      <c r="L117" s="90" t="str">
        <f t="shared" si="0"/>
        <v>siam</v>
      </c>
      <c r="M117" s="91" t="b">
        <v>1</v>
      </c>
      <c r="N117" s="91" t="s">
        <v>480</v>
      </c>
    </row>
    <row r="118" spans="8:14" ht="23">
      <c r="H118" s="1"/>
      <c r="I118" s="94">
        <v>15</v>
      </c>
      <c r="J118" s="1" t="s">
        <v>68</v>
      </c>
      <c r="K118" s="96" t="s">
        <v>518</v>
      </c>
      <c r="L118" s="90" t="str">
        <f t="shared" si="0"/>
        <v>siann</v>
      </c>
      <c r="M118" s="91" t="b">
        <v>1</v>
      </c>
      <c r="N118" s="91" t="s">
        <v>480</v>
      </c>
    </row>
    <row r="119" spans="8:14" ht="23">
      <c r="H119" s="1"/>
      <c r="I119" s="94">
        <v>16</v>
      </c>
      <c r="J119" s="1" t="s">
        <v>68</v>
      </c>
      <c r="K119" s="96" t="s">
        <v>55</v>
      </c>
      <c r="L119" s="90" t="str">
        <f t="shared" si="0"/>
        <v>siang</v>
      </c>
      <c r="M119" s="91" t="b">
        <v>1</v>
      </c>
      <c r="N119" s="91" t="s">
        <v>480</v>
      </c>
    </row>
    <row r="120" spans="8:14" ht="23">
      <c r="H120" s="1"/>
      <c r="I120" s="94">
        <v>17</v>
      </c>
      <c r="J120" s="1" t="s">
        <v>68</v>
      </c>
      <c r="K120" s="96" t="s">
        <v>189</v>
      </c>
      <c r="L120" s="90" t="str">
        <f t="shared" si="0"/>
        <v>siap</v>
      </c>
      <c r="M120" s="91" t="b">
        <v>1</v>
      </c>
      <c r="N120" s="91" t="s">
        <v>480</v>
      </c>
    </row>
    <row r="121" spans="8:14" ht="23">
      <c r="H121" s="1"/>
      <c r="I121" s="94">
        <v>18</v>
      </c>
      <c r="J121" s="1" t="s">
        <v>68</v>
      </c>
      <c r="K121" s="96" t="s">
        <v>520</v>
      </c>
      <c r="L121" s="90" t="str">
        <f t="shared" si="0"/>
        <v>siat</v>
      </c>
      <c r="M121" s="91" t="b">
        <v>1</v>
      </c>
      <c r="N121" s="91" t="s">
        <v>480</v>
      </c>
    </row>
    <row r="122" spans="8:14" ht="23">
      <c r="H122" s="1"/>
      <c r="I122" s="94">
        <v>19</v>
      </c>
      <c r="J122" s="1" t="s">
        <v>68</v>
      </c>
      <c r="K122" s="96" t="s">
        <v>167</v>
      </c>
      <c r="L122" s="90" t="str">
        <f t="shared" si="0"/>
        <v>siau</v>
      </c>
      <c r="M122" s="91" t="b">
        <v>1</v>
      </c>
      <c r="N122" s="91" t="s">
        <v>480</v>
      </c>
    </row>
    <row r="123" spans="8:14" ht="23">
      <c r="H123" s="1"/>
      <c r="I123" s="94">
        <v>20</v>
      </c>
      <c r="J123" s="1" t="s">
        <v>68</v>
      </c>
      <c r="K123" s="96" t="s">
        <v>522</v>
      </c>
      <c r="L123" s="90" t="str">
        <f t="shared" si="0"/>
        <v>siaunn</v>
      </c>
      <c r="M123" s="91" t="b">
        <v>1</v>
      </c>
      <c r="N123" s="91" t="s">
        <v>480</v>
      </c>
    </row>
    <row r="124" spans="8:14" ht="23">
      <c r="H124" s="1"/>
      <c r="I124" s="94">
        <v>21</v>
      </c>
      <c r="J124" s="1" t="s">
        <v>68</v>
      </c>
      <c r="K124" s="96" t="s">
        <v>521</v>
      </c>
      <c r="L124" s="90" t="str">
        <f t="shared" si="0"/>
        <v>siauh</v>
      </c>
      <c r="M124" s="91" t="b">
        <v>1</v>
      </c>
      <c r="N124" s="91" t="s">
        <v>480</v>
      </c>
    </row>
    <row r="125" spans="8:14" ht="23">
      <c r="H125" s="1"/>
      <c r="I125" s="94">
        <v>22</v>
      </c>
      <c r="J125" s="1" t="s">
        <v>68</v>
      </c>
      <c r="K125" s="96" t="s">
        <v>523</v>
      </c>
      <c r="L125" s="90" t="str">
        <f t="shared" si="0"/>
        <v>sih</v>
      </c>
      <c r="M125" s="91" t="b">
        <v>1</v>
      </c>
      <c r="N125" s="91" t="s">
        <v>480</v>
      </c>
    </row>
    <row r="126" spans="8:14" ht="23">
      <c r="H126" s="1"/>
      <c r="I126" s="94">
        <v>23</v>
      </c>
      <c r="J126" s="1" t="s">
        <v>68</v>
      </c>
      <c r="K126" s="96" t="s">
        <v>123</v>
      </c>
      <c r="L126" s="90" t="str">
        <f t="shared" si="0"/>
        <v>sim</v>
      </c>
      <c r="M126" s="91" t="b">
        <v>1</v>
      </c>
      <c r="N126" s="91" t="s">
        <v>480</v>
      </c>
    </row>
    <row r="127" spans="8:14" ht="23">
      <c r="H127" s="1"/>
      <c r="I127" s="94">
        <v>24</v>
      </c>
      <c r="J127" s="1" t="s">
        <v>68</v>
      </c>
      <c r="K127" s="96" t="s">
        <v>101</v>
      </c>
      <c r="L127" s="90" t="str">
        <f t="shared" si="0"/>
        <v>sin</v>
      </c>
      <c r="M127" s="91" t="b">
        <v>1</v>
      </c>
      <c r="N127" s="91" t="s">
        <v>480</v>
      </c>
    </row>
    <row r="128" spans="8:14" ht="23">
      <c r="H128" s="1"/>
      <c r="I128" s="94">
        <v>25</v>
      </c>
      <c r="J128" s="1" t="s">
        <v>68</v>
      </c>
      <c r="K128" s="96" t="s">
        <v>526</v>
      </c>
      <c r="L128" s="90" t="str">
        <f t="shared" si="0"/>
        <v>sio</v>
      </c>
      <c r="M128" s="91" t="b">
        <v>1</v>
      </c>
      <c r="N128" s="91" t="s">
        <v>480</v>
      </c>
    </row>
    <row r="129" spans="8:14" ht="23">
      <c r="H129" s="1"/>
      <c r="I129" s="94">
        <v>26</v>
      </c>
      <c r="J129" s="1" t="s">
        <v>68</v>
      </c>
      <c r="K129" s="96" t="s">
        <v>527</v>
      </c>
      <c r="L129" s="90" t="str">
        <f t="shared" si="0"/>
        <v>sioh</v>
      </c>
      <c r="M129" s="91" t="b">
        <v>1</v>
      </c>
      <c r="N129" s="91" t="s">
        <v>480</v>
      </c>
    </row>
    <row r="130" spans="8:14" ht="23">
      <c r="H130" s="1"/>
      <c r="I130" s="94">
        <v>27</v>
      </c>
      <c r="J130" s="1" t="s">
        <v>68</v>
      </c>
      <c r="K130" s="96" t="s">
        <v>129</v>
      </c>
      <c r="L130" s="90" t="str">
        <f t="shared" si="0"/>
        <v>siok</v>
      </c>
      <c r="M130" s="91" t="b">
        <v>1</v>
      </c>
      <c r="N130" s="91" t="s">
        <v>480</v>
      </c>
    </row>
    <row r="131" spans="8:14" ht="23">
      <c r="H131" s="1"/>
      <c r="I131" s="94">
        <v>28</v>
      </c>
      <c r="J131" s="1" t="s">
        <v>68</v>
      </c>
      <c r="K131" s="96" t="s">
        <v>113</v>
      </c>
      <c r="L131" s="90" t="str">
        <f t="shared" si="0"/>
        <v>siong</v>
      </c>
      <c r="M131" s="91" t="b">
        <v>1</v>
      </c>
      <c r="N131" s="91" t="s">
        <v>480</v>
      </c>
    </row>
    <row r="132" spans="8:14" ht="23">
      <c r="H132" s="1"/>
      <c r="I132" s="94">
        <v>29</v>
      </c>
      <c r="J132" s="1" t="s">
        <v>68</v>
      </c>
      <c r="K132" s="96" t="s">
        <v>238</v>
      </c>
      <c r="L132" s="90" t="str">
        <f t="shared" si="0"/>
        <v>sip</v>
      </c>
      <c r="M132" s="91" t="b">
        <v>1</v>
      </c>
      <c r="N132" s="91" t="s">
        <v>480</v>
      </c>
    </row>
    <row r="133" spans="8:14" ht="23">
      <c r="H133" s="1"/>
      <c r="I133" s="94">
        <v>30</v>
      </c>
      <c r="J133" s="1" t="s">
        <v>68</v>
      </c>
      <c r="K133" s="96" t="s">
        <v>147</v>
      </c>
      <c r="L133" s="90" t="str">
        <f t="shared" si="0"/>
        <v>sit</v>
      </c>
      <c r="M133" s="91" t="b">
        <v>1</v>
      </c>
      <c r="N133" s="91" t="s">
        <v>480</v>
      </c>
    </row>
    <row r="134" spans="8:14" ht="23">
      <c r="H134" s="1"/>
      <c r="I134" s="94">
        <v>31</v>
      </c>
      <c r="J134" s="1" t="s">
        <v>68</v>
      </c>
      <c r="K134" s="96" t="s">
        <v>83</v>
      </c>
      <c r="L134" s="90" t="str">
        <f t="shared" si="0"/>
        <v>siu</v>
      </c>
      <c r="M134" s="91" t="b">
        <v>1</v>
      </c>
      <c r="N134" s="91" t="s">
        <v>480</v>
      </c>
    </row>
    <row r="135" spans="8:14" ht="23">
      <c r="H135" s="1"/>
      <c r="I135" s="94">
        <v>32</v>
      </c>
      <c r="J135" s="1" t="s">
        <v>68</v>
      </c>
      <c r="K135" s="96" t="s">
        <v>529</v>
      </c>
      <c r="L135" s="90" t="str">
        <f t="shared" si="0"/>
        <v>siunn</v>
      </c>
      <c r="M135" s="91" t="b">
        <v>1</v>
      </c>
      <c r="N135" s="91" t="s">
        <v>480</v>
      </c>
    </row>
    <row r="136" spans="8:14" ht="23">
      <c r="H136" s="1"/>
      <c r="I136" s="94">
        <v>33</v>
      </c>
      <c r="J136" s="1" t="s">
        <v>68</v>
      </c>
      <c r="K136" s="96" t="s">
        <v>652</v>
      </c>
      <c r="L136" s="90" t="str">
        <f t="shared" si="0"/>
        <v>siuhnn</v>
      </c>
      <c r="M136" s="91" t="b">
        <v>1</v>
      </c>
      <c r="N136" s="91" t="s">
        <v>480</v>
      </c>
    </row>
  </sheetData>
  <phoneticPr fontId="8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B2:X79"/>
  <sheetViews>
    <sheetView workbookViewId="0"/>
  </sheetViews>
  <sheetFormatPr baseColWidth="10" defaultColWidth="12.6640625" defaultRowHeight="13" outlineLevelRow="1" outlineLevelCol="1"/>
  <cols>
    <col min="1" max="1" width="3.83203125" customWidth="1"/>
    <col min="2" max="2" width="12.6640625" style="317" collapsed="1"/>
    <col min="3" max="4" width="12.6640625" hidden="1" outlineLevel="1"/>
    <col min="6" max="6" width="12.6640625" collapsed="1"/>
    <col min="7" max="8" width="12.6640625" hidden="1" outlineLevel="1"/>
    <col min="9" max="9" width="12.6640625" collapsed="1"/>
    <col min="10" max="17" width="12.6640625" hidden="1" outlineLevel="1"/>
    <col min="18" max="18" width="12.6640625" collapsed="1"/>
    <col min="19" max="20" width="12.6640625" hidden="1" outlineLevel="1"/>
  </cols>
  <sheetData>
    <row r="2" spans="2:24" ht="23">
      <c r="B2" s="316"/>
      <c r="C2" s="91"/>
      <c r="D2" s="91"/>
      <c r="E2" s="91" t="s">
        <v>484</v>
      </c>
      <c r="F2" s="91" t="s">
        <v>493</v>
      </c>
      <c r="G2" s="91"/>
      <c r="H2" s="91"/>
      <c r="I2" s="91" t="s">
        <v>489</v>
      </c>
      <c r="J2" s="91"/>
      <c r="K2" s="91"/>
      <c r="L2" s="91"/>
      <c r="M2" s="91"/>
      <c r="N2" s="91"/>
      <c r="O2" s="91"/>
      <c r="P2" s="91"/>
      <c r="Q2" s="91"/>
      <c r="R2" s="91" t="s">
        <v>495</v>
      </c>
      <c r="S2" s="91"/>
      <c r="T2" s="91"/>
      <c r="U2" s="91"/>
      <c r="W2" s="91"/>
      <c r="X2" s="1" t="s">
        <v>542</v>
      </c>
    </row>
    <row r="3" spans="2:24" ht="23">
      <c r="B3" s="316"/>
      <c r="C3" s="91"/>
      <c r="D3" s="91"/>
      <c r="E3" s="91" t="s">
        <v>461</v>
      </c>
      <c r="F3" s="91" t="s">
        <v>475</v>
      </c>
      <c r="G3" s="91"/>
      <c r="H3" s="91"/>
      <c r="I3" s="91" t="s">
        <v>467</v>
      </c>
      <c r="J3" s="91"/>
      <c r="K3" s="91"/>
      <c r="L3" s="91"/>
      <c r="M3" s="91"/>
      <c r="N3" s="91"/>
      <c r="O3" s="91"/>
      <c r="P3" s="91"/>
      <c r="Q3" s="91"/>
      <c r="R3" s="91" t="s">
        <v>480</v>
      </c>
      <c r="S3" s="91"/>
      <c r="T3" s="91"/>
      <c r="U3" s="91"/>
      <c r="V3" s="91"/>
      <c r="W3" s="91"/>
      <c r="X3" s="91"/>
    </row>
    <row r="4" spans="2:24" ht="23">
      <c r="B4" s="316"/>
      <c r="C4" s="92" t="s">
        <v>653</v>
      </c>
      <c r="D4" s="92" t="s">
        <v>94</v>
      </c>
      <c r="E4" s="92" t="s">
        <v>377</v>
      </c>
      <c r="F4" s="92" t="s">
        <v>492</v>
      </c>
      <c r="G4" s="92" t="s">
        <v>51</v>
      </c>
      <c r="H4" s="92" t="s">
        <v>103</v>
      </c>
      <c r="I4" s="92" t="s">
        <v>100</v>
      </c>
      <c r="J4" s="92" t="s">
        <v>60</v>
      </c>
      <c r="K4" s="92" t="s">
        <v>63</v>
      </c>
      <c r="L4" s="92" t="s">
        <v>57</v>
      </c>
      <c r="M4" s="92" t="s">
        <v>417</v>
      </c>
      <c r="N4" s="92" t="s">
        <v>429</v>
      </c>
      <c r="O4" s="92" t="s">
        <v>448</v>
      </c>
      <c r="P4" s="92" t="s">
        <v>85</v>
      </c>
      <c r="Q4" s="92" t="s">
        <v>269</v>
      </c>
      <c r="R4" s="92" t="s">
        <v>68</v>
      </c>
      <c r="S4" s="92" t="s">
        <v>77</v>
      </c>
      <c r="T4" s="92" t="s">
        <v>97</v>
      </c>
      <c r="U4" s="1"/>
      <c r="W4" s="1"/>
      <c r="X4" s="1"/>
    </row>
    <row r="5" spans="2:24" ht="23" outlineLevel="1">
      <c r="B5" s="319" t="s">
        <v>86</v>
      </c>
      <c r="C5" s="93" t="s">
        <v>86</v>
      </c>
      <c r="D5" s="93" t="s">
        <v>654</v>
      </c>
      <c r="E5" s="93" t="s">
        <v>655</v>
      </c>
      <c r="F5" s="93" t="s">
        <v>656</v>
      </c>
      <c r="G5" s="93" t="s">
        <v>657</v>
      </c>
      <c r="H5" s="93" t="s">
        <v>658</v>
      </c>
      <c r="I5" s="93"/>
      <c r="J5" s="93" t="s">
        <v>659</v>
      </c>
      <c r="K5" s="93" t="s">
        <v>660</v>
      </c>
      <c r="L5" s="93" t="s">
        <v>661</v>
      </c>
      <c r="M5" s="93" t="s">
        <v>662</v>
      </c>
      <c r="N5" s="93" t="s">
        <v>663</v>
      </c>
      <c r="O5" s="93" t="s">
        <v>664</v>
      </c>
      <c r="P5" s="93" t="s">
        <v>665</v>
      </c>
      <c r="Q5" s="93" t="s">
        <v>666</v>
      </c>
      <c r="R5" s="93" t="s">
        <v>667</v>
      </c>
      <c r="S5" s="93" t="s">
        <v>668</v>
      </c>
      <c r="T5" s="93" t="s">
        <v>669</v>
      </c>
      <c r="U5" s="1"/>
      <c r="V5" s="1"/>
      <c r="W5" s="1"/>
      <c r="X5" s="1"/>
    </row>
    <row r="6" spans="2:24" ht="23" outlineLevel="1">
      <c r="B6" s="319" t="s">
        <v>670</v>
      </c>
      <c r="C6" s="93" t="s">
        <v>670</v>
      </c>
      <c r="D6" s="93"/>
      <c r="E6" s="93" t="s">
        <v>671</v>
      </c>
      <c r="F6" s="93" t="s">
        <v>672</v>
      </c>
      <c r="G6" s="93"/>
      <c r="H6" s="93" t="s">
        <v>673</v>
      </c>
      <c r="I6" s="93"/>
      <c r="J6" s="93" t="s">
        <v>674</v>
      </c>
      <c r="K6" s="93" t="s">
        <v>675</v>
      </c>
      <c r="L6" s="93"/>
      <c r="M6" s="93"/>
      <c r="N6" s="93"/>
      <c r="O6" s="93"/>
      <c r="P6" s="93"/>
      <c r="Q6" s="93" t="s">
        <v>676</v>
      </c>
      <c r="R6" s="93" t="s">
        <v>677</v>
      </c>
      <c r="S6" s="93" t="s">
        <v>678</v>
      </c>
      <c r="T6" s="93" t="s">
        <v>679</v>
      </c>
      <c r="U6" s="1"/>
      <c r="V6" s="1"/>
      <c r="W6" s="1"/>
      <c r="X6" s="1"/>
    </row>
    <row r="7" spans="2:24" ht="23" outlineLevel="1">
      <c r="B7" s="319" t="s">
        <v>509</v>
      </c>
      <c r="C7" s="93" t="s">
        <v>509</v>
      </c>
      <c r="D7" s="93" t="s">
        <v>680</v>
      </c>
      <c r="E7" s="93" t="s">
        <v>681</v>
      </c>
      <c r="F7" s="93" t="s">
        <v>682</v>
      </c>
      <c r="G7" s="93"/>
      <c r="H7" s="93" t="s">
        <v>683</v>
      </c>
      <c r="I7" s="93"/>
      <c r="J7" s="93" t="s">
        <v>684</v>
      </c>
      <c r="K7" s="93" t="s">
        <v>685</v>
      </c>
      <c r="L7" s="93" t="s">
        <v>686</v>
      </c>
      <c r="M7" s="93"/>
      <c r="N7" s="93" t="s">
        <v>687</v>
      </c>
      <c r="O7" s="93"/>
      <c r="P7" s="93" t="s">
        <v>688</v>
      </c>
      <c r="Q7" s="93" t="s">
        <v>689</v>
      </c>
      <c r="R7" s="93" t="s">
        <v>690</v>
      </c>
      <c r="S7" s="93" t="s">
        <v>691</v>
      </c>
      <c r="T7" s="93" t="s">
        <v>692</v>
      </c>
      <c r="U7" s="1"/>
      <c r="V7" s="1"/>
      <c r="W7" s="1"/>
      <c r="X7" s="1"/>
    </row>
    <row r="8" spans="2:24" ht="23" outlineLevel="1">
      <c r="B8" s="319" t="s">
        <v>693</v>
      </c>
      <c r="C8" s="93"/>
      <c r="D8" s="93"/>
      <c r="E8" s="93"/>
      <c r="F8" s="93"/>
      <c r="G8" s="93"/>
      <c r="H8" s="93" t="s">
        <v>694</v>
      </c>
      <c r="I8" s="93"/>
      <c r="J8" s="93"/>
      <c r="K8" s="93"/>
      <c r="L8" s="93"/>
      <c r="M8" s="93"/>
      <c r="N8" s="93"/>
      <c r="O8" s="93"/>
      <c r="P8" s="93"/>
      <c r="Q8" s="93"/>
      <c r="R8" s="93" t="s">
        <v>695</v>
      </c>
      <c r="S8" s="93"/>
      <c r="T8" s="93"/>
      <c r="U8" s="1"/>
      <c r="V8" s="1"/>
      <c r="W8" s="1"/>
      <c r="X8" s="1"/>
    </row>
    <row r="9" spans="2:24" ht="23" outlineLevel="1">
      <c r="B9" s="319" t="s">
        <v>143</v>
      </c>
      <c r="C9" s="93" t="s">
        <v>143</v>
      </c>
      <c r="D9" s="93" t="s">
        <v>696</v>
      </c>
      <c r="E9" s="93" t="s">
        <v>697</v>
      </c>
      <c r="F9" s="93" t="s">
        <v>698</v>
      </c>
      <c r="G9" s="93" t="s">
        <v>699</v>
      </c>
      <c r="H9" s="93" t="s">
        <v>700</v>
      </c>
      <c r="I9" s="93"/>
      <c r="J9" s="93" t="s">
        <v>701</v>
      </c>
      <c r="K9" s="93" t="s">
        <v>702</v>
      </c>
      <c r="L9" s="93" t="s">
        <v>703</v>
      </c>
      <c r="M9" s="93" t="s">
        <v>704</v>
      </c>
      <c r="N9" s="93" t="s">
        <v>705</v>
      </c>
      <c r="O9" s="93" t="s">
        <v>706</v>
      </c>
      <c r="P9" s="93" t="s">
        <v>707</v>
      </c>
      <c r="Q9" s="93" t="s">
        <v>708</v>
      </c>
      <c r="R9" s="93" t="s">
        <v>709</v>
      </c>
      <c r="S9" s="93" t="s">
        <v>710</v>
      </c>
      <c r="T9" s="93" t="s">
        <v>711</v>
      </c>
      <c r="U9" s="1"/>
      <c r="V9" s="1"/>
      <c r="W9" s="1"/>
      <c r="X9" s="1"/>
    </row>
    <row r="10" spans="2:24" ht="23" outlineLevel="1">
      <c r="B10" s="319" t="s">
        <v>712</v>
      </c>
      <c r="C10" s="93" t="s">
        <v>712</v>
      </c>
      <c r="D10" s="93"/>
      <c r="E10" s="93" t="s">
        <v>713</v>
      </c>
      <c r="F10" s="93"/>
      <c r="G10" s="93"/>
      <c r="H10" s="93" t="s">
        <v>714</v>
      </c>
      <c r="I10" s="93"/>
      <c r="J10" s="93" t="s">
        <v>715</v>
      </c>
      <c r="K10" s="93" t="s">
        <v>716</v>
      </c>
      <c r="L10" s="93"/>
      <c r="M10" s="93"/>
      <c r="N10" s="93"/>
      <c r="O10" s="93"/>
      <c r="P10" s="93"/>
      <c r="Q10" s="93" t="s">
        <v>717</v>
      </c>
      <c r="R10" s="93"/>
      <c r="S10" s="93" t="s">
        <v>718</v>
      </c>
      <c r="T10" s="93"/>
      <c r="U10" s="1"/>
      <c r="V10" s="1"/>
      <c r="W10" s="1"/>
      <c r="X10" s="1"/>
    </row>
    <row r="11" spans="2:24" ht="23" outlineLevel="1">
      <c r="B11" s="319" t="s">
        <v>52</v>
      </c>
      <c r="C11" s="93" t="s">
        <v>52</v>
      </c>
      <c r="D11" s="93" t="s">
        <v>719</v>
      </c>
      <c r="E11" s="93" t="s">
        <v>720</v>
      </c>
      <c r="F11" s="93" t="s">
        <v>721</v>
      </c>
      <c r="G11" s="93" t="s">
        <v>722</v>
      </c>
      <c r="H11" s="93" t="s">
        <v>723</v>
      </c>
      <c r="I11" s="93"/>
      <c r="J11" s="93" t="s">
        <v>724</v>
      </c>
      <c r="K11" s="93" t="s">
        <v>725</v>
      </c>
      <c r="L11" s="93" t="s">
        <v>726</v>
      </c>
      <c r="M11" s="93"/>
      <c r="N11" s="93"/>
      <c r="O11" s="93"/>
      <c r="P11" s="93" t="s">
        <v>727</v>
      </c>
      <c r="Q11" s="93" t="s">
        <v>728</v>
      </c>
      <c r="R11" s="93" t="s">
        <v>729</v>
      </c>
      <c r="S11" s="93" t="s">
        <v>730</v>
      </c>
      <c r="T11" s="93" t="s">
        <v>731</v>
      </c>
      <c r="U11" s="1"/>
      <c r="V11" s="1"/>
      <c r="W11" s="1"/>
      <c r="X11" s="1"/>
    </row>
    <row r="12" spans="2:24" ht="23" outlineLevel="1">
      <c r="B12" s="319" t="s">
        <v>150</v>
      </c>
      <c r="C12" s="93" t="s">
        <v>150</v>
      </c>
      <c r="D12" s="93"/>
      <c r="E12" s="93" t="s">
        <v>732</v>
      </c>
      <c r="F12" s="93" t="s">
        <v>733</v>
      </c>
      <c r="G12" s="93" t="s">
        <v>734</v>
      </c>
      <c r="H12" s="93" t="s">
        <v>735</v>
      </c>
      <c r="I12" s="93"/>
      <c r="J12" s="93" t="s">
        <v>736</v>
      </c>
      <c r="K12" s="93" t="s">
        <v>737</v>
      </c>
      <c r="L12" s="93" t="s">
        <v>738</v>
      </c>
      <c r="M12" s="93"/>
      <c r="N12" s="93"/>
      <c r="O12" s="93"/>
      <c r="P12" s="93"/>
      <c r="Q12" s="93"/>
      <c r="R12" s="93" t="s">
        <v>739</v>
      </c>
      <c r="S12" s="93" t="s">
        <v>740</v>
      </c>
      <c r="T12" s="93" t="s">
        <v>741</v>
      </c>
      <c r="U12" s="1"/>
      <c r="V12" s="1"/>
      <c r="W12" s="1"/>
      <c r="X12" s="1"/>
    </row>
    <row r="13" spans="2:24" ht="23" outlineLevel="1">
      <c r="B13" s="319" t="s">
        <v>153</v>
      </c>
      <c r="C13" s="93" t="s">
        <v>153</v>
      </c>
      <c r="D13" s="93" t="s">
        <v>742</v>
      </c>
      <c r="E13" s="93" t="s">
        <v>743</v>
      </c>
      <c r="F13" s="93" t="s">
        <v>744</v>
      </c>
      <c r="G13" s="93" t="s">
        <v>745</v>
      </c>
      <c r="H13" s="93" t="s">
        <v>746</v>
      </c>
      <c r="I13" s="93"/>
      <c r="J13" s="93" t="s">
        <v>747</v>
      </c>
      <c r="K13" s="93" t="s">
        <v>748</v>
      </c>
      <c r="L13" s="93" t="s">
        <v>749</v>
      </c>
      <c r="M13" s="93"/>
      <c r="N13" s="93"/>
      <c r="O13" s="93"/>
      <c r="P13" s="93" t="s">
        <v>750</v>
      </c>
      <c r="Q13" s="93" t="s">
        <v>751</v>
      </c>
      <c r="R13" s="93" t="s">
        <v>752</v>
      </c>
      <c r="S13" s="93" t="s">
        <v>753</v>
      </c>
      <c r="T13" s="93" t="s">
        <v>754</v>
      </c>
      <c r="U13" s="1"/>
      <c r="V13" s="1"/>
      <c r="W13" s="1"/>
      <c r="X13" s="1"/>
    </row>
    <row r="14" spans="2:24" ht="23" outlineLevel="1">
      <c r="B14" s="319" t="s">
        <v>157</v>
      </c>
      <c r="C14" s="93" t="s">
        <v>157</v>
      </c>
      <c r="D14" s="93" t="s">
        <v>755</v>
      </c>
      <c r="E14" s="93" t="s">
        <v>756</v>
      </c>
      <c r="F14" s="93" t="s">
        <v>757</v>
      </c>
      <c r="G14" s="93" t="s">
        <v>758</v>
      </c>
      <c r="H14" s="93" t="s">
        <v>759</v>
      </c>
      <c r="I14" s="93"/>
      <c r="J14" s="93" t="s">
        <v>760</v>
      </c>
      <c r="K14" s="93" t="s">
        <v>761</v>
      </c>
      <c r="L14" s="93" t="s">
        <v>762</v>
      </c>
      <c r="M14" s="93"/>
      <c r="N14" s="93"/>
      <c r="O14" s="93"/>
      <c r="P14" s="93" t="s">
        <v>763</v>
      </c>
      <c r="Q14" s="93" t="s">
        <v>764</v>
      </c>
      <c r="R14" s="93" t="s">
        <v>765</v>
      </c>
      <c r="S14" s="93" t="s">
        <v>766</v>
      </c>
      <c r="T14" s="93" t="s">
        <v>767</v>
      </c>
      <c r="U14" s="1"/>
      <c r="V14" s="1"/>
      <c r="W14" s="1"/>
      <c r="X14" s="1"/>
    </row>
    <row r="15" spans="2:24" ht="23" outlineLevel="1">
      <c r="B15" s="319" t="s">
        <v>307</v>
      </c>
      <c r="C15" s="93" t="s">
        <v>307</v>
      </c>
      <c r="D15" s="93"/>
      <c r="E15" s="93" t="s">
        <v>768</v>
      </c>
      <c r="F15" s="93" t="s">
        <v>769</v>
      </c>
      <c r="G15" s="93"/>
      <c r="H15" s="93" t="s">
        <v>770</v>
      </c>
      <c r="I15" s="93"/>
      <c r="J15" s="93" t="s">
        <v>771</v>
      </c>
      <c r="K15" s="93" t="s">
        <v>772</v>
      </c>
      <c r="L15" s="93" t="s">
        <v>773</v>
      </c>
      <c r="M15" s="93"/>
      <c r="N15" s="93"/>
      <c r="O15" s="93"/>
      <c r="P15" s="93"/>
      <c r="Q15" s="93"/>
      <c r="R15" s="93" t="s">
        <v>774</v>
      </c>
      <c r="S15" s="93" t="s">
        <v>775</v>
      </c>
      <c r="T15" s="93" t="s">
        <v>776</v>
      </c>
      <c r="U15" s="1"/>
      <c r="V15" s="1"/>
      <c r="W15" s="1"/>
      <c r="X15" s="1"/>
    </row>
    <row r="16" spans="2:24" ht="23" outlineLevel="1">
      <c r="B16" s="319" t="s">
        <v>512</v>
      </c>
      <c r="C16" s="93" t="s">
        <v>512</v>
      </c>
      <c r="D16" s="93" t="s">
        <v>777</v>
      </c>
      <c r="E16" s="93" t="s">
        <v>778</v>
      </c>
      <c r="F16" s="93" t="s">
        <v>779</v>
      </c>
      <c r="G16" s="93"/>
      <c r="H16" s="93" t="s">
        <v>780</v>
      </c>
      <c r="I16" s="93"/>
      <c r="J16" s="93" t="s">
        <v>781</v>
      </c>
      <c r="K16" s="93" t="s">
        <v>782</v>
      </c>
      <c r="L16" s="93" t="s">
        <v>783</v>
      </c>
      <c r="M16" s="93"/>
      <c r="N16" s="93"/>
      <c r="O16" s="93"/>
      <c r="P16" s="93" t="s">
        <v>784</v>
      </c>
      <c r="Q16" s="93"/>
      <c r="R16" s="93" t="s">
        <v>785</v>
      </c>
      <c r="S16" s="93" t="s">
        <v>786</v>
      </c>
      <c r="T16" s="93" t="s">
        <v>787</v>
      </c>
      <c r="U16" s="1"/>
      <c r="V16" s="1"/>
      <c r="W16" s="1"/>
      <c r="X16" s="1"/>
    </row>
    <row r="17" spans="2:22" ht="23" outlineLevel="1">
      <c r="B17" s="319" t="s">
        <v>513</v>
      </c>
      <c r="C17" s="93" t="s">
        <v>513</v>
      </c>
      <c r="D17" s="93" t="s">
        <v>788</v>
      </c>
      <c r="E17" s="93" t="s">
        <v>789</v>
      </c>
      <c r="F17" s="93" t="s">
        <v>790</v>
      </c>
      <c r="G17" s="93" t="s">
        <v>791</v>
      </c>
      <c r="H17" s="93" t="s">
        <v>792</v>
      </c>
      <c r="I17" s="93"/>
      <c r="J17" s="93" t="s">
        <v>793</v>
      </c>
      <c r="K17" s="93" t="s">
        <v>794</v>
      </c>
      <c r="L17" s="93" t="s">
        <v>795</v>
      </c>
      <c r="M17" s="93" t="s">
        <v>796</v>
      </c>
      <c r="N17" s="93" t="s">
        <v>797</v>
      </c>
      <c r="O17" s="93" t="s">
        <v>798</v>
      </c>
      <c r="P17" s="93" t="s">
        <v>799</v>
      </c>
      <c r="Q17" s="93" t="s">
        <v>800</v>
      </c>
      <c r="R17" s="93" t="s">
        <v>801</v>
      </c>
      <c r="S17" s="93" t="s">
        <v>802</v>
      </c>
      <c r="T17" s="93" t="s">
        <v>803</v>
      </c>
      <c r="U17" s="1"/>
      <c r="V17" s="1"/>
    </row>
    <row r="18" spans="2:22" ht="23" outlineLevel="1">
      <c r="B18" s="319" t="s">
        <v>514</v>
      </c>
      <c r="C18" s="93"/>
      <c r="D18" s="93"/>
      <c r="E18" s="93"/>
      <c r="F18" s="93" t="s">
        <v>804</v>
      </c>
      <c r="G18" s="93"/>
      <c r="H18" s="93"/>
      <c r="I18" s="93"/>
      <c r="J18" s="93" t="s">
        <v>805</v>
      </c>
      <c r="K18" s="93"/>
      <c r="L18" s="93" t="s">
        <v>806</v>
      </c>
      <c r="M18" s="93" t="s">
        <v>807</v>
      </c>
      <c r="N18" s="93" t="s">
        <v>808</v>
      </c>
      <c r="O18" s="93"/>
      <c r="P18" s="93"/>
      <c r="Q18" s="93" t="s">
        <v>809</v>
      </c>
      <c r="R18" s="93"/>
      <c r="S18" s="93" t="s">
        <v>810</v>
      </c>
      <c r="T18" s="93"/>
      <c r="U18" s="1"/>
      <c r="V18" s="1"/>
    </row>
    <row r="19" spans="2:22" ht="23">
      <c r="B19" s="319" t="s">
        <v>388</v>
      </c>
      <c r="C19" s="93" t="s">
        <v>388</v>
      </c>
      <c r="D19" s="93" t="s">
        <v>811</v>
      </c>
      <c r="E19" s="93" t="s">
        <v>546</v>
      </c>
      <c r="F19" s="93" t="s">
        <v>547</v>
      </c>
      <c r="G19" s="93" t="s">
        <v>812</v>
      </c>
      <c r="H19" s="93" t="s">
        <v>813</v>
      </c>
      <c r="I19" s="93"/>
      <c r="J19" s="93" t="s">
        <v>814</v>
      </c>
      <c r="K19" s="93" t="s">
        <v>815</v>
      </c>
      <c r="L19" s="93" t="s">
        <v>816</v>
      </c>
      <c r="M19" s="93" t="s">
        <v>817</v>
      </c>
      <c r="N19" s="93" t="s">
        <v>818</v>
      </c>
      <c r="O19" s="93" t="s">
        <v>819</v>
      </c>
      <c r="P19" s="93" t="s">
        <v>820</v>
      </c>
      <c r="Q19" s="93" t="s">
        <v>821</v>
      </c>
      <c r="R19" s="93" t="s">
        <v>548</v>
      </c>
      <c r="S19" s="93" t="s">
        <v>822</v>
      </c>
      <c r="T19" s="93" t="s">
        <v>823</v>
      </c>
      <c r="U19" s="1"/>
      <c r="V19" s="1" t="s">
        <v>388</v>
      </c>
    </row>
    <row r="20" spans="2:22" ht="23">
      <c r="B20" s="319" t="s">
        <v>549</v>
      </c>
      <c r="C20" s="93" t="s">
        <v>549</v>
      </c>
      <c r="D20" s="93"/>
      <c r="E20" s="93" t="s">
        <v>550</v>
      </c>
      <c r="F20" s="93" t="s">
        <v>551</v>
      </c>
      <c r="G20" s="93"/>
      <c r="H20" s="93" t="s">
        <v>824</v>
      </c>
      <c r="I20" s="93"/>
      <c r="J20" s="93" t="s">
        <v>825</v>
      </c>
      <c r="K20" s="93" t="s">
        <v>826</v>
      </c>
      <c r="L20" s="93"/>
      <c r="M20" s="93"/>
      <c r="N20" s="93"/>
      <c r="O20" s="93"/>
      <c r="P20" s="93" t="s">
        <v>827</v>
      </c>
      <c r="Q20" s="93" t="s">
        <v>828</v>
      </c>
      <c r="R20" s="93" t="s">
        <v>552</v>
      </c>
      <c r="S20" s="93" t="s">
        <v>829</v>
      </c>
      <c r="T20" s="93" t="s">
        <v>830</v>
      </c>
      <c r="U20" s="1"/>
      <c r="V20" s="1" t="s">
        <v>516</v>
      </c>
    </row>
    <row r="21" spans="2:22" ht="23">
      <c r="B21" s="319" t="s">
        <v>515</v>
      </c>
      <c r="C21" s="93" t="s">
        <v>515</v>
      </c>
      <c r="D21" s="93" t="s">
        <v>831</v>
      </c>
      <c r="E21" s="93" t="s">
        <v>553</v>
      </c>
      <c r="F21" s="93" t="s">
        <v>554</v>
      </c>
      <c r="G21" s="93"/>
      <c r="H21" s="93" t="s">
        <v>832</v>
      </c>
      <c r="I21" s="93"/>
      <c r="J21" s="93" t="s">
        <v>833</v>
      </c>
      <c r="K21" s="93" t="s">
        <v>834</v>
      </c>
      <c r="L21" s="93" t="s">
        <v>835</v>
      </c>
      <c r="M21" s="93" t="s">
        <v>836</v>
      </c>
      <c r="N21" s="93" t="s">
        <v>837</v>
      </c>
      <c r="O21" s="93" t="s">
        <v>838</v>
      </c>
      <c r="P21" s="93" t="s">
        <v>839</v>
      </c>
      <c r="Q21" s="93"/>
      <c r="R21" s="93" t="s">
        <v>555</v>
      </c>
      <c r="S21" s="93" t="s">
        <v>840</v>
      </c>
      <c r="T21" s="93" t="s">
        <v>841</v>
      </c>
      <c r="U21" s="1"/>
      <c r="V21" s="1" t="s">
        <v>515</v>
      </c>
    </row>
    <row r="22" spans="2:22" ht="23">
      <c r="B22" s="319" t="s">
        <v>556</v>
      </c>
      <c r="C22" s="93"/>
      <c r="D22" s="93"/>
      <c r="E22" s="93"/>
      <c r="F22" s="93"/>
      <c r="G22" s="93"/>
      <c r="H22" s="93" t="s">
        <v>842</v>
      </c>
      <c r="I22" s="93"/>
      <c r="J22" s="93"/>
      <c r="K22" s="93" t="s">
        <v>843</v>
      </c>
      <c r="L22" s="93"/>
      <c r="M22" s="93"/>
      <c r="N22" s="93"/>
      <c r="O22" s="93"/>
      <c r="P22" s="93"/>
      <c r="Q22" s="93"/>
      <c r="R22" s="93"/>
      <c r="S22" s="93"/>
      <c r="T22" s="93"/>
      <c r="U22" s="1"/>
      <c r="V22" s="1" t="s">
        <v>557</v>
      </c>
    </row>
    <row r="23" spans="2:22" ht="23">
      <c r="B23" s="319" t="s">
        <v>558</v>
      </c>
      <c r="C23" s="93" t="s">
        <v>558</v>
      </c>
      <c r="D23" s="93" t="s">
        <v>844</v>
      </c>
      <c r="E23" s="95" t="s">
        <v>559</v>
      </c>
      <c r="F23" s="95" t="s">
        <v>560</v>
      </c>
      <c r="G23" s="93" t="s">
        <v>845</v>
      </c>
      <c r="H23" s="93" t="s">
        <v>846</v>
      </c>
      <c r="I23" s="93"/>
      <c r="J23" s="93" t="s">
        <v>847</v>
      </c>
      <c r="K23" s="93"/>
      <c r="L23" s="93" t="s">
        <v>848</v>
      </c>
      <c r="M23" s="93"/>
      <c r="N23" s="93"/>
      <c r="O23" s="93"/>
      <c r="P23" s="93" t="s">
        <v>849</v>
      </c>
      <c r="Q23" s="93" t="s">
        <v>850</v>
      </c>
      <c r="R23" s="95" t="s">
        <v>561</v>
      </c>
      <c r="S23" s="93" t="s">
        <v>851</v>
      </c>
      <c r="T23" s="93" t="s">
        <v>852</v>
      </c>
      <c r="U23" s="1"/>
      <c r="V23" s="1" t="s">
        <v>558</v>
      </c>
    </row>
    <row r="24" spans="2:22" ht="23">
      <c r="B24" s="319" t="s">
        <v>372</v>
      </c>
      <c r="C24" s="93" t="s">
        <v>372</v>
      </c>
      <c r="D24" s="93" t="s">
        <v>853</v>
      </c>
      <c r="E24" s="97" t="s">
        <v>562</v>
      </c>
      <c r="F24" s="97" t="s">
        <v>563</v>
      </c>
      <c r="G24" s="93" t="s">
        <v>854</v>
      </c>
      <c r="H24" s="93" t="s">
        <v>855</v>
      </c>
      <c r="I24" s="93"/>
      <c r="J24" s="93" t="s">
        <v>856</v>
      </c>
      <c r="K24" s="93" t="s">
        <v>857</v>
      </c>
      <c r="L24" s="93" t="s">
        <v>858</v>
      </c>
      <c r="M24" s="93"/>
      <c r="N24" s="93"/>
      <c r="O24" s="93"/>
      <c r="P24" s="93" t="s">
        <v>859</v>
      </c>
      <c r="Q24" s="93" t="s">
        <v>860</v>
      </c>
      <c r="R24" s="97" t="s">
        <v>564</v>
      </c>
      <c r="S24" s="93" t="s">
        <v>861</v>
      </c>
      <c r="T24" s="93" t="s">
        <v>862</v>
      </c>
      <c r="U24" s="1"/>
      <c r="V24" s="1" t="s">
        <v>372</v>
      </c>
    </row>
    <row r="25" spans="2:22" ht="23">
      <c r="B25" s="319" t="s">
        <v>61</v>
      </c>
      <c r="C25" s="93" t="s">
        <v>61</v>
      </c>
      <c r="D25" s="93" t="s">
        <v>863</v>
      </c>
      <c r="E25" s="97" t="s">
        <v>459</v>
      </c>
      <c r="F25" s="97" t="s">
        <v>473</v>
      </c>
      <c r="G25" s="93" t="s">
        <v>864</v>
      </c>
      <c r="H25" s="93" t="s">
        <v>865</v>
      </c>
      <c r="I25" s="93" t="s">
        <v>463</v>
      </c>
      <c r="J25" s="93" t="s">
        <v>866</v>
      </c>
      <c r="K25" s="93" t="s">
        <v>867</v>
      </c>
      <c r="L25" s="93" t="s">
        <v>868</v>
      </c>
      <c r="M25" s="93" t="s">
        <v>869</v>
      </c>
      <c r="N25" s="93" t="s">
        <v>870</v>
      </c>
      <c r="O25" s="93"/>
      <c r="P25" s="93" t="s">
        <v>871</v>
      </c>
      <c r="Q25" s="93" t="s">
        <v>872</v>
      </c>
      <c r="R25" s="97" t="s">
        <v>478</v>
      </c>
      <c r="S25" s="93" t="s">
        <v>873</v>
      </c>
      <c r="T25" s="93" t="s">
        <v>874</v>
      </c>
      <c r="U25" s="1"/>
      <c r="V25" s="1" t="s">
        <v>61</v>
      </c>
    </row>
    <row r="26" spans="2:22" ht="23">
      <c r="B26" s="319" t="s">
        <v>565</v>
      </c>
      <c r="C26" s="93" t="s">
        <v>565</v>
      </c>
      <c r="D26" s="93"/>
      <c r="E26" s="97" t="s">
        <v>566</v>
      </c>
      <c r="F26" s="97" t="s">
        <v>567</v>
      </c>
      <c r="G26" s="93"/>
      <c r="H26" s="93" t="s">
        <v>875</v>
      </c>
      <c r="I26" s="93"/>
      <c r="J26" s="93" t="s">
        <v>876</v>
      </c>
      <c r="K26" s="93" t="s">
        <v>877</v>
      </c>
      <c r="L26" s="93"/>
      <c r="M26" s="93"/>
      <c r="N26" s="93"/>
      <c r="O26" s="93"/>
      <c r="P26" s="93"/>
      <c r="Q26" s="93"/>
      <c r="R26" s="97" t="s">
        <v>568</v>
      </c>
      <c r="S26" s="93" t="s">
        <v>878</v>
      </c>
      <c r="T26" s="93" t="s">
        <v>879</v>
      </c>
      <c r="U26" s="1"/>
      <c r="V26" s="1" t="s">
        <v>524</v>
      </c>
    </row>
    <row r="27" spans="2:22" ht="23">
      <c r="B27" s="319" t="s">
        <v>179</v>
      </c>
      <c r="C27" s="93" t="s">
        <v>179</v>
      </c>
      <c r="D27" s="93"/>
      <c r="E27" s="97" t="s">
        <v>569</v>
      </c>
      <c r="F27" s="97" t="s">
        <v>570</v>
      </c>
      <c r="G27" s="93" t="s">
        <v>880</v>
      </c>
      <c r="H27" s="93" t="s">
        <v>881</v>
      </c>
      <c r="I27" s="97" t="s">
        <v>571</v>
      </c>
      <c r="J27" s="93" t="s">
        <v>882</v>
      </c>
      <c r="K27" s="93" t="s">
        <v>883</v>
      </c>
      <c r="L27" s="93"/>
      <c r="M27" s="93" t="s">
        <v>884</v>
      </c>
      <c r="N27" s="93" t="s">
        <v>885</v>
      </c>
      <c r="O27" s="93" t="s">
        <v>886</v>
      </c>
      <c r="P27" s="93"/>
      <c r="Q27" s="93"/>
      <c r="R27" s="97" t="s">
        <v>572</v>
      </c>
      <c r="S27" s="93" t="s">
        <v>887</v>
      </c>
      <c r="T27" s="93"/>
      <c r="U27" s="1"/>
      <c r="V27" s="1" t="s">
        <v>179</v>
      </c>
    </row>
    <row r="28" spans="2:22" ht="23">
      <c r="B28" s="319" t="s">
        <v>573</v>
      </c>
      <c r="C28" s="93" t="s">
        <v>573</v>
      </c>
      <c r="D28" s="93"/>
      <c r="E28" s="97" t="s">
        <v>574</v>
      </c>
      <c r="F28" s="97" t="s">
        <v>575</v>
      </c>
      <c r="G28" s="93"/>
      <c r="H28" s="93" t="s">
        <v>888</v>
      </c>
      <c r="I28" s="93"/>
      <c r="J28" s="93" t="s">
        <v>889</v>
      </c>
      <c r="K28" s="93"/>
      <c r="L28" s="93"/>
      <c r="M28" s="93"/>
      <c r="N28" s="93"/>
      <c r="O28" s="93"/>
      <c r="P28" s="93" t="s">
        <v>890</v>
      </c>
      <c r="Q28" s="93"/>
      <c r="R28" s="97" t="s">
        <v>576</v>
      </c>
      <c r="S28" s="93" t="s">
        <v>891</v>
      </c>
      <c r="T28" s="93" t="s">
        <v>892</v>
      </c>
      <c r="U28" s="1"/>
      <c r="V28" s="1" t="s">
        <v>518</v>
      </c>
    </row>
    <row r="29" spans="2:22" ht="23">
      <c r="B29" s="319" t="s">
        <v>378</v>
      </c>
      <c r="C29" s="93" t="s">
        <v>378</v>
      </c>
      <c r="D29" s="93"/>
      <c r="E29" s="97" t="s">
        <v>577</v>
      </c>
      <c r="F29" s="95" t="s">
        <v>578</v>
      </c>
      <c r="G29" s="93" t="s">
        <v>893</v>
      </c>
      <c r="H29" s="93" t="s">
        <v>894</v>
      </c>
      <c r="I29" s="93"/>
      <c r="J29" s="93" t="s">
        <v>895</v>
      </c>
      <c r="K29" s="93" t="s">
        <v>896</v>
      </c>
      <c r="L29" s="93" t="s">
        <v>897</v>
      </c>
      <c r="M29" s="93"/>
      <c r="N29" s="93"/>
      <c r="O29" s="93"/>
      <c r="P29" s="93" t="s">
        <v>898</v>
      </c>
      <c r="Q29" s="93" t="s">
        <v>899</v>
      </c>
      <c r="R29" s="95" t="s">
        <v>579</v>
      </c>
      <c r="S29" s="93" t="s">
        <v>900</v>
      </c>
      <c r="T29" s="93" t="s">
        <v>901</v>
      </c>
      <c r="U29" s="1"/>
      <c r="V29" s="1" t="s">
        <v>378</v>
      </c>
    </row>
    <row r="30" spans="2:22" ht="23">
      <c r="B30" s="319" t="s">
        <v>580</v>
      </c>
      <c r="C30" s="93"/>
      <c r="D30" s="93"/>
      <c r="E30" s="93"/>
      <c r="F30" s="93"/>
      <c r="G30" s="93"/>
      <c r="H30" s="93" t="s">
        <v>902</v>
      </c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1"/>
      <c r="V30" s="1" t="s">
        <v>581</v>
      </c>
    </row>
    <row r="31" spans="2:22" ht="23">
      <c r="B31" s="319" t="s">
        <v>208</v>
      </c>
      <c r="C31" s="93"/>
      <c r="D31" s="93"/>
      <c r="E31" s="93"/>
      <c r="F31" s="95" t="s">
        <v>582</v>
      </c>
      <c r="G31" s="93"/>
      <c r="H31" s="93"/>
      <c r="I31" s="93"/>
      <c r="J31" s="93"/>
      <c r="K31" s="93" t="s">
        <v>903</v>
      </c>
      <c r="L31" s="93"/>
      <c r="M31" s="93"/>
      <c r="N31" s="93"/>
      <c r="O31" s="93"/>
      <c r="P31" s="93" t="s">
        <v>904</v>
      </c>
      <c r="Q31" s="93" t="s">
        <v>905</v>
      </c>
      <c r="R31" s="95" t="s">
        <v>583</v>
      </c>
      <c r="S31" s="93" t="s">
        <v>906</v>
      </c>
      <c r="T31" s="93"/>
      <c r="U31" s="1"/>
      <c r="V31" s="1" t="s">
        <v>208</v>
      </c>
    </row>
    <row r="32" spans="2:22" ht="23">
      <c r="B32" s="319" t="s">
        <v>230</v>
      </c>
      <c r="C32" s="93" t="s">
        <v>230</v>
      </c>
      <c r="D32" s="93"/>
      <c r="E32" s="97" t="s">
        <v>584</v>
      </c>
      <c r="F32" s="97" t="s">
        <v>585</v>
      </c>
      <c r="G32" s="93" t="s">
        <v>907</v>
      </c>
      <c r="H32" s="93" t="s">
        <v>908</v>
      </c>
      <c r="I32" s="93" t="s">
        <v>586</v>
      </c>
      <c r="J32" s="93" t="s">
        <v>909</v>
      </c>
      <c r="K32" s="93" t="s">
        <v>910</v>
      </c>
      <c r="L32" s="93" t="s">
        <v>911</v>
      </c>
      <c r="M32" s="93"/>
      <c r="N32" s="93"/>
      <c r="O32" s="93"/>
      <c r="P32" s="93"/>
      <c r="Q32" s="93"/>
      <c r="R32" s="97" t="s">
        <v>587</v>
      </c>
      <c r="S32" s="93" t="s">
        <v>912</v>
      </c>
      <c r="T32" s="93" t="s">
        <v>913</v>
      </c>
      <c r="U32" s="1"/>
      <c r="V32" s="1" t="s">
        <v>230</v>
      </c>
    </row>
    <row r="33" spans="2:22" ht="23">
      <c r="B33" s="319" t="s">
        <v>71</v>
      </c>
      <c r="C33" s="93" t="s">
        <v>71</v>
      </c>
      <c r="D33" s="93" t="s">
        <v>914</v>
      </c>
      <c r="E33" s="97" t="s">
        <v>588</v>
      </c>
      <c r="F33" s="97" t="s">
        <v>589</v>
      </c>
      <c r="G33" s="93" t="s">
        <v>915</v>
      </c>
      <c r="H33" s="93" t="s">
        <v>916</v>
      </c>
      <c r="I33" s="93" t="s">
        <v>590</v>
      </c>
      <c r="J33" s="93" t="s">
        <v>917</v>
      </c>
      <c r="K33" s="93" t="s">
        <v>918</v>
      </c>
      <c r="L33" s="93" t="s">
        <v>919</v>
      </c>
      <c r="M33" s="93"/>
      <c r="N33" s="93"/>
      <c r="O33" s="93"/>
      <c r="P33" s="93" t="s">
        <v>920</v>
      </c>
      <c r="Q33" s="93" t="s">
        <v>921</v>
      </c>
      <c r="R33" s="97" t="s">
        <v>591</v>
      </c>
      <c r="S33" s="93" t="s">
        <v>922</v>
      </c>
      <c r="T33" s="93" t="s">
        <v>923</v>
      </c>
      <c r="U33" s="1"/>
      <c r="V33" s="1" t="s">
        <v>518</v>
      </c>
    </row>
    <row r="34" spans="2:22" ht="23">
      <c r="B34" s="319" t="s">
        <v>55</v>
      </c>
      <c r="C34" s="93" t="s">
        <v>55</v>
      </c>
      <c r="D34" s="93"/>
      <c r="E34" s="97" t="s">
        <v>592</v>
      </c>
      <c r="F34" s="97" t="s">
        <v>593</v>
      </c>
      <c r="G34" s="93" t="s">
        <v>924</v>
      </c>
      <c r="H34" s="93" t="s">
        <v>925</v>
      </c>
      <c r="I34" s="93" t="s">
        <v>594</v>
      </c>
      <c r="J34" s="93"/>
      <c r="K34" s="93" t="s">
        <v>926</v>
      </c>
      <c r="L34" s="93" t="s">
        <v>927</v>
      </c>
      <c r="M34" s="93"/>
      <c r="N34" s="93"/>
      <c r="O34" s="93"/>
      <c r="P34" s="93" t="s">
        <v>928</v>
      </c>
      <c r="Q34" s="93" t="s">
        <v>929</v>
      </c>
      <c r="R34" s="97" t="s">
        <v>595</v>
      </c>
      <c r="S34" s="93"/>
      <c r="T34" s="93"/>
      <c r="U34" s="1"/>
      <c r="V34" s="1" t="s">
        <v>55</v>
      </c>
    </row>
    <row r="35" spans="2:22" ht="23">
      <c r="B35" s="319" t="s">
        <v>189</v>
      </c>
      <c r="C35" s="93" t="s">
        <v>189</v>
      </c>
      <c r="D35" s="93"/>
      <c r="E35" s="97" t="s">
        <v>596</v>
      </c>
      <c r="F35" s="97" t="s">
        <v>597</v>
      </c>
      <c r="G35" s="93" t="s">
        <v>930</v>
      </c>
      <c r="H35" s="93" t="s">
        <v>931</v>
      </c>
      <c r="I35" s="93" t="s">
        <v>598</v>
      </c>
      <c r="J35" s="93" t="s">
        <v>932</v>
      </c>
      <c r="K35" s="93" t="s">
        <v>933</v>
      </c>
      <c r="L35" s="93" t="s">
        <v>934</v>
      </c>
      <c r="M35" s="93"/>
      <c r="N35" s="93"/>
      <c r="O35" s="93"/>
      <c r="P35" s="93"/>
      <c r="Q35" s="93"/>
      <c r="R35" s="97" t="s">
        <v>599</v>
      </c>
      <c r="S35" s="93" t="s">
        <v>935</v>
      </c>
      <c r="T35" s="93" t="s">
        <v>936</v>
      </c>
      <c r="U35" s="1"/>
      <c r="V35" s="1" t="s">
        <v>189</v>
      </c>
    </row>
    <row r="36" spans="2:22" ht="23">
      <c r="B36" s="319" t="s">
        <v>520</v>
      </c>
      <c r="C36" s="93" t="s">
        <v>520</v>
      </c>
      <c r="D36" s="93" t="s">
        <v>937</v>
      </c>
      <c r="E36" s="97" t="s">
        <v>600</v>
      </c>
      <c r="F36" s="97" t="s">
        <v>601</v>
      </c>
      <c r="G36" s="93" t="s">
        <v>938</v>
      </c>
      <c r="H36" s="93" t="s">
        <v>939</v>
      </c>
      <c r="I36" s="93" t="s">
        <v>602</v>
      </c>
      <c r="J36" s="93" t="s">
        <v>940</v>
      </c>
      <c r="K36" s="93" t="s">
        <v>941</v>
      </c>
      <c r="L36" s="93" t="s">
        <v>942</v>
      </c>
      <c r="M36" s="93"/>
      <c r="N36" s="93"/>
      <c r="O36" s="93"/>
      <c r="P36" s="93" t="s">
        <v>943</v>
      </c>
      <c r="Q36" s="93" t="s">
        <v>944</v>
      </c>
      <c r="R36" s="97" t="s">
        <v>603</v>
      </c>
      <c r="S36" s="93" t="s">
        <v>945</v>
      </c>
      <c r="T36" s="93" t="s">
        <v>946</v>
      </c>
      <c r="U36" s="1"/>
      <c r="V36" s="1" t="s">
        <v>520</v>
      </c>
    </row>
    <row r="37" spans="2:22" ht="23">
      <c r="B37" s="319" t="s">
        <v>167</v>
      </c>
      <c r="C37" s="93" t="s">
        <v>167</v>
      </c>
      <c r="D37" s="93" t="s">
        <v>947</v>
      </c>
      <c r="E37" s="97" t="s">
        <v>604</v>
      </c>
      <c r="F37" s="97" t="s">
        <v>605</v>
      </c>
      <c r="G37" s="93" t="s">
        <v>948</v>
      </c>
      <c r="H37" s="93" t="s">
        <v>949</v>
      </c>
      <c r="I37" s="93" t="s">
        <v>606</v>
      </c>
      <c r="J37" s="93" t="s">
        <v>950</v>
      </c>
      <c r="K37" s="93" t="s">
        <v>951</v>
      </c>
      <c r="L37" s="93" t="s">
        <v>952</v>
      </c>
      <c r="M37" s="93" t="s">
        <v>953</v>
      </c>
      <c r="N37" s="93" t="s">
        <v>954</v>
      </c>
      <c r="O37" s="93" t="s">
        <v>955</v>
      </c>
      <c r="P37" s="93" t="s">
        <v>956</v>
      </c>
      <c r="Q37" s="93" t="s">
        <v>957</v>
      </c>
      <c r="R37" s="97" t="s">
        <v>607</v>
      </c>
      <c r="S37" s="93" t="s">
        <v>958</v>
      </c>
      <c r="T37" s="93" t="s">
        <v>959</v>
      </c>
      <c r="U37" s="1"/>
      <c r="V37" s="1" t="s">
        <v>167</v>
      </c>
    </row>
    <row r="38" spans="2:22" ht="23">
      <c r="B38" s="319" t="s">
        <v>608</v>
      </c>
      <c r="C38" s="93" t="s">
        <v>608</v>
      </c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1"/>
      <c r="V38" s="1" t="s">
        <v>522</v>
      </c>
    </row>
    <row r="39" spans="2:22" ht="23">
      <c r="B39" s="319" t="s">
        <v>521</v>
      </c>
      <c r="C39" s="93"/>
      <c r="D39" s="93"/>
      <c r="E39" s="93"/>
      <c r="F39" s="93"/>
      <c r="G39" s="93"/>
      <c r="H39" s="93" t="s">
        <v>960</v>
      </c>
      <c r="I39" s="93"/>
      <c r="J39" s="93"/>
      <c r="K39" s="93" t="s">
        <v>961</v>
      </c>
      <c r="L39" s="93"/>
      <c r="M39" s="93"/>
      <c r="N39" s="93"/>
      <c r="O39" s="93" t="s">
        <v>962</v>
      </c>
      <c r="P39" s="93"/>
      <c r="Q39" s="93"/>
      <c r="R39" s="93"/>
      <c r="S39" s="93"/>
      <c r="T39" s="93"/>
      <c r="U39" s="1"/>
      <c r="V39" s="1" t="s">
        <v>521</v>
      </c>
    </row>
    <row r="40" spans="2:22" ht="23">
      <c r="B40" s="319" t="s">
        <v>523</v>
      </c>
      <c r="C40" s="93"/>
      <c r="D40" s="93" t="s">
        <v>963</v>
      </c>
      <c r="E40" s="97" t="s">
        <v>609</v>
      </c>
      <c r="F40" s="97" t="s">
        <v>610</v>
      </c>
      <c r="G40" s="93"/>
      <c r="H40" s="93"/>
      <c r="I40" s="93"/>
      <c r="J40" s="93"/>
      <c r="K40" s="93" t="s">
        <v>964</v>
      </c>
      <c r="L40" s="93"/>
      <c r="M40" s="93" t="s">
        <v>965</v>
      </c>
      <c r="N40" s="93" t="s">
        <v>966</v>
      </c>
      <c r="O40" s="93"/>
      <c r="P40" s="93" t="s">
        <v>967</v>
      </c>
      <c r="Q40" s="93" t="s">
        <v>968</v>
      </c>
      <c r="R40" s="97" t="s">
        <v>611</v>
      </c>
      <c r="S40" s="93" t="s">
        <v>969</v>
      </c>
      <c r="T40" s="93" t="s">
        <v>970</v>
      </c>
      <c r="U40" s="1"/>
      <c r="V40" s="1" t="s">
        <v>523</v>
      </c>
    </row>
    <row r="41" spans="2:22" ht="23">
      <c r="B41" s="319" t="s">
        <v>123</v>
      </c>
      <c r="C41" s="93" t="s">
        <v>123</v>
      </c>
      <c r="D41" s="93"/>
      <c r="E41" s="97" t="s">
        <v>612</v>
      </c>
      <c r="F41" s="97" t="s">
        <v>613</v>
      </c>
      <c r="G41" s="93" t="s">
        <v>971</v>
      </c>
      <c r="H41" s="93" t="s">
        <v>972</v>
      </c>
      <c r="I41" s="93" t="s">
        <v>614</v>
      </c>
      <c r="J41" s="93" t="s">
        <v>973</v>
      </c>
      <c r="K41" s="93" t="s">
        <v>974</v>
      </c>
      <c r="L41" s="93" t="s">
        <v>975</v>
      </c>
      <c r="M41" s="93"/>
      <c r="N41" s="93"/>
      <c r="O41" s="93"/>
      <c r="P41" s="93"/>
      <c r="Q41" s="93"/>
      <c r="R41" s="97" t="s">
        <v>615</v>
      </c>
      <c r="S41" s="93" t="s">
        <v>976</v>
      </c>
      <c r="T41" s="93" t="s">
        <v>977</v>
      </c>
      <c r="U41" s="1"/>
      <c r="V41" s="1" t="s">
        <v>123</v>
      </c>
    </row>
    <row r="42" spans="2:22" ht="23">
      <c r="B42" s="319" t="s">
        <v>101</v>
      </c>
      <c r="C42" s="93" t="s">
        <v>101</v>
      </c>
      <c r="D42" s="93" t="s">
        <v>978</v>
      </c>
      <c r="E42" s="97" t="s">
        <v>616</v>
      </c>
      <c r="F42" s="97" t="s">
        <v>617</v>
      </c>
      <c r="G42" s="93" t="s">
        <v>979</v>
      </c>
      <c r="H42" s="93" t="s">
        <v>980</v>
      </c>
      <c r="I42" s="93" t="s">
        <v>618</v>
      </c>
      <c r="J42" s="93" t="s">
        <v>981</v>
      </c>
      <c r="K42" s="93" t="s">
        <v>982</v>
      </c>
      <c r="L42" s="93" t="s">
        <v>983</v>
      </c>
      <c r="M42" s="93"/>
      <c r="N42" s="93"/>
      <c r="O42" s="93"/>
      <c r="P42" s="93" t="s">
        <v>984</v>
      </c>
      <c r="Q42" s="93" t="s">
        <v>985</v>
      </c>
      <c r="R42" s="97" t="s">
        <v>619</v>
      </c>
      <c r="S42" s="93" t="s">
        <v>986</v>
      </c>
      <c r="T42" s="93" t="s">
        <v>987</v>
      </c>
      <c r="U42" s="1"/>
      <c r="V42" s="1" t="s">
        <v>101</v>
      </c>
    </row>
    <row r="43" spans="2:22" ht="23">
      <c r="B43" s="319" t="s">
        <v>526</v>
      </c>
      <c r="C43" s="93" t="s">
        <v>526</v>
      </c>
      <c r="D43" s="93" t="s">
        <v>988</v>
      </c>
      <c r="E43" s="97" t="s">
        <v>620</v>
      </c>
      <c r="F43" s="97" t="s">
        <v>621</v>
      </c>
      <c r="G43" s="93" t="s">
        <v>989</v>
      </c>
      <c r="H43" s="93" t="s">
        <v>990</v>
      </c>
      <c r="I43" s="93" t="s">
        <v>622</v>
      </c>
      <c r="J43" s="93" t="s">
        <v>991</v>
      </c>
      <c r="K43" s="93" t="s">
        <v>992</v>
      </c>
      <c r="L43" s="93" t="s">
        <v>993</v>
      </c>
      <c r="M43" s="93"/>
      <c r="N43" s="93"/>
      <c r="O43" s="93"/>
      <c r="P43" s="93" t="s">
        <v>994</v>
      </c>
      <c r="Q43" s="93" t="s">
        <v>995</v>
      </c>
      <c r="R43" s="97" t="s">
        <v>623</v>
      </c>
      <c r="S43" s="93" t="s">
        <v>996</v>
      </c>
      <c r="T43" s="93" t="s">
        <v>997</v>
      </c>
      <c r="U43" s="1"/>
      <c r="V43" s="1" t="s">
        <v>526</v>
      </c>
    </row>
    <row r="44" spans="2:22" ht="23">
      <c r="B44" s="319" t="s">
        <v>527</v>
      </c>
      <c r="C44" s="93" t="s">
        <v>527</v>
      </c>
      <c r="D44" s="93"/>
      <c r="E44" s="97" t="s">
        <v>624</v>
      </c>
      <c r="F44" s="97" t="s">
        <v>625</v>
      </c>
      <c r="G44" s="93" t="s">
        <v>998</v>
      </c>
      <c r="H44" s="93" t="s">
        <v>999</v>
      </c>
      <c r="I44" s="93"/>
      <c r="J44" s="93" t="s">
        <v>1000</v>
      </c>
      <c r="K44" s="93" t="s">
        <v>1001</v>
      </c>
      <c r="L44" s="93" t="s">
        <v>1002</v>
      </c>
      <c r="M44" s="93"/>
      <c r="N44" s="93"/>
      <c r="O44" s="93"/>
      <c r="P44" s="93"/>
      <c r="Q44" s="93"/>
      <c r="R44" s="97" t="s">
        <v>626</v>
      </c>
      <c r="S44" s="93" t="s">
        <v>1003</v>
      </c>
      <c r="T44" s="93"/>
      <c r="U44" s="1"/>
      <c r="V44" s="1" t="s">
        <v>527</v>
      </c>
    </row>
    <row r="45" spans="2:22" ht="23">
      <c r="B45" s="319" t="s">
        <v>129</v>
      </c>
      <c r="C45" s="93" t="s">
        <v>129</v>
      </c>
      <c r="D45" s="93"/>
      <c r="E45" s="97" t="s">
        <v>627</v>
      </c>
      <c r="F45" s="95" t="s">
        <v>628</v>
      </c>
      <c r="G45" s="93" t="s">
        <v>1004</v>
      </c>
      <c r="H45" s="93" t="s">
        <v>1005</v>
      </c>
      <c r="I45" s="95" t="s">
        <v>629</v>
      </c>
      <c r="J45" s="93" t="s">
        <v>1006</v>
      </c>
      <c r="K45" s="93" t="s">
        <v>1007</v>
      </c>
      <c r="L45" s="93" t="s">
        <v>1008</v>
      </c>
      <c r="M45" s="93"/>
      <c r="N45" s="93"/>
      <c r="O45" s="93"/>
      <c r="P45" s="93"/>
      <c r="Q45" s="93"/>
      <c r="R45" s="95" t="s">
        <v>630</v>
      </c>
      <c r="S45" s="93" t="s">
        <v>1009</v>
      </c>
      <c r="T45" s="93" t="s">
        <v>1010</v>
      </c>
      <c r="U45" s="1"/>
      <c r="V45" s="1" t="s">
        <v>129</v>
      </c>
    </row>
    <row r="46" spans="2:22" ht="23">
      <c r="B46" s="319" t="s">
        <v>113</v>
      </c>
      <c r="C46" s="93" t="s">
        <v>113</v>
      </c>
      <c r="D46" s="93"/>
      <c r="E46" s="97" t="s">
        <v>631</v>
      </c>
      <c r="F46" s="97" t="s">
        <v>632</v>
      </c>
      <c r="G46" s="93" t="s">
        <v>1011</v>
      </c>
      <c r="H46" s="93" t="s">
        <v>1012</v>
      </c>
      <c r="I46" s="93" t="s">
        <v>633</v>
      </c>
      <c r="J46" s="93" t="s">
        <v>1013</v>
      </c>
      <c r="K46" s="93" t="s">
        <v>1014</v>
      </c>
      <c r="L46" s="93" t="s">
        <v>1015</v>
      </c>
      <c r="M46" s="93"/>
      <c r="N46" s="93"/>
      <c r="O46" s="93"/>
      <c r="P46" s="93"/>
      <c r="Q46" s="93"/>
      <c r="R46" s="97" t="s">
        <v>634</v>
      </c>
      <c r="S46" s="93" t="s">
        <v>1016</v>
      </c>
      <c r="T46" s="93" t="s">
        <v>1017</v>
      </c>
      <c r="U46" s="1"/>
      <c r="V46" s="1" t="s">
        <v>113</v>
      </c>
    </row>
    <row r="47" spans="2:22" ht="23">
      <c r="B47" s="319" t="s">
        <v>238</v>
      </c>
      <c r="C47" s="93" t="s">
        <v>238</v>
      </c>
      <c r="D47" s="93"/>
      <c r="E47" s="97" t="s">
        <v>635</v>
      </c>
      <c r="F47" s="97" t="s">
        <v>636</v>
      </c>
      <c r="G47" s="93"/>
      <c r="H47" s="93" t="s">
        <v>1018</v>
      </c>
      <c r="I47" s="93" t="s">
        <v>637</v>
      </c>
      <c r="J47" s="93" t="s">
        <v>1019</v>
      </c>
      <c r="K47" s="93" t="s">
        <v>1020</v>
      </c>
      <c r="L47" s="93" t="s">
        <v>1021</v>
      </c>
      <c r="M47" s="93"/>
      <c r="N47" s="93"/>
      <c r="O47" s="93"/>
      <c r="P47" s="93"/>
      <c r="Q47" s="93"/>
      <c r="R47" s="97" t="s">
        <v>638</v>
      </c>
      <c r="S47" s="93"/>
      <c r="T47" s="93"/>
      <c r="U47" s="1"/>
      <c r="V47" s="1" t="s">
        <v>238</v>
      </c>
    </row>
    <row r="48" spans="2:22" ht="23">
      <c r="B48" s="319" t="s">
        <v>147</v>
      </c>
      <c r="C48" s="93" t="s">
        <v>147</v>
      </c>
      <c r="D48" s="93" t="s">
        <v>1022</v>
      </c>
      <c r="E48" s="97" t="s">
        <v>639</v>
      </c>
      <c r="F48" s="97" t="s">
        <v>640</v>
      </c>
      <c r="G48" s="93"/>
      <c r="H48" s="93" t="s">
        <v>1023</v>
      </c>
      <c r="I48" s="93" t="s">
        <v>641</v>
      </c>
      <c r="J48" s="93" t="s">
        <v>1024</v>
      </c>
      <c r="K48" s="93" t="s">
        <v>1025</v>
      </c>
      <c r="L48" s="93"/>
      <c r="M48" s="93"/>
      <c r="N48" s="93"/>
      <c r="O48" s="93"/>
      <c r="P48" s="93" t="s">
        <v>1026</v>
      </c>
      <c r="Q48" s="93" t="s">
        <v>1027</v>
      </c>
      <c r="R48" s="97" t="s">
        <v>642</v>
      </c>
      <c r="S48" s="93" t="s">
        <v>1028</v>
      </c>
      <c r="T48" s="93"/>
      <c r="U48" s="1"/>
      <c r="V48" s="1" t="s">
        <v>147</v>
      </c>
    </row>
    <row r="49" spans="2:22" ht="23">
      <c r="B49" s="319" t="s">
        <v>83</v>
      </c>
      <c r="C49" s="93" t="s">
        <v>83</v>
      </c>
      <c r="D49" s="93" t="s">
        <v>1029</v>
      </c>
      <c r="E49" s="97" t="s">
        <v>643</v>
      </c>
      <c r="F49" s="97" t="s">
        <v>644</v>
      </c>
      <c r="G49" s="93" t="s">
        <v>1030</v>
      </c>
      <c r="H49" s="93" t="s">
        <v>1031</v>
      </c>
      <c r="I49" s="93" t="s">
        <v>645</v>
      </c>
      <c r="J49" s="93" t="s">
        <v>1032</v>
      </c>
      <c r="K49" s="93" t="s">
        <v>1033</v>
      </c>
      <c r="L49" s="93" t="s">
        <v>1034</v>
      </c>
      <c r="M49" s="93"/>
      <c r="N49" s="93" t="s">
        <v>1035</v>
      </c>
      <c r="O49" s="93"/>
      <c r="P49" s="93" t="s">
        <v>1036</v>
      </c>
      <c r="Q49" s="93"/>
      <c r="R49" s="97" t="s">
        <v>646</v>
      </c>
      <c r="S49" s="93" t="s">
        <v>1037</v>
      </c>
      <c r="T49" s="93" t="s">
        <v>1038</v>
      </c>
      <c r="U49" s="1"/>
      <c r="V49" s="1" t="s">
        <v>83</v>
      </c>
    </row>
    <row r="50" spans="2:22" ht="23">
      <c r="B50" s="319" t="s">
        <v>647</v>
      </c>
      <c r="C50" s="93" t="s">
        <v>647</v>
      </c>
      <c r="D50" s="93"/>
      <c r="E50" s="97" t="s">
        <v>648</v>
      </c>
      <c r="F50" s="97" t="s">
        <v>649</v>
      </c>
      <c r="G50" s="93"/>
      <c r="H50" s="93" t="s">
        <v>1039</v>
      </c>
      <c r="I50" s="93"/>
      <c r="J50" s="93" t="s">
        <v>1040</v>
      </c>
      <c r="K50" s="93" t="s">
        <v>1041</v>
      </c>
      <c r="L50" s="93"/>
      <c r="M50" s="93"/>
      <c r="N50" s="93"/>
      <c r="O50" s="93"/>
      <c r="P50" s="93"/>
      <c r="Q50" s="93"/>
      <c r="R50" s="97" t="s">
        <v>650</v>
      </c>
      <c r="S50" s="93" t="s">
        <v>1042</v>
      </c>
      <c r="T50" s="93"/>
      <c r="U50" s="1"/>
      <c r="V50" s="1" t="s">
        <v>529</v>
      </c>
    </row>
    <row r="51" spans="2:22" ht="23">
      <c r="B51" s="319" t="s">
        <v>651</v>
      </c>
      <c r="C51" s="93" t="s">
        <v>651</v>
      </c>
      <c r="D51" s="93"/>
      <c r="E51" s="93"/>
      <c r="F51" s="93"/>
      <c r="G51" s="93"/>
      <c r="H51" s="93" t="s">
        <v>1043</v>
      </c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1"/>
      <c r="V51" s="1" t="s">
        <v>652</v>
      </c>
    </row>
    <row r="52" spans="2:22" ht="23" outlineLevel="1">
      <c r="B52" s="319" t="s">
        <v>417</v>
      </c>
      <c r="C52" s="93" t="s">
        <v>417</v>
      </c>
      <c r="D52" s="93"/>
      <c r="E52" s="93"/>
      <c r="F52" s="93"/>
      <c r="G52" s="93"/>
      <c r="H52" s="93" t="s">
        <v>1044</v>
      </c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1"/>
      <c r="V52" s="1"/>
    </row>
    <row r="53" spans="2:22" ht="23" outlineLevel="1">
      <c r="B53" s="319" t="s">
        <v>530</v>
      </c>
      <c r="C53" s="93"/>
      <c r="D53" s="93"/>
      <c r="E53" s="93"/>
      <c r="F53" s="93"/>
      <c r="G53" s="93"/>
      <c r="H53" s="93" t="s">
        <v>1045</v>
      </c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1"/>
      <c r="V53" s="1"/>
    </row>
    <row r="54" spans="2:22" ht="23" outlineLevel="1">
      <c r="B54" s="319" t="s">
        <v>448</v>
      </c>
      <c r="C54" s="93" t="s">
        <v>448</v>
      </c>
      <c r="D54" s="93"/>
      <c r="E54" s="93" t="s">
        <v>1046</v>
      </c>
      <c r="F54" s="93" t="s">
        <v>1047</v>
      </c>
      <c r="G54" s="93"/>
      <c r="H54" s="93" t="s">
        <v>1048</v>
      </c>
      <c r="I54" s="93"/>
      <c r="J54" s="93" t="s">
        <v>1049</v>
      </c>
      <c r="K54" s="93" t="s">
        <v>1050</v>
      </c>
      <c r="L54" s="93"/>
      <c r="M54" s="93" t="s">
        <v>1051</v>
      </c>
      <c r="N54" s="93" t="s">
        <v>1052</v>
      </c>
      <c r="O54" s="93"/>
      <c r="P54" s="93" t="s">
        <v>1053</v>
      </c>
      <c r="Q54" s="93"/>
      <c r="R54" s="93" t="s">
        <v>1054</v>
      </c>
      <c r="S54" s="93" t="s">
        <v>1055</v>
      </c>
      <c r="T54" s="93" t="s">
        <v>1056</v>
      </c>
      <c r="U54" s="1"/>
      <c r="V54" s="1"/>
    </row>
    <row r="55" spans="2:22" ht="23" outlineLevel="1">
      <c r="B55" s="319" t="s">
        <v>531</v>
      </c>
      <c r="C55" s="93"/>
      <c r="D55" s="93"/>
      <c r="E55" s="93"/>
      <c r="F55" s="93" t="s">
        <v>1057</v>
      </c>
      <c r="G55" s="93"/>
      <c r="H55" s="93" t="s">
        <v>1058</v>
      </c>
      <c r="I55" s="93"/>
      <c r="J55" s="93"/>
      <c r="K55" s="93"/>
      <c r="L55" s="93"/>
      <c r="M55" s="93"/>
      <c r="N55" s="93"/>
      <c r="O55" s="93"/>
      <c r="P55" s="93"/>
      <c r="Q55" s="93" t="s">
        <v>1059</v>
      </c>
      <c r="R55" s="93" t="s">
        <v>1060</v>
      </c>
      <c r="S55" s="93"/>
      <c r="T55" s="93"/>
      <c r="U55" s="1"/>
      <c r="V55" s="1"/>
    </row>
    <row r="56" spans="2:22" ht="23" outlineLevel="1">
      <c r="B56" s="319" t="s">
        <v>104</v>
      </c>
      <c r="C56" s="93" t="s">
        <v>104</v>
      </c>
      <c r="D56" s="93" t="s">
        <v>1061</v>
      </c>
      <c r="E56" s="93" t="s">
        <v>1062</v>
      </c>
      <c r="F56" s="93" t="s">
        <v>1063</v>
      </c>
      <c r="G56" s="93" t="s">
        <v>1064</v>
      </c>
      <c r="H56" s="93" t="s">
        <v>1065</v>
      </c>
      <c r="I56" s="93"/>
      <c r="J56" s="93" t="s">
        <v>1066</v>
      </c>
      <c r="K56" s="93" t="s">
        <v>1067</v>
      </c>
      <c r="L56" s="93" t="s">
        <v>1068</v>
      </c>
      <c r="M56" s="93"/>
      <c r="N56" s="93"/>
      <c r="O56" s="93"/>
      <c r="P56" s="93" t="s">
        <v>1069</v>
      </c>
      <c r="Q56" s="93" t="s">
        <v>1070</v>
      </c>
      <c r="R56" s="93" t="s">
        <v>1071</v>
      </c>
      <c r="S56" s="93" t="s">
        <v>1072</v>
      </c>
      <c r="T56" s="93" t="s">
        <v>1073</v>
      </c>
      <c r="U56" s="1"/>
      <c r="V56" s="1"/>
    </row>
    <row r="57" spans="2:22" ht="23" outlineLevel="1">
      <c r="B57" s="319" t="s">
        <v>1074</v>
      </c>
      <c r="C57" s="93" t="s">
        <v>1074</v>
      </c>
      <c r="D57" s="93"/>
      <c r="E57" s="93"/>
      <c r="F57" s="93"/>
      <c r="G57" s="93"/>
      <c r="H57" s="93" t="s">
        <v>1075</v>
      </c>
      <c r="I57" s="93"/>
      <c r="J57" s="93" t="s">
        <v>1076</v>
      </c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1"/>
      <c r="V57" s="1"/>
    </row>
    <row r="58" spans="2:22" ht="23" outlineLevel="1">
      <c r="B58" s="319" t="s">
        <v>542</v>
      </c>
      <c r="C58" s="93" t="s">
        <v>542</v>
      </c>
      <c r="D58" s="93" t="s">
        <v>1077</v>
      </c>
      <c r="E58" s="93" t="s">
        <v>1078</v>
      </c>
      <c r="F58" s="93" t="s">
        <v>1079</v>
      </c>
      <c r="G58" s="93" t="s">
        <v>1080</v>
      </c>
      <c r="H58" s="93" t="s">
        <v>1081</v>
      </c>
      <c r="I58" s="93"/>
      <c r="J58" s="93" t="s">
        <v>1082</v>
      </c>
      <c r="K58" s="93" t="s">
        <v>1083</v>
      </c>
      <c r="L58" s="93" t="s">
        <v>1084</v>
      </c>
      <c r="M58" s="93" t="s">
        <v>1085</v>
      </c>
      <c r="N58" s="93" t="s">
        <v>1086</v>
      </c>
      <c r="O58" s="93" t="s">
        <v>1087</v>
      </c>
      <c r="P58" s="93" t="s">
        <v>1088</v>
      </c>
      <c r="Q58" s="93" t="s">
        <v>1089</v>
      </c>
      <c r="R58" s="93" t="s">
        <v>1090</v>
      </c>
      <c r="S58" s="93" t="s">
        <v>1091</v>
      </c>
      <c r="T58" s="93" t="s">
        <v>1092</v>
      </c>
      <c r="U58" s="1"/>
      <c r="V58" s="1"/>
    </row>
    <row r="59" spans="2:22" ht="23" outlineLevel="1">
      <c r="B59" s="319" t="s">
        <v>1093</v>
      </c>
      <c r="C59" s="93" t="s">
        <v>1093</v>
      </c>
      <c r="D59" s="93" t="s">
        <v>1094</v>
      </c>
      <c r="E59" s="93" t="s">
        <v>1095</v>
      </c>
      <c r="F59" s="93" t="s">
        <v>1096</v>
      </c>
      <c r="G59" s="93" t="s">
        <v>1097</v>
      </c>
      <c r="H59" s="93" t="s">
        <v>1098</v>
      </c>
      <c r="I59" s="93"/>
      <c r="J59" s="93" t="s">
        <v>1099</v>
      </c>
      <c r="K59" s="93" t="s">
        <v>1100</v>
      </c>
      <c r="L59" s="93" t="s">
        <v>1101</v>
      </c>
      <c r="M59" s="93" t="s">
        <v>1102</v>
      </c>
      <c r="N59" s="93" t="s">
        <v>1103</v>
      </c>
      <c r="O59" s="93"/>
      <c r="P59" s="93" t="s">
        <v>1104</v>
      </c>
      <c r="Q59" s="93" t="s">
        <v>1105</v>
      </c>
      <c r="R59" s="93" t="s">
        <v>1106</v>
      </c>
      <c r="S59" s="93" t="s">
        <v>1107</v>
      </c>
      <c r="T59" s="93" t="s">
        <v>1108</v>
      </c>
      <c r="U59" s="1"/>
      <c r="V59" s="1"/>
    </row>
    <row r="60" spans="2:22" ht="23" outlineLevel="1">
      <c r="B60" s="319" t="s">
        <v>1109</v>
      </c>
      <c r="C60" s="93" t="s">
        <v>1109</v>
      </c>
      <c r="D60" s="93"/>
      <c r="E60" s="93"/>
      <c r="F60" s="93" t="s">
        <v>1110</v>
      </c>
      <c r="G60" s="93"/>
      <c r="H60" s="93" t="s">
        <v>1111</v>
      </c>
      <c r="I60" s="93"/>
      <c r="J60" s="93" t="s">
        <v>1112</v>
      </c>
      <c r="K60" s="93" t="s">
        <v>1113</v>
      </c>
      <c r="L60" s="93"/>
      <c r="M60" s="93"/>
      <c r="N60" s="93"/>
      <c r="O60" s="93"/>
      <c r="P60" s="93" t="s">
        <v>1114</v>
      </c>
      <c r="Q60" s="93" t="s">
        <v>1115</v>
      </c>
      <c r="R60" s="93" t="s">
        <v>1116</v>
      </c>
      <c r="S60" s="93" t="s">
        <v>1117</v>
      </c>
      <c r="T60" s="93" t="s">
        <v>1118</v>
      </c>
      <c r="U60" s="1"/>
      <c r="V60" s="1"/>
    </row>
    <row r="61" spans="2:22" ht="23" outlineLevel="1">
      <c r="B61" s="319" t="s">
        <v>1119</v>
      </c>
      <c r="C61" s="93" t="s">
        <v>1119</v>
      </c>
      <c r="D61" s="93" t="s">
        <v>1120</v>
      </c>
      <c r="E61" s="93" t="s">
        <v>1121</v>
      </c>
      <c r="F61" s="93" t="s">
        <v>1122</v>
      </c>
      <c r="G61" s="93"/>
      <c r="H61" s="93" t="s">
        <v>1123</v>
      </c>
      <c r="I61" s="93" t="s">
        <v>1124</v>
      </c>
      <c r="J61" s="93" t="s">
        <v>1125</v>
      </c>
      <c r="K61" s="93" t="s">
        <v>1126</v>
      </c>
      <c r="L61" s="93" t="s">
        <v>1127</v>
      </c>
      <c r="M61" s="93"/>
      <c r="N61" s="93"/>
      <c r="O61" s="93"/>
      <c r="P61" s="93" t="s">
        <v>1128</v>
      </c>
      <c r="Q61" s="93" t="s">
        <v>1129</v>
      </c>
      <c r="R61" s="93" t="s">
        <v>1130</v>
      </c>
      <c r="S61" s="93"/>
      <c r="T61" s="93" t="s">
        <v>1131</v>
      </c>
      <c r="U61" s="1"/>
      <c r="V61" s="1"/>
    </row>
    <row r="62" spans="2:22" ht="23" outlineLevel="1">
      <c r="B62" s="319" t="s">
        <v>1132</v>
      </c>
      <c r="C62" s="93" t="s">
        <v>1132</v>
      </c>
      <c r="D62" s="93"/>
      <c r="E62" s="93"/>
      <c r="F62" s="93"/>
      <c r="G62" s="93"/>
      <c r="H62" s="93" t="s">
        <v>1133</v>
      </c>
      <c r="I62" s="93"/>
      <c r="J62" s="93" t="s">
        <v>1134</v>
      </c>
      <c r="K62" s="93" t="s">
        <v>1135</v>
      </c>
      <c r="L62" s="93"/>
      <c r="M62" s="93"/>
      <c r="N62" s="93"/>
      <c r="O62" s="93"/>
      <c r="P62" s="93"/>
      <c r="Q62" s="93"/>
      <c r="R62" s="93" t="s">
        <v>1136</v>
      </c>
      <c r="S62" s="93"/>
      <c r="T62" s="93"/>
      <c r="U62" s="1"/>
      <c r="V62" s="1"/>
    </row>
    <row r="63" spans="2:22" ht="23" outlineLevel="1">
      <c r="B63" s="319" t="s">
        <v>1137</v>
      </c>
      <c r="C63" s="93" t="s">
        <v>1137</v>
      </c>
      <c r="D63" s="93"/>
      <c r="E63" s="93" t="s">
        <v>1138</v>
      </c>
      <c r="F63" s="93"/>
      <c r="G63" s="93"/>
      <c r="H63" s="93" t="s">
        <v>1139</v>
      </c>
      <c r="I63" s="93"/>
      <c r="J63" s="93" t="s">
        <v>1140</v>
      </c>
      <c r="K63" s="93"/>
      <c r="L63" s="93"/>
      <c r="M63" s="93"/>
      <c r="N63" s="93"/>
      <c r="O63" s="93"/>
      <c r="P63" s="93"/>
      <c r="Q63" s="93"/>
      <c r="R63" s="93" t="s">
        <v>1141</v>
      </c>
      <c r="S63" s="93"/>
      <c r="T63" s="93"/>
      <c r="U63" s="1"/>
      <c r="V63" s="1"/>
    </row>
    <row r="64" spans="2:22" ht="23" outlineLevel="1">
      <c r="B64" s="319" t="s">
        <v>1142</v>
      </c>
      <c r="C64" s="93" t="s">
        <v>1142</v>
      </c>
      <c r="D64" s="93" t="s">
        <v>1143</v>
      </c>
      <c r="E64" s="93" t="s">
        <v>1144</v>
      </c>
      <c r="F64" s="93" t="s">
        <v>1145</v>
      </c>
      <c r="G64" s="93" t="s">
        <v>1146</v>
      </c>
      <c r="H64" s="93" t="s">
        <v>1147</v>
      </c>
      <c r="I64" s="93"/>
      <c r="J64" s="93" t="s">
        <v>1148</v>
      </c>
      <c r="K64" s="93" t="s">
        <v>1149</v>
      </c>
      <c r="L64" s="93" t="s">
        <v>1150</v>
      </c>
      <c r="M64" s="93"/>
      <c r="N64" s="93"/>
      <c r="O64" s="93"/>
      <c r="P64" s="93" t="s">
        <v>1151</v>
      </c>
      <c r="Q64" s="93" t="s">
        <v>1152</v>
      </c>
      <c r="R64" s="93" t="s">
        <v>1153</v>
      </c>
      <c r="S64" s="93" t="s">
        <v>1154</v>
      </c>
      <c r="T64" s="93" t="s">
        <v>1155</v>
      </c>
      <c r="U64" s="1"/>
      <c r="V64" s="1"/>
    </row>
    <row r="65" spans="2:20" ht="23" outlineLevel="1">
      <c r="B65" s="319" t="s">
        <v>1156</v>
      </c>
      <c r="C65" s="93" t="s">
        <v>1156</v>
      </c>
      <c r="D65" s="93"/>
      <c r="E65" s="93"/>
      <c r="F65" s="93" t="s">
        <v>1157</v>
      </c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</row>
    <row r="66" spans="2:20" ht="23" outlineLevel="1">
      <c r="B66" s="319" t="s">
        <v>1158</v>
      </c>
      <c r="C66" s="93" t="s">
        <v>1158</v>
      </c>
      <c r="D66" s="93" t="s">
        <v>1159</v>
      </c>
      <c r="E66" s="93" t="s">
        <v>1160</v>
      </c>
      <c r="F66" s="93"/>
      <c r="G66" s="93" t="s">
        <v>1161</v>
      </c>
      <c r="H66" s="93" t="s">
        <v>1162</v>
      </c>
      <c r="I66" s="93"/>
      <c r="J66" s="93" t="s">
        <v>1163</v>
      </c>
      <c r="K66" s="93" t="s">
        <v>1164</v>
      </c>
      <c r="L66" s="93" t="s">
        <v>1165</v>
      </c>
      <c r="M66" s="93"/>
      <c r="N66" s="93"/>
      <c r="O66" s="93"/>
      <c r="P66" s="93" t="s">
        <v>1166</v>
      </c>
      <c r="Q66" s="93" t="s">
        <v>1167</v>
      </c>
      <c r="R66" s="93" t="s">
        <v>1168</v>
      </c>
      <c r="S66" s="93" t="s">
        <v>1169</v>
      </c>
      <c r="T66" s="93" t="s">
        <v>1170</v>
      </c>
    </row>
    <row r="67" spans="2:20" ht="23" outlineLevel="1">
      <c r="B67" s="319" t="s">
        <v>381</v>
      </c>
      <c r="C67" s="93" t="s">
        <v>381</v>
      </c>
      <c r="D67" s="93" t="s">
        <v>1171</v>
      </c>
      <c r="E67" s="93" t="s">
        <v>1172</v>
      </c>
      <c r="F67" s="93" t="s">
        <v>1173</v>
      </c>
      <c r="G67" s="93" t="s">
        <v>1174</v>
      </c>
      <c r="H67" s="93" t="s">
        <v>1175</v>
      </c>
      <c r="I67" s="93" t="s">
        <v>1176</v>
      </c>
      <c r="J67" s="93" t="s">
        <v>1177</v>
      </c>
      <c r="K67" s="93" t="s">
        <v>1178</v>
      </c>
      <c r="L67" s="93" t="s">
        <v>1179</v>
      </c>
      <c r="M67" s="93"/>
      <c r="N67" s="93"/>
      <c r="O67" s="93"/>
      <c r="P67" s="93" t="s">
        <v>1180</v>
      </c>
      <c r="Q67" s="93" t="s">
        <v>1181</v>
      </c>
      <c r="R67" s="93" t="s">
        <v>1182</v>
      </c>
      <c r="S67" s="93" t="s">
        <v>1183</v>
      </c>
      <c r="T67" s="93"/>
    </row>
    <row r="68" spans="2:20" ht="23" outlineLevel="1">
      <c r="B68" s="319" t="s">
        <v>1184</v>
      </c>
      <c r="C68" s="93" t="s">
        <v>1184</v>
      </c>
      <c r="D68" s="93" t="s">
        <v>1185</v>
      </c>
      <c r="E68" s="93"/>
      <c r="F68" s="93"/>
      <c r="G68" s="93" t="s">
        <v>1186</v>
      </c>
      <c r="H68" s="93" t="s">
        <v>1187</v>
      </c>
      <c r="I68" s="93"/>
      <c r="J68" s="93" t="s">
        <v>1188</v>
      </c>
      <c r="K68" s="93" t="s">
        <v>1189</v>
      </c>
      <c r="L68" s="93"/>
      <c r="M68" s="93"/>
      <c r="N68" s="93"/>
      <c r="O68" s="93"/>
      <c r="P68" s="93" t="s">
        <v>1190</v>
      </c>
      <c r="Q68" s="93" t="s">
        <v>1191</v>
      </c>
      <c r="R68" s="93" t="s">
        <v>1192</v>
      </c>
      <c r="S68" s="93"/>
      <c r="T68" s="93"/>
    </row>
    <row r="69" spans="2:20" ht="23" outlineLevel="1">
      <c r="B69" s="319" t="s">
        <v>532</v>
      </c>
      <c r="C69" s="93" t="s">
        <v>532</v>
      </c>
      <c r="D69" s="93"/>
      <c r="E69" s="93" t="s">
        <v>1193</v>
      </c>
      <c r="F69" s="93" t="s">
        <v>1194</v>
      </c>
      <c r="G69" s="93"/>
      <c r="H69" s="93" t="s">
        <v>1195</v>
      </c>
      <c r="I69" s="93"/>
      <c r="J69" s="93" t="s">
        <v>1196</v>
      </c>
      <c r="K69" s="93"/>
      <c r="L69" s="93" t="s">
        <v>1197</v>
      </c>
      <c r="M69" s="93"/>
      <c r="N69" s="93"/>
      <c r="O69" s="93"/>
      <c r="P69" s="93" t="s">
        <v>1198</v>
      </c>
      <c r="Q69" s="93" t="s">
        <v>1199</v>
      </c>
      <c r="R69" s="93" t="s">
        <v>1200</v>
      </c>
      <c r="S69" s="93" t="s">
        <v>1201</v>
      </c>
      <c r="T69" s="93" t="s">
        <v>1202</v>
      </c>
    </row>
    <row r="70" spans="2:20" ht="23" outlineLevel="1">
      <c r="B70" s="319" t="s">
        <v>1203</v>
      </c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 t="s">
        <v>1204</v>
      </c>
      <c r="N70" s="93"/>
      <c r="O70" s="93"/>
      <c r="P70" s="93"/>
      <c r="Q70" s="93"/>
      <c r="R70" s="93"/>
      <c r="S70" s="93"/>
      <c r="T70" s="93"/>
    </row>
    <row r="71" spans="2:20" ht="23" outlineLevel="1">
      <c r="B71" s="319" t="s">
        <v>1205</v>
      </c>
      <c r="C71" s="93" t="s">
        <v>1205</v>
      </c>
      <c r="D71" s="93"/>
      <c r="E71" s="93"/>
      <c r="F71" s="93"/>
      <c r="G71" s="93"/>
      <c r="H71" s="93" t="s">
        <v>1206</v>
      </c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</row>
    <row r="72" spans="2:20" ht="23" outlineLevel="1">
      <c r="B72" s="319" t="s">
        <v>132</v>
      </c>
      <c r="C72" s="93" t="s">
        <v>132</v>
      </c>
      <c r="D72" s="93" t="s">
        <v>1207</v>
      </c>
      <c r="E72" s="93" t="s">
        <v>1208</v>
      </c>
      <c r="F72" s="93" t="s">
        <v>1209</v>
      </c>
      <c r="G72" s="93" t="s">
        <v>1210</v>
      </c>
      <c r="H72" s="93" t="s">
        <v>1211</v>
      </c>
      <c r="I72" s="93"/>
      <c r="J72" s="93" t="s">
        <v>1212</v>
      </c>
      <c r="K72" s="93" t="s">
        <v>1213</v>
      </c>
      <c r="L72" s="93" t="s">
        <v>1214</v>
      </c>
      <c r="M72" s="93"/>
      <c r="N72" s="93"/>
      <c r="O72" s="93"/>
      <c r="P72" s="93" t="s">
        <v>1215</v>
      </c>
      <c r="Q72" s="93" t="s">
        <v>1216</v>
      </c>
      <c r="R72" s="93" t="s">
        <v>1217</v>
      </c>
      <c r="S72" s="93" t="s">
        <v>1218</v>
      </c>
      <c r="T72" s="93" t="s">
        <v>1219</v>
      </c>
    </row>
    <row r="73" spans="2:20" ht="23" outlineLevel="1">
      <c r="B73" s="319" t="s">
        <v>533</v>
      </c>
      <c r="C73" s="93" t="s">
        <v>533</v>
      </c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 t="s">
        <v>1220</v>
      </c>
      <c r="S73" s="93" t="s">
        <v>1221</v>
      </c>
      <c r="T73" s="93"/>
    </row>
    <row r="74" spans="2:20" ht="23" outlineLevel="1">
      <c r="B74" s="319" t="s">
        <v>98</v>
      </c>
      <c r="C74" s="93" t="s">
        <v>98</v>
      </c>
      <c r="D74" s="93" t="s">
        <v>1222</v>
      </c>
      <c r="E74" s="93" t="s">
        <v>1223</v>
      </c>
      <c r="F74" s="93" t="s">
        <v>1224</v>
      </c>
      <c r="G74" s="93" t="s">
        <v>1225</v>
      </c>
      <c r="H74" s="93" t="s">
        <v>1226</v>
      </c>
      <c r="I74" s="93"/>
      <c r="J74" s="93" t="s">
        <v>1227</v>
      </c>
      <c r="K74" s="93" t="s">
        <v>1228</v>
      </c>
      <c r="L74" s="93" t="s">
        <v>1229</v>
      </c>
      <c r="M74" s="93"/>
      <c r="N74" s="93"/>
      <c r="O74" s="93"/>
      <c r="P74" s="93" t="s">
        <v>1230</v>
      </c>
      <c r="Q74" s="93" t="s">
        <v>1231</v>
      </c>
      <c r="R74" s="93" t="s">
        <v>1232</v>
      </c>
      <c r="S74" s="93" t="s">
        <v>1233</v>
      </c>
      <c r="T74" s="93" t="s">
        <v>1234</v>
      </c>
    </row>
    <row r="75" spans="2:20" ht="23" outlineLevel="1">
      <c r="B75" s="319" t="s">
        <v>69</v>
      </c>
      <c r="C75" s="93" t="s">
        <v>69</v>
      </c>
      <c r="D75" s="93" t="s">
        <v>1235</v>
      </c>
      <c r="E75" s="93" t="s">
        <v>1236</v>
      </c>
      <c r="F75" s="93" t="s">
        <v>1237</v>
      </c>
      <c r="G75" s="93" t="s">
        <v>1238</v>
      </c>
      <c r="H75" s="93" t="s">
        <v>1239</v>
      </c>
      <c r="I75" s="93" t="s">
        <v>1240</v>
      </c>
      <c r="J75" s="93" t="s">
        <v>1241</v>
      </c>
      <c r="K75" s="93" t="s">
        <v>1242</v>
      </c>
      <c r="L75" s="93" t="s">
        <v>1243</v>
      </c>
      <c r="M75" s="93"/>
      <c r="N75" s="93"/>
      <c r="O75" s="93"/>
      <c r="P75" s="93" t="s">
        <v>1244</v>
      </c>
      <c r="Q75" s="93" t="s">
        <v>1245</v>
      </c>
      <c r="R75" s="93" t="s">
        <v>1246</v>
      </c>
      <c r="S75" s="93" t="s">
        <v>1247</v>
      </c>
      <c r="T75" s="93" t="s">
        <v>1248</v>
      </c>
    </row>
    <row r="76" spans="2:20" ht="23" outlineLevel="1">
      <c r="B76" s="319" t="s">
        <v>541</v>
      </c>
      <c r="C76" s="93" t="s">
        <v>541</v>
      </c>
      <c r="D76" s="93"/>
      <c r="E76" s="93" t="s">
        <v>1249</v>
      </c>
      <c r="F76" s="93" t="s">
        <v>1250</v>
      </c>
      <c r="G76" s="93"/>
      <c r="H76" s="93"/>
      <c r="I76" s="93"/>
      <c r="J76" s="93"/>
      <c r="K76" s="93" t="s">
        <v>1251</v>
      </c>
      <c r="L76" s="93"/>
      <c r="M76" s="93"/>
      <c r="N76" s="93"/>
      <c r="O76" s="93"/>
      <c r="P76" s="93" t="s">
        <v>1252</v>
      </c>
      <c r="Q76" s="93" t="s">
        <v>1253</v>
      </c>
      <c r="R76" s="93"/>
      <c r="S76" s="93" t="s">
        <v>1254</v>
      </c>
      <c r="T76" s="93" t="s">
        <v>1255</v>
      </c>
    </row>
    <row r="77" spans="2:20" ht="23" outlineLevel="1">
      <c r="B77" s="319" t="s">
        <v>107</v>
      </c>
      <c r="C77" s="93" t="s">
        <v>107</v>
      </c>
      <c r="D77" s="93" t="s">
        <v>1256</v>
      </c>
      <c r="E77" s="93" t="s">
        <v>1257</v>
      </c>
      <c r="F77" s="93" t="s">
        <v>1258</v>
      </c>
      <c r="G77" s="93" t="s">
        <v>1259</v>
      </c>
      <c r="H77" s="93" t="s">
        <v>1260</v>
      </c>
      <c r="I77" s="93"/>
      <c r="J77" s="93" t="s">
        <v>1261</v>
      </c>
      <c r="K77" s="93" t="s">
        <v>1262</v>
      </c>
      <c r="L77" s="93" t="s">
        <v>1263</v>
      </c>
      <c r="M77" s="93" t="s">
        <v>1264</v>
      </c>
      <c r="N77" s="93"/>
      <c r="O77" s="93"/>
      <c r="P77" s="93" t="s">
        <v>1265</v>
      </c>
      <c r="Q77" s="93" t="s">
        <v>1266</v>
      </c>
      <c r="R77" s="93" t="s">
        <v>1267</v>
      </c>
      <c r="S77" s="93" t="s">
        <v>1268</v>
      </c>
      <c r="T77" s="93" t="s">
        <v>1269</v>
      </c>
    </row>
    <row r="78" spans="2:20" ht="23" outlineLevel="1">
      <c r="B78" s="319" t="s">
        <v>74</v>
      </c>
      <c r="C78" s="93" t="s">
        <v>74</v>
      </c>
      <c r="D78" s="93" t="s">
        <v>1270</v>
      </c>
      <c r="E78" s="93" t="s">
        <v>1271</v>
      </c>
      <c r="F78" s="93" t="s">
        <v>1272</v>
      </c>
      <c r="G78" s="93" t="s">
        <v>1273</v>
      </c>
      <c r="H78" s="93" t="s">
        <v>1274</v>
      </c>
      <c r="I78" s="93" t="s">
        <v>1275</v>
      </c>
      <c r="J78" s="93" t="s">
        <v>1276</v>
      </c>
      <c r="K78" s="93" t="s">
        <v>1277</v>
      </c>
      <c r="L78" s="93" t="s">
        <v>1278</v>
      </c>
      <c r="M78" s="93"/>
      <c r="N78" s="93"/>
      <c r="O78" s="93"/>
      <c r="P78" s="93" t="s">
        <v>1279</v>
      </c>
      <c r="Q78" s="93" t="s">
        <v>1280</v>
      </c>
      <c r="R78" s="93" t="s">
        <v>1281</v>
      </c>
      <c r="S78" s="93" t="s">
        <v>1282</v>
      </c>
      <c r="T78" s="93" t="s">
        <v>1283</v>
      </c>
    </row>
    <row r="79" spans="2:20" ht="23" outlineLevel="1">
      <c r="B79" s="319" t="s">
        <v>182</v>
      </c>
      <c r="C79" s="93" t="s">
        <v>182</v>
      </c>
      <c r="D79" s="93" t="s">
        <v>1284</v>
      </c>
      <c r="E79" s="93" t="s">
        <v>1285</v>
      </c>
      <c r="F79" s="93" t="s">
        <v>1286</v>
      </c>
      <c r="G79" s="93"/>
      <c r="H79" s="93" t="s">
        <v>1287</v>
      </c>
      <c r="I79" s="93"/>
      <c r="J79" s="93" t="s">
        <v>1288</v>
      </c>
      <c r="K79" s="93" t="s">
        <v>1289</v>
      </c>
      <c r="L79" s="93" t="s">
        <v>1290</v>
      </c>
      <c r="M79" s="93"/>
      <c r="N79" s="93"/>
      <c r="O79" s="93"/>
      <c r="P79" s="93" t="s">
        <v>1291</v>
      </c>
      <c r="Q79" s="93" t="s">
        <v>1292</v>
      </c>
      <c r="R79" s="93" t="s">
        <v>1293</v>
      </c>
      <c r="S79" s="93" t="s">
        <v>1294</v>
      </c>
      <c r="T79" s="93" t="s">
        <v>1295</v>
      </c>
    </row>
  </sheetData>
  <phoneticPr fontId="8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B1:AU54"/>
  <sheetViews>
    <sheetView workbookViewId="0">
      <selection activeCell="AC18" sqref="AC18"/>
    </sheetView>
  </sheetViews>
  <sheetFormatPr baseColWidth="10" defaultColWidth="12.6640625" defaultRowHeight="18" outlineLevelCol="2"/>
  <cols>
    <col min="1" max="1" width="1.6640625" style="339" customWidth="1"/>
    <col min="2" max="3" width="8.5" style="339" customWidth="1" outlineLevel="2"/>
    <col min="4" max="11" width="11.1640625" style="339" customWidth="1" outlineLevel="2"/>
    <col min="12" max="12" width="3.1640625" style="339" customWidth="1" outlineLevel="2"/>
    <col min="13" max="22" width="7.1640625" style="339" customWidth="1" outlineLevel="1"/>
    <col min="23" max="23" width="3.5" style="339" customWidth="1"/>
    <col min="24" max="24" width="5.83203125" style="339" customWidth="1"/>
    <col min="25" max="25" width="9" style="339" customWidth="1"/>
    <col min="26" max="28" width="12.6640625" style="339" customWidth="1"/>
    <col min="29" max="36" width="9.1640625" style="339" customWidth="1"/>
    <col min="37" max="37" width="3.5" style="339" customWidth="1"/>
    <col min="38" max="39" width="14.1640625" style="339" customWidth="1"/>
    <col min="40" max="48" width="9.1640625" style="339" customWidth="1"/>
    <col min="49" max="56" width="10" style="339" customWidth="1"/>
    <col min="57" max="57" width="3.83203125" style="339" customWidth="1"/>
    <col min="58" max="58" width="5.6640625" style="339" customWidth="1"/>
    <col min="59" max="59" width="8" style="339" customWidth="1"/>
    <col min="60" max="67" width="10.1640625" style="339" customWidth="1"/>
    <col min="68" max="68" width="3.33203125" style="339" customWidth="1"/>
    <col min="69" max="72" width="6.1640625" style="339" customWidth="1"/>
    <col min="73" max="16384" width="12.6640625" style="339"/>
  </cols>
  <sheetData>
    <row r="1" spans="2:47" ht="30">
      <c r="B1" s="336">
        <f t="shared" ref="B1:K1" si="0">COLUMN(B:B) - 1</f>
        <v>1</v>
      </c>
      <c r="C1" s="336">
        <f t="shared" si="0"/>
        <v>2</v>
      </c>
      <c r="D1" s="336">
        <f t="shared" si="0"/>
        <v>3</v>
      </c>
      <c r="E1" s="336">
        <f t="shared" si="0"/>
        <v>4</v>
      </c>
      <c r="F1" s="336">
        <f t="shared" si="0"/>
        <v>5</v>
      </c>
      <c r="G1" s="336">
        <f t="shared" si="0"/>
        <v>6</v>
      </c>
      <c r="H1" s="336">
        <f t="shared" si="0"/>
        <v>7</v>
      </c>
      <c r="I1" s="336">
        <f t="shared" si="0"/>
        <v>8</v>
      </c>
      <c r="J1" s="336">
        <f t="shared" si="0"/>
        <v>9</v>
      </c>
      <c r="K1" s="336">
        <f t="shared" si="0"/>
        <v>10</v>
      </c>
      <c r="L1" s="337"/>
      <c r="M1" s="338" t="s">
        <v>1296</v>
      </c>
      <c r="N1" s="336"/>
      <c r="O1" s="336"/>
      <c r="P1" s="337"/>
      <c r="Q1" s="337" t="s">
        <v>1297</v>
      </c>
      <c r="R1" s="337"/>
      <c r="S1" s="337"/>
      <c r="T1" s="337"/>
      <c r="U1" s="337"/>
      <c r="V1" s="337"/>
      <c r="W1" s="337"/>
      <c r="X1" s="338" t="s">
        <v>28</v>
      </c>
      <c r="AC1" s="336">
        <v>12</v>
      </c>
      <c r="AD1" s="337"/>
      <c r="AE1" s="337"/>
      <c r="AF1" s="337">
        <f>AC1 + 1</f>
        <v>13</v>
      </c>
      <c r="AG1" s="337"/>
      <c r="AH1" s="337"/>
      <c r="AI1" s="337"/>
      <c r="AJ1" s="337"/>
      <c r="AL1" s="340"/>
      <c r="AM1" s="340"/>
      <c r="AN1" s="340"/>
      <c r="AO1" s="340"/>
    </row>
    <row r="2" spans="2:47" ht="30">
      <c r="B2" s="337"/>
      <c r="C2" s="341"/>
      <c r="D2" s="341"/>
      <c r="E2" s="341"/>
      <c r="F2" s="341"/>
      <c r="G2" s="341"/>
      <c r="H2" s="341"/>
      <c r="I2" s="341"/>
      <c r="J2" s="341"/>
      <c r="K2" s="341"/>
      <c r="L2" s="341"/>
      <c r="M2" s="341"/>
      <c r="N2" s="341"/>
      <c r="O2" s="341"/>
      <c r="P2" s="341"/>
      <c r="Q2" s="341">
        <v>2</v>
      </c>
      <c r="R2" s="341"/>
      <c r="S2" s="341"/>
      <c r="T2" s="341"/>
      <c r="U2" s="341"/>
      <c r="V2" s="341"/>
      <c r="W2" s="341"/>
      <c r="X2" s="341"/>
      <c r="Y2" s="341"/>
      <c r="Z2" s="341"/>
      <c r="AA2" s="341"/>
      <c r="AB2" s="341"/>
      <c r="AC2" s="341"/>
      <c r="AD2" s="341"/>
      <c r="AE2" s="341"/>
      <c r="AF2" s="341"/>
      <c r="AG2" s="341"/>
      <c r="AH2" s="341"/>
      <c r="AI2" s="341"/>
      <c r="AJ2" s="341"/>
      <c r="AL2" s="340"/>
      <c r="AM2" s="340"/>
      <c r="AN2" s="340"/>
      <c r="AO2" s="340"/>
    </row>
    <row r="3" spans="2:47" ht="19">
      <c r="B3" s="449" t="s">
        <v>393</v>
      </c>
      <c r="C3" s="452" t="s">
        <v>5</v>
      </c>
      <c r="D3" s="342" t="s">
        <v>1298</v>
      </c>
      <c r="E3" s="342" t="s">
        <v>1297</v>
      </c>
      <c r="F3" s="342" t="s">
        <v>1299</v>
      </c>
      <c r="G3" s="342" t="s">
        <v>1300</v>
      </c>
      <c r="H3" s="342" t="s">
        <v>1301</v>
      </c>
      <c r="I3" s="342" t="s">
        <v>1297</v>
      </c>
      <c r="J3" s="342" t="s">
        <v>1302</v>
      </c>
      <c r="K3" s="342" t="s">
        <v>1303</v>
      </c>
      <c r="L3" s="341"/>
      <c r="M3" s="449" t="s">
        <v>393</v>
      </c>
      <c r="N3" s="454" t="s">
        <v>1304</v>
      </c>
      <c r="O3" s="343" t="s">
        <v>1305</v>
      </c>
      <c r="P3" s="343" t="s">
        <v>1297</v>
      </c>
      <c r="Q3" s="343" t="s">
        <v>1306</v>
      </c>
      <c r="R3" s="343" t="s">
        <v>1307</v>
      </c>
      <c r="S3" s="343" t="s">
        <v>1308</v>
      </c>
      <c r="T3" s="343" t="s">
        <v>1297</v>
      </c>
      <c r="U3" s="343" t="s">
        <v>1309</v>
      </c>
      <c r="V3" s="343" t="s">
        <v>1310</v>
      </c>
      <c r="W3" s="341"/>
      <c r="X3" s="456" t="s">
        <v>393</v>
      </c>
      <c r="Y3" s="449" t="s">
        <v>5</v>
      </c>
      <c r="Z3" s="449" t="s">
        <v>1311</v>
      </c>
      <c r="AA3" s="449" t="s">
        <v>1312</v>
      </c>
      <c r="AB3" s="449" t="s">
        <v>1313</v>
      </c>
      <c r="AC3" s="343" t="s">
        <v>1305</v>
      </c>
      <c r="AD3" s="343" t="s">
        <v>1297</v>
      </c>
      <c r="AE3" s="343" t="s">
        <v>1306</v>
      </c>
      <c r="AF3" s="343" t="s">
        <v>1307</v>
      </c>
      <c r="AG3" s="343" t="s">
        <v>1308</v>
      </c>
      <c r="AH3" s="343" t="s">
        <v>1297</v>
      </c>
      <c r="AI3" s="343" t="s">
        <v>1309</v>
      </c>
      <c r="AJ3" s="343" t="s">
        <v>1310</v>
      </c>
      <c r="AL3" s="451" t="s">
        <v>1314</v>
      </c>
      <c r="AM3" s="451" t="s">
        <v>1315</v>
      </c>
      <c r="AN3" s="343" t="s">
        <v>1305</v>
      </c>
      <c r="AO3" s="343" t="s">
        <v>1297</v>
      </c>
      <c r="AP3" s="343" t="s">
        <v>1306</v>
      </c>
      <c r="AQ3" s="343" t="s">
        <v>1307</v>
      </c>
      <c r="AR3" s="343" t="s">
        <v>1308</v>
      </c>
      <c r="AS3" s="343" t="s">
        <v>1297</v>
      </c>
      <c r="AT3" s="343" t="s">
        <v>1309</v>
      </c>
      <c r="AU3" s="343" t="s">
        <v>1310</v>
      </c>
    </row>
    <row r="4" spans="2:47" ht="19">
      <c r="B4" s="450"/>
      <c r="C4" s="453"/>
      <c r="D4" s="344">
        <v>1</v>
      </c>
      <c r="E4" s="344">
        <v>2</v>
      </c>
      <c r="F4" s="344">
        <v>3</v>
      </c>
      <c r="G4" s="344">
        <v>4</v>
      </c>
      <c r="H4" s="344">
        <v>5</v>
      </c>
      <c r="I4" s="344">
        <v>6</v>
      </c>
      <c r="J4" s="344">
        <v>7</v>
      </c>
      <c r="K4" s="344">
        <v>8</v>
      </c>
      <c r="L4" s="341"/>
      <c r="M4" s="450"/>
      <c r="N4" s="455"/>
      <c r="O4" s="343">
        <v>1</v>
      </c>
      <c r="P4" s="343">
        <v>2</v>
      </c>
      <c r="Q4" s="343">
        <v>3</v>
      </c>
      <c r="R4" s="343">
        <v>4</v>
      </c>
      <c r="S4" s="343">
        <v>5</v>
      </c>
      <c r="T4" s="343">
        <v>6</v>
      </c>
      <c r="U4" s="343">
        <v>7</v>
      </c>
      <c r="V4" s="343">
        <v>8</v>
      </c>
      <c r="W4" s="341"/>
      <c r="X4" s="457"/>
      <c r="Y4" s="450"/>
      <c r="Z4" s="450"/>
      <c r="AA4" s="450"/>
      <c r="AB4" s="450"/>
      <c r="AC4" s="343">
        <v>1</v>
      </c>
      <c r="AD4" s="343">
        <v>2</v>
      </c>
      <c r="AE4" s="343">
        <v>3</v>
      </c>
      <c r="AF4" s="343">
        <v>4</v>
      </c>
      <c r="AG4" s="343">
        <v>5</v>
      </c>
      <c r="AH4" s="343">
        <v>6</v>
      </c>
      <c r="AI4" s="343">
        <v>7</v>
      </c>
      <c r="AJ4" s="343">
        <v>8</v>
      </c>
      <c r="AL4" s="450"/>
      <c r="AM4" s="450"/>
      <c r="AN4" s="343">
        <v>1</v>
      </c>
      <c r="AO4" s="343">
        <v>2</v>
      </c>
      <c r="AP4" s="343">
        <v>3</v>
      </c>
      <c r="AQ4" s="343">
        <v>4</v>
      </c>
      <c r="AR4" s="343">
        <v>5</v>
      </c>
      <c r="AS4" s="343">
        <v>6</v>
      </c>
      <c r="AT4" s="343">
        <v>7</v>
      </c>
      <c r="AU4" s="343">
        <v>8</v>
      </c>
    </row>
    <row r="5" spans="2:47" ht="40">
      <c r="B5" s="345">
        <v>1</v>
      </c>
      <c r="C5" s="346" t="s">
        <v>340</v>
      </c>
      <c r="D5" s="347" t="s">
        <v>340</v>
      </c>
      <c r="E5" s="347" t="s">
        <v>1316</v>
      </c>
      <c r="F5" s="347" t="s">
        <v>1317</v>
      </c>
      <c r="G5" s="347" t="s">
        <v>1318</v>
      </c>
      <c r="H5" s="347" t="s">
        <v>1319</v>
      </c>
      <c r="I5" s="347" t="s">
        <v>1316</v>
      </c>
      <c r="J5" s="347" t="s">
        <v>88</v>
      </c>
      <c r="K5" s="347" t="s">
        <v>1320</v>
      </c>
      <c r="L5" s="341"/>
      <c r="M5" s="345">
        <v>1</v>
      </c>
      <c r="N5" s="348" t="s">
        <v>86</v>
      </c>
      <c r="O5" s="348" t="s">
        <v>86</v>
      </c>
      <c r="P5" s="348" t="s">
        <v>1321</v>
      </c>
      <c r="Q5" s="348" t="s">
        <v>1322</v>
      </c>
      <c r="R5" s="349" t="str">
        <f t="shared" ref="R5:R8" si="1">O5</f>
        <v>a</v>
      </c>
      <c r="S5" s="348" t="s">
        <v>1323</v>
      </c>
      <c r="T5" s="350" t="str">
        <f t="shared" ref="T5:T8" si="2">Q5</f>
        <v>à</v>
      </c>
      <c r="U5" s="348" t="s">
        <v>1324</v>
      </c>
      <c r="V5" s="349" t="s">
        <v>1325</v>
      </c>
      <c r="W5" s="341"/>
      <c r="X5" s="345">
        <v>1</v>
      </c>
      <c r="Y5" s="351" t="s">
        <v>340</v>
      </c>
      <c r="Z5" s="351" t="str">
        <f t="array" ref="Z5">INDEX(十五音韻母對照表!$B$4:$X$53, $X5, $AC$1)</f>
        <v>un</v>
      </c>
      <c r="AA5" s="351" t="str">
        <f t="array" ref="AA5">INDEX(十五音韻母對照表!$B$4:$X$53, $X5, $AF$1)</f>
        <v>ut</v>
      </c>
      <c r="AB5" s="351" t="s">
        <v>69</v>
      </c>
      <c r="AC5" s="348" t="str">
        <f t="shared" ref="AC5:AE5" si="3">SUBSTITUTE($Z5, $AB5,  INDEX($AN5:$AU5, 1, AC$4))</f>
        <v>un</v>
      </c>
      <c r="AD5" s="348" t="str">
        <f t="shared" si="3"/>
        <v>ún</v>
      </c>
      <c r="AE5" s="348" t="str">
        <f t="shared" si="3"/>
        <v>ùn</v>
      </c>
      <c r="AF5" s="349" t="str">
        <f t="shared" ref="AF5:AF54" si="4">IF(AA5="ooh", "o͘h", AA5)</f>
        <v>ut</v>
      </c>
      <c r="AG5" s="348" t="str">
        <f t="shared" ref="AG5:AI5" si="5">SUBSTITUTE($Z5, $AB5,  INDEX($AN5:$AU5, 1, AG$4))</f>
        <v>ûn</v>
      </c>
      <c r="AH5" s="350" t="str">
        <f t="shared" si="5"/>
        <v>ùn</v>
      </c>
      <c r="AI5" s="348" t="str">
        <f t="shared" si="5"/>
        <v>ūn</v>
      </c>
      <c r="AJ5" s="349" t="str">
        <f t="shared" ref="AJ5:AJ54" si="6">SUBSTITUTE($AA5, $AB5,  INDEX($AN5:$AU5, 1, AJ$4))</f>
        <v>u̍t</v>
      </c>
      <c r="AL5" s="340">
        <f t="shared" ref="AL5:AL54" si="7">FIND(AB5, Z5, 1)</f>
        <v>1</v>
      </c>
      <c r="AM5" s="340">
        <f t="shared" ref="AM5:AM54" si="8">MATCH(AB5, $N$5:$N$13, 0)</f>
        <v>6</v>
      </c>
      <c r="AN5" s="340" t="str">
        <f t="shared" ref="AN5:AU5" si="9">INDEX($O$5:$V$13, $AM5, AN$4)</f>
        <v>u</v>
      </c>
      <c r="AO5" s="340" t="str">
        <f t="shared" si="9"/>
        <v>ú</v>
      </c>
      <c r="AP5" s="340" t="str">
        <f t="shared" si="9"/>
        <v>ù</v>
      </c>
      <c r="AQ5" s="340" t="str">
        <f t="shared" si="9"/>
        <v>u</v>
      </c>
      <c r="AR5" s="340" t="str">
        <f t="shared" si="9"/>
        <v>û</v>
      </c>
      <c r="AS5" s="340" t="str">
        <f t="shared" si="9"/>
        <v>ù</v>
      </c>
      <c r="AT5" s="340" t="str">
        <f t="shared" si="9"/>
        <v>ū</v>
      </c>
      <c r="AU5" s="340" t="str">
        <f t="shared" si="9"/>
        <v>u̍</v>
      </c>
    </row>
    <row r="6" spans="2:47" ht="40">
      <c r="B6" s="345">
        <v>2</v>
      </c>
      <c r="C6" s="346" t="s">
        <v>1326</v>
      </c>
      <c r="D6" s="347" t="s">
        <v>1326</v>
      </c>
      <c r="E6" s="347" t="s">
        <v>1327</v>
      </c>
      <c r="F6" s="347" t="s">
        <v>1328</v>
      </c>
      <c r="G6" s="347" t="s">
        <v>1329</v>
      </c>
      <c r="H6" s="352" t="s">
        <v>1330</v>
      </c>
      <c r="I6" s="347" t="s">
        <v>1327</v>
      </c>
      <c r="J6" s="347" t="s">
        <v>1331</v>
      </c>
      <c r="K6" s="347" t="s">
        <v>1332</v>
      </c>
      <c r="L6" s="341"/>
      <c r="M6" s="345">
        <v>2</v>
      </c>
      <c r="N6" s="348" t="s">
        <v>388</v>
      </c>
      <c r="O6" s="348" t="s">
        <v>388</v>
      </c>
      <c r="P6" s="348" t="s">
        <v>1333</v>
      </c>
      <c r="Q6" s="348" t="s">
        <v>1334</v>
      </c>
      <c r="R6" s="349" t="str">
        <f t="shared" si="1"/>
        <v>e</v>
      </c>
      <c r="S6" s="348" t="s">
        <v>1335</v>
      </c>
      <c r="T6" s="350" t="str">
        <f t="shared" si="2"/>
        <v>è</v>
      </c>
      <c r="U6" s="348" t="s">
        <v>1336</v>
      </c>
      <c r="V6" s="349" t="s">
        <v>1337</v>
      </c>
      <c r="W6" s="341"/>
      <c r="X6" s="345">
        <v>2</v>
      </c>
      <c r="Y6" s="351" t="s">
        <v>1326</v>
      </c>
      <c r="Z6" s="351" t="str">
        <f t="array" ref="Z6">INDEX(十五音韻母對照表!$B$4:$X$53, $X6, $AC$1)</f>
        <v>ian</v>
      </c>
      <c r="AA6" s="351" t="str">
        <f t="array" ref="AA6">INDEX(十五音韻母對照表!$B$4:$X$53, $X6, $AF$1)</f>
        <v>iat</v>
      </c>
      <c r="AB6" s="351" t="s">
        <v>86</v>
      </c>
      <c r="AC6" s="348" t="str">
        <f t="shared" ref="AC6:AE6" si="10">SUBSTITUTE($Z6, $AB6,  INDEX($AN6:$AU6, 1, AC$4))</f>
        <v>ian</v>
      </c>
      <c r="AD6" s="348" t="str">
        <f t="shared" si="10"/>
        <v>ián</v>
      </c>
      <c r="AE6" s="348" t="str">
        <f t="shared" si="10"/>
        <v>iàn</v>
      </c>
      <c r="AF6" s="349" t="str">
        <f t="shared" si="4"/>
        <v>iat</v>
      </c>
      <c r="AG6" s="348" t="str">
        <f t="shared" ref="AG6:AI6" si="11">SUBSTITUTE($Z6, $AB6,  INDEX($AN6:$AU6, 1, AG$4))</f>
        <v>iân</v>
      </c>
      <c r="AH6" s="350" t="str">
        <f t="shared" si="11"/>
        <v>iàn</v>
      </c>
      <c r="AI6" s="348" t="str">
        <f t="shared" si="11"/>
        <v>iān</v>
      </c>
      <c r="AJ6" s="349" t="str">
        <f t="shared" si="6"/>
        <v>ia̍t</v>
      </c>
      <c r="AL6" s="340">
        <f t="shared" si="7"/>
        <v>2</v>
      </c>
      <c r="AM6" s="340">
        <f t="shared" si="8"/>
        <v>1</v>
      </c>
      <c r="AN6" s="340" t="str">
        <f t="shared" ref="AN6:AU6" si="12">INDEX($O$5:$V$13, $AM6, AN$4)</f>
        <v>a</v>
      </c>
      <c r="AO6" s="340" t="str">
        <f t="shared" si="12"/>
        <v>á</v>
      </c>
      <c r="AP6" s="340" t="str">
        <f t="shared" si="12"/>
        <v>à</v>
      </c>
      <c r="AQ6" s="340" t="str">
        <f t="shared" si="12"/>
        <v>a</v>
      </c>
      <c r="AR6" s="340" t="str">
        <f t="shared" si="12"/>
        <v>â</v>
      </c>
      <c r="AS6" s="340" t="str">
        <f t="shared" si="12"/>
        <v>à</v>
      </c>
      <c r="AT6" s="340" t="str">
        <f t="shared" si="12"/>
        <v>ā</v>
      </c>
      <c r="AU6" s="340" t="str">
        <f t="shared" si="12"/>
        <v>a̍</v>
      </c>
    </row>
    <row r="7" spans="2:47" ht="40">
      <c r="B7" s="345">
        <v>3</v>
      </c>
      <c r="C7" s="346" t="s">
        <v>298</v>
      </c>
      <c r="D7" s="347" t="s">
        <v>298</v>
      </c>
      <c r="E7" s="347" t="s">
        <v>282</v>
      </c>
      <c r="F7" s="347" t="s">
        <v>1338</v>
      </c>
      <c r="G7" s="347" t="s">
        <v>1339</v>
      </c>
      <c r="H7" s="352" t="s">
        <v>1330</v>
      </c>
      <c r="I7" s="347" t="s">
        <v>282</v>
      </c>
      <c r="J7" s="347" t="s">
        <v>1340</v>
      </c>
      <c r="K7" s="347" t="s">
        <v>1341</v>
      </c>
      <c r="L7" s="341"/>
      <c r="M7" s="345">
        <v>3</v>
      </c>
      <c r="N7" s="348" t="s">
        <v>61</v>
      </c>
      <c r="O7" s="348" t="s">
        <v>61</v>
      </c>
      <c r="P7" s="348" t="s">
        <v>1342</v>
      </c>
      <c r="Q7" s="348" t="s">
        <v>1343</v>
      </c>
      <c r="R7" s="349" t="str">
        <f t="shared" si="1"/>
        <v>i</v>
      </c>
      <c r="S7" s="348" t="s">
        <v>1344</v>
      </c>
      <c r="T7" s="350" t="str">
        <f t="shared" si="2"/>
        <v>ì</v>
      </c>
      <c r="U7" s="348" t="s">
        <v>1345</v>
      </c>
      <c r="V7" s="349" t="s">
        <v>1346</v>
      </c>
      <c r="W7" s="341"/>
      <c r="X7" s="345">
        <v>3</v>
      </c>
      <c r="Y7" s="351" t="s">
        <v>298</v>
      </c>
      <c r="Z7" s="351" t="str">
        <f t="array" ref="Z7">INDEX(十五音韻母對照表!$B$4:$X$53, $X7, $AC$1)</f>
        <v>im</v>
      </c>
      <c r="AA7" s="351" t="str">
        <f t="array" ref="AA7">INDEX(十五音韻母對照表!$B$4:$X$53, $X7, $AF$1)</f>
        <v>ip</v>
      </c>
      <c r="AB7" s="351" t="s">
        <v>61</v>
      </c>
      <c r="AC7" s="348" t="str">
        <f t="shared" ref="AC7:AE7" si="13">SUBSTITUTE($Z7, $AB7,  INDEX($AN7:$AU7, 1, AC$4))</f>
        <v>im</v>
      </c>
      <c r="AD7" s="348" t="str">
        <f t="shared" si="13"/>
        <v>ím</v>
      </c>
      <c r="AE7" s="348" t="str">
        <f t="shared" si="13"/>
        <v>ìm</v>
      </c>
      <c r="AF7" s="349" t="str">
        <f t="shared" si="4"/>
        <v>ip</v>
      </c>
      <c r="AG7" s="348" t="str">
        <f t="shared" ref="AG7:AI7" si="14">SUBSTITUTE($Z7, $AB7,  INDEX($AN7:$AU7, 1, AG$4))</f>
        <v>îm</v>
      </c>
      <c r="AH7" s="350" t="str">
        <f t="shared" si="14"/>
        <v>ìm</v>
      </c>
      <c r="AI7" s="348" t="str">
        <f t="shared" si="14"/>
        <v>īm</v>
      </c>
      <c r="AJ7" s="349" t="str">
        <f t="shared" si="6"/>
        <v>i̍p</v>
      </c>
      <c r="AL7" s="340">
        <f t="shared" si="7"/>
        <v>1</v>
      </c>
      <c r="AM7" s="340">
        <f t="shared" si="8"/>
        <v>3</v>
      </c>
      <c r="AN7" s="340" t="str">
        <f t="shared" ref="AN7:AU7" si="15">INDEX($O$5:$V$13, $AM7, AN$4)</f>
        <v>i</v>
      </c>
      <c r="AO7" s="340" t="str">
        <f t="shared" si="15"/>
        <v>í</v>
      </c>
      <c r="AP7" s="340" t="str">
        <f t="shared" si="15"/>
        <v>ì</v>
      </c>
      <c r="AQ7" s="340" t="str">
        <f t="shared" si="15"/>
        <v>i</v>
      </c>
      <c r="AR7" s="340" t="str">
        <f t="shared" si="15"/>
        <v>î</v>
      </c>
      <c r="AS7" s="340" t="str">
        <f t="shared" si="15"/>
        <v>ì</v>
      </c>
      <c r="AT7" s="340" t="str">
        <f t="shared" si="15"/>
        <v>ī</v>
      </c>
      <c r="AU7" s="340" t="str">
        <f t="shared" si="15"/>
        <v>i̍</v>
      </c>
    </row>
    <row r="8" spans="2:47" ht="40">
      <c r="B8" s="345">
        <v>4</v>
      </c>
      <c r="C8" s="346" t="s">
        <v>1347</v>
      </c>
      <c r="D8" s="347" t="s">
        <v>1347</v>
      </c>
      <c r="E8" s="347" t="s">
        <v>1348</v>
      </c>
      <c r="F8" s="347" t="s">
        <v>1349</v>
      </c>
      <c r="G8" s="352" t="s">
        <v>1330</v>
      </c>
      <c r="H8" s="347" t="s">
        <v>1350</v>
      </c>
      <c r="I8" s="347" t="s">
        <v>1348</v>
      </c>
      <c r="J8" s="347" t="s">
        <v>1351</v>
      </c>
      <c r="K8" s="352" t="s">
        <v>1330</v>
      </c>
      <c r="L8" s="341"/>
      <c r="M8" s="345">
        <v>4</v>
      </c>
      <c r="N8" s="348" t="s">
        <v>104</v>
      </c>
      <c r="O8" s="348" t="s">
        <v>104</v>
      </c>
      <c r="P8" s="348" t="s">
        <v>1352</v>
      </c>
      <c r="Q8" s="348" t="s">
        <v>1353</v>
      </c>
      <c r="R8" s="349" t="str">
        <f t="shared" si="1"/>
        <v>o</v>
      </c>
      <c r="S8" s="348" t="s">
        <v>1354</v>
      </c>
      <c r="T8" s="350" t="str">
        <f t="shared" si="2"/>
        <v>ò</v>
      </c>
      <c r="U8" s="348" t="s">
        <v>1355</v>
      </c>
      <c r="V8" s="349" t="s">
        <v>1356</v>
      </c>
      <c r="W8" s="341"/>
      <c r="X8" s="345">
        <v>4</v>
      </c>
      <c r="Y8" s="351" t="s">
        <v>1347</v>
      </c>
      <c r="Z8" s="351" t="str">
        <f t="array" ref="Z8">INDEX(十五音韻母對照表!$B$4:$X$53, $X8, $AC$1)</f>
        <v>ui</v>
      </c>
      <c r="AA8" s="351">
        <f t="array" ref="AA8">INDEX(十五音韻母對照表!$B$4:$X$53, $X8, $AF$1)</f>
        <v>0</v>
      </c>
      <c r="AB8" s="351" t="s">
        <v>69</v>
      </c>
      <c r="AC8" s="348" t="str">
        <f t="shared" ref="AC8:AE8" si="16">SUBSTITUTE($Z8, $AB8,  INDEX($AN8:$AU8, 1, AC$4))</f>
        <v>ui</v>
      </c>
      <c r="AD8" s="348" t="str">
        <f t="shared" si="16"/>
        <v>úi</v>
      </c>
      <c r="AE8" s="348" t="str">
        <f t="shared" si="16"/>
        <v>ùi</v>
      </c>
      <c r="AF8" s="349">
        <f t="shared" si="4"/>
        <v>0</v>
      </c>
      <c r="AG8" s="348" t="str">
        <f t="shared" ref="AG8:AI8" si="17">SUBSTITUTE($Z8, $AB8,  INDEX($AN8:$AU8, 1, AG$4))</f>
        <v>ûi</v>
      </c>
      <c r="AH8" s="350" t="str">
        <f t="shared" si="17"/>
        <v>ùi</v>
      </c>
      <c r="AI8" s="348" t="str">
        <f t="shared" si="17"/>
        <v>ūi</v>
      </c>
      <c r="AJ8" s="349" t="str">
        <f t="shared" si="6"/>
        <v>0</v>
      </c>
      <c r="AL8" s="340">
        <f t="shared" si="7"/>
        <v>1</v>
      </c>
      <c r="AM8" s="340">
        <f t="shared" si="8"/>
        <v>6</v>
      </c>
      <c r="AN8" s="340" t="str">
        <f t="shared" ref="AN8:AU8" si="18">INDEX($O$5:$V$13, $AM8, AN$4)</f>
        <v>u</v>
      </c>
      <c r="AO8" s="340" t="str">
        <f t="shared" si="18"/>
        <v>ú</v>
      </c>
      <c r="AP8" s="340" t="str">
        <f t="shared" si="18"/>
        <v>ù</v>
      </c>
      <c r="AQ8" s="340" t="str">
        <f t="shared" si="18"/>
        <v>u</v>
      </c>
      <c r="AR8" s="340" t="str">
        <f t="shared" si="18"/>
        <v>û</v>
      </c>
      <c r="AS8" s="340" t="str">
        <f t="shared" si="18"/>
        <v>ù</v>
      </c>
      <c r="AT8" s="340" t="str">
        <f t="shared" si="18"/>
        <v>ū</v>
      </c>
      <c r="AU8" s="340" t="str">
        <f t="shared" si="18"/>
        <v>u̍</v>
      </c>
    </row>
    <row r="9" spans="2:47" ht="40">
      <c r="B9" s="345">
        <v>5</v>
      </c>
      <c r="C9" s="346" t="s">
        <v>1357</v>
      </c>
      <c r="D9" s="347" t="s">
        <v>1357</v>
      </c>
      <c r="E9" s="347" t="s">
        <v>1358</v>
      </c>
      <c r="F9" s="347" t="s">
        <v>1359</v>
      </c>
      <c r="G9" s="347" t="s">
        <v>1360</v>
      </c>
      <c r="H9" s="347" t="s">
        <v>1361</v>
      </c>
      <c r="I9" s="347" t="s">
        <v>1358</v>
      </c>
      <c r="J9" s="347" t="s">
        <v>272</v>
      </c>
      <c r="K9" s="347" t="s">
        <v>1362</v>
      </c>
      <c r="L9" s="341"/>
      <c r="M9" s="345">
        <v>5</v>
      </c>
      <c r="N9" s="348" t="s">
        <v>58</v>
      </c>
      <c r="O9" s="348" t="s">
        <v>542</v>
      </c>
      <c r="P9" s="348" t="s">
        <v>1363</v>
      </c>
      <c r="Q9" s="348" t="s">
        <v>1364</v>
      </c>
      <c r="R9" s="349" t="s">
        <v>542</v>
      </c>
      <c r="S9" s="348" t="s">
        <v>1365</v>
      </c>
      <c r="T9" s="350" t="s">
        <v>1366</v>
      </c>
      <c r="U9" s="348" t="s">
        <v>1367</v>
      </c>
      <c r="V9" s="349" t="s">
        <v>1368</v>
      </c>
      <c r="W9" s="341"/>
      <c r="X9" s="345">
        <v>5</v>
      </c>
      <c r="Y9" s="351" t="s">
        <v>1357</v>
      </c>
      <c r="Z9" s="351" t="str">
        <f t="array" ref="Z9">INDEX(十五音韻母對照表!$B$4:$X$53, $X9, $AC$1)</f>
        <v>ee</v>
      </c>
      <c r="AA9" s="351" t="str">
        <f t="array" ref="AA9">INDEX(十五音韻母對照表!$B$4:$X$53, $X9, $AF$1)</f>
        <v>eeh</v>
      </c>
      <c r="AB9" s="351" t="s">
        <v>388</v>
      </c>
      <c r="AC9" s="348" t="str">
        <f t="shared" ref="AC9:AE9" si="19">SUBSTITUTE($Z9, $AB9,  INDEX($AN9:$AU9, 1, AC$4))</f>
        <v>ee</v>
      </c>
      <c r="AD9" s="348" t="str">
        <f t="shared" si="19"/>
        <v>éé</v>
      </c>
      <c r="AE9" s="348" t="str">
        <f t="shared" si="19"/>
        <v>èè</v>
      </c>
      <c r="AF9" s="349" t="str">
        <f t="shared" si="4"/>
        <v>eeh</v>
      </c>
      <c r="AG9" s="348" t="str">
        <f t="shared" ref="AG9:AI9" si="20">SUBSTITUTE($Z9, $AB9,  INDEX($AN9:$AU9, 1, AG$4))</f>
        <v>êê</v>
      </c>
      <c r="AH9" s="350" t="str">
        <f t="shared" si="20"/>
        <v>èè</v>
      </c>
      <c r="AI9" s="348" t="str">
        <f t="shared" si="20"/>
        <v>ēē</v>
      </c>
      <c r="AJ9" s="349" t="str">
        <f t="shared" si="6"/>
        <v>e̍e̍h</v>
      </c>
      <c r="AL9" s="340">
        <f t="shared" si="7"/>
        <v>1</v>
      </c>
      <c r="AM9" s="340">
        <f t="shared" si="8"/>
        <v>2</v>
      </c>
      <c r="AN9" s="340" t="str">
        <f t="shared" ref="AN9:AU9" si="21">INDEX($O$5:$V$13, $AM9, AN$4)</f>
        <v>e</v>
      </c>
      <c r="AO9" s="340" t="str">
        <f t="shared" si="21"/>
        <v>é</v>
      </c>
      <c r="AP9" s="340" t="str">
        <f t="shared" si="21"/>
        <v>è</v>
      </c>
      <c r="AQ9" s="340" t="str">
        <f t="shared" si="21"/>
        <v>e</v>
      </c>
      <c r="AR9" s="340" t="str">
        <f t="shared" si="21"/>
        <v>ê</v>
      </c>
      <c r="AS9" s="340" t="str">
        <f t="shared" si="21"/>
        <v>è</v>
      </c>
      <c r="AT9" s="340" t="str">
        <f t="shared" si="21"/>
        <v>ē</v>
      </c>
      <c r="AU9" s="340" t="str">
        <f t="shared" si="21"/>
        <v>e̍</v>
      </c>
    </row>
    <row r="10" spans="2:47" ht="40">
      <c r="B10" s="345">
        <v>6</v>
      </c>
      <c r="C10" s="346" t="s">
        <v>1369</v>
      </c>
      <c r="D10" s="347" t="s">
        <v>1369</v>
      </c>
      <c r="E10" s="347" t="s">
        <v>1370</v>
      </c>
      <c r="F10" s="347" t="s">
        <v>1371</v>
      </c>
      <c r="G10" s="347" t="s">
        <v>1372</v>
      </c>
      <c r="H10" s="352" t="s">
        <v>1330</v>
      </c>
      <c r="I10" s="347" t="s">
        <v>1370</v>
      </c>
      <c r="J10" s="352" t="s">
        <v>1330</v>
      </c>
      <c r="K10" s="352" t="s">
        <v>1330</v>
      </c>
      <c r="L10" s="341"/>
      <c r="M10" s="345">
        <v>6</v>
      </c>
      <c r="N10" s="348" t="s">
        <v>69</v>
      </c>
      <c r="O10" s="348" t="s">
        <v>69</v>
      </c>
      <c r="P10" s="348" t="s">
        <v>1373</v>
      </c>
      <c r="Q10" s="348" t="s">
        <v>1374</v>
      </c>
      <c r="R10" s="349" t="str">
        <f t="shared" ref="R10:R12" si="22">O10</f>
        <v>u</v>
      </c>
      <c r="S10" s="348" t="s">
        <v>1375</v>
      </c>
      <c r="T10" s="350" t="str">
        <f t="shared" ref="T10:T11" si="23">Q10</f>
        <v>ù</v>
      </c>
      <c r="U10" s="348" t="s">
        <v>1376</v>
      </c>
      <c r="V10" s="349" t="s">
        <v>1377</v>
      </c>
      <c r="W10" s="341"/>
      <c r="X10" s="345">
        <v>6</v>
      </c>
      <c r="Y10" s="351" t="s">
        <v>1369</v>
      </c>
      <c r="Z10" s="351" t="str">
        <f t="array" ref="Z10">INDEX(十五音韻母對照表!$B$4:$X$53, $X10, $AC$1)</f>
        <v>an</v>
      </c>
      <c r="AA10" s="351" t="str">
        <f t="array" ref="AA10">INDEX(十五音韻母對照表!$B$4:$X$53, $X10, $AF$1)</f>
        <v>at</v>
      </c>
      <c r="AB10" s="351" t="s">
        <v>86</v>
      </c>
      <c r="AC10" s="348" t="str">
        <f t="shared" ref="AC10:AE10" si="24">SUBSTITUTE($Z10, $AB10,  INDEX($AN10:$AU10, 1, AC$4))</f>
        <v>an</v>
      </c>
      <c r="AD10" s="348" t="str">
        <f t="shared" si="24"/>
        <v>án</v>
      </c>
      <c r="AE10" s="348" t="str">
        <f t="shared" si="24"/>
        <v>àn</v>
      </c>
      <c r="AF10" s="349" t="str">
        <f t="shared" si="4"/>
        <v>at</v>
      </c>
      <c r="AG10" s="348" t="str">
        <f t="shared" ref="AG10:AI10" si="25">SUBSTITUTE($Z10, $AB10,  INDEX($AN10:$AU10, 1, AG$4))</f>
        <v>ân</v>
      </c>
      <c r="AH10" s="350" t="str">
        <f t="shared" si="25"/>
        <v>àn</v>
      </c>
      <c r="AI10" s="348" t="str">
        <f t="shared" si="25"/>
        <v>ān</v>
      </c>
      <c r="AJ10" s="349" t="str">
        <f t="shared" si="6"/>
        <v>a̍t</v>
      </c>
      <c r="AL10" s="340">
        <f t="shared" si="7"/>
        <v>1</v>
      </c>
      <c r="AM10" s="340">
        <f t="shared" si="8"/>
        <v>1</v>
      </c>
      <c r="AN10" s="340" t="str">
        <f t="shared" ref="AN10:AU10" si="26">INDEX($O$5:$V$13, $AM10, AN$4)</f>
        <v>a</v>
      </c>
      <c r="AO10" s="340" t="str">
        <f t="shared" si="26"/>
        <v>á</v>
      </c>
      <c r="AP10" s="340" t="str">
        <f t="shared" si="26"/>
        <v>à</v>
      </c>
      <c r="AQ10" s="340" t="str">
        <f t="shared" si="26"/>
        <v>a</v>
      </c>
      <c r="AR10" s="340" t="str">
        <f t="shared" si="26"/>
        <v>â</v>
      </c>
      <c r="AS10" s="340" t="str">
        <f t="shared" si="26"/>
        <v>à</v>
      </c>
      <c r="AT10" s="340" t="str">
        <f t="shared" si="26"/>
        <v>ā</v>
      </c>
      <c r="AU10" s="340" t="str">
        <f t="shared" si="26"/>
        <v>a̍</v>
      </c>
    </row>
    <row r="11" spans="2:47" ht="40">
      <c r="B11" s="345">
        <v>7</v>
      </c>
      <c r="C11" s="346" t="s">
        <v>1378</v>
      </c>
      <c r="D11" s="347" t="s">
        <v>1378</v>
      </c>
      <c r="E11" s="347" t="s">
        <v>1379</v>
      </c>
      <c r="F11" s="347" t="s">
        <v>1380</v>
      </c>
      <c r="G11" s="347" t="s">
        <v>251</v>
      </c>
      <c r="H11" s="347" t="s">
        <v>1381</v>
      </c>
      <c r="I11" s="347" t="s">
        <v>1379</v>
      </c>
      <c r="J11" s="347" t="s">
        <v>1381</v>
      </c>
      <c r="K11" s="347" t="s">
        <v>1382</v>
      </c>
      <c r="L11" s="341"/>
      <c r="M11" s="345">
        <v>7</v>
      </c>
      <c r="N11" s="348" t="s">
        <v>417</v>
      </c>
      <c r="O11" s="348" t="s">
        <v>417</v>
      </c>
      <c r="P11" s="348" t="s">
        <v>1383</v>
      </c>
      <c r="Q11" s="348" t="s">
        <v>1384</v>
      </c>
      <c r="R11" s="349" t="str">
        <f t="shared" si="22"/>
        <v>m</v>
      </c>
      <c r="S11" s="348" t="s">
        <v>1385</v>
      </c>
      <c r="T11" s="350" t="str">
        <f t="shared" si="23"/>
        <v>m̀</v>
      </c>
      <c r="U11" s="348" t="s">
        <v>1386</v>
      </c>
      <c r="V11" s="349" t="s">
        <v>1387</v>
      </c>
      <c r="W11" s="341"/>
      <c r="X11" s="345">
        <v>7</v>
      </c>
      <c r="Y11" s="351" t="s">
        <v>1378</v>
      </c>
      <c r="Z11" s="351" t="str">
        <f t="array" ref="Z11">INDEX(十五音韻母對照表!$B$4:$X$53, $X11, $AC$1)</f>
        <v>ong</v>
      </c>
      <c r="AA11" s="351" t="str">
        <f t="array" ref="AA11">INDEX(十五音韻母對照表!$B$4:$X$53, $X11, $AF$1)</f>
        <v>ok</v>
      </c>
      <c r="AB11" s="351" t="s">
        <v>104</v>
      </c>
      <c r="AC11" s="348" t="str">
        <f t="shared" ref="AC11:AE11" si="27">SUBSTITUTE($Z11, $AB11,  INDEX($AN11:$AU11, 1, AC$4))</f>
        <v>ong</v>
      </c>
      <c r="AD11" s="348" t="str">
        <f t="shared" si="27"/>
        <v>óng</v>
      </c>
      <c r="AE11" s="348" t="str">
        <f t="shared" si="27"/>
        <v>òng</v>
      </c>
      <c r="AF11" s="349" t="str">
        <f t="shared" si="4"/>
        <v>ok</v>
      </c>
      <c r="AG11" s="348" t="str">
        <f t="shared" ref="AG11:AI11" si="28">SUBSTITUTE($Z11, $AB11,  INDEX($AN11:$AU11, 1, AG$4))</f>
        <v>ông</v>
      </c>
      <c r="AH11" s="350" t="str">
        <f t="shared" si="28"/>
        <v>òng</v>
      </c>
      <c r="AI11" s="348" t="str">
        <f t="shared" si="28"/>
        <v>ōng</v>
      </c>
      <c r="AJ11" s="349" t="str">
        <f t="shared" si="6"/>
        <v>o̍k</v>
      </c>
      <c r="AL11" s="340">
        <f t="shared" si="7"/>
        <v>1</v>
      </c>
      <c r="AM11" s="340">
        <f t="shared" si="8"/>
        <v>4</v>
      </c>
      <c r="AN11" s="340" t="str">
        <f t="shared" ref="AN11:AU11" si="29">INDEX($O$5:$V$13, $AM11, AN$4)</f>
        <v>o</v>
      </c>
      <c r="AO11" s="340" t="str">
        <f t="shared" si="29"/>
        <v>ó</v>
      </c>
      <c r="AP11" s="340" t="str">
        <f t="shared" si="29"/>
        <v>ò</v>
      </c>
      <c r="AQ11" s="340" t="str">
        <f t="shared" si="29"/>
        <v>o</v>
      </c>
      <c r="AR11" s="340" t="str">
        <f t="shared" si="29"/>
        <v>ô</v>
      </c>
      <c r="AS11" s="340" t="str">
        <f t="shared" si="29"/>
        <v>ò</v>
      </c>
      <c r="AT11" s="340" t="str">
        <f t="shared" si="29"/>
        <v>ō</v>
      </c>
      <c r="AU11" s="340" t="str">
        <f t="shared" si="29"/>
        <v>o̍</v>
      </c>
    </row>
    <row r="12" spans="2:47" ht="40">
      <c r="B12" s="345">
        <v>8</v>
      </c>
      <c r="C12" s="346" t="s">
        <v>1388</v>
      </c>
      <c r="D12" s="347" t="s">
        <v>1388</v>
      </c>
      <c r="E12" s="347" t="s">
        <v>1389</v>
      </c>
      <c r="F12" s="347" t="s">
        <v>1390</v>
      </c>
      <c r="G12" s="352" t="s">
        <v>1330</v>
      </c>
      <c r="H12" s="352" t="s">
        <v>1330</v>
      </c>
      <c r="I12" s="347" t="s">
        <v>1389</v>
      </c>
      <c r="J12" s="352" t="s">
        <v>1330</v>
      </c>
      <c r="K12" s="352" t="s">
        <v>1330</v>
      </c>
      <c r="L12" s="341"/>
      <c r="M12" s="345">
        <v>8</v>
      </c>
      <c r="N12" s="348" t="s">
        <v>429</v>
      </c>
      <c r="O12" s="348" t="s">
        <v>429</v>
      </c>
      <c r="P12" s="348" t="s">
        <v>1391</v>
      </c>
      <c r="Q12" s="348" t="s">
        <v>1392</v>
      </c>
      <c r="R12" s="349" t="str">
        <f t="shared" si="22"/>
        <v>n</v>
      </c>
      <c r="S12" s="353" t="s">
        <v>1393</v>
      </c>
      <c r="T12" s="350"/>
      <c r="U12" s="353" t="s">
        <v>1394</v>
      </c>
      <c r="V12" s="354" t="s">
        <v>1395</v>
      </c>
      <c r="W12" s="341"/>
      <c r="X12" s="345">
        <v>8</v>
      </c>
      <c r="Y12" s="351" t="s">
        <v>1388</v>
      </c>
      <c r="Z12" s="351" t="str">
        <f t="array" ref="Z12">INDEX(十五音韻母對照表!$B$4:$X$53, $X12, $AC$1)</f>
        <v>uai</v>
      </c>
      <c r="AA12" s="351" t="str">
        <f t="array" ref="AA12">INDEX(十五音韻母對照表!$B$4:$X$53, $X12, $AF$1)</f>
        <v>uaih</v>
      </c>
      <c r="AB12" s="351" t="s">
        <v>86</v>
      </c>
      <c r="AC12" s="348" t="str">
        <f t="shared" ref="AC12:AE12" si="30">SUBSTITUTE($Z12, $AB12,  INDEX($AN12:$AU12, 1, AC$4))</f>
        <v>uai</v>
      </c>
      <c r="AD12" s="348" t="str">
        <f t="shared" si="30"/>
        <v>uái</v>
      </c>
      <c r="AE12" s="348" t="str">
        <f t="shared" si="30"/>
        <v>uài</v>
      </c>
      <c r="AF12" s="349" t="str">
        <f t="shared" si="4"/>
        <v>uaih</v>
      </c>
      <c r="AG12" s="348" t="str">
        <f t="shared" ref="AG12:AI12" si="31">SUBSTITUTE($Z12, $AB12,  INDEX($AN12:$AU12, 1, AG$4))</f>
        <v>uâi</v>
      </c>
      <c r="AH12" s="350" t="str">
        <f t="shared" si="31"/>
        <v>uài</v>
      </c>
      <c r="AI12" s="348" t="str">
        <f t="shared" si="31"/>
        <v>uāi</v>
      </c>
      <c r="AJ12" s="349" t="str">
        <f t="shared" si="6"/>
        <v>ua̍ih</v>
      </c>
      <c r="AL12" s="340">
        <f t="shared" si="7"/>
        <v>2</v>
      </c>
      <c r="AM12" s="340">
        <f t="shared" si="8"/>
        <v>1</v>
      </c>
      <c r="AN12" s="340" t="str">
        <f t="shared" ref="AN12:AU12" si="32">INDEX($O$5:$V$13, $AM12, AN$4)</f>
        <v>a</v>
      </c>
      <c r="AO12" s="340" t="str">
        <f t="shared" si="32"/>
        <v>á</v>
      </c>
      <c r="AP12" s="340" t="str">
        <f t="shared" si="32"/>
        <v>à</v>
      </c>
      <c r="AQ12" s="340" t="str">
        <f t="shared" si="32"/>
        <v>a</v>
      </c>
      <c r="AR12" s="340" t="str">
        <f t="shared" si="32"/>
        <v>â</v>
      </c>
      <c r="AS12" s="340" t="str">
        <f t="shared" si="32"/>
        <v>à</v>
      </c>
      <c r="AT12" s="340" t="str">
        <f t="shared" si="32"/>
        <v>ā</v>
      </c>
      <c r="AU12" s="340" t="str">
        <f t="shared" si="32"/>
        <v>a̍</v>
      </c>
    </row>
    <row r="13" spans="2:47" ht="40">
      <c r="B13" s="345">
        <v>9</v>
      </c>
      <c r="C13" s="346" t="s">
        <v>1396</v>
      </c>
      <c r="D13" s="347" t="s">
        <v>1396</v>
      </c>
      <c r="E13" s="347" t="s">
        <v>267</v>
      </c>
      <c r="F13" s="347" t="s">
        <v>1397</v>
      </c>
      <c r="G13" s="347" t="s">
        <v>1398</v>
      </c>
      <c r="H13" s="347" t="s">
        <v>1399</v>
      </c>
      <c r="I13" s="347" t="s">
        <v>267</v>
      </c>
      <c r="J13" s="347" t="s">
        <v>1400</v>
      </c>
      <c r="K13" s="347" t="s">
        <v>191</v>
      </c>
      <c r="L13" s="341"/>
      <c r="M13" s="345">
        <v>9</v>
      </c>
      <c r="N13" s="348" t="s">
        <v>1401</v>
      </c>
      <c r="O13" s="348" t="s">
        <v>1401</v>
      </c>
      <c r="P13" s="348" t="s">
        <v>1402</v>
      </c>
      <c r="Q13" s="348" t="s">
        <v>1392</v>
      </c>
      <c r="R13" s="349" t="str">
        <f t="shared" ref="R13" si="33">O13</f>
        <v>ng</v>
      </c>
      <c r="S13" s="353" t="s">
        <v>1403</v>
      </c>
      <c r="T13" s="350"/>
      <c r="U13" s="353" t="s">
        <v>1404</v>
      </c>
      <c r="V13" s="354" t="s">
        <v>1405</v>
      </c>
      <c r="W13" s="341"/>
      <c r="X13" s="345">
        <v>9</v>
      </c>
      <c r="Y13" s="351" t="s">
        <v>1396</v>
      </c>
      <c r="Z13" s="351" t="str">
        <f t="array" ref="Z13">INDEX(十五音韻母對照表!$B$4:$X$53, $X13, $AC$1)</f>
        <v>ing</v>
      </c>
      <c r="AA13" s="351" t="str">
        <f t="array" ref="AA13">INDEX(十五音韻母對照表!$B$4:$X$53, $X13, $AF$1)</f>
        <v>ik</v>
      </c>
      <c r="AB13" s="351" t="s">
        <v>388</v>
      </c>
      <c r="AC13" s="348" t="str">
        <f t="shared" ref="AC13:AE13" si="34">SUBSTITUTE($Z13, $AB13,  INDEX($AN13:$AU13, 1, AC$4))</f>
        <v>ing</v>
      </c>
      <c r="AD13" s="348" t="str">
        <f t="shared" si="34"/>
        <v>ing</v>
      </c>
      <c r="AE13" s="348" t="str">
        <f t="shared" si="34"/>
        <v>ing</v>
      </c>
      <c r="AF13" s="349" t="str">
        <f t="shared" si="4"/>
        <v>ik</v>
      </c>
      <c r="AG13" s="348" t="str">
        <f t="shared" ref="AG13:AI13" si="35">SUBSTITUTE($Z13, $AB13,  INDEX($AN13:$AU13, 1, AG$4))</f>
        <v>ing</v>
      </c>
      <c r="AH13" s="350" t="str">
        <f t="shared" si="35"/>
        <v>ing</v>
      </c>
      <c r="AI13" s="348" t="str">
        <f t="shared" si="35"/>
        <v>ing</v>
      </c>
      <c r="AJ13" s="349" t="str">
        <f t="shared" si="6"/>
        <v>ik</v>
      </c>
      <c r="AL13" s="340" t="e">
        <f t="shared" si="7"/>
        <v>#VALUE!</v>
      </c>
      <c r="AM13" s="340">
        <f t="shared" si="8"/>
        <v>2</v>
      </c>
      <c r="AN13" s="340" t="str">
        <f t="shared" ref="AN13:AU13" si="36">INDEX($O$5:$V$13, $AM13, AN$4)</f>
        <v>e</v>
      </c>
      <c r="AO13" s="340" t="str">
        <f t="shared" si="36"/>
        <v>é</v>
      </c>
      <c r="AP13" s="340" t="str">
        <f t="shared" si="36"/>
        <v>è</v>
      </c>
      <c r="AQ13" s="340" t="str">
        <f t="shared" si="36"/>
        <v>e</v>
      </c>
      <c r="AR13" s="340" t="str">
        <f t="shared" si="36"/>
        <v>ê</v>
      </c>
      <c r="AS13" s="340" t="str">
        <f t="shared" si="36"/>
        <v>è</v>
      </c>
      <c r="AT13" s="340" t="str">
        <f t="shared" si="36"/>
        <v>ē</v>
      </c>
      <c r="AU13" s="340" t="str">
        <f t="shared" si="36"/>
        <v>e̍</v>
      </c>
    </row>
    <row r="14" spans="2:47" ht="40">
      <c r="B14" s="345">
        <v>10</v>
      </c>
      <c r="C14" s="346" t="s">
        <v>137</v>
      </c>
      <c r="D14" s="347" t="s">
        <v>137</v>
      </c>
      <c r="E14" s="347" t="s">
        <v>1406</v>
      </c>
      <c r="F14" s="347" t="s">
        <v>1407</v>
      </c>
      <c r="G14" s="347" t="s">
        <v>1408</v>
      </c>
      <c r="H14" s="347" t="s">
        <v>1409</v>
      </c>
      <c r="I14" s="347" t="s">
        <v>1406</v>
      </c>
      <c r="J14" s="347" t="s">
        <v>1410</v>
      </c>
      <c r="K14" s="347" t="s">
        <v>1411</v>
      </c>
      <c r="L14" s="355"/>
      <c r="M14" s="341"/>
      <c r="N14" s="341"/>
      <c r="O14" s="341"/>
      <c r="P14" s="341"/>
      <c r="Q14" s="341"/>
      <c r="R14" s="341"/>
      <c r="S14" s="341"/>
      <c r="T14" s="341"/>
      <c r="U14" s="341"/>
      <c r="V14" s="341"/>
      <c r="W14" s="355"/>
      <c r="X14" s="345">
        <v>10</v>
      </c>
      <c r="Y14" s="351" t="s">
        <v>137</v>
      </c>
      <c r="Z14" s="351" t="str">
        <f t="array" ref="Z14">INDEX(十五音韻母對照表!$B$4:$X$53, $X14, $AC$1)</f>
        <v>uan</v>
      </c>
      <c r="AA14" s="351" t="str">
        <f t="array" ref="AA14">INDEX(十五音韻母對照表!$B$4:$X$53, $X14, $AF$1)</f>
        <v>uat</v>
      </c>
      <c r="AB14" s="351" t="s">
        <v>86</v>
      </c>
      <c r="AC14" s="348" t="str">
        <f t="shared" ref="AC14:AE14" si="37">SUBSTITUTE($Z14, $AB14,  INDEX($AN14:$AU14, 1, AC$4))</f>
        <v>uan</v>
      </c>
      <c r="AD14" s="348" t="str">
        <f t="shared" si="37"/>
        <v>uán</v>
      </c>
      <c r="AE14" s="348" t="str">
        <f t="shared" si="37"/>
        <v>uàn</v>
      </c>
      <c r="AF14" s="349" t="str">
        <f t="shared" si="4"/>
        <v>uat</v>
      </c>
      <c r="AG14" s="348" t="str">
        <f t="shared" ref="AG14:AI14" si="38">SUBSTITUTE($Z14, $AB14,  INDEX($AN14:$AU14, 1, AG$4))</f>
        <v>uân</v>
      </c>
      <c r="AH14" s="350" t="str">
        <f t="shared" si="38"/>
        <v>uàn</v>
      </c>
      <c r="AI14" s="348" t="str">
        <f t="shared" si="38"/>
        <v>uān</v>
      </c>
      <c r="AJ14" s="349" t="str">
        <f t="shared" si="6"/>
        <v>ua̍t</v>
      </c>
      <c r="AL14" s="340">
        <f t="shared" si="7"/>
        <v>2</v>
      </c>
      <c r="AM14" s="340">
        <f t="shared" si="8"/>
        <v>1</v>
      </c>
      <c r="AN14" s="340" t="str">
        <f t="shared" ref="AN14:AU14" si="39">INDEX($O$5:$V$13, $AM14, AN$4)</f>
        <v>a</v>
      </c>
      <c r="AO14" s="340" t="str">
        <f t="shared" si="39"/>
        <v>á</v>
      </c>
      <c r="AP14" s="340" t="str">
        <f t="shared" si="39"/>
        <v>à</v>
      </c>
      <c r="AQ14" s="340" t="str">
        <f t="shared" si="39"/>
        <v>a</v>
      </c>
      <c r="AR14" s="340" t="str">
        <f t="shared" si="39"/>
        <v>â</v>
      </c>
      <c r="AS14" s="340" t="str">
        <f t="shared" si="39"/>
        <v>à</v>
      </c>
      <c r="AT14" s="340" t="str">
        <f t="shared" si="39"/>
        <v>ā</v>
      </c>
      <c r="AU14" s="340" t="str">
        <f t="shared" si="39"/>
        <v>a̍</v>
      </c>
    </row>
    <row r="15" spans="2:47" ht="40">
      <c r="B15" s="345">
        <v>11</v>
      </c>
      <c r="C15" s="346" t="s">
        <v>1412</v>
      </c>
      <c r="D15" s="347" t="s">
        <v>1412</v>
      </c>
      <c r="E15" s="347" t="s">
        <v>327</v>
      </c>
      <c r="F15" s="347" t="s">
        <v>1413</v>
      </c>
      <c r="G15" s="352" t="s">
        <v>1330</v>
      </c>
      <c r="H15" s="347" t="s">
        <v>1414</v>
      </c>
      <c r="I15" s="347" t="s">
        <v>327</v>
      </c>
      <c r="J15" s="347" t="s">
        <v>1415</v>
      </c>
      <c r="K15" s="352" t="s">
        <v>1330</v>
      </c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5">
        <v>11</v>
      </c>
      <c r="Y15" s="351" t="s">
        <v>1412</v>
      </c>
      <c r="Z15" s="351" t="s">
        <v>58</v>
      </c>
      <c r="AA15" s="351" t="s">
        <v>534</v>
      </c>
      <c r="AB15" s="351" t="s">
        <v>58</v>
      </c>
      <c r="AC15" s="348" t="str">
        <f t="shared" ref="AC15:AE15" si="40">SUBSTITUTE($Z15, $AB15,  INDEX($AN15:$AU15, 1, AC$4))</f>
        <v>o͘</v>
      </c>
      <c r="AD15" s="348" t="str">
        <f t="shared" si="40"/>
        <v>ó͘</v>
      </c>
      <c r="AE15" s="348" t="str">
        <f t="shared" si="40"/>
        <v>ò͘</v>
      </c>
      <c r="AF15" s="349" t="str">
        <f t="shared" si="4"/>
        <v>o͘h</v>
      </c>
      <c r="AG15" s="348" t="str">
        <f t="shared" ref="AG15:AI15" si="41">SUBSTITUTE($Z15, $AB15,  INDEX($AN15:$AU15, 1, AG$4))</f>
        <v>ô͘</v>
      </c>
      <c r="AH15" s="350" t="str">
        <f t="shared" si="41"/>
        <v xml:space="preserve"> ò͘</v>
      </c>
      <c r="AI15" s="348" t="str">
        <f t="shared" si="41"/>
        <v>ō͘</v>
      </c>
      <c r="AJ15" s="349" t="str">
        <f t="shared" si="6"/>
        <v>o̍͘h</v>
      </c>
      <c r="AL15" s="340">
        <f t="shared" si="7"/>
        <v>1</v>
      </c>
      <c r="AM15" s="340">
        <f t="shared" si="8"/>
        <v>5</v>
      </c>
      <c r="AN15" s="340" t="str">
        <f t="shared" ref="AN15:AU15" si="42">INDEX($O$5:$V$13, $AM15, AN$4)</f>
        <v>o͘</v>
      </c>
      <c r="AO15" s="340" t="str">
        <f t="shared" si="42"/>
        <v>ó͘</v>
      </c>
      <c r="AP15" s="340" t="str">
        <f t="shared" si="42"/>
        <v>ò͘</v>
      </c>
      <c r="AQ15" s="340" t="str">
        <f t="shared" si="42"/>
        <v>o͘</v>
      </c>
      <c r="AR15" s="340" t="str">
        <f t="shared" si="42"/>
        <v>ô͘</v>
      </c>
      <c r="AS15" s="340" t="str">
        <f t="shared" si="42"/>
        <v xml:space="preserve"> ò͘</v>
      </c>
      <c r="AT15" s="340" t="str">
        <f t="shared" si="42"/>
        <v>ō͘</v>
      </c>
      <c r="AU15" s="340" t="str">
        <f t="shared" si="42"/>
        <v>o̍͘</v>
      </c>
    </row>
    <row r="16" spans="2:47" ht="40">
      <c r="B16" s="345">
        <v>12</v>
      </c>
      <c r="C16" s="346" t="s">
        <v>1416</v>
      </c>
      <c r="D16" s="347" t="s">
        <v>1416</v>
      </c>
      <c r="E16" s="347" t="s">
        <v>1417</v>
      </c>
      <c r="F16" s="347" t="s">
        <v>1418</v>
      </c>
      <c r="G16" s="347" t="s">
        <v>1419</v>
      </c>
      <c r="H16" s="347" t="s">
        <v>1420</v>
      </c>
      <c r="I16" s="347" t="s">
        <v>1417</v>
      </c>
      <c r="J16" s="347" t="s">
        <v>1421</v>
      </c>
      <c r="K16" s="347" t="s">
        <v>1422</v>
      </c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5">
        <v>12</v>
      </c>
      <c r="Y16" s="351" t="s">
        <v>1416</v>
      </c>
      <c r="Z16" s="351" t="str">
        <f t="array" ref="Z16">INDEX(十五音韻母對照表!$B$4:$X$53, $X16, $AC$1)</f>
        <v>iau</v>
      </c>
      <c r="AA16" s="351" t="str">
        <f t="array" ref="AA16">INDEX(十五音韻母對照表!$B$4:$X$53, $X16, $AF$1)</f>
        <v>iauh</v>
      </c>
      <c r="AB16" s="351" t="s">
        <v>86</v>
      </c>
      <c r="AC16" s="348" t="str">
        <f t="shared" ref="AC16:AE16" si="43">SUBSTITUTE($Z16, $AB16,  INDEX($AN16:$AU16, 1, AC$4))</f>
        <v>iau</v>
      </c>
      <c r="AD16" s="348" t="str">
        <f t="shared" si="43"/>
        <v>iáu</v>
      </c>
      <c r="AE16" s="348" t="str">
        <f t="shared" si="43"/>
        <v>iàu</v>
      </c>
      <c r="AF16" s="349" t="str">
        <f t="shared" si="4"/>
        <v>iauh</v>
      </c>
      <c r="AG16" s="348" t="str">
        <f t="shared" ref="AG16:AI16" si="44">SUBSTITUTE($Z16, $AB16,  INDEX($AN16:$AU16, 1, AG$4))</f>
        <v>iâu</v>
      </c>
      <c r="AH16" s="350" t="str">
        <f t="shared" si="44"/>
        <v>iàu</v>
      </c>
      <c r="AI16" s="348" t="str">
        <f t="shared" si="44"/>
        <v>iāu</v>
      </c>
      <c r="AJ16" s="349" t="str">
        <f t="shared" si="6"/>
        <v>ia̍uh</v>
      </c>
      <c r="AL16" s="340">
        <f t="shared" si="7"/>
        <v>2</v>
      </c>
      <c r="AM16" s="340">
        <f t="shared" si="8"/>
        <v>1</v>
      </c>
      <c r="AN16" s="340" t="str">
        <f t="shared" ref="AN16:AU16" si="45">INDEX($O$5:$V$13, $AM16, AN$4)</f>
        <v>a</v>
      </c>
      <c r="AO16" s="340" t="str">
        <f t="shared" si="45"/>
        <v>á</v>
      </c>
      <c r="AP16" s="340" t="str">
        <f t="shared" si="45"/>
        <v>à</v>
      </c>
      <c r="AQ16" s="340" t="str">
        <f t="shared" si="45"/>
        <v>a</v>
      </c>
      <c r="AR16" s="340" t="str">
        <f t="shared" si="45"/>
        <v>â</v>
      </c>
      <c r="AS16" s="340" t="str">
        <f t="shared" si="45"/>
        <v>à</v>
      </c>
      <c r="AT16" s="340" t="str">
        <f t="shared" si="45"/>
        <v>ā</v>
      </c>
      <c r="AU16" s="340" t="str">
        <f t="shared" si="45"/>
        <v>a̍</v>
      </c>
    </row>
    <row r="17" spans="2:47" ht="40">
      <c r="B17" s="345">
        <v>13</v>
      </c>
      <c r="C17" s="346" t="s">
        <v>1423</v>
      </c>
      <c r="D17" s="347" t="s">
        <v>1423</v>
      </c>
      <c r="E17" s="347" t="s">
        <v>1424</v>
      </c>
      <c r="F17" s="347" t="s">
        <v>1425</v>
      </c>
      <c r="G17" s="347" t="s">
        <v>1426</v>
      </c>
      <c r="H17" s="347" t="s">
        <v>1427</v>
      </c>
      <c r="I17" s="347" t="s">
        <v>1424</v>
      </c>
      <c r="J17" s="347" t="s">
        <v>1428</v>
      </c>
      <c r="K17" s="352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5">
        <v>13</v>
      </c>
      <c r="Y17" s="351" t="s">
        <v>1423</v>
      </c>
      <c r="Z17" s="351" t="str">
        <f t="array" ref="Z17">INDEX(十五音韻母對照表!$B$4:$X$53, $X17, $AC$1)</f>
        <v>ei</v>
      </c>
      <c r="AA17" s="351">
        <f t="array" ref="AA17">INDEX(十五音韻母對照表!$B$4:$X$53, $X17, $AF$1)</f>
        <v>0</v>
      </c>
      <c r="AB17" s="351" t="s">
        <v>388</v>
      </c>
      <c r="AC17" s="348" t="str">
        <f t="shared" ref="AC17:AE17" si="46">SUBSTITUTE($Z17, $AB17,  INDEX($AN17:$AU17, 1, AC$4))</f>
        <v>ei</v>
      </c>
      <c r="AD17" s="348" t="str">
        <f t="shared" si="46"/>
        <v>éi</v>
      </c>
      <c r="AE17" s="348" t="str">
        <f t="shared" si="46"/>
        <v>èi</v>
      </c>
      <c r="AF17" s="349">
        <f t="shared" si="4"/>
        <v>0</v>
      </c>
      <c r="AG17" s="348" t="str">
        <f t="shared" ref="AG17:AI17" si="47">SUBSTITUTE($Z17, $AB17,  INDEX($AN17:$AU17, 1, AG$4))</f>
        <v>êi</v>
      </c>
      <c r="AH17" s="350" t="str">
        <f t="shared" si="47"/>
        <v>èi</v>
      </c>
      <c r="AI17" s="348" t="str">
        <f t="shared" si="47"/>
        <v>ēi</v>
      </c>
      <c r="AJ17" s="349" t="str">
        <f t="shared" si="6"/>
        <v>0</v>
      </c>
      <c r="AL17" s="340">
        <f t="shared" si="7"/>
        <v>1</v>
      </c>
      <c r="AM17" s="340">
        <f t="shared" si="8"/>
        <v>2</v>
      </c>
      <c r="AN17" s="340" t="str">
        <f t="shared" ref="AN17:AU17" si="48">INDEX($O$5:$V$13, $AM17, AN$4)</f>
        <v>e</v>
      </c>
      <c r="AO17" s="340" t="str">
        <f t="shared" si="48"/>
        <v>é</v>
      </c>
      <c r="AP17" s="340" t="str">
        <f t="shared" si="48"/>
        <v>è</v>
      </c>
      <c r="AQ17" s="340" t="str">
        <f t="shared" si="48"/>
        <v>e</v>
      </c>
      <c r="AR17" s="340" t="str">
        <f t="shared" si="48"/>
        <v>ê</v>
      </c>
      <c r="AS17" s="340" t="str">
        <f t="shared" si="48"/>
        <v>è</v>
      </c>
      <c r="AT17" s="340" t="str">
        <f t="shared" si="48"/>
        <v>ē</v>
      </c>
      <c r="AU17" s="340" t="str">
        <f t="shared" si="48"/>
        <v>e̍</v>
      </c>
    </row>
    <row r="18" spans="2:47" ht="40">
      <c r="B18" s="345">
        <v>14</v>
      </c>
      <c r="C18" s="346" t="s">
        <v>1429</v>
      </c>
      <c r="D18" s="347" t="s">
        <v>1429</v>
      </c>
      <c r="E18" s="347" t="s">
        <v>1430</v>
      </c>
      <c r="F18" s="347" t="s">
        <v>1431</v>
      </c>
      <c r="G18" s="347" t="s">
        <v>1432</v>
      </c>
      <c r="H18" s="347" t="s">
        <v>1433</v>
      </c>
      <c r="I18" s="347" t="s">
        <v>1430</v>
      </c>
      <c r="J18" s="347" t="s">
        <v>1434</v>
      </c>
      <c r="K18" s="347" t="s">
        <v>1435</v>
      </c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5">
        <v>14</v>
      </c>
      <c r="Y18" s="351" t="s">
        <v>1429</v>
      </c>
      <c r="Z18" s="351" t="str">
        <f t="array" ref="Z18">INDEX(十五音韻母對照表!$B$4:$X$53, $X18, $AC$1)</f>
        <v>iong</v>
      </c>
      <c r="AA18" s="351" t="str">
        <f t="array" ref="AA18">INDEX(十五音韻母對照表!$B$4:$X$53, $X18, $AF$1)</f>
        <v>iok</v>
      </c>
      <c r="AB18" s="351" t="s">
        <v>104</v>
      </c>
      <c r="AC18" s="348" t="str">
        <f t="shared" ref="AC18:AE18" si="49">SUBSTITUTE($Z18, $AB18,  INDEX($AN18:$AU18, 1, AC$4))</f>
        <v>iong</v>
      </c>
      <c r="AD18" s="348" t="str">
        <f t="shared" si="49"/>
        <v>ióng</v>
      </c>
      <c r="AE18" s="348" t="str">
        <f t="shared" si="49"/>
        <v>iòng</v>
      </c>
      <c r="AF18" s="349" t="str">
        <f t="shared" si="4"/>
        <v>iok</v>
      </c>
      <c r="AG18" s="348" t="str">
        <f t="shared" ref="AG18:AI18" si="50">SUBSTITUTE($Z18, $AB18,  INDEX($AN18:$AU18, 1, AG$4))</f>
        <v>iông</v>
      </c>
      <c r="AH18" s="350" t="str">
        <f t="shared" si="50"/>
        <v>iòng</v>
      </c>
      <c r="AI18" s="348" t="str">
        <f t="shared" si="50"/>
        <v>iōng</v>
      </c>
      <c r="AJ18" s="349" t="str">
        <f t="shared" si="6"/>
        <v>io̍k</v>
      </c>
      <c r="AL18" s="340">
        <f t="shared" si="7"/>
        <v>2</v>
      </c>
      <c r="AM18" s="340">
        <f t="shared" si="8"/>
        <v>4</v>
      </c>
      <c r="AN18" s="340" t="str">
        <f t="shared" ref="AN18:AU18" si="51">INDEX($O$5:$V$13, $AM18, AN$4)</f>
        <v>o</v>
      </c>
      <c r="AO18" s="340" t="str">
        <f t="shared" si="51"/>
        <v>ó</v>
      </c>
      <c r="AP18" s="340" t="str">
        <f t="shared" si="51"/>
        <v>ò</v>
      </c>
      <c r="AQ18" s="340" t="str">
        <f t="shared" si="51"/>
        <v>o</v>
      </c>
      <c r="AR18" s="340" t="str">
        <f t="shared" si="51"/>
        <v>ô</v>
      </c>
      <c r="AS18" s="340" t="str">
        <f t="shared" si="51"/>
        <v>ò</v>
      </c>
      <c r="AT18" s="340" t="str">
        <f t="shared" si="51"/>
        <v>ō</v>
      </c>
      <c r="AU18" s="340" t="str">
        <f t="shared" si="51"/>
        <v>o̍</v>
      </c>
    </row>
    <row r="19" spans="2:47" ht="40">
      <c r="B19" s="345">
        <v>15</v>
      </c>
      <c r="C19" s="346" t="s">
        <v>337</v>
      </c>
      <c r="D19" s="347" t="s">
        <v>337</v>
      </c>
      <c r="E19" s="347" t="s">
        <v>1436</v>
      </c>
      <c r="F19" s="347" t="s">
        <v>1437</v>
      </c>
      <c r="G19" s="347" t="s">
        <v>1438</v>
      </c>
      <c r="H19" s="347" t="s">
        <v>1439</v>
      </c>
      <c r="I19" s="347" t="s">
        <v>1436</v>
      </c>
      <c r="J19" s="347" t="s">
        <v>1440</v>
      </c>
      <c r="K19" s="352" t="s">
        <v>1330</v>
      </c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5">
        <v>15</v>
      </c>
      <c r="Y19" s="351" t="s">
        <v>337</v>
      </c>
      <c r="Z19" s="351" t="str">
        <f t="array" ref="Z19">INDEX(十五音韻母對照表!$B$4:$X$53, $X19, $AC$1)</f>
        <v>o</v>
      </c>
      <c r="AA19" s="351" t="str">
        <f t="array" ref="AA19">INDEX(十五音韻母對照表!$B$4:$X$53, $X19, $AF$1)</f>
        <v>oh</v>
      </c>
      <c r="AB19" s="351" t="s">
        <v>104</v>
      </c>
      <c r="AC19" s="348" t="str">
        <f t="shared" ref="AC19:AE19" si="52">SUBSTITUTE($Z19, $AB19,  INDEX($AN19:$AU19, 1, AC$4))</f>
        <v>o</v>
      </c>
      <c r="AD19" s="348" t="str">
        <f t="shared" si="52"/>
        <v>ó</v>
      </c>
      <c r="AE19" s="348" t="str">
        <f t="shared" si="52"/>
        <v>ò</v>
      </c>
      <c r="AF19" s="349" t="str">
        <f t="shared" si="4"/>
        <v>oh</v>
      </c>
      <c r="AG19" s="348" t="str">
        <f t="shared" ref="AG19:AI19" si="53">SUBSTITUTE($Z19, $AB19,  INDEX($AN19:$AU19, 1, AG$4))</f>
        <v>ô</v>
      </c>
      <c r="AH19" s="350" t="str">
        <f t="shared" si="53"/>
        <v>ò</v>
      </c>
      <c r="AI19" s="348" t="str">
        <f t="shared" si="53"/>
        <v>ō</v>
      </c>
      <c r="AJ19" s="349" t="str">
        <f t="shared" si="6"/>
        <v>o̍h</v>
      </c>
      <c r="AL19" s="340">
        <f t="shared" si="7"/>
        <v>1</v>
      </c>
      <c r="AM19" s="340">
        <f t="shared" si="8"/>
        <v>4</v>
      </c>
      <c r="AN19" s="340" t="str">
        <f t="shared" ref="AN19:AU19" si="54">INDEX($O$5:$V$13, $AM19, AN$4)</f>
        <v>o</v>
      </c>
      <c r="AO19" s="340" t="str">
        <f t="shared" si="54"/>
        <v>ó</v>
      </c>
      <c r="AP19" s="340" t="str">
        <f t="shared" si="54"/>
        <v>ò</v>
      </c>
      <c r="AQ19" s="340" t="str">
        <f t="shared" si="54"/>
        <v>o</v>
      </c>
      <c r="AR19" s="340" t="str">
        <f t="shared" si="54"/>
        <v>ô</v>
      </c>
      <c r="AS19" s="340" t="str">
        <f t="shared" si="54"/>
        <v>ò</v>
      </c>
      <c r="AT19" s="340" t="str">
        <f t="shared" si="54"/>
        <v>ō</v>
      </c>
      <c r="AU19" s="340" t="str">
        <f t="shared" si="54"/>
        <v>o̍</v>
      </c>
    </row>
    <row r="20" spans="2:47" ht="40">
      <c r="B20" s="345">
        <v>16</v>
      </c>
      <c r="C20" s="346" t="s">
        <v>1441</v>
      </c>
      <c r="D20" s="347" t="s">
        <v>1441</v>
      </c>
      <c r="E20" s="347" t="s">
        <v>1424</v>
      </c>
      <c r="F20" s="347" t="s">
        <v>1442</v>
      </c>
      <c r="G20" s="352" t="s">
        <v>1330</v>
      </c>
      <c r="H20" s="352"/>
      <c r="I20" s="347" t="s">
        <v>1424</v>
      </c>
      <c r="J20" s="352"/>
      <c r="K20" s="352" t="s">
        <v>1330</v>
      </c>
      <c r="L20" s="341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5">
        <v>16</v>
      </c>
      <c r="Y20" s="351" t="s">
        <v>1441</v>
      </c>
      <c r="Z20" s="351" t="str">
        <f t="array" ref="Z20">INDEX(十五音韻母對照表!$B$4:$X$53, $X20, $AC$1)</f>
        <v>ai</v>
      </c>
      <c r="AA20" s="351">
        <f t="array" ref="AA20">INDEX(十五音韻母對照表!$B$4:$X$53, $X20, $AF$1)</f>
        <v>0</v>
      </c>
      <c r="AB20" s="351" t="s">
        <v>86</v>
      </c>
      <c r="AC20" s="348" t="str">
        <f t="shared" ref="AC20:AE20" si="55">SUBSTITUTE($Z20, $AB20,  INDEX($AN20:$AU20, 1, AC$4))</f>
        <v>ai</v>
      </c>
      <c r="AD20" s="348" t="str">
        <f t="shared" si="55"/>
        <v>ái</v>
      </c>
      <c r="AE20" s="348" t="str">
        <f t="shared" si="55"/>
        <v>ài</v>
      </c>
      <c r="AF20" s="349">
        <f t="shared" si="4"/>
        <v>0</v>
      </c>
      <c r="AG20" s="348" t="str">
        <f t="shared" ref="AG20:AI20" si="56">SUBSTITUTE($Z20, $AB20,  INDEX($AN20:$AU20, 1, AG$4))</f>
        <v>âi</v>
      </c>
      <c r="AH20" s="350" t="str">
        <f t="shared" si="56"/>
        <v>ài</v>
      </c>
      <c r="AI20" s="348" t="str">
        <f t="shared" si="56"/>
        <v>āi</v>
      </c>
      <c r="AJ20" s="349" t="str">
        <f t="shared" si="6"/>
        <v>0</v>
      </c>
      <c r="AL20" s="340">
        <f t="shared" si="7"/>
        <v>1</v>
      </c>
      <c r="AM20" s="340">
        <f t="shared" si="8"/>
        <v>1</v>
      </c>
      <c r="AN20" s="340" t="str">
        <f t="shared" ref="AN20:AU20" si="57">INDEX($O$5:$V$13, $AM20, AN$4)</f>
        <v>a</v>
      </c>
      <c r="AO20" s="340" t="str">
        <f t="shared" si="57"/>
        <v>á</v>
      </c>
      <c r="AP20" s="340" t="str">
        <f t="shared" si="57"/>
        <v>à</v>
      </c>
      <c r="AQ20" s="340" t="str">
        <f t="shared" si="57"/>
        <v>a</v>
      </c>
      <c r="AR20" s="340" t="str">
        <f t="shared" si="57"/>
        <v>â</v>
      </c>
      <c r="AS20" s="340" t="str">
        <f t="shared" si="57"/>
        <v>à</v>
      </c>
      <c r="AT20" s="340" t="str">
        <f t="shared" si="57"/>
        <v>ā</v>
      </c>
      <c r="AU20" s="340" t="str">
        <f t="shared" si="57"/>
        <v>a̍</v>
      </c>
    </row>
    <row r="21" spans="2:47" ht="40">
      <c r="B21" s="345">
        <v>17</v>
      </c>
      <c r="C21" s="346" t="s">
        <v>1443</v>
      </c>
      <c r="D21" s="347" t="s">
        <v>1443</v>
      </c>
      <c r="E21" s="347" t="s">
        <v>1444</v>
      </c>
      <c r="F21" s="347" t="s">
        <v>1445</v>
      </c>
      <c r="G21" s="347" t="s">
        <v>1446</v>
      </c>
      <c r="H21" s="352"/>
      <c r="I21" s="347" t="s">
        <v>1444</v>
      </c>
      <c r="J21" s="347" t="s">
        <v>1447</v>
      </c>
      <c r="K21" s="347" t="s">
        <v>1448</v>
      </c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5">
        <v>17</v>
      </c>
      <c r="Y21" s="351" t="s">
        <v>1443</v>
      </c>
      <c r="Z21" s="351" t="str">
        <f t="array" ref="Z21">INDEX(十五音韻母對照表!$B$4:$X$53, $X21, $AC$1)</f>
        <v>in</v>
      </c>
      <c r="AA21" s="351" t="str">
        <f t="array" ref="AA21">INDEX(十五音韻母對照表!$B$4:$X$53, $X21, $AF$1)</f>
        <v>it</v>
      </c>
      <c r="AB21" s="351" t="s">
        <v>61</v>
      </c>
      <c r="AC21" s="348" t="str">
        <f t="shared" ref="AC21:AE21" si="58">SUBSTITUTE($Z21, $AB21,  INDEX($AN21:$AU21, 1, AC$4))</f>
        <v>in</v>
      </c>
      <c r="AD21" s="348" t="str">
        <f t="shared" si="58"/>
        <v>ín</v>
      </c>
      <c r="AE21" s="348" t="str">
        <f t="shared" si="58"/>
        <v>ìn</v>
      </c>
      <c r="AF21" s="349" t="str">
        <f t="shared" si="4"/>
        <v>it</v>
      </c>
      <c r="AG21" s="348" t="str">
        <f t="shared" ref="AG21:AI21" si="59">SUBSTITUTE($Z21, $AB21,  INDEX($AN21:$AU21, 1, AG$4))</f>
        <v>în</v>
      </c>
      <c r="AH21" s="350" t="str">
        <f t="shared" si="59"/>
        <v>ìn</v>
      </c>
      <c r="AI21" s="348" t="str">
        <f t="shared" si="59"/>
        <v>īn</v>
      </c>
      <c r="AJ21" s="349" t="str">
        <f t="shared" si="6"/>
        <v>i̍t</v>
      </c>
      <c r="AL21" s="340">
        <f t="shared" si="7"/>
        <v>1</v>
      </c>
      <c r="AM21" s="340">
        <f t="shared" si="8"/>
        <v>3</v>
      </c>
      <c r="AN21" s="340" t="str">
        <f t="shared" ref="AN21:AU21" si="60">INDEX($O$5:$V$13, $AM21, AN$4)</f>
        <v>i</v>
      </c>
      <c r="AO21" s="340" t="str">
        <f t="shared" si="60"/>
        <v>í</v>
      </c>
      <c r="AP21" s="340" t="str">
        <f t="shared" si="60"/>
        <v>ì</v>
      </c>
      <c r="AQ21" s="340" t="str">
        <f t="shared" si="60"/>
        <v>i</v>
      </c>
      <c r="AR21" s="340" t="str">
        <f t="shared" si="60"/>
        <v>î</v>
      </c>
      <c r="AS21" s="340" t="str">
        <f t="shared" si="60"/>
        <v>ì</v>
      </c>
      <c r="AT21" s="340" t="str">
        <f t="shared" si="60"/>
        <v>ī</v>
      </c>
      <c r="AU21" s="340" t="str">
        <f t="shared" si="60"/>
        <v>i̍</v>
      </c>
    </row>
    <row r="22" spans="2:47" ht="40">
      <c r="B22" s="345">
        <v>18</v>
      </c>
      <c r="C22" s="346" t="s">
        <v>1449</v>
      </c>
      <c r="D22" s="347" t="s">
        <v>1449</v>
      </c>
      <c r="E22" s="347" t="s">
        <v>1450</v>
      </c>
      <c r="F22" s="352"/>
      <c r="G22" s="347" t="s">
        <v>1451</v>
      </c>
      <c r="H22" s="347" t="s">
        <v>1452</v>
      </c>
      <c r="I22" s="347" t="s">
        <v>1450</v>
      </c>
      <c r="J22" s="347" t="s">
        <v>1453</v>
      </c>
      <c r="K22" s="347" t="s">
        <v>1454</v>
      </c>
      <c r="L22" s="341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5">
        <v>18</v>
      </c>
      <c r="Y22" s="351" t="s">
        <v>1449</v>
      </c>
      <c r="Z22" s="351" t="str">
        <f t="array" ref="Z22">INDEX(十五音韻母對照表!$B$4:$X$53, $X22, $AC$1)</f>
        <v>iang</v>
      </c>
      <c r="AA22" s="351" t="str">
        <f t="array" ref="AA22">INDEX(十五音韻母對照表!$B$4:$X$53, $X22, $AF$1)</f>
        <v>iak</v>
      </c>
      <c r="AB22" s="351" t="s">
        <v>86</v>
      </c>
      <c r="AC22" s="348" t="str">
        <f t="shared" ref="AC22:AE22" si="61">SUBSTITUTE($Z22, $AB22,  INDEX($AN22:$AU22, 1, AC$4))</f>
        <v>iang</v>
      </c>
      <c r="AD22" s="348" t="str">
        <f t="shared" si="61"/>
        <v>iáng</v>
      </c>
      <c r="AE22" s="348" t="str">
        <f t="shared" si="61"/>
        <v>iàng</v>
      </c>
      <c r="AF22" s="349" t="str">
        <f t="shared" si="4"/>
        <v>iak</v>
      </c>
      <c r="AG22" s="348" t="str">
        <f t="shared" ref="AG22:AI22" si="62">SUBSTITUTE($Z22, $AB22,  INDEX($AN22:$AU22, 1, AG$4))</f>
        <v>iâng</v>
      </c>
      <c r="AH22" s="350" t="str">
        <f t="shared" si="62"/>
        <v>iàng</v>
      </c>
      <c r="AI22" s="348" t="str">
        <f t="shared" si="62"/>
        <v>iāng</v>
      </c>
      <c r="AJ22" s="349" t="str">
        <f t="shared" si="6"/>
        <v>ia̍k</v>
      </c>
      <c r="AL22" s="340">
        <f t="shared" si="7"/>
        <v>2</v>
      </c>
      <c r="AM22" s="340">
        <f t="shared" si="8"/>
        <v>1</v>
      </c>
      <c r="AN22" s="340" t="str">
        <f t="shared" ref="AN22:AU22" si="63">INDEX($O$5:$V$13, $AM22, AN$4)</f>
        <v>a</v>
      </c>
      <c r="AO22" s="340" t="str">
        <f t="shared" si="63"/>
        <v>á</v>
      </c>
      <c r="AP22" s="340" t="str">
        <f t="shared" si="63"/>
        <v>à</v>
      </c>
      <c r="AQ22" s="340" t="str">
        <f t="shared" si="63"/>
        <v>a</v>
      </c>
      <c r="AR22" s="340" t="str">
        <f t="shared" si="63"/>
        <v>â</v>
      </c>
      <c r="AS22" s="340" t="str">
        <f t="shared" si="63"/>
        <v>à</v>
      </c>
      <c r="AT22" s="340" t="str">
        <f t="shared" si="63"/>
        <v>ā</v>
      </c>
      <c r="AU22" s="340" t="str">
        <f t="shared" si="63"/>
        <v>a̍</v>
      </c>
    </row>
    <row r="23" spans="2:47" ht="40">
      <c r="B23" s="345">
        <v>19</v>
      </c>
      <c r="C23" s="346" t="s">
        <v>1455</v>
      </c>
      <c r="D23" s="347" t="s">
        <v>1455</v>
      </c>
      <c r="E23" s="347" t="s">
        <v>1456</v>
      </c>
      <c r="F23" s="347" t="s">
        <v>1457</v>
      </c>
      <c r="G23" s="347" t="s">
        <v>1458</v>
      </c>
      <c r="H23" s="347" t="s">
        <v>149</v>
      </c>
      <c r="I23" s="347" t="s">
        <v>1456</v>
      </c>
      <c r="J23" s="347" t="s">
        <v>1459</v>
      </c>
      <c r="K23" s="352"/>
      <c r="L23" s="341"/>
      <c r="M23" s="341"/>
      <c r="N23" s="341"/>
      <c r="O23" s="341"/>
      <c r="P23" s="341"/>
      <c r="Q23" s="341"/>
      <c r="R23" s="341"/>
      <c r="S23" s="341"/>
      <c r="T23" s="341"/>
      <c r="U23" s="341"/>
      <c r="V23" s="341"/>
      <c r="W23" s="341"/>
      <c r="X23" s="345">
        <v>19</v>
      </c>
      <c r="Y23" s="351" t="s">
        <v>1455</v>
      </c>
      <c r="Z23" s="351" t="str">
        <f t="array" ref="Z23">INDEX(十五音韻母對照表!$B$4:$X$53, $X23, $AC$1)</f>
        <v>am</v>
      </c>
      <c r="AA23" s="351" t="str">
        <f t="array" ref="AA23">INDEX(十五音韻母對照表!$B$4:$X$53, $X23, $AF$1)</f>
        <v>ap</v>
      </c>
      <c r="AB23" s="351" t="s">
        <v>86</v>
      </c>
      <c r="AC23" s="348" t="str">
        <f t="shared" ref="AC23:AE23" si="64">SUBSTITUTE($Z23, $AB23,  INDEX($AN23:$AU23, 1, AC$4))</f>
        <v>am</v>
      </c>
      <c r="AD23" s="348" t="str">
        <f t="shared" si="64"/>
        <v>ám</v>
      </c>
      <c r="AE23" s="348" t="str">
        <f t="shared" si="64"/>
        <v>àm</v>
      </c>
      <c r="AF23" s="349" t="str">
        <f t="shared" si="4"/>
        <v>ap</v>
      </c>
      <c r="AG23" s="348" t="str">
        <f t="shared" ref="AG23:AI23" si="65">SUBSTITUTE($Z23, $AB23,  INDEX($AN23:$AU23, 1, AG$4))</f>
        <v>âm</v>
      </c>
      <c r="AH23" s="350" t="str">
        <f t="shared" si="65"/>
        <v>àm</v>
      </c>
      <c r="AI23" s="348" t="str">
        <f t="shared" si="65"/>
        <v>ām</v>
      </c>
      <c r="AJ23" s="349" t="str">
        <f t="shared" si="6"/>
        <v>a̍p</v>
      </c>
      <c r="AL23" s="340">
        <f t="shared" si="7"/>
        <v>1</v>
      </c>
      <c r="AM23" s="340">
        <f t="shared" si="8"/>
        <v>1</v>
      </c>
      <c r="AN23" s="340" t="str">
        <f t="shared" ref="AN23:AU23" si="66">INDEX($O$5:$V$13, $AM23, AN$4)</f>
        <v>a</v>
      </c>
      <c r="AO23" s="340" t="str">
        <f t="shared" si="66"/>
        <v>á</v>
      </c>
      <c r="AP23" s="340" t="str">
        <f t="shared" si="66"/>
        <v>à</v>
      </c>
      <c r="AQ23" s="340" t="str">
        <f t="shared" si="66"/>
        <v>a</v>
      </c>
      <c r="AR23" s="340" t="str">
        <f t="shared" si="66"/>
        <v>â</v>
      </c>
      <c r="AS23" s="340" t="str">
        <f t="shared" si="66"/>
        <v>à</v>
      </c>
      <c r="AT23" s="340" t="str">
        <f t="shared" si="66"/>
        <v>ā</v>
      </c>
      <c r="AU23" s="340" t="str">
        <f t="shared" si="66"/>
        <v>a̍</v>
      </c>
    </row>
    <row r="24" spans="2:47" ht="40">
      <c r="B24" s="345">
        <v>20</v>
      </c>
      <c r="C24" s="346" t="s">
        <v>1460</v>
      </c>
      <c r="D24" s="347" t="s">
        <v>1460</v>
      </c>
      <c r="E24" s="352"/>
      <c r="F24" s="347" t="s">
        <v>1461</v>
      </c>
      <c r="G24" s="347" t="s">
        <v>1462</v>
      </c>
      <c r="H24" s="352"/>
      <c r="I24" s="352"/>
      <c r="J24" s="352"/>
      <c r="K24" s="352"/>
      <c r="L24" s="341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5">
        <v>20</v>
      </c>
      <c r="Y24" s="351" t="s">
        <v>1460</v>
      </c>
      <c r="Z24" s="351" t="str">
        <f t="array" ref="Z24">INDEX(十五音韻母對照表!$B$4:$X$53, $X24, $AC$1)</f>
        <v>ua</v>
      </c>
      <c r="AA24" s="351" t="str">
        <f t="array" ref="AA24">INDEX(十五音韻母對照表!$B$4:$X$53, $X24, $AF$1)</f>
        <v>uah</v>
      </c>
      <c r="AB24" s="351" t="s">
        <v>104</v>
      </c>
      <c r="AC24" s="348" t="str">
        <f t="shared" ref="AC24:AE24" si="67">SUBSTITUTE($Z24, $AB24,  INDEX($AN24:$AU24, 1, AC$4))</f>
        <v>ua</v>
      </c>
      <c r="AD24" s="348" t="str">
        <f t="shared" si="67"/>
        <v>ua</v>
      </c>
      <c r="AE24" s="348" t="str">
        <f t="shared" si="67"/>
        <v>ua</v>
      </c>
      <c r="AF24" s="349" t="str">
        <f t="shared" si="4"/>
        <v>uah</v>
      </c>
      <c r="AG24" s="348" t="str">
        <f t="shared" ref="AG24:AI24" si="68">SUBSTITUTE($Z24, $AB24,  INDEX($AN24:$AU24, 1, AG$4))</f>
        <v>ua</v>
      </c>
      <c r="AH24" s="350" t="str">
        <f t="shared" si="68"/>
        <v>ua</v>
      </c>
      <c r="AI24" s="348" t="str">
        <f t="shared" si="68"/>
        <v>ua</v>
      </c>
      <c r="AJ24" s="349" t="str">
        <f t="shared" si="6"/>
        <v>uah</v>
      </c>
      <c r="AL24" s="340" t="e">
        <f t="shared" si="7"/>
        <v>#VALUE!</v>
      </c>
      <c r="AM24" s="340">
        <f t="shared" si="8"/>
        <v>4</v>
      </c>
      <c r="AN24" s="340" t="str">
        <f t="shared" ref="AN24:AU24" si="69">INDEX($O$5:$V$13, $AM24, AN$4)</f>
        <v>o</v>
      </c>
      <c r="AO24" s="340" t="str">
        <f t="shared" si="69"/>
        <v>ó</v>
      </c>
      <c r="AP24" s="340" t="str">
        <f t="shared" si="69"/>
        <v>ò</v>
      </c>
      <c r="AQ24" s="340" t="str">
        <f t="shared" si="69"/>
        <v>o</v>
      </c>
      <c r="AR24" s="340" t="str">
        <f t="shared" si="69"/>
        <v>ô</v>
      </c>
      <c r="AS24" s="340" t="str">
        <f t="shared" si="69"/>
        <v>ò</v>
      </c>
      <c r="AT24" s="340" t="str">
        <f t="shared" si="69"/>
        <v>ō</v>
      </c>
      <c r="AU24" s="340" t="str">
        <f t="shared" si="69"/>
        <v>o̍</v>
      </c>
    </row>
    <row r="25" spans="2:47" ht="40">
      <c r="B25" s="345">
        <v>21</v>
      </c>
      <c r="C25" s="346" t="s">
        <v>156</v>
      </c>
      <c r="D25" s="347" t="s">
        <v>156</v>
      </c>
      <c r="E25" s="347" t="s">
        <v>1463</v>
      </c>
      <c r="F25" s="347" t="s">
        <v>1464</v>
      </c>
      <c r="G25" s="347" t="s">
        <v>1465</v>
      </c>
      <c r="H25" s="352"/>
      <c r="I25" s="347" t="s">
        <v>1463</v>
      </c>
      <c r="J25" s="347" t="s">
        <v>1434</v>
      </c>
      <c r="K25" s="347" t="s">
        <v>1466</v>
      </c>
      <c r="L25" s="341"/>
      <c r="M25" s="341"/>
      <c r="N25" s="341"/>
      <c r="O25" s="341"/>
      <c r="P25" s="341"/>
      <c r="Q25" s="341"/>
      <c r="R25" s="341"/>
      <c r="S25" s="341"/>
      <c r="T25" s="341"/>
      <c r="U25" s="341"/>
      <c r="V25" s="341"/>
      <c r="W25" s="341"/>
      <c r="X25" s="345">
        <v>21</v>
      </c>
      <c r="Y25" s="351" t="s">
        <v>156</v>
      </c>
      <c r="Z25" s="351" t="str">
        <f t="array" ref="Z25">INDEX(十五音韻母對照表!$B$4:$X$53, $X25, $AC$1)</f>
        <v>ang</v>
      </c>
      <c r="AA25" s="351" t="str">
        <f t="array" ref="AA25">INDEX(十五音韻母對照表!$B$4:$X$53, $X25, $AF$1)</f>
        <v>ak</v>
      </c>
      <c r="AB25" s="351" t="s">
        <v>86</v>
      </c>
      <c r="AC25" s="348" t="str">
        <f t="shared" ref="AC25:AE25" si="70">SUBSTITUTE($Z25, $AB25,  INDEX($AN25:$AU25, 1, AC$4))</f>
        <v>ang</v>
      </c>
      <c r="AD25" s="348" t="str">
        <f t="shared" si="70"/>
        <v>áng</v>
      </c>
      <c r="AE25" s="348" t="str">
        <f t="shared" si="70"/>
        <v>àng</v>
      </c>
      <c r="AF25" s="349" t="str">
        <f t="shared" si="4"/>
        <v>ak</v>
      </c>
      <c r="AG25" s="348" t="str">
        <f t="shared" ref="AG25:AI25" si="71">SUBSTITUTE($Z25, $AB25,  INDEX($AN25:$AU25, 1, AG$4))</f>
        <v>âng</v>
      </c>
      <c r="AH25" s="350" t="str">
        <f t="shared" si="71"/>
        <v>àng</v>
      </c>
      <c r="AI25" s="348" t="str">
        <f t="shared" si="71"/>
        <v>āng</v>
      </c>
      <c r="AJ25" s="349" t="str">
        <f t="shared" si="6"/>
        <v>a̍k</v>
      </c>
      <c r="AL25" s="340">
        <f t="shared" si="7"/>
        <v>1</v>
      </c>
      <c r="AM25" s="340">
        <f t="shared" si="8"/>
        <v>1</v>
      </c>
      <c r="AN25" s="340" t="str">
        <f t="shared" ref="AN25:AU25" si="72">INDEX($O$5:$V$13, $AM25, AN$4)</f>
        <v>a</v>
      </c>
      <c r="AO25" s="340" t="str">
        <f t="shared" si="72"/>
        <v>á</v>
      </c>
      <c r="AP25" s="340" t="str">
        <f t="shared" si="72"/>
        <v>à</v>
      </c>
      <c r="AQ25" s="340" t="str">
        <f t="shared" si="72"/>
        <v>a</v>
      </c>
      <c r="AR25" s="340" t="str">
        <f t="shared" si="72"/>
        <v>â</v>
      </c>
      <c r="AS25" s="340" t="str">
        <f t="shared" si="72"/>
        <v>à</v>
      </c>
      <c r="AT25" s="340" t="str">
        <f t="shared" si="72"/>
        <v>ā</v>
      </c>
      <c r="AU25" s="340" t="str">
        <f t="shared" si="72"/>
        <v>a̍</v>
      </c>
    </row>
    <row r="26" spans="2:47" ht="40">
      <c r="B26" s="345">
        <v>22</v>
      </c>
      <c r="C26" s="346" t="s">
        <v>1467</v>
      </c>
      <c r="D26" s="347" t="s">
        <v>1467</v>
      </c>
      <c r="E26" s="347" t="s">
        <v>1468</v>
      </c>
      <c r="F26" s="347" t="s">
        <v>1469</v>
      </c>
      <c r="G26" s="347" t="s">
        <v>1470</v>
      </c>
      <c r="H26" s="347" t="s">
        <v>1471</v>
      </c>
      <c r="I26" s="347" t="s">
        <v>1468</v>
      </c>
      <c r="J26" s="347" t="s">
        <v>1472</v>
      </c>
      <c r="K26" s="352"/>
      <c r="L26" s="341"/>
      <c r="M26" s="341"/>
      <c r="N26" s="341"/>
      <c r="O26" s="341"/>
      <c r="P26" s="341"/>
      <c r="Q26" s="341"/>
      <c r="R26" s="341"/>
      <c r="S26" s="341"/>
      <c r="T26" s="341"/>
      <c r="U26" s="341"/>
      <c r="V26" s="341"/>
      <c r="W26" s="341"/>
      <c r="X26" s="345">
        <v>22</v>
      </c>
      <c r="Y26" s="351" t="s">
        <v>1467</v>
      </c>
      <c r="Z26" s="351" t="str">
        <f t="array" ref="Z26">INDEX(十五音韻母對照表!$B$4:$X$53, $X26, $AC$1)</f>
        <v>iam</v>
      </c>
      <c r="AA26" s="351" t="str">
        <f t="array" ref="AA26">INDEX(十五音韻母對照表!$B$4:$X$53, $X26, $AF$1)</f>
        <v>iap</v>
      </c>
      <c r="AB26" s="351" t="s">
        <v>86</v>
      </c>
      <c r="AC26" s="348" t="str">
        <f t="shared" ref="AC26:AE26" si="73">SUBSTITUTE($Z26, $AB26,  INDEX($AN26:$AU26, 1, AC$4))</f>
        <v>iam</v>
      </c>
      <c r="AD26" s="348" t="str">
        <f t="shared" si="73"/>
        <v>iám</v>
      </c>
      <c r="AE26" s="348" t="str">
        <f t="shared" si="73"/>
        <v>iàm</v>
      </c>
      <c r="AF26" s="349" t="str">
        <f t="shared" si="4"/>
        <v>iap</v>
      </c>
      <c r="AG26" s="348" t="str">
        <f t="shared" ref="AG26:AI26" si="74">SUBSTITUTE($Z26, $AB26,  INDEX($AN26:$AU26, 1, AG$4))</f>
        <v>iâm</v>
      </c>
      <c r="AH26" s="350" t="str">
        <f t="shared" si="74"/>
        <v>iàm</v>
      </c>
      <c r="AI26" s="348" t="str">
        <f t="shared" si="74"/>
        <v>iām</v>
      </c>
      <c r="AJ26" s="349" t="str">
        <f t="shared" si="6"/>
        <v>ia̍p</v>
      </c>
      <c r="AL26" s="340">
        <f t="shared" si="7"/>
        <v>2</v>
      </c>
      <c r="AM26" s="340">
        <f t="shared" si="8"/>
        <v>1</v>
      </c>
      <c r="AN26" s="340" t="str">
        <f t="shared" ref="AN26:AU26" si="75">INDEX($O$5:$V$13, $AM26, AN$4)</f>
        <v>a</v>
      </c>
      <c r="AO26" s="340" t="str">
        <f t="shared" si="75"/>
        <v>á</v>
      </c>
      <c r="AP26" s="340" t="str">
        <f t="shared" si="75"/>
        <v>à</v>
      </c>
      <c r="AQ26" s="340" t="str">
        <f t="shared" si="75"/>
        <v>a</v>
      </c>
      <c r="AR26" s="340" t="str">
        <f t="shared" si="75"/>
        <v>â</v>
      </c>
      <c r="AS26" s="340" t="str">
        <f t="shared" si="75"/>
        <v>à</v>
      </c>
      <c r="AT26" s="340" t="str">
        <f t="shared" si="75"/>
        <v>ā</v>
      </c>
      <c r="AU26" s="340" t="str">
        <f t="shared" si="75"/>
        <v>a̍</v>
      </c>
    </row>
    <row r="27" spans="2:47" ht="40">
      <c r="B27" s="345">
        <v>23</v>
      </c>
      <c r="C27" s="346" t="s">
        <v>1473</v>
      </c>
      <c r="D27" s="347" t="s">
        <v>1473</v>
      </c>
      <c r="E27" s="347" t="s">
        <v>1474</v>
      </c>
      <c r="F27" s="347" t="s">
        <v>1475</v>
      </c>
      <c r="G27" s="356" t="s">
        <v>1476</v>
      </c>
      <c r="H27" s="347" t="s">
        <v>1477</v>
      </c>
      <c r="I27" s="347" t="s">
        <v>1474</v>
      </c>
      <c r="J27" s="347" t="s">
        <v>1478</v>
      </c>
      <c r="K27" s="352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5">
        <v>23</v>
      </c>
      <c r="Y27" s="351" t="s">
        <v>1473</v>
      </c>
      <c r="Z27" s="351" t="str">
        <f t="array" ref="Z27">INDEX(十五音韻母對照表!$B$4:$X$53, $X27, $AC$1)</f>
        <v>au</v>
      </c>
      <c r="AA27" s="351" t="str">
        <f t="array" ref="AA27">INDEX(十五音韻母對照表!$B$4:$X$53, $X27, $AF$1)</f>
        <v>auh</v>
      </c>
      <c r="AB27" s="351" t="s">
        <v>86</v>
      </c>
      <c r="AC27" s="348" t="str">
        <f t="shared" ref="AC27:AE27" si="76">SUBSTITUTE($Z27, $AB27,  INDEX($AN27:$AU27, 1, AC$4))</f>
        <v>au</v>
      </c>
      <c r="AD27" s="348" t="str">
        <f t="shared" si="76"/>
        <v>áu</v>
      </c>
      <c r="AE27" s="348" t="str">
        <f t="shared" si="76"/>
        <v>àu</v>
      </c>
      <c r="AF27" s="349" t="str">
        <f t="shared" si="4"/>
        <v>auh</v>
      </c>
      <c r="AG27" s="348" t="str">
        <f t="shared" ref="AG27:AI27" si="77">SUBSTITUTE($Z27, $AB27,  INDEX($AN27:$AU27, 1, AG$4))</f>
        <v>âu</v>
      </c>
      <c r="AH27" s="350" t="str">
        <f t="shared" si="77"/>
        <v>àu</v>
      </c>
      <c r="AI27" s="348" t="str">
        <f t="shared" si="77"/>
        <v>āu</v>
      </c>
      <c r="AJ27" s="349" t="str">
        <f t="shared" si="6"/>
        <v>a̍uh</v>
      </c>
      <c r="AL27" s="340">
        <f t="shared" si="7"/>
        <v>1</v>
      </c>
      <c r="AM27" s="340">
        <f t="shared" si="8"/>
        <v>1</v>
      </c>
      <c r="AN27" s="340" t="str">
        <f t="shared" ref="AN27:AU27" si="78">INDEX($O$5:$V$13, $AM27, AN$4)</f>
        <v>a</v>
      </c>
      <c r="AO27" s="340" t="str">
        <f t="shared" si="78"/>
        <v>á</v>
      </c>
      <c r="AP27" s="340" t="str">
        <f t="shared" si="78"/>
        <v>à</v>
      </c>
      <c r="AQ27" s="340" t="str">
        <f t="shared" si="78"/>
        <v>a</v>
      </c>
      <c r="AR27" s="340" t="str">
        <f t="shared" si="78"/>
        <v>â</v>
      </c>
      <c r="AS27" s="340" t="str">
        <f t="shared" si="78"/>
        <v>à</v>
      </c>
      <c r="AT27" s="340" t="str">
        <f t="shared" si="78"/>
        <v>ā</v>
      </c>
      <c r="AU27" s="340" t="str">
        <f t="shared" si="78"/>
        <v>a̍</v>
      </c>
    </row>
    <row r="28" spans="2:47" ht="40">
      <c r="B28" s="345">
        <v>24</v>
      </c>
      <c r="C28" s="346" t="s">
        <v>1479</v>
      </c>
      <c r="D28" s="347" t="s">
        <v>1479</v>
      </c>
      <c r="E28" s="352"/>
      <c r="F28" s="347" t="s">
        <v>1480</v>
      </c>
      <c r="G28" s="352"/>
      <c r="H28" s="347" t="s">
        <v>1481</v>
      </c>
      <c r="I28" s="352"/>
      <c r="J28" s="347" t="s">
        <v>1482</v>
      </c>
      <c r="K28" s="347" t="s">
        <v>1483</v>
      </c>
      <c r="L28" s="341"/>
      <c r="M28" s="341"/>
      <c r="N28" s="341"/>
      <c r="O28" s="341"/>
      <c r="P28" s="341"/>
      <c r="Q28" s="341"/>
      <c r="R28" s="341"/>
      <c r="S28" s="341"/>
      <c r="T28" s="341"/>
      <c r="U28" s="341"/>
      <c r="V28" s="341"/>
      <c r="W28" s="341"/>
      <c r="X28" s="345">
        <v>24</v>
      </c>
      <c r="Y28" s="351" t="s">
        <v>1479</v>
      </c>
      <c r="Z28" s="351" t="str">
        <f t="array" ref="Z28">INDEX(十五音韻母對照表!$B$4:$X$53, $X28, $AC$1)</f>
        <v>ia</v>
      </c>
      <c r="AA28" s="351" t="str">
        <f t="array" ref="AA28">INDEX(十五音韻母對照表!$B$4:$X$53, $X28, $AF$1)</f>
        <v>iah</v>
      </c>
      <c r="AB28" s="351" t="s">
        <v>86</v>
      </c>
      <c r="AC28" s="348" t="str">
        <f t="shared" ref="AC28:AE28" si="79">SUBSTITUTE($Z28, $AB28,  INDEX($AN28:$AU28, 1, AC$4))</f>
        <v>ia</v>
      </c>
      <c r="AD28" s="348" t="str">
        <f t="shared" si="79"/>
        <v>iá</v>
      </c>
      <c r="AE28" s="348" t="str">
        <f t="shared" si="79"/>
        <v>ià</v>
      </c>
      <c r="AF28" s="349" t="str">
        <f t="shared" si="4"/>
        <v>iah</v>
      </c>
      <c r="AG28" s="348" t="str">
        <f t="shared" ref="AG28:AI28" si="80">SUBSTITUTE($Z28, $AB28,  INDEX($AN28:$AU28, 1, AG$4))</f>
        <v>iâ</v>
      </c>
      <c r="AH28" s="350" t="str">
        <f t="shared" si="80"/>
        <v>ià</v>
      </c>
      <c r="AI28" s="348" t="str">
        <f t="shared" si="80"/>
        <v>iā</v>
      </c>
      <c r="AJ28" s="349" t="str">
        <f t="shared" si="6"/>
        <v>ia̍h</v>
      </c>
      <c r="AL28" s="340">
        <f t="shared" si="7"/>
        <v>2</v>
      </c>
      <c r="AM28" s="340">
        <f t="shared" si="8"/>
        <v>1</v>
      </c>
      <c r="AN28" s="340" t="str">
        <f t="shared" ref="AN28:AU28" si="81">INDEX($O$5:$V$13, $AM28, AN$4)</f>
        <v>a</v>
      </c>
      <c r="AO28" s="340" t="str">
        <f t="shared" si="81"/>
        <v>á</v>
      </c>
      <c r="AP28" s="340" t="str">
        <f t="shared" si="81"/>
        <v>à</v>
      </c>
      <c r="AQ28" s="340" t="str">
        <f t="shared" si="81"/>
        <v>a</v>
      </c>
      <c r="AR28" s="340" t="str">
        <f t="shared" si="81"/>
        <v>â</v>
      </c>
      <c r="AS28" s="340" t="str">
        <f t="shared" si="81"/>
        <v>à</v>
      </c>
      <c r="AT28" s="340" t="str">
        <f t="shared" si="81"/>
        <v>ā</v>
      </c>
      <c r="AU28" s="340" t="str">
        <f t="shared" si="81"/>
        <v>a̍</v>
      </c>
    </row>
    <row r="29" spans="2:47" ht="40">
      <c r="B29" s="345">
        <v>25</v>
      </c>
      <c r="C29" s="346" t="s">
        <v>1484</v>
      </c>
      <c r="D29" s="347" t="s">
        <v>1484</v>
      </c>
      <c r="E29" s="347" t="s">
        <v>1485</v>
      </c>
      <c r="F29" s="347" t="s">
        <v>1484</v>
      </c>
      <c r="G29" s="347" t="s">
        <v>1486</v>
      </c>
      <c r="H29" s="347" t="s">
        <v>1350</v>
      </c>
      <c r="I29" s="347" t="s">
        <v>1485</v>
      </c>
      <c r="J29" s="347" t="s">
        <v>1487</v>
      </c>
      <c r="K29" s="347" t="s">
        <v>1488</v>
      </c>
      <c r="L29" s="341"/>
      <c r="M29" s="341"/>
      <c r="N29" s="341"/>
      <c r="O29" s="341"/>
      <c r="P29" s="341"/>
      <c r="Q29" s="341"/>
      <c r="R29" s="341"/>
      <c r="S29" s="341"/>
      <c r="T29" s="341"/>
      <c r="U29" s="341"/>
      <c r="V29" s="341"/>
      <c r="W29" s="341"/>
      <c r="X29" s="345">
        <v>25</v>
      </c>
      <c r="Y29" s="351" t="s">
        <v>1484</v>
      </c>
      <c r="Z29" s="351" t="str">
        <f t="array" ref="Z29">INDEX(十五音韻母對照表!$B$4:$X$53, $X29, $AC$1)</f>
        <v>ue</v>
      </c>
      <c r="AA29" s="351" t="str">
        <f t="array" ref="AA29">INDEX(十五音韻母對照表!$B$4:$X$53, $X29, $AF$1)</f>
        <v>ueh</v>
      </c>
      <c r="AB29" s="351" t="s">
        <v>104</v>
      </c>
      <c r="AC29" s="348" t="str">
        <f t="shared" ref="AC29:AE29" si="82">SUBSTITUTE($Z29, $AB29,  INDEX($AN29:$AU29, 1, AC$4))</f>
        <v>ue</v>
      </c>
      <c r="AD29" s="348" t="str">
        <f t="shared" si="82"/>
        <v>ue</v>
      </c>
      <c r="AE29" s="348" t="str">
        <f t="shared" si="82"/>
        <v>ue</v>
      </c>
      <c r="AF29" s="349" t="str">
        <f t="shared" si="4"/>
        <v>ueh</v>
      </c>
      <c r="AG29" s="348" t="str">
        <f t="shared" ref="AG29:AI29" si="83">SUBSTITUTE($Z29, $AB29,  INDEX($AN29:$AU29, 1, AG$4))</f>
        <v>ue</v>
      </c>
      <c r="AH29" s="350" t="str">
        <f t="shared" si="83"/>
        <v>ue</v>
      </c>
      <c r="AI29" s="348" t="str">
        <f t="shared" si="83"/>
        <v>ue</v>
      </c>
      <c r="AJ29" s="349" t="str">
        <f t="shared" si="6"/>
        <v>ueh</v>
      </c>
      <c r="AL29" s="340" t="e">
        <f t="shared" si="7"/>
        <v>#VALUE!</v>
      </c>
      <c r="AM29" s="340">
        <f t="shared" si="8"/>
        <v>4</v>
      </c>
      <c r="AN29" s="340" t="str">
        <f t="shared" ref="AN29:AU29" si="84">INDEX($O$5:$V$13, $AM29, AN$4)</f>
        <v>o</v>
      </c>
      <c r="AO29" s="340" t="str">
        <f t="shared" si="84"/>
        <v>ó</v>
      </c>
      <c r="AP29" s="340" t="str">
        <f t="shared" si="84"/>
        <v>ò</v>
      </c>
      <c r="AQ29" s="340" t="str">
        <f t="shared" si="84"/>
        <v>o</v>
      </c>
      <c r="AR29" s="340" t="str">
        <f t="shared" si="84"/>
        <v>ô</v>
      </c>
      <c r="AS29" s="340" t="str">
        <f t="shared" si="84"/>
        <v>ò</v>
      </c>
      <c r="AT29" s="340" t="str">
        <f t="shared" si="84"/>
        <v>ō</v>
      </c>
      <c r="AU29" s="340" t="str">
        <f t="shared" si="84"/>
        <v>o̍</v>
      </c>
    </row>
    <row r="30" spans="2:47" ht="40">
      <c r="B30" s="345">
        <v>26</v>
      </c>
      <c r="C30" s="346" t="s">
        <v>1489</v>
      </c>
      <c r="D30" s="347" t="s">
        <v>1489</v>
      </c>
      <c r="E30" s="347" t="s">
        <v>1456</v>
      </c>
      <c r="F30" s="347" t="s">
        <v>1490</v>
      </c>
      <c r="G30" s="352" t="s">
        <v>1330</v>
      </c>
      <c r="H30" s="347" t="s">
        <v>1491</v>
      </c>
      <c r="I30" s="347" t="s">
        <v>1456</v>
      </c>
      <c r="J30" s="352" t="s">
        <v>1330</v>
      </c>
      <c r="K30" s="352"/>
      <c r="L30" s="341"/>
      <c r="M30" s="341"/>
      <c r="N30" s="341"/>
      <c r="O30" s="341"/>
      <c r="P30" s="341"/>
      <c r="Q30" s="341"/>
      <c r="R30" s="341"/>
      <c r="S30" s="341"/>
      <c r="T30" s="341"/>
      <c r="U30" s="341"/>
      <c r="V30" s="341"/>
      <c r="W30" s="341"/>
      <c r="X30" s="345">
        <v>26</v>
      </c>
      <c r="Y30" s="351" t="s">
        <v>1489</v>
      </c>
      <c r="Z30" s="351" t="str">
        <f t="array" ref="Z30">INDEX(十五音韻母對照表!$B$4:$X$53, $X30, $AC$1)</f>
        <v>aⁿ</v>
      </c>
      <c r="AA30" s="351" t="str">
        <f t="array" ref="AA30">INDEX(十五音韻母對照表!$B$4:$X$53, $X30, $AF$1)</f>
        <v>aⁿh</v>
      </c>
      <c r="AB30" s="351" t="s">
        <v>86</v>
      </c>
      <c r="AC30" s="348" t="str">
        <f t="shared" ref="AC30:AE30" si="85">SUBSTITUTE($Z30, $AB30,  INDEX($AN30:$AU30, 1, AC$4))</f>
        <v>aⁿ</v>
      </c>
      <c r="AD30" s="348" t="str">
        <f t="shared" si="85"/>
        <v>áⁿ</v>
      </c>
      <c r="AE30" s="348" t="str">
        <f t="shared" si="85"/>
        <v>àⁿ</v>
      </c>
      <c r="AF30" s="349" t="str">
        <f t="shared" si="4"/>
        <v>aⁿh</v>
      </c>
      <c r="AG30" s="348" t="str">
        <f t="shared" ref="AG30:AI30" si="86">SUBSTITUTE($Z30, $AB30,  INDEX($AN30:$AU30, 1, AG$4))</f>
        <v>âⁿ</v>
      </c>
      <c r="AH30" s="350" t="str">
        <f t="shared" si="86"/>
        <v>àⁿ</v>
      </c>
      <c r="AI30" s="348" t="str">
        <f t="shared" si="86"/>
        <v>āⁿ</v>
      </c>
      <c r="AJ30" s="349" t="str">
        <f t="shared" si="6"/>
        <v>a̍ⁿh</v>
      </c>
      <c r="AL30" s="340">
        <f t="shared" si="7"/>
        <v>1</v>
      </c>
      <c r="AM30" s="340">
        <f t="shared" si="8"/>
        <v>1</v>
      </c>
      <c r="AN30" s="340" t="str">
        <f t="shared" ref="AN30:AU30" si="87">INDEX($O$5:$V$13, $AM30, AN$4)</f>
        <v>a</v>
      </c>
      <c r="AO30" s="340" t="str">
        <f t="shared" si="87"/>
        <v>á</v>
      </c>
      <c r="AP30" s="340" t="str">
        <f t="shared" si="87"/>
        <v>à</v>
      </c>
      <c r="AQ30" s="340" t="str">
        <f t="shared" si="87"/>
        <v>a</v>
      </c>
      <c r="AR30" s="340" t="str">
        <f t="shared" si="87"/>
        <v>â</v>
      </c>
      <c r="AS30" s="340" t="str">
        <f t="shared" si="87"/>
        <v>à</v>
      </c>
      <c r="AT30" s="340" t="str">
        <f t="shared" si="87"/>
        <v>ā</v>
      </c>
      <c r="AU30" s="340" t="str">
        <f t="shared" si="87"/>
        <v>a̍</v>
      </c>
    </row>
    <row r="31" spans="2:47" ht="40">
      <c r="B31" s="345">
        <v>27</v>
      </c>
      <c r="C31" s="346" t="s">
        <v>1492</v>
      </c>
      <c r="D31" s="357" t="s">
        <v>1492</v>
      </c>
      <c r="E31" s="347" t="s">
        <v>1493</v>
      </c>
      <c r="F31" s="347" t="s">
        <v>1494</v>
      </c>
      <c r="G31" s="356" t="s">
        <v>1495</v>
      </c>
      <c r="H31" s="347" t="s">
        <v>1496</v>
      </c>
      <c r="I31" s="347" t="s">
        <v>1493</v>
      </c>
      <c r="J31" s="347" t="s">
        <v>1497</v>
      </c>
      <c r="K31" s="352"/>
      <c r="L31" s="341"/>
      <c r="M31" s="341"/>
      <c r="N31" s="341"/>
      <c r="O31" s="341"/>
      <c r="P31" s="341"/>
      <c r="Q31" s="341"/>
      <c r="R31" s="341"/>
      <c r="S31" s="341"/>
      <c r="T31" s="341"/>
      <c r="U31" s="341"/>
      <c r="V31" s="341"/>
      <c r="W31" s="341"/>
      <c r="X31" s="345">
        <v>27</v>
      </c>
      <c r="Y31" s="351" t="s">
        <v>1492</v>
      </c>
      <c r="Z31" s="351" t="str">
        <f t="array" ref="Z31">INDEX(十五音韻母對照表!$B$4:$X$53, $X31, $AC$1)</f>
        <v>u</v>
      </c>
      <c r="AA31" s="351" t="str">
        <f t="array" ref="AA31">INDEX(十五音韻母對照表!$B$4:$X$53, $X31, $AF$1)</f>
        <v>uh</v>
      </c>
      <c r="AB31" s="351" t="s">
        <v>69</v>
      </c>
      <c r="AC31" s="348" t="str">
        <f t="shared" ref="AC31:AE31" si="88">SUBSTITUTE($Z31, $AB31,  INDEX($AN31:$AU31, 1, AC$4))</f>
        <v>u</v>
      </c>
      <c r="AD31" s="348" t="str">
        <f t="shared" si="88"/>
        <v>ú</v>
      </c>
      <c r="AE31" s="348" t="str">
        <f t="shared" si="88"/>
        <v>ù</v>
      </c>
      <c r="AF31" s="349" t="str">
        <f t="shared" si="4"/>
        <v>uh</v>
      </c>
      <c r="AG31" s="348" t="str">
        <f t="shared" ref="AG31:AI31" si="89">SUBSTITUTE($Z31, $AB31,  INDEX($AN31:$AU31, 1, AG$4))</f>
        <v>û</v>
      </c>
      <c r="AH31" s="350" t="str">
        <f t="shared" si="89"/>
        <v>ù</v>
      </c>
      <c r="AI31" s="348" t="str">
        <f t="shared" si="89"/>
        <v>ū</v>
      </c>
      <c r="AJ31" s="349" t="str">
        <f t="shared" si="6"/>
        <v>u̍h</v>
      </c>
      <c r="AL31" s="340">
        <f t="shared" si="7"/>
        <v>1</v>
      </c>
      <c r="AM31" s="340">
        <f t="shared" si="8"/>
        <v>6</v>
      </c>
      <c r="AN31" s="340" t="str">
        <f t="shared" ref="AN31:AU31" si="90">INDEX($O$5:$V$13, $AM31, AN$4)</f>
        <v>u</v>
      </c>
      <c r="AO31" s="340" t="str">
        <f t="shared" si="90"/>
        <v>ú</v>
      </c>
      <c r="AP31" s="340" t="str">
        <f t="shared" si="90"/>
        <v>ù</v>
      </c>
      <c r="AQ31" s="340" t="str">
        <f t="shared" si="90"/>
        <v>u</v>
      </c>
      <c r="AR31" s="340" t="str">
        <f t="shared" si="90"/>
        <v>û</v>
      </c>
      <c r="AS31" s="340" t="str">
        <f t="shared" si="90"/>
        <v>ù</v>
      </c>
      <c r="AT31" s="340" t="str">
        <f t="shared" si="90"/>
        <v>ū</v>
      </c>
      <c r="AU31" s="340" t="str">
        <f t="shared" si="90"/>
        <v>u̍</v>
      </c>
    </row>
    <row r="32" spans="2:47" ht="40">
      <c r="B32" s="345">
        <v>28</v>
      </c>
      <c r="C32" s="346" t="s">
        <v>1498</v>
      </c>
      <c r="D32" s="347" t="s">
        <v>1498</v>
      </c>
      <c r="E32" s="347" t="s">
        <v>1499</v>
      </c>
      <c r="F32" s="347" t="s">
        <v>1475</v>
      </c>
      <c r="G32" s="347" t="s">
        <v>1500</v>
      </c>
      <c r="H32" s="352"/>
      <c r="I32" s="347" t="s">
        <v>1499</v>
      </c>
      <c r="J32" s="347" t="s">
        <v>1501</v>
      </c>
      <c r="K32" s="352"/>
      <c r="L32" s="341"/>
      <c r="M32" s="341"/>
      <c r="N32" s="341"/>
      <c r="O32" s="341"/>
      <c r="P32" s="341"/>
      <c r="Q32" s="341"/>
      <c r="R32" s="341"/>
      <c r="S32" s="341"/>
      <c r="T32" s="341"/>
      <c r="U32" s="341"/>
      <c r="V32" s="341"/>
      <c r="W32" s="341"/>
      <c r="X32" s="345">
        <v>28</v>
      </c>
      <c r="Y32" s="351" t="s">
        <v>1498</v>
      </c>
      <c r="Z32" s="351" t="str">
        <f t="array" ref="Z32">INDEX(十五音韻母對照表!$B$4:$X$53, $X32, $AC$1)</f>
        <v>a</v>
      </c>
      <c r="AA32" s="351" t="str">
        <f t="array" ref="AA32">INDEX(十五音韻母對照表!$B$4:$X$53, $X32, $AF$1)</f>
        <v>ah</v>
      </c>
      <c r="AB32" s="351" t="s">
        <v>86</v>
      </c>
      <c r="AC32" s="348" t="str">
        <f t="shared" ref="AC32:AE32" si="91">SUBSTITUTE($Z32, $AB32,  INDEX($AN32:$AU32, 1, AC$4))</f>
        <v>a</v>
      </c>
      <c r="AD32" s="348" t="str">
        <f t="shared" si="91"/>
        <v>á</v>
      </c>
      <c r="AE32" s="348" t="str">
        <f t="shared" si="91"/>
        <v>à</v>
      </c>
      <c r="AF32" s="349" t="str">
        <f t="shared" si="4"/>
        <v>ah</v>
      </c>
      <c r="AG32" s="348" t="str">
        <f t="shared" ref="AG32:AI32" si="92">SUBSTITUTE($Z32, $AB32,  INDEX($AN32:$AU32, 1, AG$4))</f>
        <v>â</v>
      </c>
      <c r="AH32" s="350" t="str">
        <f t="shared" si="92"/>
        <v>à</v>
      </c>
      <c r="AI32" s="348" t="str">
        <f t="shared" si="92"/>
        <v>ā</v>
      </c>
      <c r="AJ32" s="349" t="str">
        <f t="shared" si="6"/>
        <v>a̍h</v>
      </c>
      <c r="AL32" s="340">
        <f t="shared" si="7"/>
        <v>1</v>
      </c>
      <c r="AM32" s="340">
        <f t="shared" si="8"/>
        <v>1</v>
      </c>
      <c r="AN32" s="340" t="str">
        <f t="shared" ref="AN32:AU32" si="93">INDEX($O$5:$V$13, $AM32, AN$4)</f>
        <v>a</v>
      </c>
      <c r="AO32" s="340" t="str">
        <f t="shared" si="93"/>
        <v>á</v>
      </c>
      <c r="AP32" s="340" t="str">
        <f t="shared" si="93"/>
        <v>à</v>
      </c>
      <c r="AQ32" s="340" t="str">
        <f t="shared" si="93"/>
        <v>a</v>
      </c>
      <c r="AR32" s="340" t="str">
        <f t="shared" si="93"/>
        <v>â</v>
      </c>
      <c r="AS32" s="340" t="str">
        <f t="shared" si="93"/>
        <v>à</v>
      </c>
      <c r="AT32" s="340" t="str">
        <f t="shared" si="93"/>
        <v>ā</v>
      </c>
      <c r="AU32" s="340" t="str">
        <f t="shared" si="93"/>
        <v>a̍</v>
      </c>
    </row>
    <row r="33" spans="2:47" ht="40">
      <c r="B33" s="345">
        <v>29</v>
      </c>
      <c r="C33" s="346" t="s">
        <v>334</v>
      </c>
      <c r="D33" s="347" t="s">
        <v>334</v>
      </c>
      <c r="E33" s="347" t="s">
        <v>333</v>
      </c>
      <c r="F33" s="347" t="s">
        <v>1502</v>
      </c>
      <c r="G33" s="347" t="s">
        <v>1503</v>
      </c>
      <c r="H33" s="347" t="s">
        <v>1504</v>
      </c>
      <c r="I33" s="347" t="s">
        <v>333</v>
      </c>
      <c r="J33" s="347" t="s">
        <v>108</v>
      </c>
      <c r="K33" s="352"/>
      <c r="L33" s="341"/>
      <c r="M33" s="341"/>
      <c r="N33" s="341"/>
      <c r="O33" s="341"/>
      <c r="P33" s="341"/>
      <c r="Q33" s="341"/>
      <c r="R33" s="341"/>
      <c r="S33" s="341"/>
      <c r="T33" s="341"/>
      <c r="U33" s="341"/>
      <c r="V33" s="341"/>
      <c r="W33" s="341"/>
      <c r="X33" s="345">
        <v>29</v>
      </c>
      <c r="Y33" s="351" t="s">
        <v>334</v>
      </c>
      <c r="Z33" s="351" t="str">
        <f t="array" ref="Z33">INDEX(十五音韻母對照表!$B$4:$X$53, $X33, $AC$1)</f>
        <v>i</v>
      </c>
      <c r="AA33" s="351" t="str">
        <f t="array" ref="AA33">INDEX(十五音韻母對照表!$B$4:$X$53, $X33, $AF$1)</f>
        <v>ih</v>
      </c>
      <c r="AB33" s="351" t="s">
        <v>61</v>
      </c>
      <c r="AC33" s="348" t="str">
        <f t="shared" ref="AC33:AE33" si="94">SUBSTITUTE($Z33, $AB33,  INDEX($AN33:$AU33, 1, AC$4))</f>
        <v>i</v>
      </c>
      <c r="AD33" s="348" t="str">
        <f t="shared" si="94"/>
        <v>í</v>
      </c>
      <c r="AE33" s="348" t="str">
        <f t="shared" si="94"/>
        <v>ì</v>
      </c>
      <c r="AF33" s="349" t="str">
        <f t="shared" si="4"/>
        <v>ih</v>
      </c>
      <c r="AG33" s="348" t="str">
        <f t="shared" ref="AG33:AI33" si="95">SUBSTITUTE($Z33, $AB33,  INDEX($AN33:$AU33, 1, AG$4))</f>
        <v>î</v>
      </c>
      <c r="AH33" s="350" t="str">
        <f t="shared" si="95"/>
        <v>ì</v>
      </c>
      <c r="AI33" s="348" t="str">
        <f t="shared" si="95"/>
        <v>ī</v>
      </c>
      <c r="AJ33" s="349" t="str">
        <f t="shared" si="6"/>
        <v>i̍h</v>
      </c>
      <c r="AL33" s="340">
        <f t="shared" si="7"/>
        <v>1</v>
      </c>
      <c r="AM33" s="340">
        <f t="shared" si="8"/>
        <v>3</v>
      </c>
      <c r="AN33" s="340" t="str">
        <f t="shared" ref="AN33:AU33" si="96">INDEX($O$5:$V$13, $AM33, AN$4)</f>
        <v>i</v>
      </c>
      <c r="AO33" s="340" t="str">
        <f t="shared" si="96"/>
        <v>í</v>
      </c>
      <c r="AP33" s="340" t="str">
        <f t="shared" si="96"/>
        <v>ì</v>
      </c>
      <c r="AQ33" s="340" t="str">
        <f t="shared" si="96"/>
        <v>i</v>
      </c>
      <c r="AR33" s="340" t="str">
        <f t="shared" si="96"/>
        <v>î</v>
      </c>
      <c r="AS33" s="340" t="str">
        <f t="shared" si="96"/>
        <v>ì</v>
      </c>
      <c r="AT33" s="340" t="str">
        <f t="shared" si="96"/>
        <v>ī</v>
      </c>
      <c r="AU33" s="340" t="str">
        <f t="shared" si="96"/>
        <v>i̍</v>
      </c>
    </row>
    <row r="34" spans="2:47" ht="40">
      <c r="B34" s="345">
        <v>30</v>
      </c>
      <c r="C34" s="346" t="s">
        <v>1505</v>
      </c>
      <c r="D34" s="347" t="s">
        <v>461</v>
      </c>
      <c r="E34" s="347" t="s">
        <v>1506</v>
      </c>
      <c r="F34" s="347" t="s">
        <v>1507</v>
      </c>
      <c r="G34" s="352" t="s">
        <v>1330</v>
      </c>
      <c r="H34" s="347" t="s">
        <v>326</v>
      </c>
      <c r="I34" s="347" t="s">
        <v>1506</v>
      </c>
      <c r="J34" s="347" t="s">
        <v>117</v>
      </c>
      <c r="K34" s="352" t="s">
        <v>1330</v>
      </c>
      <c r="L34" s="341"/>
      <c r="M34" s="341"/>
      <c r="N34" s="341"/>
      <c r="O34" s="341"/>
      <c r="P34" s="341"/>
      <c r="Q34" s="341"/>
      <c r="R34" s="341"/>
      <c r="S34" s="341"/>
      <c r="T34" s="341"/>
      <c r="U34" s="341"/>
      <c r="V34" s="341"/>
      <c r="W34" s="341"/>
      <c r="X34" s="345">
        <v>30</v>
      </c>
      <c r="Y34" s="351" t="s">
        <v>1505</v>
      </c>
      <c r="Z34" s="351" t="str">
        <f t="array" ref="Z34">INDEX(十五音韻母對照表!$B$4:$X$53, $X34, $AC$1)</f>
        <v>iu</v>
      </c>
      <c r="AA34" s="351">
        <f t="array" ref="AA34">INDEX(十五音韻母對照表!$B$4:$X$53, $X34, $AF$1)</f>
        <v>0</v>
      </c>
      <c r="AB34" s="351" t="s">
        <v>69</v>
      </c>
      <c r="AC34" s="348" t="str">
        <f t="shared" ref="AC34:AE34" si="97">SUBSTITUTE($Z34, $AB34,  INDEX($AN34:$AU34, 1, AC$4))</f>
        <v>iu</v>
      </c>
      <c r="AD34" s="348" t="str">
        <f t="shared" si="97"/>
        <v>iú</v>
      </c>
      <c r="AE34" s="348" t="str">
        <f t="shared" si="97"/>
        <v>iù</v>
      </c>
      <c r="AF34" s="349">
        <f t="shared" si="4"/>
        <v>0</v>
      </c>
      <c r="AG34" s="348" t="str">
        <f t="shared" ref="AG34:AI34" si="98">SUBSTITUTE($Z34, $AB34,  INDEX($AN34:$AU34, 1, AG$4))</f>
        <v>iû</v>
      </c>
      <c r="AH34" s="350" t="str">
        <f t="shared" si="98"/>
        <v>iù</v>
      </c>
      <c r="AI34" s="348" t="str">
        <f t="shared" si="98"/>
        <v>iū</v>
      </c>
      <c r="AJ34" s="349" t="str">
        <f t="shared" si="6"/>
        <v>0</v>
      </c>
      <c r="AL34" s="340">
        <f t="shared" si="7"/>
        <v>2</v>
      </c>
      <c r="AM34" s="340">
        <f t="shared" si="8"/>
        <v>6</v>
      </c>
      <c r="AN34" s="340" t="str">
        <f t="shared" ref="AN34:AU34" si="99">INDEX($O$5:$V$13, $AM34, AN$4)</f>
        <v>u</v>
      </c>
      <c r="AO34" s="340" t="str">
        <f t="shared" si="99"/>
        <v>ú</v>
      </c>
      <c r="AP34" s="340" t="str">
        <f t="shared" si="99"/>
        <v>ù</v>
      </c>
      <c r="AQ34" s="340" t="str">
        <f t="shared" si="99"/>
        <v>u</v>
      </c>
      <c r="AR34" s="340" t="str">
        <f t="shared" si="99"/>
        <v>û</v>
      </c>
      <c r="AS34" s="340" t="str">
        <f t="shared" si="99"/>
        <v>ù</v>
      </c>
      <c r="AT34" s="340" t="str">
        <f t="shared" si="99"/>
        <v>ū</v>
      </c>
      <c r="AU34" s="340" t="str">
        <f t="shared" si="99"/>
        <v>u̍</v>
      </c>
    </row>
    <row r="35" spans="2:47" ht="40">
      <c r="B35" s="345">
        <v>31</v>
      </c>
      <c r="C35" s="346" t="s">
        <v>1508</v>
      </c>
      <c r="D35" s="347" t="s">
        <v>1508</v>
      </c>
      <c r="E35" s="347" t="s">
        <v>1509</v>
      </c>
      <c r="F35" s="347" t="s">
        <v>1510</v>
      </c>
      <c r="G35" s="352" t="s">
        <v>1330</v>
      </c>
      <c r="H35" s="352"/>
      <c r="I35" s="347" t="s">
        <v>1509</v>
      </c>
      <c r="J35" s="352"/>
      <c r="K35" s="352" t="s">
        <v>1330</v>
      </c>
      <c r="L35" s="341"/>
      <c r="M35" s="341"/>
      <c r="N35" s="341"/>
      <c r="O35" s="341"/>
      <c r="P35" s="341"/>
      <c r="Q35" s="341"/>
      <c r="R35" s="341"/>
      <c r="S35" s="341"/>
      <c r="T35" s="341"/>
      <c r="U35" s="341"/>
      <c r="V35" s="341"/>
      <c r="W35" s="341"/>
      <c r="X35" s="345">
        <v>31</v>
      </c>
      <c r="Y35" s="351" t="s">
        <v>1508</v>
      </c>
      <c r="Z35" s="351" t="str">
        <f t="array" ref="Z35">INDEX(十五音韻母對照表!$B$4:$X$53, $X35, $AC$1)</f>
        <v>eⁿ</v>
      </c>
      <c r="AA35" s="351" t="str">
        <f t="array" ref="AA35">INDEX(十五音韻母對照表!$B$4:$X$53, $X35, $AF$1)</f>
        <v>eⁿh</v>
      </c>
      <c r="AB35" s="351" t="s">
        <v>388</v>
      </c>
      <c r="AC35" s="348" t="str">
        <f t="shared" ref="AC35:AE35" si="100">SUBSTITUTE($Z35, $AB35,  INDEX($AN35:$AU35, 1, AC$4))</f>
        <v>eⁿ</v>
      </c>
      <c r="AD35" s="348" t="str">
        <f t="shared" si="100"/>
        <v>éⁿ</v>
      </c>
      <c r="AE35" s="348" t="str">
        <f t="shared" si="100"/>
        <v>èⁿ</v>
      </c>
      <c r="AF35" s="349" t="str">
        <f t="shared" si="4"/>
        <v>eⁿh</v>
      </c>
      <c r="AG35" s="348" t="str">
        <f t="shared" ref="AG35:AI35" si="101">SUBSTITUTE($Z35, $AB35,  INDEX($AN35:$AU35, 1, AG$4))</f>
        <v>êⁿ</v>
      </c>
      <c r="AH35" s="350" t="str">
        <f t="shared" si="101"/>
        <v>èⁿ</v>
      </c>
      <c r="AI35" s="348" t="str">
        <f t="shared" si="101"/>
        <v>ēⁿ</v>
      </c>
      <c r="AJ35" s="349" t="str">
        <f t="shared" si="6"/>
        <v>e̍ⁿh</v>
      </c>
      <c r="AL35" s="340">
        <f t="shared" si="7"/>
        <v>1</v>
      </c>
      <c r="AM35" s="340">
        <f t="shared" si="8"/>
        <v>2</v>
      </c>
      <c r="AN35" s="340" t="str">
        <f t="shared" ref="AN35:AU35" si="102">INDEX($O$5:$V$13, $AM35, AN$4)</f>
        <v>e</v>
      </c>
      <c r="AO35" s="340" t="str">
        <f t="shared" si="102"/>
        <v>é</v>
      </c>
      <c r="AP35" s="340" t="str">
        <f t="shared" si="102"/>
        <v>è</v>
      </c>
      <c r="AQ35" s="340" t="str">
        <f t="shared" si="102"/>
        <v>e</v>
      </c>
      <c r="AR35" s="340" t="str">
        <f t="shared" si="102"/>
        <v>ê</v>
      </c>
      <c r="AS35" s="340" t="str">
        <f t="shared" si="102"/>
        <v>è</v>
      </c>
      <c r="AT35" s="340" t="str">
        <f t="shared" si="102"/>
        <v>ē</v>
      </c>
      <c r="AU35" s="340" t="str">
        <f t="shared" si="102"/>
        <v>e̍</v>
      </c>
    </row>
    <row r="36" spans="2:47" ht="40">
      <c r="B36" s="345">
        <v>32</v>
      </c>
      <c r="C36" s="346" t="s">
        <v>1511</v>
      </c>
      <c r="D36" s="347" t="s">
        <v>1511</v>
      </c>
      <c r="E36" s="347" t="s">
        <v>1512</v>
      </c>
      <c r="F36" s="347" t="s">
        <v>1513</v>
      </c>
      <c r="G36" s="352" t="s">
        <v>1330</v>
      </c>
      <c r="H36" s="352" t="s">
        <v>1330</v>
      </c>
      <c r="I36" s="347" t="s">
        <v>1512</v>
      </c>
      <c r="J36" s="352" t="s">
        <v>1330</v>
      </c>
      <c r="K36" s="352" t="s">
        <v>1330</v>
      </c>
      <c r="L36" s="341"/>
      <c r="M36" s="341"/>
      <c r="N36" s="341"/>
      <c r="O36" s="341"/>
      <c r="P36" s="341"/>
      <c r="Q36" s="341"/>
      <c r="R36" s="341"/>
      <c r="S36" s="341"/>
      <c r="T36" s="341"/>
      <c r="U36" s="341"/>
      <c r="V36" s="341"/>
      <c r="W36" s="341"/>
      <c r="X36" s="345">
        <v>32</v>
      </c>
      <c r="Y36" s="351" t="s">
        <v>1511</v>
      </c>
      <c r="Z36" s="351" t="str">
        <f t="array" ref="Z36">INDEX(十五音韻母對照表!$B$4:$X$53, $X36, $AC$1)</f>
        <v>uiⁿ</v>
      </c>
      <c r="AA36" s="351">
        <f t="array" ref="AA36">INDEX(十五音韻母對照表!$B$4:$X$53, $X36, $AF$1)</f>
        <v>0</v>
      </c>
      <c r="AB36" s="351" t="s">
        <v>69</v>
      </c>
      <c r="AC36" s="348" t="str">
        <f t="shared" ref="AC36:AE36" si="103">SUBSTITUTE($Z36, $AB36,  INDEX($AN36:$AU36, 1, AC$4))</f>
        <v>uiⁿ</v>
      </c>
      <c r="AD36" s="348" t="str">
        <f t="shared" si="103"/>
        <v>úiⁿ</v>
      </c>
      <c r="AE36" s="348" t="str">
        <f t="shared" si="103"/>
        <v>ùiⁿ</v>
      </c>
      <c r="AF36" s="349">
        <f t="shared" si="4"/>
        <v>0</v>
      </c>
      <c r="AG36" s="348" t="str">
        <f t="shared" ref="AG36:AI36" si="104">SUBSTITUTE($Z36, $AB36,  INDEX($AN36:$AU36, 1, AG$4))</f>
        <v>ûiⁿ</v>
      </c>
      <c r="AH36" s="350" t="str">
        <f t="shared" si="104"/>
        <v>ùiⁿ</v>
      </c>
      <c r="AI36" s="348" t="str">
        <f t="shared" si="104"/>
        <v>ūiⁿ</v>
      </c>
      <c r="AJ36" s="349" t="str">
        <f t="shared" si="6"/>
        <v>0</v>
      </c>
      <c r="AL36" s="340">
        <f t="shared" si="7"/>
        <v>1</v>
      </c>
      <c r="AM36" s="340">
        <f t="shared" si="8"/>
        <v>6</v>
      </c>
      <c r="AN36" s="340" t="str">
        <f t="shared" ref="AN36:AU36" si="105">INDEX($O$5:$V$13, $AM36, AN$4)</f>
        <v>u</v>
      </c>
      <c r="AO36" s="340" t="str">
        <f t="shared" si="105"/>
        <v>ú</v>
      </c>
      <c r="AP36" s="340" t="str">
        <f t="shared" si="105"/>
        <v>ù</v>
      </c>
      <c r="AQ36" s="340" t="str">
        <f t="shared" si="105"/>
        <v>u</v>
      </c>
      <c r="AR36" s="340" t="str">
        <f t="shared" si="105"/>
        <v>û</v>
      </c>
      <c r="AS36" s="340" t="str">
        <f t="shared" si="105"/>
        <v>ù</v>
      </c>
      <c r="AT36" s="340" t="str">
        <f t="shared" si="105"/>
        <v>ū</v>
      </c>
      <c r="AU36" s="340" t="str">
        <f t="shared" si="105"/>
        <v>u̍</v>
      </c>
    </row>
    <row r="37" spans="2:47" ht="40">
      <c r="B37" s="345">
        <v>33</v>
      </c>
      <c r="C37" s="346" t="s">
        <v>1514</v>
      </c>
      <c r="D37" s="347" t="s">
        <v>1514</v>
      </c>
      <c r="E37" s="352"/>
      <c r="F37" s="347" t="s">
        <v>1418</v>
      </c>
      <c r="G37" s="347" t="s">
        <v>1451</v>
      </c>
      <c r="H37" s="347" t="s">
        <v>1514</v>
      </c>
      <c r="I37" s="352" t="s">
        <v>1330</v>
      </c>
      <c r="J37" s="347" t="s">
        <v>1421</v>
      </c>
      <c r="K37" s="352" t="s">
        <v>1330</v>
      </c>
      <c r="L37" s="341"/>
      <c r="M37" s="341"/>
      <c r="N37" s="341"/>
      <c r="O37" s="341"/>
      <c r="P37" s="341"/>
      <c r="Q37" s="341"/>
      <c r="R37" s="341"/>
      <c r="S37" s="341"/>
      <c r="T37" s="341"/>
      <c r="U37" s="341"/>
      <c r="V37" s="341"/>
      <c r="W37" s="341"/>
      <c r="X37" s="345">
        <v>33</v>
      </c>
      <c r="Y37" s="351" t="s">
        <v>1514</v>
      </c>
      <c r="Z37" s="351" t="str">
        <f t="array" ref="Z37">INDEX(十五音韻母對照表!$B$4:$X$53, $X37, $AC$1)</f>
        <v>io</v>
      </c>
      <c r="AA37" s="351" t="str">
        <f t="array" ref="AA37">INDEX(十五音韻母對照表!$B$4:$X$53, $X37, $AF$1)</f>
        <v>ioh</v>
      </c>
      <c r="AB37" s="351" t="s">
        <v>104</v>
      </c>
      <c r="AC37" s="348" t="str">
        <f t="shared" ref="AC37:AE37" si="106">SUBSTITUTE($Z37, $AB37,  INDEX($AN37:$AU37, 1, AC$4))</f>
        <v>io</v>
      </c>
      <c r="AD37" s="348" t="str">
        <f t="shared" si="106"/>
        <v>ió</v>
      </c>
      <c r="AE37" s="348" t="str">
        <f t="shared" si="106"/>
        <v>iò</v>
      </c>
      <c r="AF37" s="349" t="str">
        <f t="shared" si="4"/>
        <v>ioh</v>
      </c>
      <c r="AG37" s="348" t="str">
        <f t="shared" ref="AG37:AI37" si="107">SUBSTITUTE($Z37, $AB37,  INDEX($AN37:$AU37, 1, AG$4))</f>
        <v>iô</v>
      </c>
      <c r="AH37" s="350" t="str">
        <f t="shared" si="107"/>
        <v>iò</v>
      </c>
      <c r="AI37" s="348" t="str">
        <f t="shared" si="107"/>
        <v>iō</v>
      </c>
      <c r="AJ37" s="349" t="str">
        <f t="shared" si="6"/>
        <v>io̍h</v>
      </c>
      <c r="AL37" s="340">
        <f t="shared" si="7"/>
        <v>2</v>
      </c>
      <c r="AM37" s="340">
        <f t="shared" si="8"/>
        <v>4</v>
      </c>
      <c r="AN37" s="340" t="str">
        <f t="shared" ref="AN37:AU37" si="108">INDEX($O$5:$V$13, $AM37, AN$4)</f>
        <v>o</v>
      </c>
      <c r="AO37" s="340" t="str">
        <f t="shared" si="108"/>
        <v>ó</v>
      </c>
      <c r="AP37" s="340" t="str">
        <f t="shared" si="108"/>
        <v>ò</v>
      </c>
      <c r="AQ37" s="340" t="str">
        <f t="shared" si="108"/>
        <v>o</v>
      </c>
      <c r="AR37" s="340" t="str">
        <f t="shared" si="108"/>
        <v>ô</v>
      </c>
      <c r="AS37" s="340" t="str">
        <f t="shared" si="108"/>
        <v>ò</v>
      </c>
      <c r="AT37" s="340" t="str">
        <f t="shared" si="108"/>
        <v>ō</v>
      </c>
      <c r="AU37" s="340" t="str">
        <f t="shared" si="108"/>
        <v>o̍</v>
      </c>
    </row>
    <row r="38" spans="2:47" ht="40">
      <c r="B38" s="345">
        <v>34</v>
      </c>
      <c r="C38" s="346" t="s">
        <v>1515</v>
      </c>
      <c r="D38" s="347" t="s">
        <v>1515</v>
      </c>
      <c r="E38" s="352"/>
      <c r="F38" s="347" t="s">
        <v>1328</v>
      </c>
      <c r="G38" s="352" t="s">
        <v>1330</v>
      </c>
      <c r="H38" s="347" t="s">
        <v>1516</v>
      </c>
      <c r="I38" s="352" t="s">
        <v>1330</v>
      </c>
      <c r="J38" s="352" t="s">
        <v>1330</v>
      </c>
      <c r="K38" s="352" t="s">
        <v>1330</v>
      </c>
      <c r="L38" s="341"/>
      <c r="M38" s="341"/>
      <c r="N38" s="341"/>
      <c r="O38" s="341"/>
      <c r="P38" s="341"/>
      <c r="Q38" s="341"/>
      <c r="R38" s="341"/>
      <c r="S38" s="341"/>
      <c r="T38" s="341"/>
      <c r="U38" s="341"/>
      <c r="V38" s="341"/>
      <c r="W38" s="341"/>
      <c r="X38" s="345">
        <v>34</v>
      </c>
      <c r="Y38" s="351" t="s">
        <v>1515</v>
      </c>
      <c r="Z38" s="351" t="str">
        <f t="array" ref="Z38">INDEX(十五音韻母對照表!$B$4:$X$53, $X38, $AC$1)</f>
        <v>iⁿ</v>
      </c>
      <c r="AA38" s="351" t="str">
        <f t="array" ref="AA38">INDEX(十五音韻母對照表!$B$4:$X$53, $X38, $AF$1)</f>
        <v>iⁿh</v>
      </c>
      <c r="AB38" s="351" t="s">
        <v>61</v>
      </c>
      <c r="AC38" s="348" t="str">
        <f t="shared" ref="AC38:AE38" si="109">SUBSTITUTE($Z38, $AB38,  INDEX($AN38:$AU38, 1, AC$4))</f>
        <v>iⁿ</v>
      </c>
      <c r="AD38" s="348" t="str">
        <f t="shared" si="109"/>
        <v>íⁿ</v>
      </c>
      <c r="AE38" s="348" t="str">
        <f t="shared" si="109"/>
        <v>ìⁿ</v>
      </c>
      <c r="AF38" s="349" t="str">
        <f t="shared" si="4"/>
        <v>iⁿh</v>
      </c>
      <c r="AG38" s="348" t="str">
        <f t="shared" ref="AG38:AI38" si="110">SUBSTITUTE($Z38, $AB38,  INDEX($AN38:$AU38, 1, AG$4))</f>
        <v>îⁿ</v>
      </c>
      <c r="AH38" s="350" t="str">
        <f t="shared" si="110"/>
        <v>ìⁿ</v>
      </c>
      <c r="AI38" s="348" t="str">
        <f t="shared" si="110"/>
        <v>īⁿ</v>
      </c>
      <c r="AJ38" s="349" t="str">
        <f t="shared" si="6"/>
        <v>i̍ⁿh</v>
      </c>
      <c r="AL38" s="340">
        <f t="shared" si="7"/>
        <v>1</v>
      </c>
      <c r="AM38" s="340">
        <f t="shared" si="8"/>
        <v>3</v>
      </c>
      <c r="AN38" s="340" t="str">
        <f t="shared" ref="AN38:AU38" si="111">INDEX($O$5:$V$13, $AM38, AN$4)</f>
        <v>i</v>
      </c>
      <c r="AO38" s="340" t="str">
        <f t="shared" si="111"/>
        <v>í</v>
      </c>
      <c r="AP38" s="340" t="str">
        <f t="shared" si="111"/>
        <v>ì</v>
      </c>
      <c r="AQ38" s="340" t="str">
        <f t="shared" si="111"/>
        <v>i</v>
      </c>
      <c r="AR38" s="340" t="str">
        <f t="shared" si="111"/>
        <v>î</v>
      </c>
      <c r="AS38" s="340" t="str">
        <f t="shared" si="111"/>
        <v>ì</v>
      </c>
      <c r="AT38" s="340" t="str">
        <f t="shared" si="111"/>
        <v>ī</v>
      </c>
      <c r="AU38" s="340" t="str">
        <f t="shared" si="111"/>
        <v>i̍</v>
      </c>
    </row>
    <row r="39" spans="2:47" ht="40">
      <c r="B39" s="345">
        <v>35</v>
      </c>
      <c r="C39" s="346" t="s">
        <v>1517</v>
      </c>
      <c r="D39" s="347" t="s">
        <v>1517</v>
      </c>
      <c r="E39" s="352" t="s">
        <v>1330</v>
      </c>
      <c r="F39" s="352" t="s">
        <v>1330</v>
      </c>
      <c r="G39" s="352" t="s">
        <v>1330</v>
      </c>
      <c r="H39" s="347" t="s">
        <v>1452</v>
      </c>
      <c r="I39" s="352" t="s">
        <v>1330</v>
      </c>
      <c r="J39" s="347" t="s">
        <v>1518</v>
      </c>
      <c r="K39" s="352" t="s">
        <v>1330</v>
      </c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5">
        <v>35</v>
      </c>
      <c r="Y39" s="351" t="s">
        <v>1517</v>
      </c>
      <c r="Z39" s="351" t="str">
        <f t="array" ref="Z39">INDEX(十五音韻母對照表!$B$4:$X$53, $X39, $AC$1)</f>
        <v>ioⁿ</v>
      </c>
      <c r="AA39" s="351">
        <f t="array" ref="AA39">INDEX(十五音韻母對照表!$B$4:$X$53, $X39, $AF$1)</f>
        <v>0</v>
      </c>
      <c r="AB39" s="351" t="s">
        <v>104</v>
      </c>
      <c r="AC39" s="348" t="str">
        <f t="shared" ref="AC39:AE39" si="112">SUBSTITUTE($Z39, $AB39,  INDEX($AN39:$AU39, 1, AC$4))</f>
        <v>ioⁿ</v>
      </c>
      <c r="AD39" s="348" t="str">
        <f t="shared" si="112"/>
        <v>ióⁿ</v>
      </c>
      <c r="AE39" s="348" t="str">
        <f t="shared" si="112"/>
        <v>iòⁿ</v>
      </c>
      <c r="AF39" s="349">
        <f t="shared" si="4"/>
        <v>0</v>
      </c>
      <c r="AG39" s="348" t="str">
        <f t="shared" ref="AG39:AI39" si="113">SUBSTITUTE($Z39, $AB39,  INDEX($AN39:$AU39, 1, AG$4))</f>
        <v>iôⁿ</v>
      </c>
      <c r="AH39" s="350" t="str">
        <f t="shared" si="113"/>
        <v>iòⁿ</v>
      </c>
      <c r="AI39" s="348" t="str">
        <f t="shared" si="113"/>
        <v>iōⁿ</v>
      </c>
      <c r="AJ39" s="349" t="str">
        <f t="shared" si="6"/>
        <v>0</v>
      </c>
      <c r="AL39" s="340">
        <f t="shared" si="7"/>
        <v>2</v>
      </c>
      <c r="AM39" s="340">
        <f t="shared" si="8"/>
        <v>4</v>
      </c>
      <c r="AN39" s="340" t="str">
        <f t="shared" ref="AN39:AU39" si="114">INDEX($O$5:$V$13, $AM39, AN$4)</f>
        <v>o</v>
      </c>
      <c r="AO39" s="340" t="str">
        <f t="shared" si="114"/>
        <v>ó</v>
      </c>
      <c r="AP39" s="340" t="str">
        <f t="shared" si="114"/>
        <v>ò</v>
      </c>
      <c r="AQ39" s="340" t="str">
        <f t="shared" si="114"/>
        <v>o</v>
      </c>
      <c r="AR39" s="340" t="str">
        <f t="shared" si="114"/>
        <v>ô</v>
      </c>
      <c r="AS39" s="340" t="str">
        <f t="shared" si="114"/>
        <v>ò</v>
      </c>
      <c r="AT39" s="340" t="str">
        <f t="shared" si="114"/>
        <v>ō</v>
      </c>
      <c r="AU39" s="340" t="str">
        <f t="shared" si="114"/>
        <v>o̍</v>
      </c>
    </row>
    <row r="40" spans="2:47" ht="40">
      <c r="B40" s="345">
        <v>36</v>
      </c>
      <c r="C40" s="346" t="s">
        <v>271</v>
      </c>
      <c r="D40" s="347" t="s">
        <v>271</v>
      </c>
      <c r="E40" s="347" t="s">
        <v>78</v>
      </c>
      <c r="F40" s="347" t="s">
        <v>1519</v>
      </c>
      <c r="G40" s="352" t="s">
        <v>1330</v>
      </c>
      <c r="H40" s="347" t="s">
        <v>234</v>
      </c>
      <c r="I40" s="347" t="s">
        <v>78</v>
      </c>
      <c r="J40" s="347" t="s">
        <v>1520</v>
      </c>
      <c r="K40" s="352" t="s">
        <v>1330</v>
      </c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5">
        <v>36</v>
      </c>
      <c r="Y40" s="351" t="s">
        <v>271</v>
      </c>
      <c r="Z40" s="351" t="str">
        <f t="array" ref="Z40">INDEX(十五音韻母對照表!$B$4:$X$53, $X40, $AC$1)</f>
        <v>iaⁿ</v>
      </c>
      <c r="AA40" s="351">
        <f t="array" ref="AA40">INDEX(十五音韻母對照表!$B$4:$X$53, $X40, $AF$1)</f>
        <v>0</v>
      </c>
      <c r="AB40" s="351" t="s">
        <v>86</v>
      </c>
      <c r="AC40" s="348" t="str">
        <f t="shared" ref="AC40:AE40" si="115">SUBSTITUTE($Z40, $AB40,  INDEX($AN40:$AU40, 1, AC$4))</f>
        <v>iaⁿ</v>
      </c>
      <c r="AD40" s="348" t="str">
        <f t="shared" si="115"/>
        <v>iáⁿ</v>
      </c>
      <c r="AE40" s="348" t="str">
        <f t="shared" si="115"/>
        <v>iàⁿ</v>
      </c>
      <c r="AF40" s="349">
        <f t="shared" si="4"/>
        <v>0</v>
      </c>
      <c r="AG40" s="348" t="str">
        <f t="shared" ref="AG40:AI40" si="116">SUBSTITUTE($Z40, $AB40,  INDEX($AN40:$AU40, 1, AG$4))</f>
        <v>iâⁿ</v>
      </c>
      <c r="AH40" s="350" t="str">
        <f t="shared" si="116"/>
        <v>iàⁿ</v>
      </c>
      <c r="AI40" s="348" t="str">
        <f t="shared" si="116"/>
        <v>iāⁿ</v>
      </c>
      <c r="AJ40" s="349" t="str">
        <f t="shared" si="6"/>
        <v>0</v>
      </c>
      <c r="AL40" s="340">
        <f t="shared" si="7"/>
        <v>2</v>
      </c>
      <c r="AM40" s="340">
        <f t="shared" si="8"/>
        <v>1</v>
      </c>
      <c r="AN40" s="340" t="str">
        <f t="shared" ref="AN40:AU40" si="117">INDEX($O$5:$V$13, $AM40, AN$4)</f>
        <v>a</v>
      </c>
      <c r="AO40" s="340" t="str">
        <f t="shared" si="117"/>
        <v>á</v>
      </c>
      <c r="AP40" s="340" t="str">
        <f t="shared" si="117"/>
        <v>à</v>
      </c>
      <c r="AQ40" s="340" t="str">
        <f t="shared" si="117"/>
        <v>a</v>
      </c>
      <c r="AR40" s="340" t="str">
        <f t="shared" si="117"/>
        <v>â</v>
      </c>
      <c r="AS40" s="340" t="str">
        <f t="shared" si="117"/>
        <v>à</v>
      </c>
      <c r="AT40" s="340" t="str">
        <f t="shared" si="117"/>
        <v>ā</v>
      </c>
      <c r="AU40" s="340" t="str">
        <f t="shared" si="117"/>
        <v>a̍</v>
      </c>
    </row>
    <row r="41" spans="2:47" ht="40">
      <c r="B41" s="345">
        <v>37</v>
      </c>
      <c r="C41" s="346" t="s">
        <v>1521</v>
      </c>
      <c r="D41" s="347" t="s">
        <v>1521</v>
      </c>
      <c r="E41" s="347" t="s">
        <v>1522</v>
      </c>
      <c r="F41" s="347" t="s">
        <v>137</v>
      </c>
      <c r="G41" s="352" t="s">
        <v>1330</v>
      </c>
      <c r="H41" s="347" t="s">
        <v>1523</v>
      </c>
      <c r="I41" s="347" t="s">
        <v>1522</v>
      </c>
      <c r="J41" s="347" t="s">
        <v>1524</v>
      </c>
      <c r="K41" s="352" t="s">
        <v>1330</v>
      </c>
      <c r="L41" s="341"/>
      <c r="M41" s="341"/>
      <c r="N41" s="341"/>
      <c r="O41" s="341"/>
      <c r="P41" s="341"/>
      <c r="Q41" s="341"/>
      <c r="R41" s="341"/>
      <c r="S41" s="341"/>
      <c r="T41" s="341"/>
      <c r="U41" s="341"/>
      <c r="V41" s="341"/>
      <c r="W41" s="341"/>
      <c r="X41" s="345">
        <v>37</v>
      </c>
      <c r="Y41" s="351" t="s">
        <v>1521</v>
      </c>
      <c r="Z41" s="351" t="str">
        <f t="array" ref="Z41">INDEX(十五音韻母對照表!$B$4:$X$53, $X41, $AC$1)</f>
        <v>uaⁿ</v>
      </c>
      <c r="AA41" s="351">
        <f t="array" ref="AA41">INDEX(十五音韻母對照表!$B$4:$X$53, $X41, $AF$1)</f>
        <v>0</v>
      </c>
      <c r="AB41" s="351" t="s">
        <v>104</v>
      </c>
      <c r="AC41" s="348" t="str">
        <f t="shared" ref="AC41:AE41" si="118">SUBSTITUTE($Z41, $AB41,  INDEX($AN41:$AU41, 1, AC$4))</f>
        <v>uaⁿ</v>
      </c>
      <c r="AD41" s="348" t="str">
        <f t="shared" si="118"/>
        <v>uaⁿ</v>
      </c>
      <c r="AE41" s="348" t="str">
        <f t="shared" si="118"/>
        <v>uaⁿ</v>
      </c>
      <c r="AF41" s="349">
        <f t="shared" si="4"/>
        <v>0</v>
      </c>
      <c r="AG41" s="348" t="str">
        <f t="shared" ref="AG41:AI41" si="119">SUBSTITUTE($Z41, $AB41,  INDEX($AN41:$AU41, 1, AG$4))</f>
        <v>uaⁿ</v>
      </c>
      <c r="AH41" s="350" t="str">
        <f t="shared" si="119"/>
        <v>uaⁿ</v>
      </c>
      <c r="AI41" s="348" t="str">
        <f t="shared" si="119"/>
        <v>uaⁿ</v>
      </c>
      <c r="AJ41" s="349" t="str">
        <f t="shared" si="6"/>
        <v>0</v>
      </c>
      <c r="AL41" s="340" t="e">
        <f t="shared" si="7"/>
        <v>#VALUE!</v>
      </c>
      <c r="AM41" s="340">
        <f t="shared" si="8"/>
        <v>4</v>
      </c>
      <c r="AN41" s="340" t="str">
        <f t="shared" ref="AN41:AU41" si="120">INDEX($O$5:$V$13, $AM41, AN$4)</f>
        <v>o</v>
      </c>
      <c r="AO41" s="340" t="str">
        <f t="shared" si="120"/>
        <v>ó</v>
      </c>
      <c r="AP41" s="340" t="str">
        <f t="shared" si="120"/>
        <v>ò</v>
      </c>
      <c r="AQ41" s="340" t="str">
        <f t="shared" si="120"/>
        <v>o</v>
      </c>
      <c r="AR41" s="340" t="str">
        <f t="shared" si="120"/>
        <v>ô</v>
      </c>
      <c r="AS41" s="340" t="str">
        <f t="shared" si="120"/>
        <v>ò</v>
      </c>
      <c r="AT41" s="340" t="str">
        <f t="shared" si="120"/>
        <v>ō</v>
      </c>
      <c r="AU41" s="340" t="str">
        <f t="shared" si="120"/>
        <v>o̍</v>
      </c>
    </row>
    <row r="42" spans="2:47" ht="40">
      <c r="B42" s="345">
        <v>38</v>
      </c>
      <c r="C42" s="346" t="s">
        <v>1525</v>
      </c>
      <c r="D42" s="347" t="s">
        <v>1525</v>
      </c>
      <c r="E42" s="352"/>
      <c r="F42" s="347" t="s">
        <v>1526</v>
      </c>
      <c r="G42" s="352" t="s">
        <v>1330</v>
      </c>
      <c r="H42" s="352" t="s">
        <v>1330</v>
      </c>
      <c r="I42" s="352" t="s">
        <v>1330</v>
      </c>
      <c r="J42" s="352" t="s">
        <v>1330</v>
      </c>
      <c r="K42" s="352" t="s">
        <v>1330</v>
      </c>
      <c r="L42" s="341"/>
      <c r="M42" s="341"/>
      <c r="N42" s="341"/>
      <c r="O42" s="341"/>
      <c r="P42" s="341"/>
      <c r="Q42" s="341"/>
      <c r="R42" s="341"/>
      <c r="S42" s="341"/>
      <c r="T42" s="341"/>
      <c r="U42" s="341"/>
      <c r="V42" s="341"/>
      <c r="W42" s="341"/>
      <c r="X42" s="345">
        <v>38</v>
      </c>
      <c r="Y42" s="351" t="s">
        <v>1525</v>
      </c>
      <c r="Z42" s="351" t="str">
        <f t="array" ref="Z42">INDEX(十五音韻母對照表!$B$4:$X$53, $X42, $AC$1)</f>
        <v>ng</v>
      </c>
      <c r="AA42" s="351">
        <f t="array" ref="AA42">INDEX(十五音韻母對照表!$B$4:$X$53, $X42, $AF$1)</f>
        <v>0</v>
      </c>
      <c r="AB42" s="351" t="s">
        <v>448</v>
      </c>
      <c r="AC42" s="348" t="str">
        <f t="shared" ref="AC42:AE42" si="121">SUBSTITUTE($Z42, $AB42,  INDEX($AN42:$AU42, 1, AC$4))</f>
        <v>ng</v>
      </c>
      <c r="AD42" s="348" t="str">
        <f t="shared" si="121"/>
        <v>ńg</v>
      </c>
      <c r="AE42" s="348" t="str">
        <f t="shared" si="121"/>
        <v xml:space="preserve">ǹ </v>
      </c>
      <c r="AF42" s="349">
        <f t="shared" si="4"/>
        <v>0</v>
      </c>
      <c r="AG42" s="348" t="str">
        <f t="shared" ref="AG42:AI42" si="122">SUBSTITUTE($Z42, $AB42,  INDEX($AN42:$AU42, 1, AG$4))</f>
        <v>n̂g</v>
      </c>
      <c r="AH42" s="350" t="str">
        <f t="shared" si="122"/>
        <v>0</v>
      </c>
      <c r="AI42" s="348" t="str">
        <f t="shared" si="122"/>
        <v>n̄g</v>
      </c>
      <c r="AJ42" s="349" t="str">
        <f t="shared" si="6"/>
        <v>0</v>
      </c>
      <c r="AL42" s="340">
        <f t="shared" si="7"/>
        <v>1</v>
      </c>
      <c r="AM42" s="340">
        <f t="shared" si="8"/>
        <v>9</v>
      </c>
      <c r="AN42" s="340" t="str">
        <f t="shared" ref="AN42:AU42" si="123">INDEX($O$5:$V$13, $AM42, AN$4)</f>
        <v>ng</v>
      </c>
      <c r="AO42" s="340" t="str">
        <f t="shared" si="123"/>
        <v>ńg</v>
      </c>
      <c r="AP42" s="340" t="str">
        <f t="shared" si="123"/>
        <v xml:space="preserve">ǹ </v>
      </c>
      <c r="AQ42" s="340" t="str">
        <f t="shared" si="123"/>
        <v>ng</v>
      </c>
      <c r="AR42" s="340" t="str">
        <f t="shared" si="123"/>
        <v>n̂g</v>
      </c>
      <c r="AS42" s="340">
        <f t="shared" si="123"/>
        <v>0</v>
      </c>
      <c r="AT42" s="340" t="str">
        <f t="shared" si="123"/>
        <v>n̄g</v>
      </c>
      <c r="AU42" s="340" t="str">
        <f t="shared" si="123"/>
        <v>n̍g</v>
      </c>
    </row>
    <row r="43" spans="2:47" ht="40">
      <c r="B43" s="345">
        <v>39</v>
      </c>
      <c r="C43" s="346" t="s">
        <v>1481</v>
      </c>
      <c r="D43" s="347" t="s">
        <v>1481</v>
      </c>
      <c r="E43" s="352" t="s">
        <v>1330</v>
      </c>
      <c r="F43" s="352" t="s">
        <v>1330</v>
      </c>
      <c r="G43" s="347" t="s">
        <v>1426</v>
      </c>
      <c r="H43" s="347" t="s">
        <v>1527</v>
      </c>
      <c r="I43" s="352" t="s">
        <v>1330</v>
      </c>
      <c r="J43" s="352" t="s">
        <v>1330</v>
      </c>
      <c r="K43" s="352" t="s">
        <v>1330</v>
      </c>
      <c r="L43" s="341"/>
      <c r="M43" s="341"/>
      <c r="N43" s="341"/>
      <c r="O43" s="341"/>
      <c r="P43" s="341"/>
      <c r="Q43" s="341"/>
      <c r="R43" s="341"/>
      <c r="S43" s="341"/>
      <c r="T43" s="341"/>
      <c r="U43" s="341"/>
      <c r="V43" s="341"/>
      <c r="W43" s="341"/>
      <c r="X43" s="345">
        <v>39</v>
      </c>
      <c r="Y43" s="351" t="s">
        <v>1481</v>
      </c>
      <c r="Z43" s="351" t="str">
        <f t="array" ref="Z43">INDEX(十五音韻母對照表!$B$4:$X$53, $X43, $AC$1)</f>
        <v>e</v>
      </c>
      <c r="AA43" s="351" t="str">
        <f t="array" ref="AA43">INDEX(十五音韻母對照表!$B$4:$X$53, $X43, $AF$1)</f>
        <v>eh</v>
      </c>
      <c r="AB43" s="351" t="s">
        <v>388</v>
      </c>
      <c r="AC43" s="348" t="str">
        <f t="shared" ref="AC43:AE43" si="124">SUBSTITUTE($Z43, $AB43,  INDEX($AN43:$AU43, 1, AC$4))</f>
        <v>e</v>
      </c>
      <c r="AD43" s="348" t="str">
        <f t="shared" si="124"/>
        <v>é</v>
      </c>
      <c r="AE43" s="348" t="str">
        <f t="shared" si="124"/>
        <v>è</v>
      </c>
      <c r="AF43" s="349" t="str">
        <f t="shared" si="4"/>
        <v>eh</v>
      </c>
      <c r="AG43" s="348" t="str">
        <f t="shared" ref="AG43:AI43" si="125">SUBSTITUTE($Z43, $AB43,  INDEX($AN43:$AU43, 1, AG$4))</f>
        <v>ê</v>
      </c>
      <c r="AH43" s="350" t="str">
        <f t="shared" si="125"/>
        <v>è</v>
      </c>
      <c r="AI43" s="348" t="str">
        <f t="shared" si="125"/>
        <v>ē</v>
      </c>
      <c r="AJ43" s="349" t="str">
        <f t="shared" si="6"/>
        <v>e̍h</v>
      </c>
      <c r="AL43" s="340">
        <f t="shared" si="7"/>
        <v>1</v>
      </c>
      <c r="AM43" s="340">
        <f t="shared" si="8"/>
        <v>2</v>
      </c>
      <c r="AN43" s="340" t="str">
        <f t="shared" ref="AN43:AU43" si="126">INDEX($O$5:$V$13, $AM43, AN$4)</f>
        <v>e</v>
      </c>
      <c r="AO43" s="340" t="str">
        <f t="shared" si="126"/>
        <v>é</v>
      </c>
      <c r="AP43" s="340" t="str">
        <f t="shared" si="126"/>
        <v>è</v>
      </c>
      <c r="AQ43" s="340" t="str">
        <f t="shared" si="126"/>
        <v>e</v>
      </c>
      <c r="AR43" s="340" t="str">
        <f t="shared" si="126"/>
        <v>ê</v>
      </c>
      <c r="AS43" s="340" t="str">
        <f t="shared" si="126"/>
        <v>è</v>
      </c>
      <c r="AT43" s="340" t="str">
        <f t="shared" si="126"/>
        <v>ē</v>
      </c>
      <c r="AU43" s="340" t="str">
        <f t="shared" si="126"/>
        <v>e̍</v>
      </c>
    </row>
    <row r="44" spans="2:47" ht="40">
      <c r="B44" s="345">
        <v>40</v>
      </c>
      <c r="C44" s="346" t="s">
        <v>382</v>
      </c>
      <c r="D44" s="347" t="s">
        <v>382</v>
      </c>
      <c r="E44" s="356" t="s">
        <v>1528</v>
      </c>
      <c r="F44" s="352" t="s">
        <v>1330</v>
      </c>
      <c r="G44" s="352" t="s">
        <v>1330</v>
      </c>
      <c r="H44" s="352" t="s">
        <v>1330</v>
      </c>
      <c r="I44" s="356" t="s">
        <v>1528</v>
      </c>
      <c r="J44" s="352" t="s">
        <v>1330</v>
      </c>
      <c r="K44" s="352" t="s">
        <v>1330</v>
      </c>
      <c r="L44" s="341"/>
      <c r="M44" s="341"/>
      <c r="N44" s="341"/>
      <c r="O44" s="341"/>
      <c r="P44" s="341"/>
      <c r="Q44" s="341"/>
      <c r="R44" s="341"/>
      <c r="S44" s="341"/>
      <c r="T44" s="341"/>
      <c r="U44" s="341"/>
      <c r="V44" s="341"/>
      <c r="W44" s="341"/>
      <c r="X44" s="345">
        <v>40</v>
      </c>
      <c r="Y44" s="351" t="s">
        <v>382</v>
      </c>
      <c r="Z44" s="351" t="str">
        <f t="array" ref="Z44">INDEX(十五音韻母對照表!$B$4:$X$53, $X44, $AC$1)</f>
        <v>aiⁿ</v>
      </c>
      <c r="AA44" s="351">
        <f t="array" ref="AA44">INDEX(十五音韻母對照表!$B$4:$X$53, $X44, $AF$1)</f>
        <v>0</v>
      </c>
      <c r="AB44" s="351" t="s">
        <v>86</v>
      </c>
      <c r="AC44" s="348" t="str">
        <f t="shared" ref="AC44:AE44" si="127">SUBSTITUTE($Z44, $AB44,  INDEX($AN44:$AU44, 1, AC$4))</f>
        <v>aiⁿ</v>
      </c>
      <c r="AD44" s="348" t="str">
        <f t="shared" si="127"/>
        <v>áiⁿ</v>
      </c>
      <c r="AE44" s="348" t="str">
        <f t="shared" si="127"/>
        <v>àiⁿ</v>
      </c>
      <c r="AF44" s="349">
        <f t="shared" si="4"/>
        <v>0</v>
      </c>
      <c r="AG44" s="348" t="str">
        <f t="shared" ref="AG44:AI44" si="128">SUBSTITUTE($Z44, $AB44,  INDEX($AN44:$AU44, 1, AG$4))</f>
        <v>âiⁿ</v>
      </c>
      <c r="AH44" s="350" t="str">
        <f t="shared" si="128"/>
        <v>àiⁿ</v>
      </c>
      <c r="AI44" s="348" t="str">
        <f t="shared" si="128"/>
        <v>āiⁿ</v>
      </c>
      <c r="AJ44" s="349" t="str">
        <f t="shared" si="6"/>
        <v>0</v>
      </c>
      <c r="AL44" s="340">
        <f t="shared" si="7"/>
        <v>1</v>
      </c>
      <c r="AM44" s="340">
        <f t="shared" si="8"/>
        <v>1</v>
      </c>
      <c r="AN44" s="340" t="str">
        <f t="shared" ref="AN44:AU44" si="129">INDEX($O$5:$V$13, $AM44, AN$4)</f>
        <v>a</v>
      </c>
      <c r="AO44" s="340" t="str">
        <f t="shared" si="129"/>
        <v>á</v>
      </c>
      <c r="AP44" s="340" t="str">
        <f t="shared" si="129"/>
        <v>à</v>
      </c>
      <c r="AQ44" s="340" t="str">
        <f t="shared" si="129"/>
        <v>a</v>
      </c>
      <c r="AR44" s="340" t="str">
        <f t="shared" si="129"/>
        <v>â</v>
      </c>
      <c r="AS44" s="340" t="str">
        <f t="shared" si="129"/>
        <v>à</v>
      </c>
      <c r="AT44" s="340" t="str">
        <f t="shared" si="129"/>
        <v>ā</v>
      </c>
      <c r="AU44" s="340" t="str">
        <f t="shared" si="129"/>
        <v>a̍</v>
      </c>
    </row>
    <row r="45" spans="2:47" ht="40">
      <c r="B45" s="345">
        <v>41</v>
      </c>
      <c r="C45" s="346" t="s">
        <v>1529</v>
      </c>
      <c r="D45" s="347" t="s">
        <v>1529</v>
      </c>
      <c r="E45" s="352" t="s">
        <v>1330</v>
      </c>
      <c r="F45" s="352" t="s">
        <v>1330</v>
      </c>
      <c r="G45" s="352" t="s">
        <v>1330</v>
      </c>
      <c r="H45" s="352" t="s">
        <v>1330</v>
      </c>
      <c r="I45" s="352" t="s">
        <v>1330</v>
      </c>
      <c r="J45" s="352" t="s">
        <v>1330</v>
      </c>
      <c r="K45" s="352" t="s">
        <v>1330</v>
      </c>
      <c r="L45" s="341"/>
      <c r="M45" s="341"/>
      <c r="N45" s="341"/>
      <c r="O45" s="341"/>
      <c r="P45" s="341"/>
      <c r="Q45" s="341"/>
      <c r="R45" s="341"/>
      <c r="S45" s="341"/>
      <c r="T45" s="341"/>
      <c r="U45" s="341"/>
      <c r="V45" s="341"/>
      <c r="W45" s="341"/>
      <c r="X45" s="345">
        <v>41</v>
      </c>
      <c r="Y45" s="351" t="s">
        <v>1529</v>
      </c>
      <c r="Z45" s="351" t="str">
        <f t="array" ref="Z45">INDEX(十五音韻母對照表!$B$4:$X$53, $X45, $AC$1)</f>
        <v>oⁿ</v>
      </c>
      <c r="AA45" s="351">
        <f t="array" ref="AA45">INDEX(十五音韻母對照表!$B$4:$X$53, $X45, $AF$1)</f>
        <v>0</v>
      </c>
      <c r="AB45" s="351" t="s">
        <v>104</v>
      </c>
      <c r="AC45" s="348" t="str">
        <f t="shared" ref="AC45:AE45" si="130">SUBSTITUTE($Z45, $AB45,  INDEX($AN45:$AU45, 1, AC$4))</f>
        <v>oⁿ</v>
      </c>
      <c r="AD45" s="348" t="str">
        <f t="shared" si="130"/>
        <v>óⁿ</v>
      </c>
      <c r="AE45" s="348" t="str">
        <f t="shared" si="130"/>
        <v>òⁿ</v>
      </c>
      <c r="AF45" s="349">
        <f t="shared" si="4"/>
        <v>0</v>
      </c>
      <c r="AG45" s="348" t="str">
        <f t="shared" ref="AG45:AI45" si="131">SUBSTITUTE($Z45, $AB45,  INDEX($AN45:$AU45, 1, AG$4))</f>
        <v>ôⁿ</v>
      </c>
      <c r="AH45" s="350" t="str">
        <f t="shared" si="131"/>
        <v>òⁿ</v>
      </c>
      <c r="AI45" s="348" t="str">
        <f t="shared" si="131"/>
        <v>ōⁿ</v>
      </c>
      <c r="AJ45" s="349" t="str">
        <f t="shared" si="6"/>
        <v>0</v>
      </c>
      <c r="AL45" s="340">
        <f t="shared" si="7"/>
        <v>1</v>
      </c>
      <c r="AM45" s="340">
        <f t="shared" si="8"/>
        <v>4</v>
      </c>
      <c r="AN45" s="340" t="str">
        <f t="shared" ref="AN45:AU45" si="132">INDEX($O$5:$V$13, $AM45, AN$4)</f>
        <v>o</v>
      </c>
      <c r="AO45" s="340" t="str">
        <f t="shared" si="132"/>
        <v>ó</v>
      </c>
      <c r="AP45" s="340" t="str">
        <f t="shared" si="132"/>
        <v>ò</v>
      </c>
      <c r="AQ45" s="340" t="str">
        <f t="shared" si="132"/>
        <v>o</v>
      </c>
      <c r="AR45" s="340" t="str">
        <f t="shared" si="132"/>
        <v>ô</v>
      </c>
      <c r="AS45" s="340" t="str">
        <f t="shared" si="132"/>
        <v>ò</v>
      </c>
      <c r="AT45" s="340" t="str">
        <f t="shared" si="132"/>
        <v>ō</v>
      </c>
      <c r="AU45" s="340" t="str">
        <f t="shared" si="132"/>
        <v>o̍</v>
      </c>
    </row>
    <row r="46" spans="2:47" ht="40">
      <c r="B46" s="345">
        <v>42</v>
      </c>
      <c r="C46" s="346" t="s">
        <v>1530</v>
      </c>
      <c r="D46" s="347" t="s">
        <v>1530</v>
      </c>
      <c r="E46" s="352" t="s">
        <v>1330</v>
      </c>
      <c r="F46" s="352" t="s">
        <v>1330</v>
      </c>
      <c r="G46" s="352" t="s">
        <v>1330</v>
      </c>
      <c r="H46" s="352" t="s">
        <v>1330</v>
      </c>
      <c r="I46" s="352" t="s">
        <v>1330</v>
      </c>
      <c r="J46" s="352" t="s">
        <v>1330</v>
      </c>
      <c r="K46" s="352" t="s">
        <v>1330</v>
      </c>
      <c r="L46" s="341"/>
      <c r="M46" s="341"/>
      <c r="N46" s="341"/>
      <c r="O46" s="341"/>
      <c r="P46" s="341"/>
      <c r="Q46" s="341"/>
      <c r="R46" s="341"/>
      <c r="S46" s="341"/>
      <c r="T46" s="341"/>
      <c r="U46" s="341"/>
      <c r="V46" s="341"/>
      <c r="W46" s="341"/>
      <c r="X46" s="345">
        <v>42</v>
      </c>
      <c r="Y46" s="351" t="s">
        <v>1530</v>
      </c>
      <c r="Z46" s="351" t="str">
        <f t="array" ref="Z46">INDEX(十五音韻母對照表!$B$4:$X$53, $X46, $AC$1)</f>
        <v>m</v>
      </c>
      <c r="AA46" s="351">
        <f t="array" ref="AA46">INDEX(十五音韻母對照表!$B$4:$X$53, $X46, $AF$1)</f>
        <v>0</v>
      </c>
      <c r="AB46" s="351" t="s">
        <v>417</v>
      </c>
      <c r="AC46" s="348" t="str">
        <f t="shared" ref="AC46:AE46" si="133">SUBSTITUTE($Z46, $AB46,  INDEX($AN46:$AU46, 1, AC$4))</f>
        <v>m</v>
      </c>
      <c r="AD46" s="348" t="str">
        <f t="shared" si="133"/>
        <v xml:space="preserve"> ḿ</v>
      </c>
      <c r="AE46" s="348" t="str">
        <f t="shared" si="133"/>
        <v>m̀</v>
      </c>
      <c r="AF46" s="349">
        <f t="shared" si="4"/>
        <v>0</v>
      </c>
      <c r="AG46" s="348" t="str">
        <f t="shared" ref="AG46:AI46" si="134">SUBSTITUTE($Z46, $AB46,  INDEX($AN46:$AU46, 1, AG$4))</f>
        <v>m̂</v>
      </c>
      <c r="AH46" s="350" t="str">
        <f t="shared" si="134"/>
        <v>m̀</v>
      </c>
      <c r="AI46" s="348" t="str">
        <f t="shared" si="134"/>
        <v>m̄</v>
      </c>
      <c r="AJ46" s="349" t="str">
        <f t="shared" si="6"/>
        <v>0</v>
      </c>
      <c r="AL46" s="340">
        <f t="shared" si="7"/>
        <v>1</v>
      </c>
      <c r="AM46" s="340">
        <f t="shared" si="8"/>
        <v>7</v>
      </c>
      <c r="AN46" s="340" t="str">
        <f t="shared" ref="AN46:AU46" si="135">INDEX($O$5:$V$13, $AM46, AN$4)</f>
        <v>m</v>
      </c>
      <c r="AO46" s="340" t="str">
        <f t="shared" si="135"/>
        <v xml:space="preserve"> ḿ</v>
      </c>
      <c r="AP46" s="340" t="str">
        <f t="shared" si="135"/>
        <v>m̀</v>
      </c>
      <c r="AQ46" s="340" t="str">
        <f t="shared" si="135"/>
        <v>m</v>
      </c>
      <c r="AR46" s="340" t="str">
        <f t="shared" si="135"/>
        <v>m̂</v>
      </c>
      <c r="AS46" s="340" t="str">
        <f t="shared" si="135"/>
        <v>m̀</v>
      </c>
      <c r="AT46" s="340" t="str">
        <f t="shared" si="135"/>
        <v>m̄</v>
      </c>
      <c r="AU46" s="340" t="str">
        <f t="shared" si="135"/>
        <v>m̍h</v>
      </c>
    </row>
    <row r="47" spans="2:47" ht="40">
      <c r="B47" s="345">
        <v>43</v>
      </c>
      <c r="C47" s="346" t="s">
        <v>275</v>
      </c>
      <c r="D47" s="347" t="s">
        <v>275</v>
      </c>
      <c r="E47" s="352" t="s">
        <v>1330</v>
      </c>
      <c r="F47" s="352" t="s">
        <v>1330</v>
      </c>
      <c r="G47" s="352" t="s">
        <v>1330</v>
      </c>
      <c r="H47" s="352" t="s">
        <v>1330</v>
      </c>
      <c r="I47" s="352" t="s">
        <v>1330</v>
      </c>
      <c r="J47" s="352" t="s">
        <v>1330</v>
      </c>
      <c r="K47" s="347" t="s">
        <v>1531</v>
      </c>
      <c r="L47" s="341"/>
      <c r="M47" s="341"/>
      <c r="N47" s="341"/>
      <c r="O47" s="341"/>
      <c r="P47" s="341"/>
      <c r="Q47" s="341"/>
      <c r="R47" s="341"/>
      <c r="S47" s="341"/>
      <c r="T47" s="341"/>
      <c r="U47" s="341"/>
      <c r="V47" s="341"/>
      <c r="W47" s="341"/>
      <c r="X47" s="345">
        <v>43</v>
      </c>
      <c r="Y47" s="351" t="s">
        <v>275</v>
      </c>
      <c r="Z47" s="351" t="str">
        <f t="array" ref="Z47">INDEX(十五音韻母對照表!$B$4:$X$53, $X47, $AC$1)</f>
        <v>uang</v>
      </c>
      <c r="AA47" s="351" t="str">
        <f t="array" ref="AA47">INDEX(十五音韻母對照表!$B$4:$X$53, $X47, $AF$1)</f>
        <v>uak</v>
      </c>
      <c r="AB47" s="351" t="s">
        <v>86</v>
      </c>
      <c r="AC47" s="348" t="str">
        <f t="shared" ref="AC47:AE47" si="136">SUBSTITUTE($Z47, $AB47,  INDEX($AN47:$AU47, 1, AC$4))</f>
        <v>uang</v>
      </c>
      <c r="AD47" s="348" t="str">
        <f t="shared" si="136"/>
        <v>uáng</v>
      </c>
      <c r="AE47" s="348" t="str">
        <f t="shared" si="136"/>
        <v>uàng</v>
      </c>
      <c r="AF47" s="349" t="str">
        <f t="shared" si="4"/>
        <v>uak</v>
      </c>
      <c r="AG47" s="348" t="str">
        <f t="shared" ref="AG47:AI47" si="137">SUBSTITUTE($Z47, $AB47,  INDEX($AN47:$AU47, 1, AG$4))</f>
        <v>uâng</v>
      </c>
      <c r="AH47" s="350" t="str">
        <f t="shared" si="137"/>
        <v>uàng</v>
      </c>
      <c r="AI47" s="348" t="str">
        <f t="shared" si="137"/>
        <v>uāng</v>
      </c>
      <c r="AJ47" s="349" t="str">
        <f t="shared" si="6"/>
        <v>ua̍k</v>
      </c>
      <c r="AL47" s="340">
        <f t="shared" si="7"/>
        <v>2</v>
      </c>
      <c r="AM47" s="340">
        <f t="shared" si="8"/>
        <v>1</v>
      </c>
      <c r="AN47" s="340" t="str">
        <f t="shared" ref="AN47:AU47" si="138">INDEX($O$5:$V$13, $AM47, AN$4)</f>
        <v>a</v>
      </c>
      <c r="AO47" s="340" t="str">
        <f t="shared" si="138"/>
        <v>á</v>
      </c>
      <c r="AP47" s="340" t="str">
        <f t="shared" si="138"/>
        <v>à</v>
      </c>
      <c r="AQ47" s="340" t="str">
        <f t="shared" si="138"/>
        <v>a</v>
      </c>
      <c r="AR47" s="340" t="str">
        <f t="shared" si="138"/>
        <v>â</v>
      </c>
      <c r="AS47" s="340" t="str">
        <f t="shared" si="138"/>
        <v>à</v>
      </c>
      <c r="AT47" s="340" t="str">
        <f t="shared" si="138"/>
        <v>ā</v>
      </c>
      <c r="AU47" s="340" t="str">
        <f t="shared" si="138"/>
        <v>a̍</v>
      </c>
    </row>
    <row r="48" spans="2:47" ht="40">
      <c r="B48" s="345">
        <v>44</v>
      </c>
      <c r="C48" s="346" t="s">
        <v>1532</v>
      </c>
      <c r="D48" s="347" t="s">
        <v>1532</v>
      </c>
      <c r="E48" s="352" t="s">
        <v>1330</v>
      </c>
      <c r="F48" s="352" t="s">
        <v>1330</v>
      </c>
      <c r="G48" s="352" t="s">
        <v>1330</v>
      </c>
      <c r="H48" s="352" t="s">
        <v>1330</v>
      </c>
      <c r="I48" s="352" t="s">
        <v>1330</v>
      </c>
      <c r="J48" s="352" t="s">
        <v>1330</v>
      </c>
      <c r="K48" s="352" t="s">
        <v>1330</v>
      </c>
      <c r="L48" s="341"/>
      <c r="M48" s="341"/>
      <c r="N48" s="341"/>
      <c r="O48" s="341"/>
      <c r="P48" s="341"/>
      <c r="Q48" s="341"/>
      <c r="R48" s="341"/>
      <c r="S48" s="341"/>
      <c r="T48" s="341"/>
      <c r="U48" s="341"/>
      <c r="V48" s="341"/>
      <c r="W48" s="341"/>
      <c r="X48" s="345">
        <v>44</v>
      </c>
      <c r="Y48" s="351" t="s">
        <v>1532</v>
      </c>
      <c r="Z48" s="351" t="str">
        <f t="array" ref="Z48">INDEX(十五音韻母對照表!$B$4:$X$53, $X48, $AC$1)</f>
        <v>uaiⁿ</v>
      </c>
      <c r="AA48" s="351" t="str">
        <f t="array" ref="AA48">INDEX(十五音韻母對照表!$B$4:$X$53, $X48, $AF$1)</f>
        <v>uaiⁿh</v>
      </c>
      <c r="AB48" s="351" t="s">
        <v>86</v>
      </c>
      <c r="AC48" s="348" t="str">
        <f t="shared" ref="AC48:AE48" si="139">SUBSTITUTE($Z48, $AB48,  INDEX($AN48:$AU48, 1, AC$4))</f>
        <v>uaiⁿ</v>
      </c>
      <c r="AD48" s="348" t="str">
        <f t="shared" si="139"/>
        <v>uáiⁿ</v>
      </c>
      <c r="AE48" s="348" t="str">
        <f t="shared" si="139"/>
        <v>uàiⁿ</v>
      </c>
      <c r="AF48" s="349" t="str">
        <f t="shared" si="4"/>
        <v>uaiⁿh</v>
      </c>
      <c r="AG48" s="348" t="str">
        <f t="shared" ref="AG48:AI48" si="140">SUBSTITUTE($Z48, $AB48,  INDEX($AN48:$AU48, 1, AG$4))</f>
        <v>uâiⁿ</v>
      </c>
      <c r="AH48" s="350" t="str">
        <f t="shared" si="140"/>
        <v>uàiⁿ</v>
      </c>
      <c r="AI48" s="348" t="str">
        <f t="shared" si="140"/>
        <v>uāiⁿ</v>
      </c>
      <c r="AJ48" s="349" t="str">
        <f t="shared" si="6"/>
        <v>ua̍iⁿh</v>
      </c>
      <c r="AL48" s="340">
        <f t="shared" si="7"/>
        <v>2</v>
      </c>
      <c r="AM48" s="340">
        <f t="shared" si="8"/>
        <v>1</v>
      </c>
      <c r="AN48" s="340" t="str">
        <f t="shared" ref="AN48:AU48" si="141">INDEX($O$5:$V$13, $AM48, AN$4)</f>
        <v>a</v>
      </c>
      <c r="AO48" s="340" t="str">
        <f t="shared" si="141"/>
        <v>á</v>
      </c>
      <c r="AP48" s="340" t="str">
        <f t="shared" si="141"/>
        <v>à</v>
      </c>
      <c r="AQ48" s="340" t="str">
        <f t="shared" si="141"/>
        <v>a</v>
      </c>
      <c r="AR48" s="340" t="str">
        <f t="shared" si="141"/>
        <v>â</v>
      </c>
      <c r="AS48" s="340" t="str">
        <f t="shared" si="141"/>
        <v>à</v>
      </c>
      <c r="AT48" s="340" t="str">
        <f t="shared" si="141"/>
        <v>ā</v>
      </c>
      <c r="AU48" s="340" t="str">
        <f t="shared" si="141"/>
        <v>a̍</v>
      </c>
    </row>
    <row r="49" spans="2:47" ht="40">
      <c r="B49" s="345">
        <v>45</v>
      </c>
      <c r="C49" s="346" t="s">
        <v>1533</v>
      </c>
      <c r="D49" s="347" t="s">
        <v>1533</v>
      </c>
      <c r="E49" s="352" t="s">
        <v>1330</v>
      </c>
      <c r="F49" s="352" t="s">
        <v>1330</v>
      </c>
      <c r="G49" s="352" t="s">
        <v>1330</v>
      </c>
      <c r="H49" s="352" t="s">
        <v>1330</v>
      </c>
      <c r="I49" s="352" t="s">
        <v>1330</v>
      </c>
      <c r="J49" s="352" t="s">
        <v>1330</v>
      </c>
      <c r="K49" s="352" t="s">
        <v>1330</v>
      </c>
      <c r="L49" s="341"/>
      <c r="M49" s="341"/>
      <c r="N49" s="341"/>
      <c r="O49" s="341"/>
      <c r="P49" s="341"/>
      <c r="Q49" s="341"/>
      <c r="R49" s="341"/>
      <c r="S49" s="341"/>
      <c r="T49" s="341"/>
      <c r="U49" s="341"/>
      <c r="V49" s="341"/>
      <c r="W49" s="341"/>
      <c r="X49" s="345">
        <v>45</v>
      </c>
      <c r="Y49" s="351" t="s">
        <v>1533</v>
      </c>
      <c r="Z49" s="351" t="str">
        <f t="array" ref="Z49">INDEX(十五音韻母對照表!$B$4:$X$53, $X49, $AC$1)</f>
        <v>ueⁿ</v>
      </c>
      <c r="AA49" s="351">
        <f t="array" ref="AA49">INDEX(十五音韻母對照表!$B$4:$X$53, $X49, $AF$1)</f>
        <v>0</v>
      </c>
      <c r="AB49" s="351" t="s">
        <v>104</v>
      </c>
      <c r="AC49" s="348" t="str">
        <f t="shared" ref="AC49:AE49" si="142">SUBSTITUTE($Z49, $AB49,  INDEX($AN49:$AU49, 1, AC$4))</f>
        <v>ueⁿ</v>
      </c>
      <c r="AD49" s="348" t="str">
        <f t="shared" si="142"/>
        <v>ueⁿ</v>
      </c>
      <c r="AE49" s="348" t="str">
        <f t="shared" si="142"/>
        <v>ueⁿ</v>
      </c>
      <c r="AF49" s="349">
        <f t="shared" si="4"/>
        <v>0</v>
      </c>
      <c r="AG49" s="348" t="str">
        <f t="shared" ref="AG49:AI49" si="143">SUBSTITUTE($Z49, $AB49,  INDEX($AN49:$AU49, 1, AG$4))</f>
        <v>ueⁿ</v>
      </c>
      <c r="AH49" s="350" t="str">
        <f t="shared" si="143"/>
        <v>ueⁿ</v>
      </c>
      <c r="AI49" s="348" t="str">
        <f t="shared" si="143"/>
        <v>ueⁿ</v>
      </c>
      <c r="AJ49" s="349" t="str">
        <f t="shared" si="6"/>
        <v>0</v>
      </c>
      <c r="AL49" s="340" t="e">
        <f t="shared" si="7"/>
        <v>#VALUE!</v>
      </c>
      <c r="AM49" s="340">
        <f t="shared" si="8"/>
        <v>4</v>
      </c>
      <c r="AN49" s="340" t="str">
        <f t="shared" ref="AN49:AU49" si="144">INDEX($O$5:$V$13, $AM49, AN$4)</f>
        <v>o</v>
      </c>
      <c r="AO49" s="340" t="str">
        <f t="shared" si="144"/>
        <v>ó</v>
      </c>
      <c r="AP49" s="340" t="str">
        <f t="shared" si="144"/>
        <v>ò</v>
      </c>
      <c r="AQ49" s="340" t="str">
        <f t="shared" si="144"/>
        <v>o</v>
      </c>
      <c r="AR49" s="340" t="str">
        <f t="shared" si="144"/>
        <v>ô</v>
      </c>
      <c r="AS49" s="340" t="str">
        <f t="shared" si="144"/>
        <v>ò</v>
      </c>
      <c r="AT49" s="340" t="str">
        <f t="shared" si="144"/>
        <v>ō</v>
      </c>
      <c r="AU49" s="340" t="str">
        <f t="shared" si="144"/>
        <v>o̍</v>
      </c>
    </row>
    <row r="50" spans="2:47" ht="40">
      <c r="B50" s="345">
        <v>46</v>
      </c>
      <c r="C50" s="346" t="s">
        <v>1534</v>
      </c>
      <c r="D50" s="347" t="s">
        <v>1534</v>
      </c>
      <c r="E50" s="352" t="s">
        <v>1330</v>
      </c>
      <c r="F50" s="352" t="s">
        <v>1330</v>
      </c>
      <c r="G50" s="352" t="s">
        <v>1330</v>
      </c>
      <c r="H50" s="352" t="s">
        <v>1330</v>
      </c>
      <c r="I50" s="352" t="s">
        <v>1330</v>
      </c>
      <c r="J50" s="352" t="s">
        <v>1330</v>
      </c>
      <c r="K50" s="352" t="s">
        <v>1330</v>
      </c>
      <c r="L50" s="341"/>
      <c r="M50" s="341"/>
      <c r="N50" s="341"/>
      <c r="O50" s="341"/>
      <c r="P50" s="341"/>
      <c r="Q50" s="341"/>
      <c r="R50" s="341"/>
      <c r="S50" s="341"/>
      <c r="T50" s="341"/>
      <c r="U50" s="341"/>
      <c r="V50" s="341"/>
      <c r="W50" s="341"/>
      <c r="X50" s="345">
        <v>46</v>
      </c>
      <c r="Y50" s="351" t="s">
        <v>1534</v>
      </c>
      <c r="Z50" s="351" t="str">
        <f t="array" ref="Z50">INDEX(十五音韻母對照表!$B$4:$X$53, $X50, $AC$1)</f>
        <v>iauⁿ</v>
      </c>
      <c r="AA50" s="351" t="str">
        <f t="array" ref="AA50">INDEX(十五音韻母對照表!$B$4:$X$53, $X50, $AF$1)</f>
        <v>iauⁿh</v>
      </c>
      <c r="AB50" s="351" t="s">
        <v>86</v>
      </c>
      <c r="AC50" s="348" t="str">
        <f t="shared" ref="AC50:AE50" si="145">SUBSTITUTE($Z50, $AB50,  INDEX($AN50:$AU50, 1, AC$4))</f>
        <v>iauⁿ</v>
      </c>
      <c r="AD50" s="348" t="str">
        <f t="shared" si="145"/>
        <v>iáuⁿ</v>
      </c>
      <c r="AE50" s="348" t="str">
        <f t="shared" si="145"/>
        <v>iàuⁿ</v>
      </c>
      <c r="AF50" s="349" t="str">
        <f t="shared" si="4"/>
        <v>iauⁿh</v>
      </c>
      <c r="AG50" s="348" t="str">
        <f t="shared" ref="AG50:AI50" si="146">SUBSTITUTE($Z50, $AB50,  INDEX($AN50:$AU50, 1, AG$4))</f>
        <v>iâuⁿ</v>
      </c>
      <c r="AH50" s="350" t="str">
        <f t="shared" si="146"/>
        <v>iàuⁿ</v>
      </c>
      <c r="AI50" s="348" t="str">
        <f t="shared" si="146"/>
        <v>iāuⁿ</v>
      </c>
      <c r="AJ50" s="349" t="str">
        <f t="shared" si="6"/>
        <v>ia̍uⁿh</v>
      </c>
      <c r="AL50" s="340">
        <f t="shared" si="7"/>
        <v>2</v>
      </c>
      <c r="AM50" s="340">
        <f t="shared" si="8"/>
        <v>1</v>
      </c>
      <c r="AN50" s="340" t="str">
        <f t="shared" ref="AN50:AU50" si="147">INDEX($O$5:$V$13, $AM50, AN$4)</f>
        <v>a</v>
      </c>
      <c r="AO50" s="340" t="str">
        <f t="shared" si="147"/>
        <v>á</v>
      </c>
      <c r="AP50" s="340" t="str">
        <f t="shared" si="147"/>
        <v>à</v>
      </c>
      <c r="AQ50" s="340" t="str">
        <f t="shared" si="147"/>
        <v>a</v>
      </c>
      <c r="AR50" s="340" t="str">
        <f t="shared" si="147"/>
        <v>â</v>
      </c>
      <c r="AS50" s="340" t="str">
        <f t="shared" si="147"/>
        <v>à</v>
      </c>
      <c r="AT50" s="340" t="str">
        <f t="shared" si="147"/>
        <v>ā</v>
      </c>
      <c r="AU50" s="340" t="str">
        <f t="shared" si="147"/>
        <v>a̍</v>
      </c>
    </row>
    <row r="51" spans="2:47" ht="40">
      <c r="B51" s="345">
        <v>47</v>
      </c>
      <c r="C51" s="346" t="s">
        <v>1535</v>
      </c>
      <c r="D51" s="347" t="s">
        <v>1535</v>
      </c>
      <c r="E51" s="347" t="s">
        <v>1536</v>
      </c>
      <c r="F51" s="352" t="s">
        <v>1330</v>
      </c>
      <c r="G51" s="352" t="s">
        <v>1330</v>
      </c>
      <c r="H51" s="352" t="s">
        <v>1330</v>
      </c>
      <c r="I51" s="352" t="s">
        <v>1330</v>
      </c>
      <c r="J51" s="352" t="s">
        <v>1330</v>
      </c>
      <c r="K51" s="352" t="s">
        <v>1330</v>
      </c>
      <c r="L51" s="341"/>
      <c r="M51" s="341"/>
      <c r="N51" s="341"/>
      <c r="O51" s="341"/>
      <c r="P51" s="341"/>
      <c r="Q51" s="341"/>
      <c r="R51" s="341"/>
      <c r="S51" s="341"/>
      <c r="T51" s="341"/>
      <c r="U51" s="341"/>
      <c r="V51" s="341"/>
      <c r="W51" s="341"/>
      <c r="X51" s="345">
        <v>47</v>
      </c>
      <c r="Y51" s="351" t="s">
        <v>1535</v>
      </c>
      <c r="Z51" s="351" t="str">
        <f t="array" ref="Z51">INDEX(十五音韻母對照表!$B$4:$X$53, $X51, $AC$1)</f>
        <v>om</v>
      </c>
      <c r="AA51" s="351" t="str">
        <f t="array" ref="AA51">INDEX(十五音韻母對照表!$B$4:$X$53, $X51, $AF$1)</f>
        <v>op</v>
      </c>
      <c r="AB51" s="351" t="s">
        <v>104</v>
      </c>
      <c r="AC51" s="348" t="str">
        <f t="shared" ref="AC51:AE51" si="148">SUBSTITUTE($Z51, $AB51,  INDEX($AN51:$AU51, 1, AC$4))</f>
        <v>om</v>
      </c>
      <c r="AD51" s="348" t="str">
        <f t="shared" si="148"/>
        <v>óm</v>
      </c>
      <c r="AE51" s="348" t="str">
        <f t="shared" si="148"/>
        <v>òm</v>
      </c>
      <c r="AF51" s="349" t="str">
        <f t="shared" si="4"/>
        <v>op</v>
      </c>
      <c r="AG51" s="348" t="str">
        <f t="shared" ref="AG51:AI51" si="149">SUBSTITUTE($Z51, $AB51,  INDEX($AN51:$AU51, 1, AG$4))</f>
        <v>ôm</v>
      </c>
      <c r="AH51" s="350" t="str">
        <f t="shared" si="149"/>
        <v>òm</v>
      </c>
      <c r="AI51" s="348" t="str">
        <f t="shared" si="149"/>
        <v>ōm</v>
      </c>
      <c r="AJ51" s="349" t="str">
        <f t="shared" si="6"/>
        <v>o̍p</v>
      </c>
      <c r="AL51" s="340">
        <f t="shared" si="7"/>
        <v>1</v>
      </c>
      <c r="AM51" s="340">
        <f t="shared" si="8"/>
        <v>4</v>
      </c>
      <c r="AN51" s="340" t="str">
        <f t="shared" ref="AN51:AU51" si="150">INDEX($O$5:$V$13, $AM51, AN$4)</f>
        <v>o</v>
      </c>
      <c r="AO51" s="340" t="str">
        <f t="shared" si="150"/>
        <v>ó</v>
      </c>
      <c r="AP51" s="340" t="str">
        <f t="shared" si="150"/>
        <v>ò</v>
      </c>
      <c r="AQ51" s="340" t="str">
        <f t="shared" si="150"/>
        <v>o</v>
      </c>
      <c r="AR51" s="340" t="str">
        <f t="shared" si="150"/>
        <v>ô</v>
      </c>
      <c r="AS51" s="340" t="str">
        <f t="shared" si="150"/>
        <v>ò</v>
      </c>
      <c r="AT51" s="340" t="str">
        <f t="shared" si="150"/>
        <v>ō</v>
      </c>
      <c r="AU51" s="340" t="str">
        <f t="shared" si="150"/>
        <v>o̍</v>
      </c>
    </row>
    <row r="52" spans="2:47" ht="40">
      <c r="B52" s="345">
        <v>48</v>
      </c>
      <c r="C52" s="346" t="s">
        <v>1537</v>
      </c>
      <c r="D52" s="347" t="s">
        <v>1537</v>
      </c>
      <c r="E52" s="352" t="s">
        <v>1330</v>
      </c>
      <c r="F52" s="352" t="s">
        <v>1330</v>
      </c>
      <c r="G52" s="352" t="s">
        <v>1330</v>
      </c>
      <c r="H52" s="352" t="s">
        <v>1330</v>
      </c>
      <c r="I52" s="352" t="s">
        <v>1330</v>
      </c>
      <c r="J52" s="352" t="s">
        <v>1330</v>
      </c>
      <c r="K52" s="352" t="s">
        <v>1330</v>
      </c>
      <c r="L52" s="341"/>
      <c r="M52" s="341"/>
      <c r="N52" s="341"/>
      <c r="O52" s="341"/>
      <c r="P52" s="341"/>
      <c r="Q52" s="341"/>
      <c r="R52" s="341"/>
      <c r="S52" s="341"/>
      <c r="T52" s="341"/>
      <c r="U52" s="341"/>
      <c r="V52" s="341"/>
      <c r="W52" s="341"/>
      <c r="X52" s="345">
        <v>48</v>
      </c>
      <c r="Y52" s="351" t="s">
        <v>1537</v>
      </c>
      <c r="Z52" s="351" t="str">
        <f t="array" ref="Z52">INDEX(十五音韻母對照表!$B$4:$X$53, $X52, $AC$1)</f>
        <v>auⁿ</v>
      </c>
      <c r="AA52" s="351">
        <f t="array" ref="AA52">INDEX(十五音韻母對照表!$B$4:$X$53, $X52, $AF$1)</f>
        <v>0</v>
      </c>
      <c r="AB52" s="351" t="s">
        <v>86</v>
      </c>
      <c r="AC52" s="348" t="str">
        <f t="shared" ref="AC52:AE52" si="151">SUBSTITUTE($Z52, $AB52,  INDEX($AN52:$AU52, 1, AC$4))</f>
        <v>auⁿ</v>
      </c>
      <c r="AD52" s="348" t="str">
        <f t="shared" si="151"/>
        <v>áuⁿ</v>
      </c>
      <c r="AE52" s="348" t="str">
        <f t="shared" si="151"/>
        <v>àuⁿ</v>
      </c>
      <c r="AF52" s="349">
        <f t="shared" si="4"/>
        <v>0</v>
      </c>
      <c r="AG52" s="348" t="str">
        <f t="shared" ref="AG52:AI52" si="152">SUBSTITUTE($Z52, $AB52,  INDEX($AN52:$AU52, 1, AG$4))</f>
        <v>âuⁿ</v>
      </c>
      <c r="AH52" s="350" t="str">
        <f t="shared" si="152"/>
        <v>àuⁿ</v>
      </c>
      <c r="AI52" s="348" t="str">
        <f t="shared" si="152"/>
        <v>āuⁿ</v>
      </c>
      <c r="AJ52" s="349" t="str">
        <f t="shared" si="6"/>
        <v>0</v>
      </c>
      <c r="AL52" s="340">
        <f t="shared" si="7"/>
        <v>1</v>
      </c>
      <c r="AM52" s="340">
        <f t="shared" si="8"/>
        <v>1</v>
      </c>
      <c r="AN52" s="340" t="str">
        <f t="shared" ref="AN52:AU52" si="153">INDEX($O$5:$V$13, $AM52, AN$4)</f>
        <v>a</v>
      </c>
      <c r="AO52" s="340" t="str">
        <f t="shared" si="153"/>
        <v>á</v>
      </c>
      <c r="AP52" s="340" t="str">
        <f t="shared" si="153"/>
        <v>à</v>
      </c>
      <c r="AQ52" s="340" t="str">
        <f t="shared" si="153"/>
        <v>a</v>
      </c>
      <c r="AR52" s="340" t="str">
        <f t="shared" si="153"/>
        <v>â</v>
      </c>
      <c r="AS52" s="340" t="str">
        <f t="shared" si="153"/>
        <v>à</v>
      </c>
      <c r="AT52" s="340" t="str">
        <f t="shared" si="153"/>
        <v>ā</v>
      </c>
      <c r="AU52" s="340" t="str">
        <f t="shared" si="153"/>
        <v>a̍</v>
      </c>
    </row>
    <row r="53" spans="2:47" ht="40">
      <c r="B53" s="345">
        <v>49</v>
      </c>
      <c r="C53" s="346" t="s">
        <v>1538</v>
      </c>
      <c r="D53" s="347" t="s">
        <v>1538</v>
      </c>
      <c r="E53" s="352" t="s">
        <v>1330</v>
      </c>
      <c r="F53" s="352" t="s">
        <v>1330</v>
      </c>
      <c r="G53" s="352" t="s">
        <v>1330</v>
      </c>
      <c r="H53" s="352" t="s">
        <v>1330</v>
      </c>
      <c r="I53" s="352" t="s">
        <v>1330</v>
      </c>
      <c r="J53" s="352" t="s">
        <v>1330</v>
      </c>
      <c r="K53" s="352" t="s">
        <v>1330</v>
      </c>
      <c r="L53" s="341"/>
      <c r="M53" s="341"/>
      <c r="N53" s="341"/>
      <c r="O53" s="341"/>
      <c r="P53" s="341"/>
      <c r="Q53" s="341"/>
      <c r="R53" s="341"/>
      <c r="S53" s="341"/>
      <c r="T53" s="341"/>
      <c r="U53" s="341"/>
      <c r="V53" s="341"/>
      <c r="W53" s="341"/>
      <c r="X53" s="345">
        <v>49</v>
      </c>
      <c r="Y53" s="351" t="s">
        <v>1538</v>
      </c>
      <c r="Z53" s="351" t="str">
        <f t="array" ref="Z53">INDEX(十五音韻母對照表!$B$4:$X$53, $X53, $AC$1)</f>
        <v>oⁿ</v>
      </c>
      <c r="AA53" s="351" t="str">
        <f t="array" ref="AA53">INDEX(十五音韻母對照表!$B$4:$X$53, $X53, $AF$1)</f>
        <v>oⁿh</v>
      </c>
      <c r="AB53" s="351" t="s">
        <v>104</v>
      </c>
      <c r="AC53" s="348" t="str">
        <f t="shared" ref="AC53:AE53" si="154">SUBSTITUTE($Z53, $AB53,  INDEX($AN53:$AU53, 1, AC$4))</f>
        <v>oⁿ</v>
      </c>
      <c r="AD53" s="348" t="str">
        <f t="shared" si="154"/>
        <v>óⁿ</v>
      </c>
      <c r="AE53" s="348" t="str">
        <f t="shared" si="154"/>
        <v>òⁿ</v>
      </c>
      <c r="AF53" s="349" t="str">
        <f t="shared" si="4"/>
        <v>oⁿh</v>
      </c>
      <c r="AG53" s="348" t="str">
        <f t="shared" ref="AG53:AI53" si="155">SUBSTITUTE($Z53, $AB53,  INDEX($AN53:$AU53, 1, AG$4))</f>
        <v>ôⁿ</v>
      </c>
      <c r="AH53" s="350" t="str">
        <f t="shared" si="155"/>
        <v>òⁿ</v>
      </c>
      <c r="AI53" s="348" t="str">
        <f t="shared" si="155"/>
        <v>ōⁿ</v>
      </c>
      <c r="AJ53" s="349" t="str">
        <f t="shared" si="6"/>
        <v>o̍ⁿh</v>
      </c>
      <c r="AL53" s="340">
        <f t="shared" si="7"/>
        <v>1</v>
      </c>
      <c r="AM53" s="340">
        <f t="shared" si="8"/>
        <v>4</v>
      </c>
      <c r="AN53" s="340" t="str">
        <f t="shared" ref="AN53:AU53" si="156">INDEX($O$5:$V$13, $AM53, AN$4)</f>
        <v>o</v>
      </c>
      <c r="AO53" s="340" t="str">
        <f t="shared" si="156"/>
        <v>ó</v>
      </c>
      <c r="AP53" s="340" t="str">
        <f t="shared" si="156"/>
        <v>ò</v>
      </c>
      <c r="AQ53" s="340" t="str">
        <f t="shared" si="156"/>
        <v>o</v>
      </c>
      <c r="AR53" s="340" t="str">
        <f t="shared" si="156"/>
        <v>ô</v>
      </c>
      <c r="AS53" s="340" t="str">
        <f t="shared" si="156"/>
        <v>ò</v>
      </c>
      <c r="AT53" s="340" t="str">
        <f t="shared" si="156"/>
        <v>ō</v>
      </c>
      <c r="AU53" s="340" t="str">
        <f t="shared" si="156"/>
        <v>o̍</v>
      </c>
    </row>
    <row r="54" spans="2:47" ht="40">
      <c r="B54" s="345">
        <v>50</v>
      </c>
      <c r="C54" s="346" t="s">
        <v>1539</v>
      </c>
      <c r="D54" s="347" t="s">
        <v>1539</v>
      </c>
      <c r="E54" s="352" t="s">
        <v>1330</v>
      </c>
      <c r="F54" s="352" t="s">
        <v>1330</v>
      </c>
      <c r="G54" s="352" t="s">
        <v>1330</v>
      </c>
      <c r="H54" s="347" t="s">
        <v>1539</v>
      </c>
      <c r="I54" s="352" t="s">
        <v>1330</v>
      </c>
      <c r="J54" s="352" t="s">
        <v>1330</v>
      </c>
      <c r="K54" s="352" t="s">
        <v>1330</v>
      </c>
      <c r="L54" s="341"/>
      <c r="M54" s="341"/>
      <c r="N54" s="341"/>
      <c r="O54" s="341"/>
      <c r="P54" s="341"/>
      <c r="Q54" s="341"/>
      <c r="R54" s="341"/>
      <c r="S54" s="341"/>
      <c r="T54" s="341"/>
      <c r="U54" s="341"/>
      <c r="V54" s="341"/>
      <c r="W54" s="341"/>
      <c r="X54" s="345">
        <v>50</v>
      </c>
      <c r="Y54" s="351" t="s">
        <v>1539</v>
      </c>
      <c r="Z54" s="351" t="str">
        <f t="array" ref="Z54">INDEX(十五音韻母對照表!$B$4:$X$53, $X54, $AC$1)</f>
        <v>iuⁿ</v>
      </c>
      <c r="AA54" s="351">
        <f t="array" ref="AA54">INDEX(十五音韻母對照表!$B$4:$X$53, $X54, $AF$1)</f>
        <v>0</v>
      </c>
      <c r="AB54" s="351" t="s">
        <v>69</v>
      </c>
      <c r="AC54" s="348" t="str">
        <f t="shared" ref="AC54:AE54" si="157">SUBSTITUTE($Z54, $AB54,  INDEX($AN54:$AU54, 1, AC$4))</f>
        <v>iuⁿ</v>
      </c>
      <c r="AD54" s="348" t="str">
        <f t="shared" si="157"/>
        <v>iúⁿ</v>
      </c>
      <c r="AE54" s="348" t="str">
        <f t="shared" si="157"/>
        <v>iùⁿ</v>
      </c>
      <c r="AF54" s="349">
        <f t="shared" si="4"/>
        <v>0</v>
      </c>
      <c r="AG54" s="348" t="str">
        <f t="shared" ref="AG54:AI54" si="158">SUBSTITUTE($Z54, $AB54,  INDEX($AN54:$AU54, 1, AG$4))</f>
        <v>iûⁿ</v>
      </c>
      <c r="AH54" s="350" t="str">
        <f t="shared" si="158"/>
        <v>iùⁿ</v>
      </c>
      <c r="AI54" s="348" t="str">
        <f t="shared" si="158"/>
        <v>iūⁿ</v>
      </c>
      <c r="AJ54" s="349" t="str">
        <f t="shared" si="6"/>
        <v>0</v>
      </c>
      <c r="AL54" s="340">
        <f t="shared" si="7"/>
        <v>2</v>
      </c>
      <c r="AM54" s="340">
        <f t="shared" si="8"/>
        <v>6</v>
      </c>
      <c r="AN54" s="340" t="str">
        <f t="shared" ref="AN54:AU54" si="159">INDEX($O$5:$V$13, $AM54, AN$4)</f>
        <v>u</v>
      </c>
      <c r="AO54" s="340" t="str">
        <f t="shared" si="159"/>
        <v>ú</v>
      </c>
      <c r="AP54" s="340" t="str">
        <f t="shared" si="159"/>
        <v>ù</v>
      </c>
      <c r="AQ54" s="340" t="str">
        <f t="shared" si="159"/>
        <v>u</v>
      </c>
      <c r="AR54" s="340" t="str">
        <f t="shared" si="159"/>
        <v>û</v>
      </c>
      <c r="AS54" s="340" t="str">
        <f t="shared" si="159"/>
        <v>ù</v>
      </c>
      <c r="AT54" s="340" t="str">
        <f t="shared" si="159"/>
        <v>ū</v>
      </c>
      <c r="AU54" s="340" t="str">
        <f t="shared" si="159"/>
        <v>u̍</v>
      </c>
    </row>
  </sheetData>
  <mergeCells count="11">
    <mergeCell ref="AA3:AA4"/>
    <mergeCell ref="AB3:AB4"/>
    <mergeCell ref="AL3:AL4"/>
    <mergeCell ref="AM3:AM4"/>
    <mergeCell ref="B3:B4"/>
    <mergeCell ref="C3:C4"/>
    <mergeCell ref="M3:M4"/>
    <mergeCell ref="N3:N4"/>
    <mergeCell ref="X3:X4"/>
    <mergeCell ref="Y3:Y4"/>
    <mergeCell ref="Z3:Z4"/>
  </mergeCells>
  <phoneticPr fontId="8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B1:AU54"/>
  <sheetViews>
    <sheetView workbookViewId="0">
      <selection activeCell="AC18" sqref="AC18"/>
    </sheetView>
  </sheetViews>
  <sheetFormatPr baseColWidth="10" defaultColWidth="12.6640625" defaultRowHeight="13" outlineLevelCol="2"/>
  <cols>
    <col min="1" max="1" width="1.6640625" customWidth="1"/>
    <col min="2" max="3" width="8.5" hidden="1" customWidth="1" outlineLevel="2"/>
    <col min="4" max="11" width="11.1640625" hidden="1" customWidth="1" outlineLevel="2"/>
    <col min="12" max="12" width="3.1640625" hidden="1" customWidth="1" outlineLevel="2"/>
    <col min="13" max="22" width="6.6640625" customWidth="1" outlineLevel="1"/>
    <col min="23" max="23" width="3.5" customWidth="1"/>
    <col min="24" max="24" width="5.83203125" customWidth="1"/>
    <col min="25" max="25" width="9" customWidth="1"/>
    <col min="26" max="28" width="12.6640625" customWidth="1"/>
    <col min="29" max="36" width="9.1640625" customWidth="1"/>
    <col min="37" max="37" width="3.5" customWidth="1"/>
    <col min="38" max="39" width="14.1640625" customWidth="1"/>
    <col min="40" max="48" width="9.1640625" customWidth="1"/>
    <col min="49" max="56" width="10" customWidth="1"/>
    <col min="57" max="57" width="3.83203125" customWidth="1"/>
    <col min="58" max="58" width="5.6640625" customWidth="1"/>
    <col min="59" max="59" width="8" customWidth="1"/>
    <col min="60" max="67" width="10.1640625" customWidth="1"/>
    <col min="68" max="68" width="3.33203125" customWidth="1"/>
    <col min="69" max="72" width="6.1640625" customWidth="1"/>
  </cols>
  <sheetData>
    <row r="1" spans="2:47" ht="23">
      <c r="B1" s="100">
        <f t="shared" ref="B1:K1" si="0">COLUMN(B:B) - 1</f>
        <v>1</v>
      </c>
      <c r="C1" s="100">
        <f t="shared" si="0"/>
        <v>2</v>
      </c>
      <c r="D1" s="100">
        <f t="shared" si="0"/>
        <v>3</v>
      </c>
      <c r="E1" s="100">
        <f t="shared" si="0"/>
        <v>4</v>
      </c>
      <c r="F1" s="100">
        <f t="shared" si="0"/>
        <v>5</v>
      </c>
      <c r="G1" s="100">
        <f t="shared" si="0"/>
        <v>6</v>
      </c>
      <c r="H1" s="100">
        <f t="shared" si="0"/>
        <v>7</v>
      </c>
      <c r="I1" s="100">
        <f t="shared" si="0"/>
        <v>8</v>
      </c>
      <c r="J1" s="100">
        <f t="shared" si="0"/>
        <v>9</v>
      </c>
      <c r="K1" s="100">
        <f t="shared" si="0"/>
        <v>10</v>
      </c>
      <c r="L1" s="3"/>
      <c r="M1" s="101" t="s">
        <v>1296</v>
      </c>
      <c r="N1" s="100"/>
      <c r="O1" s="100"/>
      <c r="P1" s="3"/>
      <c r="Q1" s="3" t="s">
        <v>1297</v>
      </c>
      <c r="R1" s="3"/>
      <c r="S1" s="3"/>
      <c r="T1" s="3"/>
      <c r="U1" s="3"/>
      <c r="V1" s="3"/>
      <c r="W1" s="3"/>
      <c r="X1" s="101" t="s">
        <v>2</v>
      </c>
      <c r="Z1" s="100">
        <v>14</v>
      </c>
      <c r="AA1" s="3">
        <f>Z1 + 1</f>
        <v>15</v>
      </c>
      <c r="AD1" s="3"/>
      <c r="AE1" s="3"/>
      <c r="AG1" s="3"/>
      <c r="AH1" s="3"/>
      <c r="AI1" s="3"/>
      <c r="AJ1" s="3"/>
      <c r="AL1" s="8"/>
      <c r="AM1" s="8"/>
      <c r="AN1" s="8"/>
      <c r="AO1" s="8"/>
    </row>
    <row r="2" spans="2:47" ht="23">
      <c r="B2" s="3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>
        <v>2</v>
      </c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L2" s="8"/>
      <c r="AM2" s="8"/>
      <c r="AN2" s="8"/>
      <c r="AO2" s="8"/>
    </row>
    <row r="3" spans="2:47" ht="18">
      <c r="B3" s="461" t="s">
        <v>393</v>
      </c>
      <c r="C3" s="462" t="s">
        <v>5</v>
      </c>
      <c r="D3" s="102" t="s">
        <v>1298</v>
      </c>
      <c r="E3" s="102" t="s">
        <v>1297</v>
      </c>
      <c r="F3" s="102" t="s">
        <v>1299</v>
      </c>
      <c r="G3" s="102" t="s">
        <v>1300</v>
      </c>
      <c r="H3" s="102" t="s">
        <v>1301</v>
      </c>
      <c r="I3" s="102" t="s">
        <v>1297</v>
      </c>
      <c r="J3" s="102" t="s">
        <v>1302</v>
      </c>
      <c r="K3" s="102" t="s">
        <v>1303</v>
      </c>
      <c r="L3" s="6"/>
      <c r="M3" s="461" t="s">
        <v>393</v>
      </c>
      <c r="N3" s="464" t="s">
        <v>1540</v>
      </c>
      <c r="O3" s="41" t="s">
        <v>1305</v>
      </c>
      <c r="P3" s="41" t="s">
        <v>1297</v>
      </c>
      <c r="Q3" s="41" t="s">
        <v>1306</v>
      </c>
      <c r="R3" s="41" t="s">
        <v>1307</v>
      </c>
      <c r="S3" s="41" t="s">
        <v>1308</v>
      </c>
      <c r="T3" s="41" t="s">
        <v>1297</v>
      </c>
      <c r="U3" s="41" t="s">
        <v>1309</v>
      </c>
      <c r="V3" s="41" t="s">
        <v>1310</v>
      </c>
      <c r="W3" s="6"/>
      <c r="X3" s="466" t="s">
        <v>393</v>
      </c>
      <c r="Y3" s="458" t="s">
        <v>5</v>
      </c>
      <c r="Z3" s="458" t="s">
        <v>1311</v>
      </c>
      <c r="AA3" s="458" t="s">
        <v>1312</v>
      </c>
      <c r="AB3" s="458" t="s">
        <v>1313</v>
      </c>
      <c r="AC3" s="41" t="s">
        <v>1305</v>
      </c>
      <c r="AD3" s="41" t="s">
        <v>1297</v>
      </c>
      <c r="AE3" s="41" t="s">
        <v>1306</v>
      </c>
      <c r="AF3" s="41" t="s">
        <v>1307</v>
      </c>
      <c r="AG3" s="41" t="s">
        <v>1308</v>
      </c>
      <c r="AH3" s="41" t="s">
        <v>1297</v>
      </c>
      <c r="AI3" s="41" t="s">
        <v>1309</v>
      </c>
      <c r="AJ3" s="41" t="s">
        <v>1310</v>
      </c>
      <c r="AL3" s="460" t="s">
        <v>1314</v>
      </c>
      <c r="AM3" s="460" t="s">
        <v>1315</v>
      </c>
      <c r="AN3" s="41" t="s">
        <v>1305</v>
      </c>
      <c r="AO3" s="41" t="s">
        <v>1297</v>
      </c>
      <c r="AP3" s="41" t="s">
        <v>1306</v>
      </c>
      <c r="AQ3" s="41" t="s">
        <v>1307</v>
      </c>
      <c r="AR3" s="41" t="s">
        <v>1308</v>
      </c>
      <c r="AS3" s="41" t="s">
        <v>1297</v>
      </c>
      <c r="AT3" s="41" t="s">
        <v>1309</v>
      </c>
      <c r="AU3" s="41" t="s">
        <v>1310</v>
      </c>
    </row>
    <row r="4" spans="2:47" ht="18">
      <c r="B4" s="459"/>
      <c r="C4" s="463"/>
      <c r="D4" s="103">
        <v>1</v>
      </c>
      <c r="E4" s="103">
        <v>2</v>
      </c>
      <c r="F4" s="103">
        <v>3</v>
      </c>
      <c r="G4" s="103">
        <v>4</v>
      </c>
      <c r="H4" s="103">
        <v>5</v>
      </c>
      <c r="I4" s="103">
        <v>6</v>
      </c>
      <c r="J4" s="103">
        <v>7</v>
      </c>
      <c r="K4" s="103">
        <v>8</v>
      </c>
      <c r="L4" s="6"/>
      <c r="M4" s="459"/>
      <c r="N4" s="465"/>
      <c r="O4" s="41">
        <v>1</v>
      </c>
      <c r="P4" s="41">
        <v>2</v>
      </c>
      <c r="Q4" s="41">
        <v>3</v>
      </c>
      <c r="R4" s="41">
        <v>4</v>
      </c>
      <c r="S4" s="41">
        <v>5</v>
      </c>
      <c r="T4" s="41">
        <v>6</v>
      </c>
      <c r="U4" s="41">
        <v>7</v>
      </c>
      <c r="V4" s="41">
        <v>8</v>
      </c>
      <c r="W4" s="6"/>
      <c r="X4" s="467"/>
      <c r="Y4" s="459"/>
      <c r="Z4" s="459"/>
      <c r="AA4" s="459"/>
      <c r="AB4" s="459"/>
      <c r="AC4" s="41">
        <v>1</v>
      </c>
      <c r="AD4" s="41">
        <v>2</v>
      </c>
      <c r="AE4" s="41">
        <v>3</v>
      </c>
      <c r="AF4" s="41">
        <v>4</v>
      </c>
      <c r="AG4" s="41">
        <v>5</v>
      </c>
      <c r="AH4" s="41">
        <v>6</v>
      </c>
      <c r="AI4" s="41">
        <v>7</v>
      </c>
      <c r="AJ4" s="41">
        <v>8</v>
      </c>
      <c r="AL4" s="459"/>
      <c r="AM4" s="459"/>
      <c r="AN4" s="41">
        <v>1</v>
      </c>
      <c r="AO4" s="41">
        <v>2</v>
      </c>
      <c r="AP4" s="41">
        <v>3</v>
      </c>
      <c r="AQ4" s="41">
        <v>4</v>
      </c>
      <c r="AR4" s="41">
        <v>5</v>
      </c>
      <c r="AS4" s="41">
        <v>6</v>
      </c>
      <c r="AT4" s="41">
        <v>7</v>
      </c>
      <c r="AU4" s="41">
        <v>8</v>
      </c>
    </row>
    <row r="5" spans="2:47" ht="35">
      <c r="B5" s="104">
        <v>1</v>
      </c>
      <c r="C5" s="105" t="s">
        <v>340</v>
      </c>
      <c r="D5" s="106" t="s">
        <v>340</v>
      </c>
      <c r="E5" s="106" t="s">
        <v>1316</v>
      </c>
      <c r="F5" s="106" t="s">
        <v>1317</v>
      </c>
      <c r="G5" s="106" t="s">
        <v>1318</v>
      </c>
      <c r="H5" s="106" t="s">
        <v>1319</v>
      </c>
      <c r="I5" s="106" t="s">
        <v>1316</v>
      </c>
      <c r="J5" s="106" t="s">
        <v>88</v>
      </c>
      <c r="K5" s="106" t="s">
        <v>1320</v>
      </c>
      <c r="L5" s="6"/>
      <c r="M5" s="104">
        <v>1</v>
      </c>
      <c r="N5" s="107" t="s">
        <v>86</v>
      </c>
      <c r="O5" s="107" t="s">
        <v>86</v>
      </c>
      <c r="P5" s="107" t="s">
        <v>1321</v>
      </c>
      <c r="Q5" s="107" t="s">
        <v>1322</v>
      </c>
      <c r="R5" s="108" t="str">
        <f t="shared" ref="R5:R8" si="1">O5</f>
        <v>a</v>
      </c>
      <c r="S5" s="107" t="s">
        <v>1323</v>
      </c>
      <c r="T5" s="109"/>
      <c r="U5" s="107" t="s">
        <v>1324</v>
      </c>
      <c r="V5" s="277" t="s">
        <v>1325</v>
      </c>
      <c r="W5" s="6"/>
      <c r="X5" s="85">
        <v>1</v>
      </c>
      <c r="Y5" s="110" t="s">
        <v>340</v>
      </c>
      <c r="Z5" s="110" t="str">
        <f t="array" ref="Z5">INDEX(十五音韻母資料表, $X5, $Z$1)</f>
        <v>un</v>
      </c>
      <c r="AA5" s="110" t="str">
        <f t="array" ref="AA5">INDEX(十五音韻母資料表, $X5, $AA$1)</f>
        <v>ut</v>
      </c>
      <c r="AB5" s="110" t="s">
        <v>69</v>
      </c>
      <c r="AC5" s="49" t="str">
        <f t="shared" ref="AC5:AE5" si="2">SUBSTITUTE($Z5, $AB5,  INDEX($AN5:$AU5, 1, AC$4))</f>
        <v>un</v>
      </c>
      <c r="AD5" s="49" t="str">
        <f t="shared" si="2"/>
        <v>ún</v>
      </c>
      <c r="AE5" s="49" t="str">
        <f t="shared" si="2"/>
        <v>ùn</v>
      </c>
      <c r="AF5" s="111" t="str">
        <f t="shared" ref="AF5:AF54" si="3">IF(AA5="ooh", "o͘h", AA5)</f>
        <v>ut</v>
      </c>
      <c r="AG5" s="49" t="str">
        <f t="shared" ref="AG5:AI5" si="4">SUBSTITUTE($Z5, $AB5,  INDEX($AN5:$AU5, 1, AG$4))</f>
        <v>ûn</v>
      </c>
      <c r="AH5" s="112" t="str">
        <f t="shared" si="4"/>
        <v>0n</v>
      </c>
      <c r="AI5" s="49" t="str">
        <f t="shared" si="4"/>
        <v>ūn</v>
      </c>
      <c r="AJ5" s="111" t="str">
        <f t="shared" ref="AJ5:AJ54" si="5">SUBSTITUTE($AA5, $AB5,  INDEX($AN5:$AU5, 1, AJ$4))</f>
        <v>u̍t</v>
      </c>
      <c r="AL5" s="8">
        <f t="shared" ref="AL5:AL54" si="6">FIND(AB5, Z5, 1)</f>
        <v>1</v>
      </c>
      <c r="AM5" s="8">
        <f t="shared" ref="AM5:AM54" si="7">MATCH(AB5, $N$5:$N$13, 0)</f>
        <v>6</v>
      </c>
      <c r="AN5" s="8" t="str">
        <f t="shared" ref="AN5:AU5" si="8">INDEX($O$5:$V$13, $AM5, AN$4)</f>
        <v>u</v>
      </c>
      <c r="AO5" s="8" t="str">
        <f t="shared" si="8"/>
        <v>ú</v>
      </c>
      <c r="AP5" s="8" t="str">
        <f t="shared" si="8"/>
        <v>ù</v>
      </c>
      <c r="AQ5" s="8" t="str">
        <f t="shared" si="8"/>
        <v>u</v>
      </c>
      <c r="AR5" s="8" t="str">
        <f t="shared" si="8"/>
        <v>û</v>
      </c>
      <c r="AS5" s="117">
        <f t="shared" si="8"/>
        <v>0</v>
      </c>
      <c r="AT5" s="8" t="str">
        <f t="shared" si="8"/>
        <v>ū</v>
      </c>
      <c r="AU5" s="8" t="str">
        <f t="shared" si="8"/>
        <v>u̍</v>
      </c>
    </row>
    <row r="6" spans="2:47" ht="35">
      <c r="B6" s="104">
        <v>2</v>
      </c>
      <c r="C6" s="105" t="s">
        <v>1326</v>
      </c>
      <c r="D6" s="106" t="s">
        <v>1326</v>
      </c>
      <c r="E6" s="106" t="s">
        <v>1327</v>
      </c>
      <c r="F6" s="106" t="s">
        <v>1328</v>
      </c>
      <c r="G6" s="106" t="s">
        <v>1329</v>
      </c>
      <c r="H6" s="113" t="s">
        <v>1330</v>
      </c>
      <c r="I6" s="106" t="s">
        <v>1327</v>
      </c>
      <c r="J6" s="106" t="s">
        <v>1331</v>
      </c>
      <c r="K6" s="106" t="s">
        <v>1332</v>
      </c>
      <c r="L6" s="6"/>
      <c r="M6" s="104">
        <v>2</v>
      </c>
      <c r="N6" s="107" t="s">
        <v>388</v>
      </c>
      <c r="O6" s="107" t="s">
        <v>388</v>
      </c>
      <c r="P6" s="107" t="s">
        <v>1333</v>
      </c>
      <c r="Q6" s="107" t="s">
        <v>1334</v>
      </c>
      <c r="R6" s="108" t="str">
        <f t="shared" si="1"/>
        <v>e</v>
      </c>
      <c r="S6" s="107" t="s">
        <v>1335</v>
      </c>
      <c r="T6" s="109"/>
      <c r="U6" s="107" t="s">
        <v>1336</v>
      </c>
      <c r="V6" s="277" t="s">
        <v>1337</v>
      </c>
      <c r="W6" s="6"/>
      <c r="X6" s="85">
        <v>2</v>
      </c>
      <c r="Y6" s="110" t="s">
        <v>1326</v>
      </c>
      <c r="Z6" s="110" t="str">
        <f t="array" ref="Z6">INDEX(十五音韻母資料表, $X6, $Z$1)</f>
        <v>ian</v>
      </c>
      <c r="AA6" s="110" t="str">
        <f t="array" ref="AA6">INDEX(十五音韻母資料表, $X6, $AA$1)</f>
        <v>iat</v>
      </c>
      <c r="AB6" s="110" t="s">
        <v>86</v>
      </c>
      <c r="AC6" s="49" t="str">
        <f t="shared" ref="AC6:AE6" si="9">SUBSTITUTE($Z6, $AB6,  INDEX($AN6:$AU6, 1, AC$4))</f>
        <v>ian</v>
      </c>
      <c r="AD6" s="49" t="str">
        <f t="shared" si="9"/>
        <v>ián</v>
      </c>
      <c r="AE6" s="49" t="str">
        <f t="shared" si="9"/>
        <v>iàn</v>
      </c>
      <c r="AF6" s="111" t="str">
        <f t="shared" si="3"/>
        <v>iat</v>
      </c>
      <c r="AG6" s="49" t="str">
        <f t="shared" ref="AG6:AI6" si="10">SUBSTITUTE($Z6, $AB6,  INDEX($AN6:$AU6, 1, AG$4))</f>
        <v>iân</v>
      </c>
      <c r="AH6" s="112" t="str">
        <f t="shared" si="10"/>
        <v>i0n</v>
      </c>
      <c r="AI6" s="49" t="str">
        <f t="shared" si="10"/>
        <v>iān</v>
      </c>
      <c r="AJ6" s="111" t="str">
        <f t="shared" si="5"/>
        <v>ia̍t</v>
      </c>
      <c r="AL6" s="8">
        <f t="shared" si="6"/>
        <v>2</v>
      </c>
      <c r="AM6" s="8">
        <f t="shared" si="7"/>
        <v>1</v>
      </c>
      <c r="AN6" s="8" t="str">
        <f t="shared" ref="AN6:AU6" si="11">INDEX($O$5:$V$13, $AM6, AN$4)</f>
        <v>a</v>
      </c>
      <c r="AO6" s="8" t="str">
        <f t="shared" si="11"/>
        <v>á</v>
      </c>
      <c r="AP6" s="8" t="str">
        <f t="shared" si="11"/>
        <v>à</v>
      </c>
      <c r="AQ6" s="8" t="str">
        <f t="shared" si="11"/>
        <v>a</v>
      </c>
      <c r="AR6" s="8" t="str">
        <f t="shared" si="11"/>
        <v>â</v>
      </c>
      <c r="AS6" s="117">
        <f t="shared" si="11"/>
        <v>0</v>
      </c>
      <c r="AT6" s="8" t="str">
        <f t="shared" si="11"/>
        <v>ā</v>
      </c>
      <c r="AU6" s="8" t="str">
        <f t="shared" si="11"/>
        <v>a̍</v>
      </c>
    </row>
    <row r="7" spans="2:47" ht="35">
      <c r="B7" s="104">
        <v>3</v>
      </c>
      <c r="C7" s="105" t="s">
        <v>298</v>
      </c>
      <c r="D7" s="106" t="s">
        <v>298</v>
      </c>
      <c r="E7" s="106" t="s">
        <v>282</v>
      </c>
      <c r="F7" s="106" t="s">
        <v>1338</v>
      </c>
      <c r="G7" s="106" t="s">
        <v>1339</v>
      </c>
      <c r="H7" s="113" t="s">
        <v>1330</v>
      </c>
      <c r="I7" s="106" t="s">
        <v>282</v>
      </c>
      <c r="J7" s="106" t="s">
        <v>1340</v>
      </c>
      <c r="K7" s="106" t="s">
        <v>1341</v>
      </c>
      <c r="L7" s="6"/>
      <c r="M7" s="104">
        <v>3</v>
      </c>
      <c r="N7" s="107" t="s">
        <v>61</v>
      </c>
      <c r="O7" s="107" t="s">
        <v>61</v>
      </c>
      <c r="P7" s="107" t="s">
        <v>1342</v>
      </c>
      <c r="Q7" s="107" t="s">
        <v>1343</v>
      </c>
      <c r="R7" s="108" t="str">
        <f t="shared" si="1"/>
        <v>i</v>
      </c>
      <c r="S7" s="107" t="s">
        <v>1344</v>
      </c>
      <c r="T7" s="109"/>
      <c r="U7" s="107" t="s">
        <v>1345</v>
      </c>
      <c r="V7" s="277" t="s">
        <v>1346</v>
      </c>
      <c r="W7" s="6"/>
      <c r="X7" s="85">
        <v>3</v>
      </c>
      <c r="Y7" s="110" t="s">
        <v>298</v>
      </c>
      <c r="Z7" s="110" t="str">
        <f t="array" ref="Z7">INDEX(十五音韻母資料表, $X7, $Z$1)</f>
        <v>im</v>
      </c>
      <c r="AA7" s="110" t="str">
        <f t="array" ref="AA7">INDEX(十五音韻母資料表, $X7, $AA$1)</f>
        <v>ip</v>
      </c>
      <c r="AB7" s="110" t="s">
        <v>61</v>
      </c>
      <c r="AC7" s="49" t="str">
        <f t="shared" ref="AC7:AE7" si="12">SUBSTITUTE($Z7, $AB7,  INDEX($AN7:$AU7, 1, AC$4))</f>
        <v>im</v>
      </c>
      <c r="AD7" s="49" t="str">
        <f t="shared" si="12"/>
        <v>ím</v>
      </c>
      <c r="AE7" s="49" t="str">
        <f t="shared" si="12"/>
        <v>ìm</v>
      </c>
      <c r="AF7" s="111" t="str">
        <f t="shared" si="3"/>
        <v>ip</v>
      </c>
      <c r="AG7" s="49" t="str">
        <f t="shared" ref="AG7:AI7" si="13">SUBSTITUTE($Z7, $AB7,  INDEX($AN7:$AU7, 1, AG$4))</f>
        <v>îm</v>
      </c>
      <c r="AH7" s="112" t="str">
        <f t="shared" si="13"/>
        <v>0m</v>
      </c>
      <c r="AI7" s="49" t="str">
        <f t="shared" si="13"/>
        <v>īm</v>
      </c>
      <c r="AJ7" s="111" t="str">
        <f t="shared" si="5"/>
        <v>i̍p</v>
      </c>
      <c r="AL7" s="8">
        <f t="shared" si="6"/>
        <v>1</v>
      </c>
      <c r="AM7" s="8">
        <f t="shared" si="7"/>
        <v>3</v>
      </c>
      <c r="AN7" s="8" t="str">
        <f t="shared" ref="AN7:AU7" si="14">INDEX($O$5:$V$13, $AM7, AN$4)</f>
        <v>i</v>
      </c>
      <c r="AO7" s="8" t="str">
        <f t="shared" si="14"/>
        <v>í</v>
      </c>
      <c r="AP7" s="8" t="str">
        <f t="shared" si="14"/>
        <v>ì</v>
      </c>
      <c r="AQ7" s="8" t="str">
        <f t="shared" si="14"/>
        <v>i</v>
      </c>
      <c r="AR7" s="8" t="str">
        <f t="shared" si="14"/>
        <v>î</v>
      </c>
      <c r="AS7" s="117">
        <f t="shared" si="14"/>
        <v>0</v>
      </c>
      <c r="AT7" s="8" t="str">
        <f t="shared" si="14"/>
        <v>ī</v>
      </c>
      <c r="AU7" s="8" t="str">
        <f t="shared" si="14"/>
        <v>i̍</v>
      </c>
    </row>
    <row r="8" spans="2:47" ht="35">
      <c r="B8" s="104">
        <v>4</v>
      </c>
      <c r="C8" s="105" t="s">
        <v>1347</v>
      </c>
      <c r="D8" s="106" t="s">
        <v>1347</v>
      </c>
      <c r="E8" s="106" t="s">
        <v>1348</v>
      </c>
      <c r="F8" s="106" t="s">
        <v>1349</v>
      </c>
      <c r="G8" s="113" t="s">
        <v>1330</v>
      </c>
      <c r="H8" s="106" t="s">
        <v>1350</v>
      </c>
      <c r="I8" s="106" t="s">
        <v>1348</v>
      </c>
      <c r="J8" s="106" t="s">
        <v>1351</v>
      </c>
      <c r="K8" s="113" t="s">
        <v>1330</v>
      </c>
      <c r="L8" s="6"/>
      <c r="M8" s="104">
        <v>4</v>
      </c>
      <c r="N8" s="107" t="s">
        <v>104</v>
      </c>
      <c r="O8" s="107" t="s">
        <v>104</v>
      </c>
      <c r="P8" s="107" t="s">
        <v>1352</v>
      </c>
      <c r="Q8" s="107" t="s">
        <v>1353</v>
      </c>
      <c r="R8" s="108" t="str">
        <f t="shared" si="1"/>
        <v>o</v>
      </c>
      <c r="S8" s="107" t="s">
        <v>1354</v>
      </c>
      <c r="T8" s="109"/>
      <c r="U8" s="107" t="s">
        <v>1355</v>
      </c>
      <c r="V8" s="277" t="s">
        <v>1541</v>
      </c>
      <c r="W8" s="6"/>
      <c r="X8" s="85">
        <v>4</v>
      </c>
      <c r="Y8" s="110" t="s">
        <v>1347</v>
      </c>
      <c r="Z8" s="110" t="str">
        <f t="array" ref="Z8">INDEX(十五音韻母資料表, $X8, $Z$1)</f>
        <v>ui</v>
      </c>
      <c r="AA8" s="110">
        <f t="array" ref="AA8">INDEX(十五音韻母資料表, $X8, $AA$1)</f>
        <v>0</v>
      </c>
      <c r="AB8" s="110" t="s">
        <v>69</v>
      </c>
      <c r="AC8" s="49" t="str">
        <f t="shared" ref="AC8:AE8" si="15">SUBSTITUTE($Z8, $AB8,  INDEX($AN8:$AU8, 1, AC$4))</f>
        <v>ui</v>
      </c>
      <c r="AD8" s="49" t="str">
        <f t="shared" si="15"/>
        <v>úi</v>
      </c>
      <c r="AE8" s="49" t="str">
        <f t="shared" si="15"/>
        <v>ùi</v>
      </c>
      <c r="AF8" s="111">
        <f t="shared" si="3"/>
        <v>0</v>
      </c>
      <c r="AG8" s="49" t="str">
        <f t="shared" ref="AG8:AI8" si="16">SUBSTITUTE($Z8, $AB8,  INDEX($AN8:$AU8, 1, AG$4))</f>
        <v>ûi</v>
      </c>
      <c r="AH8" s="112" t="str">
        <f t="shared" si="16"/>
        <v>0i</v>
      </c>
      <c r="AI8" s="49" t="str">
        <f t="shared" si="16"/>
        <v>ūi</v>
      </c>
      <c r="AJ8" s="111" t="str">
        <f t="shared" si="5"/>
        <v>0</v>
      </c>
      <c r="AL8" s="8">
        <f t="shared" si="6"/>
        <v>1</v>
      </c>
      <c r="AM8" s="8">
        <f t="shared" si="7"/>
        <v>6</v>
      </c>
      <c r="AN8" s="8" t="str">
        <f t="shared" ref="AN8:AU8" si="17">INDEX($O$5:$V$13, $AM8, AN$4)</f>
        <v>u</v>
      </c>
      <c r="AO8" s="8" t="str">
        <f t="shared" si="17"/>
        <v>ú</v>
      </c>
      <c r="AP8" s="8" t="str">
        <f t="shared" si="17"/>
        <v>ù</v>
      </c>
      <c r="AQ8" s="8" t="str">
        <f t="shared" si="17"/>
        <v>u</v>
      </c>
      <c r="AR8" s="8" t="str">
        <f t="shared" si="17"/>
        <v>û</v>
      </c>
      <c r="AS8" s="117">
        <f t="shared" si="17"/>
        <v>0</v>
      </c>
      <c r="AT8" s="8" t="str">
        <f t="shared" si="17"/>
        <v>ū</v>
      </c>
      <c r="AU8" s="8" t="str">
        <f t="shared" si="17"/>
        <v>u̍</v>
      </c>
    </row>
    <row r="9" spans="2:47" ht="35">
      <c r="B9" s="104">
        <v>5</v>
      </c>
      <c r="C9" s="105" t="s">
        <v>1357</v>
      </c>
      <c r="D9" s="106" t="s">
        <v>1357</v>
      </c>
      <c r="E9" s="106" t="s">
        <v>1358</v>
      </c>
      <c r="F9" s="106" t="s">
        <v>1359</v>
      </c>
      <c r="G9" s="106" t="s">
        <v>1360</v>
      </c>
      <c r="H9" s="106" t="s">
        <v>1361</v>
      </c>
      <c r="I9" s="106" t="s">
        <v>1358</v>
      </c>
      <c r="J9" s="106" t="s">
        <v>272</v>
      </c>
      <c r="K9" s="106" t="s">
        <v>1362</v>
      </c>
      <c r="L9" s="6"/>
      <c r="M9" s="104">
        <v>5</v>
      </c>
      <c r="N9" s="107" t="s">
        <v>58</v>
      </c>
      <c r="O9" s="107" t="s">
        <v>58</v>
      </c>
      <c r="P9" s="107" t="str">
        <f t="shared" ref="P9:S9" si="18">P8 &amp; $N$8</f>
        <v>óo</v>
      </c>
      <c r="Q9" s="107" t="str">
        <f t="shared" si="18"/>
        <v>òo</v>
      </c>
      <c r="R9" s="108" t="str">
        <f t="shared" si="18"/>
        <v>oo</v>
      </c>
      <c r="S9" s="107" t="str">
        <f t="shared" si="18"/>
        <v>ôo</v>
      </c>
      <c r="T9" s="109"/>
      <c r="U9" s="107" t="str">
        <f t="shared" ref="U9" si="19">U8 &amp; $N$8</f>
        <v>ōo</v>
      </c>
      <c r="V9" s="277" t="str">
        <f>V8&amp;"o"</f>
        <v>o̍o</v>
      </c>
      <c r="W9" s="6"/>
      <c r="X9" s="85">
        <v>5</v>
      </c>
      <c r="Y9" s="110" t="s">
        <v>1357</v>
      </c>
      <c r="Z9" s="110" t="str">
        <f t="array" ref="Z9">INDEX(十五音韻母資料表, $X9, $Z$1)</f>
        <v>ee</v>
      </c>
      <c r="AA9" s="110" t="str">
        <f t="array" ref="AA9">INDEX(十五音韻母資料表, $X9, $AA$1)</f>
        <v>eeh</v>
      </c>
      <c r="AB9" s="110" t="s">
        <v>388</v>
      </c>
      <c r="AC9" s="49" t="str">
        <f t="shared" ref="AC9:AE9" si="20">SUBSTITUTE($Z9, $AB9,  INDEX($AN9:$AU9, 1, AC$4))</f>
        <v>ee</v>
      </c>
      <c r="AD9" s="49" t="str">
        <f t="shared" si="20"/>
        <v>éé</v>
      </c>
      <c r="AE9" s="49" t="str">
        <f t="shared" si="20"/>
        <v>èè</v>
      </c>
      <c r="AF9" s="111" t="str">
        <f t="shared" si="3"/>
        <v>eeh</v>
      </c>
      <c r="AG9" s="49" t="str">
        <f t="shared" ref="AG9:AI9" si="21">SUBSTITUTE($Z9, $AB9,  INDEX($AN9:$AU9, 1, AG$4))</f>
        <v>êê</v>
      </c>
      <c r="AH9" s="112" t="str">
        <f t="shared" si="21"/>
        <v>00</v>
      </c>
      <c r="AI9" s="49" t="str">
        <f t="shared" si="21"/>
        <v>ēē</v>
      </c>
      <c r="AJ9" s="111" t="str">
        <f t="shared" si="5"/>
        <v>e̍e̍h</v>
      </c>
      <c r="AL9" s="8">
        <f t="shared" si="6"/>
        <v>1</v>
      </c>
      <c r="AM9" s="8">
        <f t="shared" si="7"/>
        <v>2</v>
      </c>
      <c r="AN9" s="8" t="str">
        <f t="shared" ref="AN9:AU9" si="22">INDEX($O$5:$V$13, $AM9, AN$4)</f>
        <v>e</v>
      </c>
      <c r="AO9" s="8" t="str">
        <f t="shared" si="22"/>
        <v>é</v>
      </c>
      <c r="AP9" s="8" t="str">
        <f t="shared" si="22"/>
        <v>è</v>
      </c>
      <c r="AQ9" s="8" t="str">
        <f t="shared" si="22"/>
        <v>e</v>
      </c>
      <c r="AR9" s="8" t="str">
        <f t="shared" si="22"/>
        <v>ê</v>
      </c>
      <c r="AS9" s="117">
        <f t="shared" si="22"/>
        <v>0</v>
      </c>
      <c r="AT9" s="8" t="str">
        <f t="shared" si="22"/>
        <v>ē</v>
      </c>
      <c r="AU9" s="8" t="str">
        <f t="shared" si="22"/>
        <v>e̍</v>
      </c>
    </row>
    <row r="10" spans="2:47" ht="35">
      <c r="B10" s="104">
        <v>6</v>
      </c>
      <c r="C10" s="105" t="s">
        <v>1369</v>
      </c>
      <c r="D10" s="106" t="s">
        <v>1369</v>
      </c>
      <c r="E10" s="106" t="s">
        <v>1370</v>
      </c>
      <c r="F10" s="106" t="s">
        <v>1371</v>
      </c>
      <c r="G10" s="106" t="s">
        <v>1372</v>
      </c>
      <c r="H10" s="113" t="s">
        <v>1330</v>
      </c>
      <c r="I10" s="106" t="s">
        <v>1370</v>
      </c>
      <c r="J10" s="113" t="s">
        <v>1330</v>
      </c>
      <c r="K10" s="113" t="s">
        <v>1330</v>
      </c>
      <c r="L10" s="6"/>
      <c r="M10" s="104">
        <v>6</v>
      </c>
      <c r="N10" s="107" t="s">
        <v>69</v>
      </c>
      <c r="O10" s="107" t="s">
        <v>69</v>
      </c>
      <c r="P10" s="107" t="s">
        <v>1373</v>
      </c>
      <c r="Q10" s="107" t="s">
        <v>1374</v>
      </c>
      <c r="R10" s="108" t="str">
        <f t="shared" ref="R10:R13" si="23">O10</f>
        <v>u</v>
      </c>
      <c r="S10" s="107" t="s">
        <v>1375</v>
      </c>
      <c r="T10" s="109"/>
      <c r="U10" s="107" t="s">
        <v>1376</v>
      </c>
      <c r="V10" s="277" t="s">
        <v>1377</v>
      </c>
      <c r="W10" s="6"/>
      <c r="X10" s="85">
        <v>6</v>
      </c>
      <c r="Y10" s="110" t="s">
        <v>1369</v>
      </c>
      <c r="Z10" s="110" t="str">
        <f t="array" ref="Z10">INDEX(十五音韻母資料表, $X10, $Z$1)</f>
        <v>an</v>
      </c>
      <c r="AA10" s="110" t="str">
        <f t="array" ref="AA10">INDEX(十五音韻母資料表, $X10, $AA$1)</f>
        <v>at</v>
      </c>
      <c r="AB10" s="110" t="s">
        <v>86</v>
      </c>
      <c r="AC10" s="49" t="str">
        <f t="shared" ref="AC10:AE10" si="24">SUBSTITUTE($Z10, $AB10,  INDEX($AN10:$AU10, 1, AC$4))</f>
        <v>an</v>
      </c>
      <c r="AD10" s="49" t="str">
        <f t="shared" si="24"/>
        <v>án</v>
      </c>
      <c r="AE10" s="49" t="str">
        <f t="shared" si="24"/>
        <v>àn</v>
      </c>
      <c r="AF10" s="111" t="str">
        <f t="shared" si="3"/>
        <v>at</v>
      </c>
      <c r="AG10" s="49" t="str">
        <f t="shared" ref="AG10:AI10" si="25">SUBSTITUTE($Z10, $AB10,  INDEX($AN10:$AU10, 1, AG$4))</f>
        <v>ân</v>
      </c>
      <c r="AH10" s="112" t="str">
        <f t="shared" si="25"/>
        <v>0n</v>
      </c>
      <c r="AI10" s="49" t="str">
        <f t="shared" si="25"/>
        <v>ān</v>
      </c>
      <c r="AJ10" s="111" t="str">
        <f t="shared" si="5"/>
        <v>a̍t</v>
      </c>
      <c r="AL10" s="8">
        <f t="shared" si="6"/>
        <v>1</v>
      </c>
      <c r="AM10" s="8">
        <f t="shared" si="7"/>
        <v>1</v>
      </c>
      <c r="AN10" s="8" t="str">
        <f t="shared" ref="AN10:AU10" si="26">INDEX($O$5:$V$13, $AM10, AN$4)</f>
        <v>a</v>
      </c>
      <c r="AO10" s="8" t="str">
        <f t="shared" si="26"/>
        <v>á</v>
      </c>
      <c r="AP10" s="8" t="str">
        <f t="shared" si="26"/>
        <v>à</v>
      </c>
      <c r="AQ10" s="8" t="str">
        <f t="shared" si="26"/>
        <v>a</v>
      </c>
      <c r="AR10" s="8" t="str">
        <f t="shared" si="26"/>
        <v>â</v>
      </c>
      <c r="AS10" s="117">
        <f t="shared" si="26"/>
        <v>0</v>
      </c>
      <c r="AT10" s="8" t="str">
        <f t="shared" si="26"/>
        <v>ā</v>
      </c>
      <c r="AU10" s="8" t="str">
        <f t="shared" si="26"/>
        <v>a̍</v>
      </c>
    </row>
    <row r="11" spans="2:47" ht="35">
      <c r="B11" s="104">
        <v>7</v>
      </c>
      <c r="C11" s="105" t="s">
        <v>1378</v>
      </c>
      <c r="D11" s="106" t="s">
        <v>1378</v>
      </c>
      <c r="E11" s="106" t="s">
        <v>1379</v>
      </c>
      <c r="F11" s="106" t="s">
        <v>1380</v>
      </c>
      <c r="G11" s="106" t="s">
        <v>251</v>
      </c>
      <c r="H11" s="106" t="s">
        <v>1381</v>
      </c>
      <c r="I11" s="106" t="s">
        <v>1379</v>
      </c>
      <c r="J11" s="106" t="s">
        <v>1381</v>
      </c>
      <c r="K11" s="106" t="s">
        <v>1382</v>
      </c>
      <c r="L11" s="6"/>
      <c r="M11" s="275">
        <v>7</v>
      </c>
      <c r="N11" s="276" t="s">
        <v>417</v>
      </c>
      <c r="O11" s="276" t="s">
        <v>417</v>
      </c>
      <c r="P11" s="276" t="s">
        <v>1383</v>
      </c>
      <c r="Q11" s="276" t="s">
        <v>1542</v>
      </c>
      <c r="R11" s="277" t="str">
        <f t="shared" si="23"/>
        <v>m</v>
      </c>
      <c r="S11" s="276" t="s">
        <v>1385</v>
      </c>
      <c r="T11" s="278" t="str">
        <f t="shared" ref="T11" si="27">Q11</f>
        <v>m̀</v>
      </c>
      <c r="U11" s="276" t="s">
        <v>1386</v>
      </c>
      <c r="V11" s="277" t="s">
        <v>1387</v>
      </c>
      <c r="W11" s="6"/>
      <c r="X11" s="85">
        <v>7</v>
      </c>
      <c r="Y11" s="110" t="s">
        <v>1378</v>
      </c>
      <c r="Z11" s="110" t="str">
        <f t="array" ref="Z11">INDEX(十五音韻母資料表, $X11, $Z$1)</f>
        <v>ong</v>
      </c>
      <c r="AA11" s="110" t="str">
        <f t="array" ref="AA11">INDEX(十五音韻母資料表, $X11, $AA$1)</f>
        <v>ok</v>
      </c>
      <c r="AB11" s="110" t="s">
        <v>104</v>
      </c>
      <c r="AC11" s="49" t="str">
        <f t="shared" ref="AC11:AE11" si="28">SUBSTITUTE($Z11, $AB11,  INDEX($AN11:$AU11, 1, AC$4))</f>
        <v>ong</v>
      </c>
      <c r="AD11" s="49" t="str">
        <f t="shared" si="28"/>
        <v>óng</v>
      </c>
      <c r="AE11" s="49" t="str">
        <f t="shared" si="28"/>
        <v>òng</v>
      </c>
      <c r="AF11" s="111" t="str">
        <f t="shared" si="3"/>
        <v>ok</v>
      </c>
      <c r="AG11" s="49" t="str">
        <f t="shared" ref="AG11:AI11" si="29">SUBSTITUTE($Z11, $AB11,  INDEX($AN11:$AU11, 1, AG$4))</f>
        <v>ông</v>
      </c>
      <c r="AH11" s="112" t="str">
        <f t="shared" si="29"/>
        <v>0ng</v>
      </c>
      <c r="AI11" s="49" t="str">
        <f t="shared" si="29"/>
        <v>ōng</v>
      </c>
      <c r="AJ11" s="111" t="str">
        <f t="shared" si="5"/>
        <v>o̍k</v>
      </c>
      <c r="AL11" s="8">
        <f t="shared" si="6"/>
        <v>1</v>
      </c>
      <c r="AM11" s="8">
        <f t="shared" si="7"/>
        <v>4</v>
      </c>
      <c r="AN11" s="8" t="str">
        <f t="shared" ref="AN11:AU11" si="30">INDEX($O$5:$V$13, $AM11, AN$4)</f>
        <v>o</v>
      </c>
      <c r="AO11" s="8" t="str">
        <f t="shared" si="30"/>
        <v>ó</v>
      </c>
      <c r="AP11" s="8" t="str">
        <f t="shared" si="30"/>
        <v>ò</v>
      </c>
      <c r="AQ11" s="8" t="str">
        <f t="shared" si="30"/>
        <v>o</v>
      </c>
      <c r="AR11" s="8" t="str">
        <f t="shared" si="30"/>
        <v>ô</v>
      </c>
      <c r="AS11" s="117">
        <f t="shared" si="30"/>
        <v>0</v>
      </c>
      <c r="AT11" s="8" t="str">
        <f t="shared" si="30"/>
        <v>ō</v>
      </c>
      <c r="AU11" s="8" t="str">
        <f t="shared" si="30"/>
        <v>o̍</v>
      </c>
    </row>
    <row r="12" spans="2:47" ht="35">
      <c r="B12" s="104">
        <v>8</v>
      </c>
      <c r="C12" s="105" t="s">
        <v>1388</v>
      </c>
      <c r="D12" s="106" t="s">
        <v>1388</v>
      </c>
      <c r="E12" s="106" t="s">
        <v>1389</v>
      </c>
      <c r="F12" s="106" t="s">
        <v>1390</v>
      </c>
      <c r="G12" s="113" t="s">
        <v>1330</v>
      </c>
      <c r="H12" s="113" t="s">
        <v>1330</v>
      </c>
      <c r="I12" s="106" t="s">
        <v>1389</v>
      </c>
      <c r="J12" s="113" t="s">
        <v>1330</v>
      </c>
      <c r="K12" s="113" t="s">
        <v>1330</v>
      </c>
      <c r="L12" s="6"/>
      <c r="M12" s="275">
        <v>8</v>
      </c>
      <c r="N12" s="276" t="s">
        <v>429</v>
      </c>
      <c r="O12" s="276" t="s">
        <v>429</v>
      </c>
      <c r="P12" s="276" t="s">
        <v>1391</v>
      </c>
      <c r="Q12" s="276" t="s">
        <v>1392</v>
      </c>
      <c r="R12" s="277" t="str">
        <f t="shared" si="23"/>
        <v>n</v>
      </c>
      <c r="S12" s="279" t="s">
        <v>1393</v>
      </c>
      <c r="T12" s="278"/>
      <c r="U12" s="279" t="s">
        <v>1394</v>
      </c>
      <c r="V12" s="280" t="s">
        <v>1395</v>
      </c>
      <c r="W12" s="6"/>
      <c r="X12" s="85">
        <v>8</v>
      </c>
      <c r="Y12" s="110" t="s">
        <v>1388</v>
      </c>
      <c r="Z12" s="110" t="str">
        <f t="array" ref="Z12">INDEX(十五音韻母資料表, $X12, $Z$1)</f>
        <v>uai</v>
      </c>
      <c r="AA12" s="110" t="str">
        <f t="array" ref="AA12">INDEX(十五音韻母資料表, $X12, $AA$1)</f>
        <v>uaih</v>
      </c>
      <c r="AB12" s="110" t="s">
        <v>86</v>
      </c>
      <c r="AC12" s="49" t="str">
        <f t="shared" ref="AC12:AE12" si="31">SUBSTITUTE($Z12, $AB12,  INDEX($AN12:$AU12, 1, AC$4))</f>
        <v>uai</v>
      </c>
      <c r="AD12" s="49" t="str">
        <f t="shared" si="31"/>
        <v>uái</v>
      </c>
      <c r="AE12" s="49" t="str">
        <f t="shared" si="31"/>
        <v>uài</v>
      </c>
      <c r="AF12" s="111" t="str">
        <f t="shared" si="3"/>
        <v>uaih</v>
      </c>
      <c r="AG12" s="49" t="str">
        <f t="shared" ref="AG12:AI12" si="32">SUBSTITUTE($Z12, $AB12,  INDEX($AN12:$AU12, 1, AG$4))</f>
        <v>uâi</v>
      </c>
      <c r="AH12" s="112" t="str">
        <f t="shared" si="32"/>
        <v>u0i</v>
      </c>
      <c r="AI12" s="49" t="str">
        <f t="shared" si="32"/>
        <v>uāi</v>
      </c>
      <c r="AJ12" s="111" t="str">
        <f t="shared" si="5"/>
        <v>ua̍ih</v>
      </c>
      <c r="AL12" s="8">
        <f t="shared" si="6"/>
        <v>2</v>
      </c>
      <c r="AM12" s="8">
        <f t="shared" si="7"/>
        <v>1</v>
      </c>
      <c r="AN12" s="8" t="str">
        <f t="shared" ref="AN12:AU12" si="33">INDEX($O$5:$V$13, $AM12, AN$4)</f>
        <v>a</v>
      </c>
      <c r="AO12" s="8" t="str">
        <f t="shared" si="33"/>
        <v>á</v>
      </c>
      <c r="AP12" s="8" t="str">
        <f t="shared" si="33"/>
        <v>à</v>
      </c>
      <c r="AQ12" s="8" t="str">
        <f t="shared" si="33"/>
        <v>a</v>
      </c>
      <c r="AR12" s="8" t="str">
        <f t="shared" si="33"/>
        <v>â</v>
      </c>
      <c r="AS12" s="117">
        <f t="shared" si="33"/>
        <v>0</v>
      </c>
      <c r="AT12" s="8" t="str">
        <f t="shared" si="33"/>
        <v>ā</v>
      </c>
      <c r="AU12" s="8" t="str">
        <f t="shared" si="33"/>
        <v>a̍</v>
      </c>
    </row>
    <row r="13" spans="2:47" ht="35">
      <c r="B13" s="104">
        <v>9</v>
      </c>
      <c r="C13" s="105" t="s">
        <v>1396</v>
      </c>
      <c r="D13" s="106" t="s">
        <v>1396</v>
      </c>
      <c r="E13" s="106" t="s">
        <v>267</v>
      </c>
      <c r="F13" s="106" t="s">
        <v>1397</v>
      </c>
      <c r="G13" s="106" t="s">
        <v>1398</v>
      </c>
      <c r="H13" s="106" t="s">
        <v>1399</v>
      </c>
      <c r="I13" s="106" t="s">
        <v>267</v>
      </c>
      <c r="J13" s="106" t="s">
        <v>1400</v>
      </c>
      <c r="K13" s="106" t="s">
        <v>191</v>
      </c>
      <c r="L13" s="6"/>
      <c r="M13" s="275">
        <v>9</v>
      </c>
      <c r="N13" s="276" t="s">
        <v>1401</v>
      </c>
      <c r="O13" s="276" t="s">
        <v>1401</v>
      </c>
      <c r="P13" s="276" t="s">
        <v>1402</v>
      </c>
      <c r="Q13" s="276" t="s">
        <v>1392</v>
      </c>
      <c r="R13" s="277" t="str">
        <f t="shared" si="23"/>
        <v>ng</v>
      </c>
      <c r="S13" s="279" t="s">
        <v>1403</v>
      </c>
      <c r="T13" s="278"/>
      <c r="U13" s="279" t="s">
        <v>1404</v>
      </c>
      <c r="V13" s="280" t="s">
        <v>1405</v>
      </c>
      <c r="W13" s="6"/>
      <c r="X13" s="85">
        <v>9</v>
      </c>
      <c r="Y13" s="110" t="s">
        <v>1396</v>
      </c>
      <c r="Z13" s="110" t="str">
        <f t="array" ref="Z13">INDEX(十五音韻母資料表, $X13, $Z$1)</f>
        <v>ing</v>
      </c>
      <c r="AA13" s="110" t="str">
        <f t="array" ref="AA13">INDEX(十五音韻母資料表, $X13, $AA$1)</f>
        <v>ik</v>
      </c>
      <c r="AB13" s="110" t="s">
        <v>61</v>
      </c>
      <c r="AC13" s="49" t="str">
        <f t="shared" ref="AC13:AE13" si="34">SUBSTITUTE($Z13, $AB13,  INDEX($AN13:$AU13, 1, AC$4))</f>
        <v>ing</v>
      </c>
      <c r="AD13" s="49" t="str">
        <f t="shared" si="34"/>
        <v>íng</v>
      </c>
      <c r="AE13" s="49" t="str">
        <f t="shared" si="34"/>
        <v>ìng</v>
      </c>
      <c r="AF13" s="111" t="str">
        <f t="shared" si="3"/>
        <v>ik</v>
      </c>
      <c r="AG13" s="49" t="str">
        <f t="shared" ref="AG13:AI13" si="35">SUBSTITUTE($Z13, $AB13,  INDEX($AN13:$AU13, 1, AG$4))</f>
        <v>îng</v>
      </c>
      <c r="AH13" s="112" t="str">
        <f t="shared" si="35"/>
        <v>0ng</v>
      </c>
      <c r="AI13" s="49" t="str">
        <f t="shared" si="35"/>
        <v>īng</v>
      </c>
      <c r="AJ13" s="111" t="str">
        <f t="shared" si="5"/>
        <v>i̍k</v>
      </c>
      <c r="AL13" s="8">
        <f t="shared" si="6"/>
        <v>1</v>
      </c>
      <c r="AM13" s="8">
        <f t="shared" si="7"/>
        <v>3</v>
      </c>
      <c r="AN13" s="8" t="str">
        <f t="shared" ref="AN13:AU13" si="36">INDEX($O$5:$V$13, $AM13, AN$4)</f>
        <v>i</v>
      </c>
      <c r="AO13" s="8" t="str">
        <f t="shared" si="36"/>
        <v>í</v>
      </c>
      <c r="AP13" s="8" t="str">
        <f t="shared" si="36"/>
        <v>ì</v>
      </c>
      <c r="AQ13" s="8" t="str">
        <f t="shared" si="36"/>
        <v>i</v>
      </c>
      <c r="AR13" s="8" t="str">
        <f t="shared" si="36"/>
        <v>î</v>
      </c>
      <c r="AS13" s="117">
        <f t="shared" si="36"/>
        <v>0</v>
      </c>
      <c r="AT13" s="8" t="str">
        <f t="shared" si="36"/>
        <v>ī</v>
      </c>
      <c r="AU13" s="8" t="str">
        <f t="shared" si="36"/>
        <v>i̍</v>
      </c>
    </row>
    <row r="14" spans="2:47" ht="35">
      <c r="B14" s="104">
        <v>10</v>
      </c>
      <c r="C14" s="105" t="s">
        <v>137</v>
      </c>
      <c r="D14" s="106" t="s">
        <v>137</v>
      </c>
      <c r="E14" s="106" t="s">
        <v>1406</v>
      </c>
      <c r="F14" s="106" t="s">
        <v>1407</v>
      </c>
      <c r="G14" s="106" t="s">
        <v>1408</v>
      </c>
      <c r="H14" s="106" t="s">
        <v>1409</v>
      </c>
      <c r="I14" s="106" t="s">
        <v>1406</v>
      </c>
      <c r="J14" s="106" t="s">
        <v>1410</v>
      </c>
      <c r="K14" s="106" t="s">
        <v>1411</v>
      </c>
      <c r="L14" s="2"/>
      <c r="M14" s="6"/>
      <c r="N14" s="6"/>
      <c r="O14" s="6"/>
      <c r="P14" s="6"/>
      <c r="Q14" s="6"/>
      <c r="R14" s="6"/>
      <c r="S14" s="6"/>
      <c r="T14" s="6"/>
      <c r="U14" s="6"/>
      <c r="V14" s="6"/>
      <c r="W14" s="2"/>
      <c r="X14" s="85">
        <v>10</v>
      </c>
      <c r="Y14" s="110" t="s">
        <v>137</v>
      </c>
      <c r="Z14" s="110" t="str">
        <f t="array" ref="Z14">INDEX(十五音韻母資料表, $X14, $Z$1)</f>
        <v>uan</v>
      </c>
      <c r="AA14" s="110" t="str">
        <f t="array" ref="AA14">INDEX(十五音韻母資料表, $X14, $AA$1)</f>
        <v>uat</v>
      </c>
      <c r="AB14" s="110" t="s">
        <v>86</v>
      </c>
      <c r="AC14" s="49" t="str">
        <f t="shared" ref="AC14:AE14" si="37">SUBSTITUTE($Z14, $AB14,  INDEX($AN14:$AU14, 1, AC$4))</f>
        <v>uan</v>
      </c>
      <c r="AD14" s="49" t="str">
        <f t="shared" si="37"/>
        <v>uán</v>
      </c>
      <c r="AE14" s="49" t="str">
        <f t="shared" si="37"/>
        <v>uàn</v>
      </c>
      <c r="AF14" s="111" t="str">
        <f t="shared" si="3"/>
        <v>uat</v>
      </c>
      <c r="AG14" s="49" t="str">
        <f t="shared" ref="AG14:AI14" si="38">SUBSTITUTE($Z14, $AB14,  INDEX($AN14:$AU14, 1, AG$4))</f>
        <v>uân</v>
      </c>
      <c r="AH14" s="112" t="str">
        <f t="shared" si="38"/>
        <v>u0n</v>
      </c>
      <c r="AI14" s="49" t="str">
        <f t="shared" si="38"/>
        <v>uān</v>
      </c>
      <c r="AJ14" s="111" t="str">
        <f t="shared" si="5"/>
        <v>ua̍t</v>
      </c>
      <c r="AL14" s="8">
        <f t="shared" si="6"/>
        <v>2</v>
      </c>
      <c r="AM14" s="8">
        <f t="shared" si="7"/>
        <v>1</v>
      </c>
      <c r="AN14" s="8" t="str">
        <f t="shared" ref="AN14:AU14" si="39">INDEX($O$5:$V$13, $AM14, AN$4)</f>
        <v>a</v>
      </c>
      <c r="AO14" s="8" t="str">
        <f t="shared" si="39"/>
        <v>á</v>
      </c>
      <c r="AP14" s="8" t="str">
        <f t="shared" si="39"/>
        <v>à</v>
      </c>
      <c r="AQ14" s="8" t="str">
        <f t="shared" si="39"/>
        <v>a</v>
      </c>
      <c r="AR14" s="8" t="str">
        <f t="shared" si="39"/>
        <v>â</v>
      </c>
      <c r="AS14" s="117">
        <f t="shared" si="39"/>
        <v>0</v>
      </c>
      <c r="AT14" s="8" t="str">
        <f t="shared" si="39"/>
        <v>ā</v>
      </c>
      <c r="AU14" s="8" t="str">
        <f t="shared" si="39"/>
        <v>a̍</v>
      </c>
    </row>
    <row r="15" spans="2:47" ht="35">
      <c r="B15" s="104">
        <v>11</v>
      </c>
      <c r="C15" s="105" t="s">
        <v>1412</v>
      </c>
      <c r="D15" s="106" t="s">
        <v>1412</v>
      </c>
      <c r="E15" s="106" t="s">
        <v>327</v>
      </c>
      <c r="F15" s="106" t="s">
        <v>1413</v>
      </c>
      <c r="G15" s="113" t="s">
        <v>1330</v>
      </c>
      <c r="H15" s="106" t="s">
        <v>1414</v>
      </c>
      <c r="I15" s="106" t="s">
        <v>327</v>
      </c>
      <c r="J15" s="106" t="s">
        <v>1415</v>
      </c>
      <c r="K15" s="113" t="s">
        <v>1330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85">
        <v>11</v>
      </c>
      <c r="Y15" s="110" t="s">
        <v>1412</v>
      </c>
      <c r="Z15" s="110" t="str">
        <f t="array" ref="Z15">INDEX(十五音韻母資料表, $X15, $Z$1)</f>
        <v>oo</v>
      </c>
      <c r="AA15" s="110">
        <f t="array" ref="AA15">INDEX(十五音韻母資料表, $X15, $AA$1)</f>
        <v>0</v>
      </c>
      <c r="AB15" s="110" t="s">
        <v>58</v>
      </c>
      <c r="AC15" s="49" t="str">
        <f t="shared" ref="AC15:AE15" si="40">SUBSTITUTE($Z15, $AB15,  INDEX($AN15:$AU15, 1, AC$4))</f>
        <v>oo</v>
      </c>
      <c r="AD15" s="49" t="str">
        <f t="shared" si="40"/>
        <v>óo</v>
      </c>
      <c r="AE15" s="49" t="str">
        <f t="shared" si="40"/>
        <v>òo</v>
      </c>
      <c r="AF15" s="111">
        <f t="shared" si="3"/>
        <v>0</v>
      </c>
      <c r="AG15" s="49" t="str">
        <f t="shared" ref="AG15:AI15" si="41">SUBSTITUTE($Z15, $AB15,  INDEX($AN15:$AU15, 1, AG$4))</f>
        <v>ôo</v>
      </c>
      <c r="AH15" s="112" t="str">
        <f t="shared" si="41"/>
        <v>0</v>
      </c>
      <c r="AI15" s="49" t="str">
        <f t="shared" si="41"/>
        <v>ōo</v>
      </c>
      <c r="AJ15" s="111" t="str">
        <f t="shared" si="5"/>
        <v>0</v>
      </c>
      <c r="AL15" s="8">
        <f t="shared" si="6"/>
        <v>1</v>
      </c>
      <c r="AM15" s="8">
        <f t="shared" si="7"/>
        <v>5</v>
      </c>
      <c r="AN15" s="8" t="str">
        <f t="shared" ref="AN15:AU15" si="42">INDEX($O$5:$V$13, $AM15, AN$4)</f>
        <v>oo</v>
      </c>
      <c r="AO15" s="8" t="str">
        <f t="shared" si="42"/>
        <v>óo</v>
      </c>
      <c r="AP15" s="8" t="str">
        <f t="shared" si="42"/>
        <v>òo</v>
      </c>
      <c r="AQ15" s="8" t="str">
        <f t="shared" si="42"/>
        <v>oo</v>
      </c>
      <c r="AR15" s="8" t="str">
        <f t="shared" si="42"/>
        <v>ôo</v>
      </c>
      <c r="AS15" s="117">
        <f t="shared" si="42"/>
        <v>0</v>
      </c>
      <c r="AT15" s="8" t="str">
        <f t="shared" si="42"/>
        <v>ōo</v>
      </c>
      <c r="AU15" s="8" t="str">
        <f t="shared" si="42"/>
        <v>o̍o</v>
      </c>
    </row>
    <row r="16" spans="2:47" ht="35">
      <c r="B16" s="104">
        <v>12</v>
      </c>
      <c r="C16" s="105" t="s">
        <v>1416</v>
      </c>
      <c r="D16" s="106" t="s">
        <v>1416</v>
      </c>
      <c r="E16" s="106" t="s">
        <v>1417</v>
      </c>
      <c r="F16" s="106" t="s">
        <v>1418</v>
      </c>
      <c r="G16" s="106" t="s">
        <v>1419</v>
      </c>
      <c r="H16" s="106" t="s">
        <v>1420</v>
      </c>
      <c r="I16" s="106" t="s">
        <v>1417</v>
      </c>
      <c r="J16" s="106" t="s">
        <v>1421</v>
      </c>
      <c r="K16" s="106" t="s">
        <v>1422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85">
        <v>12</v>
      </c>
      <c r="Y16" s="110" t="s">
        <v>1416</v>
      </c>
      <c r="Z16" s="110" t="str">
        <f t="array" ref="Z16">INDEX(十五音韻母資料表, $X16, $Z$1)</f>
        <v>iau</v>
      </c>
      <c r="AA16" s="110" t="str">
        <f t="array" ref="AA16">INDEX(十五音韻母資料表, $X16, $AA$1)</f>
        <v>iauh</v>
      </c>
      <c r="AB16" s="110" t="s">
        <v>86</v>
      </c>
      <c r="AC16" s="49" t="str">
        <f t="shared" ref="AC16:AE16" si="43">SUBSTITUTE($Z16, $AB16,  INDEX($AN16:$AU16, 1, AC$4))</f>
        <v>iau</v>
      </c>
      <c r="AD16" s="49" t="str">
        <f t="shared" si="43"/>
        <v>iáu</v>
      </c>
      <c r="AE16" s="49" t="str">
        <f t="shared" si="43"/>
        <v>iàu</v>
      </c>
      <c r="AF16" s="111" t="str">
        <f t="shared" si="3"/>
        <v>iauh</v>
      </c>
      <c r="AG16" s="49" t="str">
        <f t="shared" ref="AG16:AI16" si="44">SUBSTITUTE($Z16, $AB16,  INDEX($AN16:$AU16, 1, AG$4))</f>
        <v>iâu</v>
      </c>
      <c r="AH16" s="112" t="str">
        <f t="shared" si="44"/>
        <v>i0u</v>
      </c>
      <c r="AI16" s="49" t="str">
        <f t="shared" si="44"/>
        <v>iāu</v>
      </c>
      <c r="AJ16" s="111" t="str">
        <f t="shared" si="5"/>
        <v>ia̍uh</v>
      </c>
      <c r="AL16" s="8">
        <f t="shared" si="6"/>
        <v>2</v>
      </c>
      <c r="AM16" s="8">
        <f t="shared" si="7"/>
        <v>1</v>
      </c>
      <c r="AN16" s="8" t="str">
        <f t="shared" ref="AN16:AU16" si="45">INDEX($O$5:$V$13, $AM16, AN$4)</f>
        <v>a</v>
      </c>
      <c r="AO16" s="8" t="str">
        <f t="shared" si="45"/>
        <v>á</v>
      </c>
      <c r="AP16" s="8" t="str">
        <f t="shared" si="45"/>
        <v>à</v>
      </c>
      <c r="AQ16" s="8" t="str">
        <f t="shared" si="45"/>
        <v>a</v>
      </c>
      <c r="AR16" s="8" t="str">
        <f t="shared" si="45"/>
        <v>â</v>
      </c>
      <c r="AS16" s="117">
        <f t="shared" si="45"/>
        <v>0</v>
      </c>
      <c r="AT16" s="8" t="str">
        <f t="shared" si="45"/>
        <v>ā</v>
      </c>
      <c r="AU16" s="8" t="str">
        <f t="shared" si="45"/>
        <v>a̍</v>
      </c>
    </row>
    <row r="17" spans="2:47" ht="35">
      <c r="B17" s="104">
        <v>13</v>
      </c>
      <c r="C17" s="105" t="s">
        <v>1423</v>
      </c>
      <c r="D17" s="106" t="s">
        <v>1423</v>
      </c>
      <c r="E17" s="106" t="s">
        <v>1424</v>
      </c>
      <c r="F17" s="106" t="s">
        <v>1425</v>
      </c>
      <c r="G17" s="106" t="s">
        <v>1426</v>
      </c>
      <c r="H17" s="106" t="s">
        <v>1427</v>
      </c>
      <c r="I17" s="106" t="s">
        <v>1424</v>
      </c>
      <c r="J17" s="106" t="s">
        <v>1428</v>
      </c>
      <c r="K17" s="113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85">
        <v>13</v>
      </c>
      <c r="Y17" s="110" t="s">
        <v>1423</v>
      </c>
      <c r="Z17" s="110" t="str">
        <f t="array" ref="Z17">INDEX(十五音韻母資料表, $X17, $Z$1)</f>
        <v>ei</v>
      </c>
      <c r="AA17" s="110">
        <f t="array" ref="AA17">INDEX(十五音韻母資料表, $X17, $AA$1)</f>
        <v>0</v>
      </c>
      <c r="AB17" s="110" t="s">
        <v>388</v>
      </c>
      <c r="AC17" s="49" t="str">
        <f t="shared" ref="AC17:AE17" si="46">SUBSTITUTE($Z17, $AB17,  INDEX($AN17:$AU17, 1, AC$4))</f>
        <v>ei</v>
      </c>
      <c r="AD17" s="49" t="str">
        <f t="shared" si="46"/>
        <v>éi</v>
      </c>
      <c r="AE17" s="49" t="str">
        <f t="shared" si="46"/>
        <v>èi</v>
      </c>
      <c r="AF17" s="111">
        <f t="shared" si="3"/>
        <v>0</v>
      </c>
      <c r="AG17" s="49" t="str">
        <f t="shared" ref="AG17:AI17" si="47">SUBSTITUTE($Z17, $AB17,  INDEX($AN17:$AU17, 1, AG$4))</f>
        <v>êi</v>
      </c>
      <c r="AH17" s="112" t="str">
        <f t="shared" si="47"/>
        <v>0i</v>
      </c>
      <c r="AI17" s="49" t="str">
        <f t="shared" si="47"/>
        <v>ēi</v>
      </c>
      <c r="AJ17" s="111" t="str">
        <f t="shared" si="5"/>
        <v>0</v>
      </c>
      <c r="AL17" s="8">
        <f t="shared" si="6"/>
        <v>1</v>
      </c>
      <c r="AM17" s="8">
        <f t="shared" si="7"/>
        <v>2</v>
      </c>
      <c r="AN17" s="8" t="str">
        <f t="shared" ref="AN17:AU17" si="48">INDEX($O$5:$V$13, $AM17, AN$4)</f>
        <v>e</v>
      </c>
      <c r="AO17" s="8" t="str">
        <f t="shared" si="48"/>
        <v>é</v>
      </c>
      <c r="AP17" s="8" t="str">
        <f t="shared" si="48"/>
        <v>è</v>
      </c>
      <c r="AQ17" s="8" t="str">
        <f t="shared" si="48"/>
        <v>e</v>
      </c>
      <c r="AR17" s="8" t="str">
        <f t="shared" si="48"/>
        <v>ê</v>
      </c>
      <c r="AS17" s="117">
        <f t="shared" si="48"/>
        <v>0</v>
      </c>
      <c r="AT17" s="8" t="str">
        <f t="shared" si="48"/>
        <v>ē</v>
      </c>
      <c r="AU17" s="8" t="str">
        <f t="shared" si="48"/>
        <v>e̍</v>
      </c>
    </row>
    <row r="18" spans="2:47" ht="35">
      <c r="B18" s="104">
        <v>14</v>
      </c>
      <c r="C18" s="105" t="s">
        <v>1429</v>
      </c>
      <c r="D18" s="106" t="s">
        <v>1429</v>
      </c>
      <c r="E18" s="106" t="s">
        <v>1430</v>
      </c>
      <c r="F18" s="106" t="s">
        <v>1431</v>
      </c>
      <c r="G18" s="106" t="s">
        <v>1432</v>
      </c>
      <c r="H18" s="106" t="s">
        <v>1433</v>
      </c>
      <c r="I18" s="106" t="s">
        <v>1430</v>
      </c>
      <c r="J18" s="106" t="s">
        <v>1434</v>
      </c>
      <c r="K18" s="106" t="s">
        <v>1435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85">
        <v>14</v>
      </c>
      <c r="Y18" s="110" t="s">
        <v>1429</v>
      </c>
      <c r="Z18" s="110" t="str">
        <f t="array" ref="Z18">INDEX(十五音韻母資料表, $X18, $Z$1)</f>
        <v>iong</v>
      </c>
      <c r="AA18" s="110" t="str">
        <f t="array" ref="AA18">INDEX(十五音韻母資料表, $X18, $AA$1)</f>
        <v>iok</v>
      </c>
      <c r="AB18" s="110" t="s">
        <v>104</v>
      </c>
      <c r="AC18" s="49" t="str">
        <f t="shared" ref="AC18:AE18" si="49">SUBSTITUTE($Z18, $AB18,  INDEX($AN18:$AU18, 1, AC$4))</f>
        <v>iong</v>
      </c>
      <c r="AD18" s="49" t="str">
        <f t="shared" si="49"/>
        <v>ióng</v>
      </c>
      <c r="AE18" s="49" t="str">
        <f t="shared" si="49"/>
        <v>iòng</v>
      </c>
      <c r="AF18" s="111" t="str">
        <f t="shared" si="3"/>
        <v>iok</v>
      </c>
      <c r="AG18" s="49" t="str">
        <f t="shared" ref="AG18:AI18" si="50">SUBSTITUTE($Z18, $AB18,  INDEX($AN18:$AU18, 1, AG$4))</f>
        <v>iông</v>
      </c>
      <c r="AH18" s="112" t="str">
        <f t="shared" si="50"/>
        <v>i0ng</v>
      </c>
      <c r="AI18" s="49" t="str">
        <f t="shared" si="50"/>
        <v>iōng</v>
      </c>
      <c r="AJ18" s="111" t="str">
        <f t="shared" si="5"/>
        <v>io̍k</v>
      </c>
      <c r="AL18" s="8">
        <f t="shared" si="6"/>
        <v>2</v>
      </c>
      <c r="AM18" s="8">
        <f t="shared" si="7"/>
        <v>4</v>
      </c>
      <c r="AN18" s="8" t="str">
        <f t="shared" ref="AN18:AU18" si="51">INDEX($O$5:$V$13, $AM18, AN$4)</f>
        <v>o</v>
      </c>
      <c r="AO18" s="8" t="str">
        <f t="shared" si="51"/>
        <v>ó</v>
      </c>
      <c r="AP18" s="8" t="str">
        <f t="shared" si="51"/>
        <v>ò</v>
      </c>
      <c r="AQ18" s="8" t="str">
        <f t="shared" si="51"/>
        <v>o</v>
      </c>
      <c r="AR18" s="8" t="str">
        <f t="shared" si="51"/>
        <v>ô</v>
      </c>
      <c r="AS18" s="117">
        <f t="shared" si="51"/>
        <v>0</v>
      </c>
      <c r="AT18" s="8" t="str">
        <f t="shared" si="51"/>
        <v>ō</v>
      </c>
      <c r="AU18" s="8" t="str">
        <f t="shared" si="51"/>
        <v>o̍</v>
      </c>
    </row>
    <row r="19" spans="2:47" ht="35">
      <c r="B19" s="104">
        <v>15</v>
      </c>
      <c r="C19" s="105" t="s">
        <v>337</v>
      </c>
      <c r="D19" s="106" t="s">
        <v>337</v>
      </c>
      <c r="E19" s="106" t="s">
        <v>1436</v>
      </c>
      <c r="F19" s="106" t="s">
        <v>1437</v>
      </c>
      <c r="G19" s="106" t="s">
        <v>1438</v>
      </c>
      <c r="H19" s="106" t="s">
        <v>1439</v>
      </c>
      <c r="I19" s="106" t="s">
        <v>1436</v>
      </c>
      <c r="J19" s="106" t="s">
        <v>1440</v>
      </c>
      <c r="K19" s="113" t="s">
        <v>1330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85">
        <v>15</v>
      </c>
      <c r="Y19" s="110" t="s">
        <v>337</v>
      </c>
      <c r="Z19" s="110" t="str">
        <f t="array" ref="Z19">INDEX(十五音韻母資料表, $X19, $Z$1)</f>
        <v>o</v>
      </c>
      <c r="AA19" s="110" t="str">
        <f t="array" ref="AA19">INDEX(十五音韻母資料表, $X19, $AA$1)</f>
        <v>oh</v>
      </c>
      <c r="AB19" s="110" t="s">
        <v>104</v>
      </c>
      <c r="AC19" s="49" t="str">
        <f t="shared" ref="AC19:AE19" si="52">SUBSTITUTE($Z19, $AB19,  INDEX($AN19:$AU19, 1, AC$4))</f>
        <v>o</v>
      </c>
      <c r="AD19" s="49" t="str">
        <f t="shared" si="52"/>
        <v>ó</v>
      </c>
      <c r="AE19" s="49" t="str">
        <f t="shared" si="52"/>
        <v>ò</v>
      </c>
      <c r="AF19" s="111" t="str">
        <f t="shared" si="3"/>
        <v>oh</v>
      </c>
      <c r="AG19" s="49" t="str">
        <f t="shared" ref="AG19:AI19" si="53">SUBSTITUTE($Z19, $AB19,  INDEX($AN19:$AU19, 1, AG$4))</f>
        <v>ô</v>
      </c>
      <c r="AH19" s="112" t="str">
        <f t="shared" si="53"/>
        <v>0</v>
      </c>
      <c r="AI19" s="49" t="str">
        <f t="shared" si="53"/>
        <v>ō</v>
      </c>
      <c r="AJ19" s="111" t="str">
        <f t="shared" si="5"/>
        <v>o̍h</v>
      </c>
      <c r="AL19" s="8">
        <f t="shared" si="6"/>
        <v>1</v>
      </c>
      <c r="AM19" s="8">
        <f t="shared" si="7"/>
        <v>4</v>
      </c>
      <c r="AN19" s="8" t="str">
        <f t="shared" ref="AN19:AU19" si="54">INDEX($O$5:$V$13, $AM19, AN$4)</f>
        <v>o</v>
      </c>
      <c r="AO19" s="8" t="str">
        <f t="shared" si="54"/>
        <v>ó</v>
      </c>
      <c r="AP19" s="8" t="str">
        <f t="shared" si="54"/>
        <v>ò</v>
      </c>
      <c r="AQ19" s="8" t="str">
        <f t="shared" si="54"/>
        <v>o</v>
      </c>
      <c r="AR19" s="8" t="str">
        <f t="shared" si="54"/>
        <v>ô</v>
      </c>
      <c r="AS19" s="117">
        <f t="shared" si="54"/>
        <v>0</v>
      </c>
      <c r="AT19" s="8" t="str">
        <f t="shared" si="54"/>
        <v>ō</v>
      </c>
      <c r="AU19" s="8" t="str">
        <f t="shared" si="54"/>
        <v>o̍</v>
      </c>
    </row>
    <row r="20" spans="2:47" ht="35">
      <c r="B20" s="104">
        <v>16</v>
      </c>
      <c r="C20" s="105" t="s">
        <v>1441</v>
      </c>
      <c r="D20" s="106" t="s">
        <v>1441</v>
      </c>
      <c r="E20" s="106" t="s">
        <v>1424</v>
      </c>
      <c r="F20" s="106" t="s">
        <v>1442</v>
      </c>
      <c r="G20" s="113" t="s">
        <v>1330</v>
      </c>
      <c r="H20" s="113"/>
      <c r="I20" s="106" t="s">
        <v>1424</v>
      </c>
      <c r="J20" s="113"/>
      <c r="K20" s="113" t="s">
        <v>1330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85">
        <v>16</v>
      </c>
      <c r="Y20" s="110" t="s">
        <v>1441</v>
      </c>
      <c r="Z20" s="110" t="str">
        <f t="array" ref="Z20">INDEX(十五音韻母資料表, $X20, $Z$1)</f>
        <v>ai</v>
      </c>
      <c r="AA20" s="110">
        <f t="array" ref="AA20">INDEX(十五音韻母資料表, $X20, $AA$1)</f>
        <v>0</v>
      </c>
      <c r="AB20" s="110" t="s">
        <v>86</v>
      </c>
      <c r="AC20" s="49" t="str">
        <f t="shared" ref="AC20:AE20" si="55">SUBSTITUTE($Z20, $AB20,  INDEX($AN20:$AU20, 1, AC$4))</f>
        <v>ai</v>
      </c>
      <c r="AD20" s="49" t="str">
        <f t="shared" si="55"/>
        <v>ái</v>
      </c>
      <c r="AE20" s="49" t="str">
        <f t="shared" si="55"/>
        <v>ài</v>
      </c>
      <c r="AF20" s="111">
        <f t="shared" si="3"/>
        <v>0</v>
      </c>
      <c r="AG20" s="49" t="str">
        <f t="shared" ref="AG20:AI20" si="56">SUBSTITUTE($Z20, $AB20,  INDEX($AN20:$AU20, 1, AG$4))</f>
        <v>âi</v>
      </c>
      <c r="AH20" s="112" t="str">
        <f t="shared" si="56"/>
        <v>0i</v>
      </c>
      <c r="AI20" s="49" t="str">
        <f t="shared" si="56"/>
        <v>āi</v>
      </c>
      <c r="AJ20" s="111" t="str">
        <f t="shared" si="5"/>
        <v>0</v>
      </c>
      <c r="AL20" s="8">
        <f t="shared" si="6"/>
        <v>1</v>
      </c>
      <c r="AM20" s="8">
        <f t="shared" si="7"/>
        <v>1</v>
      </c>
      <c r="AN20" s="8" t="str">
        <f t="shared" ref="AN20:AU20" si="57">INDEX($O$5:$V$13, $AM20, AN$4)</f>
        <v>a</v>
      </c>
      <c r="AO20" s="8" t="str">
        <f t="shared" si="57"/>
        <v>á</v>
      </c>
      <c r="AP20" s="8" t="str">
        <f t="shared" si="57"/>
        <v>à</v>
      </c>
      <c r="AQ20" s="8" t="str">
        <f t="shared" si="57"/>
        <v>a</v>
      </c>
      <c r="AR20" s="8" t="str">
        <f t="shared" si="57"/>
        <v>â</v>
      </c>
      <c r="AS20" s="117">
        <f t="shared" si="57"/>
        <v>0</v>
      </c>
      <c r="AT20" s="8" t="str">
        <f t="shared" si="57"/>
        <v>ā</v>
      </c>
      <c r="AU20" s="8" t="str">
        <f t="shared" si="57"/>
        <v>a̍</v>
      </c>
    </row>
    <row r="21" spans="2:47" ht="35">
      <c r="B21" s="104">
        <v>17</v>
      </c>
      <c r="C21" s="105" t="s">
        <v>1443</v>
      </c>
      <c r="D21" s="106" t="s">
        <v>1443</v>
      </c>
      <c r="E21" s="106" t="s">
        <v>1444</v>
      </c>
      <c r="F21" s="106" t="s">
        <v>1445</v>
      </c>
      <c r="G21" s="106" t="s">
        <v>1446</v>
      </c>
      <c r="H21" s="113"/>
      <c r="I21" s="106" t="s">
        <v>1444</v>
      </c>
      <c r="J21" s="106" t="s">
        <v>1447</v>
      </c>
      <c r="K21" s="106" t="s">
        <v>1448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85">
        <v>17</v>
      </c>
      <c r="Y21" s="110" t="s">
        <v>1443</v>
      </c>
      <c r="Z21" s="110" t="str">
        <f t="array" ref="Z21">INDEX(十五音韻母資料表, $X21, $Z$1)</f>
        <v>in</v>
      </c>
      <c r="AA21" s="110" t="str">
        <f t="array" ref="AA21">INDEX(十五音韻母資料表, $X21, $AA$1)</f>
        <v>it</v>
      </c>
      <c r="AB21" s="110" t="s">
        <v>61</v>
      </c>
      <c r="AC21" s="49" t="str">
        <f t="shared" ref="AC21:AE21" si="58">SUBSTITUTE($Z21, $AB21,  INDEX($AN21:$AU21, 1, AC$4))</f>
        <v>in</v>
      </c>
      <c r="AD21" s="49" t="str">
        <f t="shared" si="58"/>
        <v>ín</v>
      </c>
      <c r="AE21" s="49" t="str">
        <f t="shared" si="58"/>
        <v>ìn</v>
      </c>
      <c r="AF21" s="111" t="str">
        <f t="shared" si="3"/>
        <v>it</v>
      </c>
      <c r="AG21" s="49" t="str">
        <f t="shared" ref="AG21:AI21" si="59">SUBSTITUTE($Z21, $AB21,  INDEX($AN21:$AU21, 1, AG$4))</f>
        <v>în</v>
      </c>
      <c r="AH21" s="112" t="str">
        <f t="shared" si="59"/>
        <v>0n</v>
      </c>
      <c r="AI21" s="49" t="str">
        <f t="shared" si="59"/>
        <v>īn</v>
      </c>
      <c r="AJ21" s="111" t="str">
        <f t="shared" si="5"/>
        <v>i̍t</v>
      </c>
      <c r="AL21" s="8">
        <f t="shared" si="6"/>
        <v>1</v>
      </c>
      <c r="AM21" s="8">
        <f t="shared" si="7"/>
        <v>3</v>
      </c>
      <c r="AN21" s="8" t="str">
        <f t="shared" ref="AN21:AU21" si="60">INDEX($O$5:$V$13, $AM21, AN$4)</f>
        <v>i</v>
      </c>
      <c r="AO21" s="8" t="str">
        <f t="shared" si="60"/>
        <v>í</v>
      </c>
      <c r="AP21" s="8" t="str">
        <f t="shared" si="60"/>
        <v>ì</v>
      </c>
      <c r="AQ21" s="8" t="str">
        <f t="shared" si="60"/>
        <v>i</v>
      </c>
      <c r="AR21" s="8" t="str">
        <f t="shared" si="60"/>
        <v>î</v>
      </c>
      <c r="AS21" s="117">
        <f t="shared" si="60"/>
        <v>0</v>
      </c>
      <c r="AT21" s="8" t="str">
        <f t="shared" si="60"/>
        <v>ī</v>
      </c>
      <c r="AU21" s="8" t="str">
        <f t="shared" si="60"/>
        <v>i̍</v>
      </c>
    </row>
    <row r="22" spans="2:47" ht="35">
      <c r="B22" s="104">
        <v>18</v>
      </c>
      <c r="C22" s="105" t="s">
        <v>1449</v>
      </c>
      <c r="D22" s="106" t="s">
        <v>1449</v>
      </c>
      <c r="E22" s="106" t="s">
        <v>1450</v>
      </c>
      <c r="F22" s="113"/>
      <c r="G22" s="106" t="s">
        <v>1451</v>
      </c>
      <c r="H22" s="106" t="s">
        <v>1452</v>
      </c>
      <c r="I22" s="106" t="s">
        <v>1450</v>
      </c>
      <c r="J22" s="106" t="s">
        <v>1453</v>
      </c>
      <c r="K22" s="106" t="s">
        <v>1454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85">
        <v>18</v>
      </c>
      <c r="Y22" s="110" t="s">
        <v>1449</v>
      </c>
      <c r="Z22" s="110" t="str">
        <f t="array" ref="Z22">INDEX(十五音韻母資料表, $X22, $Z$1)</f>
        <v>iang</v>
      </c>
      <c r="AA22" s="110" t="str">
        <f t="array" ref="AA22">INDEX(十五音韻母資料表, $X22, $AA$1)</f>
        <v>iak</v>
      </c>
      <c r="AB22" s="110" t="s">
        <v>86</v>
      </c>
      <c r="AC22" s="49" t="str">
        <f t="shared" ref="AC22:AE22" si="61">SUBSTITUTE($Z22, $AB22,  INDEX($AN22:$AU22, 1, AC$4))</f>
        <v>iang</v>
      </c>
      <c r="AD22" s="49" t="str">
        <f t="shared" si="61"/>
        <v>iáng</v>
      </c>
      <c r="AE22" s="49" t="str">
        <f t="shared" si="61"/>
        <v>iàng</v>
      </c>
      <c r="AF22" s="111" t="str">
        <f t="shared" si="3"/>
        <v>iak</v>
      </c>
      <c r="AG22" s="49" t="str">
        <f t="shared" ref="AG22:AI22" si="62">SUBSTITUTE($Z22, $AB22,  INDEX($AN22:$AU22, 1, AG$4))</f>
        <v>iâng</v>
      </c>
      <c r="AH22" s="112" t="str">
        <f t="shared" si="62"/>
        <v>i0ng</v>
      </c>
      <c r="AI22" s="49" t="str">
        <f t="shared" si="62"/>
        <v>iāng</v>
      </c>
      <c r="AJ22" s="111" t="str">
        <f t="shared" si="5"/>
        <v>ia̍k</v>
      </c>
      <c r="AL22" s="8">
        <f t="shared" si="6"/>
        <v>2</v>
      </c>
      <c r="AM22" s="8">
        <f t="shared" si="7"/>
        <v>1</v>
      </c>
      <c r="AN22" s="8" t="str">
        <f t="shared" ref="AN22:AU22" si="63">INDEX($O$5:$V$13, $AM22, AN$4)</f>
        <v>a</v>
      </c>
      <c r="AO22" s="8" t="str">
        <f t="shared" si="63"/>
        <v>á</v>
      </c>
      <c r="AP22" s="8" t="str">
        <f t="shared" si="63"/>
        <v>à</v>
      </c>
      <c r="AQ22" s="8" t="str">
        <f t="shared" si="63"/>
        <v>a</v>
      </c>
      <c r="AR22" s="8" t="str">
        <f t="shared" si="63"/>
        <v>â</v>
      </c>
      <c r="AS22" s="117">
        <f t="shared" si="63"/>
        <v>0</v>
      </c>
      <c r="AT22" s="8" t="str">
        <f t="shared" si="63"/>
        <v>ā</v>
      </c>
      <c r="AU22" s="8" t="str">
        <f t="shared" si="63"/>
        <v>a̍</v>
      </c>
    </row>
    <row r="23" spans="2:47" ht="35">
      <c r="B23" s="104">
        <v>19</v>
      </c>
      <c r="C23" s="105" t="s">
        <v>1455</v>
      </c>
      <c r="D23" s="106" t="s">
        <v>1455</v>
      </c>
      <c r="E23" s="106" t="s">
        <v>1456</v>
      </c>
      <c r="F23" s="106" t="s">
        <v>1457</v>
      </c>
      <c r="G23" s="106" t="s">
        <v>1458</v>
      </c>
      <c r="H23" s="106" t="s">
        <v>149</v>
      </c>
      <c r="I23" s="106" t="s">
        <v>1456</v>
      </c>
      <c r="J23" s="106" t="s">
        <v>1459</v>
      </c>
      <c r="K23" s="113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85">
        <v>19</v>
      </c>
      <c r="Y23" s="110" t="s">
        <v>1455</v>
      </c>
      <c r="Z23" s="110" t="str">
        <f t="array" ref="Z23">INDEX(十五音韻母資料表, $X23, $Z$1)</f>
        <v>am</v>
      </c>
      <c r="AA23" s="110" t="str">
        <f t="array" ref="AA23">INDEX(十五音韻母資料表, $X23, $AA$1)</f>
        <v>ap</v>
      </c>
      <c r="AB23" s="110" t="s">
        <v>86</v>
      </c>
      <c r="AC23" s="49" t="str">
        <f t="shared" ref="AC23:AE23" si="64">SUBSTITUTE($Z23, $AB23,  INDEX($AN23:$AU23, 1, AC$4))</f>
        <v>am</v>
      </c>
      <c r="AD23" s="49" t="str">
        <f t="shared" si="64"/>
        <v>ám</v>
      </c>
      <c r="AE23" s="49" t="str">
        <f t="shared" si="64"/>
        <v>àm</v>
      </c>
      <c r="AF23" s="111" t="str">
        <f t="shared" si="3"/>
        <v>ap</v>
      </c>
      <c r="AG23" s="49" t="str">
        <f t="shared" ref="AG23:AI23" si="65">SUBSTITUTE($Z23, $AB23,  INDEX($AN23:$AU23, 1, AG$4))</f>
        <v>âm</v>
      </c>
      <c r="AH23" s="112" t="str">
        <f t="shared" si="65"/>
        <v>0m</v>
      </c>
      <c r="AI23" s="49" t="str">
        <f t="shared" si="65"/>
        <v>ām</v>
      </c>
      <c r="AJ23" s="111" t="str">
        <f t="shared" si="5"/>
        <v>a̍p</v>
      </c>
      <c r="AL23" s="8">
        <f t="shared" si="6"/>
        <v>1</v>
      </c>
      <c r="AM23" s="8">
        <f t="shared" si="7"/>
        <v>1</v>
      </c>
      <c r="AN23" s="8" t="str">
        <f t="shared" ref="AN23:AU23" si="66">INDEX($O$5:$V$13, $AM23, AN$4)</f>
        <v>a</v>
      </c>
      <c r="AO23" s="8" t="str">
        <f t="shared" si="66"/>
        <v>á</v>
      </c>
      <c r="AP23" s="8" t="str">
        <f t="shared" si="66"/>
        <v>à</v>
      </c>
      <c r="AQ23" s="8" t="str">
        <f t="shared" si="66"/>
        <v>a</v>
      </c>
      <c r="AR23" s="8" t="str">
        <f t="shared" si="66"/>
        <v>â</v>
      </c>
      <c r="AS23" s="117">
        <f t="shared" si="66"/>
        <v>0</v>
      </c>
      <c r="AT23" s="8" t="str">
        <f t="shared" si="66"/>
        <v>ā</v>
      </c>
      <c r="AU23" s="8" t="str">
        <f t="shared" si="66"/>
        <v>a̍</v>
      </c>
    </row>
    <row r="24" spans="2:47" ht="35">
      <c r="B24" s="104">
        <v>20</v>
      </c>
      <c r="C24" s="105" t="s">
        <v>1460</v>
      </c>
      <c r="D24" s="106" t="s">
        <v>1460</v>
      </c>
      <c r="E24" s="113"/>
      <c r="F24" s="106" t="s">
        <v>1461</v>
      </c>
      <c r="G24" s="106" t="s">
        <v>1462</v>
      </c>
      <c r="H24" s="113"/>
      <c r="I24" s="113"/>
      <c r="J24" s="113"/>
      <c r="K24" s="113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85">
        <v>20</v>
      </c>
      <c r="Y24" s="110" t="s">
        <v>1460</v>
      </c>
      <c r="Z24" s="110" t="str">
        <f t="array" ref="Z24">INDEX(十五音韻母資料表, $X24, $Z$1)</f>
        <v>ua</v>
      </c>
      <c r="AA24" s="110" t="str">
        <f t="array" ref="AA24">INDEX(十五音韻母資料表, $X24, $AA$1)</f>
        <v>uah</v>
      </c>
      <c r="AB24" s="110" t="s">
        <v>86</v>
      </c>
      <c r="AC24" s="49" t="str">
        <f t="shared" ref="AC24:AE24" si="67">SUBSTITUTE($Z24, $AB24,  INDEX($AN24:$AU24, 1, AC$4))</f>
        <v>ua</v>
      </c>
      <c r="AD24" s="49" t="str">
        <f t="shared" si="67"/>
        <v>uá</v>
      </c>
      <c r="AE24" s="49" t="str">
        <f t="shared" si="67"/>
        <v>uà</v>
      </c>
      <c r="AF24" s="111" t="str">
        <f t="shared" si="3"/>
        <v>uah</v>
      </c>
      <c r="AG24" s="49" t="str">
        <f t="shared" ref="AG24:AI24" si="68">SUBSTITUTE($Z24, $AB24,  INDEX($AN24:$AU24, 1, AG$4))</f>
        <v>uâ</v>
      </c>
      <c r="AH24" s="112" t="str">
        <f t="shared" si="68"/>
        <v>u0</v>
      </c>
      <c r="AI24" s="49" t="str">
        <f t="shared" si="68"/>
        <v>uā</v>
      </c>
      <c r="AJ24" s="111" t="str">
        <f t="shared" si="5"/>
        <v>ua̍h</v>
      </c>
      <c r="AL24" s="8">
        <f t="shared" si="6"/>
        <v>2</v>
      </c>
      <c r="AM24" s="8">
        <f t="shared" si="7"/>
        <v>1</v>
      </c>
      <c r="AN24" s="8" t="str">
        <f t="shared" ref="AN24:AU24" si="69">INDEX($O$5:$V$13, $AM24, AN$4)</f>
        <v>a</v>
      </c>
      <c r="AO24" s="8" t="str">
        <f t="shared" si="69"/>
        <v>á</v>
      </c>
      <c r="AP24" s="8" t="str">
        <f t="shared" si="69"/>
        <v>à</v>
      </c>
      <c r="AQ24" s="8" t="str">
        <f t="shared" si="69"/>
        <v>a</v>
      </c>
      <c r="AR24" s="8" t="str">
        <f t="shared" si="69"/>
        <v>â</v>
      </c>
      <c r="AS24" s="117">
        <f t="shared" si="69"/>
        <v>0</v>
      </c>
      <c r="AT24" s="8" t="str">
        <f t="shared" si="69"/>
        <v>ā</v>
      </c>
      <c r="AU24" s="8" t="str">
        <f t="shared" si="69"/>
        <v>a̍</v>
      </c>
    </row>
    <row r="25" spans="2:47" ht="35">
      <c r="B25" s="104">
        <v>21</v>
      </c>
      <c r="C25" s="105" t="s">
        <v>156</v>
      </c>
      <c r="D25" s="106" t="s">
        <v>156</v>
      </c>
      <c r="E25" s="106" t="s">
        <v>1463</v>
      </c>
      <c r="F25" s="106" t="s">
        <v>1464</v>
      </c>
      <c r="G25" s="106" t="s">
        <v>1465</v>
      </c>
      <c r="H25" s="113"/>
      <c r="I25" s="106" t="s">
        <v>1463</v>
      </c>
      <c r="J25" s="106" t="s">
        <v>1434</v>
      </c>
      <c r="K25" s="106" t="s">
        <v>1466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85">
        <v>21</v>
      </c>
      <c r="Y25" s="110" t="s">
        <v>156</v>
      </c>
      <c r="Z25" s="110" t="str">
        <f t="array" ref="Z25">INDEX(十五音韻母資料表, $X25, $Z$1)</f>
        <v>ang</v>
      </c>
      <c r="AA25" s="110" t="str">
        <f t="array" ref="AA25">INDEX(十五音韻母資料表, $X25, $AA$1)</f>
        <v>ak</v>
      </c>
      <c r="AB25" s="110" t="s">
        <v>86</v>
      </c>
      <c r="AC25" s="49" t="str">
        <f t="shared" ref="AC25:AE25" si="70">SUBSTITUTE($Z25, $AB25,  INDEX($AN25:$AU25, 1, AC$4))</f>
        <v>ang</v>
      </c>
      <c r="AD25" s="49" t="str">
        <f t="shared" si="70"/>
        <v>áng</v>
      </c>
      <c r="AE25" s="49" t="str">
        <f t="shared" si="70"/>
        <v>àng</v>
      </c>
      <c r="AF25" s="111" t="str">
        <f t="shared" si="3"/>
        <v>ak</v>
      </c>
      <c r="AG25" s="49" t="str">
        <f t="shared" ref="AG25:AI25" si="71">SUBSTITUTE($Z25, $AB25,  INDEX($AN25:$AU25, 1, AG$4))</f>
        <v>âng</v>
      </c>
      <c r="AH25" s="112" t="str">
        <f t="shared" si="71"/>
        <v>0ng</v>
      </c>
      <c r="AI25" s="49" t="str">
        <f t="shared" si="71"/>
        <v>āng</v>
      </c>
      <c r="AJ25" s="111" t="str">
        <f t="shared" si="5"/>
        <v>a̍k</v>
      </c>
      <c r="AL25" s="8">
        <f t="shared" si="6"/>
        <v>1</v>
      </c>
      <c r="AM25" s="8">
        <f t="shared" si="7"/>
        <v>1</v>
      </c>
      <c r="AN25" s="8" t="str">
        <f t="shared" ref="AN25:AU25" si="72">INDEX($O$5:$V$13, $AM25, AN$4)</f>
        <v>a</v>
      </c>
      <c r="AO25" s="8" t="str">
        <f t="shared" si="72"/>
        <v>á</v>
      </c>
      <c r="AP25" s="8" t="str">
        <f t="shared" si="72"/>
        <v>à</v>
      </c>
      <c r="AQ25" s="8" t="str">
        <f t="shared" si="72"/>
        <v>a</v>
      </c>
      <c r="AR25" s="8" t="str">
        <f t="shared" si="72"/>
        <v>â</v>
      </c>
      <c r="AS25" s="117">
        <f t="shared" si="72"/>
        <v>0</v>
      </c>
      <c r="AT25" s="8" t="str">
        <f t="shared" si="72"/>
        <v>ā</v>
      </c>
      <c r="AU25" s="8" t="str">
        <f t="shared" si="72"/>
        <v>a̍</v>
      </c>
    </row>
    <row r="26" spans="2:47" ht="35">
      <c r="B26" s="104">
        <v>22</v>
      </c>
      <c r="C26" s="105" t="s">
        <v>1467</v>
      </c>
      <c r="D26" s="106" t="s">
        <v>1467</v>
      </c>
      <c r="E26" s="106" t="s">
        <v>1468</v>
      </c>
      <c r="F26" s="106" t="s">
        <v>1469</v>
      </c>
      <c r="G26" s="106" t="s">
        <v>1470</v>
      </c>
      <c r="H26" s="106" t="s">
        <v>1471</v>
      </c>
      <c r="I26" s="106" t="s">
        <v>1468</v>
      </c>
      <c r="J26" s="106" t="s">
        <v>1472</v>
      </c>
      <c r="K26" s="113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85">
        <v>22</v>
      </c>
      <c r="Y26" s="110" t="s">
        <v>1467</v>
      </c>
      <c r="Z26" s="110" t="str">
        <f t="array" ref="Z26">INDEX(十五音韻母資料表, $X26, $Z$1)</f>
        <v>iam</v>
      </c>
      <c r="AA26" s="110" t="str">
        <f t="array" ref="AA26">INDEX(十五音韻母資料表, $X26, $AA$1)</f>
        <v>iap</v>
      </c>
      <c r="AB26" s="110" t="s">
        <v>86</v>
      </c>
      <c r="AC26" s="49" t="str">
        <f t="shared" ref="AC26:AE26" si="73">SUBSTITUTE($Z26, $AB26,  INDEX($AN26:$AU26, 1, AC$4))</f>
        <v>iam</v>
      </c>
      <c r="AD26" s="49" t="str">
        <f t="shared" si="73"/>
        <v>iám</v>
      </c>
      <c r="AE26" s="49" t="str">
        <f t="shared" si="73"/>
        <v>iàm</v>
      </c>
      <c r="AF26" s="111" t="str">
        <f t="shared" si="3"/>
        <v>iap</v>
      </c>
      <c r="AG26" s="49" t="str">
        <f t="shared" ref="AG26:AI26" si="74">SUBSTITUTE($Z26, $AB26,  INDEX($AN26:$AU26, 1, AG$4))</f>
        <v>iâm</v>
      </c>
      <c r="AH26" s="112" t="str">
        <f t="shared" si="74"/>
        <v>i0m</v>
      </c>
      <c r="AI26" s="49" t="str">
        <f t="shared" si="74"/>
        <v>iām</v>
      </c>
      <c r="AJ26" s="111" t="str">
        <f t="shared" si="5"/>
        <v>ia̍p</v>
      </c>
      <c r="AL26" s="8">
        <f t="shared" si="6"/>
        <v>2</v>
      </c>
      <c r="AM26" s="8">
        <f t="shared" si="7"/>
        <v>1</v>
      </c>
      <c r="AN26" s="8" t="str">
        <f t="shared" ref="AN26:AU26" si="75">INDEX($O$5:$V$13, $AM26, AN$4)</f>
        <v>a</v>
      </c>
      <c r="AO26" s="8" t="str">
        <f t="shared" si="75"/>
        <v>á</v>
      </c>
      <c r="AP26" s="8" t="str">
        <f t="shared" si="75"/>
        <v>à</v>
      </c>
      <c r="AQ26" s="8" t="str">
        <f t="shared" si="75"/>
        <v>a</v>
      </c>
      <c r="AR26" s="8" t="str">
        <f t="shared" si="75"/>
        <v>â</v>
      </c>
      <c r="AS26" s="117">
        <f t="shared" si="75"/>
        <v>0</v>
      </c>
      <c r="AT26" s="8" t="str">
        <f t="shared" si="75"/>
        <v>ā</v>
      </c>
      <c r="AU26" s="8" t="str">
        <f t="shared" si="75"/>
        <v>a̍</v>
      </c>
    </row>
    <row r="27" spans="2:47" ht="35">
      <c r="B27" s="104">
        <v>23</v>
      </c>
      <c r="C27" s="105" t="s">
        <v>1473</v>
      </c>
      <c r="D27" s="106" t="s">
        <v>1473</v>
      </c>
      <c r="E27" s="106" t="s">
        <v>1474</v>
      </c>
      <c r="F27" s="106" t="s">
        <v>1475</v>
      </c>
      <c r="G27" s="114" t="s">
        <v>1476</v>
      </c>
      <c r="H27" s="106" t="s">
        <v>1477</v>
      </c>
      <c r="I27" s="106" t="s">
        <v>1474</v>
      </c>
      <c r="J27" s="106" t="s">
        <v>1478</v>
      </c>
      <c r="K27" s="113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85">
        <v>23</v>
      </c>
      <c r="Y27" s="110" t="s">
        <v>1473</v>
      </c>
      <c r="Z27" s="110" t="str">
        <f t="array" ref="Z27">INDEX(十五音韻母資料表, $X27, $Z$1)</f>
        <v>au</v>
      </c>
      <c r="AA27" s="110" t="str">
        <f t="array" ref="AA27">INDEX(十五音韻母資料表, $X27, $AA$1)</f>
        <v>auh</v>
      </c>
      <c r="AB27" s="110" t="s">
        <v>86</v>
      </c>
      <c r="AC27" s="49" t="str">
        <f t="shared" ref="AC27:AE27" si="76">SUBSTITUTE($Z27, $AB27,  INDEX($AN27:$AU27, 1, AC$4))</f>
        <v>au</v>
      </c>
      <c r="AD27" s="49" t="str">
        <f t="shared" si="76"/>
        <v>áu</v>
      </c>
      <c r="AE27" s="49" t="str">
        <f t="shared" si="76"/>
        <v>àu</v>
      </c>
      <c r="AF27" s="111" t="str">
        <f t="shared" si="3"/>
        <v>auh</v>
      </c>
      <c r="AG27" s="49" t="str">
        <f t="shared" ref="AG27:AI27" si="77">SUBSTITUTE($Z27, $AB27,  INDEX($AN27:$AU27, 1, AG$4))</f>
        <v>âu</v>
      </c>
      <c r="AH27" s="112" t="str">
        <f t="shared" si="77"/>
        <v>0u</v>
      </c>
      <c r="AI27" s="49" t="str">
        <f t="shared" si="77"/>
        <v>āu</v>
      </c>
      <c r="AJ27" s="111" t="str">
        <f t="shared" si="5"/>
        <v>a̍uh</v>
      </c>
      <c r="AL27" s="8">
        <f t="shared" si="6"/>
        <v>1</v>
      </c>
      <c r="AM27" s="8">
        <f t="shared" si="7"/>
        <v>1</v>
      </c>
      <c r="AN27" s="8" t="str">
        <f t="shared" ref="AN27:AU27" si="78">INDEX($O$5:$V$13, $AM27, AN$4)</f>
        <v>a</v>
      </c>
      <c r="AO27" s="8" t="str">
        <f t="shared" si="78"/>
        <v>á</v>
      </c>
      <c r="AP27" s="8" t="str">
        <f t="shared" si="78"/>
        <v>à</v>
      </c>
      <c r="AQ27" s="8" t="str">
        <f t="shared" si="78"/>
        <v>a</v>
      </c>
      <c r="AR27" s="8" t="str">
        <f t="shared" si="78"/>
        <v>â</v>
      </c>
      <c r="AS27" s="117">
        <f t="shared" si="78"/>
        <v>0</v>
      </c>
      <c r="AT27" s="8" t="str">
        <f t="shared" si="78"/>
        <v>ā</v>
      </c>
      <c r="AU27" s="8" t="str">
        <f t="shared" si="78"/>
        <v>a̍</v>
      </c>
    </row>
    <row r="28" spans="2:47" ht="35">
      <c r="B28" s="104">
        <v>24</v>
      </c>
      <c r="C28" s="105" t="s">
        <v>1479</v>
      </c>
      <c r="D28" s="106" t="s">
        <v>1479</v>
      </c>
      <c r="E28" s="113"/>
      <c r="F28" s="106" t="s">
        <v>1480</v>
      </c>
      <c r="G28" s="113"/>
      <c r="H28" s="106" t="s">
        <v>1481</v>
      </c>
      <c r="I28" s="113"/>
      <c r="J28" s="106" t="s">
        <v>1482</v>
      </c>
      <c r="K28" s="106" t="s">
        <v>1483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85">
        <v>24</v>
      </c>
      <c r="Y28" s="110" t="s">
        <v>1479</v>
      </c>
      <c r="Z28" s="110" t="str">
        <f t="array" ref="Z28">INDEX(十五音韻母資料表, $X28, $Z$1)</f>
        <v>ia</v>
      </c>
      <c r="AA28" s="110" t="str">
        <f t="array" ref="AA28">INDEX(十五音韻母資料表, $X28, $AA$1)</f>
        <v>iah</v>
      </c>
      <c r="AB28" s="110" t="s">
        <v>86</v>
      </c>
      <c r="AC28" s="49" t="str">
        <f t="shared" ref="AC28:AE28" si="79">SUBSTITUTE($Z28, $AB28,  INDEX($AN28:$AU28, 1, AC$4))</f>
        <v>ia</v>
      </c>
      <c r="AD28" s="49" t="str">
        <f t="shared" si="79"/>
        <v>iá</v>
      </c>
      <c r="AE28" s="49" t="str">
        <f t="shared" si="79"/>
        <v>ià</v>
      </c>
      <c r="AF28" s="111" t="str">
        <f t="shared" si="3"/>
        <v>iah</v>
      </c>
      <c r="AG28" s="49" t="str">
        <f t="shared" ref="AG28:AI28" si="80">SUBSTITUTE($Z28, $AB28,  INDEX($AN28:$AU28, 1, AG$4))</f>
        <v>iâ</v>
      </c>
      <c r="AH28" s="112" t="str">
        <f t="shared" si="80"/>
        <v>i0</v>
      </c>
      <c r="AI28" s="49" t="str">
        <f t="shared" si="80"/>
        <v>iā</v>
      </c>
      <c r="AJ28" s="111" t="str">
        <f t="shared" si="5"/>
        <v>ia̍h</v>
      </c>
      <c r="AL28" s="8">
        <f t="shared" si="6"/>
        <v>2</v>
      </c>
      <c r="AM28" s="8">
        <f t="shared" si="7"/>
        <v>1</v>
      </c>
      <c r="AN28" s="8" t="str">
        <f t="shared" ref="AN28:AU28" si="81">INDEX($O$5:$V$13, $AM28, AN$4)</f>
        <v>a</v>
      </c>
      <c r="AO28" s="8" t="str">
        <f t="shared" si="81"/>
        <v>á</v>
      </c>
      <c r="AP28" s="8" t="str">
        <f t="shared" si="81"/>
        <v>à</v>
      </c>
      <c r="AQ28" s="8" t="str">
        <f t="shared" si="81"/>
        <v>a</v>
      </c>
      <c r="AR28" s="8" t="str">
        <f t="shared" si="81"/>
        <v>â</v>
      </c>
      <c r="AS28" s="117">
        <f t="shared" si="81"/>
        <v>0</v>
      </c>
      <c r="AT28" s="8" t="str">
        <f t="shared" si="81"/>
        <v>ā</v>
      </c>
      <c r="AU28" s="8" t="str">
        <f t="shared" si="81"/>
        <v>a̍</v>
      </c>
    </row>
    <row r="29" spans="2:47" ht="35">
      <c r="B29" s="104">
        <v>25</v>
      </c>
      <c r="C29" s="105" t="s">
        <v>1484</v>
      </c>
      <c r="D29" s="106" t="s">
        <v>1484</v>
      </c>
      <c r="E29" s="106" t="s">
        <v>1485</v>
      </c>
      <c r="F29" s="106" t="s">
        <v>1484</v>
      </c>
      <c r="G29" s="106" t="s">
        <v>1486</v>
      </c>
      <c r="H29" s="106" t="s">
        <v>1350</v>
      </c>
      <c r="I29" s="106" t="s">
        <v>1485</v>
      </c>
      <c r="J29" s="106" t="s">
        <v>1487</v>
      </c>
      <c r="K29" s="106" t="s">
        <v>1488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85">
        <v>25</v>
      </c>
      <c r="Y29" s="110" t="s">
        <v>1484</v>
      </c>
      <c r="Z29" s="110" t="str">
        <f t="array" ref="Z29">INDEX(十五音韻母資料表, $X29, $Z$1)</f>
        <v>ue</v>
      </c>
      <c r="AA29" s="110" t="str">
        <f t="array" ref="AA29">INDEX(十五音韻母資料表, $X29, $AA$1)</f>
        <v>ueh</v>
      </c>
      <c r="AB29" s="110" t="s">
        <v>388</v>
      </c>
      <c r="AC29" s="49" t="str">
        <f t="shared" ref="AC29:AE29" si="82">SUBSTITUTE($Z29, $AB29,  INDEX($AN29:$AU29, 1, AC$4))</f>
        <v>ue</v>
      </c>
      <c r="AD29" s="49" t="str">
        <f t="shared" si="82"/>
        <v>ué</v>
      </c>
      <c r="AE29" s="49" t="str">
        <f t="shared" si="82"/>
        <v>uè</v>
      </c>
      <c r="AF29" s="111" t="str">
        <f t="shared" si="3"/>
        <v>ueh</v>
      </c>
      <c r="AG29" s="49" t="str">
        <f t="shared" ref="AG29:AI29" si="83">SUBSTITUTE($Z29, $AB29,  INDEX($AN29:$AU29, 1, AG$4))</f>
        <v>uê</v>
      </c>
      <c r="AH29" s="112" t="str">
        <f t="shared" si="83"/>
        <v>u0</v>
      </c>
      <c r="AI29" s="49" t="str">
        <f t="shared" si="83"/>
        <v>uē</v>
      </c>
      <c r="AJ29" s="111" t="str">
        <f t="shared" si="5"/>
        <v>ue̍h</v>
      </c>
      <c r="AL29" s="8">
        <f t="shared" si="6"/>
        <v>2</v>
      </c>
      <c r="AM29" s="8">
        <f t="shared" si="7"/>
        <v>2</v>
      </c>
      <c r="AN29" s="8" t="str">
        <f t="shared" ref="AN29:AU29" si="84">INDEX($O$5:$V$13, $AM29, AN$4)</f>
        <v>e</v>
      </c>
      <c r="AO29" s="8" t="str">
        <f t="shared" si="84"/>
        <v>é</v>
      </c>
      <c r="AP29" s="8" t="str">
        <f t="shared" si="84"/>
        <v>è</v>
      </c>
      <c r="AQ29" s="8" t="str">
        <f t="shared" si="84"/>
        <v>e</v>
      </c>
      <c r="AR29" s="8" t="str">
        <f t="shared" si="84"/>
        <v>ê</v>
      </c>
      <c r="AS29" s="117">
        <f t="shared" si="84"/>
        <v>0</v>
      </c>
      <c r="AT29" s="8" t="str">
        <f t="shared" si="84"/>
        <v>ē</v>
      </c>
      <c r="AU29" s="8" t="str">
        <f t="shared" si="84"/>
        <v>e̍</v>
      </c>
    </row>
    <row r="30" spans="2:47" ht="35">
      <c r="B30" s="104">
        <v>26</v>
      </c>
      <c r="C30" s="105" t="s">
        <v>1489</v>
      </c>
      <c r="D30" s="106" t="s">
        <v>1489</v>
      </c>
      <c r="E30" s="106" t="s">
        <v>1456</v>
      </c>
      <c r="F30" s="106" t="s">
        <v>1490</v>
      </c>
      <c r="G30" s="113" t="s">
        <v>1330</v>
      </c>
      <c r="H30" s="106" t="s">
        <v>1491</v>
      </c>
      <c r="I30" s="106" t="s">
        <v>1456</v>
      </c>
      <c r="J30" s="113" t="s">
        <v>1330</v>
      </c>
      <c r="K30" s="113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85">
        <v>26</v>
      </c>
      <c r="Y30" s="110" t="s">
        <v>1489</v>
      </c>
      <c r="Z30" s="110" t="str">
        <f t="array" ref="Z30">INDEX(十五音韻母資料表, $X30, $Z$1)</f>
        <v>ann</v>
      </c>
      <c r="AA30" s="110" t="str">
        <f t="array" ref="AA30">INDEX(十五音韻母資料表, $X30, $AA$1)</f>
        <v>annh</v>
      </c>
      <c r="AB30" s="110" t="s">
        <v>86</v>
      </c>
      <c r="AC30" s="49" t="str">
        <f t="shared" ref="AC30:AE30" si="85">SUBSTITUTE($Z30, $AB30,  INDEX($AN30:$AU30, 1, AC$4))</f>
        <v>ann</v>
      </c>
      <c r="AD30" s="49" t="str">
        <f t="shared" si="85"/>
        <v>ánn</v>
      </c>
      <c r="AE30" s="49" t="str">
        <f t="shared" si="85"/>
        <v>ànn</v>
      </c>
      <c r="AF30" s="111" t="str">
        <f t="shared" si="3"/>
        <v>annh</v>
      </c>
      <c r="AG30" s="49" t="str">
        <f t="shared" ref="AG30:AI30" si="86">SUBSTITUTE($Z30, $AB30,  INDEX($AN30:$AU30, 1, AG$4))</f>
        <v>ânn</v>
      </c>
      <c r="AH30" s="112" t="str">
        <f t="shared" si="86"/>
        <v>0nn</v>
      </c>
      <c r="AI30" s="49" t="str">
        <f t="shared" si="86"/>
        <v>ānn</v>
      </c>
      <c r="AJ30" s="111" t="str">
        <f t="shared" si="5"/>
        <v>a̍nnh</v>
      </c>
      <c r="AL30" s="8">
        <f t="shared" si="6"/>
        <v>1</v>
      </c>
      <c r="AM30" s="8">
        <f t="shared" si="7"/>
        <v>1</v>
      </c>
      <c r="AN30" s="8" t="str">
        <f t="shared" ref="AN30:AU30" si="87">INDEX($O$5:$V$13, $AM30, AN$4)</f>
        <v>a</v>
      </c>
      <c r="AO30" s="8" t="str">
        <f t="shared" si="87"/>
        <v>á</v>
      </c>
      <c r="AP30" s="8" t="str">
        <f t="shared" si="87"/>
        <v>à</v>
      </c>
      <c r="AQ30" s="8" t="str">
        <f t="shared" si="87"/>
        <v>a</v>
      </c>
      <c r="AR30" s="8" t="str">
        <f t="shared" si="87"/>
        <v>â</v>
      </c>
      <c r="AS30" s="117">
        <f t="shared" si="87"/>
        <v>0</v>
      </c>
      <c r="AT30" s="8" t="str">
        <f t="shared" si="87"/>
        <v>ā</v>
      </c>
      <c r="AU30" s="8" t="str">
        <f t="shared" si="87"/>
        <v>a̍</v>
      </c>
    </row>
    <row r="31" spans="2:47" ht="35">
      <c r="B31" s="104">
        <v>27</v>
      </c>
      <c r="C31" s="105" t="s">
        <v>1492</v>
      </c>
      <c r="D31" s="115" t="s">
        <v>1492</v>
      </c>
      <c r="E31" s="106" t="s">
        <v>1493</v>
      </c>
      <c r="F31" s="106" t="s">
        <v>1494</v>
      </c>
      <c r="G31" s="114" t="s">
        <v>1495</v>
      </c>
      <c r="H31" s="106" t="s">
        <v>1543</v>
      </c>
      <c r="I31" s="106" t="s">
        <v>1493</v>
      </c>
      <c r="J31" s="106" t="s">
        <v>1497</v>
      </c>
      <c r="K31" s="113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85">
        <v>27</v>
      </c>
      <c r="Y31" s="110" t="s">
        <v>1492</v>
      </c>
      <c r="Z31" s="110" t="str">
        <f t="array" ref="Z31">INDEX(十五音韻母資料表, $X31, $Z$1)</f>
        <v>u</v>
      </c>
      <c r="AA31" s="110" t="str">
        <f t="array" ref="AA31">INDEX(十五音韻母資料表, $X31, $AA$1)</f>
        <v>uh</v>
      </c>
      <c r="AB31" s="110" t="s">
        <v>69</v>
      </c>
      <c r="AC31" s="49" t="str">
        <f t="shared" ref="AC31:AE31" si="88">SUBSTITUTE($Z31, $AB31,  INDEX($AN31:$AU31, 1, AC$4))</f>
        <v>u</v>
      </c>
      <c r="AD31" s="49" t="str">
        <f t="shared" si="88"/>
        <v>ú</v>
      </c>
      <c r="AE31" s="49" t="str">
        <f t="shared" si="88"/>
        <v>ù</v>
      </c>
      <c r="AF31" s="111" t="str">
        <f t="shared" si="3"/>
        <v>uh</v>
      </c>
      <c r="AG31" s="49" t="str">
        <f t="shared" ref="AG31:AI31" si="89">SUBSTITUTE($Z31, $AB31,  INDEX($AN31:$AU31, 1, AG$4))</f>
        <v>û</v>
      </c>
      <c r="AH31" s="112" t="str">
        <f t="shared" si="89"/>
        <v>0</v>
      </c>
      <c r="AI31" s="49" t="str">
        <f t="shared" si="89"/>
        <v>ū</v>
      </c>
      <c r="AJ31" s="111" t="str">
        <f t="shared" si="5"/>
        <v>u̍h</v>
      </c>
      <c r="AL31" s="8">
        <f t="shared" si="6"/>
        <v>1</v>
      </c>
      <c r="AM31" s="8">
        <f t="shared" si="7"/>
        <v>6</v>
      </c>
      <c r="AN31" s="8" t="str">
        <f t="shared" ref="AN31:AU31" si="90">INDEX($O$5:$V$13, $AM31, AN$4)</f>
        <v>u</v>
      </c>
      <c r="AO31" s="8" t="str">
        <f t="shared" si="90"/>
        <v>ú</v>
      </c>
      <c r="AP31" s="8" t="str">
        <f t="shared" si="90"/>
        <v>ù</v>
      </c>
      <c r="AQ31" s="8" t="str">
        <f t="shared" si="90"/>
        <v>u</v>
      </c>
      <c r="AR31" s="8" t="str">
        <f t="shared" si="90"/>
        <v>û</v>
      </c>
      <c r="AS31" s="117">
        <f t="shared" si="90"/>
        <v>0</v>
      </c>
      <c r="AT31" s="8" t="str">
        <f t="shared" si="90"/>
        <v>ū</v>
      </c>
      <c r="AU31" s="8" t="str">
        <f t="shared" si="90"/>
        <v>u̍</v>
      </c>
    </row>
    <row r="32" spans="2:47" ht="35">
      <c r="B32" s="104">
        <v>28</v>
      </c>
      <c r="C32" s="105" t="s">
        <v>1498</v>
      </c>
      <c r="D32" s="106" t="s">
        <v>1498</v>
      </c>
      <c r="E32" s="106" t="s">
        <v>1499</v>
      </c>
      <c r="F32" s="106" t="s">
        <v>1475</v>
      </c>
      <c r="G32" s="106" t="s">
        <v>1500</v>
      </c>
      <c r="H32" s="113"/>
      <c r="I32" s="106" t="s">
        <v>1499</v>
      </c>
      <c r="J32" s="106" t="s">
        <v>1501</v>
      </c>
      <c r="K32" s="113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85">
        <v>28</v>
      </c>
      <c r="Y32" s="110" t="s">
        <v>1498</v>
      </c>
      <c r="Z32" s="110" t="str">
        <f t="array" ref="Z32">INDEX(十五音韻母資料表, $X32, $Z$1)</f>
        <v>a</v>
      </c>
      <c r="AA32" s="110" t="str">
        <f t="array" ref="AA32">INDEX(十五音韻母資料表, $X32, $AA$1)</f>
        <v>ah</v>
      </c>
      <c r="AB32" s="110" t="s">
        <v>86</v>
      </c>
      <c r="AC32" s="49" t="str">
        <f t="shared" ref="AC32:AE32" si="91">SUBSTITUTE($Z32, $AB32,  INDEX($AN32:$AU32, 1, AC$4))</f>
        <v>a</v>
      </c>
      <c r="AD32" s="49" t="str">
        <f t="shared" si="91"/>
        <v>á</v>
      </c>
      <c r="AE32" s="49" t="str">
        <f t="shared" si="91"/>
        <v>à</v>
      </c>
      <c r="AF32" s="111" t="str">
        <f t="shared" si="3"/>
        <v>ah</v>
      </c>
      <c r="AG32" s="49" t="str">
        <f t="shared" ref="AG32:AI32" si="92">SUBSTITUTE($Z32, $AB32,  INDEX($AN32:$AU32, 1, AG$4))</f>
        <v>â</v>
      </c>
      <c r="AH32" s="112" t="str">
        <f t="shared" si="92"/>
        <v>0</v>
      </c>
      <c r="AI32" s="49" t="str">
        <f t="shared" si="92"/>
        <v>ā</v>
      </c>
      <c r="AJ32" s="111" t="str">
        <f t="shared" si="5"/>
        <v>a̍h</v>
      </c>
      <c r="AL32" s="8">
        <f t="shared" si="6"/>
        <v>1</v>
      </c>
      <c r="AM32" s="8">
        <f t="shared" si="7"/>
        <v>1</v>
      </c>
      <c r="AN32" s="8" t="str">
        <f t="shared" ref="AN32:AU32" si="93">INDEX($O$5:$V$13, $AM32, AN$4)</f>
        <v>a</v>
      </c>
      <c r="AO32" s="8" t="str">
        <f t="shared" si="93"/>
        <v>á</v>
      </c>
      <c r="AP32" s="8" t="str">
        <f t="shared" si="93"/>
        <v>à</v>
      </c>
      <c r="AQ32" s="8" t="str">
        <f t="shared" si="93"/>
        <v>a</v>
      </c>
      <c r="AR32" s="8" t="str">
        <f t="shared" si="93"/>
        <v>â</v>
      </c>
      <c r="AS32" s="117">
        <f t="shared" si="93"/>
        <v>0</v>
      </c>
      <c r="AT32" s="8" t="str">
        <f t="shared" si="93"/>
        <v>ā</v>
      </c>
      <c r="AU32" s="8" t="str">
        <f t="shared" si="93"/>
        <v>a̍</v>
      </c>
    </row>
    <row r="33" spans="2:47" ht="35">
      <c r="B33" s="104">
        <v>29</v>
      </c>
      <c r="C33" s="105" t="s">
        <v>334</v>
      </c>
      <c r="D33" s="106" t="s">
        <v>334</v>
      </c>
      <c r="E33" s="106" t="s">
        <v>333</v>
      </c>
      <c r="F33" s="106" t="s">
        <v>1502</v>
      </c>
      <c r="G33" s="106" t="s">
        <v>1503</v>
      </c>
      <c r="H33" s="106" t="s">
        <v>1504</v>
      </c>
      <c r="I33" s="106" t="s">
        <v>333</v>
      </c>
      <c r="J33" s="106" t="s">
        <v>108</v>
      </c>
      <c r="K33" s="113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85">
        <v>29</v>
      </c>
      <c r="Y33" s="110" t="s">
        <v>334</v>
      </c>
      <c r="Z33" s="110" t="str">
        <f t="array" ref="Z33">INDEX(十五音韻母資料表, $X33, $Z$1)</f>
        <v>i</v>
      </c>
      <c r="AA33" s="110" t="str">
        <f t="array" ref="AA33">INDEX(十五音韻母資料表, $X33, $AA$1)</f>
        <v>ih</v>
      </c>
      <c r="AB33" s="110" t="s">
        <v>61</v>
      </c>
      <c r="AC33" s="49" t="str">
        <f t="shared" ref="AC33:AE33" si="94">SUBSTITUTE($Z33, $AB33,  INDEX($AN33:$AU33, 1, AC$4))</f>
        <v>i</v>
      </c>
      <c r="AD33" s="49" t="str">
        <f t="shared" si="94"/>
        <v>í</v>
      </c>
      <c r="AE33" s="49" t="str">
        <f t="shared" si="94"/>
        <v>ì</v>
      </c>
      <c r="AF33" s="111" t="str">
        <f t="shared" si="3"/>
        <v>ih</v>
      </c>
      <c r="AG33" s="49" t="str">
        <f t="shared" ref="AG33:AI33" si="95">SUBSTITUTE($Z33, $AB33,  INDEX($AN33:$AU33, 1, AG$4))</f>
        <v>î</v>
      </c>
      <c r="AH33" s="112" t="str">
        <f t="shared" si="95"/>
        <v>0</v>
      </c>
      <c r="AI33" s="49" t="str">
        <f t="shared" si="95"/>
        <v>ī</v>
      </c>
      <c r="AJ33" s="111" t="str">
        <f t="shared" si="5"/>
        <v>i̍h</v>
      </c>
      <c r="AL33" s="8">
        <f t="shared" si="6"/>
        <v>1</v>
      </c>
      <c r="AM33" s="8">
        <f t="shared" si="7"/>
        <v>3</v>
      </c>
      <c r="AN33" s="8" t="str">
        <f t="shared" ref="AN33:AU33" si="96">INDEX($O$5:$V$13, $AM33, AN$4)</f>
        <v>i</v>
      </c>
      <c r="AO33" s="8" t="str">
        <f t="shared" si="96"/>
        <v>í</v>
      </c>
      <c r="AP33" s="8" t="str">
        <f t="shared" si="96"/>
        <v>ì</v>
      </c>
      <c r="AQ33" s="8" t="str">
        <f t="shared" si="96"/>
        <v>i</v>
      </c>
      <c r="AR33" s="8" t="str">
        <f t="shared" si="96"/>
        <v>î</v>
      </c>
      <c r="AS33" s="117">
        <f t="shared" si="96"/>
        <v>0</v>
      </c>
      <c r="AT33" s="8" t="str">
        <f t="shared" si="96"/>
        <v>ī</v>
      </c>
      <c r="AU33" s="8" t="str">
        <f t="shared" si="96"/>
        <v>i̍</v>
      </c>
    </row>
    <row r="34" spans="2:47" ht="35">
      <c r="B34" s="104">
        <v>30</v>
      </c>
      <c r="C34" s="105" t="s">
        <v>1505</v>
      </c>
      <c r="D34" s="106" t="s">
        <v>461</v>
      </c>
      <c r="E34" s="106" t="s">
        <v>1506</v>
      </c>
      <c r="F34" s="106" t="s">
        <v>1507</v>
      </c>
      <c r="G34" s="113" t="s">
        <v>1330</v>
      </c>
      <c r="H34" s="106" t="s">
        <v>326</v>
      </c>
      <c r="I34" s="106" t="s">
        <v>1506</v>
      </c>
      <c r="J34" s="106" t="s">
        <v>117</v>
      </c>
      <c r="K34" s="113" t="s">
        <v>1330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85">
        <v>30</v>
      </c>
      <c r="Y34" s="110" t="s">
        <v>1505</v>
      </c>
      <c r="Z34" s="110" t="str">
        <f t="array" ref="Z34">INDEX(十五音韻母資料表, $X34, $Z$1)</f>
        <v>iu</v>
      </c>
      <c r="AA34" s="110">
        <f t="array" ref="AA34">INDEX(十五音韻母資料表, $X34, $AA$1)</f>
        <v>0</v>
      </c>
      <c r="AB34" s="110" t="s">
        <v>69</v>
      </c>
      <c r="AC34" s="49" t="str">
        <f t="shared" ref="AC34:AE34" si="97">SUBSTITUTE($Z34, $AB34,  INDEX($AN34:$AU34, 1, AC$4))</f>
        <v>iu</v>
      </c>
      <c r="AD34" s="49" t="str">
        <f t="shared" si="97"/>
        <v>iú</v>
      </c>
      <c r="AE34" s="49" t="str">
        <f t="shared" si="97"/>
        <v>iù</v>
      </c>
      <c r="AF34" s="111">
        <f t="shared" si="3"/>
        <v>0</v>
      </c>
      <c r="AG34" s="49" t="str">
        <f t="shared" ref="AG34:AI34" si="98">SUBSTITUTE($Z34, $AB34,  INDEX($AN34:$AU34, 1, AG$4))</f>
        <v>iû</v>
      </c>
      <c r="AH34" s="112" t="str">
        <f t="shared" si="98"/>
        <v>i0</v>
      </c>
      <c r="AI34" s="49" t="str">
        <f t="shared" si="98"/>
        <v>iū</v>
      </c>
      <c r="AJ34" s="111" t="str">
        <f t="shared" si="5"/>
        <v>0</v>
      </c>
      <c r="AL34" s="8">
        <f t="shared" si="6"/>
        <v>2</v>
      </c>
      <c r="AM34" s="8">
        <f t="shared" si="7"/>
        <v>6</v>
      </c>
      <c r="AN34" s="8" t="str">
        <f t="shared" ref="AN34:AU34" si="99">INDEX($O$5:$V$13, $AM34, AN$4)</f>
        <v>u</v>
      </c>
      <c r="AO34" s="8" t="str">
        <f t="shared" si="99"/>
        <v>ú</v>
      </c>
      <c r="AP34" s="8" t="str">
        <f t="shared" si="99"/>
        <v>ù</v>
      </c>
      <c r="AQ34" s="8" t="str">
        <f t="shared" si="99"/>
        <v>u</v>
      </c>
      <c r="AR34" s="8" t="str">
        <f t="shared" si="99"/>
        <v>û</v>
      </c>
      <c r="AS34" s="117">
        <f t="shared" si="99"/>
        <v>0</v>
      </c>
      <c r="AT34" s="8" t="str">
        <f t="shared" si="99"/>
        <v>ū</v>
      </c>
      <c r="AU34" s="8" t="str">
        <f t="shared" si="99"/>
        <v>u̍</v>
      </c>
    </row>
    <row r="35" spans="2:47" ht="35">
      <c r="B35" s="104">
        <v>31</v>
      </c>
      <c r="C35" s="105" t="s">
        <v>1508</v>
      </c>
      <c r="D35" s="106" t="s">
        <v>1508</v>
      </c>
      <c r="E35" s="106" t="s">
        <v>1509</v>
      </c>
      <c r="F35" s="106" t="s">
        <v>1510</v>
      </c>
      <c r="G35" s="113" t="s">
        <v>1330</v>
      </c>
      <c r="H35" s="113"/>
      <c r="I35" s="106" t="s">
        <v>1509</v>
      </c>
      <c r="J35" s="113"/>
      <c r="K35" s="113" t="s">
        <v>1330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85">
        <v>31</v>
      </c>
      <c r="Y35" s="110" t="s">
        <v>1508</v>
      </c>
      <c r="Z35" s="110" t="str">
        <f t="array" ref="Z35">INDEX(十五音韻母資料表, $X35, $Z$1)</f>
        <v>enn</v>
      </c>
      <c r="AA35" s="110" t="str">
        <f t="array" ref="AA35">INDEX(十五音韻母資料表, $X35, $AA$1)</f>
        <v>ennh</v>
      </c>
      <c r="AB35" s="110" t="s">
        <v>388</v>
      </c>
      <c r="AC35" s="49" t="str">
        <f t="shared" ref="AC35:AE35" si="100">SUBSTITUTE($Z35, $AB35,  INDEX($AN35:$AU35, 1, AC$4))</f>
        <v>enn</v>
      </c>
      <c r="AD35" s="49" t="str">
        <f t="shared" si="100"/>
        <v>énn</v>
      </c>
      <c r="AE35" s="49" t="str">
        <f t="shared" si="100"/>
        <v>ènn</v>
      </c>
      <c r="AF35" s="111" t="str">
        <f t="shared" si="3"/>
        <v>ennh</v>
      </c>
      <c r="AG35" s="49" t="str">
        <f t="shared" ref="AG35:AI35" si="101">SUBSTITUTE($Z35, $AB35,  INDEX($AN35:$AU35, 1, AG$4))</f>
        <v>ênn</v>
      </c>
      <c r="AH35" s="112" t="str">
        <f t="shared" si="101"/>
        <v>0nn</v>
      </c>
      <c r="AI35" s="49" t="str">
        <f t="shared" si="101"/>
        <v>ēnn</v>
      </c>
      <c r="AJ35" s="111" t="str">
        <f t="shared" si="5"/>
        <v>e̍nnh</v>
      </c>
      <c r="AL35" s="8">
        <f t="shared" si="6"/>
        <v>1</v>
      </c>
      <c r="AM35" s="8">
        <f t="shared" si="7"/>
        <v>2</v>
      </c>
      <c r="AN35" s="8" t="str">
        <f t="shared" ref="AN35:AU35" si="102">INDEX($O$5:$V$13, $AM35, AN$4)</f>
        <v>e</v>
      </c>
      <c r="AO35" s="8" t="str">
        <f t="shared" si="102"/>
        <v>é</v>
      </c>
      <c r="AP35" s="8" t="str">
        <f t="shared" si="102"/>
        <v>è</v>
      </c>
      <c r="AQ35" s="8" t="str">
        <f t="shared" si="102"/>
        <v>e</v>
      </c>
      <c r="AR35" s="8" t="str">
        <f t="shared" si="102"/>
        <v>ê</v>
      </c>
      <c r="AS35" s="117">
        <f t="shared" si="102"/>
        <v>0</v>
      </c>
      <c r="AT35" s="8" t="str">
        <f t="shared" si="102"/>
        <v>ē</v>
      </c>
      <c r="AU35" s="8" t="str">
        <f t="shared" si="102"/>
        <v>e̍</v>
      </c>
    </row>
    <row r="36" spans="2:47" ht="35">
      <c r="B36" s="104">
        <v>32</v>
      </c>
      <c r="C36" s="105" t="s">
        <v>1511</v>
      </c>
      <c r="D36" s="106" t="s">
        <v>1511</v>
      </c>
      <c r="E36" s="106" t="s">
        <v>1512</v>
      </c>
      <c r="F36" s="106" t="s">
        <v>1513</v>
      </c>
      <c r="G36" s="113" t="s">
        <v>1330</v>
      </c>
      <c r="H36" s="113" t="s">
        <v>1330</v>
      </c>
      <c r="I36" s="106" t="s">
        <v>1512</v>
      </c>
      <c r="J36" s="113" t="s">
        <v>1330</v>
      </c>
      <c r="K36" s="113" t="s">
        <v>1330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85">
        <v>32</v>
      </c>
      <c r="Y36" s="110" t="s">
        <v>1511</v>
      </c>
      <c r="Z36" s="110" t="str">
        <f t="array" ref="Z36">INDEX(十五音韻母資料表, $X36, $Z$1)</f>
        <v>uinn</v>
      </c>
      <c r="AA36" s="110">
        <f t="array" ref="AA36">INDEX(十五音韻母資料表, $X36, $AA$1)</f>
        <v>0</v>
      </c>
      <c r="AB36" s="110" t="s">
        <v>61</v>
      </c>
      <c r="AC36" s="49" t="str">
        <f t="shared" ref="AC36:AE36" si="103">SUBSTITUTE($Z36, $AB36,  INDEX($AN36:$AU36, 1, AC$4))</f>
        <v>uinn</v>
      </c>
      <c r="AD36" s="49" t="str">
        <f t="shared" si="103"/>
        <v>uínn</v>
      </c>
      <c r="AE36" s="49" t="str">
        <f t="shared" si="103"/>
        <v>uìnn</v>
      </c>
      <c r="AF36" s="111">
        <f t="shared" si="3"/>
        <v>0</v>
      </c>
      <c r="AG36" s="49" t="str">
        <f t="shared" ref="AG36:AI36" si="104">SUBSTITUTE($Z36, $AB36,  INDEX($AN36:$AU36, 1, AG$4))</f>
        <v>uînn</v>
      </c>
      <c r="AH36" s="112" t="str">
        <f t="shared" si="104"/>
        <v>u0nn</v>
      </c>
      <c r="AI36" s="49" t="str">
        <f t="shared" si="104"/>
        <v>uīnn</v>
      </c>
      <c r="AJ36" s="111" t="str">
        <f t="shared" si="5"/>
        <v>0</v>
      </c>
      <c r="AL36" s="8">
        <f t="shared" si="6"/>
        <v>2</v>
      </c>
      <c r="AM36" s="8">
        <f t="shared" si="7"/>
        <v>3</v>
      </c>
      <c r="AN36" s="8" t="str">
        <f t="shared" ref="AN36:AU36" si="105">INDEX($O$5:$V$13, $AM36, AN$4)</f>
        <v>i</v>
      </c>
      <c r="AO36" s="8" t="str">
        <f t="shared" si="105"/>
        <v>í</v>
      </c>
      <c r="AP36" s="8" t="str">
        <f t="shared" si="105"/>
        <v>ì</v>
      </c>
      <c r="AQ36" s="8" t="str">
        <f t="shared" si="105"/>
        <v>i</v>
      </c>
      <c r="AR36" s="8" t="str">
        <f t="shared" si="105"/>
        <v>î</v>
      </c>
      <c r="AS36" s="117">
        <f t="shared" si="105"/>
        <v>0</v>
      </c>
      <c r="AT36" s="8" t="str">
        <f t="shared" si="105"/>
        <v>ī</v>
      </c>
      <c r="AU36" s="8" t="str">
        <f t="shared" si="105"/>
        <v>i̍</v>
      </c>
    </row>
    <row r="37" spans="2:47" ht="35">
      <c r="B37" s="104">
        <v>33</v>
      </c>
      <c r="C37" s="105" t="s">
        <v>1514</v>
      </c>
      <c r="D37" s="106" t="s">
        <v>1514</v>
      </c>
      <c r="E37" s="113"/>
      <c r="F37" s="106" t="s">
        <v>1418</v>
      </c>
      <c r="G37" s="106" t="s">
        <v>1451</v>
      </c>
      <c r="H37" s="106" t="s">
        <v>1514</v>
      </c>
      <c r="I37" s="113" t="s">
        <v>1330</v>
      </c>
      <c r="J37" s="106" t="s">
        <v>1421</v>
      </c>
      <c r="K37" s="113" t="s">
        <v>1330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85">
        <v>33</v>
      </c>
      <c r="Y37" s="110" t="s">
        <v>1514</v>
      </c>
      <c r="Z37" s="110" t="str">
        <f t="array" ref="Z37">INDEX(十五音韻母資料表, $X37, $Z$1)</f>
        <v>io</v>
      </c>
      <c r="AA37" s="110" t="str">
        <f t="array" ref="AA37">INDEX(十五音韻母資料表, $X37, $AA$1)</f>
        <v>ioh</v>
      </c>
      <c r="AB37" s="110" t="s">
        <v>104</v>
      </c>
      <c r="AC37" s="49" t="str">
        <f t="shared" ref="AC37:AE37" si="106">SUBSTITUTE($Z37, $AB37,  INDEX($AN37:$AU37, 1, AC$4))</f>
        <v>io</v>
      </c>
      <c r="AD37" s="49" t="str">
        <f t="shared" si="106"/>
        <v>ió</v>
      </c>
      <c r="AE37" s="49" t="str">
        <f t="shared" si="106"/>
        <v>iò</v>
      </c>
      <c r="AF37" s="111" t="str">
        <f t="shared" si="3"/>
        <v>ioh</v>
      </c>
      <c r="AG37" s="49" t="str">
        <f t="shared" ref="AG37:AI37" si="107">SUBSTITUTE($Z37, $AB37,  INDEX($AN37:$AU37, 1, AG$4))</f>
        <v>iô</v>
      </c>
      <c r="AH37" s="112" t="str">
        <f t="shared" si="107"/>
        <v>i0</v>
      </c>
      <c r="AI37" s="49" t="str">
        <f t="shared" si="107"/>
        <v>iō</v>
      </c>
      <c r="AJ37" s="111" t="str">
        <f t="shared" si="5"/>
        <v>io̍h</v>
      </c>
      <c r="AL37" s="8">
        <f t="shared" si="6"/>
        <v>2</v>
      </c>
      <c r="AM37" s="8">
        <f t="shared" si="7"/>
        <v>4</v>
      </c>
      <c r="AN37" s="8" t="str">
        <f t="shared" ref="AN37:AU37" si="108">INDEX($O$5:$V$13, $AM37, AN$4)</f>
        <v>o</v>
      </c>
      <c r="AO37" s="8" t="str">
        <f t="shared" si="108"/>
        <v>ó</v>
      </c>
      <c r="AP37" s="8" t="str">
        <f t="shared" si="108"/>
        <v>ò</v>
      </c>
      <c r="AQ37" s="8" t="str">
        <f t="shared" si="108"/>
        <v>o</v>
      </c>
      <c r="AR37" s="8" t="str">
        <f t="shared" si="108"/>
        <v>ô</v>
      </c>
      <c r="AS37" s="117">
        <f t="shared" si="108"/>
        <v>0</v>
      </c>
      <c r="AT37" s="8" t="str">
        <f t="shared" si="108"/>
        <v>ō</v>
      </c>
      <c r="AU37" s="8" t="str">
        <f t="shared" si="108"/>
        <v>o̍</v>
      </c>
    </row>
    <row r="38" spans="2:47" ht="35">
      <c r="B38" s="104">
        <v>34</v>
      </c>
      <c r="C38" s="105" t="s">
        <v>1515</v>
      </c>
      <c r="D38" s="106" t="s">
        <v>1515</v>
      </c>
      <c r="E38" s="113"/>
      <c r="F38" s="106" t="s">
        <v>1328</v>
      </c>
      <c r="G38" s="113" t="s">
        <v>1330</v>
      </c>
      <c r="H38" s="106" t="s">
        <v>1516</v>
      </c>
      <c r="I38" s="113" t="s">
        <v>1330</v>
      </c>
      <c r="J38" s="113" t="s">
        <v>1330</v>
      </c>
      <c r="K38" s="113" t="s">
        <v>1330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85">
        <v>34</v>
      </c>
      <c r="Y38" s="110" t="s">
        <v>1515</v>
      </c>
      <c r="Z38" s="110" t="str">
        <f t="array" ref="Z38">INDEX(十五音韻母資料表, $X38, $Z$1)</f>
        <v>inn</v>
      </c>
      <c r="AA38" s="110" t="str">
        <f t="array" ref="AA38">INDEX(十五音韻母資料表, $X38, $AA$1)</f>
        <v>innh</v>
      </c>
      <c r="AB38" s="110" t="s">
        <v>61</v>
      </c>
      <c r="AC38" s="49" t="str">
        <f t="shared" ref="AC38:AE38" si="109">SUBSTITUTE($Z38, $AB38,  INDEX($AN38:$AU38, 1, AC$4))</f>
        <v>inn</v>
      </c>
      <c r="AD38" s="49" t="str">
        <f t="shared" si="109"/>
        <v>ínn</v>
      </c>
      <c r="AE38" s="49" t="str">
        <f t="shared" si="109"/>
        <v>ìnn</v>
      </c>
      <c r="AF38" s="111" t="str">
        <f t="shared" si="3"/>
        <v>innh</v>
      </c>
      <c r="AG38" s="49" t="str">
        <f t="shared" ref="AG38:AI38" si="110">SUBSTITUTE($Z38, $AB38,  INDEX($AN38:$AU38, 1, AG$4))</f>
        <v>înn</v>
      </c>
      <c r="AH38" s="112" t="str">
        <f t="shared" si="110"/>
        <v>0nn</v>
      </c>
      <c r="AI38" s="49" t="str">
        <f t="shared" si="110"/>
        <v>īnn</v>
      </c>
      <c r="AJ38" s="111" t="str">
        <f t="shared" si="5"/>
        <v>i̍nnh</v>
      </c>
      <c r="AL38" s="8">
        <f t="shared" si="6"/>
        <v>1</v>
      </c>
      <c r="AM38" s="8">
        <f t="shared" si="7"/>
        <v>3</v>
      </c>
      <c r="AN38" s="8" t="str">
        <f t="shared" ref="AN38:AU38" si="111">INDEX($O$5:$V$13, $AM38, AN$4)</f>
        <v>i</v>
      </c>
      <c r="AO38" s="8" t="str">
        <f t="shared" si="111"/>
        <v>í</v>
      </c>
      <c r="AP38" s="8" t="str">
        <f t="shared" si="111"/>
        <v>ì</v>
      </c>
      <c r="AQ38" s="8" t="str">
        <f t="shared" si="111"/>
        <v>i</v>
      </c>
      <c r="AR38" s="8" t="str">
        <f t="shared" si="111"/>
        <v>î</v>
      </c>
      <c r="AS38" s="117">
        <f t="shared" si="111"/>
        <v>0</v>
      </c>
      <c r="AT38" s="8" t="str">
        <f t="shared" si="111"/>
        <v>ī</v>
      </c>
      <c r="AU38" s="8" t="str">
        <f t="shared" si="111"/>
        <v>i̍</v>
      </c>
    </row>
    <row r="39" spans="2:47" ht="35">
      <c r="B39" s="104">
        <v>35</v>
      </c>
      <c r="C39" s="105" t="s">
        <v>1517</v>
      </c>
      <c r="D39" s="106" t="s">
        <v>1517</v>
      </c>
      <c r="E39" s="113" t="s">
        <v>1330</v>
      </c>
      <c r="F39" s="113" t="s">
        <v>1330</v>
      </c>
      <c r="G39" s="113" t="s">
        <v>1330</v>
      </c>
      <c r="H39" s="106" t="s">
        <v>1452</v>
      </c>
      <c r="I39" s="113" t="s">
        <v>1330</v>
      </c>
      <c r="J39" s="106" t="s">
        <v>1518</v>
      </c>
      <c r="K39" s="113" t="s">
        <v>1330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85">
        <v>35</v>
      </c>
      <c r="Y39" s="110" t="s">
        <v>1517</v>
      </c>
      <c r="Z39" s="110" t="str">
        <f t="array" ref="Z39">INDEX(十五音韻母資料表, $X39, $Z$1)</f>
        <v>ionn</v>
      </c>
      <c r="AA39" s="110">
        <f t="array" ref="AA39">INDEX(十五音韻母資料表, $X39, $AA$1)</f>
        <v>0</v>
      </c>
      <c r="AB39" s="110" t="s">
        <v>104</v>
      </c>
      <c r="AC39" s="49" t="str">
        <f t="shared" ref="AC39:AE39" si="112">SUBSTITUTE($Z39, $AB39,  INDEX($AN39:$AU39, 1, AC$4))</f>
        <v>ionn</v>
      </c>
      <c r="AD39" s="49" t="str">
        <f t="shared" si="112"/>
        <v>iónn</v>
      </c>
      <c r="AE39" s="49" t="str">
        <f t="shared" si="112"/>
        <v>iònn</v>
      </c>
      <c r="AF39" s="111">
        <f t="shared" si="3"/>
        <v>0</v>
      </c>
      <c r="AG39" s="49" t="str">
        <f t="shared" ref="AG39:AI39" si="113">SUBSTITUTE($Z39, $AB39,  INDEX($AN39:$AU39, 1, AG$4))</f>
        <v>iônn</v>
      </c>
      <c r="AH39" s="112" t="str">
        <f t="shared" si="113"/>
        <v>i0nn</v>
      </c>
      <c r="AI39" s="49" t="str">
        <f t="shared" si="113"/>
        <v>iōnn</v>
      </c>
      <c r="AJ39" s="111" t="str">
        <f t="shared" si="5"/>
        <v>0</v>
      </c>
      <c r="AL39" s="8">
        <f t="shared" si="6"/>
        <v>2</v>
      </c>
      <c r="AM39" s="8">
        <f t="shared" si="7"/>
        <v>4</v>
      </c>
      <c r="AN39" s="8" t="str">
        <f t="shared" ref="AN39:AU39" si="114">INDEX($O$5:$V$13, $AM39, AN$4)</f>
        <v>o</v>
      </c>
      <c r="AO39" s="8" t="str">
        <f t="shared" si="114"/>
        <v>ó</v>
      </c>
      <c r="AP39" s="8" t="str">
        <f t="shared" si="114"/>
        <v>ò</v>
      </c>
      <c r="AQ39" s="8" t="str">
        <f t="shared" si="114"/>
        <v>o</v>
      </c>
      <c r="AR39" s="8" t="str">
        <f t="shared" si="114"/>
        <v>ô</v>
      </c>
      <c r="AS39" s="117">
        <f t="shared" si="114"/>
        <v>0</v>
      </c>
      <c r="AT39" s="8" t="str">
        <f t="shared" si="114"/>
        <v>ō</v>
      </c>
      <c r="AU39" s="8" t="str">
        <f t="shared" si="114"/>
        <v>o̍</v>
      </c>
    </row>
    <row r="40" spans="2:47" ht="35">
      <c r="B40" s="104">
        <v>36</v>
      </c>
      <c r="C40" s="105" t="s">
        <v>271</v>
      </c>
      <c r="D40" s="106" t="s">
        <v>271</v>
      </c>
      <c r="E40" s="106" t="s">
        <v>78</v>
      </c>
      <c r="F40" s="106" t="s">
        <v>1519</v>
      </c>
      <c r="G40" s="113" t="s">
        <v>1330</v>
      </c>
      <c r="H40" s="106" t="s">
        <v>234</v>
      </c>
      <c r="I40" s="106" t="s">
        <v>78</v>
      </c>
      <c r="J40" s="106" t="s">
        <v>1520</v>
      </c>
      <c r="K40" s="113" t="s">
        <v>1330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85">
        <v>36</v>
      </c>
      <c r="Y40" s="110" t="s">
        <v>271</v>
      </c>
      <c r="Z40" s="110" t="str">
        <f t="array" ref="Z40">INDEX(十五音韻母資料表, $X40, $Z$1)</f>
        <v>iannh</v>
      </c>
      <c r="AA40" s="110">
        <f t="array" ref="AA40">INDEX(十五音韻母資料表, $X40, $AA$1)</f>
        <v>0</v>
      </c>
      <c r="AB40" s="110" t="s">
        <v>86</v>
      </c>
      <c r="AC40" s="49" t="str">
        <f t="shared" ref="AC40:AE40" si="115">SUBSTITUTE($Z40, $AB40,  INDEX($AN40:$AU40, 1, AC$4))</f>
        <v>iannh</v>
      </c>
      <c r="AD40" s="49" t="str">
        <f t="shared" si="115"/>
        <v>iánnh</v>
      </c>
      <c r="AE40" s="49" t="str">
        <f t="shared" si="115"/>
        <v>iànnh</v>
      </c>
      <c r="AF40" s="111">
        <f t="shared" si="3"/>
        <v>0</v>
      </c>
      <c r="AG40" s="49" t="str">
        <f t="shared" ref="AG40:AI40" si="116">SUBSTITUTE($Z40, $AB40,  INDEX($AN40:$AU40, 1, AG$4))</f>
        <v>iânnh</v>
      </c>
      <c r="AH40" s="112" t="str">
        <f t="shared" si="116"/>
        <v>i0nnh</v>
      </c>
      <c r="AI40" s="49" t="str">
        <f t="shared" si="116"/>
        <v>iānnh</v>
      </c>
      <c r="AJ40" s="111" t="str">
        <f t="shared" si="5"/>
        <v>0</v>
      </c>
      <c r="AL40" s="8">
        <f t="shared" si="6"/>
        <v>2</v>
      </c>
      <c r="AM40" s="8">
        <f t="shared" si="7"/>
        <v>1</v>
      </c>
      <c r="AN40" s="8" t="str">
        <f t="shared" ref="AN40:AU40" si="117">INDEX($O$5:$V$13, $AM40, AN$4)</f>
        <v>a</v>
      </c>
      <c r="AO40" s="8" t="str">
        <f t="shared" si="117"/>
        <v>á</v>
      </c>
      <c r="AP40" s="8" t="str">
        <f t="shared" si="117"/>
        <v>à</v>
      </c>
      <c r="AQ40" s="8" t="str">
        <f t="shared" si="117"/>
        <v>a</v>
      </c>
      <c r="AR40" s="8" t="str">
        <f t="shared" si="117"/>
        <v>â</v>
      </c>
      <c r="AS40" s="117">
        <f t="shared" si="117"/>
        <v>0</v>
      </c>
      <c r="AT40" s="8" t="str">
        <f t="shared" si="117"/>
        <v>ā</v>
      </c>
      <c r="AU40" s="8" t="str">
        <f t="shared" si="117"/>
        <v>a̍</v>
      </c>
    </row>
    <row r="41" spans="2:47" ht="35">
      <c r="B41" s="104">
        <v>37</v>
      </c>
      <c r="C41" s="105" t="s">
        <v>1521</v>
      </c>
      <c r="D41" s="106" t="s">
        <v>1521</v>
      </c>
      <c r="E41" s="106" t="s">
        <v>1522</v>
      </c>
      <c r="F41" s="106" t="s">
        <v>137</v>
      </c>
      <c r="G41" s="113" t="s">
        <v>1330</v>
      </c>
      <c r="H41" s="106" t="s">
        <v>1523</v>
      </c>
      <c r="I41" s="106" t="s">
        <v>1522</v>
      </c>
      <c r="J41" s="106" t="s">
        <v>1524</v>
      </c>
      <c r="K41" s="113" t="s">
        <v>1330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85">
        <v>37</v>
      </c>
      <c r="Y41" s="110" t="s">
        <v>1521</v>
      </c>
      <c r="Z41" s="110" t="str">
        <f t="array" ref="Z41">INDEX(十五音韻母資料表, $X41, $Z$1)</f>
        <v>uann</v>
      </c>
      <c r="AA41" s="110">
        <f t="array" ref="AA41">INDEX(十五音韻母資料表, $X41, $AA$1)</f>
        <v>0</v>
      </c>
      <c r="AB41" s="110" t="s">
        <v>86</v>
      </c>
      <c r="AC41" s="49" t="str">
        <f t="shared" ref="AC41:AE41" si="118">SUBSTITUTE($Z41, $AB41,  INDEX($AN41:$AU41, 1, AC$4))</f>
        <v>uann</v>
      </c>
      <c r="AD41" s="49" t="str">
        <f t="shared" si="118"/>
        <v>uánn</v>
      </c>
      <c r="AE41" s="49" t="str">
        <f t="shared" si="118"/>
        <v>uànn</v>
      </c>
      <c r="AF41" s="111">
        <f t="shared" si="3"/>
        <v>0</v>
      </c>
      <c r="AG41" s="49" t="str">
        <f t="shared" ref="AG41:AI41" si="119">SUBSTITUTE($Z41, $AB41,  INDEX($AN41:$AU41, 1, AG$4))</f>
        <v>uânn</v>
      </c>
      <c r="AH41" s="112" t="str">
        <f t="shared" si="119"/>
        <v>u0nn</v>
      </c>
      <c r="AI41" s="49" t="str">
        <f t="shared" si="119"/>
        <v>uānn</v>
      </c>
      <c r="AJ41" s="111" t="str">
        <f t="shared" si="5"/>
        <v>0</v>
      </c>
      <c r="AL41" s="8">
        <f t="shared" si="6"/>
        <v>2</v>
      </c>
      <c r="AM41" s="8">
        <f t="shared" si="7"/>
        <v>1</v>
      </c>
      <c r="AN41" s="8" t="str">
        <f t="shared" ref="AN41:AU41" si="120">INDEX($O$5:$V$13, $AM41, AN$4)</f>
        <v>a</v>
      </c>
      <c r="AO41" s="8" t="str">
        <f t="shared" si="120"/>
        <v>á</v>
      </c>
      <c r="AP41" s="8" t="str">
        <f t="shared" si="120"/>
        <v>à</v>
      </c>
      <c r="AQ41" s="8" t="str">
        <f t="shared" si="120"/>
        <v>a</v>
      </c>
      <c r="AR41" s="8" t="str">
        <f t="shared" si="120"/>
        <v>â</v>
      </c>
      <c r="AS41" s="117">
        <f t="shared" si="120"/>
        <v>0</v>
      </c>
      <c r="AT41" s="8" t="str">
        <f t="shared" si="120"/>
        <v>ā</v>
      </c>
      <c r="AU41" s="8" t="str">
        <f t="shared" si="120"/>
        <v>a̍</v>
      </c>
    </row>
    <row r="42" spans="2:47" ht="35">
      <c r="B42" s="104">
        <v>38</v>
      </c>
      <c r="C42" s="105" t="s">
        <v>1525</v>
      </c>
      <c r="D42" s="106" t="s">
        <v>1525</v>
      </c>
      <c r="E42" s="113"/>
      <c r="F42" s="106" t="s">
        <v>1526</v>
      </c>
      <c r="G42" s="113" t="s">
        <v>1330</v>
      </c>
      <c r="H42" s="113" t="s">
        <v>1330</v>
      </c>
      <c r="I42" s="113" t="s">
        <v>1330</v>
      </c>
      <c r="J42" s="113" t="s">
        <v>1330</v>
      </c>
      <c r="K42" s="113" t="s">
        <v>1330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85">
        <v>38</v>
      </c>
      <c r="Y42" s="110" t="s">
        <v>1525</v>
      </c>
      <c r="Z42" s="110" t="str">
        <f t="array" ref="Z42">INDEX(十五音韻母資料表, $X42, $Z$1)</f>
        <v>ng</v>
      </c>
      <c r="AA42" s="110">
        <f t="array" ref="AA42">INDEX(十五音韻母資料表, $X42, $AA$1)</f>
        <v>0</v>
      </c>
      <c r="AB42" s="110" t="s">
        <v>448</v>
      </c>
      <c r="AC42" s="49" t="str">
        <f t="shared" ref="AC42:AE42" si="121">SUBSTITUTE($Z42, $AB42,  INDEX($AN42:$AU42, 1, AC$4))</f>
        <v>ng</v>
      </c>
      <c r="AD42" s="49" t="str">
        <f t="shared" si="121"/>
        <v>ńg</v>
      </c>
      <c r="AE42" s="49" t="str">
        <f t="shared" si="121"/>
        <v xml:space="preserve">ǹ </v>
      </c>
      <c r="AF42" s="111">
        <f t="shared" si="3"/>
        <v>0</v>
      </c>
      <c r="AG42" s="49" t="str">
        <f t="shared" ref="AG42:AI42" si="122">SUBSTITUTE($Z42, $AB42,  INDEX($AN42:$AU42, 1, AG$4))</f>
        <v>n̂g</v>
      </c>
      <c r="AH42" s="112" t="str">
        <f t="shared" si="122"/>
        <v>0</v>
      </c>
      <c r="AI42" s="49" t="str">
        <f t="shared" si="122"/>
        <v>n̄g</v>
      </c>
      <c r="AJ42" s="111" t="str">
        <f t="shared" si="5"/>
        <v>0</v>
      </c>
      <c r="AL42" s="8">
        <f t="shared" si="6"/>
        <v>1</v>
      </c>
      <c r="AM42" s="8">
        <f t="shared" si="7"/>
        <v>9</v>
      </c>
      <c r="AN42" s="8" t="str">
        <f t="shared" ref="AN42:AU42" si="123">INDEX($O$5:$V$13, $AM42, AN$4)</f>
        <v>ng</v>
      </c>
      <c r="AO42" s="8" t="str">
        <f t="shared" si="123"/>
        <v>ńg</v>
      </c>
      <c r="AP42" s="8" t="str">
        <f t="shared" si="123"/>
        <v xml:space="preserve">ǹ </v>
      </c>
      <c r="AQ42" s="8" t="str">
        <f t="shared" si="123"/>
        <v>ng</v>
      </c>
      <c r="AR42" s="8" t="str">
        <f t="shared" si="123"/>
        <v>n̂g</v>
      </c>
      <c r="AS42" s="117">
        <f t="shared" si="123"/>
        <v>0</v>
      </c>
      <c r="AT42" s="8" t="str">
        <f t="shared" si="123"/>
        <v>n̄g</v>
      </c>
      <c r="AU42" s="8" t="str">
        <f t="shared" si="123"/>
        <v>n̍g</v>
      </c>
    </row>
    <row r="43" spans="2:47" ht="35">
      <c r="B43" s="104">
        <v>39</v>
      </c>
      <c r="C43" s="105" t="s">
        <v>1481</v>
      </c>
      <c r="D43" s="106" t="s">
        <v>1481</v>
      </c>
      <c r="E43" s="113" t="s">
        <v>1330</v>
      </c>
      <c r="F43" s="113" t="s">
        <v>1330</v>
      </c>
      <c r="G43" s="106" t="s">
        <v>1426</v>
      </c>
      <c r="H43" s="106" t="s">
        <v>1527</v>
      </c>
      <c r="I43" s="113" t="s">
        <v>1330</v>
      </c>
      <c r="J43" s="113" t="s">
        <v>1330</v>
      </c>
      <c r="K43" s="113" t="s">
        <v>1330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85">
        <v>39</v>
      </c>
      <c r="Y43" s="110" t="s">
        <v>1481</v>
      </c>
      <c r="Z43" s="110" t="str">
        <f t="array" ref="Z43">INDEX(十五音韻母資料表, $X43, $Z$1)</f>
        <v>e</v>
      </c>
      <c r="AA43" s="110" t="str">
        <f t="array" ref="AA43">INDEX(十五音韻母資料表, $X43, $AA$1)</f>
        <v>eh</v>
      </c>
      <c r="AB43" s="110" t="s">
        <v>388</v>
      </c>
      <c r="AC43" s="49" t="str">
        <f t="shared" ref="AC43:AE43" si="124">SUBSTITUTE($Z43, $AB43,  INDEX($AN43:$AU43, 1, AC$4))</f>
        <v>e</v>
      </c>
      <c r="AD43" s="49" t="str">
        <f t="shared" si="124"/>
        <v>é</v>
      </c>
      <c r="AE43" s="49" t="str">
        <f t="shared" si="124"/>
        <v>è</v>
      </c>
      <c r="AF43" s="111" t="str">
        <f t="shared" si="3"/>
        <v>eh</v>
      </c>
      <c r="AG43" s="49" t="str">
        <f t="shared" ref="AG43:AI43" si="125">SUBSTITUTE($Z43, $AB43,  INDEX($AN43:$AU43, 1, AG$4))</f>
        <v>ê</v>
      </c>
      <c r="AH43" s="112" t="str">
        <f t="shared" si="125"/>
        <v>0</v>
      </c>
      <c r="AI43" s="49" t="str">
        <f t="shared" si="125"/>
        <v>ē</v>
      </c>
      <c r="AJ43" s="111" t="str">
        <f t="shared" si="5"/>
        <v>e̍h</v>
      </c>
      <c r="AL43" s="8">
        <f t="shared" si="6"/>
        <v>1</v>
      </c>
      <c r="AM43" s="8">
        <f t="shared" si="7"/>
        <v>2</v>
      </c>
      <c r="AN43" s="8" t="str">
        <f t="shared" ref="AN43:AU43" si="126">INDEX($O$5:$V$13, $AM43, AN$4)</f>
        <v>e</v>
      </c>
      <c r="AO43" s="8" t="str">
        <f t="shared" si="126"/>
        <v>é</v>
      </c>
      <c r="AP43" s="8" t="str">
        <f t="shared" si="126"/>
        <v>è</v>
      </c>
      <c r="AQ43" s="8" t="str">
        <f t="shared" si="126"/>
        <v>e</v>
      </c>
      <c r="AR43" s="8" t="str">
        <f t="shared" si="126"/>
        <v>ê</v>
      </c>
      <c r="AS43" s="117">
        <f t="shared" si="126"/>
        <v>0</v>
      </c>
      <c r="AT43" s="8" t="str">
        <f t="shared" si="126"/>
        <v>ē</v>
      </c>
      <c r="AU43" s="8" t="str">
        <f t="shared" si="126"/>
        <v>e̍</v>
      </c>
    </row>
    <row r="44" spans="2:47" ht="35">
      <c r="B44" s="104">
        <v>40</v>
      </c>
      <c r="C44" s="105" t="s">
        <v>382</v>
      </c>
      <c r="D44" s="106" t="s">
        <v>382</v>
      </c>
      <c r="E44" s="114" t="s">
        <v>1528</v>
      </c>
      <c r="F44" s="113" t="s">
        <v>1330</v>
      </c>
      <c r="G44" s="113" t="s">
        <v>1330</v>
      </c>
      <c r="H44" s="113" t="s">
        <v>1330</v>
      </c>
      <c r="I44" s="114" t="s">
        <v>1528</v>
      </c>
      <c r="J44" s="113" t="s">
        <v>1330</v>
      </c>
      <c r="K44" s="113" t="s">
        <v>1330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85">
        <v>40</v>
      </c>
      <c r="Y44" s="110" t="s">
        <v>382</v>
      </c>
      <c r="Z44" s="110" t="str">
        <f t="array" ref="Z44">INDEX(十五音韻母資料表, $X44, $Z$1)</f>
        <v>ainn</v>
      </c>
      <c r="AA44" s="110">
        <f t="array" ref="AA44">INDEX(十五音韻母資料表, $X44, $AA$1)</f>
        <v>0</v>
      </c>
      <c r="AB44" s="110" t="s">
        <v>86</v>
      </c>
      <c r="AC44" s="49" t="str">
        <f t="shared" ref="AC44:AE44" si="127">SUBSTITUTE($Z44, $AB44,  INDEX($AN44:$AU44, 1, AC$4))</f>
        <v>ainn</v>
      </c>
      <c r="AD44" s="49" t="str">
        <f t="shared" si="127"/>
        <v>áinn</v>
      </c>
      <c r="AE44" s="49" t="str">
        <f t="shared" si="127"/>
        <v>àinn</v>
      </c>
      <c r="AF44" s="111">
        <f t="shared" si="3"/>
        <v>0</v>
      </c>
      <c r="AG44" s="49" t="str">
        <f t="shared" ref="AG44:AI44" si="128">SUBSTITUTE($Z44, $AB44,  INDEX($AN44:$AU44, 1, AG$4))</f>
        <v>âinn</v>
      </c>
      <c r="AH44" s="112" t="str">
        <f t="shared" si="128"/>
        <v>0inn</v>
      </c>
      <c r="AI44" s="49" t="str">
        <f t="shared" si="128"/>
        <v>āinn</v>
      </c>
      <c r="AJ44" s="111" t="str">
        <f t="shared" si="5"/>
        <v>0</v>
      </c>
      <c r="AL44" s="8">
        <f t="shared" si="6"/>
        <v>1</v>
      </c>
      <c r="AM44" s="8">
        <f t="shared" si="7"/>
        <v>1</v>
      </c>
      <c r="AN44" s="8" t="str">
        <f t="shared" ref="AN44:AU44" si="129">INDEX($O$5:$V$13, $AM44, AN$4)</f>
        <v>a</v>
      </c>
      <c r="AO44" s="8" t="str">
        <f t="shared" si="129"/>
        <v>á</v>
      </c>
      <c r="AP44" s="8" t="str">
        <f t="shared" si="129"/>
        <v>à</v>
      </c>
      <c r="AQ44" s="8" t="str">
        <f t="shared" si="129"/>
        <v>a</v>
      </c>
      <c r="AR44" s="8" t="str">
        <f t="shared" si="129"/>
        <v>â</v>
      </c>
      <c r="AS44" s="117">
        <f t="shared" si="129"/>
        <v>0</v>
      </c>
      <c r="AT44" s="8" t="str">
        <f t="shared" si="129"/>
        <v>ā</v>
      </c>
      <c r="AU44" s="8" t="str">
        <f t="shared" si="129"/>
        <v>a̍</v>
      </c>
    </row>
    <row r="45" spans="2:47" ht="35">
      <c r="B45" s="104">
        <v>41</v>
      </c>
      <c r="C45" s="105" t="s">
        <v>1529</v>
      </c>
      <c r="D45" s="106" t="s">
        <v>1529</v>
      </c>
      <c r="E45" s="113" t="s">
        <v>1330</v>
      </c>
      <c r="F45" s="113" t="s">
        <v>1330</v>
      </c>
      <c r="G45" s="113" t="s">
        <v>1330</v>
      </c>
      <c r="H45" s="113" t="s">
        <v>1330</v>
      </c>
      <c r="I45" s="113" t="s">
        <v>1330</v>
      </c>
      <c r="J45" s="113" t="s">
        <v>1330</v>
      </c>
      <c r="K45" s="113" t="s">
        <v>1330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85">
        <v>41</v>
      </c>
      <c r="Y45" s="110" t="s">
        <v>1529</v>
      </c>
      <c r="Z45" s="110" t="str">
        <f t="array" ref="Z45">INDEX(十五音韻母資料表, $X45, $Z$1)</f>
        <v>oonn</v>
      </c>
      <c r="AA45" s="110">
        <f t="array" ref="AA45">INDEX(十五音韻母資料表, $X45, $AA$1)</f>
        <v>0</v>
      </c>
      <c r="AB45" s="110" t="s">
        <v>104</v>
      </c>
      <c r="AC45" s="49" t="str">
        <f t="shared" ref="AC45:AE45" si="130">SUBSTITUTE($Z45, $AB45,  INDEX($AN45:$AU45, 1, AC$4))</f>
        <v>oonn</v>
      </c>
      <c r="AD45" s="49" t="str">
        <f t="shared" si="130"/>
        <v>óónn</v>
      </c>
      <c r="AE45" s="49" t="str">
        <f t="shared" si="130"/>
        <v>òònn</v>
      </c>
      <c r="AF45" s="111">
        <f t="shared" si="3"/>
        <v>0</v>
      </c>
      <c r="AG45" s="49" t="str">
        <f t="shared" ref="AG45:AI45" si="131">SUBSTITUTE($Z45, $AB45,  INDEX($AN45:$AU45, 1, AG$4))</f>
        <v>ôônn</v>
      </c>
      <c r="AH45" s="112" t="str">
        <f t="shared" si="131"/>
        <v>00nn</v>
      </c>
      <c r="AI45" s="49" t="str">
        <f t="shared" si="131"/>
        <v>ōōnn</v>
      </c>
      <c r="AJ45" s="111" t="str">
        <f t="shared" si="5"/>
        <v>0</v>
      </c>
      <c r="AL45" s="8">
        <f t="shared" si="6"/>
        <v>1</v>
      </c>
      <c r="AM45" s="8">
        <f t="shared" si="7"/>
        <v>4</v>
      </c>
      <c r="AN45" s="8" t="str">
        <f t="shared" ref="AN45:AU45" si="132">INDEX($O$5:$V$13, $AM45, AN$4)</f>
        <v>o</v>
      </c>
      <c r="AO45" s="8" t="str">
        <f t="shared" si="132"/>
        <v>ó</v>
      </c>
      <c r="AP45" s="8" t="str">
        <f t="shared" si="132"/>
        <v>ò</v>
      </c>
      <c r="AQ45" s="8" t="str">
        <f t="shared" si="132"/>
        <v>o</v>
      </c>
      <c r="AR45" s="8" t="str">
        <f t="shared" si="132"/>
        <v>ô</v>
      </c>
      <c r="AS45" s="117">
        <f t="shared" si="132"/>
        <v>0</v>
      </c>
      <c r="AT45" s="8" t="str">
        <f t="shared" si="132"/>
        <v>ō</v>
      </c>
      <c r="AU45" s="8" t="str">
        <f t="shared" si="132"/>
        <v>o̍</v>
      </c>
    </row>
    <row r="46" spans="2:47" ht="35">
      <c r="B46" s="104">
        <v>42</v>
      </c>
      <c r="C46" s="105" t="s">
        <v>1530</v>
      </c>
      <c r="D46" s="106" t="s">
        <v>1530</v>
      </c>
      <c r="E46" s="113" t="s">
        <v>1330</v>
      </c>
      <c r="F46" s="113" t="s">
        <v>1330</v>
      </c>
      <c r="G46" s="113" t="s">
        <v>1330</v>
      </c>
      <c r="H46" s="113" t="s">
        <v>1330</v>
      </c>
      <c r="I46" s="113" t="s">
        <v>1330</v>
      </c>
      <c r="J46" s="113" t="s">
        <v>1330</v>
      </c>
      <c r="K46" s="113" t="s">
        <v>1330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85">
        <v>42</v>
      </c>
      <c r="Y46" s="110" t="s">
        <v>1530</v>
      </c>
      <c r="Z46" s="110" t="str">
        <f t="array" ref="Z46">INDEX(十五音韻母資料表, $X46, $Z$1)</f>
        <v>m</v>
      </c>
      <c r="AA46" s="110">
        <f t="array" ref="AA46">INDEX(十五音韻母資料表, $X46, $AA$1)</f>
        <v>0</v>
      </c>
      <c r="AB46" s="110" t="s">
        <v>417</v>
      </c>
      <c r="AC46" s="49" t="str">
        <f t="shared" ref="AC46:AE46" si="133">SUBSTITUTE($Z46, $AB46,  INDEX($AN46:$AU46, 1, AC$4))</f>
        <v>m</v>
      </c>
      <c r="AD46" s="49" t="str">
        <f t="shared" si="133"/>
        <v xml:space="preserve"> ḿ</v>
      </c>
      <c r="AE46" s="49" t="str">
        <f t="shared" si="133"/>
        <v>m̀</v>
      </c>
      <c r="AF46" s="111">
        <f t="shared" si="3"/>
        <v>0</v>
      </c>
      <c r="AG46" s="49" t="str">
        <f t="shared" ref="AG46:AI46" si="134">SUBSTITUTE($Z46, $AB46,  INDEX($AN46:$AU46, 1, AG$4))</f>
        <v>m̂</v>
      </c>
      <c r="AH46" s="112" t="str">
        <f t="shared" si="134"/>
        <v>m̀</v>
      </c>
      <c r="AI46" s="49" t="str">
        <f t="shared" si="134"/>
        <v>m̄</v>
      </c>
      <c r="AJ46" s="111" t="str">
        <f t="shared" si="5"/>
        <v>0</v>
      </c>
      <c r="AL46" s="8">
        <f t="shared" si="6"/>
        <v>1</v>
      </c>
      <c r="AM46" s="8">
        <f t="shared" si="7"/>
        <v>7</v>
      </c>
      <c r="AN46" s="8" t="str">
        <f t="shared" ref="AN46:AU46" si="135">INDEX($O$5:$V$13, $AM46, AN$4)</f>
        <v>m</v>
      </c>
      <c r="AO46" s="8" t="str">
        <f t="shared" si="135"/>
        <v xml:space="preserve"> ḿ</v>
      </c>
      <c r="AP46" s="8" t="str">
        <f t="shared" si="135"/>
        <v>m̀</v>
      </c>
      <c r="AQ46" s="8" t="str">
        <f t="shared" si="135"/>
        <v>m</v>
      </c>
      <c r="AR46" s="8" t="str">
        <f t="shared" si="135"/>
        <v>m̂</v>
      </c>
      <c r="AS46" s="117" t="str">
        <f t="shared" si="135"/>
        <v>m̀</v>
      </c>
      <c r="AT46" s="8" t="str">
        <f t="shared" si="135"/>
        <v>m̄</v>
      </c>
      <c r="AU46" s="8" t="str">
        <f t="shared" si="135"/>
        <v>m̍h</v>
      </c>
    </row>
    <row r="47" spans="2:47" ht="35">
      <c r="B47" s="104">
        <v>43</v>
      </c>
      <c r="C47" s="105" t="s">
        <v>275</v>
      </c>
      <c r="D47" s="106" t="s">
        <v>275</v>
      </c>
      <c r="E47" s="113" t="s">
        <v>1330</v>
      </c>
      <c r="F47" s="113" t="s">
        <v>1330</v>
      </c>
      <c r="G47" s="113" t="s">
        <v>1330</v>
      </c>
      <c r="H47" s="113" t="s">
        <v>1330</v>
      </c>
      <c r="I47" s="113" t="s">
        <v>1330</v>
      </c>
      <c r="J47" s="113" t="s">
        <v>1330</v>
      </c>
      <c r="K47" s="106" t="s">
        <v>1531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85">
        <v>43</v>
      </c>
      <c r="Y47" s="110" t="s">
        <v>275</v>
      </c>
      <c r="Z47" s="110" t="str">
        <f t="array" ref="Z47">INDEX(十五音韻母資料表, $X47, $Z$1)</f>
        <v>uang</v>
      </c>
      <c r="AA47" s="110" t="str">
        <f t="array" ref="AA47">INDEX(十五音韻母資料表, $X47, $AA$1)</f>
        <v>uak</v>
      </c>
      <c r="AB47" s="110" t="s">
        <v>86</v>
      </c>
      <c r="AC47" s="49" t="str">
        <f t="shared" ref="AC47:AE47" si="136">SUBSTITUTE($Z47, $AB47,  INDEX($AN47:$AU47, 1, AC$4))</f>
        <v>uang</v>
      </c>
      <c r="AD47" s="49" t="str">
        <f t="shared" si="136"/>
        <v>uáng</v>
      </c>
      <c r="AE47" s="49" t="str">
        <f t="shared" si="136"/>
        <v>uàng</v>
      </c>
      <c r="AF47" s="111" t="str">
        <f t="shared" si="3"/>
        <v>uak</v>
      </c>
      <c r="AG47" s="49" t="str">
        <f t="shared" ref="AG47:AI47" si="137">SUBSTITUTE($Z47, $AB47,  INDEX($AN47:$AU47, 1, AG$4))</f>
        <v>uâng</v>
      </c>
      <c r="AH47" s="112" t="str">
        <f t="shared" si="137"/>
        <v>u0ng</v>
      </c>
      <c r="AI47" s="49" t="str">
        <f t="shared" si="137"/>
        <v>uāng</v>
      </c>
      <c r="AJ47" s="111" t="str">
        <f t="shared" si="5"/>
        <v>ua̍k</v>
      </c>
      <c r="AL47" s="8">
        <f t="shared" si="6"/>
        <v>2</v>
      </c>
      <c r="AM47" s="8">
        <f t="shared" si="7"/>
        <v>1</v>
      </c>
      <c r="AN47" s="8" t="str">
        <f t="shared" ref="AN47:AU47" si="138">INDEX($O$5:$V$13, $AM47, AN$4)</f>
        <v>a</v>
      </c>
      <c r="AO47" s="8" t="str">
        <f t="shared" si="138"/>
        <v>á</v>
      </c>
      <c r="AP47" s="8" t="str">
        <f t="shared" si="138"/>
        <v>à</v>
      </c>
      <c r="AQ47" s="8" t="str">
        <f t="shared" si="138"/>
        <v>a</v>
      </c>
      <c r="AR47" s="8" t="str">
        <f t="shared" si="138"/>
        <v>â</v>
      </c>
      <c r="AS47" s="117">
        <f t="shared" si="138"/>
        <v>0</v>
      </c>
      <c r="AT47" s="8" t="str">
        <f t="shared" si="138"/>
        <v>ā</v>
      </c>
      <c r="AU47" s="8" t="str">
        <f t="shared" si="138"/>
        <v>a̍</v>
      </c>
    </row>
    <row r="48" spans="2:47" ht="35">
      <c r="B48" s="104">
        <v>44</v>
      </c>
      <c r="C48" s="105" t="s">
        <v>1532</v>
      </c>
      <c r="D48" s="106" t="s">
        <v>1532</v>
      </c>
      <c r="E48" s="113" t="s">
        <v>1330</v>
      </c>
      <c r="F48" s="113" t="s">
        <v>1330</v>
      </c>
      <c r="G48" s="113" t="s">
        <v>1330</v>
      </c>
      <c r="H48" s="113" t="s">
        <v>1330</v>
      </c>
      <c r="I48" s="113" t="s">
        <v>1330</v>
      </c>
      <c r="J48" s="113" t="s">
        <v>1330</v>
      </c>
      <c r="K48" s="113" t="s">
        <v>1330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85">
        <v>44</v>
      </c>
      <c r="Y48" s="110" t="s">
        <v>1532</v>
      </c>
      <c r="Z48" s="110" t="str">
        <f t="array" ref="Z48">INDEX(十五音韻母資料表, $X48, $Z$1)</f>
        <v>uainn</v>
      </c>
      <c r="AA48" s="110" t="str">
        <f t="array" ref="AA48">INDEX(十五音韻母資料表, $X48, $AA$1)</f>
        <v>uainnh</v>
      </c>
      <c r="AB48" s="110" t="s">
        <v>86</v>
      </c>
      <c r="AC48" s="49" t="str">
        <f t="shared" ref="AC48:AE48" si="139">SUBSTITUTE($Z48, $AB48,  INDEX($AN48:$AU48, 1, AC$4))</f>
        <v>uainn</v>
      </c>
      <c r="AD48" s="49" t="str">
        <f t="shared" si="139"/>
        <v>uáinn</v>
      </c>
      <c r="AE48" s="49" t="str">
        <f t="shared" si="139"/>
        <v>uàinn</v>
      </c>
      <c r="AF48" s="111" t="str">
        <f t="shared" si="3"/>
        <v>uainnh</v>
      </c>
      <c r="AG48" s="49" t="str">
        <f t="shared" ref="AG48:AI48" si="140">SUBSTITUTE($Z48, $AB48,  INDEX($AN48:$AU48, 1, AG$4))</f>
        <v>uâinn</v>
      </c>
      <c r="AH48" s="112" t="str">
        <f t="shared" si="140"/>
        <v>u0inn</v>
      </c>
      <c r="AI48" s="49" t="str">
        <f t="shared" si="140"/>
        <v>uāinn</v>
      </c>
      <c r="AJ48" s="111" t="str">
        <f t="shared" si="5"/>
        <v>ua̍innh</v>
      </c>
      <c r="AL48" s="8">
        <f t="shared" si="6"/>
        <v>2</v>
      </c>
      <c r="AM48" s="8">
        <f t="shared" si="7"/>
        <v>1</v>
      </c>
      <c r="AN48" s="8" t="str">
        <f t="shared" ref="AN48:AU48" si="141">INDEX($O$5:$V$13, $AM48, AN$4)</f>
        <v>a</v>
      </c>
      <c r="AO48" s="8" t="str">
        <f t="shared" si="141"/>
        <v>á</v>
      </c>
      <c r="AP48" s="8" t="str">
        <f t="shared" si="141"/>
        <v>à</v>
      </c>
      <c r="AQ48" s="8" t="str">
        <f t="shared" si="141"/>
        <v>a</v>
      </c>
      <c r="AR48" s="8" t="str">
        <f t="shared" si="141"/>
        <v>â</v>
      </c>
      <c r="AS48" s="117">
        <f t="shared" si="141"/>
        <v>0</v>
      </c>
      <c r="AT48" s="8" t="str">
        <f t="shared" si="141"/>
        <v>ā</v>
      </c>
      <c r="AU48" s="8" t="str">
        <f t="shared" si="141"/>
        <v>a̍</v>
      </c>
    </row>
    <row r="49" spans="2:47" ht="35">
      <c r="B49" s="104">
        <v>45</v>
      </c>
      <c r="C49" s="105" t="s">
        <v>1533</v>
      </c>
      <c r="D49" s="106" t="s">
        <v>1533</v>
      </c>
      <c r="E49" s="113" t="s">
        <v>1330</v>
      </c>
      <c r="F49" s="113" t="s">
        <v>1330</v>
      </c>
      <c r="G49" s="113" t="s">
        <v>1330</v>
      </c>
      <c r="H49" s="113" t="s">
        <v>1330</v>
      </c>
      <c r="I49" s="113" t="s">
        <v>1330</v>
      </c>
      <c r="J49" s="113" t="s">
        <v>1330</v>
      </c>
      <c r="K49" s="113" t="s">
        <v>1330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85">
        <v>45</v>
      </c>
      <c r="Y49" s="110" t="s">
        <v>1533</v>
      </c>
      <c r="Z49" s="110" t="str">
        <f t="array" ref="Z49">INDEX(十五音韻母資料表, $X49, $Z$1)</f>
        <v>uenn</v>
      </c>
      <c r="AA49" s="110">
        <f t="array" ref="AA49">INDEX(十五音韻母資料表, $X49, $AA$1)</f>
        <v>0</v>
      </c>
      <c r="AB49" s="110" t="s">
        <v>388</v>
      </c>
      <c r="AC49" s="49" t="str">
        <f t="shared" ref="AC49:AE49" si="142">SUBSTITUTE($Z49, $AB49,  INDEX($AN49:$AU49, 1, AC$4))</f>
        <v>uenn</v>
      </c>
      <c r="AD49" s="49" t="str">
        <f t="shared" si="142"/>
        <v>uénn</v>
      </c>
      <c r="AE49" s="49" t="str">
        <f t="shared" si="142"/>
        <v>uènn</v>
      </c>
      <c r="AF49" s="111">
        <f t="shared" si="3"/>
        <v>0</v>
      </c>
      <c r="AG49" s="49" t="str">
        <f t="shared" ref="AG49:AI49" si="143">SUBSTITUTE($Z49, $AB49,  INDEX($AN49:$AU49, 1, AG$4))</f>
        <v>uênn</v>
      </c>
      <c r="AH49" s="112" t="str">
        <f t="shared" si="143"/>
        <v>u0nn</v>
      </c>
      <c r="AI49" s="49" t="str">
        <f t="shared" si="143"/>
        <v>uēnn</v>
      </c>
      <c r="AJ49" s="111" t="str">
        <f t="shared" si="5"/>
        <v>0</v>
      </c>
      <c r="AL49" s="8">
        <f t="shared" si="6"/>
        <v>2</v>
      </c>
      <c r="AM49" s="8">
        <f t="shared" si="7"/>
        <v>2</v>
      </c>
      <c r="AN49" s="8" t="str">
        <f t="shared" ref="AN49:AU49" si="144">INDEX($O$5:$V$13, $AM49, AN$4)</f>
        <v>e</v>
      </c>
      <c r="AO49" s="8" t="str">
        <f t="shared" si="144"/>
        <v>é</v>
      </c>
      <c r="AP49" s="8" t="str">
        <f t="shared" si="144"/>
        <v>è</v>
      </c>
      <c r="AQ49" s="8" t="str">
        <f t="shared" si="144"/>
        <v>e</v>
      </c>
      <c r="AR49" s="8" t="str">
        <f t="shared" si="144"/>
        <v>ê</v>
      </c>
      <c r="AS49" s="117">
        <f t="shared" si="144"/>
        <v>0</v>
      </c>
      <c r="AT49" s="8" t="str">
        <f t="shared" si="144"/>
        <v>ē</v>
      </c>
      <c r="AU49" s="8" t="str">
        <f t="shared" si="144"/>
        <v>e̍</v>
      </c>
    </row>
    <row r="50" spans="2:47" ht="35">
      <c r="B50" s="104">
        <v>46</v>
      </c>
      <c r="C50" s="105" t="s">
        <v>1534</v>
      </c>
      <c r="D50" s="106" t="s">
        <v>1534</v>
      </c>
      <c r="E50" s="113" t="s">
        <v>1330</v>
      </c>
      <c r="F50" s="113" t="s">
        <v>1330</v>
      </c>
      <c r="G50" s="113" t="s">
        <v>1330</v>
      </c>
      <c r="H50" s="113" t="s">
        <v>1330</v>
      </c>
      <c r="I50" s="113" t="s">
        <v>1330</v>
      </c>
      <c r="J50" s="113" t="s">
        <v>1330</v>
      </c>
      <c r="K50" s="113" t="s">
        <v>1330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85">
        <v>46</v>
      </c>
      <c r="Y50" s="110" t="s">
        <v>1534</v>
      </c>
      <c r="Z50" s="110" t="str">
        <f t="array" ref="Z50">INDEX(十五音韻母資料表, $X50, $Z$1)</f>
        <v>iaunn</v>
      </c>
      <c r="AA50" s="110" t="str">
        <f t="array" ref="AA50">INDEX(十五音韻母資料表, $X50, $AA$1)</f>
        <v>iaunnh</v>
      </c>
      <c r="AB50" s="110" t="s">
        <v>86</v>
      </c>
      <c r="AC50" s="49" t="str">
        <f t="shared" ref="AC50:AE50" si="145">SUBSTITUTE($Z50, $AB50,  INDEX($AN50:$AU50, 1, AC$4))</f>
        <v>iaunn</v>
      </c>
      <c r="AD50" s="49" t="str">
        <f t="shared" si="145"/>
        <v>iáunn</v>
      </c>
      <c r="AE50" s="49" t="str">
        <f t="shared" si="145"/>
        <v>iàunn</v>
      </c>
      <c r="AF50" s="111" t="str">
        <f t="shared" si="3"/>
        <v>iaunnh</v>
      </c>
      <c r="AG50" s="49" t="str">
        <f t="shared" ref="AG50:AI50" si="146">SUBSTITUTE($Z50, $AB50,  INDEX($AN50:$AU50, 1, AG$4))</f>
        <v>iâunn</v>
      </c>
      <c r="AH50" s="112" t="str">
        <f t="shared" si="146"/>
        <v>i0unn</v>
      </c>
      <c r="AI50" s="49" t="str">
        <f t="shared" si="146"/>
        <v>iāunn</v>
      </c>
      <c r="AJ50" s="111" t="str">
        <f t="shared" si="5"/>
        <v>ia̍unnh</v>
      </c>
      <c r="AL50" s="8">
        <f t="shared" si="6"/>
        <v>2</v>
      </c>
      <c r="AM50" s="8">
        <f t="shared" si="7"/>
        <v>1</v>
      </c>
      <c r="AN50" s="8" t="str">
        <f t="shared" ref="AN50:AU50" si="147">INDEX($O$5:$V$13, $AM50, AN$4)</f>
        <v>a</v>
      </c>
      <c r="AO50" s="8" t="str">
        <f t="shared" si="147"/>
        <v>á</v>
      </c>
      <c r="AP50" s="8" t="str">
        <f t="shared" si="147"/>
        <v>à</v>
      </c>
      <c r="AQ50" s="8" t="str">
        <f t="shared" si="147"/>
        <v>a</v>
      </c>
      <c r="AR50" s="8" t="str">
        <f t="shared" si="147"/>
        <v>â</v>
      </c>
      <c r="AS50" s="117">
        <f t="shared" si="147"/>
        <v>0</v>
      </c>
      <c r="AT50" s="8" t="str">
        <f t="shared" si="147"/>
        <v>ā</v>
      </c>
      <c r="AU50" s="8" t="str">
        <f t="shared" si="147"/>
        <v>a̍</v>
      </c>
    </row>
    <row r="51" spans="2:47" ht="35">
      <c r="B51" s="104">
        <v>47</v>
      </c>
      <c r="C51" s="105" t="s">
        <v>1535</v>
      </c>
      <c r="D51" s="106" t="s">
        <v>1535</v>
      </c>
      <c r="E51" s="106" t="s">
        <v>1536</v>
      </c>
      <c r="F51" s="113" t="s">
        <v>1330</v>
      </c>
      <c r="G51" s="113" t="s">
        <v>1330</v>
      </c>
      <c r="H51" s="113" t="s">
        <v>1330</v>
      </c>
      <c r="I51" s="113" t="s">
        <v>1330</v>
      </c>
      <c r="J51" s="113" t="s">
        <v>1330</v>
      </c>
      <c r="K51" s="113" t="s">
        <v>1330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85">
        <v>47</v>
      </c>
      <c r="Y51" s="110" t="s">
        <v>1535</v>
      </c>
      <c r="Z51" s="110" t="str">
        <f t="array" ref="Z51">INDEX(十五音韻母資料表, $X51, $Z$1)</f>
        <v>om</v>
      </c>
      <c r="AA51" s="110" t="str">
        <f t="array" ref="AA51">INDEX(十五音韻母資料表, $X51, $AA$1)</f>
        <v>op</v>
      </c>
      <c r="AB51" s="110" t="s">
        <v>104</v>
      </c>
      <c r="AC51" s="49" t="str">
        <f t="shared" ref="AC51:AE51" si="148">SUBSTITUTE($Z51, $AB51,  INDEX($AN51:$AU51, 1, AC$4))</f>
        <v>om</v>
      </c>
      <c r="AD51" s="49" t="str">
        <f t="shared" si="148"/>
        <v>óm</v>
      </c>
      <c r="AE51" s="49" t="str">
        <f t="shared" si="148"/>
        <v>òm</v>
      </c>
      <c r="AF51" s="111" t="str">
        <f t="shared" si="3"/>
        <v>op</v>
      </c>
      <c r="AG51" s="49" t="str">
        <f t="shared" ref="AG51:AI51" si="149">SUBSTITUTE($Z51, $AB51,  INDEX($AN51:$AU51, 1, AG$4))</f>
        <v>ôm</v>
      </c>
      <c r="AH51" s="112" t="str">
        <f t="shared" si="149"/>
        <v>0m</v>
      </c>
      <c r="AI51" s="49" t="str">
        <f t="shared" si="149"/>
        <v>ōm</v>
      </c>
      <c r="AJ51" s="111" t="str">
        <f t="shared" si="5"/>
        <v>o̍p</v>
      </c>
      <c r="AL51" s="8">
        <f t="shared" si="6"/>
        <v>1</v>
      </c>
      <c r="AM51" s="8">
        <f t="shared" si="7"/>
        <v>4</v>
      </c>
      <c r="AN51" s="8" t="str">
        <f t="shared" ref="AN51:AU51" si="150">INDEX($O$5:$V$13, $AM51, AN$4)</f>
        <v>o</v>
      </c>
      <c r="AO51" s="8" t="str">
        <f t="shared" si="150"/>
        <v>ó</v>
      </c>
      <c r="AP51" s="8" t="str">
        <f t="shared" si="150"/>
        <v>ò</v>
      </c>
      <c r="AQ51" s="8" t="str">
        <f t="shared" si="150"/>
        <v>o</v>
      </c>
      <c r="AR51" s="8" t="str">
        <f t="shared" si="150"/>
        <v>ô</v>
      </c>
      <c r="AS51" s="117">
        <f t="shared" si="150"/>
        <v>0</v>
      </c>
      <c r="AT51" s="8" t="str">
        <f t="shared" si="150"/>
        <v>ō</v>
      </c>
      <c r="AU51" s="8" t="str">
        <f t="shared" si="150"/>
        <v>o̍</v>
      </c>
    </row>
    <row r="52" spans="2:47" ht="35">
      <c r="B52" s="104">
        <v>48</v>
      </c>
      <c r="C52" s="105" t="s">
        <v>1537</v>
      </c>
      <c r="D52" s="106" t="s">
        <v>1537</v>
      </c>
      <c r="E52" s="113" t="s">
        <v>1330</v>
      </c>
      <c r="F52" s="113" t="s">
        <v>1330</v>
      </c>
      <c r="G52" s="113" t="s">
        <v>1330</v>
      </c>
      <c r="H52" s="113" t="s">
        <v>1330</v>
      </c>
      <c r="I52" s="113" t="s">
        <v>1330</v>
      </c>
      <c r="J52" s="113" t="s">
        <v>1330</v>
      </c>
      <c r="K52" s="113" t="s">
        <v>1330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85">
        <v>48</v>
      </c>
      <c r="Y52" s="110" t="s">
        <v>1537</v>
      </c>
      <c r="Z52" s="110" t="str">
        <f t="array" ref="Z52">INDEX(十五音韻母資料表, $X52, $Z$1)</f>
        <v>aunn</v>
      </c>
      <c r="AA52" s="110">
        <f t="array" ref="AA52">INDEX(十五音韻母資料表, $X52, $AA$1)</f>
        <v>0</v>
      </c>
      <c r="AB52" s="110" t="s">
        <v>86</v>
      </c>
      <c r="AC52" s="49" t="str">
        <f t="shared" ref="AC52:AE52" si="151">SUBSTITUTE($Z52, $AB52,  INDEX($AN52:$AU52, 1, AC$4))</f>
        <v>aunn</v>
      </c>
      <c r="AD52" s="49" t="str">
        <f t="shared" si="151"/>
        <v>áunn</v>
      </c>
      <c r="AE52" s="49" t="str">
        <f t="shared" si="151"/>
        <v>àunn</v>
      </c>
      <c r="AF52" s="111">
        <f t="shared" si="3"/>
        <v>0</v>
      </c>
      <c r="AG52" s="49" t="str">
        <f t="shared" ref="AG52:AI52" si="152">SUBSTITUTE($Z52, $AB52,  INDEX($AN52:$AU52, 1, AG$4))</f>
        <v>âunn</v>
      </c>
      <c r="AH52" s="112" t="str">
        <f t="shared" si="152"/>
        <v>0unn</v>
      </c>
      <c r="AI52" s="49" t="str">
        <f t="shared" si="152"/>
        <v>āunn</v>
      </c>
      <c r="AJ52" s="111" t="str">
        <f t="shared" si="5"/>
        <v>0</v>
      </c>
      <c r="AL52" s="8">
        <f t="shared" si="6"/>
        <v>1</v>
      </c>
      <c r="AM52" s="8">
        <f t="shared" si="7"/>
        <v>1</v>
      </c>
      <c r="AN52" s="8" t="str">
        <f t="shared" ref="AN52:AU52" si="153">INDEX($O$5:$V$13, $AM52, AN$4)</f>
        <v>a</v>
      </c>
      <c r="AO52" s="8" t="str">
        <f t="shared" si="153"/>
        <v>á</v>
      </c>
      <c r="AP52" s="8" t="str">
        <f t="shared" si="153"/>
        <v>à</v>
      </c>
      <c r="AQ52" s="8" t="str">
        <f t="shared" si="153"/>
        <v>a</v>
      </c>
      <c r="AR52" s="8" t="str">
        <f t="shared" si="153"/>
        <v>â</v>
      </c>
      <c r="AS52" s="117">
        <f t="shared" si="153"/>
        <v>0</v>
      </c>
      <c r="AT52" s="8" t="str">
        <f t="shared" si="153"/>
        <v>ā</v>
      </c>
      <c r="AU52" s="8" t="str">
        <f t="shared" si="153"/>
        <v>a̍</v>
      </c>
    </row>
    <row r="53" spans="2:47" ht="35">
      <c r="B53" s="104">
        <v>49</v>
      </c>
      <c r="C53" s="105" t="s">
        <v>1538</v>
      </c>
      <c r="D53" s="106" t="s">
        <v>1538</v>
      </c>
      <c r="E53" s="113" t="s">
        <v>1330</v>
      </c>
      <c r="F53" s="113" t="s">
        <v>1330</v>
      </c>
      <c r="G53" s="113" t="s">
        <v>1330</v>
      </c>
      <c r="H53" s="113" t="s">
        <v>1330</v>
      </c>
      <c r="I53" s="113" t="s">
        <v>1330</v>
      </c>
      <c r="J53" s="113" t="s">
        <v>1330</v>
      </c>
      <c r="K53" s="113" t="s">
        <v>1330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85">
        <v>49</v>
      </c>
      <c r="Y53" s="110" t="s">
        <v>1538</v>
      </c>
      <c r="Z53" s="110" t="str">
        <f t="array" ref="Z53">INDEX(十五音韻母資料表, $X53, $Z$1)</f>
        <v>onn</v>
      </c>
      <c r="AA53" s="110" t="str">
        <f t="array" ref="AA53">INDEX(十五音韻母資料表, $X53, $AA$1)</f>
        <v>onnh</v>
      </c>
      <c r="AB53" s="110" t="s">
        <v>104</v>
      </c>
      <c r="AC53" s="49" t="str">
        <f t="shared" ref="AC53:AE53" si="154">SUBSTITUTE($Z53, $AB53,  INDEX($AN53:$AU53, 1, AC$4))</f>
        <v>onn</v>
      </c>
      <c r="AD53" s="49" t="str">
        <f t="shared" si="154"/>
        <v>ónn</v>
      </c>
      <c r="AE53" s="49" t="str">
        <f t="shared" si="154"/>
        <v>ònn</v>
      </c>
      <c r="AF53" s="111" t="str">
        <f t="shared" si="3"/>
        <v>onnh</v>
      </c>
      <c r="AG53" s="49" t="str">
        <f t="shared" ref="AG53:AI53" si="155">SUBSTITUTE($Z53, $AB53,  INDEX($AN53:$AU53, 1, AG$4))</f>
        <v>ônn</v>
      </c>
      <c r="AH53" s="112" t="str">
        <f t="shared" si="155"/>
        <v>0nn</v>
      </c>
      <c r="AI53" s="49" t="str">
        <f t="shared" si="155"/>
        <v>ōnn</v>
      </c>
      <c r="AJ53" s="111" t="str">
        <f t="shared" si="5"/>
        <v>o̍nnh</v>
      </c>
      <c r="AL53" s="8">
        <f t="shared" si="6"/>
        <v>1</v>
      </c>
      <c r="AM53" s="8">
        <f t="shared" si="7"/>
        <v>4</v>
      </c>
      <c r="AN53" s="8" t="str">
        <f t="shared" ref="AN53:AU53" si="156">INDEX($O$5:$V$13, $AM53, AN$4)</f>
        <v>o</v>
      </c>
      <c r="AO53" s="8" t="str">
        <f t="shared" si="156"/>
        <v>ó</v>
      </c>
      <c r="AP53" s="8" t="str">
        <f t="shared" si="156"/>
        <v>ò</v>
      </c>
      <c r="AQ53" s="8" t="str">
        <f t="shared" si="156"/>
        <v>o</v>
      </c>
      <c r="AR53" s="8" t="str">
        <f t="shared" si="156"/>
        <v>ô</v>
      </c>
      <c r="AS53" s="117">
        <f t="shared" si="156"/>
        <v>0</v>
      </c>
      <c r="AT53" s="8" t="str">
        <f t="shared" si="156"/>
        <v>ō</v>
      </c>
      <c r="AU53" s="8" t="str">
        <f t="shared" si="156"/>
        <v>o̍</v>
      </c>
    </row>
    <row r="54" spans="2:47" ht="35">
      <c r="B54" s="104">
        <v>50</v>
      </c>
      <c r="C54" s="105" t="s">
        <v>1539</v>
      </c>
      <c r="D54" s="106" t="s">
        <v>1539</v>
      </c>
      <c r="E54" s="113" t="s">
        <v>1330</v>
      </c>
      <c r="F54" s="113" t="s">
        <v>1330</v>
      </c>
      <c r="G54" s="113" t="s">
        <v>1330</v>
      </c>
      <c r="H54" s="106" t="s">
        <v>1539</v>
      </c>
      <c r="I54" s="113" t="s">
        <v>1330</v>
      </c>
      <c r="J54" s="113" t="s">
        <v>1330</v>
      </c>
      <c r="K54" s="113" t="s">
        <v>1330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85">
        <v>50</v>
      </c>
      <c r="Y54" s="110" t="s">
        <v>1539</v>
      </c>
      <c r="Z54" s="110" t="str">
        <f t="array" ref="Z54">INDEX(十五音韻母資料表, $X54, $Z$1)</f>
        <v>iunn</v>
      </c>
      <c r="AA54" s="110">
        <f t="array" ref="AA54">INDEX(十五音韻母資料表, $X54, $AA$1)</f>
        <v>0</v>
      </c>
      <c r="AB54" s="110" t="s">
        <v>69</v>
      </c>
      <c r="AC54" s="49" t="str">
        <f t="shared" ref="AC54:AE54" si="157">SUBSTITUTE($Z54, $AB54,  INDEX($AN54:$AU54, 1, AC$4))</f>
        <v>iunn</v>
      </c>
      <c r="AD54" s="49" t="str">
        <f t="shared" si="157"/>
        <v>iúnn</v>
      </c>
      <c r="AE54" s="49" t="str">
        <f t="shared" si="157"/>
        <v>iùnn</v>
      </c>
      <c r="AF54" s="111">
        <f t="shared" si="3"/>
        <v>0</v>
      </c>
      <c r="AG54" s="49" t="str">
        <f t="shared" ref="AG54:AI54" si="158">SUBSTITUTE($Z54, $AB54,  INDEX($AN54:$AU54, 1, AG$4))</f>
        <v>iûnn</v>
      </c>
      <c r="AH54" s="112" t="str">
        <f t="shared" si="158"/>
        <v>i0nn</v>
      </c>
      <c r="AI54" s="49" t="str">
        <f t="shared" si="158"/>
        <v>iūnn</v>
      </c>
      <c r="AJ54" s="111" t="str">
        <f t="shared" si="5"/>
        <v>0</v>
      </c>
      <c r="AL54" s="8">
        <f t="shared" si="6"/>
        <v>2</v>
      </c>
      <c r="AM54" s="8">
        <f t="shared" si="7"/>
        <v>6</v>
      </c>
      <c r="AN54" s="8" t="str">
        <f t="shared" ref="AN54:AU54" si="159">INDEX($O$5:$V$13, $AM54, AN$4)</f>
        <v>u</v>
      </c>
      <c r="AO54" s="8" t="str">
        <f t="shared" si="159"/>
        <v>ú</v>
      </c>
      <c r="AP54" s="8" t="str">
        <f t="shared" si="159"/>
        <v>ù</v>
      </c>
      <c r="AQ54" s="8" t="str">
        <f t="shared" si="159"/>
        <v>u</v>
      </c>
      <c r="AR54" s="8" t="str">
        <f t="shared" si="159"/>
        <v>û</v>
      </c>
      <c r="AS54" s="117">
        <f t="shared" si="159"/>
        <v>0</v>
      </c>
      <c r="AT54" s="8" t="str">
        <f t="shared" si="159"/>
        <v>ū</v>
      </c>
      <c r="AU54" s="8" t="str">
        <f t="shared" si="159"/>
        <v>u̍</v>
      </c>
    </row>
  </sheetData>
  <mergeCells count="11">
    <mergeCell ref="AA3:AA4"/>
    <mergeCell ref="AB3:AB4"/>
    <mergeCell ref="AL3:AL4"/>
    <mergeCell ref="AM3:AM4"/>
    <mergeCell ref="B3:B4"/>
    <mergeCell ref="C3:C4"/>
    <mergeCell ref="M3:M4"/>
    <mergeCell ref="N3:N4"/>
    <mergeCell ref="X3:X4"/>
    <mergeCell ref="Y3:Y4"/>
    <mergeCell ref="Z3:Z4"/>
  </mergeCells>
  <phoneticPr fontId="8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  <outlinePr summaryBelow="0" summaryRight="0"/>
  </sheetPr>
  <dimension ref="A2:U104"/>
  <sheetViews>
    <sheetView workbookViewId="0"/>
  </sheetViews>
  <sheetFormatPr baseColWidth="10" defaultColWidth="12.6640625" defaultRowHeight="15.75" customHeight="1" outlineLevelCol="1"/>
  <cols>
    <col min="1" max="1" width="4.83203125" customWidth="1" collapsed="1"/>
    <col min="2" max="2" width="6" hidden="1" customWidth="1" outlineLevel="1"/>
    <col min="3" max="4" width="12.6640625" hidden="1" outlineLevel="1"/>
    <col min="5" max="5" width="6" hidden="1" customWidth="1" outlineLevel="1"/>
    <col min="6" max="7" width="12.6640625" hidden="1" outlineLevel="1"/>
    <col min="8" max="8" width="6" customWidth="1"/>
    <col min="9" max="9" width="12.83203125" customWidth="1" collapsed="1"/>
    <col min="10" max="10" width="6" hidden="1" customWidth="1" outlineLevel="1"/>
    <col min="11" max="12" width="15.33203125" hidden="1" customWidth="1" outlineLevel="1"/>
    <col min="13" max="13" width="7.1640625" hidden="1" customWidth="1" outlineLevel="1"/>
    <col min="14" max="15" width="15.33203125" customWidth="1"/>
    <col min="16" max="17" width="15.33203125" customWidth="1" outlineLevel="1"/>
    <col min="18" max="21" width="15.33203125" customWidth="1"/>
  </cols>
  <sheetData>
    <row r="2" spans="2:21" ht="23">
      <c r="B2" s="98"/>
      <c r="C2" s="1" t="s">
        <v>1544</v>
      </c>
      <c r="D2" s="1"/>
      <c r="E2" s="98"/>
      <c r="F2" s="1"/>
      <c r="G2" s="1"/>
      <c r="H2" s="98"/>
      <c r="I2" s="1"/>
      <c r="J2" s="98"/>
      <c r="K2" s="1"/>
      <c r="L2" s="1"/>
      <c r="M2" s="1"/>
      <c r="N2" s="1"/>
      <c r="O2" s="1" t="s">
        <v>1545</v>
      </c>
      <c r="P2" s="1"/>
      <c r="Q2" s="1"/>
      <c r="R2" s="1"/>
      <c r="S2" s="1"/>
      <c r="T2" s="1"/>
      <c r="U2" s="1"/>
    </row>
    <row r="3" spans="2:21" ht="23">
      <c r="B3" s="98"/>
      <c r="C3" s="1"/>
      <c r="D3" s="1"/>
      <c r="E3" s="98"/>
      <c r="F3" s="1"/>
      <c r="G3" s="1"/>
      <c r="H3" s="98"/>
      <c r="I3" s="1"/>
      <c r="J3" s="98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 ht="15.75" customHeight="1">
      <c r="B4" s="119"/>
      <c r="C4" s="120" t="s">
        <v>1311</v>
      </c>
      <c r="D4" s="120" t="s">
        <v>1312</v>
      </c>
      <c r="E4" s="119"/>
      <c r="F4" s="118"/>
      <c r="G4" s="121" t="s">
        <v>1546</v>
      </c>
      <c r="H4" s="119"/>
      <c r="I4" s="122" t="s">
        <v>1547</v>
      </c>
      <c r="J4" s="123"/>
      <c r="K4" s="122" t="s">
        <v>1548</v>
      </c>
      <c r="L4" s="122" t="s">
        <v>1549</v>
      </c>
      <c r="M4" s="124"/>
      <c r="N4" s="122" t="s">
        <v>1550</v>
      </c>
      <c r="O4" s="122" t="s">
        <v>368</v>
      </c>
      <c r="P4" s="122" t="s">
        <v>396</v>
      </c>
      <c r="Q4" s="122" t="s">
        <v>1551</v>
      </c>
      <c r="R4" s="122" t="s">
        <v>0</v>
      </c>
      <c r="S4" s="122" t="s">
        <v>18</v>
      </c>
      <c r="T4" s="122" t="s">
        <v>4</v>
      </c>
      <c r="U4" s="122" t="s">
        <v>20</v>
      </c>
    </row>
    <row r="5" spans="2:21" ht="30">
      <c r="B5" s="98">
        <v>1</v>
      </c>
      <c r="C5" s="52" t="str">
        <f>十五音韻母對照表!K4</f>
        <v>wun</v>
      </c>
      <c r="D5" s="52" t="str">
        <f>十五音韻母對照表!L4</f>
        <v>wut</v>
      </c>
      <c r="E5" s="98">
        <v>1</v>
      </c>
      <c r="F5" s="1" t="s">
        <v>1552</v>
      </c>
      <c r="G5" s="1" t="s">
        <v>86</v>
      </c>
      <c r="H5" s="98">
        <v>1</v>
      </c>
      <c r="I5" s="40" t="s">
        <v>86</v>
      </c>
      <c r="J5" s="125">
        <v>1</v>
      </c>
      <c r="K5" s="40">
        <f t="shared" ref="K5:K21" si="0">IFERROR( MATCH($I5, 麥氏舒聲韻母清單, 0), "")</f>
        <v>28</v>
      </c>
      <c r="L5" s="40" t="str">
        <f t="shared" ref="L5:L23" si="1">IFERROR( MATCH($I5, 麥氏入聲韻母清單, 0), "")</f>
        <v/>
      </c>
      <c r="M5" s="40"/>
      <c r="N5" s="99" t="str">
        <f t="shared" ref="N5:N88" si="2">IF(K5, "舒聲", "入聲")</f>
        <v>舒聲</v>
      </c>
      <c r="O5" s="99" t="str">
        <f t="array" ref="O5">IF(AND(K5="", L5=""), "", IF(K5, INDEX(十五音韻母資料表, K5, 6), INDEX(十五音韻母資料表, L5, 7)))</f>
        <v>a</v>
      </c>
      <c r="P5" s="126" t="str">
        <f t="array" ref="P5">IF(AND(K5="", L5=""), "", IF(K5, INDEX(十五音韻母資料表, K5, 8), INDEX(十五音韻母資料表, L5, 9)))</f>
        <v>a</v>
      </c>
      <c r="Q5" s="99" t="str">
        <f t="array" ref="Q5">IF(AND(K5="", L5=""), "", IF(K5, INDEX(十五音韻母資料表, K5, 2), INDEX(十五音韻母資料表, L5, 2)))</f>
        <v>膠</v>
      </c>
      <c r="R5" s="99" t="str">
        <f t="array" ref="R5">IF(AND(K5="", L5=""), "", IF(K5, INDEX(十五音韻母資料表, K5, 12), INDEX(十五音韻母資料表, L5, 13)))</f>
        <v>a</v>
      </c>
      <c r="S5" s="99" t="str">
        <f t="array" ref="S5">IF(AND(K5="", L5=""), "", IF(K5, INDEX(十五音韻母資料表, K5, 14), INDEX(十五音韻母資料表, L5, 15)))</f>
        <v>a</v>
      </c>
      <c r="T5" s="99" t="str">
        <f t="array" ref="T5">IF(AND(K5="", L5=""), "", IF(K5, INDEX(十五音韻母資料表, K5, 16), INDEX(十五音韻母資料表, L5, 17)))</f>
        <v>a</v>
      </c>
      <c r="U5" s="99" t="str">
        <f t="array" ref="U5">IF(AND(K5="", L5=""), "", IF(K5, INDEX(十五音韻母資料表, K5, 18), INDEX(十五音韻母資料表, L5, 19)))</f>
        <v>ㄚ</v>
      </c>
    </row>
    <row r="6" spans="2:21" ht="30">
      <c r="B6" s="98">
        <v>2</v>
      </c>
      <c r="C6" s="52" t="str">
        <f>十五音韻母對照表!K5</f>
        <v>ëen</v>
      </c>
      <c r="D6" s="52" t="str">
        <f>十五音韻母對照表!L5</f>
        <v>ëet</v>
      </c>
      <c r="E6" s="98">
        <v>2</v>
      </c>
      <c r="F6" s="1" t="s">
        <v>1553</v>
      </c>
      <c r="G6" s="1" t="s">
        <v>1554</v>
      </c>
      <c r="H6" s="98">
        <v>2</v>
      </c>
      <c r="I6" s="40" t="s">
        <v>1555</v>
      </c>
      <c r="J6" s="125">
        <v>2</v>
      </c>
      <c r="K6" s="40">
        <f t="shared" si="0"/>
        <v>26</v>
      </c>
      <c r="L6" s="40" t="str">
        <f t="shared" si="1"/>
        <v/>
      </c>
      <c r="M6" s="40"/>
      <c r="N6" s="99" t="str">
        <f t="shared" si="2"/>
        <v>舒聲</v>
      </c>
      <c r="O6" s="99" t="str">
        <f t="array" ref="O6">IF(AND(K6="", L6=""), "", IF(K6, INDEX(十五音韻母資料表, K6, 6), INDEX(十五音韻母資料表, L6, 7)))</f>
        <v>ann</v>
      </c>
      <c r="P6" s="126" t="str">
        <f t="array" ref="P6">IF(AND(K6="", L6=""), "", IF(K6, INDEX(十五音韻母資料表, K6, 8), INDEX(十五音韻母資料表, L6, 9)))</f>
        <v>ã</v>
      </c>
      <c r="Q6" s="99" t="str">
        <f t="array" ref="Q6">IF(AND(K6="", L6=""), "", IF(K6, INDEX(十五音韻母資料表, K6, 2), INDEX(十五音韻母資料表, L6, 2)))</f>
        <v>監</v>
      </c>
      <c r="R6" s="99" t="str">
        <f t="array" ref="R6">IF(AND(K6="", L6=""), "", IF(K6, INDEX(十五音韻母資料表, K6, 12), INDEX(十五音韻母資料表, L6, 13)))</f>
        <v>aⁿ</v>
      </c>
      <c r="S6" s="99" t="str">
        <f t="array" ref="S6">IF(AND(K6="", L6=""), "", IF(K6, INDEX(十五音韻母資料表, K6, 14), INDEX(十五音韻母資料表, L6, 15)))</f>
        <v>ann</v>
      </c>
      <c r="T6" s="99" t="str">
        <f t="array" ref="T6">IF(AND(K6="", L6=""), "", IF(K6, INDEX(十五音韻母資料表, K6, 16), INDEX(十五音韻母資料表, L6, 17)))</f>
        <v>na</v>
      </c>
      <c r="U6" s="99" t="str">
        <f t="array" ref="U6">IF(AND(K6="", L6=""), "", IF(K6, INDEX(十五音韻母資料表, K6, 18), INDEX(十五音韻母資料表, L6, 19)))</f>
        <v>ㆩ</v>
      </c>
    </row>
    <row r="7" spans="2:21" ht="30">
      <c r="B7" s="98">
        <v>3</v>
      </c>
      <c r="C7" s="52" t="str">
        <f>十五音韻母對照表!K6</f>
        <v>im</v>
      </c>
      <c r="D7" s="52" t="str">
        <f>十五音韻母對照表!L6</f>
        <v>ip</v>
      </c>
      <c r="E7" s="98">
        <v>3</v>
      </c>
      <c r="F7" s="1" t="s">
        <v>123</v>
      </c>
      <c r="G7" s="1" t="s">
        <v>1556</v>
      </c>
      <c r="H7" s="98">
        <v>3</v>
      </c>
      <c r="I7" s="40" t="s">
        <v>1554</v>
      </c>
      <c r="J7" s="125">
        <v>3</v>
      </c>
      <c r="K7" s="40">
        <f t="shared" si="0"/>
        <v>16</v>
      </c>
      <c r="L7" s="40" t="str">
        <f t="shared" si="1"/>
        <v/>
      </c>
      <c r="M7" s="40"/>
      <c r="N7" s="99" t="str">
        <f t="shared" si="2"/>
        <v>舒聲</v>
      </c>
      <c r="O7" s="99" t="str">
        <f t="array" ref="O7">IF(AND(K7="", L7=""), "", IF(K7, INDEX(十五音韻母資料表, K7, 6), INDEX(十五音韻母資料表, L7, 7)))</f>
        <v>ai</v>
      </c>
      <c r="P7" s="126" t="str">
        <f t="array" ref="P7">IF(AND(K7="", L7=""), "", IF(K7, INDEX(十五音韻母資料表, K7, 8), INDEX(十五音韻母資料表, L7, 9)))</f>
        <v>ai</v>
      </c>
      <c r="Q7" s="99" t="str">
        <f t="array" ref="Q7">IF(AND(K7="", L7=""), "", IF(K7, INDEX(十五音韻母資料表, K7, 2), INDEX(十五音韻母資料表, L7, 2)))</f>
        <v>皆</v>
      </c>
      <c r="R7" s="99" t="str">
        <f t="array" ref="R7">IF(AND(K7="", L7=""), "", IF(K7, INDEX(十五音韻母資料表, K7, 12), INDEX(十五音韻母資料表, L7, 13)))</f>
        <v>ai</v>
      </c>
      <c r="S7" s="99" t="str">
        <f t="array" ref="S7">IF(AND(K7="", L7=""), "", IF(K7, INDEX(十五音韻母資料表, K7, 14), INDEX(十五音韻母資料表, L7, 15)))</f>
        <v>ai</v>
      </c>
      <c r="T7" s="99" t="str">
        <f t="array" ref="T7">IF(AND(K7="", L7=""), "", IF(K7, INDEX(十五音韻母資料表, K7, 16), INDEX(十五音韻母資料表, L7, 17)))</f>
        <v>ai</v>
      </c>
      <c r="U7" s="99" t="str">
        <f t="array" ref="U7">IF(AND(K7="", L7=""), "", IF(K7, INDEX(十五音韻母資料表, K7, 18), INDEX(十五音韻母資料表, L7, 19)))</f>
        <v>ㄞ</v>
      </c>
    </row>
    <row r="8" spans="2:21" ht="30">
      <c r="B8" s="98">
        <v>4</v>
      </c>
      <c r="C8" s="52" t="str">
        <f>十五音韻母對照表!K7</f>
        <v>wuy</v>
      </c>
      <c r="D8" s="52">
        <f>十五音韻母對照表!L7</f>
        <v>0</v>
      </c>
      <c r="E8" s="98">
        <v>4</v>
      </c>
      <c r="F8" s="1" t="s">
        <v>1557</v>
      </c>
      <c r="G8" s="1" t="s">
        <v>1558</v>
      </c>
      <c r="H8" s="98">
        <v>4</v>
      </c>
      <c r="I8" s="40" t="s">
        <v>1556</v>
      </c>
      <c r="J8" s="125">
        <v>4</v>
      </c>
      <c r="K8" s="40">
        <f t="shared" si="0"/>
        <v>40</v>
      </c>
      <c r="L8" s="40" t="str">
        <f t="shared" si="1"/>
        <v/>
      </c>
      <c r="M8" s="40"/>
      <c r="N8" s="99" t="str">
        <f t="shared" si="2"/>
        <v>舒聲</v>
      </c>
      <c r="O8" s="99" t="str">
        <f t="array" ref="O8">IF(AND(K8="", L8=""), "", IF(K8, INDEX(十五音韻母資料表, K8, 6), INDEX(十五音韻母資料表, L8, 7)))</f>
        <v>ainn</v>
      </c>
      <c r="P8" s="126" t="str">
        <f t="array" ref="P8">IF(AND(K8="", L8=""), "", IF(K8, INDEX(十五音韻母資料表, K8, 8), INDEX(十五音韻母資料表, L8, 9)))</f>
        <v>ãĩ</v>
      </c>
      <c r="Q8" s="99" t="str">
        <f t="array" ref="Q8">IF(AND(K8="", L8=""), "", IF(K8, INDEX(十五音韻母資料表, K8, 2), INDEX(十五音韻母資料表, L8, 2)))</f>
        <v>閒</v>
      </c>
      <c r="R8" s="99" t="str">
        <f t="array" ref="R8">IF(AND(K8="", L8=""), "", IF(K8, INDEX(十五音韻母資料表, K8, 12), INDEX(十五音韻母資料表, L8, 13)))</f>
        <v>aiⁿ</v>
      </c>
      <c r="S8" s="99" t="str">
        <f t="array" ref="S8">IF(AND(K8="", L8=""), "", IF(K8, INDEX(十五音韻母資料表, K8, 14), INDEX(十五音韻母資料表, L8, 15)))</f>
        <v>ainn</v>
      </c>
      <c r="T8" s="99" t="str">
        <f t="array" ref="T8">IF(AND(K8="", L8=""), "", IF(K8, INDEX(十五音韻母資料表, K8, 16), INDEX(十五音韻母資料表, L8, 17)))</f>
        <v>nai</v>
      </c>
      <c r="U8" s="99" t="str">
        <f t="array" ref="U8">IF(AND(K8="", L8=""), "", IF(K8, INDEX(十五音韻母資料表, K8, 18), INDEX(十五音韻母資料表, L8, 19)))</f>
        <v>ㆮ</v>
      </c>
    </row>
    <row r="9" spans="2:21" ht="30">
      <c r="B9" s="98">
        <v>5</v>
      </c>
      <c r="C9" s="52" t="str">
        <f>十五音韻母對照表!K8</f>
        <v>ay</v>
      </c>
      <c r="D9" s="52" t="str">
        <f>十五音韻母對照表!L8</f>
        <v>ăyh</v>
      </c>
      <c r="E9" s="98">
        <v>5</v>
      </c>
      <c r="F9" s="1" t="s">
        <v>1559</v>
      </c>
      <c r="G9" s="1" t="s">
        <v>1560</v>
      </c>
      <c r="H9" s="98">
        <v>5</v>
      </c>
      <c r="I9" s="40" t="s">
        <v>1558</v>
      </c>
      <c r="J9" s="125">
        <v>5</v>
      </c>
      <c r="K9" s="40" t="str">
        <f t="shared" si="0"/>
        <v/>
      </c>
      <c r="L9" s="40">
        <f t="shared" si="1"/>
        <v>28</v>
      </c>
      <c r="M9" s="40"/>
      <c r="N9" s="99" t="e">
        <f t="shared" si="2"/>
        <v>#VALUE!</v>
      </c>
      <c r="O9" s="99" t="e">
        <f t="array" ref="O9">IF(AND(K9="", L9=""), "", IF(K9, INDEX(十五音韻母資料表, K9, 6), INDEX(十五音韻母資料表, L9, 7)))</f>
        <v>#VALUE!</v>
      </c>
      <c r="P9" s="126" t="e">
        <f t="array" ref="P9">IF(AND(K9="", L9=""), "", IF(K9, INDEX(十五音韻母資料表, K9, 8), INDEX(十五音韻母資料表, L9, 9)))</f>
        <v>#VALUE!</v>
      </c>
      <c r="Q9" s="99" t="e">
        <f t="array" ref="Q9">IF(AND(K9="", L9=""), "", IF(K9, INDEX(十五音韻母資料表, K9, 2), INDEX(十五音韻母資料表, L9, 2)))</f>
        <v>#VALUE!</v>
      </c>
      <c r="R9" s="99" t="e">
        <f t="array" ref="R9">IF(AND(K9="", L9=""), "", IF(K9, INDEX(十五音韻母資料表, K9, 12), INDEX(十五音韻母資料表, L9, 13)))</f>
        <v>#VALUE!</v>
      </c>
      <c r="S9" s="99" t="e">
        <f t="array" ref="S9">IF(AND(K9="", L9=""), "", IF(K9, INDEX(十五音韻母資料表, K9, 14), INDEX(十五音韻母資料表, L9, 15)))</f>
        <v>#VALUE!</v>
      </c>
      <c r="T9" s="99" t="e">
        <f t="array" ref="T9">IF(AND(K9="", L9=""), "", IF(K9, INDEX(十五音韻母資料表, K9, 16), INDEX(十五音韻母資料表, L9, 17)))</f>
        <v>#VALUE!</v>
      </c>
      <c r="U9" s="99" t="e">
        <f t="array" ref="U9">IF(AND(K9="", L9=""), "", IF(K9, INDEX(十五音韻母資料表, K9, 18), INDEX(十五音韻母資料表, L9, 19)))</f>
        <v>#VALUE!</v>
      </c>
    </row>
    <row r="10" spans="2:21" ht="30">
      <c r="B10" s="98">
        <v>6</v>
      </c>
      <c r="C10" s="52" t="str">
        <f>十五音韻母對照表!K9</f>
        <v>an</v>
      </c>
      <c r="D10" s="52" t="str">
        <f>十五音韻母對照表!L9</f>
        <v>at</v>
      </c>
      <c r="E10" s="98">
        <v>6</v>
      </c>
      <c r="F10" s="1" t="s">
        <v>153</v>
      </c>
      <c r="G10" s="1" t="s">
        <v>1561</v>
      </c>
      <c r="H10" s="98">
        <v>6</v>
      </c>
      <c r="I10" s="40" t="s">
        <v>1562</v>
      </c>
      <c r="J10" s="125">
        <v>6</v>
      </c>
      <c r="K10" s="40" t="str">
        <f t="shared" si="0"/>
        <v/>
      </c>
      <c r="L10" s="40">
        <f t="shared" si="1"/>
        <v>26</v>
      </c>
      <c r="M10" s="40"/>
      <c r="N10" s="99" t="e">
        <f t="shared" si="2"/>
        <v>#VALUE!</v>
      </c>
      <c r="O10" s="99" t="e">
        <f t="array" ref="O10">IF(AND(K10="", L10=""), "", IF(K10, INDEX(十五音韻母資料表, K10, 6), INDEX(十五音韻母資料表, L10, 7)))</f>
        <v>#VALUE!</v>
      </c>
      <c r="P10" s="126" t="e">
        <f t="array" ref="P10">IF(AND(K10="", L10=""), "", IF(K10, INDEX(十五音韻母資料表, K10, 8), INDEX(十五音韻母資料表, L10, 9)))</f>
        <v>#VALUE!</v>
      </c>
      <c r="Q10" s="99" t="e">
        <f t="array" ref="Q10">IF(AND(K10="", L10=""), "", IF(K10, INDEX(十五音韻母資料表, K10, 2), INDEX(十五音韻母資料表, L10, 2)))</f>
        <v>#VALUE!</v>
      </c>
      <c r="R10" s="99" t="e">
        <f t="array" ref="R10">IF(AND(K10="", L10=""), "", IF(K10, INDEX(十五音韻母資料表, K10, 12), INDEX(十五音韻母資料表, L10, 13)))</f>
        <v>#VALUE!</v>
      </c>
      <c r="S10" s="99" t="e">
        <f t="array" ref="S10">IF(AND(K10="", L10=""), "", IF(K10, INDEX(十五音韻母資料表, K10, 14), INDEX(十五音韻母資料表, L10, 15)))</f>
        <v>#VALUE!</v>
      </c>
      <c r="T10" s="99" t="e">
        <f t="array" ref="T10">IF(AND(K10="", L10=""), "", IF(K10, INDEX(十五音韻母資料表, K10, 16), INDEX(十五音韻母資料表, L10, 17)))</f>
        <v>#VALUE!</v>
      </c>
      <c r="U10" s="99" t="e">
        <f t="array" ref="U10">IF(AND(K10="", L10=""), "", IF(K10, INDEX(十五音韻母資料表, K10, 18), INDEX(十五音韻母資料表, L10, 19)))</f>
        <v>#VALUE!</v>
      </c>
    </row>
    <row r="11" spans="2:21" ht="30">
      <c r="B11" s="98">
        <v>7</v>
      </c>
      <c r="C11" s="52" t="str">
        <f>十五音韻母對照表!K10</f>
        <v>ong</v>
      </c>
      <c r="D11" s="52" t="str">
        <f>十五音韻母對照表!L10</f>
        <v>ok</v>
      </c>
      <c r="E11" s="98">
        <v>7</v>
      </c>
      <c r="F11" s="1" t="s">
        <v>98</v>
      </c>
      <c r="G11" s="1" t="s">
        <v>52</v>
      </c>
      <c r="H11" s="98">
        <v>7</v>
      </c>
      <c r="I11" s="40" t="s">
        <v>1560</v>
      </c>
      <c r="J11" s="125">
        <v>7</v>
      </c>
      <c r="K11" s="40">
        <f t="shared" si="0"/>
        <v>31</v>
      </c>
      <c r="L11" s="40" t="str">
        <f t="shared" si="1"/>
        <v/>
      </c>
      <c r="M11" s="40"/>
      <c r="N11" s="99" t="str">
        <f t="shared" si="2"/>
        <v>舒聲</v>
      </c>
      <c r="O11" s="99" t="str">
        <f t="array" ref="O11">IF(AND(K11="", L11=""), "", IF(K11, INDEX(十五音韻母資料表, K11, 6), INDEX(十五音韻母資料表, L11, 7)))</f>
        <v>enn</v>
      </c>
      <c r="P11" s="126" t="str">
        <f t="array" ref="P11">IF(AND(K11="", L11=""), "", IF(K11, INDEX(十五音韻母資料表, K11, 8), INDEX(十五音韻母資料表, L11, 9)))</f>
        <v>ẽ</v>
      </c>
      <c r="Q11" s="99" t="str">
        <f t="array" ref="Q11">IF(AND(K11="", L11=""), "", IF(K11, INDEX(十五音韻母資料表, K11, 2), INDEX(十五音韻母資料表, L11, 2)))</f>
        <v>更</v>
      </c>
      <c r="R11" s="99" t="str">
        <f t="array" ref="R11">IF(AND(K11="", L11=""), "", IF(K11, INDEX(十五音韻母資料表, K11, 12), INDEX(十五音韻母資料表, L11, 13)))</f>
        <v>eⁿ</v>
      </c>
      <c r="S11" s="99" t="str">
        <f t="array" ref="S11">IF(AND(K11="", L11=""), "", IF(K11, INDEX(十五音韻母資料表, K11, 14), INDEX(十五音韻母資料表, L11, 15)))</f>
        <v>enn</v>
      </c>
      <c r="T11" s="99" t="str">
        <f t="array" ref="T11">IF(AND(K11="", L11=""), "", IF(K11, INDEX(十五音韻母資料表, K11, 16), INDEX(十五音韻母資料表, L11, 17)))</f>
        <v>ne</v>
      </c>
      <c r="U11" s="99" t="str">
        <f t="array" ref="U11">IF(AND(K11="", L11=""), "", IF(K11, INDEX(十五音韻母資料表, K11, 18), INDEX(十五音韻母資料表, L11, 19)))</f>
        <v>ㆥ</v>
      </c>
    </row>
    <row r="12" spans="2:21" ht="30">
      <c r="B12" s="98">
        <v>8</v>
      </c>
      <c r="C12" s="52" t="str">
        <f>十五音韻母對照表!K11</f>
        <v>wae</v>
      </c>
      <c r="D12" s="52" t="str">
        <f>十五音韻母對照表!L11</f>
        <v>waĕh</v>
      </c>
      <c r="E12" s="98">
        <v>8</v>
      </c>
      <c r="F12" s="1" t="s">
        <v>1563</v>
      </c>
      <c r="G12" s="1" t="s">
        <v>150</v>
      </c>
      <c r="H12" s="98">
        <v>8</v>
      </c>
      <c r="I12" s="40" t="s">
        <v>1561</v>
      </c>
      <c r="J12" s="125">
        <v>8</v>
      </c>
      <c r="K12" s="40" t="str">
        <f t="shared" si="0"/>
        <v/>
      </c>
      <c r="L12" s="40">
        <f t="shared" si="1"/>
        <v>31</v>
      </c>
      <c r="M12" s="40"/>
      <c r="N12" s="99" t="e">
        <f t="shared" si="2"/>
        <v>#VALUE!</v>
      </c>
      <c r="O12" s="99" t="e">
        <f t="array" ref="O12">IF(AND(K12="", L12=""), "", IF(K12, INDEX(十五音韻母資料表, K12, 6), INDEX(十五音韻母資料表, L12, 7)))</f>
        <v>#VALUE!</v>
      </c>
      <c r="P12" s="126" t="e">
        <f t="array" ref="P12">IF(AND(K12="", L12=""), "", IF(K12, INDEX(十五音韻母資料表, K12, 8), INDEX(十五音韻母資料表, L12, 9)))</f>
        <v>#VALUE!</v>
      </c>
      <c r="Q12" s="99" t="e">
        <f t="array" ref="Q12">IF(AND(K12="", L12=""), "", IF(K12, INDEX(十五音韻母資料表, K12, 2), INDEX(十五音韻母資料表, L12, 2)))</f>
        <v>#VALUE!</v>
      </c>
      <c r="R12" s="99" t="e">
        <f t="array" ref="R12">IF(AND(K12="", L12=""), "", IF(K12, INDEX(十五音韻母資料表, K12, 12), INDEX(十五音韻母資料表, L12, 13)))</f>
        <v>#VALUE!</v>
      </c>
      <c r="S12" s="99" t="e">
        <f t="array" ref="S12">IF(AND(K12="", L12=""), "", IF(K12, INDEX(十五音韻母資料表, K12, 14), INDEX(十五音韻母資料表, L12, 15)))</f>
        <v>#VALUE!</v>
      </c>
      <c r="T12" s="99" t="e">
        <f t="array" ref="T12">IF(AND(K12="", L12=""), "", IF(K12, INDEX(十五音韻母資料表, K12, 16), INDEX(十五音韻母資料表, L12, 17)))</f>
        <v>#VALUE!</v>
      </c>
      <c r="U12" s="99" t="e">
        <f t="array" ref="U12">IF(AND(K12="", L12=""), "", IF(K12, INDEX(十五音韻母資料表, K12, 18), INDEX(十五音韻母資料表, L12, 19)))</f>
        <v>#VALUE!</v>
      </c>
    </row>
    <row r="13" spans="2:21" ht="30">
      <c r="B13" s="98">
        <v>9</v>
      </c>
      <c r="C13" s="52" t="str">
        <f>十五音韻母對照表!K12</f>
        <v>ing</v>
      </c>
      <c r="D13" s="52" t="str">
        <f>十五音韻母對照表!L12</f>
        <v>ik</v>
      </c>
      <c r="E13" s="98">
        <v>9</v>
      </c>
      <c r="F13" s="1" t="s">
        <v>372</v>
      </c>
      <c r="G13" s="1" t="s">
        <v>153</v>
      </c>
      <c r="H13" s="98">
        <v>9</v>
      </c>
      <c r="I13" s="40" t="s">
        <v>52</v>
      </c>
      <c r="J13" s="125">
        <v>9</v>
      </c>
      <c r="K13" s="40" t="str">
        <f t="shared" si="0"/>
        <v/>
      </c>
      <c r="L13" s="40">
        <f t="shared" si="1"/>
        <v>21</v>
      </c>
      <c r="M13" s="40"/>
      <c r="N13" s="99" t="e">
        <f t="shared" si="2"/>
        <v>#VALUE!</v>
      </c>
      <c r="O13" s="99" t="e">
        <f t="array" ref="O13">IF(AND(K13="", L13=""), "", IF(K13, INDEX(十五音韻母資料表, K13, 6), INDEX(十五音韻母資料表, L13, 7)))</f>
        <v>#VALUE!</v>
      </c>
      <c r="P13" s="126" t="e">
        <f t="array" ref="P13">IF(AND(K13="", L13=""), "", IF(K13, INDEX(十五音韻母資料表, K13, 8), INDEX(十五音韻母資料表, L13, 9)))</f>
        <v>#VALUE!</v>
      </c>
      <c r="Q13" s="99" t="e">
        <f t="array" ref="Q13">IF(AND(K13="", L13=""), "", IF(K13, INDEX(十五音韻母資料表, K13, 2), INDEX(十五音韻母資料表, L13, 2)))</f>
        <v>#VALUE!</v>
      </c>
      <c r="R13" s="99" t="e">
        <f t="array" ref="R13">IF(AND(K13="", L13=""), "", IF(K13, INDEX(十五音韻母資料表, K13, 12), INDEX(十五音韻母資料表, L13, 13)))</f>
        <v>#VALUE!</v>
      </c>
      <c r="S13" s="99" t="e">
        <f t="array" ref="S13">IF(AND(K13="", L13=""), "", IF(K13, INDEX(十五音韻母資料表, K13, 14), INDEX(十五音韻母資料表, L13, 15)))</f>
        <v>#VALUE!</v>
      </c>
      <c r="T13" s="99" t="e">
        <f t="array" ref="T13">IF(AND(K13="", L13=""), "", IF(K13, INDEX(十五音韻母資料表, K13, 16), INDEX(十五音韻母資料表, L13, 17)))</f>
        <v>#VALUE!</v>
      </c>
      <c r="U13" s="99" t="e">
        <f t="array" ref="U13">IF(AND(K13="", L13=""), "", IF(K13, INDEX(十五音韻母資料表, K13, 18), INDEX(十五音韻母資料表, L13, 19)))</f>
        <v>#VALUE!</v>
      </c>
    </row>
    <row r="14" spans="2:21" ht="30">
      <c r="B14" s="98">
        <v>10</v>
      </c>
      <c r="C14" s="52" t="str">
        <f>十五音韻母對照表!K13</f>
        <v>wan</v>
      </c>
      <c r="D14" s="52" t="str">
        <f>十五音韻母對照表!L13</f>
        <v>wat</v>
      </c>
      <c r="E14" s="98">
        <v>10</v>
      </c>
      <c r="F14" s="1" t="s">
        <v>1564</v>
      </c>
      <c r="G14" s="1" t="s">
        <v>157</v>
      </c>
      <c r="H14" s="98">
        <v>10</v>
      </c>
      <c r="I14" s="40" t="s">
        <v>150</v>
      </c>
      <c r="J14" s="125">
        <v>10</v>
      </c>
      <c r="K14" s="40">
        <f t="shared" si="0"/>
        <v>19</v>
      </c>
      <c r="L14" s="40" t="str">
        <f t="shared" si="1"/>
        <v/>
      </c>
      <c r="M14" s="40"/>
      <c r="N14" s="99" t="str">
        <f t="shared" si="2"/>
        <v>舒聲</v>
      </c>
      <c r="O14" s="99" t="str">
        <f t="array" ref="O14">IF(AND(K14="", L14=""), "", IF(K14, INDEX(十五音韻母資料表, K14, 6), INDEX(十五音韻母資料表, L14, 7)))</f>
        <v>am</v>
      </c>
      <c r="P14" s="126" t="str">
        <f t="array" ref="P14">IF(AND(K14="", L14=""), "", IF(K14, INDEX(十五音韻母資料表, K14, 8), INDEX(十五音韻母資料表, L14, 9)))</f>
        <v>am</v>
      </c>
      <c r="Q14" s="99" t="str">
        <f t="array" ref="Q14">IF(AND(K14="", L14=""), "", IF(K14, INDEX(十五音韻母資料表, K14, 2), INDEX(十五音韻母資料表, L14, 2)))</f>
        <v>甘</v>
      </c>
      <c r="R14" s="99" t="str">
        <f t="array" ref="R14">IF(AND(K14="", L14=""), "", IF(K14, INDEX(十五音韻母資料表, K14, 12), INDEX(十五音韻母資料表, L14, 13)))</f>
        <v>am</v>
      </c>
      <c r="S14" s="99" t="str">
        <f t="array" ref="S14">IF(AND(K14="", L14=""), "", IF(K14, INDEX(十五音韻母資料表, K14, 14), INDEX(十五音韻母資料表, L14, 15)))</f>
        <v>am</v>
      </c>
      <c r="T14" s="99" t="str">
        <f t="array" ref="T14">IF(AND(K14="", L14=""), "", IF(K14, INDEX(十五音韻母資料表, K14, 16), INDEX(十五音韻母資料表, L14, 17)))</f>
        <v>am</v>
      </c>
      <c r="U14" s="99" t="str">
        <f t="array" ref="U14">IF(AND(K14="", L14=""), "", IF(K14, INDEX(十五音韻母資料表, K14, 18), INDEX(十五音韻母資料表, L14, 19)))</f>
        <v>ㆰ</v>
      </c>
    </row>
    <row r="15" spans="2:21" ht="30">
      <c r="B15" s="98">
        <v>11</v>
      </c>
      <c r="C15" s="52" t="str">
        <f>十五音韻母對照表!K14</f>
        <v>ue</v>
      </c>
      <c r="D15" s="52">
        <f>十五音韻母對照表!L14</f>
        <v>0</v>
      </c>
      <c r="E15" s="98">
        <v>11</v>
      </c>
      <c r="F15" s="1" t="s">
        <v>381</v>
      </c>
      <c r="G15" s="1" t="s">
        <v>1565</v>
      </c>
      <c r="H15" s="98">
        <v>11</v>
      </c>
      <c r="I15" s="40" t="s">
        <v>153</v>
      </c>
      <c r="J15" s="125">
        <v>11</v>
      </c>
      <c r="K15" s="40">
        <f t="shared" si="0"/>
        <v>6</v>
      </c>
      <c r="L15" s="40" t="str">
        <f t="shared" si="1"/>
        <v/>
      </c>
      <c r="M15" s="40"/>
      <c r="N15" s="99" t="str">
        <f t="shared" si="2"/>
        <v>舒聲</v>
      </c>
      <c r="O15" s="99" t="str">
        <f t="array" ref="O15">IF(AND(K15="", L15=""), "", IF(K15, INDEX(十五音韻母資料表, K15, 6), INDEX(十五音韻母資料表, L15, 7)))</f>
        <v>an</v>
      </c>
      <c r="P15" s="126" t="str">
        <f t="array" ref="P15">IF(AND(K15="", L15=""), "", IF(K15, INDEX(十五音韻母資料表, K15, 8), INDEX(十五音韻母資料表, L15, 9)))</f>
        <v>an</v>
      </c>
      <c r="Q15" s="99" t="str">
        <f t="array" ref="Q15">IF(AND(K15="", L15=""), "", IF(K15, INDEX(十五音韻母資料表, K15, 2), INDEX(十五音韻母資料表, L15, 2)))</f>
        <v>干</v>
      </c>
      <c r="R15" s="99" t="str">
        <f t="array" ref="R15">IF(AND(K15="", L15=""), "", IF(K15, INDEX(十五音韻母資料表, K15, 12), INDEX(十五音韻母資料表, L15, 13)))</f>
        <v>an</v>
      </c>
      <c r="S15" s="99" t="str">
        <f t="array" ref="S15">IF(AND(K15="", L15=""), "", IF(K15, INDEX(十五音韻母資料表, K15, 14), INDEX(十五音韻母資料表, L15, 15)))</f>
        <v>an</v>
      </c>
      <c r="T15" s="99" t="str">
        <f t="array" ref="T15">IF(AND(K15="", L15=""), "", IF(K15, INDEX(十五音韻母資料表, K15, 16), INDEX(十五音韻母資料表, L15, 17)))</f>
        <v>an</v>
      </c>
      <c r="U15" s="99" t="str">
        <f t="array" ref="U15">IF(AND(K15="", L15=""), "", IF(K15, INDEX(十五音韻母資料表, K15, 18), INDEX(十五音韻母資料表, L15, 19)))</f>
        <v>ㄢ</v>
      </c>
    </row>
    <row r="16" spans="2:21" ht="30">
      <c r="B16" s="98">
        <v>12</v>
      </c>
      <c r="C16" s="52" t="str">
        <f>十五音韻母對照表!K15</f>
        <v>eaou</v>
      </c>
      <c r="D16" s="52" t="str">
        <f>十五音韻母對照表!L15</f>
        <v>eaoŭh</v>
      </c>
      <c r="E16" s="98">
        <v>12</v>
      </c>
      <c r="F16" s="1" t="s">
        <v>1566</v>
      </c>
      <c r="G16" s="1" t="s">
        <v>1567</v>
      </c>
      <c r="H16" s="98">
        <v>12</v>
      </c>
      <c r="I16" s="40" t="s">
        <v>157</v>
      </c>
      <c r="J16" s="125">
        <v>12</v>
      </c>
      <c r="K16" s="40">
        <f t="shared" si="0"/>
        <v>21</v>
      </c>
      <c r="L16" s="40" t="str">
        <f t="shared" si="1"/>
        <v/>
      </c>
      <c r="M16" s="40"/>
      <c r="N16" s="99" t="str">
        <f t="shared" si="2"/>
        <v>舒聲</v>
      </c>
      <c r="O16" s="99" t="str">
        <f t="array" ref="O16">IF(AND(K16="", L16=""), "", IF(K16, INDEX(十五音韻母資料表, K16, 6), INDEX(十五音韻母資料表, L16, 7)))</f>
        <v>ang</v>
      </c>
      <c r="P16" s="126" t="str">
        <f t="array" ref="P16">IF(AND(K16="", L16=""), "", IF(K16, INDEX(十五音韻母資料表, K16, 8), INDEX(十五音韻母資料表, L16, 9)))</f>
        <v>aŋ</v>
      </c>
      <c r="Q16" s="99" t="str">
        <f t="array" ref="Q16">IF(AND(K16="", L16=""), "", IF(K16, INDEX(十五音韻母資料表, K16, 2), INDEX(十五音韻母資料表, L16, 2)))</f>
        <v>江</v>
      </c>
      <c r="R16" s="99" t="str">
        <f t="array" ref="R16">IF(AND(K16="", L16=""), "", IF(K16, INDEX(十五音韻母資料表, K16, 12), INDEX(十五音韻母資料表, L16, 13)))</f>
        <v>ang</v>
      </c>
      <c r="S16" s="99" t="str">
        <f t="array" ref="S16">IF(AND(K16="", L16=""), "", IF(K16, INDEX(十五音韻母資料表, K16, 14), INDEX(十五音韻母資料表, L16, 15)))</f>
        <v>ang</v>
      </c>
      <c r="T16" s="99" t="str">
        <f t="array" ref="T16">IF(AND(K16="", L16=""), "", IF(K16, INDEX(十五音韻母資料表, K16, 16), INDEX(十五音韻母資料表, L16, 17)))</f>
        <v>ang</v>
      </c>
      <c r="U16" s="99" t="str">
        <f t="array" ref="U16">IF(AND(K16="", L16=""), "", IF(K16, INDEX(十五音韻母資料表, K16, 18), INDEX(十五音韻母資料表, L16, 19)))</f>
        <v>ㄤ</v>
      </c>
    </row>
    <row r="17" spans="2:21" ht="30">
      <c r="B17" s="98">
        <v>13</v>
      </c>
      <c r="C17" s="52" t="str">
        <f>十五音韻母對照表!K16</f>
        <v>ey</v>
      </c>
      <c r="D17" s="52">
        <f>十五音韻母對照表!L16</f>
        <v>0</v>
      </c>
      <c r="E17" s="98">
        <v>13</v>
      </c>
      <c r="F17" s="1" t="s">
        <v>1568</v>
      </c>
      <c r="G17" s="1" t="s">
        <v>307</v>
      </c>
      <c r="H17" s="98">
        <v>13</v>
      </c>
      <c r="I17" s="40" t="s">
        <v>1565</v>
      </c>
      <c r="J17" s="125">
        <v>13</v>
      </c>
      <c r="K17" s="40">
        <f t="shared" si="0"/>
        <v>23</v>
      </c>
      <c r="L17" s="40" t="str">
        <f t="shared" si="1"/>
        <v/>
      </c>
      <c r="M17" s="40"/>
      <c r="N17" s="99" t="str">
        <f t="shared" si="2"/>
        <v>舒聲</v>
      </c>
      <c r="O17" s="99" t="str">
        <f t="array" ref="O17">IF(AND(K17="", L17=""), "", IF(K17, INDEX(十五音韻母資料表, K17, 6), INDEX(十五音韻母資料表, L17, 7)))</f>
        <v>au</v>
      </c>
      <c r="P17" s="126" t="str">
        <f t="array" ref="P17">IF(AND(K17="", L17=""), "", IF(K17, INDEX(十五音韻母資料表, K17, 8), INDEX(十五音韻母資料表, L17, 9)))</f>
        <v>au</v>
      </c>
      <c r="Q17" s="99" t="str">
        <f t="array" ref="Q17">IF(AND(K17="", L17=""), "", IF(K17, INDEX(十五音韻母資料表, K17, 2), INDEX(十五音韻母資料表, L17, 2)))</f>
        <v>交</v>
      </c>
      <c r="R17" s="99" t="str">
        <f t="array" ref="R17">IF(AND(K17="", L17=""), "", IF(K17, INDEX(十五音韻母資料表, K17, 12), INDEX(十五音韻母資料表, L17, 13)))</f>
        <v>au</v>
      </c>
      <c r="S17" s="99" t="str">
        <f t="array" ref="S17">IF(AND(K17="", L17=""), "", IF(K17, INDEX(十五音韻母資料表, K17, 14), INDEX(十五音韻母資料表, L17, 15)))</f>
        <v>au</v>
      </c>
      <c r="T17" s="99" t="str">
        <f t="array" ref="T17">IF(AND(K17="", L17=""), "", IF(K17, INDEX(十五音韻母資料表, K17, 16), INDEX(十五音韻母資料表, L17, 17)))</f>
        <v>ao</v>
      </c>
      <c r="U17" s="99" t="str">
        <f t="array" ref="U17">IF(AND(K17="", L17=""), "", IF(K17, INDEX(十五音韻母資料表, K17, 18), INDEX(十五音韻母資料表, L17, 19)))</f>
        <v>ㄠ</v>
      </c>
    </row>
    <row r="18" spans="2:21" ht="30">
      <c r="B18" s="98">
        <v>14</v>
      </c>
      <c r="C18" s="52" t="str">
        <f>十五音韻母對照表!K17</f>
        <v>ëung</v>
      </c>
      <c r="D18" s="52" t="str">
        <f>十五音韻母對照表!L17</f>
        <v>ëuk</v>
      </c>
      <c r="E18" s="98">
        <v>14</v>
      </c>
      <c r="F18" s="1" t="s">
        <v>1569</v>
      </c>
      <c r="G18" s="1" t="s">
        <v>512</v>
      </c>
      <c r="H18" s="98">
        <v>14</v>
      </c>
      <c r="I18" s="40" t="s">
        <v>1570</v>
      </c>
      <c r="J18" s="125">
        <v>14</v>
      </c>
      <c r="K18" s="40">
        <f t="shared" si="0"/>
        <v>48</v>
      </c>
      <c r="L18" s="40" t="str">
        <f t="shared" si="1"/>
        <v/>
      </c>
      <c r="M18" s="40"/>
      <c r="N18" s="99" t="str">
        <f t="shared" si="2"/>
        <v>舒聲</v>
      </c>
      <c r="O18" s="99" t="str">
        <f t="array" ref="O18">IF(AND(K18="", L18=""), "", IF(K18, INDEX(十五音韻母資料表, K18, 6), INDEX(十五音韻母資料表, L18, 7)))</f>
        <v>aunn</v>
      </c>
      <c r="P18" s="126" t="str">
        <f t="array" ref="P18">IF(AND(K18="", L18=""), "", IF(K18, INDEX(十五音韻母資料表, K18, 8), INDEX(十五音韻母資料表, L18, 9)))</f>
        <v>ãũ</v>
      </c>
      <c r="Q18" s="99" t="str">
        <f t="array" ref="Q18">IF(AND(K18="", L18=""), "", IF(K18, INDEX(十五音韻母資料表, K18, 2), INDEX(十五音韻母資料表, L18, 2)))</f>
        <v>爻</v>
      </c>
      <c r="R18" s="99" t="str">
        <f t="array" ref="R18">IF(AND(K18="", L18=""), "", IF(K18, INDEX(十五音韻母資料表, K18, 12), INDEX(十五音韻母資料表, L18, 13)))</f>
        <v>auⁿ</v>
      </c>
      <c r="S18" s="99" t="str">
        <f t="array" ref="S18">IF(AND(K18="", L18=""), "", IF(K18, INDEX(十五音韻母資料表, K18, 14), INDEX(十五音韻母資料表, L18, 15)))</f>
        <v>aunn</v>
      </c>
      <c r="T18" s="99" t="str">
        <f t="array" ref="T18">IF(AND(K18="", L18=""), "", IF(K18, INDEX(十五音韻母資料表, K18, 16), INDEX(十五音韻母資料表, L18, 17)))</f>
        <v>nao</v>
      </c>
      <c r="U18" s="99" t="str">
        <f t="array" ref="U18">IF(AND(K18="", L18=""), "", IF(K18, INDEX(十五音韻母資料表, K18, 18), INDEX(十五音韻母資料表, L18, 19)))</f>
        <v>ㆯ</v>
      </c>
    </row>
    <row r="19" spans="2:21" ht="30">
      <c r="B19" s="98">
        <v>15</v>
      </c>
      <c r="C19" s="52" t="str">
        <f>十五音韻母對照表!K18</f>
        <v>o</v>
      </c>
      <c r="D19" s="52" t="str">
        <f>十五音韻母對照表!L18</f>
        <v>ŏh</v>
      </c>
      <c r="E19" s="98">
        <v>15</v>
      </c>
      <c r="F19" s="1" t="s">
        <v>104</v>
      </c>
      <c r="G19" s="1" t="s">
        <v>1559</v>
      </c>
      <c r="H19" s="98">
        <v>15</v>
      </c>
      <c r="I19" s="40" t="s">
        <v>1567</v>
      </c>
      <c r="J19" s="125">
        <v>15</v>
      </c>
      <c r="K19" s="40" t="str">
        <f t="shared" si="0"/>
        <v/>
      </c>
      <c r="L19" s="40">
        <f t="shared" si="1"/>
        <v>23</v>
      </c>
      <c r="M19" s="40"/>
      <c r="N19" s="99" t="e">
        <f t="shared" si="2"/>
        <v>#VALUE!</v>
      </c>
      <c r="O19" s="99" t="e">
        <f t="array" ref="O19">IF(AND(K19="", L19=""), "", IF(K19, INDEX(十五音韻母資料表, K19, 6), INDEX(十五音韻母資料表, L19, 7)))</f>
        <v>#VALUE!</v>
      </c>
      <c r="P19" s="126" t="e">
        <f t="array" ref="P19">IF(AND(K19="", L19=""), "", IF(K19, INDEX(十五音韻母資料表, K19, 8), INDEX(十五音韻母資料表, L19, 9)))</f>
        <v>#VALUE!</v>
      </c>
      <c r="Q19" s="99" t="e">
        <f t="array" ref="Q19">IF(AND(K19="", L19=""), "", IF(K19, INDEX(十五音韻母資料表, K19, 2), INDEX(十五音韻母資料表, L19, 2)))</f>
        <v>#VALUE!</v>
      </c>
      <c r="R19" s="99" t="e">
        <f t="array" ref="R19">IF(AND(K19="", L19=""), "", IF(K19, INDEX(十五音韻母資料表, K19, 12), INDEX(十五音韻母資料表, L19, 13)))</f>
        <v>#VALUE!</v>
      </c>
      <c r="S19" s="99" t="e">
        <f t="array" ref="S19">IF(AND(K19="", L19=""), "", IF(K19, INDEX(十五音韻母資料表, K19, 14), INDEX(十五音韻母資料表, L19, 15)))</f>
        <v>#VALUE!</v>
      </c>
      <c r="T19" s="99" t="e">
        <f t="array" ref="T19">IF(AND(K19="", L19=""), "", IF(K19, INDEX(十五音韻母資料表, K19, 16), INDEX(十五音韻母資料表, L19, 17)))</f>
        <v>#VALUE!</v>
      </c>
      <c r="U19" s="99" t="e">
        <f t="array" ref="U19">IF(AND(K19="", L19=""), "", IF(K19, INDEX(十五音韻母資料表, K19, 18), INDEX(十五音韻母資料表, L19, 19)))</f>
        <v>#VALUE!</v>
      </c>
    </row>
    <row r="20" spans="2:21" ht="30">
      <c r="B20" s="98">
        <v>16</v>
      </c>
      <c r="C20" s="52" t="str">
        <f>十五音韻母對照表!K19</f>
        <v>ae</v>
      </c>
      <c r="D20" s="52">
        <f>十五音韻母對照表!L19</f>
        <v>0</v>
      </c>
      <c r="E20" s="98">
        <v>16</v>
      </c>
      <c r="F20" s="1" t="s">
        <v>1554</v>
      </c>
      <c r="G20" s="1" t="s">
        <v>1559</v>
      </c>
      <c r="H20" s="98">
        <v>16</v>
      </c>
      <c r="I20" s="40" t="s">
        <v>307</v>
      </c>
      <c r="J20" s="125">
        <v>16</v>
      </c>
      <c r="K20" s="40" t="str">
        <f t="shared" si="0"/>
        <v/>
      </c>
      <c r="L20" s="40">
        <f t="shared" si="1"/>
        <v>19</v>
      </c>
      <c r="M20" s="40"/>
      <c r="N20" s="99" t="e">
        <f t="shared" si="2"/>
        <v>#VALUE!</v>
      </c>
      <c r="O20" s="99" t="e">
        <f t="array" ref="O20">IF(AND(K20="", L20=""), "", IF(K20, INDEX(十五音韻母資料表, K20, 6), INDEX(十五音韻母資料表, L20, 7)))</f>
        <v>#VALUE!</v>
      </c>
      <c r="P20" s="126" t="e">
        <f t="array" ref="P20">IF(AND(K20="", L20=""), "", IF(K20, INDEX(十五音韻母資料表, K20, 8), INDEX(十五音韻母資料表, L20, 9)))</f>
        <v>#VALUE!</v>
      </c>
      <c r="Q20" s="99" t="e">
        <f t="array" ref="Q20">IF(AND(K20="", L20=""), "", IF(K20, INDEX(十五音韻母資料表, K20, 2), INDEX(十五音韻母資料表, L20, 2)))</f>
        <v>#VALUE!</v>
      </c>
      <c r="R20" s="99" t="e">
        <f t="array" ref="R20">IF(AND(K20="", L20=""), "", IF(K20, INDEX(十五音韻母資料表, K20, 12), INDEX(十五音韻母資料表, L20, 13)))</f>
        <v>#VALUE!</v>
      </c>
      <c r="S20" s="99" t="e">
        <f t="array" ref="S20">IF(AND(K20="", L20=""), "", IF(K20, INDEX(十五音韻母資料表, K20, 14), INDEX(十五音韻母資料表, L20, 15)))</f>
        <v>#VALUE!</v>
      </c>
      <c r="T20" s="99" t="e">
        <f t="array" ref="T20">IF(AND(K20="", L20=""), "", IF(K20, INDEX(十五音韻母資料表, K20, 16), INDEX(十五音韻母資料表, L20, 17)))</f>
        <v>#VALUE!</v>
      </c>
      <c r="U20" s="99" t="e">
        <f t="array" ref="U20">IF(AND(K20="", L20=""), "", IF(K20, INDEX(十五音韻母資料表, K20, 18), INDEX(十五音韻母資料表, L20, 19)))</f>
        <v>#VALUE!</v>
      </c>
    </row>
    <row r="21" spans="2:21" ht="30">
      <c r="B21" s="98">
        <v>17</v>
      </c>
      <c r="C21" s="52" t="str">
        <f>十五音韻母對照表!K20</f>
        <v>in</v>
      </c>
      <c r="D21" s="52" t="str">
        <f>十五音韻母對照表!L20</f>
        <v>it</v>
      </c>
      <c r="E21" s="98">
        <v>17</v>
      </c>
      <c r="F21" s="1" t="s">
        <v>101</v>
      </c>
      <c r="G21" s="1" t="s">
        <v>1571</v>
      </c>
      <c r="H21" s="98">
        <v>17</v>
      </c>
      <c r="I21" s="40" t="s">
        <v>512</v>
      </c>
      <c r="J21" s="125">
        <v>17</v>
      </c>
      <c r="K21" s="40" t="str">
        <f t="shared" si="0"/>
        <v/>
      </c>
      <c r="L21" s="40">
        <f t="shared" si="1"/>
        <v>6</v>
      </c>
      <c r="M21" s="40"/>
      <c r="N21" s="99" t="e">
        <f t="shared" si="2"/>
        <v>#VALUE!</v>
      </c>
      <c r="O21" s="99" t="e">
        <f t="array" ref="O21">IF(AND(K21="", L21=""), "", IF(K21, INDEX(十五音韻母資料表, K21, 6), INDEX(十五音韻母資料表, L21, 7)))</f>
        <v>#VALUE!</v>
      </c>
      <c r="P21" s="126" t="e">
        <f t="array" ref="P21">IF(AND(K21="", L21=""), "", IF(K21, INDEX(十五音韻母資料表, K21, 8), INDEX(十五音韻母資料表, L21, 9)))</f>
        <v>#VALUE!</v>
      </c>
      <c r="Q21" s="99" t="e">
        <f t="array" ref="Q21">IF(AND(K21="", L21=""), "", IF(K21, INDEX(十五音韻母資料表, K21, 2), INDEX(十五音韻母資料表, L21, 2)))</f>
        <v>#VALUE!</v>
      </c>
      <c r="R21" s="99" t="e">
        <f t="array" ref="R21">IF(AND(K21="", L21=""), "", IF(K21, INDEX(十五音韻母資料表, K21, 12), INDEX(十五音韻母資料表, L21, 13)))</f>
        <v>#VALUE!</v>
      </c>
      <c r="S21" s="99" t="e">
        <f t="array" ref="S21">IF(AND(K21="", L21=""), "", IF(K21, INDEX(十五音韻母資料表, K21, 14), INDEX(十五音韻母資料表, L21, 15)))</f>
        <v>#VALUE!</v>
      </c>
      <c r="T21" s="99" t="e">
        <f t="array" ref="T21">IF(AND(K21="", L21=""), "", IF(K21, INDEX(十五音韻母資料表, K21, 16), INDEX(十五音韻母資料表, L21, 17)))</f>
        <v>#VALUE!</v>
      </c>
      <c r="U21" s="99" t="e">
        <f t="array" ref="U21">IF(AND(K21="", L21=""), "", IF(K21, INDEX(十五音韻母資料表, K21, 18), INDEX(十五音韻母資料表, L21, 19)))</f>
        <v>#VALUE!</v>
      </c>
    </row>
    <row r="22" spans="2:21" ht="30">
      <c r="B22" s="98">
        <v>18</v>
      </c>
      <c r="C22" s="52" t="str">
        <f>十五音韻母對照表!K21</f>
        <v>ëang</v>
      </c>
      <c r="D22" s="52" t="str">
        <f>十五音韻母對照表!L21</f>
        <v>ëak</v>
      </c>
      <c r="E22" s="98">
        <v>18</v>
      </c>
      <c r="F22" s="1" t="s">
        <v>1572</v>
      </c>
      <c r="G22" s="1" t="s">
        <v>1571</v>
      </c>
      <c r="H22" s="98">
        <v>18</v>
      </c>
      <c r="I22" s="127" t="s">
        <v>1559</v>
      </c>
      <c r="J22" s="125">
        <v>18</v>
      </c>
      <c r="K22" s="128">
        <v>39</v>
      </c>
      <c r="L22" s="40" t="str">
        <f t="shared" si="1"/>
        <v/>
      </c>
      <c r="M22" s="40"/>
      <c r="N22" s="99" t="str">
        <f t="shared" si="2"/>
        <v>舒聲</v>
      </c>
      <c r="O22" s="99" t="str">
        <f t="array" ref="O22">IF(AND(K22="", L22=""), "", IF(K22, INDEX(十五音韻母資料表, K22, 6), INDEX(十五音韻母資料表, L22, 7)))</f>
        <v>e</v>
      </c>
      <c r="P22" s="126" t="str">
        <f t="array" ref="P22">IF(AND(K22="", L22=""), "", IF(K22, INDEX(十五音韻母資料表, K22, 8), INDEX(十五音韻母資料表, L22, 9)))</f>
        <v>e</v>
      </c>
      <c r="Q22" s="99" t="str">
        <f t="array" ref="Q22">IF(AND(K22="", L22=""), "", IF(K22, INDEX(十五音韻母資料表, K22, 2), INDEX(十五音韻母資料表, L22, 2)))</f>
        <v>伽</v>
      </c>
      <c r="R22" s="99" t="str">
        <f t="array" ref="R22">IF(AND(K22="", L22=""), "", IF(K22, INDEX(十五音韻母資料表, K22, 12), INDEX(十五音韻母資料表, L22, 13)))</f>
        <v>e</v>
      </c>
      <c r="S22" s="99" t="str">
        <f t="array" ref="S22">IF(AND(K22="", L22=""), "", IF(K22, INDEX(十五音韻母資料表, K22, 14), INDEX(十五音韻母資料表, L22, 15)))</f>
        <v>e</v>
      </c>
      <c r="T22" s="99" t="str">
        <f t="array" ref="T22">IF(AND(K22="", L22=""), "", IF(K22, INDEX(十五音韻母資料表, K22, 16), INDEX(十五音韻母資料表, L22, 17)))</f>
        <v>e</v>
      </c>
      <c r="U22" s="99" t="str">
        <f t="array" ref="U22">IF(AND(K22="", L22=""), "", IF(K22, INDEX(十五音韻母資料表, K22, 18), INDEX(十五音韻母資料表, L22, 19)))</f>
        <v>ㆤ</v>
      </c>
    </row>
    <row r="23" spans="2:21" ht="30">
      <c r="B23" s="98">
        <v>19</v>
      </c>
      <c r="C23" s="52" t="str">
        <f>十五音韻母對照表!K22</f>
        <v>am</v>
      </c>
      <c r="D23" s="52" t="str">
        <f>十五音韻母對照表!L22</f>
        <v>ap</v>
      </c>
      <c r="E23" s="98">
        <v>19</v>
      </c>
      <c r="F23" s="1" t="s">
        <v>150</v>
      </c>
      <c r="G23" s="1" t="s">
        <v>388</v>
      </c>
      <c r="H23" s="98">
        <v>19</v>
      </c>
      <c r="I23" s="129" t="s">
        <v>1559</v>
      </c>
      <c r="J23" s="125">
        <v>19</v>
      </c>
      <c r="K23" s="40">
        <f t="shared" ref="K23:K54" si="3">IFERROR( MATCH($I23, 麥氏舒聲韻母清單, 0), "")</f>
        <v>5</v>
      </c>
      <c r="L23" s="40" t="str">
        <f t="shared" si="1"/>
        <v/>
      </c>
      <c r="M23" s="40"/>
      <c r="N23" s="99" t="str">
        <f t="shared" si="2"/>
        <v>舒聲</v>
      </c>
      <c r="O23" s="99" t="str">
        <f t="array" ref="O23">IF(AND(K23="", L23=""), "", IF(K23, INDEX(十五音韻母資料表, K23, 6), INDEX(十五音韻母資料表, L23, 7)))</f>
        <v>ee</v>
      </c>
      <c r="P23" s="126" t="str">
        <f t="array" ref="P23">IF(AND(K23="", L23=""), "", IF(K23, INDEX(十五音韻母資料表, K23, 8), INDEX(十五音韻母資料表, L23, 9)))</f>
        <v>ɛ</v>
      </c>
      <c r="Q23" s="99" t="str">
        <f t="array" ref="Q23">IF(AND(K23="", L23=""), "", IF(K23, INDEX(十五音韻母資料表, K23, 2), INDEX(十五音韻母資料表, L23, 2)))</f>
        <v>嘉</v>
      </c>
      <c r="R23" s="99" t="str">
        <f t="array" ref="R23">IF(AND(K23="", L23=""), "", IF(K23, INDEX(十五音韻母資料表, K23, 12), INDEX(十五音韻母資料表, L23, 13)))</f>
        <v>ee</v>
      </c>
      <c r="S23" s="99" t="str">
        <f t="array" ref="S23">IF(AND(K23="", L23=""), "", IF(K23, INDEX(十五音韻母資料表, K23, 14), INDEX(十五音韻母資料表, L23, 15)))</f>
        <v>ee</v>
      </c>
      <c r="T23" s="99" t="str">
        <f t="array" ref="T23">IF(AND(K23="", L23=""), "", IF(K23, INDEX(十五音韻母資料表, K23, 16), INDEX(十五音韻母資料表, L23, 17)))</f>
        <v>ee</v>
      </c>
      <c r="U23" s="99" t="str">
        <f t="array" ref="U23">IF(AND(K23="", L23=""), "", IF(K23, INDEX(十五音韻母資料表, K23, 18), INDEX(十五音韻母資料表, L23, 19)))</f>
        <v>ㄝ</v>
      </c>
    </row>
    <row r="24" spans="2:21" ht="30">
      <c r="B24" s="98">
        <v>20</v>
      </c>
      <c r="C24" s="52" t="str">
        <f>十五音韻母對照表!K23</f>
        <v>wa</v>
      </c>
      <c r="D24" s="52" t="str">
        <f>十五音韻母對照表!L23</f>
        <v>wăh</v>
      </c>
      <c r="E24" s="98">
        <v>20</v>
      </c>
      <c r="F24" s="1" t="s">
        <v>1573</v>
      </c>
      <c r="G24" s="1" t="s">
        <v>1574</v>
      </c>
      <c r="H24" s="98">
        <v>20</v>
      </c>
      <c r="I24" s="127" t="s">
        <v>1571</v>
      </c>
      <c r="J24" s="125">
        <v>20</v>
      </c>
      <c r="K24" s="40" t="str">
        <f t="shared" si="3"/>
        <v/>
      </c>
      <c r="L24" s="128">
        <v>39</v>
      </c>
      <c r="M24" s="40"/>
      <c r="N24" s="99" t="e">
        <f t="shared" si="2"/>
        <v>#VALUE!</v>
      </c>
      <c r="O24" s="99" t="e">
        <f t="array" ref="O24">IF(AND(K24="", L24=""), "", IF(K24, INDEX(十五音韻母資料表, K24, 6), INDEX(十五音韻母資料表, L24, 7)))</f>
        <v>#VALUE!</v>
      </c>
      <c r="P24" s="126" t="e">
        <f t="array" ref="P24">IF(AND(K24="", L24=""), "", IF(K24, INDEX(十五音韻母資料表, K24, 8), INDEX(十五音韻母資料表, L24, 9)))</f>
        <v>#VALUE!</v>
      </c>
      <c r="Q24" s="99" t="e">
        <f t="array" ref="Q24">IF(AND(K24="", L24=""), "", IF(K24, INDEX(十五音韻母資料表, K24, 2), INDEX(十五音韻母資料表, L24, 2)))</f>
        <v>#VALUE!</v>
      </c>
      <c r="R24" s="99" t="e">
        <f t="array" ref="R24">IF(AND(K24="", L24=""), "", IF(K24, INDEX(十五音韻母資料表, K24, 12), INDEX(十五音韻母資料表, L24, 13)))</f>
        <v>#VALUE!</v>
      </c>
      <c r="S24" s="99" t="e">
        <f t="array" ref="S24">IF(AND(K24="", L24=""), "", IF(K24, INDEX(十五音韻母資料表, K24, 14), INDEX(十五音韻母資料表, L24, 15)))</f>
        <v>#VALUE!</v>
      </c>
      <c r="T24" s="99" t="e">
        <f t="array" ref="T24">IF(AND(K24="", L24=""), "", IF(K24, INDEX(十五音韻母資料表, K24, 16), INDEX(十五音韻母資料表, L24, 17)))</f>
        <v>#VALUE!</v>
      </c>
      <c r="U24" s="99" t="e">
        <f t="array" ref="U24">IF(AND(K24="", L24=""), "", IF(K24, INDEX(十五音韻母資料表, K24, 18), INDEX(十五音韻母資料表, L24, 19)))</f>
        <v>#VALUE!</v>
      </c>
    </row>
    <row r="25" spans="2:21" ht="30">
      <c r="B25" s="98">
        <v>21</v>
      </c>
      <c r="C25" s="52" t="str">
        <f>十五音韻母對照表!K24</f>
        <v>ang</v>
      </c>
      <c r="D25" s="52" t="str">
        <f>十五音韻母對照表!L24</f>
        <v>ak</v>
      </c>
      <c r="E25" s="98">
        <v>21</v>
      </c>
      <c r="F25" s="1" t="s">
        <v>157</v>
      </c>
      <c r="G25" s="1" t="s">
        <v>1575</v>
      </c>
      <c r="H25" s="98">
        <v>21</v>
      </c>
      <c r="I25" s="130" t="s">
        <v>1571</v>
      </c>
      <c r="J25" s="125">
        <v>21</v>
      </c>
      <c r="K25" s="40" t="str">
        <f t="shared" si="3"/>
        <v/>
      </c>
      <c r="L25" s="40">
        <f t="shared" ref="L25:L56" si="4">IFERROR( MATCH($I25, 麥氏入聲韻母清單, 0), "")</f>
        <v>5</v>
      </c>
      <c r="M25" s="40"/>
      <c r="N25" s="99" t="e">
        <f t="shared" si="2"/>
        <v>#VALUE!</v>
      </c>
      <c r="O25" s="99" t="e">
        <f t="array" ref="O25">IF(AND(K25="", L25=""), "", IF(K25, INDEX(十五音韻母資料表, K25, 6), INDEX(十五音韻母資料表, L25, 7)))</f>
        <v>#VALUE!</v>
      </c>
      <c r="P25" s="126" t="e">
        <f t="array" ref="P25">IF(AND(K25="", L25=""), "", IF(K25, INDEX(十五音韻母資料表, K25, 8), INDEX(十五音韻母資料表, L25, 9)))</f>
        <v>#VALUE!</v>
      </c>
      <c r="Q25" s="99" t="e">
        <f t="array" ref="Q25">IF(AND(K25="", L25=""), "", IF(K25, INDEX(十五音韻母資料表, K25, 2), INDEX(十五音韻母資料表, L25, 2)))</f>
        <v>#VALUE!</v>
      </c>
      <c r="R25" s="99" t="e">
        <f t="array" ref="R25">IF(AND(K25="", L25=""), "", IF(K25, INDEX(十五音韻母資料表, K25, 12), INDEX(十五音韻母資料表, L25, 13)))</f>
        <v>#VALUE!</v>
      </c>
      <c r="S25" s="99" t="e">
        <f t="array" ref="S25">IF(AND(K25="", L25=""), "", IF(K25, INDEX(十五音韻母資料表, K25, 14), INDEX(十五音韻母資料表, L25, 15)))</f>
        <v>#VALUE!</v>
      </c>
      <c r="T25" s="99" t="e">
        <f t="array" ref="T25">IF(AND(K25="", L25=""), "", IF(K25, INDEX(十五音韻母資料表, K25, 16), INDEX(十五音韻母資料表, L25, 17)))</f>
        <v>#VALUE!</v>
      </c>
      <c r="U25" s="99" t="e">
        <f t="array" ref="U25">IF(AND(K25="", L25=""), "", IF(K25, INDEX(十五音韻母資料表, K25, 18), INDEX(十五音韻母資料表, L25, 19)))</f>
        <v>#VALUE!</v>
      </c>
    </row>
    <row r="26" spans="2:21" ht="30">
      <c r="B26" s="98">
        <v>22</v>
      </c>
      <c r="C26" s="52" t="str">
        <f>十五音韻母對照表!K25</f>
        <v>ëem</v>
      </c>
      <c r="D26" s="52" t="str">
        <f>十五音韻母對照表!L25</f>
        <v>ëep</v>
      </c>
      <c r="E26" s="98">
        <v>22</v>
      </c>
      <c r="F26" s="1" t="s">
        <v>1576</v>
      </c>
      <c r="G26" s="1" t="s">
        <v>1577</v>
      </c>
      <c r="H26" s="98">
        <v>22</v>
      </c>
      <c r="I26" s="40" t="s">
        <v>388</v>
      </c>
      <c r="J26" s="125">
        <v>22</v>
      </c>
      <c r="K26" s="40">
        <f t="shared" si="3"/>
        <v>29</v>
      </c>
      <c r="L26" s="40" t="str">
        <f t="shared" si="4"/>
        <v/>
      </c>
      <c r="M26" s="40"/>
      <c r="N26" s="99" t="str">
        <f t="shared" si="2"/>
        <v>舒聲</v>
      </c>
      <c r="O26" s="99" t="str">
        <f t="array" ref="O26">IF(AND(K26="", L26=""), "", IF(K26, INDEX(十五音韻母資料表, K26, 6), INDEX(十五音韻母資料表, L26, 7)))</f>
        <v>i</v>
      </c>
      <c r="P26" s="126" t="str">
        <f t="array" ref="P26">IF(AND(K26="", L26=""), "", IF(K26, INDEX(十五音韻母資料表, K26, 8), INDEX(十五音韻母資料表, L26, 9)))</f>
        <v>i</v>
      </c>
      <c r="Q26" s="99" t="str">
        <f t="array" ref="Q26">IF(AND(K26="", L26=""), "", IF(K26, INDEX(十五音韻母資料表, K26, 2), INDEX(十五音韻母資料表, L26, 2)))</f>
        <v>居</v>
      </c>
      <c r="R26" s="99" t="str">
        <f t="array" ref="R26">IF(AND(K26="", L26=""), "", IF(K26, INDEX(十五音韻母資料表, K26, 12), INDEX(十五音韻母資料表, L26, 13)))</f>
        <v>i</v>
      </c>
      <c r="S26" s="99" t="str">
        <f t="array" ref="S26">IF(AND(K26="", L26=""), "", IF(K26, INDEX(十五音韻母資料表, K26, 14), INDEX(十五音韻母資料表, L26, 15)))</f>
        <v>i</v>
      </c>
      <c r="T26" s="99" t="str">
        <f t="array" ref="T26">IF(AND(K26="", L26=""), "", IF(K26, INDEX(十五音韻母資料表, K26, 16), INDEX(十五音韻母資料表, L26, 17)))</f>
        <v>i</v>
      </c>
      <c r="U26" s="99" t="str">
        <f t="array" ref="U26">IF(AND(K26="", L26=""), "", IF(K26, INDEX(十五音韻母資料表, K26, 18), INDEX(十五音韻母資料表, L26, 19)))</f>
        <v>ㄧ</v>
      </c>
    </row>
    <row r="27" spans="2:21" ht="30">
      <c r="B27" s="98">
        <v>23</v>
      </c>
      <c r="C27" s="52" t="str">
        <f>十五音韻母對照表!K26</f>
        <v>aou</v>
      </c>
      <c r="D27" s="52" t="str">
        <f>十五音韻母對照表!L26</f>
        <v>aoŭh</v>
      </c>
      <c r="E27" s="98">
        <v>23</v>
      </c>
      <c r="F27" s="1" t="s">
        <v>1565</v>
      </c>
      <c r="G27" s="1" t="s">
        <v>1572</v>
      </c>
      <c r="H27" s="98">
        <v>23</v>
      </c>
      <c r="I27" s="40" t="s">
        <v>1574</v>
      </c>
      <c r="J27" s="125">
        <v>23</v>
      </c>
      <c r="K27" s="40">
        <f t="shared" si="3"/>
        <v>24</v>
      </c>
      <c r="L27" s="40" t="str">
        <f t="shared" si="4"/>
        <v/>
      </c>
      <c r="M27" s="40"/>
      <c r="N27" s="99" t="str">
        <f t="shared" si="2"/>
        <v>舒聲</v>
      </c>
      <c r="O27" s="99" t="str">
        <f t="array" ref="O27">IF(AND(K27="", L27=""), "", IF(K27, INDEX(十五音韻母資料表, K27, 6), INDEX(十五音韻母資料表, L27, 7)))</f>
        <v>ia</v>
      </c>
      <c r="P27" s="126" t="str">
        <f t="array" ref="P27">IF(AND(K27="", L27=""), "", IF(K27, INDEX(十五音韻母資料表, K27, 8), INDEX(十五音韻母資料表, L27, 9)))</f>
        <v>ia</v>
      </c>
      <c r="Q27" s="99" t="str">
        <f t="array" ref="Q27">IF(AND(K27="", L27=""), "", IF(K27, INDEX(十五音韻母資料表, K27, 2), INDEX(十五音韻母資料表, L27, 2)))</f>
        <v>迦</v>
      </c>
      <c r="R27" s="99" t="str">
        <f t="array" ref="R27">IF(AND(K27="", L27=""), "", IF(K27, INDEX(十五音韻母資料表, K27, 12), INDEX(十五音韻母資料表, L27, 13)))</f>
        <v>ia</v>
      </c>
      <c r="S27" s="99" t="str">
        <f t="array" ref="S27">IF(AND(K27="", L27=""), "", IF(K27, INDEX(十五音韻母資料表, K27, 14), INDEX(十五音韻母資料表, L27, 15)))</f>
        <v>ia</v>
      </c>
      <c r="T27" s="99" t="str">
        <f t="array" ref="T27">IF(AND(K27="", L27=""), "", IF(K27, INDEX(十五音韻母資料表, K27, 16), INDEX(十五音韻母資料表, L27, 17)))</f>
        <v>ia</v>
      </c>
      <c r="U27" s="99" t="str">
        <f t="array" ref="U27">IF(AND(K27="", L27=""), "", IF(K27, INDEX(十五音韻母資料表, K27, 18), INDEX(十五音韻母資料表, L27, 19)))</f>
        <v>ㄧㄚ</v>
      </c>
    </row>
    <row r="28" spans="2:21" ht="30">
      <c r="B28" s="98">
        <v>24</v>
      </c>
      <c r="C28" s="52" t="str">
        <f>十五音韻母對照表!K27</f>
        <v>ëa</v>
      </c>
      <c r="D28" s="52" t="str">
        <f>十五音韻母對照表!L27</f>
        <v>ëăh</v>
      </c>
      <c r="E28" s="98">
        <v>24</v>
      </c>
      <c r="F28" s="1" t="s">
        <v>1574</v>
      </c>
      <c r="G28" s="1" t="s">
        <v>1566</v>
      </c>
      <c r="H28" s="98">
        <v>24</v>
      </c>
      <c r="I28" s="40" t="s">
        <v>1578</v>
      </c>
      <c r="J28" s="125">
        <v>24</v>
      </c>
      <c r="K28" s="40">
        <f t="shared" si="3"/>
        <v>36</v>
      </c>
      <c r="L28" s="40" t="str">
        <f t="shared" si="4"/>
        <v/>
      </c>
      <c r="M28" s="40"/>
      <c r="N28" s="99" t="str">
        <f t="shared" si="2"/>
        <v>舒聲</v>
      </c>
      <c r="O28" s="99" t="str">
        <f t="array" ref="O28">IF(AND(K28="", L28=""), "", IF(K28, INDEX(十五音韻母資料表, K28, 6), INDEX(十五音韻母資料表, L28, 7)))</f>
        <v>iann</v>
      </c>
      <c r="P28" s="126" t="str">
        <f t="array" ref="P28">IF(AND(K28="", L28=""), "", IF(K28, INDEX(十五音韻母資料表, K28, 8), INDEX(十五音韻母資料表, L28, 9)))</f>
        <v>iã</v>
      </c>
      <c r="Q28" s="99" t="str">
        <f t="array" ref="Q28">IF(AND(K28="", L28=""), "", IF(K28, INDEX(十五音韻母資料表, K28, 2), INDEX(十五音韻母資料表, L28, 2)))</f>
        <v>驚</v>
      </c>
      <c r="R28" s="99" t="str">
        <f t="array" ref="R28">IF(AND(K28="", L28=""), "", IF(K28, INDEX(十五音韻母資料表, K28, 12), INDEX(十五音韻母資料表, L28, 13)))</f>
        <v>iaⁿ</v>
      </c>
      <c r="S28" s="99" t="str">
        <f t="array" ref="S28">IF(AND(K28="", L28=""), "", IF(K28, INDEX(十五音韻母資料表, K28, 14), INDEX(十五音韻母資料表, L28, 15)))</f>
        <v>iannh</v>
      </c>
      <c r="T28" s="99" t="str">
        <f t="array" ref="T28">IF(AND(K28="", L28=""), "", IF(K28, INDEX(十五音韻母資料表, K28, 16), INDEX(十五音韻母資料表, L28, 17)))</f>
        <v>nia</v>
      </c>
      <c r="U28" s="99" t="str">
        <f t="array" ref="U28">IF(AND(K28="", L28=""), "", IF(K28, INDEX(十五音韻母資料表, K28, 18), INDEX(十五音韻母資料表, L28, 19)))</f>
        <v>ㄧㆩ</v>
      </c>
    </row>
    <row r="29" spans="2:21" ht="30">
      <c r="B29" s="98">
        <v>25</v>
      </c>
      <c r="C29" s="52" t="str">
        <f>十五音韻母對照表!K28</f>
        <v>öey</v>
      </c>
      <c r="D29" s="52" t="str">
        <f>十五音韻母對照表!L28</f>
        <v>öĕyh</v>
      </c>
      <c r="E29" s="98">
        <v>25</v>
      </c>
      <c r="F29" s="1" t="s">
        <v>1579</v>
      </c>
      <c r="G29" s="1" t="s">
        <v>1580</v>
      </c>
      <c r="H29" s="98">
        <v>25</v>
      </c>
      <c r="I29" s="40" t="s">
        <v>1575</v>
      </c>
      <c r="J29" s="125">
        <v>25</v>
      </c>
      <c r="K29" s="40" t="str">
        <f t="shared" si="3"/>
        <v/>
      </c>
      <c r="L29" s="40">
        <f t="shared" si="4"/>
        <v>24</v>
      </c>
      <c r="M29" s="40"/>
      <c r="N29" s="99" t="e">
        <f t="shared" si="2"/>
        <v>#VALUE!</v>
      </c>
      <c r="O29" s="99" t="e">
        <f t="array" ref="O29">IF(AND(K29="", L29=""), "", IF(K29, INDEX(十五音韻母資料表, K29, 6), INDEX(十五音韻母資料表, L29, 7)))</f>
        <v>#VALUE!</v>
      </c>
      <c r="P29" s="126" t="e">
        <f t="array" ref="P29">IF(AND(K29="", L29=""), "", IF(K29, INDEX(十五音韻母資料表, K29, 8), INDEX(十五音韻母資料表, L29, 9)))</f>
        <v>#VALUE!</v>
      </c>
      <c r="Q29" s="99" t="e">
        <f t="array" ref="Q29">IF(AND(K29="", L29=""), "", IF(K29, INDEX(十五音韻母資料表, K29, 2), INDEX(十五音韻母資料表, L29, 2)))</f>
        <v>#VALUE!</v>
      </c>
      <c r="R29" s="99" t="e">
        <f t="array" ref="R29">IF(AND(K29="", L29=""), "", IF(K29, INDEX(十五音韻母資料表, K29, 12), INDEX(十五音韻母資料表, L29, 13)))</f>
        <v>#VALUE!</v>
      </c>
      <c r="S29" s="99" t="e">
        <f t="array" ref="S29">IF(AND(K29="", L29=""), "", IF(K29, INDEX(十五音韻母資料表, K29, 14), INDEX(十五音韻母資料表, L29, 15)))</f>
        <v>#VALUE!</v>
      </c>
      <c r="T29" s="99" t="e">
        <f t="array" ref="T29">IF(AND(K29="", L29=""), "", IF(K29, INDEX(十五音韻母資料表, K29, 16), INDEX(十五音韻母資料表, L29, 17)))</f>
        <v>#VALUE!</v>
      </c>
      <c r="U29" s="99" t="e">
        <f t="array" ref="U29">IF(AND(K29="", L29=""), "", IF(K29, INDEX(十五音韻母資料表, K29, 18), INDEX(十五音韻母資料表, L29, 19)))</f>
        <v>#VALUE!</v>
      </c>
    </row>
    <row r="30" spans="2:21" ht="30">
      <c r="B30" s="98">
        <v>26</v>
      </c>
      <c r="C30" s="52" t="str">
        <f>十五音韻母對照表!K29</f>
        <v>ⁿa</v>
      </c>
      <c r="D30" s="52" t="str">
        <f>十五音韻母對照表!L29</f>
        <v>ⁿăh</v>
      </c>
      <c r="E30" s="98">
        <v>26</v>
      </c>
      <c r="F30" s="1" t="s">
        <v>1555</v>
      </c>
      <c r="G30" s="1" t="s">
        <v>1581</v>
      </c>
      <c r="H30" s="98">
        <v>26</v>
      </c>
      <c r="I30" s="40" t="s">
        <v>1577</v>
      </c>
      <c r="J30" s="125">
        <v>26</v>
      </c>
      <c r="K30" s="40" t="str">
        <f t="shared" si="3"/>
        <v/>
      </c>
      <c r="L30" s="40">
        <f t="shared" si="4"/>
        <v>18</v>
      </c>
      <c r="M30" s="40"/>
      <c r="N30" s="99" t="e">
        <f t="shared" si="2"/>
        <v>#VALUE!</v>
      </c>
      <c r="O30" s="99" t="e">
        <f t="array" ref="O30">IF(AND(K30="", L30=""), "", IF(K30, INDEX(十五音韻母資料表, K30, 6), INDEX(十五音韻母資料表, L30, 7)))</f>
        <v>#VALUE!</v>
      </c>
      <c r="P30" s="126" t="e">
        <f t="array" ref="P30">IF(AND(K30="", L30=""), "", IF(K30, INDEX(十五音韻母資料表, K30, 8), INDEX(十五音韻母資料表, L30, 9)))</f>
        <v>#VALUE!</v>
      </c>
      <c r="Q30" s="99" t="e">
        <f t="array" ref="Q30">IF(AND(K30="", L30=""), "", IF(K30, INDEX(十五音韻母資料表, K30, 2), INDEX(十五音韻母資料表, L30, 2)))</f>
        <v>#VALUE!</v>
      </c>
      <c r="R30" s="99" t="e">
        <f t="array" ref="R30">IF(AND(K30="", L30=""), "", IF(K30, INDEX(十五音韻母資料表, K30, 12), INDEX(十五音韻母資料表, L30, 13)))</f>
        <v>#VALUE!</v>
      </c>
      <c r="S30" s="99" t="e">
        <f t="array" ref="S30">IF(AND(K30="", L30=""), "", IF(K30, INDEX(十五音韻母資料表, K30, 14), INDEX(十五音韻母資料表, L30, 15)))</f>
        <v>#VALUE!</v>
      </c>
      <c r="T30" s="99" t="e">
        <f t="array" ref="T30">IF(AND(K30="", L30=""), "", IF(K30, INDEX(十五音韻母資料表, K30, 16), INDEX(十五音韻母資料表, L30, 17)))</f>
        <v>#VALUE!</v>
      </c>
      <c r="U30" s="99" t="e">
        <f t="array" ref="U30">IF(AND(K30="", L30=""), "", IF(K30, INDEX(十五音韻母資料表, K30, 18), INDEX(十五音韻母資料表, L30, 19)))</f>
        <v>#VALUE!</v>
      </c>
    </row>
    <row r="31" spans="2:21" ht="30">
      <c r="B31" s="98">
        <v>27</v>
      </c>
      <c r="C31" s="52" t="str">
        <f>十五音韻母對照表!K30</f>
        <v>oo</v>
      </c>
      <c r="D31" s="52" t="str">
        <f>十五音韻母對照表!L30</f>
        <v>oŏh</v>
      </c>
      <c r="E31" s="98">
        <v>27</v>
      </c>
      <c r="F31" s="1" t="s">
        <v>58</v>
      </c>
      <c r="G31" s="1" t="s">
        <v>1576</v>
      </c>
      <c r="H31" s="98">
        <v>27</v>
      </c>
      <c r="I31" s="40" t="s">
        <v>1572</v>
      </c>
      <c r="J31" s="125">
        <v>27</v>
      </c>
      <c r="K31" s="40">
        <f t="shared" si="3"/>
        <v>18</v>
      </c>
      <c r="L31" s="40" t="str">
        <f t="shared" si="4"/>
        <v/>
      </c>
      <c r="M31" s="40"/>
      <c r="N31" s="99" t="str">
        <f t="shared" si="2"/>
        <v>舒聲</v>
      </c>
      <c r="O31" s="99" t="str">
        <f t="array" ref="O31">IF(AND(K31="", L31=""), "", IF(K31, INDEX(十五音韻母資料表, K31, 6), INDEX(十五音韻母資料表, L31, 7)))</f>
        <v>iang</v>
      </c>
      <c r="P31" s="126" t="str">
        <f t="array" ref="P31">IF(AND(K31="", L31=""), "", IF(K31, INDEX(十五音韻母資料表, K31, 8), INDEX(十五音韻母資料表, L31, 9)))</f>
        <v>iaŋ</v>
      </c>
      <c r="Q31" s="99" t="str">
        <f t="array" ref="Q31">IF(AND(K31="", L31=""), "", IF(K31, INDEX(十五音韻母資料表, K31, 2), INDEX(十五音韻母資料表, L31, 2)))</f>
        <v>姜</v>
      </c>
      <c r="R31" s="99" t="str">
        <f t="array" ref="R31">IF(AND(K31="", L31=""), "", IF(K31, INDEX(十五音韻母資料表, K31, 12), INDEX(十五音韻母資料表, L31, 13)))</f>
        <v>iang</v>
      </c>
      <c r="S31" s="99" t="str">
        <f t="array" ref="S31">IF(AND(K31="", L31=""), "", IF(K31, INDEX(十五音韻母資料表, K31, 14), INDEX(十五音韻母資料表, L31, 15)))</f>
        <v>iang</v>
      </c>
      <c r="T31" s="99" t="str">
        <f t="array" ref="T31">IF(AND(K31="", L31=""), "", IF(K31, INDEX(十五音韻母資料表, K31, 16), INDEX(十五音韻母資料表, L31, 17)))</f>
        <v>iang</v>
      </c>
      <c r="U31" s="99" t="str">
        <f t="array" ref="U31">IF(AND(K31="", L31=""), "", IF(K31, INDEX(十五音韻母資料表, K31, 18), INDEX(十五音韻母資料表, L31, 19)))</f>
        <v>ㄧㄤ</v>
      </c>
    </row>
    <row r="32" spans="2:21" ht="30">
      <c r="B32" s="98">
        <v>28</v>
      </c>
      <c r="C32" s="52" t="str">
        <f>十五音韻母對照表!K31</f>
        <v>a</v>
      </c>
      <c r="D32" s="52" t="str">
        <f>十五音韻母對照表!L31</f>
        <v>ăh</v>
      </c>
      <c r="E32" s="98">
        <v>28</v>
      </c>
      <c r="F32" s="1" t="s">
        <v>86</v>
      </c>
      <c r="G32" s="1" t="s">
        <v>1553</v>
      </c>
      <c r="H32" s="98">
        <v>28</v>
      </c>
      <c r="I32" s="127" t="s">
        <v>1566</v>
      </c>
      <c r="J32" s="125">
        <v>28</v>
      </c>
      <c r="K32" s="40">
        <f t="shared" si="3"/>
        <v>12</v>
      </c>
      <c r="L32" s="40" t="str">
        <f t="shared" si="4"/>
        <v/>
      </c>
      <c r="M32" s="40"/>
      <c r="N32" s="99" t="str">
        <f t="shared" si="2"/>
        <v>舒聲</v>
      </c>
      <c r="O32" s="99" t="str">
        <f t="array" ref="O32">IF(AND(K32="", L32=""), "", IF(K32, INDEX(十五音韻母資料表, K32, 6), INDEX(十五音韻母資料表, L32, 7)))</f>
        <v>iau</v>
      </c>
      <c r="P32" s="126" t="str">
        <f t="array" ref="P32">IF(AND(K32="", L32=""), "", IF(K32, INDEX(十五音韻母資料表, K32, 8), INDEX(十五音韻母資料表, L32, 9)))</f>
        <v>iau</v>
      </c>
      <c r="Q32" s="99" t="str">
        <f t="array" ref="Q32">IF(AND(K32="", L32=""), "", IF(K32, INDEX(十五音韻母資料表, K32, 2), INDEX(十五音韻母資料表, L32, 2)))</f>
        <v>嬌</v>
      </c>
      <c r="R32" s="99" t="str">
        <f t="array" ref="R32">IF(AND(K32="", L32=""), "", IF(K32, INDEX(十五音韻母資料表, K32, 12), INDEX(十五音韻母資料表, L32, 13)))</f>
        <v>iau</v>
      </c>
      <c r="S32" s="99" t="str">
        <f t="array" ref="S32">IF(AND(K32="", L32=""), "", IF(K32, INDEX(十五音韻母資料表, K32, 14), INDEX(十五音韻母資料表, L32, 15)))</f>
        <v>iau</v>
      </c>
      <c r="T32" s="99" t="str">
        <f t="array" ref="T32">IF(AND(K32="", L32=""), "", IF(K32, INDEX(十五音韻母資料表, K32, 16), INDEX(十五音韻母資料表, L32, 17)))</f>
        <v>iao</v>
      </c>
      <c r="U32" s="99" t="str">
        <f t="array" ref="U32">IF(AND(K32="", L32=""), "", IF(K32, INDEX(十五音韻母資料表, K32, 18), INDEX(十五音韻母資料表, L32, 19)))</f>
        <v>ㄧㄠ</v>
      </c>
    </row>
    <row r="33" spans="2:21" ht="30">
      <c r="B33" s="98">
        <v>29</v>
      </c>
      <c r="C33" s="52" t="str">
        <f>十五音韻母對照表!K32</f>
        <v>e</v>
      </c>
      <c r="D33" s="52" t="str">
        <f>十五音韻母對照表!L32</f>
        <v>eĕh</v>
      </c>
      <c r="E33" s="98">
        <v>29</v>
      </c>
      <c r="F33" s="1" t="s">
        <v>388</v>
      </c>
      <c r="G33" s="1" t="s">
        <v>1582</v>
      </c>
      <c r="H33" s="98">
        <v>29</v>
      </c>
      <c r="I33" s="127" t="s">
        <v>1583</v>
      </c>
      <c r="J33" s="125">
        <v>29</v>
      </c>
      <c r="K33" s="40">
        <f t="shared" si="3"/>
        <v>46</v>
      </c>
      <c r="L33" s="40" t="str">
        <f t="shared" si="4"/>
        <v/>
      </c>
      <c r="M33" s="40"/>
      <c r="N33" s="99" t="str">
        <f t="shared" si="2"/>
        <v>舒聲</v>
      </c>
      <c r="O33" s="99" t="str">
        <f t="array" ref="O33">IF(AND(K33="", L33=""), "", IF(K33, INDEX(十五音韻母資料表, K33, 6), INDEX(十五音韻母資料表, L33, 7)))</f>
        <v>iaunn</v>
      </c>
      <c r="P33" s="126" t="str">
        <f t="array" ref="P33">IF(AND(K33="", L33=""), "", IF(K33, INDEX(十五音韻母資料表, K33, 8), INDEX(十五音韻母資料表, L33, 9)))</f>
        <v>ĩãũ</v>
      </c>
      <c r="Q33" s="99" t="str">
        <f t="array" ref="Q33">IF(AND(K33="", L33=""), "", IF(K33, INDEX(十五音韻母資料表, K33, 2), INDEX(十五音韻母資料表, L33, 2)))</f>
        <v>嘄</v>
      </c>
      <c r="R33" s="99" t="str">
        <f t="array" ref="R33">IF(AND(K33="", L33=""), "", IF(K33, INDEX(十五音韻母資料表, K33, 12), INDEX(十五音韻母資料表, L33, 13)))</f>
        <v>iauⁿ</v>
      </c>
      <c r="S33" s="99" t="str">
        <f t="array" ref="S33">IF(AND(K33="", L33=""), "", IF(K33, INDEX(十五音韻母資料表, K33, 14), INDEX(十五音韻母資料表, L33, 15)))</f>
        <v>iaunn</v>
      </c>
      <c r="T33" s="99" t="str">
        <f t="array" ref="T33">IF(AND(K33="", L33=""), "", IF(K33, INDEX(十五音韻母資料表, K33, 16), INDEX(十五音韻母資料表, L33, 17)))</f>
        <v>niao</v>
      </c>
      <c r="U33" s="99" t="str">
        <f t="array" ref="U33">IF(AND(K33="", L33=""), "", IF(K33, INDEX(十五音韻母資料表, K33, 18), INDEX(十五音韻母資料表, L33, 19)))</f>
        <v>ㄧㆯ</v>
      </c>
    </row>
    <row r="34" spans="2:21" ht="30">
      <c r="B34" s="98">
        <v>30</v>
      </c>
      <c r="C34" s="52" t="str">
        <f>十五音韻母對照表!K33</f>
        <v>ew</v>
      </c>
      <c r="D34" s="52">
        <f>十五音韻母對照表!L33</f>
        <v>0</v>
      </c>
      <c r="E34" s="98">
        <v>30</v>
      </c>
      <c r="F34" s="1" t="s">
        <v>1584</v>
      </c>
      <c r="G34" s="1" t="s">
        <v>1585</v>
      </c>
      <c r="H34" s="98">
        <v>30</v>
      </c>
      <c r="I34" s="127" t="s">
        <v>1580</v>
      </c>
      <c r="J34" s="125">
        <v>30</v>
      </c>
      <c r="K34" s="40" t="str">
        <f t="shared" si="3"/>
        <v/>
      </c>
      <c r="L34" s="40">
        <f t="shared" si="4"/>
        <v>12</v>
      </c>
      <c r="M34" s="40"/>
      <c r="N34" s="99" t="e">
        <f t="shared" si="2"/>
        <v>#VALUE!</v>
      </c>
      <c r="O34" s="99" t="e">
        <f t="array" ref="O34">IF(AND(K34="", L34=""), "", IF(K34, INDEX(十五音韻母資料表, K34, 6), INDEX(十五音韻母資料表, L34, 7)))</f>
        <v>#VALUE!</v>
      </c>
      <c r="P34" s="126" t="e">
        <f t="array" ref="P34">IF(AND(K34="", L34=""), "", IF(K34, INDEX(十五音韻母資料表, K34, 8), INDEX(十五音韻母資料表, L34, 9)))</f>
        <v>#VALUE!</v>
      </c>
      <c r="Q34" s="99" t="e">
        <f t="array" ref="Q34">IF(AND(K34="", L34=""), "", IF(K34, INDEX(十五音韻母資料表, K34, 2), INDEX(十五音韻母資料表, L34, 2)))</f>
        <v>#VALUE!</v>
      </c>
      <c r="R34" s="99" t="e">
        <f t="array" ref="R34">IF(AND(K34="", L34=""), "", IF(K34, INDEX(十五音韻母資料表, K34, 12), INDEX(十五音韻母資料表, L34, 13)))</f>
        <v>#VALUE!</v>
      </c>
      <c r="S34" s="99" t="e">
        <f t="array" ref="S34">IF(AND(K34="", L34=""), "", IF(K34, INDEX(十五音韻母資料表, K34, 14), INDEX(十五音韻母資料表, L34, 15)))</f>
        <v>#VALUE!</v>
      </c>
      <c r="T34" s="99" t="e">
        <f t="array" ref="T34">IF(AND(K34="", L34=""), "", IF(K34, INDEX(十五音韻母資料表, K34, 16), INDEX(十五音韻母資料表, L34, 17)))</f>
        <v>#VALUE!</v>
      </c>
      <c r="U34" s="99" t="e">
        <f t="array" ref="U34">IF(AND(K34="", L34=""), "", IF(K34, INDEX(十五音韻母資料表, K34, 18), INDEX(十五音韻母資料表, L34, 19)))</f>
        <v>#VALUE!</v>
      </c>
    </row>
    <row r="35" spans="2:21" ht="30">
      <c r="B35" s="98">
        <v>31</v>
      </c>
      <c r="C35" s="52" t="str">
        <f>十五音韻母對照表!K34</f>
        <v>aiⁿᶢ</v>
      </c>
      <c r="D35" s="52" t="str">
        <f>十五音韻母對照表!L34</f>
        <v>aĭⁿᶢh</v>
      </c>
      <c r="E35" s="98">
        <v>31</v>
      </c>
      <c r="F35" s="1" t="s">
        <v>1560</v>
      </c>
      <c r="G35" s="1" t="s">
        <v>1586</v>
      </c>
      <c r="H35" s="98">
        <v>31</v>
      </c>
      <c r="I35" s="131" t="s">
        <v>1587</v>
      </c>
      <c r="J35" s="125">
        <v>31</v>
      </c>
      <c r="K35" s="40" t="str">
        <f t="shared" si="3"/>
        <v/>
      </c>
      <c r="L35" s="40">
        <f t="shared" si="4"/>
        <v>46</v>
      </c>
      <c r="M35" s="40"/>
      <c r="N35" s="99" t="e">
        <f t="shared" si="2"/>
        <v>#VALUE!</v>
      </c>
      <c r="O35" s="99" t="e">
        <f t="array" ref="O35">IF(AND(K35="", L35=""), "", IF(K35, INDEX(十五音韻母資料表, K35, 6), INDEX(十五音韻母資料表, L35, 7)))</f>
        <v>#VALUE!</v>
      </c>
      <c r="P35" s="126" t="e">
        <f t="array" ref="P35">IF(AND(K35="", L35=""), "", IF(K35, INDEX(十五音韻母資料表, K35, 8), INDEX(十五音韻母資料表, L35, 9)))</f>
        <v>#VALUE!</v>
      </c>
      <c r="Q35" s="99" t="e">
        <f t="array" ref="Q35">IF(AND(K35="", L35=""), "", IF(K35, INDEX(十五音韻母資料表, K35, 2), INDEX(十五音韻母資料表, L35, 2)))</f>
        <v>#VALUE!</v>
      </c>
      <c r="R35" s="99" t="e">
        <f t="array" ref="R35">IF(AND(K35="", L35=""), "", IF(K35, INDEX(十五音韻母資料表, K35, 12), INDEX(十五音韻母資料表, L35, 13)))</f>
        <v>#VALUE!</v>
      </c>
      <c r="S35" s="99" t="e">
        <f t="array" ref="S35">IF(AND(K35="", L35=""), "", IF(K35, INDEX(十五音韻母資料表, K35, 14), INDEX(十五音韻母資料表, L35, 15)))</f>
        <v>#VALUE!</v>
      </c>
      <c r="T35" s="99" t="e">
        <f t="array" ref="T35">IF(AND(K35="", L35=""), "", IF(K35, INDEX(十五音韻母資料表, K35, 16), INDEX(十五音韻母資料表, L35, 17)))</f>
        <v>#VALUE!</v>
      </c>
      <c r="U35" s="99" t="e">
        <f t="array" ref="U35">IF(AND(K35="", L35=""), "", IF(K35, INDEX(十五音韻母資料表, K35, 18), INDEX(十五音韻母資料表, L35, 19)))</f>
        <v>#VALUE!</v>
      </c>
    </row>
    <row r="36" spans="2:21" ht="30">
      <c r="B36" s="98">
        <v>32</v>
      </c>
      <c r="C36" s="52" t="str">
        <f>十五音韻母對照表!K35</f>
        <v>wuiⁿᶢ</v>
      </c>
      <c r="D36" s="52">
        <f>十五音韻母對照表!L35</f>
        <v>0</v>
      </c>
      <c r="E36" s="98">
        <v>32</v>
      </c>
      <c r="F36" s="1" t="s">
        <v>1588</v>
      </c>
      <c r="G36" s="1" t="s">
        <v>1589</v>
      </c>
      <c r="H36" s="98">
        <v>32</v>
      </c>
      <c r="I36" s="40" t="s">
        <v>1581</v>
      </c>
      <c r="J36" s="125">
        <v>32</v>
      </c>
      <c r="K36" s="40" t="str">
        <f t="shared" si="3"/>
        <v/>
      </c>
      <c r="L36" s="40">
        <f t="shared" si="4"/>
        <v>29</v>
      </c>
      <c r="M36" s="40"/>
      <c r="N36" s="99" t="e">
        <f t="shared" si="2"/>
        <v>#VALUE!</v>
      </c>
      <c r="O36" s="99" t="e">
        <f t="array" ref="O36">IF(AND(K36="", L36=""), "", IF(K36, INDEX(十五音韻母資料表, K36, 6), INDEX(十五音韻母資料表, L36, 7)))</f>
        <v>#VALUE!</v>
      </c>
      <c r="P36" s="126" t="e">
        <f t="array" ref="P36">IF(AND(K36="", L36=""), "", IF(K36, INDEX(十五音韻母資料表, K36, 8), INDEX(十五音韻母資料表, L36, 9)))</f>
        <v>#VALUE!</v>
      </c>
      <c r="Q36" s="99" t="e">
        <f t="array" ref="Q36">IF(AND(K36="", L36=""), "", IF(K36, INDEX(十五音韻母資料表, K36, 2), INDEX(十五音韻母資料表, L36, 2)))</f>
        <v>#VALUE!</v>
      </c>
      <c r="R36" s="99" t="e">
        <f t="array" ref="R36">IF(AND(K36="", L36=""), "", IF(K36, INDEX(十五音韻母資料表, K36, 12), INDEX(十五音韻母資料表, L36, 13)))</f>
        <v>#VALUE!</v>
      </c>
      <c r="S36" s="99" t="e">
        <f t="array" ref="S36">IF(AND(K36="", L36=""), "", IF(K36, INDEX(十五音韻母資料表, K36, 14), INDEX(十五音韻母資料表, L36, 15)))</f>
        <v>#VALUE!</v>
      </c>
      <c r="T36" s="99" t="e">
        <f t="array" ref="T36">IF(AND(K36="", L36=""), "", IF(K36, INDEX(十五音韻母資料表, K36, 16), INDEX(十五音韻母資料表, L36, 17)))</f>
        <v>#VALUE!</v>
      </c>
      <c r="U36" s="99" t="e">
        <f t="array" ref="U36">IF(AND(K36="", L36=""), "", IF(K36, INDEX(十五音韻母資料表, K36, 18), INDEX(十五音韻母資料表, L36, 19)))</f>
        <v>#VALUE!</v>
      </c>
    </row>
    <row r="37" spans="2:21" ht="30">
      <c r="B37" s="98">
        <v>33</v>
      </c>
      <c r="C37" s="52" t="str">
        <f>十五音韻母對照表!K36</f>
        <v>ëo</v>
      </c>
      <c r="D37" s="52" t="str">
        <f>十五音韻母對照表!L36</f>
        <v>ëŏh</v>
      </c>
      <c r="E37" s="98">
        <v>33</v>
      </c>
      <c r="F37" s="1" t="s">
        <v>1590</v>
      </c>
      <c r="G37" s="1" t="s">
        <v>558</v>
      </c>
      <c r="H37" s="98">
        <v>33</v>
      </c>
      <c r="I37" s="40" t="s">
        <v>1576</v>
      </c>
      <c r="J37" s="125">
        <v>33</v>
      </c>
      <c r="K37" s="40">
        <f t="shared" si="3"/>
        <v>22</v>
      </c>
      <c r="L37" s="40" t="str">
        <f t="shared" si="4"/>
        <v/>
      </c>
      <c r="M37" s="40"/>
      <c r="N37" s="99" t="str">
        <f t="shared" si="2"/>
        <v>舒聲</v>
      </c>
      <c r="O37" s="99" t="str">
        <f t="array" ref="O37">IF(AND(K37="", L37=""), "", IF(K37, INDEX(十五音韻母資料表, K37, 6), INDEX(十五音韻母資料表, L37, 7)))</f>
        <v>iam</v>
      </c>
      <c r="P37" s="126" t="str">
        <f t="array" ref="P37">IF(AND(K37="", L37=""), "", IF(K37, INDEX(十五音韻母資料表, K37, 8), INDEX(十五音韻母資料表, L37, 9)))</f>
        <v>iam</v>
      </c>
      <c r="Q37" s="99" t="str">
        <f t="array" ref="Q37">IF(AND(K37="", L37=""), "", IF(K37, INDEX(十五音韻母資料表, K37, 2), INDEX(十五音韻母資料表, L37, 2)))</f>
        <v>兼</v>
      </c>
      <c r="R37" s="99" t="str">
        <f t="array" ref="R37">IF(AND(K37="", L37=""), "", IF(K37, INDEX(十五音韻母資料表, K37, 12), INDEX(十五音韻母資料表, L37, 13)))</f>
        <v>iam</v>
      </c>
      <c r="S37" s="99" t="str">
        <f t="array" ref="S37">IF(AND(K37="", L37=""), "", IF(K37, INDEX(十五音韻母資料表, K37, 14), INDEX(十五音韻母資料表, L37, 15)))</f>
        <v>iam</v>
      </c>
      <c r="T37" s="99" t="str">
        <f t="array" ref="T37">IF(AND(K37="", L37=""), "", IF(K37, INDEX(十五音韻母資料表, K37, 16), INDEX(十五音韻母資料表, L37, 17)))</f>
        <v>iam</v>
      </c>
      <c r="U37" s="99" t="str">
        <f t="array" ref="U37">IF(AND(K37="", L37=""), "", IF(K37, INDEX(十五音韻母資料表, K37, 18), INDEX(十五音韻母資料表, L37, 19)))</f>
        <v>ㄧㆰ</v>
      </c>
    </row>
    <row r="38" spans="2:21" ht="30">
      <c r="B38" s="98">
        <v>34</v>
      </c>
      <c r="C38" s="52" t="str">
        <f>十五音韻母對照表!K37</f>
        <v>eeⁿᶢ</v>
      </c>
      <c r="D38" s="52" t="str">
        <f>十五音韻母對照表!L37</f>
        <v>eĕⁿᶢh</v>
      </c>
      <c r="E38" s="98">
        <v>34</v>
      </c>
      <c r="F38" s="1" t="s">
        <v>1582</v>
      </c>
      <c r="G38" s="1" t="s">
        <v>1578</v>
      </c>
      <c r="H38" s="98">
        <v>34</v>
      </c>
      <c r="I38" s="40" t="s">
        <v>1553</v>
      </c>
      <c r="J38" s="125">
        <v>34</v>
      </c>
      <c r="K38" s="40">
        <f t="shared" si="3"/>
        <v>2</v>
      </c>
      <c r="L38" s="40" t="str">
        <f t="shared" si="4"/>
        <v/>
      </c>
      <c r="M38" s="40"/>
      <c r="N38" s="99" t="str">
        <f t="shared" si="2"/>
        <v>舒聲</v>
      </c>
      <c r="O38" s="99" t="str">
        <f t="array" ref="O38">IF(AND(K38="", L38=""), "", IF(K38, INDEX(十五音韻母資料表, K38, 6), INDEX(十五音韻母資料表, L38, 7)))</f>
        <v>ian</v>
      </c>
      <c r="P38" s="126" t="str">
        <f t="array" ref="P38">IF(AND(K38="", L38=""), "", IF(K38, INDEX(十五音韻母資料表, K38, 8), INDEX(十五音韻母資料表, L38, 9)))</f>
        <v>ian</v>
      </c>
      <c r="Q38" s="99" t="str">
        <f t="array" ref="Q38">IF(AND(K38="", L38=""), "", IF(K38, INDEX(十五音韻母資料表, K38, 2), INDEX(十五音韻母資料表, L38, 2)))</f>
        <v>堅</v>
      </c>
      <c r="R38" s="99" t="str">
        <f t="array" ref="R38">IF(AND(K38="", L38=""), "", IF(K38, INDEX(十五音韻母資料表, K38, 12), INDEX(十五音韻母資料表, L38, 13)))</f>
        <v>ian</v>
      </c>
      <c r="S38" s="99" t="str">
        <f t="array" ref="S38">IF(AND(K38="", L38=""), "", IF(K38, INDEX(十五音韻母資料表, K38, 14), INDEX(十五音韻母資料表, L38, 15)))</f>
        <v>ian</v>
      </c>
      <c r="T38" s="99" t="str">
        <f t="array" ref="T38">IF(AND(K38="", L38=""), "", IF(K38, INDEX(十五音韻母資料表, K38, 16), INDEX(十五音韻母資料表, L38, 17)))</f>
        <v>ian</v>
      </c>
      <c r="U38" s="99" t="str">
        <f t="array" ref="U38">IF(AND(K38="", L38=""), "", IF(K38, INDEX(十五音韻母資料表, K38, 18), INDEX(十五音韻母資料表, L38, 19)))</f>
        <v>ㄧㄢ</v>
      </c>
    </row>
    <row r="39" spans="2:21" ht="30">
      <c r="B39" s="98">
        <v>35</v>
      </c>
      <c r="C39" s="52" t="str">
        <f>十五音韻母對照表!K38</f>
        <v>ëoⁿᶢ</v>
      </c>
      <c r="D39" s="52">
        <f>十五音韻母對照表!L38</f>
        <v>0</v>
      </c>
      <c r="E39" s="98">
        <v>35</v>
      </c>
      <c r="F39" s="1" t="s">
        <v>1591</v>
      </c>
      <c r="G39" s="1" t="s">
        <v>372</v>
      </c>
      <c r="H39" s="98">
        <v>35</v>
      </c>
      <c r="I39" s="40" t="s">
        <v>1582</v>
      </c>
      <c r="J39" s="125">
        <v>35</v>
      </c>
      <c r="K39" s="40">
        <f t="shared" si="3"/>
        <v>34</v>
      </c>
      <c r="L39" s="40" t="str">
        <f t="shared" si="4"/>
        <v/>
      </c>
      <c r="M39" s="40"/>
      <c r="N39" s="99" t="str">
        <f t="shared" si="2"/>
        <v>舒聲</v>
      </c>
      <c r="O39" s="99" t="str">
        <f t="array" ref="O39">IF(AND(K39="", L39=""), "", IF(K39, INDEX(十五音韻母資料表, K39, 6), INDEX(十五音韻母資料表, L39, 7)))</f>
        <v>ni</v>
      </c>
      <c r="P39" s="126" t="str">
        <f t="array" ref="P39">IF(AND(K39="", L39=""), "", IF(K39, INDEX(十五音韻母資料表, K39, 8), INDEX(十五音韻母資料表, L39, 9)))</f>
        <v>ĩ</v>
      </c>
      <c r="Q39" s="99" t="str">
        <f t="array" ref="Q39">IF(AND(K39="", L39=""), "", IF(K39, INDEX(十五音韻母資料表, K39, 2), INDEX(十五音韻母資料表, L39, 2)))</f>
        <v>梔</v>
      </c>
      <c r="R39" s="99" t="str">
        <f t="array" ref="R39">IF(AND(K39="", L39=""), "", IF(K39, INDEX(十五音韻母資料表, K39, 12), INDEX(十五音韻母資料表, L39, 13)))</f>
        <v>iⁿ</v>
      </c>
      <c r="S39" s="99" t="str">
        <f t="array" ref="S39">IF(AND(K39="", L39=""), "", IF(K39, INDEX(十五音韻母資料表, K39, 14), INDEX(十五音韻母資料表, L39, 15)))</f>
        <v>inn</v>
      </c>
      <c r="T39" s="99" t="str">
        <f t="array" ref="T39">IF(AND(K39="", L39=""), "", IF(K39, INDEX(十五音韻母資料表, K39, 16), INDEX(十五音韻母資料表, L39, 17)))</f>
        <v>ni</v>
      </c>
      <c r="U39" s="99" t="str">
        <f t="array" ref="U39">IF(AND(K39="", L39=""), "", IF(K39, INDEX(十五音韻母資料表, K39, 18), INDEX(十五音韻母資料表, L39, 19)))</f>
        <v>ㆪ</v>
      </c>
    </row>
    <row r="40" spans="2:21" ht="30">
      <c r="B40" s="98">
        <v>36</v>
      </c>
      <c r="C40" s="52" t="str">
        <f>十五音韻母對照表!K39</f>
        <v>ëⁿa</v>
      </c>
      <c r="D40" s="52">
        <f>十五音韻母對照表!L39</f>
        <v>0</v>
      </c>
      <c r="E40" s="98">
        <v>36</v>
      </c>
      <c r="F40" s="1" t="s">
        <v>1578</v>
      </c>
      <c r="G40" s="1" t="s">
        <v>1592</v>
      </c>
      <c r="H40" s="98">
        <v>36</v>
      </c>
      <c r="I40" s="40" t="s">
        <v>1585</v>
      </c>
      <c r="J40" s="125">
        <v>36</v>
      </c>
      <c r="K40" s="40" t="str">
        <f t="shared" si="3"/>
        <v/>
      </c>
      <c r="L40" s="40">
        <f t="shared" si="4"/>
        <v>34</v>
      </c>
      <c r="M40" s="40"/>
      <c r="N40" s="99" t="e">
        <f t="shared" si="2"/>
        <v>#VALUE!</v>
      </c>
      <c r="O40" s="99" t="e">
        <f t="array" ref="O40">IF(AND(K40="", L40=""), "", IF(K40, INDEX(十五音韻母資料表, K40, 6), INDEX(十五音韻母資料表, L40, 7)))</f>
        <v>#VALUE!</v>
      </c>
      <c r="P40" s="126" t="e">
        <f t="array" ref="P40">IF(AND(K40="", L40=""), "", IF(K40, INDEX(十五音韻母資料表, K40, 8), INDEX(十五音韻母資料表, L40, 9)))</f>
        <v>#VALUE!</v>
      </c>
      <c r="Q40" s="99" t="e">
        <f t="array" ref="Q40">IF(AND(K40="", L40=""), "", IF(K40, INDEX(十五音韻母資料表, K40, 2), INDEX(十五音韻母資料表, L40, 2)))</f>
        <v>#VALUE!</v>
      </c>
      <c r="R40" s="99" t="e">
        <f t="array" ref="R40">IF(AND(K40="", L40=""), "", IF(K40, INDEX(十五音韻母資料表, K40, 12), INDEX(十五音韻母資料表, L40, 13)))</f>
        <v>#VALUE!</v>
      </c>
      <c r="S40" s="99" t="e">
        <f t="array" ref="S40">IF(AND(K40="", L40=""), "", IF(K40, INDEX(十五音韻母資料表, K40, 14), INDEX(十五音韻母資料表, L40, 15)))</f>
        <v>#VALUE!</v>
      </c>
      <c r="T40" s="99" t="e">
        <f t="array" ref="T40">IF(AND(K40="", L40=""), "", IF(K40, INDEX(十五音韻母資料表, K40, 16), INDEX(十五音韻母資料表, L40, 17)))</f>
        <v>#VALUE!</v>
      </c>
      <c r="U40" s="99" t="e">
        <f t="array" ref="U40">IF(AND(K40="", L40=""), "", IF(K40, INDEX(十五音韻母資料表, K40, 18), INDEX(十五音韻母資料表, L40, 19)))</f>
        <v>#VALUE!</v>
      </c>
    </row>
    <row r="41" spans="2:21" ht="30">
      <c r="B41" s="98">
        <v>37</v>
      </c>
      <c r="C41" s="52" t="str">
        <f>十五音韻母對照表!K40</f>
        <v>wⁿa</v>
      </c>
      <c r="D41" s="52">
        <f>十五音韻母對照表!L40</f>
        <v>0</v>
      </c>
      <c r="E41" s="98">
        <v>37</v>
      </c>
      <c r="F41" s="1" t="s">
        <v>1593</v>
      </c>
      <c r="G41" s="1" t="s">
        <v>1590</v>
      </c>
      <c r="H41" s="98">
        <v>37</v>
      </c>
      <c r="I41" s="40" t="s">
        <v>1586</v>
      </c>
      <c r="J41" s="125">
        <v>37</v>
      </c>
      <c r="K41" s="40" t="str">
        <f t="shared" si="3"/>
        <v/>
      </c>
      <c r="L41" s="40">
        <f t="shared" si="4"/>
        <v>22</v>
      </c>
      <c r="M41" s="40"/>
      <c r="N41" s="99" t="e">
        <f t="shared" si="2"/>
        <v>#VALUE!</v>
      </c>
      <c r="O41" s="99" t="e">
        <f t="array" ref="O41">IF(AND(K41="", L41=""), "", IF(K41, INDEX(十五音韻母資料表, K41, 6), INDEX(十五音韻母資料表, L41, 7)))</f>
        <v>#VALUE!</v>
      </c>
      <c r="P41" s="126" t="e">
        <f t="array" ref="P41">IF(AND(K41="", L41=""), "", IF(K41, INDEX(十五音韻母資料表, K41, 8), INDEX(十五音韻母資料表, L41, 9)))</f>
        <v>#VALUE!</v>
      </c>
      <c r="Q41" s="99" t="e">
        <f t="array" ref="Q41">IF(AND(K41="", L41=""), "", IF(K41, INDEX(十五音韻母資料表, K41, 2), INDEX(十五音韻母資料表, L41, 2)))</f>
        <v>#VALUE!</v>
      </c>
      <c r="R41" s="99" t="e">
        <f t="array" ref="R41">IF(AND(K41="", L41=""), "", IF(K41, INDEX(十五音韻母資料表, K41, 12), INDEX(十五音韻母資料表, L41, 13)))</f>
        <v>#VALUE!</v>
      </c>
      <c r="S41" s="99" t="e">
        <f t="array" ref="S41">IF(AND(K41="", L41=""), "", IF(K41, INDEX(十五音韻母資料表, K41, 14), INDEX(十五音韻母資料表, L41, 15)))</f>
        <v>#VALUE!</v>
      </c>
      <c r="T41" s="99" t="e">
        <f t="array" ref="T41">IF(AND(K41="", L41=""), "", IF(K41, INDEX(十五音韻母資料表, K41, 16), INDEX(十五音韻母資料表, L41, 17)))</f>
        <v>#VALUE!</v>
      </c>
      <c r="U41" s="99" t="e">
        <f t="array" ref="U41">IF(AND(K41="", L41=""), "", IF(K41, INDEX(十五音韻母資料表, K41, 18), INDEX(十五音韻母資料表, L41, 19)))</f>
        <v>#VALUE!</v>
      </c>
    </row>
    <row r="42" spans="2:21" ht="30">
      <c r="B42" s="98">
        <v>38</v>
      </c>
      <c r="C42" s="52" t="str">
        <f>十五音韻母對照表!K41</f>
        <v>eⁿᶢ</v>
      </c>
      <c r="D42" s="52">
        <f>十五音韻母對照表!L41</f>
        <v>0</v>
      </c>
      <c r="E42" s="98">
        <v>38</v>
      </c>
      <c r="F42" s="1" t="s">
        <v>1592</v>
      </c>
      <c r="G42" s="1" t="s">
        <v>1594</v>
      </c>
      <c r="H42" s="98">
        <v>38</v>
      </c>
      <c r="I42" s="40" t="s">
        <v>1589</v>
      </c>
      <c r="J42" s="125">
        <v>38</v>
      </c>
      <c r="K42" s="40" t="str">
        <f t="shared" si="3"/>
        <v/>
      </c>
      <c r="L42" s="40">
        <f t="shared" si="4"/>
        <v>2</v>
      </c>
      <c r="M42" s="40"/>
      <c r="N42" s="99" t="e">
        <f t="shared" si="2"/>
        <v>#VALUE!</v>
      </c>
      <c r="O42" s="99" t="e">
        <f t="array" ref="O42">IF(AND(K42="", L42=""), "", IF(K42, INDEX(十五音韻母資料表, K42, 6), INDEX(十五音韻母資料表, L42, 7)))</f>
        <v>#VALUE!</v>
      </c>
      <c r="P42" s="126" t="e">
        <f t="array" ref="P42">IF(AND(K42="", L42=""), "", IF(K42, INDEX(十五音韻母資料表, K42, 8), INDEX(十五音韻母資料表, L42, 9)))</f>
        <v>#VALUE!</v>
      </c>
      <c r="Q42" s="99" t="e">
        <f t="array" ref="Q42">IF(AND(K42="", L42=""), "", IF(K42, INDEX(十五音韻母資料表, K42, 2), INDEX(十五音韻母資料表, L42, 2)))</f>
        <v>#VALUE!</v>
      </c>
      <c r="R42" s="99" t="e">
        <f t="array" ref="R42">IF(AND(K42="", L42=""), "", IF(K42, INDEX(十五音韻母資料表, K42, 12), INDEX(十五音韻母資料表, L42, 13)))</f>
        <v>#VALUE!</v>
      </c>
      <c r="S42" s="99" t="e">
        <f t="array" ref="S42">IF(AND(K42="", L42=""), "", IF(K42, INDEX(十五音韻母資料表, K42, 14), INDEX(十五音韻母資料表, L42, 15)))</f>
        <v>#VALUE!</v>
      </c>
      <c r="T42" s="99" t="e">
        <f t="array" ref="T42">IF(AND(K42="", L42=""), "", IF(K42, INDEX(十五音韻母資料表, K42, 16), INDEX(十五音韻母資料表, L42, 17)))</f>
        <v>#VALUE!</v>
      </c>
      <c r="U42" s="99" t="e">
        <f t="array" ref="U42">IF(AND(K42="", L42=""), "", IF(K42, INDEX(十五音韻母資料表, K42, 18), INDEX(十五音韻母資料表, L42, 19)))</f>
        <v>#VALUE!</v>
      </c>
    </row>
    <row r="43" spans="2:21" ht="30">
      <c r="B43" s="98">
        <v>39</v>
      </c>
      <c r="C43" s="52" t="str">
        <f>十五音韻母對照表!K42</f>
        <v>ay</v>
      </c>
      <c r="D43" s="52" t="str">
        <f>十五音韻母對照表!L42</f>
        <v>ăyh</v>
      </c>
      <c r="E43" s="98">
        <v>39</v>
      </c>
      <c r="F43" s="1" t="s">
        <v>1559</v>
      </c>
      <c r="G43" s="1" t="s">
        <v>1591</v>
      </c>
      <c r="H43" s="98">
        <v>39</v>
      </c>
      <c r="I43" s="40" t="s">
        <v>558</v>
      </c>
      <c r="J43" s="125">
        <v>39</v>
      </c>
      <c r="K43" s="40" t="str">
        <f t="shared" si="3"/>
        <v/>
      </c>
      <c r="L43" s="40" t="str">
        <f t="shared" si="4"/>
        <v/>
      </c>
      <c r="M43" s="40"/>
      <c r="N43" s="99" t="e">
        <f t="shared" si="2"/>
        <v>#VALUE!</v>
      </c>
      <c r="O43" s="99" t="str">
        <f t="array" ref="O43">IF(AND(K43="", L43=""), "", IF(K43, INDEX(十五音韻母資料表, K43, 6), INDEX(十五音韻母資料表, L43, 7)))</f>
        <v/>
      </c>
      <c r="P43" s="126" t="str">
        <f t="array" ref="P43">IF(AND(K43="", L43=""), "", IF(K43, INDEX(十五音韻母資料表, K43, 8), INDEX(十五音韻母資料表, L43, 9)))</f>
        <v/>
      </c>
      <c r="Q43" s="99" t="str">
        <f t="array" ref="Q43">IF(AND(K43="", L43=""), "", IF(K43, INDEX(十五音韻母資料表, K43, 2), INDEX(十五音韻母資料表, L43, 2)))</f>
        <v/>
      </c>
      <c r="R43" s="99" t="str">
        <f t="array" ref="R43">IF(AND(K43="", L43=""), "", IF(K43, INDEX(十五音韻母資料表, K43, 12), INDEX(十五音韻母資料表, L43, 13)))</f>
        <v/>
      </c>
      <c r="S43" s="99" t="str">
        <f t="array" ref="S43">IF(AND(K43="", L43=""), "", IF(K43, INDEX(十五音韻母資料表, K43, 14), INDEX(十五音韻母資料表, L43, 15)))</f>
        <v/>
      </c>
      <c r="T43" s="99" t="str">
        <f t="array" ref="T43">IF(AND(K43="", L43=""), "", IF(K43, INDEX(十五音韻母資料表, K43, 16), INDEX(十五音韻母資料表, L43, 17)))</f>
        <v/>
      </c>
      <c r="U43" s="99" t="str">
        <f t="array" ref="U43">IF(AND(K43="", L43=""), "", IF(K43, INDEX(十五音韻母資料表, K43, 18), INDEX(十五音韻母資料表, L43, 19)))</f>
        <v/>
      </c>
    </row>
    <row r="44" spans="2:21" ht="30">
      <c r="B44" s="98">
        <v>40</v>
      </c>
      <c r="C44" s="52" t="str">
        <f>十五音韻母對照表!K43</f>
        <v>aeⁿᶢ</v>
      </c>
      <c r="D44" s="52">
        <f>十五音韻母對照表!L43</f>
        <v>0</v>
      </c>
      <c r="E44" s="98">
        <v>40</v>
      </c>
      <c r="F44" s="1" t="s">
        <v>1556</v>
      </c>
      <c r="G44" s="1" t="s">
        <v>1595</v>
      </c>
      <c r="H44" s="98">
        <v>40</v>
      </c>
      <c r="I44" s="40" t="s">
        <v>372</v>
      </c>
      <c r="J44" s="125">
        <v>40</v>
      </c>
      <c r="K44" s="40" t="str">
        <f t="shared" si="3"/>
        <v/>
      </c>
      <c r="L44" s="40" t="str">
        <f t="shared" si="4"/>
        <v/>
      </c>
      <c r="M44" s="40"/>
      <c r="N44" s="99" t="e">
        <f t="shared" si="2"/>
        <v>#VALUE!</v>
      </c>
      <c r="O44" s="99" t="str">
        <f t="array" ref="O44">IF(AND(K44="", L44=""), "", IF(K44, INDEX(十五音韻母資料表, K44, 6), INDEX(十五音韻母資料表, L44, 7)))</f>
        <v/>
      </c>
      <c r="P44" s="126" t="str">
        <f t="array" ref="P44">IF(AND(K44="", L44=""), "", IF(K44, INDEX(十五音韻母資料表, K44, 8), INDEX(十五音韻母資料表, L44, 9)))</f>
        <v/>
      </c>
      <c r="Q44" s="99" t="str">
        <f t="array" ref="Q44">IF(AND(K44="", L44=""), "", IF(K44, INDEX(十五音韻母資料表, K44, 2), INDEX(十五音韻母資料表, L44, 2)))</f>
        <v/>
      </c>
      <c r="R44" s="99" t="str">
        <f t="array" ref="R44">IF(AND(K44="", L44=""), "", IF(K44, INDEX(十五音韻母資料表, K44, 12), INDEX(十五音韻母資料表, L44, 13)))</f>
        <v/>
      </c>
      <c r="S44" s="99" t="str">
        <f t="array" ref="S44">IF(AND(K44="", L44=""), "", IF(K44, INDEX(十五音韻母資料表, K44, 14), INDEX(十五音韻母資料表, L44, 15)))</f>
        <v/>
      </c>
      <c r="T44" s="99" t="str">
        <f t="array" ref="T44">IF(AND(K44="", L44=""), "", IF(K44, INDEX(十五音韻母資料表, K44, 16), INDEX(十五音韻母資料表, L44, 17)))</f>
        <v/>
      </c>
      <c r="U44" s="99" t="str">
        <f t="array" ref="U44">IF(AND(K44="", L44=""), "", IF(K44, INDEX(十五音韻母資料表, K44, 18), INDEX(十五音韻母資料表, L44, 19)))</f>
        <v/>
      </c>
    </row>
    <row r="45" spans="2:21" ht="30">
      <c r="B45" s="98">
        <v>41</v>
      </c>
      <c r="C45" s="52" t="str">
        <f>十五音韻母對照表!K44</f>
        <v>ⁿue</v>
      </c>
      <c r="D45" s="52">
        <f>十五音韻母對照表!L44</f>
        <v>0</v>
      </c>
      <c r="E45" s="98">
        <v>41</v>
      </c>
      <c r="F45" s="1" t="s">
        <v>1596</v>
      </c>
      <c r="G45" s="1" t="s">
        <v>1569</v>
      </c>
      <c r="H45" s="98">
        <v>41</v>
      </c>
      <c r="I45" s="40" t="s">
        <v>1592</v>
      </c>
      <c r="J45" s="125">
        <v>41</v>
      </c>
      <c r="K45" s="40">
        <f t="shared" si="3"/>
        <v>38</v>
      </c>
      <c r="L45" s="40" t="str">
        <f t="shared" si="4"/>
        <v/>
      </c>
      <c r="M45" s="40"/>
      <c r="N45" s="99" t="str">
        <f t="shared" si="2"/>
        <v>舒聲</v>
      </c>
      <c r="O45" s="99" t="str">
        <f t="array" ref="O45">IF(AND(K45="", L45=""), "", IF(K45, INDEX(十五音韻母資料表, K45, 6), INDEX(十五音韻母資料表, L45, 7)))</f>
        <v>ng</v>
      </c>
      <c r="P45" s="126" t="str">
        <f t="array" ref="P45">IF(AND(K45="", L45=""), "", IF(K45, INDEX(十五音韻母資料表, K45, 8), INDEX(十五音韻母資料表, L45, 9)))</f>
        <v>ŋ̍</v>
      </c>
      <c r="Q45" s="99" t="str">
        <f t="array" ref="Q45">IF(AND(K45="", L45=""), "", IF(K45, INDEX(十五音韻母資料表, K45, 2), INDEX(十五音韻母資料表, L45, 2)))</f>
        <v>鋼</v>
      </c>
      <c r="R45" s="99" t="str">
        <f t="array" ref="R45">IF(AND(K45="", L45=""), "", IF(K45, INDEX(十五音韻母資料表, K45, 12), INDEX(十五音韻母資料表, L45, 13)))</f>
        <v>ng</v>
      </c>
      <c r="S45" s="99" t="str">
        <f t="array" ref="S45">IF(AND(K45="", L45=""), "", IF(K45, INDEX(十五音韻母資料表, K45, 14), INDEX(十五音韻母資料表, L45, 15)))</f>
        <v>ng</v>
      </c>
      <c r="T45" s="99" t="str">
        <f t="array" ref="T45">IF(AND(K45="", L45=""), "", IF(K45, INDEX(十五音韻母資料表, K45, 16), INDEX(十五音韻母資料表, L45, 17)))</f>
        <v>ng</v>
      </c>
      <c r="U45" s="99" t="str">
        <f t="array" ref="U45">IF(AND(K45="", L45=""), "", IF(K45, INDEX(十五音韻母資料表, K45, 18), INDEX(十五音韻母資料表, L45, 19)))</f>
        <v>ㆭ</v>
      </c>
    </row>
    <row r="46" spans="2:21" ht="30">
      <c r="B46" s="98">
        <v>42</v>
      </c>
      <c r="C46" s="52" t="str">
        <f>十五音韻母對照表!K45</f>
        <v>uᵐ</v>
      </c>
      <c r="D46" s="52">
        <f>十五音韻母對照表!L45</f>
        <v>0</v>
      </c>
      <c r="E46" s="98">
        <v>42</v>
      </c>
      <c r="F46" s="1" t="s">
        <v>1597</v>
      </c>
      <c r="G46" s="1" t="s">
        <v>1584</v>
      </c>
      <c r="H46" s="98">
        <v>42</v>
      </c>
      <c r="I46" s="40" t="s">
        <v>1590</v>
      </c>
      <c r="J46" s="125">
        <v>42</v>
      </c>
      <c r="K46" s="40">
        <f t="shared" si="3"/>
        <v>33</v>
      </c>
      <c r="L46" s="40" t="str">
        <f t="shared" si="4"/>
        <v/>
      </c>
      <c r="M46" s="40"/>
      <c r="N46" s="99" t="str">
        <f t="shared" si="2"/>
        <v>舒聲</v>
      </c>
      <c r="O46" s="99" t="str">
        <f t="array" ref="O46">IF(AND(K46="", L46=""), "", IF(K46, INDEX(十五音韻母資料表, K46, 6), INDEX(十五音韻母資料表, L46, 7)))</f>
        <v>io</v>
      </c>
      <c r="P46" s="126" t="str">
        <f t="array" ref="P46">IF(AND(K46="", L46=""), "", IF(K46, INDEX(十五音韻母資料表, K46, 8), INDEX(十五音韻母資料表, L46, 9)))</f>
        <v>iə</v>
      </c>
      <c r="Q46" s="99" t="str">
        <f t="array" ref="Q46">IF(AND(K46="", L46=""), "", IF(K46, INDEX(十五音韻母資料表, K46, 2), INDEX(十五音韻母資料表, L46, 2)))</f>
        <v>茄</v>
      </c>
      <c r="R46" s="99" t="str">
        <f t="array" ref="R46">IF(AND(K46="", L46=""), "", IF(K46, INDEX(十五音韻母資料表, K46, 12), INDEX(十五音韻母資料表, L46, 13)))</f>
        <v>io</v>
      </c>
      <c r="S46" s="99" t="str">
        <f t="array" ref="S46">IF(AND(K46="", L46=""), "", IF(K46, INDEX(十五音韻母資料表, K46, 14), INDEX(十五音韻母資料表, L46, 15)))</f>
        <v>io</v>
      </c>
      <c r="T46" s="99" t="str">
        <f t="array" ref="T46">IF(AND(K46="", L46=""), "", IF(K46, INDEX(十五音韻母資料表, K46, 16), INDEX(十五音韻母資料表, L46, 17)))</f>
        <v>io</v>
      </c>
      <c r="U46" s="99" t="str">
        <f t="array" ref="U46">IF(AND(K46="", L46=""), "", IF(K46, INDEX(十五音韻母資料表, K46, 18), INDEX(十五音韻母資料表, L46, 19)))</f>
        <v>ㄧㄜ</v>
      </c>
    </row>
    <row r="47" spans="2:21" ht="30">
      <c r="B47" s="98">
        <v>43</v>
      </c>
      <c r="C47" s="52" t="str">
        <f>十五音韻母對照表!K46</f>
        <v>wang</v>
      </c>
      <c r="D47" s="52" t="str">
        <f>十五音韻母對照表!L46</f>
        <v>wak</v>
      </c>
      <c r="E47" s="98">
        <v>43</v>
      </c>
      <c r="F47" s="1" t="s">
        <v>1598</v>
      </c>
      <c r="G47" s="1" t="s">
        <v>1568</v>
      </c>
      <c r="H47" s="98">
        <v>43</v>
      </c>
      <c r="I47" s="40" t="s">
        <v>1594</v>
      </c>
      <c r="J47" s="125">
        <v>43</v>
      </c>
      <c r="K47" s="40" t="str">
        <f t="shared" si="3"/>
        <v/>
      </c>
      <c r="L47" s="40">
        <f t="shared" si="4"/>
        <v>33</v>
      </c>
      <c r="M47" s="40"/>
      <c r="N47" s="99" t="e">
        <f t="shared" si="2"/>
        <v>#VALUE!</v>
      </c>
      <c r="O47" s="99" t="e">
        <f t="array" ref="O47">IF(AND(K47="", L47=""), "", IF(K47, INDEX(十五音韻母資料表, K47, 6), INDEX(十五音韻母資料表, L47, 7)))</f>
        <v>#VALUE!</v>
      </c>
      <c r="P47" s="126" t="e">
        <f t="array" ref="P47">IF(AND(K47="", L47=""), "", IF(K47, INDEX(十五音韻母資料表, K47, 8), INDEX(十五音韻母資料表, L47, 9)))</f>
        <v>#VALUE!</v>
      </c>
      <c r="Q47" s="99" t="e">
        <f t="array" ref="Q47">IF(AND(K47="", L47=""), "", IF(K47, INDEX(十五音韻母資料表, K47, 2), INDEX(十五音韻母資料表, L47, 2)))</f>
        <v>#VALUE!</v>
      </c>
      <c r="R47" s="99" t="e">
        <f t="array" ref="R47">IF(AND(K47="", L47=""), "", IF(K47, INDEX(十五音韻母資料表, K47, 12), INDEX(十五音韻母資料表, L47, 13)))</f>
        <v>#VALUE!</v>
      </c>
      <c r="S47" s="99" t="e">
        <f t="array" ref="S47">IF(AND(K47="", L47=""), "", IF(K47, INDEX(十五音韻母資料表, K47, 14), INDEX(十五音韻母資料表, L47, 15)))</f>
        <v>#VALUE!</v>
      </c>
      <c r="T47" s="99" t="e">
        <f t="array" ref="T47">IF(AND(K47="", L47=""), "", IF(K47, INDEX(十五音韻母資料表, K47, 16), INDEX(十五音韻母資料表, L47, 17)))</f>
        <v>#VALUE!</v>
      </c>
      <c r="U47" s="99" t="e">
        <f t="array" ref="U47">IF(AND(K47="", L47=""), "", IF(K47, INDEX(十五音韻母資料表, K47, 18), INDEX(十五音韻母資料表, L47, 19)))</f>
        <v>#VALUE!</v>
      </c>
    </row>
    <row r="48" spans="2:21" ht="30">
      <c r="B48" s="98">
        <v>44</v>
      </c>
      <c r="C48" s="52" t="str">
        <f>十五音韻母對照表!K47</f>
        <v>waeⁿᶢ</v>
      </c>
      <c r="D48" s="52" t="str">
        <f>十五音韻母對照表!L47</f>
        <v>waĕⁿᶢh</v>
      </c>
      <c r="E48" s="98">
        <v>44</v>
      </c>
      <c r="F48" s="1" t="s">
        <v>1599</v>
      </c>
      <c r="G48" s="1" t="s">
        <v>123</v>
      </c>
      <c r="H48" s="98">
        <v>44</v>
      </c>
      <c r="I48" s="40" t="s">
        <v>1591</v>
      </c>
      <c r="J48" s="125">
        <v>44</v>
      </c>
      <c r="K48" s="40">
        <f t="shared" si="3"/>
        <v>35</v>
      </c>
      <c r="L48" s="40" t="str">
        <f t="shared" si="4"/>
        <v/>
      </c>
      <c r="M48" s="40"/>
      <c r="N48" s="99" t="str">
        <f t="shared" si="2"/>
        <v>舒聲</v>
      </c>
      <c r="O48" s="99" t="str">
        <f t="array" ref="O48">IF(AND(K48="", L48=""), "", IF(K48, INDEX(十五音韻母資料表, K48, 6), INDEX(十五音韻母資料表, L48, 7)))</f>
        <v>ionn</v>
      </c>
      <c r="P48" s="126" t="str">
        <f t="array" ref="P48">IF(AND(K48="", L48=""), "", IF(K48, INDEX(十五音韻母資料表, K48, 8), INDEX(十五音韻母資料表, L48, 9)))</f>
        <v>ĩɔ̃</v>
      </c>
      <c r="Q48" s="99" t="str">
        <f t="array" ref="Q48">IF(AND(K48="", L48=""), "", IF(K48, INDEX(十五音韻母資料表, K48, 2), INDEX(十五音韻母資料表, L48, 2)))</f>
        <v>薑</v>
      </c>
      <c r="R48" s="99" t="str">
        <f t="array" ref="R48">IF(AND(K48="", L48=""), "", IF(K48, INDEX(十五音韻母資料表, K48, 12), INDEX(十五音韻母資料表, L48, 13)))</f>
        <v>ioⁿ</v>
      </c>
      <c r="S48" s="99" t="str">
        <f t="array" ref="S48">IF(AND(K48="", L48=""), "", IF(K48, INDEX(十五音韻母資料表, K48, 14), INDEX(十五音韻母資料表, L48, 15)))</f>
        <v>ionn</v>
      </c>
      <c r="T48" s="99" t="str">
        <f t="array" ref="T48">IF(AND(K48="", L48=""), "", IF(K48, INDEX(十五音韻母資料表, K48, 16), INDEX(十五音韻母資料表, L48, 17)))</f>
        <v>nioo</v>
      </c>
      <c r="U48" s="99" t="str">
        <f t="array" ref="U48">IF(AND(K48="", L48=""), "", IF(K48, INDEX(十五音韻母資料表, K48, 18), INDEX(十五音韻母資料表, L48, 19)))</f>
        <v>ㄧㆧ</v>
      </c>
    </row>
    <row r="49" spans="2:21" ht="30">
      <c r="B49" s="98">
        <v>45</v>
      </c>
      <c r="C49" s="52" t="str">
        <f>十五音韻母對照表!K48</f>
        <v>ⁿöey</v>
      </c>
      <c r="D49" s="52">
        <f>十五音韻母對照表!L48</f>
        <v>0</v>
      </c>
      <c r="E49" s="98">
        <v>45</v>
      </c>
      <c r="F49" s="1" t="s">
        <v>1600</v>
      </c>
      <c r="G49" s="1" t="s">
        <v>101</v>
      </c>
      <c r="H49" s="98">
        <v>45</v>
      </c>
      <c r="I49" s="40" t="s">
        <v>1595</v>
      </c>
      <c r="J49" s="125">
        <v>45</v>
      </c>
      <c r="K49" s="40" t="str">
        <f t="shared" si="3"/>
        <v/>
      </c>
      <c r="L49" s="40">
        <f t="shared" si="4"/>
        <v>14</v>
      </c>
      <c r="M49" s="40"/>
      <c r="N49" s="99" t="e">
        <f t="shared" si="2"/>
        <v>#VALUE!</v>
      </c>
      <c r="O49" s="99" t="e">
        <f t="array" ref="O49">IF(AND(K49="", L49=""), "", IF(K49, INDEX(十五音韻母資料表, K49, 6), INDEX(十五音韻母資料表, L49, 7)))</f>
        <v>#VALUE!</v>
      </c>
      <c r="P49" s="126" t="e">
        <f t="array" ref="P49">IF(AND(K49="", L49=""), "", IF(K49, INDEX(十五音韻母資料表, K49, 8), INDEX(十五音韻母資料表, L49, 9)))</f>
        <v>#VALUE!</v>
      </c>
      <c r="Q49" s="99" t="e">
        <f t="array" ref="Q49">IF(AND(K49="", L49=""), "", IF(K49, INDEX(十五音韻母資料表, K49, 2), INDEX(十五音韻母資料表, L49, 2)))</f>
        <v>#VALUE!</v>
      </c>
      <c r="R49" s="99" t="e">
        <f t="array" ref="R49">IF(AND(K49="", L49=""), "", IF(K49, INDEX(十五音韻母資料表, K49, 12), INDEX(十五音韻母資料表, L49, 13)))</f>
        <v>#VALUE!</v>
      </c>
      <c r="S49" s="99" t="e">
        <f t="array" ref="S49">IF(AND(K49="", L49=""), "", IF(K49, INDEX(十五音韻母資料表, K49, 14), INDEX(十五音韻母資料表, L49, 15)))</f>
        <v>#VALUE!</v>
      </c>
      <c r="T49" s="99" t="e">
        <f t="array" ref="T49">IF(AND(K49="", L49=""), "", IF(K49, INDEX(十五音韻母資料表, K49, 16), INDEX(十五音韻母資料表, L49, 17)))</f>
        <v>#VALUE!</v>
      </c>
      <c r="U49" s="99" t="e">
        <f t="array" ref="U49">IF(AND(K49="", L49=""), "", IF(K49, INDEX(十五音韻母資料表, K49, 18), INDEX(十五音韻母資料表, L49, 19)))</f>
        <v>#VALUE!</v>
      </c>
    </row>
    <row r="50" spans="2:21" ht="30">
      <c r="B50" s="98">
        <v>46</v>
      </c>
      <c r="C50" s="52" t="str">
        <f>十五音韻母對照表!K49</f>
        <v>ⁿeaou</v>
      </c>
      <c r="D50" s="52" t="str">
        <f>十五音韻母對照表!L49</f>
        <v>ⁿeaoŭh</v>
      </c>
      <c r="E50" s="98">
        <v>46</v>
      </c>
      <c r="F50" s="1" t="s">
        <v>1583</v>
      </c>
      <c r="G50" s="1" t="s">
        <v>238</v>
      </c>
      <c r="H50" s="98">
        <v>46</v>
      </c>
      <c r="I50" s="40" t="s">
        <v>1569</v>
      </c>
      <c r="J50" s="125">
        <v>46</v>
      </c>
      <c r="K50" s="40">
        <f t="shared" si="3"/>
        <v>14</v>
      </c>
      <c r="L50" s="40" t="str">
        <f t="shared" si="4"/>
        <v/>
      </c>
      <c r="M50" s="40"/>
      <c r="N50" s="99" t="str">
        <f t="shared" si="2"/>
        <v>舒聲</v>
      </c>
      <c r="O50" s="99" t="str">
        <f t="array" ref="O50">IF(AND(K50="", L50=""), "", IF(K50, INDEX(十五音韻母資料表, K50, 6), INDEX(十五音韻母資料表, L50, 7)))</f>
        <v>iong</v>
      </c>
      <c r="P50" s="126" t="str">
        <f t="array" ref="P50">IF(AND(K50="", L50=""), "", IF(K50, INDEX(十五音韻母資料表, K50, 8), INDEX(十五音韻母資料表, L50, 9)))</f>
        <v>iɔŋ</v>
      </c>
      <c r="Q50" s="99" t="str">
        <f t="array" ref="Q50">IF(AND(K50="", L50=""), "", IF(K50, INDEX(十五音韻母資料表, K50, 2), INDEX(十五音韻母資料表, L50, 2)))</f>
        <v>恭</v>
      </c>
      <c r="R50" s="99" t="str">
        <f t="array" ref="R50">IF(AND(K50="", L50=""), "", IF(K50, INDEX(十五音韻母資料表, K50, 12), INDEX(十五音韻母資料表, L50, 13)))</f>
        <v>iong</v>
      </c>
      <c r="S50" s="99" t="str">
        <f t="array" ref="S50">IF(AND(K50="", L50=""), "", IF(K50, INDEX(十五音韻母資料表, K50, 14), INDEX(十五音韻母資料表, L50, 15)))</f>
        <v>iong</v>
      </c>
      <c r="T50" s="99" t="str">
        <f t="array" ref="T50">IF(AND(K50="", L50=""), "", IF(K50, INDEX(十五音韻母資料表, K50, 16), INDEX(十五音韻母資料表, L50, 17)))</f>
        <v>iong</v>
      </c>
      <c r="U50" s="99" t="str">
        <f t="array" ref="U50">IF(AND(K50="", L50=""), "", IF(K50, INDEX(十五音韻母資料表, K50, 18), INDEX(十五音韻母資料表, L50, 19)))</f>
        <v>ㄧㆲ</v>
      </c>
    </row>
    <row r="51" spans="2:21" ht="30">
      <c r="B51" s="98">
        <v>47</v>
      </c>
      <c r="C51" s="52" t="str">
        <f>十五音韻母對照表!K50</f>
        <v>om</v>
      </c>
      <c r="D51" s="52" t="str">
        <f>十五音韻母對照表!L50</f>
        <v>ŏmh</v>
      </c>
      <c r="E51" s="98">
        <v>47</v>
      </c>
      <c r="F51" s="1" t="s">
        <v>533</v>
      </c>
      <c r="G51" s="1" t="s">
        <v>147</v>
      </c>
      <c r="H51" s="98">
        <v>47</v>
      </c>
      <c r="I51" s="40" t="s">
        <v>1584</v>
      </c>
      <c r="J51" s="125">
        <v>47</v>
      </c>
      <c r="K51" s="40">
        <f t="shared" si="3"/>
        <v>30</v>
      </c>
      <c r="L51" s="40" t="str">
        <f t="shared" si="4"/>
        <v/>
      </c>
      <c r="M51" s="40"/>
      <c r="N51" s="99" t="str">
        <f t="shared" si="2"/>
        <v>舒聲</v>
      </c>
      <c r="O51" s="99" t="str">
        <f t="array" ref="O51">IF(AND(K51="", L51=""), "", IF(K51, INDEX(十五音韻母資料表, K51, 6), INDEX(十五音韻母資料表, L51, 7)))</f>
        <v>iu</v>
      </c>
      <c r="P51" s="126" t="str">
        <f t="array" ref="P51">IF(AND(K51="", L51=""), "", IF(K51, INDEX(十五音韻母資料表, K51, 8), INDEX(十五音韻母資料表, L51, 9)))</f>
        <v>iu</v>
      </c>
      <c r="Q51" s="99" t="str">
        <f t="array" ref="Q51">IF(AND(K51="", L51=""), "", IF(K51, INDEX(十五音韻母資料表, K51, 2), INDEX(十五音韻母資料表, L51, 2)))</f>
        <v>丩</v>
      </c>
      <c r="R51" s="99" t="str">
        <f t="array" ref="R51">IF(AND(K51="", L51=""), "", IF(K51, INDEX(十五音韻母資料表, K51, 12), INDEX(十五音韻母資料表, L51, 13)))</f>
        <v>iu</v>
      </c>
      <c r="S51" s="99" t="str">
        <f t="array" ref="S51">IF(AND(K51="", L51=""), "", IF(K51, INDEX(十五音韻母資料表, K51, 14), INDEX(十五音韻母資料表, L51, 15)))</f>
        <v>iu</v>
      </c>
      <c r="T51" s="99" t="str">
        <f t="array" ref="T51">IF(AND(K51="", L51=""), "", IF(K51, INDEX(十五音韻母資料表, K51, 16), INDEX(十五音韻母資料表, L51, 17)))</f>
        <v>iu</v>
      </c>
      <c r="U51" s="99" t="str">
        <f t="array" ref="U51">IF(AND(K51="", L51=""), "", IF(K51, INDEX(十五音韻母資料表, K51, 18), INDEX(十五音韻母資料表, L51, 19)))</f>
        <v>ㄧㄨ</v>
      </c>
    </row>
    <row r="52" spans="2:21" ht="30">
      <c r="B52" s="98">
        <v>48</v>
      </c>
      <c r="C52" s="52" t="str">
        <f>十五音韻母對照表!K51</f>
        <v>ⁿaou</v>
      </c>
      <c r="D52" s="52">
        <f>十五音韻母對照表!L51</f>
        <v>0</v>
      </c>
      <c r="E52" s="98">
        <v>48</v>
      </c>
      <c r="F52" s="1" t="s">
        <v>1570</v>
      </c>
      <c r="G52" s="1" t="s">
        <v>1555</v>
      </c>
      <c r="H52" s="98">
        <v>48</v>
      </c>
      <c r="I52" s="40" t="s">
        <v>1601</v>
      </c>
      <c r="J52" s="125">
        <v>48</v>
      </c>
      <c r="K52" s="40">
        <f t="shared" si="3"/>
        <v>50</v>
      </c>
      <c r="L52" s="40" t="str">
        <f t="shared" si="4"/>
        <v/>
      </c>
      <c r="M52" s="40"/>
      <c r="N52" s="99" t="str">
        <f t="shared" si="2"/>
        <v>舒聲</v>
      </c>
      <c r="O52" s="99" t="str">
        <f t="array" ref="O52">IF(AND(K52="", L52=""), "", IF(K52, INDEX(十五音韻母資料表, K52, 6), INDEX(十五音韻母資料表, L52, 7)))</f>
        <v>iunn</v>
      </c>
      <c r="P52" s="126" t="str">
        <f t="array" ref="P52">IF(AND(K52="", L52=""), "", IF(K52, INDEX(十五音韻母資料表, K52, 8), INDEX(十五音韻母資料表, L52, 9)))</f>
        <v>iũ</v>
      </c>
      <c r="Q52" s="99" t="str">
        <f t="array" ref="Q52">IF(AND(K52="", L52=""), "", IF(K52, INDEX(十五音韻母資料表, K52, 2), INDEX(十五音韻母資料表, L52, 2)))</f>
        <v>牛</v>
      </c>
      <c r="R52" s="99" t="str">
        <f t="array" ref="R52">IF(AND(K52="", L52=""), "", IF(K52, INDEX(十五音韻母資料表, K52, 12), INDEX(十五音韻母資料表, L52, 13)))</f>
        <v>iuⁿ</v>
      </c>
      <c r="S52" s="99" t="str">
        <f t="array" ref="S52">IF(AND(K52="", L52=""), "", IF(K52, INDEX(十五音韻母資料表, K52, 14), INDEX(十五音韻母資料表, L52, 15)))</f>
        <v>iunn</v>
      </c>
      <c r="T52" s="99" t="str">
        <f t="array" ref="T52">IF(AND(K52="", L52=""), "", IF(K52, INDEX(十五音韻母資料表, K52, 16), INDEX(十五音韻母資料表, L52, 17)))</f>
        <v>niu</v>
      </c>
      <c r="U52" s="99" t="str">
        <f t="array" ref="U52">IF(AND(K52="", L52=""), "", IF(K52, INDEX(十五音韻母資料表, K52, 18), INDEX(十五音韻母資料表, L52, 19)))</f>
        <v>ㄧㆫ</v>
      </c>
    </row>
    <row r="53" spans="2:21" ht="30">
      <c r="B53" s="98">
        <v>49</v>
      </c>
      <c r="C53" s="52" t="str">
        <f>十五音韻母對照表!K52</f>
        <v>ⁿo</v>
      </c>
      <c r="D53" s="52" t="str">
        <f>十五音韻母對照表!L52</f>
        <v>ⁿŏh</v>
      </c>
      <c r="E53" s="98">
        <v>49</v>
      </c>
      <c r="F53" s="1" t="s">
        <v>1602</v>
      </c>
      <c r="G53" s="1" t="s">
        <v>1562</v>
      </c>
      <c r="H53" s="98">
        <v>49</v>
      </c>
      <c r="I53" s="40" t="s">
        <v>1568</v>
      </c>
      <c r="J53" s="125">
        <v>49</v>
      </c>
      <c r="K53" s="40">
        <f t="shared" si="3"/>
        <v>13</v>
      </c>
      <c r="L53" s="40" t="str">
        <f t="shared" si="4"/>
        <v/>
      </c>
      <c r="M53" s="40"/>
      <c r="N53" s="99" t="str">
        <f t="shared" si="2"/>
        <v>舒聲</v>
      </c>
      <c r="O53" s="99" t="str">
        <f t="array" ref="O53">IF(AND(K53="", L53=""), "", IF(K53, INDEX(十五音韻母資料表, K53, 6), INDEX(十五音韻母資料表, L53, 7)))</f>
        <v>ei</v>
      </c>
      <c r="P53" s="126" t="str">
        <f t="array" ref="P53">IF(AND(K53="", L53=""), "", IF(K53, INDEX(十五音韻母資料表, K53, 8), INDEX(十五音韻母資料表, L53, 9)))</f>
        <v>ei</v>
      </c>
      <c r="Q53" s="99" t="str">
        <f t="array" ref="Q53">IF(AND(K53="", L53=""), "", IF(K53, INDEX(十五音韻母資料表, K53, 2), INDEX(十五音韻母資料表, L53, 2)))</f>
        <v>稽</v>
      </c>
      <c r="R53" s="99" t="str">
        <f t="array" ref="R53">IF(AND(K53="", L53=""), "", IF(K53, INDEX(十五音韻母資料表, K53, 12), INDEX(十五音韻母資料表, L53, 13)))</f>
        <v>ei</v>
      </c>
      <c r="S53" s="99" t="str">
        <f t="array" ref="S53">IF(AND(K53="", L53=""), "", IF(K53, INDEX(十五音韻母資料表, K53, 14), INDEX(十五音韻母資料表, L53, 15)))</f>
        <v>ei</v>
      </c>
      <c r="T53" s="99" t="str">
        <f t="array" ref="T53">IF(AND(K53="", L53=""), "", IF(K53, INDEX(十五音韻母資料表, K53, 16), INDEX(十五音韻母資料表, L53, 17)))</f>
        <v>ei</v>
      </c>
      <c r="U53" s="99" t="str">
        <f t="array" ref="U53">IF(AND(K53="", L53=""), "", IF(K53, INDEX(十五音韻母資料表, K53, 18), INDEX(十五音韻母資料表, L53, 19)))</f>
        <v>ㄟ</v>
      </c>
    </row>
    <row r="54" spans="2:21" ht="30">
      <c r="B54" s="98">
        <v>50</v>
      </c>
      <c r="C54" s="52" t="str">
        <f>十五音韻母對照表!K53</f>
        <v>ⁿew</v>
      </c>
      <c r="D54" s="52">
        <f>十五音韻母對照表!L53</f>
        <v>0</v>
      </c>
      <c r="E54" s="98">
        <v>50</v>
      </c>
      <c r="F54" s="1" t="s">
        <v>1601</v>
      </c>
      <c r="G54" s="1" t="s">
        <v>1570</v>
      </c>
      <c r="H54" s="98">
        <v>50</v>
      </c>
      <c r="I54" s="40" t="s">
        <v>123</v>
      </c>
      <c r="J54" s="125">
        <v>50</v>
      </c>
      <c r="K54" s="40">
        <f t="shared" si="3"/>
        <v>3</v>
      </c>
      <c r="L54" s="40" t="str">
        <f t="shared" si="4"/>
        <v/>
      </c>
      <c r="M54" s="40"/>
      <c r="N54" s="99" t="str">
        <f t="shared" si="2"/>
        <v>舒聲</v>
      </c>
      <c r="O54" s="99" t="str">
        <f t="array" ref="O54">IF(AND(K54="", L54=""), "", IF(K54, INDEX(十五音韻母資料表, K54, 6), INDEX(十五音韻母資料表, L54, 7)))</f>
        <v>im</v>
      </c>
      <c r="P54" s="126" t="str">
        <f t="array" ref="P54">IF(AND(K54="", L54=""), "", IF(K54, INDEX(十五音韻母資料表, K54, 8), INDEX(十五音韻母資料表, L54, 9)))</f>
        <v>im</v>
      </c>
      <c r="Q54" s="99" t="str">
        <f t="array" ref="Q54">IF(AND(K54="", L54=""), "", IF(K54, INDEX(十五音韻母資料表, K54, 2), INDEX(十五音韻母資料表, L54, 2)))</f>
        <v>金</v>
      </c>
      <c r="R54" s="99" t="str">
        <f t="array" ref="R54">IF(AND(K54="", L54=""), "", IF(K54, INDEX(十五音韻母資料表, K54, 12), INDEX(十五音韻母資料表, L54, 13)))</f>
        <v>im</v>
      </c>
      <c r="S54" s="99" t="str">
        <f t="array" ref="S54">IF(AND(K54="", L54=""), "", IF(K54, INDEX(十五音韻母資料表, K54, 14), INDEX(十五音韻母資料表, L54, 15)))</f>
        <v>im</v>
      </c>
      <c r="T54" s="99" t="str">
        <f t="array" ref="T54">IF(AND(K54="", L54=""), "", IF(K54, INDEX(十五音韻母資料表, K54, 16), INDEX(十五音韻母資料表, L54, 17)))</f>
        <v>im</v>
      </c>
      <c r="U54" s="99" t="str">
        <f t="array" ref="U54">IF(AND(K54="", L54=""), "", IF(K54, INDEX(十五音韻母資料表, K54, 18), INDEX(十五音韻母資料表, L54, 19)))</f>
        <v>ㄧㆬ</v>
      </c>
    </row>
    <row r="55" spans="2:21" ht="23">
      <c r="B55" s="98"/>
      <c r="C55" s="1"/>
      <c r="D55" s="1"/>
      <c r="E55" s="98">
        <v>51</v>
      </c>
      <c r="F55" s="1" t="s">
        <v>1603</v>
      </c>
      <c r="G55" s="1" t="s">
        <v>1583</v>
      </c>
      <c r="H55" s="98">
        <v>51</v>
      </c>
      <c r="I55" s="40" t="s">
        <v>101</v>
      </c>
      <c r="J55" s="125">
        <v>51</v>
      </c>
      <c r="K55" s="40">
        <f t="shared" ref="K55:K86" si="5">IFERROR( MATCH($I55, 麥氏舒聲韻母清單, 0), "")</f>
        <v>17</v>
      </c>
      <c r="L55" s="40" t="str">
        <f t="shared" si="4"/>
        <v/>
      </c>
      <c r="M55" s="40"/>
      <c r="N55" s="99" t="str">
        <f t="shared" si="2"/>
        <v>舒聲</v>
      </c>
      <c r="O55" s="99" t="str">
        <f t="array" ref="O55">IF(AND(K55="", L55=""), "", IF(K55, INDEX(十五音韻母資料表, K55, 6), INDEX(十五音韻母資料表, L55, 7)))</f>
        <v>in</v>
      </c>
      <c r="P55" s="126" t="str">
        <f t="array" ref="P55">IF(AND(K55="", L55=""), "", IF(K55, INDEX(十五音韻母資料表, K55, 8), INDEX(十五音韻母資料表, L55, 9)))</f>
        <v>in</v>
      </c>
      <c r="Q55" s="99" t="str">
        <f t="array" ref="Q55">IF(AND(K55="", L55=""), "", IF(K55, INDEX(十五音韻母資料表, K55, 2), INDEX(十五音韻母資料表, L55, 2)))</f>
        <v>巾</v>
      </c>
      <c r="R55" s="99" t="str">
        <f t="array" ref="R55">IF(AND(K55="", L55=""), "", IF(K55, INDEX(十五音韻母資料表, K55, 12), INDEX(十五音韻母資料表, L55, 13)))</f>
        <v>in</v>
      </c>
      <c r="S55" s="99" t="str">
        <f t="array" ref="S55">IF(AND(K55="", L55=""), "", IF(K55, INDEX(十五音韻母資料表, K55, 14), INDEX(十五音韻母資料表, L55, 15)))</f>
        <v>in</v>
      </c>
      <c r="T55" s="99" t="str">
        <f t="array" ref="T55">IF(AND(K55="", L55=""), "", IF(K55, INDEX(十五音韻母資料表, K55, 16), INDEX(十五音韻母資料表, L55, 17)))</f>
        <v>in</v>
      </c>
      <c r="U55" s="99" t="str">
        <f t="array" ref="U55">IF(AND(K55="", L55=""), "", IF(K55, INDEX(十五音韻母資料表, K55, 18), INDEX(十五音韻母資料表, L55, 19)))</f>
        <v>ㄧㄣ</v>
      </c>
    </row>
    <row r="56" spans="2:21" ht="23">
      <c r="B56" s="98"/>
      <c r="C56" s="1"/>
      <c r="D56" s="1"/>
      <c r="E56" s="98">
        <v>52</v>
      </c>
      <c r="F56" s="1" t="s">
        <v>1589</v>
      </c>
      <c r="G56" s="1" t="s">
        <v>1587</v>
      </c>
      <c r="H56" s="98">
        <v>52</v>
      </c>
      <c r="I56" s="40" t="s">
        <v>238</v>
      </c>
      <c r="J56" s="125">
        <v>52</v>
      </c>
      <c r="K56" s="40" t="str">
        <f t="shared" si="5"/>
        <v/>
      </c>
      <c r="L56" s="40">
        <f t="shared" si="4"/>
        <v>3</v>
      </c>
      <c r="M56" s="40"/>
      <c r="N56" s="99" t="e">
        <f t="shared" si="2"/>
        <v>#VALUE!</v>
      </c>
      <c r="O56" s="99" t="e">
        <f t="array" ref="O56">IF(AND(K56="", L56=""), "", IF(K56, INDEX(十五音韻母資料表, K56, 6), INDEX(十五音韻母資料表, L56, 7)))</f>
        <v>#VALUE!</v>
      </c>
      <c r="P56" s="126" t="e">
        <f t="array" ref="P56">IF(AND(K56="", L56=""), "", IF(K56, INDEX(十五音韻母資料表, K56, 8), INDEX(十五音韻母資料表, L56, 9)))</f>
        <v>#VALUE!</v>
      </c>
      <c r="Q56" s="99" t="e">
        <f t="array" ref="Q56">IF(AND(K56="", L56=""), "", IF(K56, INDEX(十五音韻母資料表, K56, 2), INDEX(十五音韻母資料表, L56, 2)))</f>
        <v>#VALUE!</v>
      </c>
      <c r="R56" s="99" t="e">
        <f t="array" ref="R56">IF(AND(K56="", L56=""), "", IF(K56, INDEX(十五音韻母資料表, K56, 12), INDEX(十五音韻母資料表, L56, 13)))</f>
        <v>#VALUE!</v>
      </c>
      <c r="S56" s="99" t="e">
        <f t="array" ref="S56">IF(AND(K56="", L56=""), "", IF(K56, INDEX(十五音韻母資料表, K56, 14), INDEX(十五音韻母資料表, L56, 15)))</f>
        <v>#VALUE!</v>
      </c>
      <c r="T56" s="99" t="e">
        <f t="array" ref="T56">IF(AND(K56="", L56=""), "", IF(K56, INDEX(十五音韻母資料表, K56, 16), INDEX(十五音韻母資料表, L56, 17)))</f>
        <v>#VALUE!</v>
      </c>
      <c r="U56" s="99" t="e">
        <f t="array" ref="U56">IF(AND(K56="", L56=""), "", IF(K56, INDEX(十五音韻母資料表, K56, 18), INDEX(十五音韻母資料表, L56, 19)))</f>
        <v>#VALUE!</v>
      </c>
    </row>
    <row r="57" spans="2:21" ht="23">
      <c r="B57" s="98"/>
      <c r="C57" s="1"/>
      <c r="D57" s="1"/>
      <c r="E57" s="98">
        <v>53</v>
      </c>
      <c r="F57" s="1" t="s">
        <v>238</v>
      </c>
      <c r="G57" s="1" t="s">
        <v>1601</v>
      </c>
      <c r="H57" s="98">
        <v>53</v>
      </c>
      <c r="I57" s="40" t="s">
        <v>147</v>
      </c>
      <c r="J57" s="125">
        <v>53</v>
      </c>
      <c r="K57" s="40" t="str">
        <f t="shared" si="5"/>
        <v/>
      </c>
      <c r="L57" s="40">
        <f t="shared" ref="L57:L88" si="6">IFERROR( MATCH($I57, 麥氏入聲韻母清單, 0), "")</f>
        <v>17</v>
      </c>
      <c r="M57" s="40"/>
      <c r="N57" s="99" t="e">
        <f t="shared" si="2"/>
        <v>#VALUE!</v>
      </c>
      <c r="O57" s="99" t="e">
        <f t="array" ref="O57">IF(AND(K57="", L57=""), "", IF(K57, INDEX(十五音韻母資料表, K57, 6), INDEX(十五音韻母資料表, L57, 7)))</f>
        <v>#VALUE!</v>
      </c>
      <c r="P57" s="126" t="e">
        <f t="array" ref="P57">IF(AND(K57="", L57=""), "", IF(K57, INDEX(十五音韻母資料表, K57, 8), INDEX(十五音韻母資料表, L57, 9)))</f>
        <v>#VALUE!</v>
      </c>
      <c r="Q57" s="99" t="e">
        <f t="array" ref="Q57">IF(AND(K57="", L57=""), "", IF(K57, INDEX(十五音韻母資料表, K57, 2), INDEX(十五音韻母資料表, L57, 2)))</f>
        <v>#VALUE!</v>
      </c>
      <c r="R57" s="99" t="e">
        <f t="array" ref="R57">IF(AND(K57="", L57=""), "", IF(K57, INDEX(十五音韻母資料表, K57, 12), INDEX(十五音韻母資料表, L57, 13)))</f>
        <v>#VALUE!</v>
      </c>
      <c r="S57" s="99" t="e">
        <f t="array" ref="S57">IF(AND(K57="", L57=""), "", IF(K57, INDEX(十五音韻母資料表, K57, 14), INDEX(十五音韻母資料表, L57, 15)))</f>
        <v>#VALUE!</v>
      </c>
      <c r="T57" s="99" t="e">
        <f t="array" ref="T57">IF(AND(K57="", L57=""), "", IF(K57, INDEX(十五音韻母資料表, K57, 16), INDEX(十五音韻母資料表, L57, 17)))</f>
        <v>#VALUE!</v>
      </c>
      <c r="U57" s="99" t="e">
        <f t="array" ref="U57">IF(AND(K57="", L57=""), "", IF(K57, INDEX(十五音韻母資料表, K57, 18), INDEX(十五音韻母資料表, L57, 19)))</f>
        <v>#VALUE!</v>
      </c>
    </row>
    <row r="58" spans="2:21" ht="23">
      <c r="B58" s="98"/>
      <c r="C58" s="1"/>
      <c r="D58" s="1"/>
      <c r="E58" s="98">
        <v>54</v>
      </c>
      <c r="F58" s="1"/>
      <c r="G58" s="1" t="s">
        <v>1602</v>
      </c>
      <c r="H58" s="98">
        <v>54</v>
      </c>
      <c r="I58" s="40" t="s">
        <v>104</v>
      </c>
      <c r="J58" s="125">
        <v>54</v>
      </c>
      <c r="K58" s="40">
        <f t="shared" si="5"/>
        <v>15</v>
      </c>
      <c r="L58" s="40" t="str">
        <f t="shared" si="6"/>
        <v/>
      </c>
      <c r="M58" s="40"/>
      <c r="N58" s="99" t="str">
        <f t="shared" si="2"/>
        <v>舒聲</v>
      </c>
      <c r="O58" s="99" t="str">
        <f t="array" ref="O58">IF(AND(K58="", L58=""), "", IF(K58, INDEX(十五音韻母資料表, K58, 6), INDEX(十五音韻母資料表, L58, 7)))</f>
        <v>o</v>
      </c>
      <c r="P58" s="126" t="str">
        <f t="array" ref="P58">IF(AND(K58="", L58=""), "", IF(K58, INDEX(十五音韻母資料表, K58, 8), INDEX(十五音韻母資料表, L58, 9)))</f>
        <v>ə</v>
      </c>
      <c r="Q58" s="99" t="str">
        <f t="array" ref="Q58">IF(AND(K58="", L58=""), "", IF(K58, INDEX(十五音韻母資料表, K58, 2), INDEX(十五音韻母資料表, L58, 2)))</f>
        <v>高</v>
      </c>
      <c r="R58" s="99" t="str">
        <f t="array" ref="R58">IF(AND(K58="", L58=""), "", IF(K58, INDEX(十五音韻母資料表, K58, 12), INDEX(十五音韻母資料表, L58, 13)))</f>
        <v>o</v>
      </c>
      <c r="S58" s="99" t="str">
        <f t="array" ref="S58">IF(AND(K58="", L58=""), "", IF(K58, INDEX(十五音韻母資料表, K58, 14), INDEX(十五音韻母資料表, L58, 15)))</f>
        <v>o</v>
      </c>
      <c r="T58" s="99" t="str">
        <f t="array" ref="T58">IF(AND(K58="", L58=""), "", IF(K58, INDEX(十五音韻母資料表, K58, 16), INDEX(十五音韻母資料表, L58, 17)))</f>
        <v>o</v>
      </c>
      <c r="U58" s="99" t="str">
        <f t="array" ref="U58">IF(AND(K58="", L58=""), "", IF(K58, INDEX(十五音韻母資料表, K58, 18), INDEX(十五音韻母資料表, L58, 19)))</f>
        <v>ㄜ</v>
      </c>
    </row>
    <row r="59" spans="2:21" ht="23">
      <c r="B59" s="98"/>
      <c r="C59" s="1"/>
      <c r="D59" s="1"/>
      <c r="E59" s="98">
        <v>55</v>
      </c>
      <c r="F59" s="1" t="s">
        <v>1571</v>
      </c>
      <c r="G59" s="1" t="s">
        <v>1596</v>
      </c>
      <c r="H59" s="98">
        <v>55</v>
      </c>
      <c r="I59" s="40" t="s">
        <v>1602</v>
      </c>
      <c r="J59" s="125">
        <v>55</v>
      </c>
      <c r="K59" s="40">
        <f t="shared" si="5"/>
        <v>49</v>
      </c>
      <c r="L59" s="40" t="str">
        <f t="shared" si="6"/>
        <v/>
      </c>
      <c r="M59" s="40"/>
      <c r="N59" s="99" t="str">
        <f t="shared" si="2"/>
        <v>舒聲</v>
      </c>
      <c r="O59" s="99" t="str">
        <f t="array" ref="O59">IF(AND(K59="", L59=""), "", IF(K59, INDEX(十五音韻母資料表, K59, 6), INDEX(十五音韻母資料表, L59, 7)))</f>
        <v>onn</v>
      </c>
      <c r="P59" s="126" t="str">
        <f t="array" ref="P59">IF(AND(K59="", L59=""), "", IF(K59, INDEX(十五音韻母資料表, K59, 8), INDEX(十五音韻母資料表, L59, 9)))</f>
        <v>õ</v>
      </c>
      <c r="Q59" s="99" t="str">
        <f t="array" ref="Q59">IF(AND(K59="", L59=""), "", IF(K59, INDEX(十五音韻母資料表, K59, 2), INDEX(十五音韻母資料表, L59, 2)))</f>
        <v>扛</v>
      </c>
      <c r="R59" s="99" t="str">
        <f t="array" ref="R59">IF(AND(K59="", L59=""), "", IF(K59, INDEX(十五音韻母資料表, K59, 12), INDEX(十五音韻母資料表, L59, 13)))</f>
        <v>oⁿ</v>
      </c>
      <c r="S59" s="99" t="str">
        <f t="array" ref="S59">IF(AND(K59="", L59=""), "", IF(K59, INDEX(十五音韻母資料表, K59, 14), INDEX(十五音韻母資料表, L59, 15)))</f>
        <v>onn</v>
      </c>
      <c r="T59" s="99" t="str">
        <f t="array" ref="T59">IF(AND(K59="", L59=""), "", IF(K59, INDEX(十五音韻母資料表, K59, 16), INDEX(十五音韻母資料表, L59, 17)))</f>
        <v>noo</v>
      </c>
      <c r="U59" s="99" t="str">
        <f t="array" ref="U59">IF(AND(K59="", L59=""), "", IF(K59, INDEX(十五音韻母資料表, K59, 18), INDEX(十五音韻母資料表, L59, 19)))</f>
        <v>ㆧ</v>
      </c>
    </row>
    <row r="60" spans="2:21" ht="23">
      <c r="B60" s="98"/>
      <c r="C60" s="1"/>
      <c r="D60" s="1"/>
      <c r="E60" s="98">
        <v>56</v>
      </c>
      <c r="F60" s="1" t="s">
        <v>512</v>
      </c>
      <c r="G60" s="1" t="s">
        <v>1600</v>
      </c>
      <c r="H60" s="98">
        <v>56</v>
      </c>
      <c r="I60" s="40" t="s">
        <v>381</v>
      </c>
      <c r="J60" s="125">
        <v>56</v>
      </c>
      <c r="K60" s="40" t="str">
        <f t="shared" si="5"/>
        <v/>
      </c>
      <c r="L60" s="40" t="str">
        <f t="shared" si="6"/>
        <v/>
      </c>
      <c r="M60" s="40"/>
      <c r="N60" s="99" t="e">
        <f t="shared" si="2"/>
        <v>#VALUE!</v>
      </c>
      <c r="O60" s="99" t="str">
        <f t="array" ref="O60">IF(AND(K60="", L60=""), "", IF(K60, INDEX(十五音韻母資料表, K60, 6), INDEX(十五音韻母資料表, L60, 7)))</f>
        <v/>
      </c>
      <c r="P60" s="126" t="str">
        <f t="array" ref="P60">IF(AND(K60="", L60=""), "", IF(K60, INDEX(十五音韻母資料表, K60, 8), INDEX(十五音韻母資料表, L60, 9)))</f>
        <v/>
      </c>
      <c r="Q60" s="99" t="str">
        <f t="array" ref="Q60">IF(AND(K60="", L60=""), "", IF(K60, INDEX(十五音韻母資料表, K60, 2), INDEX(十五音韻母資料表, L60, 2)))</f>
        <v/>
      </c>
      <c r="R60" s="99" t="str">
        <f t="array" ref="R60">IF(AND(K60="", L60=""), "", IF(K60, INDEX(十五音韻母資料表, K60, 12), INDEX(十五音韻母資料表, L60, 13)))</f>
        <v/>
      </c>
      <c r="S60" s="99" t="str">
        <f t="array" ref="S60">IF(AND(K60="", L60=""), "", IF(K60, INDEX(十五音韻母資料表, K60, 14), INDEX(十五音韻母資料表, L60, 15)))</f>
        <v/>
      </c>
      <c r="T60" s="99" t="str">
        <f t="array" ref="T60">IF(AND(K60="", L60=""), "", IF(K60, INDEX(十五音韻母資料表, K60, 16), INDEX(十五音韻母資料表, L60, 17)))</f>
        <v/>
      </c>
      <c r="U60" s="99" t="str">
        <f t="array" ref="U60">IF(AND(K60="", L60=""), "", IF(K60, INDEX(十五音韻母資料表, K60, 18), INDEX(十五音韻母資料表, L60, 19)))</f>
        <v/>
      </c>
    </row>
    <row r="61" spans="2:21" ht="23">
      <c r="B61" s="98"/>
      <c r="C61" s="1"/>
      <c r="D61" s="1"/>
      <c r="E61" s="98">
        <v>57</v>
      </c>
      <c r="F61" s="1" t="s">
        <v>132</v>
      </c>
      <c r="G61" s="1" t="s">
        <v>1604</v>
      </c>
      <c r="H61" s="98">
        <v>57</v>
      </c>
      <c r="I61" s="40" t="s">
        <v>1596</v>
      </c>
      <c r="J61" s="125">
        <v>57</v>
      </c>
      <c r="K61" s="40" t="str">
        <f t="shared" si="5"/>
        <v/>
      </c>
      <c r="L61" s="40" t="str">
        <f t="shared" si="6"/>
        <v/>
      </c>
      <c r="M61" s="40"/>
      <c r="N61" s="99" t="e">
        <f t="shared" si="2"/>
        <v>#VALUE!</v>
      </c>
      <c r="O61" s="99" t="str">
        <f t="array" ref="O61">IF(AND(K61="", L61=""), "", IF(K61, INDEX(十五音韻母資料表, K61, 6), INDEX(十五音韻母資料表, L61, 7)))</f>
        <v/>
      </c>
      <c r="P61" s="126" t="str">
        <f t="array" ref="P61">IF(AND(K61="", L61=""), "", IF(K61, INDEX(十五音韻母資料表, K61, 8), INDEX(十五音韻母資料表, L61, 9)))</f>
        <v/>
      </c>
      <c r="Q61" s="99" t="str">
        <f t="array" ref="Q61">IF(AND(K61="", L61=""), "", IF(K61, INDEX(十五音韻母資料表, K61, 2), INDEX(十五音韻母資料表, L61, 2)))</f>
        <v/>
      </c>
      <c r="R61" s="99" t="str">
        <f t="array" ref="R61">IF(AND(K61="", L61=""), "", IF(K61, INDEX(十五音韻母資料表, K61, 12), INDEX(十五音韻母資料表, L61, 13)))</f>
        <v/>
      </c>
      <c r="S61" s="99" t="str">
        <f t="array" ref="S61">IF(AND(K61="", L61=""), "", IF(K61, INDEX(十五音韻母資料表, K61, 14), INDEX(十五音韻母資料表, L61, 15)))</f>
        <v/>
      </c>
      <c r="T61" s="99" t="str">
        <f t="array" ref="T61">IF(AND(K61="", L61=""), "", IF(K61, INDEX(十五音韻母資料表, K61, 16), INDEX(十五音韻母資料表, L61, 17)))</f>
        <v/>
      </c>
      <c r="U61" s="99" t="str">
        <f t="array" ref="U61">IF(AND(K61="", L61=""), "", IF(K61, INDEX(十五音韻母資料表, K61, 18), INDEX(十五音韻母資料表, L61, 19)))</f>
        <v/>
      </c>
    </row>
    <row r="62" spans="2:21" ht="23">
      <c r="B62" s="98"/>
      <c r="C62" s="1"/>
      <c r="D62" s="1"/>
      <c r="E62" s="98">
        <v>58</v>
      </c>
      <c r="F62" s="1" t="s">
        <v>1605</v>
      </c>
      <c r="G62" s="1" t="s">
        <v>104</v>
      </c>
      <c r="H62" s="98">
        <v>58</v>
      </c>
      <c r="I62" s="40" t="s">
        <v>1579</v>
      </c>
      <c r="J62" s="125">
        <v>58</v>
      </c>
      <c r="K62" s="40">
        <f t="shared" si="5"/>
        <v>25</v>
      </c>
      <c r="L62" s="40" t="str">
        <f t="shared" si="6"/>
        <v/>
      </c>
      <c r="M62" s="40"/>
      <c r="N62" s="99" t="str">
        <f t="shared" si="2"/>
        <v>舒聲</v>
      </c>
      <c r="O62" s="99" t="str">
        <f t="array" ref="O62">IF(AND(K62="", L62=""), "", IF(K62, INDEX(十五音韻母資料表, K62, 6), INDEX(十五音韻母資料表, L62, 7)))</f>
        <v>ue</v>
      </c>
      <c r="P62" s="126" t="str">
        <f t="array" ref="P62">IF(AND(K62="", L62=""), "", IF(K62, INDEX(十五音韻母資料表, K62, 8), INDEX(十五音韻母資料表, L62, 9)))</f>
        <v>ue</v>
      </c>
      <c r="Q62" s="99" t="str">
        <f t="array" ref="Q62">IF(AND(K62="", L62=""), "", IF(K62, INDEX(十五音韻母資料表, K62, 2), INDEX(十五音韻母資料表, L62, 2)))</f>
        <v>檜</v>
      </c>
      <c r="R62" s="99" t="str">
        <f t="array" ref="R62">IF(AND(K62="", L62=""), "", IF(K62, INDEX(十五音韻母資料表, K62, 12), INDEX(十五音韻母資料表, L62, 13)))</f>
        <v>ue</v>
      </c>
      <c r="S62" s="99" t="str">
        <f t="array" ref="S62">IF(AND(K62="", L62=""), "", IF(K62, INDEX(十五音韻母資料表, K62, 14), INDEX(十五音韻母資料表, L62, 15)))</f>
        <v>ue</v>
      </c>
      <c r="T62" s="99" t="str">
        <f t="array" ref="T62">IF(AND(K62="", L62=""), "", IF(K62, INDEX(十五音韻母資料表, K62, 16), INDEX(十五音韻母資料表, L62, 17)))</f>
        <v>ue</v>
      </c>
      <c r="U62" s="99" t="str">
        <f t="array" ref="U62">IF(AND(K62="", L62=""), "", IF(K62, INDEX(十五音韻母資料表, K62, 18), INDEX(十五音韻母資料表, L62, 19)))</f>
        <v>ㄨㆤ</v>
      </c>
    </row>
    <row r="63" spans="2:21" ht="23">
      <c r="B63" s="98"/>
      <c r="C63" s="1"/>
      <c r="D63" s="1"/>
      <c r="E63" s="98">
        <v>59</v>
      </c>
      <c r="F63" s="1" t="s">
        <v>558</v>
      </c>
      <c r="G63" s="1" t="s">
        <v>381</v>
      </c>
      <c r="H63" s="98">
        <v>59</v>
      </c>
      <c r="I63" s="129" t="s">
        <v>1600</v>
      </c>
      <c r="J63" s="125">
        <v>59</v>
      </c>
      <c r="K63" s="40">
        <f t="shared" si="5"/>
        <v>45</v>
      </c>
      <c r="L63" s="40" t="str">
        <f t="shared" si="6"/>
        <v/>
      </c>
      <c r="M63" s="40"/>
      <c r="N63" s="99" t="str">
        <f t="shared" si="2"/>
        <v>舒聲</v>
      </c>
      <c r="O63" s="99" t="str">
        <f t="array" ref="O63">IF(AND(K63="", L63=""), "", IF(K63, INDEX(十五音韻母資料表, K63, 6), INDEX(十五音韻母資料表, L63, 7)))</f>
        <v>uenn</v>
      </c>
      <c r="P63" s="126" t="str">
        <f t="array" ref="P63">IF(AND(K63="", L63=""), "", IF(K63, INDEX(十五音韻母資料表, K63, 8), INDEX(十五音韻母資料表, L63, 9)))</f>
        <v>uẽ</v>
      </c>
      <c r="Q63" s="99" t="str">
        <f t="array" ref="Q63">IF(AND(K63="", L63=""), "", IF(K63, INDEX(十五音韻母資料表, K63, 2), INDEX(十五音韻母資料表, L63, 2)))</f>
        <v>糜</v>
      </c>
      <c r="R63" s="99" t="str">
        <f t="array" ref="R63">IF(AND(K63="", L63=""), "", IF(K63, INDEX(十五音韻母資料表, K63, 12), INDEX(十五音韻母資料表, L63, 13)))</f>
        <v>ueⁿ</v>
      </c>
      <c r="S63" s="99" t="str">
        <f t="array" ref="S63">IF(AND(K63="", L63=""), "", IF(K63, INDEX(十五音韻母資料表, K63, 14), INDEX(十五音韻母資料表, L63, 15)))</f>
        <v>uenn</v>
      </c>
      <c r="T63" s="99" t="str">
        <f t="array" ref="T63">IF(AND(K63="", L63=""), "", IF(K63, INDEX(十五音韻母資料表, K63, 16), INDEX(十五音韻母資料表, L63, 17)))</f>
        <v>nue</v>
      </c>
      <c r="U63" s="99" t="str">
        <f t="array" ref="U63">IF(AND(K63="", L63=""), "", IF(K63, INDEX(十五音韻母資料表, K63, 18), INDEX(十五音韻母資料表, L63, 19)))</f>
        <v>ㄨㆥ</v>
      </c>
    </row>
    <row r="64" spans="2:21" ht="23">
      <c r="B64" s="98"/>
      <c r="C64" s="1"/>
      <c r="D64" s="1"/>
      <c r="E64" s="98">
        <v>60</v>
      </c>
      <c r="F64" s="1" t="s">
        <v>1606</v>
      </c>
      <c r="G64" s="1" t="s">
        <v>1579</v>
      </c>
      <c r="H64" s="98">
        <v>60</v>
      </c>
      <c r="I64" s="129" t="s">
        <v>1607</v>
      </c>
      <c r="J64" s="125">
        <v>60</v>
      </c>
      <c r="K64" s="40" t="str">
        <f t="shared" si="5"/>
        <v/>
      </c>
      <c r="L64" s="40">
        <f t="shared" si="6"/>
        <v>25</v>
      </c>
      <c r="M64" s="40"/>
      <c r="N64" s="99" t="e">
        <f t="shared" si="2"/>
        <v>#VALUE!</v>
      </c>
      <c r="O64" s="99" t="e">
        <f t="array" ref="O64">IF(AND(K64="", L64=""), "", IF(K64, INDEX(十五音韻母資料表, K64, 6), INDEX(十五音韻母資料表, L64, 7)))</f>
        <v>#VALUE!</v>
      </c>
      <c r="P64" s="126" t="e">
        <f t="array" ref="P64">IF(AND(K64="", L64=""), "", IF(K64, INDEX(十五音韻母資料表, K64, 8), INDEX(十五音韻母資料表, L64, 9)))</f>
        <v>#VALUE!</v>
      </c>
      <c r="Q64" s="99" t="e">
        <f t="array" ref="Q64">IF(AND(K64="", L64=""), "", IF(K64, INDEX(十五音韻母資料表, K64, 2), INDEX(十五音韻母資料表, L64, 2)))</f>
        <v>#VALUE!</v>
      </c>
      <c r="R64" s="99" t="e">
        <f t="array" ref="R64">IF(AND(K64="", L64=""), "", IF(K64, INDEX(十五音韻母資料表, K64, 12), INDEX(十五音韻母資料表, L64, 13)))</f>
        <v>#VALUE!</v>
      </c>
      <c r="S64" s="99" t="e">
        <f t="array" ref="S64">IF(AND(K64="", L64=""), "", IF(K64, INDEX(十五音韻母資料表, K64, 14), INDEX(十五音韻母資料表, L64, 15)))</f>
        <v>#VALUE!</v>
      </c>
      <c r="T64" s="99" t="e">
        <f t="array" ref="T64">IF(AND(K64="", L64=""), "", IF(K64, INDEX(十五音韻母資料表, K64, 16), INDEX(十五音韻母資料表, L64, 17)))</f>
        <v>#VALUE!</v>
      </c>
      <c r="U64" s="99" t="e">
        <f t="array" ref="U64">IF(AND(K64="", L64=""), "", IF(K64, INDEX(十五音韻母資料表, K64, 18), INDEX(十五音韻母資料表, L64, 19)))</f>
        <v>#VALUE!</v>
      </c>
    </row>
    <row r="65" spans="2:21" ht="23">
      <c r="B65" s="98"/>
      <c r="C65" s="1"/>
      <c r="D65" s="1"/>
      <c r="E65" s="98">
        <v>61</v>
      </c>
      <c r="F65" s="1"/>
      <c r="G65" s="1" t="s">
        <v>1607</v>
      </c>
      <c r="H65" s="98">
        <v>61</v>
      </c>
      <c r="I65" s="40" t="s">
        <v>1608</v>
      </c>
      <c r="J65" s="125">
        <v>61</v>
      </c>
      <c r="K65" s="40" t="str">
        <f t="shared" si="5"/>
        <v/>
      </c>
      <c r="L65" s="40">
        <f t="shared" si="6"/>
        <v>15</v>
      </c>
      <c r="M65" s="40"/>
      <c r="N65" s="99" t="e">
        <f t="shared" si="2"/>
        <v>#VALUE!</v>
      </c>
      <c r="O65" s="99" t="e">
        <f t="array" ref="O65">IF(AND(K65="", L65=""), "", IF(K65, INDEX(十五音韻母資料表, K65, 6), INDEX(十五音韻母資料表, L65, 7)))</f>
        <v>#VALUE!</v>
      </c>
      <c r="P65" s="126" t="e">
        <f t="array" ref="P65">IF(AND(K65="", L65=""), "", IF(K65, INDEX(十五音韻母資料表, K65, 8), INDEX(十五音韻母資料表, L65, 9)))</f>
        <v>#VALUE!</v>
      </c>
      <c r="Q65" s="99" t="e">
        <f t="array" ref="Q65">IF(AND(K65="", L65=""), "", IF(K65, INDEX(十五音韻母資料表, K65, 2), INDEX(十五音韻母資料表, L65, 2)))</f>
        <v>#VALUE!</v>
      </c>
      <c r="R65" s="99" t="e">
        <f t="array" ref="R65">IF(AND(K65="", L65=""), "", IF(K65, INDEX(十五音韻母資料表, K65, 12), INDEX(十五音韻母資料表, L65, 13)))</f>
        <v>#VALUE!</v>
      </c>
      <c r="S65" s="99" t="e">
        <f t="array" ref="S65">IF(AND(K65="", L65=""), "", IF(K65, INDEX(十五音韻母資料表, K65, 14), INDEX(十五音韻母資料表, L65, 15)))</f>
        <v>#VALUE!</v>
      </c>
      <c r="T65" s="99" t="e">
        <f t="array" ref="T65">IF(AND(K65="", L65=""), "", IF(K65, INDEX(十五音韻母資料表, K65, 16), INDEX(十五音韻母資料表, L65, 17)))</f>
        <v>#VALUE!</v>
      </c>
      <c r="U65" s="99" t="e">
        <f t="array" ref="U65">IF(AND(K65="", L65=""), "", IF(K65, INDEX(十五音韻母資料表, K65, 18), INDEX(十五音韻母資料表, L65, 19)))</f>
        <v>#VALUE!</v>
      </c>
    </row>
    <row r="66" spans="2:21" ht="23">
      <c r="B66" s="98"/>
      <c r="C66" s="1"/>
      <c r="D66" s="1"/>
      <c r="E66" s="98">
        <v>62</v>
      </c>
      <c r="F66" s="1" t="s">
        <v>1580</v>
      </c>
      <c r="G66" s="1" t="s">
        <v>1608</v>
      </c>
      <c r="H66" s="98">
        <v>62</v>
      </c>
      <c r="I66" s="40" t="s">
        <v>1604</v>
      </c>
      <c r="J66" s="125">
        <v>62</v>
      </c>
      <c r="K66" s="40" t="str">
        <f t="shared" si="5"/>
        <v/>
      </c>
      <c r="L66" s="40">
        <f t="shared" si="6"/>
        <v>49</v>
      </c>
      <c r="M66" s="40"/>
      <c r="N66" s="99" t="e">
        <f t="shared" si="2"/>
        <v>#VALUE!</v>
      </c>
      <c r="O66" s="99" t="e">
        <f t="array" ref="O66">IF(AND(K66="", L66=""), "", IF(K66, INDEX(十五音韻母資料表, K66, 6), INDEX(十五音韻母資料表, L66, 7)))</f>
        <v>#VALUE!</v>
      </c>
      <c r="P66" s="126" t="e">
        <f t="array" ref="P66">IF(AND(K66="", L66=""), "", IF(K66, INDEX(十五音韻母資料表, K66, 8), INDEX(十五音韻母資料表, L66, 9)))</f>
        <v>#VALUE!</v>
      </c>
      <c r="Q66" s="99" t="e">
        <f t="array" ref="Q66">IF(AND(K66="", L66=""), "", IF(K66, INDEX(十五音韻母資料表, K66, 2), INDEX(十五音韻母資料表, L66, 2)))</f>
        <v>#VALUE!</v>
      </c>
      <c r="R66" s="99" t="e">
        <f t="array" ref="R66">IF(AND(K66="", L66=""), "", IF(K66, INDEX(十五音韻母資料表, K66, 12), INDEX(十五音韻母資料表, L66, 13)))</f>
        <v>#VALUE!</v>
      </c>
      <c r="S66" s="99" t="e">
        <f t="array" ref="S66">IF(AND(K66="", L66=""), "", IF(K66, INDEX(十五音韻母資料表, K66, 14), INDEX(十五音韻母資料表, L66, 15)))</f>
        <v>#VALUE!</v>
      </c>
      <c r="T66" s="99" t="e">
        <f t="array" ref="T66">IF(AND(K66="", L66=""), "", IF(K66, INDEX(十五音韻母資料表, K66, 16), INDEX(十五音韻母資料表, L66, 17)))</f>
        <v>#VALUE!</v>
      </c>
      <c r="U66" s="99" t="e">
        <f t="array" ref="U66">IF(AND(K66="", L66=""), "", IF(K66, INDEX(十五音韻母資料表, K66, 18), INDEX(十五音韻母資料表, L66, 19)))</f>
        <v>#VALUE!</v>
      </c>
    </row>
    <row r="67" spans="2:21" ht="23">
      <c r="B67" s="98"/>
      <c r="C67" s="1"/>
      <c r="D67" s="1"/>
      <c r="E67" s="98">
        <v>63</v>
      </c>
      <c r="F67" s="1"/>
      <c r="G67" s="1" t="s">
        <v>132</v>
      </c>
      <c r="H67" s="98">
        <v>63</v>
      </c>
      <c r="I67" s="40" t="s">
        <v>132</v>
      </c>
      <c r="J67" s="125">
        <v>63</v>
      </c>
      <c r="K67" s="40" t="str">
        <f t="shared" si="5"/>
        <v/>
      </c>
      <c r="L67" s="40">
        <f t="shared" si="6"/>
        <v>7</v>
      </c>
      <c r="M67" s="40"/>
      <c r="N67" s="99" t="e">
        <f t="shared" si="2"/>
        <v>#VALUE!</v>
      </c>
      <c r="O67" s="99" t="e">
        <f t="array" ref="O67">IF(AND(K67="", L67=""), "", IF(K67, INDEX(十五音韻母資料表, K67, 6), INDEX(十五音韻母資料表, L67, 7)))</f>
        <v>#VALUE!</v>
      </c>
      <c r="P67" s="126" t="e">
        <f t="array" ref="P67">IF(AND(K67="", L67=""), "", IF(K67, INDEX(十五音韻母資料表, K67, 8), INDEX(十五音韻母資料表, L67, 9)))</f>
        <v>#VALUE!</v>
      </c>
      <c r="Q67" s="99" t="e">
        <f t="array" ref="Q67">IF(AND(K67="", L67=""), "", IF(K67, INDEX(十五音韻母資料表, K67, 2), INDEX(十五音韻母資料表, L67, 2)))</f>
        <v>#VALUE!</v>
      </c>
      <c r="R67" s="99" t="e">
        <f t="array" ref="R67">IF(AND(K67="", L67=""), "", IF(K67, INDEX(十五音韻母資料表, K67, 12), INDEX(十五音韻母資料表, L67, 13)))</f>
        <v>#VALUE!</v>
      </c>
      <c r="S67" s="99" t="e">
        <f t="array" ref="S67">IF(AND(K67="", L67=""), "", IF(K67, INDEX(十五音韻母資料表, K67, 14), INDEX(十五音韻母資料表, L67, 15)))</f>
        <v>#VALUE!</v>
      </c>
      <c r="T67" s="99" t="e">
        <f t="array" ref="T67">IF(AND(K67="", L67=""), "", IF(K67, INDEX(十五音韻母資料表, K67, 16), INDEX(十五音韻母資料表, L67, 17)))</f>
        <v>#VALUE!</v>
      </c>
      <c r="U67" s="99" t="e">
        <f t="array" ref="U67">IF(AND(K67="", L67=""), "", IF(K67, INDEX(十五音韻母資料表, K67, 18), INDEX(十五音韻母資料表, L67, 19)))</f>
        <v>#VALUE!</v>
      </c>
    </row>
    <row r="68" spans="2:21" ht="23">
      <c r="B68" s="98"/>
      <c r="C68" s="1"/>
      <c r="D68" s="1"/>
      <c r="E68" s="98">
        <v>64</v>
      </c>
      <c r="F68" s="1" t="s">
        <v>1595</v>
      </c>
      <c r="G68" s="1" t="s">
        <v>533</v>
      </c>
      <c r="H68" s="98">
        <v>64</v>
      </c>
      <c r="I68" s="40" t="s">
        <v>533</v>
      </c>
      <c r="J68" s="125">
        <v>64</v>
      </c>
      <c r="K68" s="40">
        <f t="shared" si="5"/>
        <v>47</v>
      </c>
      <c r="L68" s="40" t="str">
        <f t="shared" si="6"/>
        <v/>
      </c>
      <c r="M68" s="40"/>
      <c r="N68" s="99" t="str">
        <f t="shared" si="2"/>
        <v>舒聲</v>
      </c>
      <c r="O68" s="99" t="str">
        <f t="array" ref="O68">IF(AND(K68="", L68=""), "", IF(K68, INDEX(十五音韻母資料表, K68, 6), INDEX(十五音韻母資料表, L68, 7)))</f>
        <v>om</v>
      </c>
      <c r="P68" s="126" t="str">
        <f t="array" ref="P68">IF(AND(K68="", L68=""), "", IF(K68, INDEX(十五音韻母資料表, K68, 8), INDEX(十五音韻母資料表, L68, 9)))</f>
        <v>ɔm</v>
      </c>
      <c r="Q68" s="99" t="str">
        <f t="array" ref="Q68">IF(AND(K68="", L68=""), "", IF(K68, INDEX(十五音韻母資料表, K68, 2), INDEX(十五音韻母資料表, L68, 2)))</f>
        <v>箴</v>
      </c>
      <c r="R68" s="99" t="str">
        <f t="array" ref="R68">IF(AND(K68="", L68=""), "", IF(K68, INDEX(十五音韻母資料表, K68, 12), INDEX(十五音韻母資料表, L68, 13)))</f>
        <v>om</v>
      </c>
      <c r="S68" s="99" t="str">
        <f t="array" ref="S68">IF(AND(K68="", L68=""), "", IF(K68, INDEX(十五音韻母資料表, K68, 14), INDEX(十五音韻母資料表, L68, 15)))</f>
        <v>om</v>
      </c>
      <c r="T68" s="99" t="str">
        <f t="array" ref="T68">IF(AND(K68="", L68=""), "", IF(K68, INDEX(十五音韻母資料表, K68, 16), INDEX(十五音韻母資料表, L68, 17)))</f>
        <v>om</v>
      </c>
      <c r="U68" s="99" t="str">
        <f t="array" ref="U68">IF(AND(K68="", L68=""), "", IF(K68, INDEX(十五音韻母資料表, K68, 18), INDEX(十五音韻母資料表, L68, 19)))</f>
        <v>ㆱ</v>
      </c>
    </row>
    <row r="69" spans="2:21" ht="23">
      <c r="B69" s="98"/>
      <c r="C69" s="1"/>
      <c r="D69" s="1"/>
      <c r="E69" s="98">
        <v>65</v>
      </c>
      <c r="F69" s="1" t="s">
        <v>1608</v>
      </c>
      <c r="G69" s="1" t="s">
        <v>1609</v>
      </c>
      <c r="H69" s="98">
        <v>65</v>
      </c>
      <c r="I69" s="132" t="s">
        <v>1609</v>
      </c>
      <c r="J69" s="125">
        <v>65</v>
      </c>
      <c r="K69" s="40" t="str">
        <f t="shared" si="5"/>
        <v/>
      </c>
      <c r="L69" s="40">
        <f t="shared" si="6"/>
        <v>47</v>
      </c>
      <c r="M69" s="40"/>
      <c r="N69" s="99" t="e">
        <f t="shared" si="2"/>
        <v>#VALUE!</v>
      </c>
      <c r="O69" s="99" t="e">
        <f t="array" ref="O69">IF(AND(K69="", L69=""), "", IF(K69, INDEX(十五音韻母資料表, K69, 6), INDEX(十五音韻母資料表, L69, 7)))</f>
        <v>#VALUE!</v>
      </c>
      <c r="P69" s="126" t="e">
        <f t="array" ref="P69">IF(AND(K69="", L69=""), "", IF(K69, INDEX(十五音韻母資料表, K69, 8), INDEX(十五音韻母資料表, L69, 9)))</f>
        <v>#VALUE!</v>
      </c>
      <c r="Q69" s="99" t="e">
        <f t="array" ref="Q69">IF(AND(K69="", L69=""), "", IF(K69, INDEX(十五音韻母資料表, K69, 2), INDEX(十五音韻母資料表, L69, 2)))</f>
        <v>#VALUE!</v>
      </c>
      <c r="R69" s="99" t="e">
        <f t="array" ref="R69">IF(AND(K69="", L69=""), "", IF(K69, INDEX(十五音韻母資料表, K69, 12), INDEX(十五音韻母資料表, L69, 13)))</f>
        <v>#VALUE!</v>
      </c>
      <c r="S69" s="99" t="e">
        <f t="array" ref="S69">IF(AND(K69="", L69=""), "", IF(K69, INDEX(十五音韻母資料表, K69, 14), INDEX(十五音韻母資料表, L69, 15)))</f>
        <v>#VALUE!</v>
      </c>
      <c r="T69" s="99" t="e">
        <f t="array" ref="T69">IF(AND(K69="", L69=""), "", IF(K69, INDEX(十五音韻母資料表, K69, 16), INDEX(十五音韻母資料表, L69, 17)))</f>
        <v>#VALUE!</v>
      </c>
      <c r="U69" s="99" t="e">
        <f t="array" ref="U69">IF(AND(K69="", L69=""), "", IF(K69, INDEX(十五音韻母資料表, K69, 18), INDEX(十五音韻母資料表, L69, 19)))</f>
        <v>#VALUE!</v>
      </c>
    </row>
    <row r="70" spans="2:21" ht="23">
      <c r="B70" s="98"/>
      <c r="C70" s="1"/>
      <c r="D70" s="1"/>
      <c r="E70" s="98">
        <v>66</v>
      </c>
      <c r="F70" s="1"/>
      <c r="G70" s="1" t="s">
        <v>98</v>
      </c>
      <c r="H70" s="98">
        <v>66</v>
      </c>
      <c r="I70" s="40" t="s">
        <v>98</v>
      </c>
      <c r="J70" s="125">
        <v>66</v>
      </c>
      <c r="K70" s="40">
        <f t="shared" si="5"/>
        <v>7</v>
      </c>
      <c r="L70" s="40" t="str">
        <f t="shared" si="6"/>
        <v/>
      </c>
      <c r="M70" s="40"/>
      <c r="N70" s="99" t="str">
        <f t="shared" si="2"/>
        <v>舒聲</v>
      </c>
      <c r="O70" s="99" t="str">
        <f t="array" ref="O70">IF(AND(K70="", L70=""), "", IF(K70, INDEX(十五音韻母資料表, K70, 6), INDEX(十五音韻母資料表, L70, 7)))</f>
        <v>ong</v>
      </c>
      <c r="P70" s="126" t="str">
        <f t="array" ref="P70">IF(AND(K70="", L70=""), "", IF(K70, INDEX(十五音韻母資料表, K70, 8), INDEX(十五音韻母資料表, L70, 9)))</f>
        <v>ɔŋ</v>
      </c>
      <c r="Q70" s="99" t="str">
        <f t="array" ref="Q70">IF(AND(K70="", L70=""), "", IF(K70, INDEX(十五音韻母資料表, K70, 2), INDEX(十五音韻母資料表, L70, 2)))</f>
        <v>公</v>
      </c>
      <c r="R70" s="99" t="str">
        <f t="array" ref="R70">IF(AND(K70="", L70=""), "", IF(K70, INDEX(十五音韻母資料表, K70, 12), INDEX(十五音韻母資料表, L70, 13)))</f>
        <v>ong</v>
      </c>
      <c r="S70" s="99" t="str">
        <f t="array" ref="S70">IF(AND(K70="", L70=""), "", IF(K70, INDEX(十五音韻母資料表, K70, 14), INDEX(十五音韻母資料表, L70, 15)))</f>
        <v>ong</v>
      </c>
      <c r="T70" s="99" t="str">
        <f t="array" ref="T70">IF(AND(K70="", L70=""), "", IF(K70, INDEX(十五音韻母資料表, K70, 16), INDEX(十五音韻母資料表, L70, 17)))</f>
        <v>ong</v>
      </c>
      <c r="U70" s="99" t="str">
        <f t="array" ref="U70">IF(AND(K70="", L70=""), "", IF(K70, INDEX(十五音韻母資料表, K70, 18), INDEX(十五音韻母資料表, L70, 19)))</f>
        <v>ㆲ</v>
      </c>
    </row>
    <row r="71" spans="2:21" ht="23">
      <c r="B71" s="98"/>
      <c r="C71" s="1"/>
      <c r="D71" s="1"/>
      <c r="E71" s="98">
        <v>67</v>
      </c>
      <c r="F71" s="1" t="s">
        <v>147</v>
      </c>
      <c r="G71" s="1" t="s">
        <v>58</v>
      </c>
      <c r="H71" s="98">
        <v>67</v>
      </c>
      <c r="I71" s="130" t="s">
        <v>58</v>
      </c>
      <c r="J71" s="125">
        <v>67</v>
      </c>
      <c r="K71" s="40">
        <f t="shared" si="5"/>
        <v>27</v>
      </c>
      <c r="L71" s="40" t="str">
        <f t="shared" si="6"/>
        <v/>
      </c>
      <c r="M71" s="40"/>
      <c r="N71" s="99" t="str">
        <f t="shared" si="2"/>
        <v>舒聲</v>
      </c>
      <c r="O71" s="99" t="str">
        <f t="array" ref="O71">IF(AND(K71="", L71=""), "", IF(K71, INDEX(十五音韻母資料表, K71, 6), INDEX(十五音韻母資料表, L71, 7)))</f>
        <v>u</v>
      </c>
      <c r="P71" s="126" t="str">
        <f t="array" ref="P71">IF(AND(K71="", L71=""), "", IF(K71, INDEX(十五音韻母資料表, K71, 8), INDEX(十五音韻母資料表, L71, 9)))</f>
        <v>u</v>
      </c>
      <c r="Q71" s="99" t="str">
        <f t="array" ref="Q71">IF(AND(K71="", L71=""), "", IF(K71, INDEX(十五音韻母資料表, K71, 2), INDEX(十五音韻母資料表, L71, 2)))</f>
        <v>艍</v>
      </c>
      <c r="R71" s="99" t="str">
        <f t="array" ref="R71">IF(AND(K71="", L71=""), "", IF(K71, INDEX(十五音韻母資料表, K71, 12), INDEX(十五音韻母資料表, L71, 13)))</f>
        <v>u</v>
      </c>
      <c r="S71" s="99" t="str">
        <f t="array" ref="S71">IF(AND(K71="", L71=""), "", IF(K71, INDEX(十五音韻母資料表, K71, 14), INDEX(十五音韻母資料表, L71, 15)))</f>
        <v>u</v>
      </c>
      <c r="T71" s="99" t="str">
        <f t="array" ref="T71">IF(AND(K71="", L71=""), "", IF(K71, INDEX(十五音韻母資料表, K71, 16), INDEX(十五音韻母資料表, L71, 17)))</f>
        <v>u</v>
      </c>
      <c r="U71" s="99" t="str">
        <f t="array" ref="U71">IF(AND(K71="", L71=""), "", IF(K71, INDEX(十五音韻母資料表, K71, 18), INDEX(十五音韻母資料表, L71, 19)))</f>
        <v>ㄨ</v>
      </c>
    </row>
    <row r="72" spans="2:21" ht="23">
      <c r="B72" s="98"/>
      <c r="C72" s="1"/>
      <c r="D72" s="1"/>
      <c r="E72" s="98">
        <v>68</v>
      </c>
      <c r="F72" s="1" t="s">
        <v>1577</v>
      </c>
      <c r="G72" s="1" t="s">
        <v>1610</v>
      </c>
      <c r="H72" s="98">
        <v>68</v>
      </c>
      <c r="I72" s="40" t="s">
        <v>1610</v>
      </c>
      <c r="J72" s="125">
        <v>68</v>
      </c>
      <c r="K72" s="40" t="str">
        <f t="shared" si="5"/>
        <v/>
      </c>
      <c r="L72" s="40">
        <f t="shared" si="6"/>
        <v>27</v>
      </c>
      <c r="M72" s="40"/>
      <c r="N72" s="99" t="e">
        <f t="shared" si="2"/>
        <v>#VALUE!</v>
      </c>
      <c r="O72" s="99" t="e">
        <f t="array" ref="O72">IF(AND(K72="", L72=""), "", IF(K72, INDEX(十五音韻母資料表, K72, 6), INDEX(十五音韻母資料表, L72, 7)))</f>
        <v>#VALUE!</v>
      </c>
      <c r="P72" s="126" t="e">
        <f t="array" ref="P72">IF(AND(K72="", L72=""), "", IF(K72, INDEX(十五音韻母資料表, K72, 8), INDEX(十五音韻母資料表, L72, 9)))</f>
        <v>#VALUE!</v>
      </c>
      <c r="Q72" s="99" t="e">
        <f t="array" ref="Q72">IF(AND(K72="", L72=""), "", IF(K72, INDEX(十五音韻母資料表, K72, 2), INDEX(十五音韻母資料表, L72, 2)))</f>
        <v>#VALUE!</v>
      </c>
      <c r="R72" s="99" t="e">
        <f t="array" ref="R72">IF(AND(K72="", L72=""), "", IF(K72, INDEX(十五音韻母資料表, K72, 12), INDEX(十五音韻母資料表, L72, 13)))</f>
        <v>#VALUE!</v>
      </c>
      <c r="S72" s="99" t="e">
        <f t="array" ref="S72">IF(AND(K72="", L72=""), "", IF(K72, INDEX(十五音韻母資料表, K72, 14), INDEX(十五音韻母資料表, L72, 15)))</f>
        <v>#VALUE!</v>
      </c>
      <c r="T72" s="99" t="e">
        <f t="array" ref="T72">IF(AND(K72="", L72=""), "", IF(K72, INDEX(十五音韻母資料表, K72, 16), INDEX(十五音韻母資料表, L72, 17)))</f>
        <v>#VALUE!</v>
      </c>
      <c r="U72" s="99" t="e">
        <f t="array" ref="U72">IF(AND(K72="", L72=""), "", IF(K72, INDEX(十五音韻母資料表, K72, 18), INDEX(十五音韻母資料表, L72, 19)))</f>
        <v>#VALUE!</v>
      </c>
    </row>
    <row r="73" spans="2:21" ht="23">
      <c r="B73" s="98"/>
      <c r="C73" s="1"/>
      <c r="D73" s="1"/>
      <c r="E73" s="98">
        <v>69</v>
      </c>
      <c r="F73" s="1" t="s">
        <v>307</v>
      </c>
      <c r="G73" s="1" t="s">
        <v>1597</v>
      </c>
      <c r="H73" s="98">
        <v>69</v>
      </c>
      <c r="I73" s="40" t="s">
        <v>1597</v>
      </c>
      <c r="J73" s="125">
        <v>69</v>
      </c>
      <c r="K73" s="40">
        <f t="shared" si="5"/>
        <v>42</v>
      </c>
      <c r="L73" s="40" t="str">
        <f t="shared" si="6"/>
        <v/>
      </c>
      <c r="M73" s="40"/>
      <c r="N73" s="99" t="str">
        <f t="shared" si="2"/>
        <v>舒聲</v>
      </c>
      <c r="O73" s="99" t="str">
        <f t="array" ref="O73">IF(AND(K73="", L73=""), "", IF(K73, INDEX(十五音韻母資料表, K73, 6), INDEX(十五音韻母資料表, L73, 7)))</f>
        <v>m</v>
      </c>
      <c r="P73" s="126" t="str">
        <f t="array" ref="P73">IF(AND(K73="", L73=""), "", IF(K73, INDEX(十五音韻母資料表, K73, 8), INDEX(十五音韻母資料表, L73, 9)))</f>
        <v>m̩</v>
      </c>
      <c r="Q73" s="99" t="str">
        <f t="array" ref="Q73">IF(AND(K73="", L73=""), "", IF(K73, INDEX(十五音韻母資料表, K73, 2), INDEX(十五音韻母資料表, L73, 2)))</f>
        <v>姆</v>
      </c>
      <c r="R73" s="99" t="str">
        <f t="array" ref="R73">IF(AND(K73="", L73=""), "", IF(K73, INDEX(十五音韻母資料表, K73, 12), INDEX(十五音韻母資料表, L73, 13)))</f>
        <v>m</v>
      </c>
      <c r="S73" s="99" t="str">
        <f t="array" ref="S73">IF(AND(K73="", L73=""), "", IF(K73, INDEX(十五音韻母資料表, K73, 14), INDEX(十五音韻母資料表, L73, 15)))</f>
        <v>m</v>
      </c>
      <c r="T73" s="99" t="str">
        <f t="array" ref="T73">IF(AND(K73="", L73=""), "", IF(K73, INDEX(十五音韻母資料表, K73, 16), INDEX(十五音韻母資料表, L73, 17)))</f>
        <v>m</v>
      </c>
      <c r="U73" s="99" t="str">
        <f t="array" ref="U73">IF(AND(K73="", L73=""), "", IF(K73, INDEX(十五音韻母資料表, K73, 18), INDEX(十五音韻母資料表, L73, 19)))</f>
        <v>ㆬ</v>
      </c>
    </row>
    <row r="74" spans="2:21" ht="23">
      <c r="B74" s="98"/>
      <c r="C74" s="1"/>
      <c r="D74" s="1"/>
      <c r="E74" s="98">
        <v>70</v>
      </c>
      <c r="F74" s="1" t="s">
        <v>1611</v>
      </c>
      <c r="G74" s="1" t="s">
        <v>1573</v>
      </c>
      <c r="H74" s="98">
        <v>70</v>
      </c>
      <c r="I74" s="40" t="s">
        <v>1573</v>
      </c>
      <c r="J74" s="125">
        <v>70</v>
      </c>
      <c r="K74" s="40">
        <f t="shared" si="5"/>
        <v>20</v>
      </c>
      <c r="L74" s="40" t="str">
        <f t="shared" si="6"/>
        <v/>
      </c>
      <c r="M74" s="40"/>
      <c r="N74" s="99" t="str">
        <f t="shared" si="2"/>
        <v>舒聲</v>
      </c>
      <c r="O74" s="99" t="str">
        <f t="array" ref="O74">IF(AND(K74="", L74=""), "", IF(K74, INDEX(十五音韻母資料表, K74, 6), INDEX(十五音韻母資料表, L74, 7)))</f>
        <v>ua</v>
      </c>
      <c r="P74" s="126" t="str">
        <f t="array" ref="P74">IF(AND(K74="", L74=""), "", IF(K74, INDEX(十五音韻母資料表, K74, 8), INDEX(十五音韻母資料表, L74, 9)))</f>
        <v>ua</v>
      </c>
      <c r="Q74" s="99" t="str">
        <f t="array" ref="Q74">IF(AND(K74="", L74=""), "", IF(K74, INDEX(十五音韻母資料表, K74, 2), INDEX(十五音韻母資料表, L74, 2)))</f>
        <v>瓜</v>
      </c>
      <c r="R74" s="99" t="str">
        <f t="array" ref="R74">IF(AND(K74="", L74=""), "", IF(K74, INDEX(十五音韻母資料表, K74, 12), INDEX(十五音韻母資料表, L74, 13)))</f>
        <v>ua</v>
      </c>
      <c r="S74" s="99" t="str">
        <f t="array" ref="S74">IF(AND(K74="", L74=""), "", IF(K74, INDEX(十五音韻母資料表, K74, 14), INDEX(十五音韻母資料表, L74, 15)))</f>
        <v>ua</v>
      </c>
      <c r="T74" s="99" t="str">
        <f t="array" ref="T74">IF(AND(K74="", L74=""), "", IF(K74, INDEX(十五音韻母資料表, K74, 16), INDEX(十五音韻母資料表, L74, 17)))</f>
        <v>ua</v>
      </c>
      <c r="U74" s="99" t="str">
        <f t="array" ref="U74">IF(AND(K74="", L74=""), "", IF(K74, INDEX(十五音韻母資料表, K74, 18), INDEX(十五音韻母資料表, L74, 19)))</f>
        <v>ㄨㄚ</v>
      </c>
    </row>
    <row r="75" spans="2:21" ht="23">
      <c r="B75" s="98"/>
      <c r="C75" s="1"/>
      <c r="D75" s="1"/>
      <c r="E75" s="98">
        <v>71</v>
      </c>
      <c r="F75" s="1" t="s">
        <v>52</v>
      </c>
      <c r="G75" s="1" t="s">
        <v>1563</v>
      </c>
      <c r="H75" s="98">
        <v>71</v>
      </c>
      <c r="I75" s="40" t="s">
        <v>1593</v>
      </c>
      <c r="J75" s="125">
        <v>71</v>
      </c>
      <c r="K75" s="40">
        <f t="shared" si="5"/>
        <v>37</v>
      </c>
      <c r="L75" s="40" t="str">
        <f t="shared" si="6"/>
        <v/>
      </c>
      <c r="M75" s="40"/>
      <c r="N75" s="99" t="str">
        <f t="shared" si="2"/>
        <v>舒聲</v>
      </c>
      <c r="O75" s="99" t="str">
        <f t="array" ref="O75">IF(AND(K75="", L75=""), "", IF(K75, INDEX(十五音韻母資料表, K75, 6), INDEX(十五音韻母資料表, L75, 7)))</f>
        <v>uann</v>
      </c>
      <c r="P75" s="126" t="str">
        <f t="array" ref="P75">IF(AND(K75="", L75=""), "", IF(K75, INDEX(十五音韻母資料表, K75, 8), INDEX(十五音韻母資料表, L75, 9)))</f>
        <v>ũã</v>
      </c>
      <c r="Q75" s="99" t="str">
        <f t="array" ref="Q75">IF(AND(K75="", L75=""), "", IF(K75, INDEX(十五音韻母資料表, K75, 2), INDEX(十五音韻母資料表, L75, 2)))</f>
        <v>官</v>
      </c>
      <c r="R75" s="99" t="str">
        <f t="array" ref="R75">IF(AND(K75="", L75=""), "", IF(K75, INDEX(十五音韻母資料表, K75, 12), INDEX(十五音韻母資料表, L75, 13)))</f>
        <v>uaⁿ</v>
      </c>
      <c r="S75" s="99" t="str">
        <f t="array" ref="S75">IF(AND(K75="", L75=""), "", IF(K75, INDEX(十五音韻母資料表, K75, 14), INDEX(十五音韻母資料表, L75, 15)))</f>
        <v>uann</v>
      </c>
      <c r="T75" s="99" t="str">
        <f t="array" ref="T75">IF(AND(K75="", L75=""), "", IF(K75, INDEX(十五音韻母資料表, K75, 16), INDEX(十五音韻母資料表, L75, 17)))</f>
        <v>nua</v>
      </c>
      <c r="U75" s="99" t="str">
        <f t="array" ref="U75">IF(AND(K75="", L75=""), "", IF(K75, INDEX(十五音韻母資料表, K75, 18), INDEX(十五音韻母資料表, L75, 19)))</f>
        <v>ㄨㆩ</v>
      </c>
    </row>
    <row r="76" spans="2:21" ht="23">
      <c r="B76" s="98"/>
      <c r="C76" s="1"/>
      <c r="D76" s="1"/>
      <c r="E76" s="98">
        <v>72</v>
      </c>
      <c r="F76" s="1" t="s">
        <v>1586</v>
      </c>
      <c r="G76" s="1" t="s">
        <v>1605</v>
      </c>
      <c r="H76" s="98">
        <v>72</v>
      </c>
      <c r="I76" s="40" t="s">
        <v>1563</v>
      </c>
      <c r="J76" s="125">
        <v>72</v>
      </c>
      <c r="K76" s="40">
        <f t="shared" si="5"/>
        <v>8</v>
      </c>
      <c r="L76" s="40" t="str">
        <f t="shared" si="6"/>
        <v/>
      </c>
      <c r="M76" s="40"/>
      <c r="N76" s="99" t="str">
        <f t="shared" si="2"/>
        <v>舒聲</v>
      </c>
      <c r="O76" s="99" t="str">
        <f t="array" ref="O76">IF(AND(K76="", L76=""), "", IF(K76, INDEX(十五音韻母資料表, K76, 6), INDEX(十五音韻母資料表, L76, 7)))</f>
        <v>uai</v>
      </c>
      <c r="P76" s="126" t="str">
        <f t="array" ref="P76">IF(AND(K76="", L76=""), "", IF(K76, INDEX(十五音韻母資料表, K76, 8), INDEX(十五音韻母資料表, L76, 9)))</f>
        <v>uai</v>
      </c>
      <c r="Q76" s="99" t="str">
        <f t="array" ref="Q76">IF(AND(K76="", L76=""), "", IF(K76, INDEX(十五音韻母資料表, K76, 2), INDEX(十五音韻母資料表, L76, 2)))</f>
        <v>乖</v>
      </c>
      <c r="R76" s="99" t="str">
        <f t="array" ref="R76">IF(AND(K76="", L76=""), "", IF(K76, INDEX(十五音韻母資料表, K76, 12), INDEX(十五音韻母資料表, L76, 13)))</f>
        <v>uai</v>
      </c>
      <c r="S76" s="99" t="str">
        <f t="array" ref="S76">IF(AND(K76="", L76=""), "", IF(K76, INDEX(十五音韻母資料表, K76, 14), INDEX(十五音韻母資料表, L76, 15)))</f>
        <v>uai</v>
      </c>
      <c r="T76" s="99" t="str">
        <f t="array" ref="T76">IF(AND(K76="", L76=""), "", IF(K76, INDEX(十五音韻母資料表, K76, 16), INDEX(十五音韻母資料表, L76, 17)))</f>
        <v>uai</v>
      </c>
      <c r="U76" s="99" t="str">
        <f t="array" ref="U76">IF(AND(K76="", L76=""), "", IF(K76, INDEX(十五音韻母資料表, K76, 18), INDEX(十五音韻母資料表, L76, 19)))</f>
        <v>ㄨㄞ</v>
      </c>
    </row>
    <row r="77" spans="2:21" ht="23">
      <c r="B77" s="98"/>
      <c r="C77" s="1"/>
      <c r="D77" s="1"/>
      <c r="E77" s="98">
        <v>73</v>
      </c>
      <c r="F77" s="1" t="s">
        <v>1567</v>
      </c>
      <c r="G77" s="1" t="s">
        <v>1599</v>
      </c>
      <c r="H77" s="98">
        <v>73</v>
      </c>
      <c r="I77" s="40" t="s">
        <v>1605</v>
      </c>
      <c r="J77" s="125">
        <v>73</v>
      </c>
      <c r="K77" s="40" t="str">
        <f t="shared" si="5"/>
        <v/>
      </c>
      <c r="L77" s="40">
        <f t="shared" si="6"/>
        <v>8</v>
      </c>
      <c r="M77" s="40"/>
      <c r="N77" s="99" t="e">
        <f t="shared" si="2"/>
        <v>#VALUE!</v>
      </c>
      <c r="O77" s="99" t="e">
        <f t="array" ref="O77">IF(AND(K77="", L77=""), "", IF(K77, INDEX(十五音韻母資料表, K77, 6), INDEX(十五音韻母資料表, L77, 7)))</f>
        <v>#VALUE!</v>
      </c>
      <c r="P77" s="126" t="e">
        <f t="array" ref="P77">IF(AND(K77="", L77=""), "", IF(K77, INDEX(十五音韻母資料表, K77, 8), INDEX(十五音韻母資料表, L77, 9)))</f>
        <v>#VALUE!</v>
      </c>
      <c r="Q77" s="99" t="e">
        <f t="array" ref="Q77">IF(AND(K77="", L77=""), "", IF(K77, INDEX(十五音韻母資料表, K77, 2), INDEX(十五音韻母資料表, L77, 2)))</f>
        <v>#VALUE!</v>
      </c>
      <c r="R77" s="99" t="e">
        <f t="array" ref="R77">IF(AND(K77="", L77=""), "", IF(K77, INDEX(十五音韻母資料表, K77, 12), INDEX(十五音韻母資料表, L77, 13)))</f>
        <v>#VALUE!</v>
      </c>
      <c r="S77" s="99" t="e">
        <f t="array" ref="S77">IF(AND(K77="", L77=""), "", IF(K77, INDEX(十五音韻母資料表, K77, 14), INDEX(十五音韻母資料表, L77, 15)))</f>
        <v>#VALUE!</v>
      </c>
      <c r="T77" s="99" t="e">
        <f t="array" ref="T77">IF(AND(K77="", L77=""), "", IF(K77, INDEX(十五音韻母資料表, K77, 16), INDEX(十五音韻母資料表, L77, 17)))</f>
        <v>#VALUE!</v>
      </c>
      <c r="U77" s="99" t="e">
        <f t="array" ref="U77">IF(AND(K77="", L77=""), "", IF(K77, INDEX(十五音韻母資料表, K77, 18), INDEX(十五音韻母資料表, L77, 19)))</f>
        <v>#VALUE!</v>
      </c>
    </row>
    <row r="78" spans="2:21" ht="23">
      <c r="B78" s="98"/>
      <c r="C78" s="1"/>
      <c r="D78" s="1"/>
      <c r="E78" s="98">
        <v>74</v>
      </c>
      <c r="F78" s="1" t="s">
        <v>1575</v>
      </c>
      <c r="G78" s="1" t="s">
        <v>1612</v>
      </c>
      <c r="H78" s="98">
        <v>74</v>
      </c>
      <c r="I78" s="40" t="s">
        <v>1599</v>
      </c>
      <c r="J78" s="125">
        <v>74</v>
      </c>
      <c r="K78" s="40">
        <f t="shared" si="5"/>
        <v>44</v>
      </c>
      <c r="L78" s="40" t="str">
        <f t="shared" si="6"/>
        <v/>
      </c>
      <c r="M78" s="40"/>
      <c r="N78" s="99" t="str">
        <f t="shared" si="2"/>
        <v>舒聲</v>
      </c>
      <c r="O78" s="99" t="str">
        <f t="array" ref="O78">IF(AND(K78="", L78=""), "", IF(K78, INDEX(十五音韻母資料表, K78, 6), INDEX(十五音韻母資料表, L78, 7)))</f>
        <v>uainn</v>
      </c>
      <c r="P78" s="126" t="str">
        <f t="array" ref="P78">IF(AND(K78="", L78=""), "", IF(K78, INDEX(十五音韻母資料表, K78, 8), INDEX(十五音韻母資料表, L78, 9)))</f>
        <v>uãĩ</v>
      </c>
      <c r="Q78" s="99" t="str">
        <f t="array" ref="Q78">IF(AND(K78="", L78=""), "", IF(K78, INDEX(十五音韻母資料表, K78, 2), INDEX(十五音韻母資料表, L78, 2)))</f>
        <v>閂</v>
      </c>
      <c r="R78" s="99" t="str">
        <f t="array" ref="R78">IF(AND(K78="", L78=""), "", IF(K78, INDEX(十五音韻母資料表, K78, 12), INDEX(十五音韻母資料表, L78, 13)))</f>
        <v>uaiⁿ</v>
      </c>
      <c r="S78" s="99" t="str">
        <f t="array" ref="S78">IF(AND(K78="", L78=""), "", IF(K78, INDEX(十五音韻母資料表, K78, 14), INDEX(十五音韻母資料表, L78, 15)))</f>
        <v>uainn</v>
      </c>
      <c r="T78" s="99" t="str">
        <f t="array" ref="T78">IF(AND(K78="", L78=""), "", IF(K78, INDEX(十五音韻母資料表, K78, 16), INDEX(十五音韻母資料表, L78, 17)))</f>
        <v>nuai</v>
      </c>
      <c r="U78" s="99" t="str">
        <f t="array" ref="U78">IF(AND(K78="", L78=""), "", IF(K78, INDEX(十五音韻母資料表, K78, 18), INDEX(十五音韻母資料表, L78, 19)))</f>
        <v>ㄨㆮ</v>
      </c>
    </row>
    <row r="79" spans="2:21" ht="23">
      <c r="B79" s="98"/>
      <c r="C79" s="1"/>
      <c r="D79" s="1"/>
      <c r="E79" s="98">
        <v>75</v>
      </c>
      <c r="F79" s="1" t="s">
        <v>1607</v>
      </c>
      <c r="G79" s="1" t="s">
        <v>1611</v>
      </c>
      <c r="H79" s="98">
        <v>75</v>
      </c>
      <c r="I79" s="40" t="s">
        <v>1612</v>
      </c>
      <c r="J79" s="125">
        <v>75</v>
      </c>
      <c r="K79" s="40" t="str">
        <f t="shared" si="5"/>
        <v/>
      </c>
      <c r="L79" s="40">
        <f t="shared" si="6"/>
        <v>44</v>
      </c>
      <c r="M79" s="40"/>
      <c r="N79" s="99" t="e">
        <f t="shared" si="2"/>
        <v>#VALUE!</v>
      </c>
      <c r="O79" s="99" t="e">
        <f t="array" ref="O79">IF(AND(K79="", L79=""), "", IF(K79, INDEX(十五音韻母資料表, K79, 6), INDEX(十五音韻母資料表, L79, 7)))</f>
        <v>#VALUE!</v>
      </c>
      <c r="P79" s="126" t="e">
        <f t="array" ref="P79">IF(AND(K79="", L79=""), "", IF(K79, INDEX(十五音韻母資料表, K79, 8), INDEX(十五音韻母資料表, L79, 9)))</f>
        <v>#VALUE!</v>
      </c>
      <c r="Q79" s="99" t="e">
        <f t="array" ref="Q79">IF(AND(K79="", L79=""), "", IF(K79, INDEX(十五音韻母資料表, K79, 2), INDEX(十五音韻母資料表, L79, 2)))</f>
        <v>#VALUE!</v>
      </c>
      <c r="R79" s="99" t="e">
        <f t="array" ref="R79">IF(AND(K79="", L79=""), "", IF(K79, INDEX(十五音韻母資料表, K79, 12), INDEX(十五音韻母資料表, L79, 13)))</f>
        <v>#VALUE!</v>
      </c>
      <c r="S79" s="99" t="e">
        <f t="array" ref="S79">IF(AND(K79="", L79=""), "", IF(K79, INDEX(十五音韻母資料表, K79, 14), INDEX(十五音韻母資料表, L79, 15)))</f>
        <v>#VALUE!</v>
      </c>
      <c r="T79" s="99" t="e">
        <f t="array" ref="T79">IF(AND(K79="", L79=""), "", IF(K79, INDEX(十五音韻母資料表, K79, 16), INDEX(十五音韻母資料表, L79, 17)))</f>
        <v>#VALUE!</v>
      </c>
      <c r="U79" s="99" t="e">
        <f t="array" ref="U79">IF(AND(K79="", L79=""), "", IF(K79, INDEX(十五音韻母資料表, K79, 18), INDEX(十五音韻母資料表, L79, 19)))</f>
        <v>#VALUE!</v>
      </c>
    </row>
    <row r="80" spans="2:21" ht="23">
      <c r="B80" s="98"/>
      <c r="C80" s="1"/>
      <c r="D80" s="1"/>
      <c r="E80" s="98">
        <v>76</v>
      </c>
      <c r="F80" s="1" t="s">
        <v>1562</v>
      </c>
      <c r="G80" s="1" t="s">
        <v>1613</v>
      </c>
      <c r="H80" s="98">
        <v>76</v>
      </c>
      <c r="I80" s="40" t="s">
        <v>1611</v>
      </c>
      <c r="J80" s="125">
        <v>76</v>
      </c>
      <c r="K80" s="40" t="str">
        <f t="shared" si="5"/>
        <v/>
      </c>
      <c r="L80" s="40">
        <f t="shared" si="6"/>
        <v>20</v>
      </c>
      <c r="M80" s="40"/>
      <c r="N80" s="99" t="e">
        <f t="shared" si="2"/>
        <v>#VALUE!</v>
      </c>
      <c r="O80" s="99" t="e">
        <f t="array" ref="O80">IF(AND(K80="", L80=""), "", IF(K80, INDEX(十五音韻母資料表, K80, 6), INDEX(十五音韻母資料表, L80, 7)))</f>
        <v>#VALUE!</v>
      </c>
      <c r="P80" s="126" t="e">
        <f t="array" ref="P80">IF(AND(K80="", L80=""), "", IF(K80, INDEX(十五音韻母資料表, K80, 8), INDEX(十五音韻母資料表, L80, 9)))</f>
        <v>#VALUE!</v>
      </c>
      <c r="Q80" s="99" t="e">
        <f t="array" ref="Q80">IF(AND(K80="", L80=""), "", IF(K80, INDEX(十五音韻母資料表, K80, 2), INDEX(十五音韻母資料表, L80, 2)))</f>
        <v>#VALUE!</v>
      </c>
      <c r="R80" s="99" t="e">
        <f t="array" ref="R80">IF(AND(K80="", L80=""), "", IF(K80, INDEX(十五音韻母資料表, K80, 12), INDEX(十五音韻母資料表, L80, 13)))</f>
        <v>#VALUE!</v>
      </c>
      <c r="S80" s="99" t="e">
        <f t="array" ref="S80">IF(AND(K80="", L80=""), "", IF(K80, INDEX(十五音韻母資料表, K80, 14), INDEX(十五音韻母資料表, L80, 15)))</f>
        <v>#VALUE!</v>
      </c>
      <c r="T80" s="99" t="e">
        <f t="array" ref="T80">IF(AND(K80="", L80=""), "", IF(K80, INDEX(十五音韻母資料表, K80, 16), INDEX(十五音韻母資料表, L80, 17)))</f>
        <v>#VALUE!</v>
      </c>
      <c r="U80" s="99" t="e">
        <f t="array" ref="U80">IF(AND(K80="", L80=""), "", IF(K80, INDEX(十五音韻母資料表, K80, 18), INDEX(十五音韻母資料表, L80, 19)))</f>
        <v>#VALUE!</v>
      </c>
    </row>
    <row r="81" spans="2:21" ht="23">
      <c r="B81" s="98"/>
      <c r="C81" s="1"/>
      <c r="D81" s="1"/>
      <c r="E81" s="98">
        <v>77</v>
      </c>
      <c r="F81" s="1" t="s">
        <v>1610</v>
      </c>
      <c r="G81" s="1" t="s">
        <v>1564</v>
      </c>
      <c r="H81" s="98">
        <v>77</v>
      </c>
      <c r="I81" s="40" t="s">
        <v>1613</v>
      </c>
      <c r="J81" s="125">
        <v>77</v>
      </c>
      <c r="K81" s="40" t="str">
        <f t="shared" si="5"/>
        <v/>
      </c>
      <c r="L81" s="40">
        <f t="shared" si="6"/>
        <v>43</v>
      </c>
      <c r="M81" s="40"/>
      <c r="N81" s="99" t="e">
        <f t="shared" si="2"/>
        <v>#VALUE!</v>
      </c>
      <c r="O81" s="99" t="e">
        <f t="array" ref="O81">IF(AND(K81="", L81=""), "", IF(K81, INDEX(十五音韻母資料表, K81, 6), INDEX(十五音韻母資料表, L81, 7)))</f>
        <v>#VALUE!</v>
      </c>
      <c r="P81" s="126" t="e">
        <f t="array" ref="P81">IF(AND(K81="", L81=""), "", IF(K81, INDEX(十五音韻母資料表, K81, 8), INDEX(十五音韻母資料表, L81, 9)))</f>
        <v>#VALUE!</v>
      </c>
      <c r="Q81" s="99" t="e">
        <f t="array" ref="Q81">IF(AND(K81="", L81=""), "", IF(K81, INDEX(十五音韻母資料表, K81, 2), INDEX(十五音韻母資料表, L81, 2)))</f>
        <v>#VALUE!</v>
      </c>
      <c r="R81" s="99" t="e">
        <f t="array" ref="R81">IF(AND(K81="", L81=""), "", IF(K81, INDEX(十五音韻母資料表, K81, 12), INDEX(十五音韻母資料表, L81, 13)))</f>
        <v>#VALUE!</v>
      </c>
      <c r="S81" s="99" t="e">
        <f t="array" ref="S81">IF(AND(K81="", L81=""), "", IF(K81, INDEX(十五音韻母資料表, K81, 14), INDEX(十五音韻母資料表, L81, 15)))</f>
        <v>#VALUE!</v>
      </c>
      <c r="T81" s="99" t="e">
        <f t="array" ref="T81">IF(AND(K81="", L81=""), "", IF(K81, INDEX(十五音韻母資料表, K81, 16), INDEX(十五音韻母資料表, L81, 17)))</f>
        <v>#VALUE!</v>
      </c>
      <c r="U81" s="99" t="e">
        <f t="array" ref="U81">IF(AND(K81="", L81=""), "", IF(K81, INDEX(十五音韻母資料表, K81, 18), INDEX(十五音韻母資料表, L81, 19)))</f>
        <v>#VALUE!</v>
      </c>
    </row>
    <row r="82" spans="2:21" ht="23">
      <c r="B82" s="98"/>
      <c r="C82" s="1"/>
      <c r="D82" s="1"/>
      <c r="E82" s="98">
        <v>78</v>
      </c>
      <c r="F82" s="1" t="s">
        <v>1558</v>
      </c>
      <c r="G82" s="1" t="s">
        <v>1598</v>
      </c>
      <c r="H82" s="98">
        <v>78</v>
      </c>
      <c r="I82" s="40" t="s">
        <v>1564</v>
      </c>
      <c r="J82" s="125">
        <v>78</v>
      </c>
      <c r="K82" s="40">
        <f t="shared" si="5"/>
        <v>10</v>
      </c>
      <c r="L82" s="40" t="str">
        <f t="shared" si="6"/>
        <v/>
      </c>
      <c r="M82" s="40"/>
      <c r="N82" s="99" t="str">
        <f t="shared" si="2"/>
        <v>舒聲</v>
      </c>
      <c r="O82" s="99" t="str">
        <f t="array" ref="O82">IF(AND(K82="", L82=""), "", IF(K82, INDEX(十五音韻母資料表, K82, 6), INDEX(十五音韻母資料表, L82, 7)))</f>
        <v>uan</v>
      </c>
      <c r="P82" s="126" t="str">
        <f t="array" ref="P82">IF(AND(K82="", L82=""), "", IF(K82, INDEX(十五音韻母資料表, K82, 8), INDEX(十五音韻母資料表, L82, 9)))</f>
        <v>uan</v>
      </c>
      <c r="Q82" s="99" t="str">
        <f t="array" ref="Q82">IF(AND(K82="", L82=""), "", IF(K82, INDEX(十五音韻母資料表, K82, 2), INDEX(十五音韻母資料表, L82, 2)))</f>
        <v>觀</v>
      </c>
      <c r="R82" s="99" t="str">
        <f t="array" ref="R82">IF(AND(K82="", L82=""), "", IF(K82, INDEX(十五音韻母資料表, K82, 12), INDEX(十五音韻母資料表, L82, 13)))</f>
        <v>uan</v>
      </c>
      <c r="S82" s="99" t="str">
        <f t="array" ref="S82">IF(AND(K82="", L82=""), "", IF(K82, INDEX(十五音韻母資料表, K82, 14), INDEX(十五音韻母資料表, L82, 15)))</f>
        <v>uan</v>
      </c>
      <c r="T82" s="99" t="str">
        <f t="array" ref="T82">IF(AND(K82="", L82=""), "", IF(K82, INDEX(十五音韻母資料表, K82, 16), INDEX(十五音韻母資料表, L82, 17)))</f>
        <v>uan</v>
      </c>
      <c r="U82" s="99" t="str">
        <f t="array" ref="U82">IF(AND(K82="", L82=""), "", IF(K82, INDEX(十五音韻母資料表, K82, 18), INDEX(十五音韻母資料表, L82, 19)))</f>
        <v>ㄨㄢ</v>
      </c>
    </row>
    <row r="83" spans="2:21" ht="23">
      <c r="B83" s="98"/>
      <c r="C83" s="1"/>
      <c r="D83" s="1"/>
      <c r="E83" s="98">
        <v>79</v>
      </c>
      <c r="F83" s="1" t="s">
        <v>1581</v>
      </c>
      <c r="G83" s="1" t="s">
        <v>1606</v>
      </c>
      <c r="H83" s="98">
        <v>79</v>
      </c>
      <c r="I83" s="40" t="s">
        <v>1598</v>
      </c>
      <c r="J83" s="125">
        <v>79</v>
      </c>
      <c r="K83" s="40">
        <f t="shared" si="5"/>
        <v>43</v>
      </c>
      <c r="L83" s="40" t="str">
        <f t="shared" si="6"/>
        <v/>
      </c>
      <c r="M83" s="40"/>
      <c r="N83" s="99" t="str">
        <f t="shared" si="2"/>
        <v>舒聲</v>
      </c>
      <c r="O83" s="99" t="str">
        <f t="array" ref="O83">IF(AND(K83="", L83=""), "", IF(K83, INDEX(十五音韻母資料表, K83, 6), INDEX(十五音韻母資料表, L83, 7)))</f>
        <v>uang</v>
      </c>
      <c r="P83" s="126" t="str">
        <f t="array" ref="P83">IF(AND(K83="", L83=""), "", IF(K83, INDEX(十五音韻母資料表, K83, 8), INDEX(十五音韻母資料表, L83, 9)))</f>
        <v>uaŋ</v>
      </c>
      <c r="Q83" s="99" t="str">
        <f t="array" ref="Q83">IF(AND(K83="", L83=""), "", IF(K83, INDEX(十五音韻母資料表, K83, 2), INDEX(十五音韻母資料表, L83, 2)))</f>
        <v>光</v>
      </c>
      <c r="R83" s="99" t="str">
        <f t="array" ref="R83">IF(AND(K83="", L83=""), "", IF(K83, INDEX(十五音韻母資料表, K83, 12), INDEX(十五音韻母資料表, L83, 13)))</f>
        <v>uang</v>
      </c>
      <c r="S83" s="99" t="str">
        <f t="array" ref="S83">IF(AND(K83="", L83=""), "", IF(K83, INDEX(十五音韻母資料表, K83, 14), INDEX(十五音韻母資料表, L83, 15)))</f>
        <v>uang</v>
      </c>
      <c r="T83" s="99" t="str">
        <f t="array" ref="T83">IF(AND(K83="", L83=""), "", IF(K83, INDEX(十五音韻母資料表, K83, 16), INDEX(十五音韻母資料表, L83, 17)))</f>
        <v>uang</v>
      </c>
      <c r="U83" s="99" t="str">
        <f t="array" ref="U83">IF(AND(K83="", L83=""), "", IF(K83, INDEX(十五音韻母資料表, K83, 18), INDEX(十五音韻母資料表, L83, 19)))</f>
        <v>ㄨㄤ</v>
      </c>
    </row>
    <row r="84" spans="2:21" ht="23">
      <c r="B84" s="98"/>
      <c r="C84" s="1"/>
      <c r="D84" s="1"/>
      <c r="E84" s="98">
        <v>80</v>
      </c>
      <c r="F84" s="1"/>
      <c r="G84" s="1" t="s">
        <v>1593</v>
      </c>
      <c r="H84" s="98">
        <v>80</v>
      </c>
      <c r="I84" s="40" t="s">
        <v>1606</v>
      </c>
      <c r="J84" s="125">
        <v>80</v>
      </c>
      <c r="K84" s="40" t="str">
        <f t="shared" si="5"/>
        <v/>
      </c>
      <c r="L84" s="40">
        <f t="shared" si="6"/>
        <v>10</v>
      </c>
      <c r="M84" s="40"/>
      <c r="N84" s="99" t="e">
        <f t="shared" si="2"/>
        <v>#VALUE!</v>
      </c>
      <c r="O84" s="99" t="e">
        <f t="array" ref="O84">IF(AND(K84="", L84=""), "", IF(K84, INDEX(十五音韻母資料表, K84, 6), INDEX(十五音韻母資料表, L84, 7)))</f>
        <v>#VALUE!</v>
      </c>
      <c r="P84" s="126" t="e">
        <f t="array" ref="P84">IF(AND(K84="", L84=""), "", IF(K84, INDEX(十五音韻母資料表, K84, 8), INDEX(十五音韻母資料表, L84, 9)))</f>
        <v>#VALUE!</v>
      </c>
      <c r="Q84" s="99" t="e">
        <f t="array" ref="Q84">IF(AND(K84="", L84=""), "", IF(K84, INDEX(十五音韻母資料表, K84, 2), INDEX(十五音韻母資料表, L84, 2)))</f>
        <v>#VALUE!</v>
      </c>
      <c r="R84" s="99" t="e">
        <f t="array" ref="R84">IF(AND(K84="", L84=""), "", IF(K84, INDEX(十五音韻母資料表, K84, 12), INDEX(十五音韻母資料表, L84, 13)))</f>
        <v>#VALUE!</v>
      </c>
      <c r="S84" s="99" t="e">
        <f t="array" ref="S84">IF(AND(K84="", L84=""), "", IF(K84, INDEX(十五音韻母資料表, K84, 14), INDEX(十五音韻母資料表, L84, 15)))</f>
        <v>#VALUE!</v>
      </c>
      <c r="T84" s="99" t="e">
        <f t="array" ref="T84">IF(AND(K84="", L84=""), "", IF(K84, INDEX(十五音韻母資料表, K84, 16), INDEX(十五音韻母資料表, L84, 17)))</f>
        <v>#VALUE!</v>
      </c>
      <c r="U84" s="99" t="e">
        <f t="array" ref="U84">IF(AND(K84="", L84=""), "", IF(K84, INDEX(十五音韻母資料表, K84, 18), INDEX(十五音韻母資料表, L84, 19)))</f>
        <v>#VALUE!</v>
      </c>
    </row>
    <row r="85" spans="2:21" ht="23">
      <c r="B85" s="98"/>
      <c r="C85" s="1"/>
      <c r="D85" s="1"/>
      <c r="E85" s="98">
        <v>81</v>
      </c>
      <c r="F85" s="1" t="s">
        <v>1561</v>
      </c>
      <c r="G85" s="1" t="s">
        <v>1588</v>
      </c>
      <c r="H85" s="98">
        <v>81</v>
      </c>
      <c r="I85" s="40" t="s">
        <v>1588</v>
      </c>
      <c r="J85" s="125">
        <v>81</v>
      </c>
      <c r="K85" s="40">
        <f t="shared" si="5"/>
        <v>32</v>
      </c>
      <c r="L85" s="40" t="str">
        <f t="shared" si="6"/>
        <v/>
      </c>
      <c r="M85" s="40"/>
      <c r="N85" s="99" t="str">
        <f t="shared" si="2"/>
        <v>舒聲</v>
      </c>
      <c r="O85" s="99" t="str">
        <f t="array" ref="O85">IF(AND(K85="", L85=""), "", IF(K85, INDEX(十五音韻母資料表, K85, 6), INDEX(十五音韻母資料表, L85, 7)))</f>
        <v>uinn</v>
      </c>
      <c r="P85" s="126" t="str">
        <f t="array" ref="P85">IF(AND(K85="", L85=""), "", IF(K85, INDEX(十五音韻母資料表, K85, 8), INDEX(十五音韻母資料表, L85, 9)))</f>
        <v>uĩ</v>
      </c>
      <c r="Q85" s="99" t="str">
        <f t="array" ref="Q85">IF(AND(K85="", L85=""), "", IF(K85, INDEX(十五音韻母資料表, K85, 2), INDEX(十五音韻母資料表, L85, 2)))</f>
        <v>褌</v>
      </c>
      <c r="R85" s="99" t="str">
        <f t="array" ref="R85">IF(AND(K85="", L85=""), "", IF(K85, INDEX(十五音韻母資料表, K85, 12), INDEX(十五音韻母資料表, L85, 13)))</f>
        <v>uiⁿ</v>
      </c>
      <c r="S85" s="99" t="str">
        <f t="array" ref="S85">IF(AND(K85="", L85=""), "", IF(K85, INDEX(十五音韻母資料表, K85, 14), INDEX(十五音韻母資料表, L85, 15)))</f>
        <v>uinn</v>
      </c>
      <c r="T85" s="99" t="str">
        <f t="array" ref="T85">IF(AND(K85="", L85=""), "", IF(K85, INDEX(十五音韻母資料表, K85, 16), INDEX(十五音韻母資料表, L85, 17)))</f>
        <v>nui</v>
      </c>
      <c r="U85" s="99" t="str">
        <f t="array" ref="U85">IF(AND(K85="", L85=""), "", IF(K85, INDEX(十五音韻母資料表, K85, 18), INDEX(十五音韻母資料表, L85, 19)))</f>
        <v>ㄨㆪ</v>
      </c>
    </row>
    <row r="86" spans="2:21" ht="23">
      <c r="B86" s="98"/>
      <c r="C86" s="1"/>
      <c r="D86" s="1"/>
      <c r="E86" s="98">
        <v>82</v>
      </c>
      <c r="F86" s="1"/>
      <c r="G86" s="1" t="s">
        <v>1552</v>
      </c>
      <c r="H86" s="98">
        <v>82</v>
      </c>
      <c r="I86" s="40" t="s">
        <v>1552</v>
      </c>
      <c r="J86" s="125">
        <v>82</v>
      </c>
      <c r="K86" s="40">
        <f t="shared" si="5"/>
        <v>1</v>
      </c>
      <c r="L86" s="40" t="str">
        <f t="shared" si="6"/>
        <v/>
      </c>
      <c r="M86" s="40"/>
      <c r="N86" s="99" t="str">
        <f t="shared" si="2"/>
        <v>舒聲</v>
      </c>
      <c r="O86" s="99" t="str">
        <f t="array" ref="O86">IF(AND(K86="", L86=""), "", IF(K86, INDEX(十五音韻母資料表, K86, 6), INDEX(十五音韻母資料表, L86, 7)))</f>
        <v>un</v>
      </c>
      <c r="P86" s="126" t="str">
        <f t="array" ref="P86">IF(AND(K86="", L86=""), "", IF(K86, INDEX(十五音韻母資料表, K86, 8), INDEX(十五音韻母資料表, L86, 9)))</f>
        <v>un</v>
      </c>
      <c r="Q86" s="99" t="str">
        <f t="array" ref="Q86">IF(AND(K86="", L86=""), "", IF(K86, INDEX(十五音韻母資料表, K86, 2), INDEX(十五音韻母資料表, L86, 2)))</f>
        <v>君</v>
      </c>
      <c r="R86" s="99" t="str">
        <f t="array" ref="R86">IF(AND(K86="", L86=""), "", IF(K86, INDEX(十五音韻母資料表, K86, 12), INDEX(十五音韻母資料表, L86, 13)))</f>
        <v>un</v>
      </c>
      <c r="S86" s="99" t="str">
        <f t="array" ref="S86">IF(AND(K86="", L86=""), "", IF(K86, INDEX(十五音韻母資料表, K86, 14), INDEX(十五音韻母資料表, L86, 15)))</f>
        <v>un</v>
      </c>
      <c r="T86" s="99" t="str">
        <f t="array" ref="T86">IF(AND(K86="", L86=""), "", IF(K86, INDEX(十五音韻母資料表, K86, 16), INDEX(十五音韻母資料表, L86, 17)))</f>
        <v>un</v>
      </c>
      <c r="U86" s="99" t="str">
        <f t="array" ref="U86">IF(AND(K86="", L86=""), "", IF(K86, INDEX(十五音韻母資料表, K86, 18), INDEX(十五音韻母資料表, L86, 19)))</f>
        <v>ㄨㄣ</v>
      </c>
    </row>
    <row r="87" spans="2:21" ht="23">
      <c r="B87" s="98"/>
      <c r="C87" s="1"/>
      <c r="D87" s="1"/>
      <c r="E87" s="98">
        <v>83</v>
      </c>
      <c r="F87" s="1" t="s">
        <v>1594</v>
      </c>
      <c r="G87" s="1" t="s">
        <v>1603</v>
      </c>
      <c r="H87" s="98">
        <v>83</v>
      </c>
      <c r="I87" s="40" t="s">
        <v>1603</v>
      </c>
      <c r="J87" s="125">
        <v>83</v>
      </c>
      <c r="K87" s="40" t="str">
        <f t="shared" ref="K87:K104" si="7">IFERROR( MATCH($I87, 麥氏舒聲韻母清單, 0), "")</f>
        <v/>
      </c>
      <c r="L87" s="40">
        <f t="shared" si="6"/>
        <v>1</v>
      </c>
      <c r="M87" s="40"/>
      <c r="N87" s="99" t="e">
        <f t="shared" si="2"/>
        <v>#VALUE!</v>
      </c>
      <c r="O87" s="99" t="e">
        <f t="array" ref="O87">IF(AND(K87="", L87=""), "", IF(K87, INDEX(十五音韻母資料表, K87, 6), INDEX(十五音韻母資料表, L87, 7)))</f>
        <v>#VALUE!</v>
      </c>
      <c r="P87" s="126" t="e">
        <f t="array" ref="P87">IF(AND(K87="", L87=""), "", IF(K87, INDEX(十五音韻母資料表, K87, 8), INDEX(十五音韻母資料表, L87, 9)))</f>
        <v>#VALUE!</v>
      </c>
      <c r="Q87" s="99" t="e">
        <f t="array" ref="Q87">IF(AND(K87="", L87=""), "", IF(K87, INDEX(十五音韻母資料表, K87, 2), INDEX(十五音韻母資料表, L87, 2)))</f>
        <v>#VALUE!</v>
      </c>
      <c r="R87" s="99" t="e">
        <f t="array" ref="R87">IF(AND(K87="", L87=""), "", IF(K87, INDEX(十五音韻母資料表, K87, 12), INDEX(十五音韻母資料表, L87, 13)))</f>
        <v>#VALUE!</v>
      </c>
      <c r="S87" s="99" t="e">
        <f t="array" ref="S87">IF(AND(K87="", L87=""), "", IF(K87, INDEX(十五音韻母資料表, K87, 14), INDEX(十五音韻母資料表, L87, 15)))</f>
        <v>#VALUE!</v>
      </c>
      <c r="T87" s="99" t="e">
        <f t="array" ref="T87">IF(AND(K87="", L87=""), "", IF(K87, INDEX(十五音韻母資料表, K87, 16), INDEX(十五音韻母資料表, L87, 17)))</f>
        <v>#VALUE!</v>
      </c>
      <c r="U87" s="99" t="e">
        <f t="array" ref="U87">IF(AND(K87="", L87=""), "", IF(K87, INDEX(十五音韻母資料表, K87, 18), INDEX(十五音韻母資料表, L87, 19)))</f>
        <v>#VALUE!</v>
      </c>
    </row>
    <row r="88" spans="2:21" ht="23">
      <c r="B88" s="98"/>
      <c r="C88" s="1"/>
      <c r="D88" s="1"/>
      <c r="E88" s="98">
        <v>84</v>
      </c>
      <c r="F88" s="1" t="s">
        <v>1585</v>
      </c>
      <c r="G88" s="1" t="s">
        <v>1557</v>
      </c>
      <c r="H88" s="98">
        <v>84</v>
      </c>
      <c r="I88" s="40" t="s">
        <v>1557</v>
      </c>
      <c r="J88" s="125">
        <v>84</v>
      </c>
      <c r="K88" s="40">
        <f t="shared" si="7"/>
        <v>4</v>
      </c>
      <c r="L88" s="40" t="str">
        <f t="shared" si="6"/>
        <v/>
      </c>
      <c r="M88" s="40"/>
      <c r="N88" s="99" t="str">
        <f t="shared" si="2"/>
        <v>舒聲</v>
      </c>
      <c r="O88" s="99" t="str">
        <f t="array" ref="O88">IF(AND(K88="", L88=""), "", IF(K88, INDEX(十五音韻母資料表, K88, 6), INDEX(十五音韻母資料表, L88, 7)))</f>
        <v>ui</v>
      </c>
      <c r="P88" s="126" t="str">
        <f t="array" ref="P88">IF(AND(K88="", L88=""), "", IF(K88, INDEX(十五音韻母資料表, K88, 8), INDEX(十五音韻母資料表, L88, 9)))</f>
        <v>ui</v>
      </c>
      <c r="Q88" s="99" t="str">
        <f t="array" ref="Q88">IF(AND(K88="", L88=""), "", IF(K88, INDEX(十五音韻母資料表, K88, 2), INDEX(十五音韻母資料表, L88, 2)))</f>
        <v>規</v>
      </c>
      <c r="R88" s="99" t="str">
        <f t="array" ref="R88">IF(AND(K88="", L88=""), "", IF(K88, INDEX(十五音韻母資料表, K88, 12), INDEX(十五音韻母資料表, L88, 13)))</f>
        <v>ui</v>
      </c>
      <c r="S88" s="99" t="str">
        <f t="array" ref="S88">IF(AND(K88="", L88=""), "", IF(K88, INDEX(十五音韻母資料表, K88, 14), INDEX(十五音韻母資料表, L88, 15)))</f>
        <v>ui</v>
      </c>
      <c r="T88" s="99" t="str">
        <f t="array" ref="T88">IF(AND(K88="", L88=""), "", IF(K88, INDEX(十五音韻母資料表, K88, 16), INDEX(十五音韻母資料表, L88, 17)))</f>
        <v>ui</v>
      </c>
      <c r="U88" s="99" t="str">
        <f t="array" ref="U88">IF(AND(K88="", L88=""), "", IF(K88, INDEX(十五音韻母資料表, K88, 18), INDEX(十五音韻母資料表, L88, 19)))</f>
        <v>ㄨㄧ</v>
      </c>
    </row>
    <row r="89" spans="2:21" ht="23">
      <c r="B89" s="98"/>
      <c r="C89" s="1"/>
      <c r="D89" s="1"/>
      <c r="E89" s="98">
        <v>85</v>
      </c>
      <c r="F89" s="1"/>
      <c r="G89" s="1"/>
      <c r="H89" s="98">
        <v>85</v>
      </c>
      <c r="I89" s="1"/>
      <c r="J89" s="98">
        <v>85</v>
      </c>
      <c r="K89" s="1" t="str">
        <f t="shared" si="7"/>
        <v/>
      </c>
      <c r="L89" s="1" t="str">
        <f t="shared" ref="L89:L104" si="8">IFERROR( MATCH($I89, 麥氏入聲韻母清單, 0), "")</f>
        <v/>
      </c>
      <c r="M89" s="1"/>
      <c r="N89" s="91"/>
      <c r="O89" s="91" t="str">
        <f t="array" ref="O89">IF(AND(K89="", L89=""), "", IF(K89, INDEX(十五音韻母資料表, K89, 6), INDEX(十五音韻母資料表, L89, 7)))</f>
        <v/>
      </c>
      <c r="P89" s="91" t="str">
        <f t="array" ref="P89">IF(AND(K89="", L89=""), "", IF(K89, INDEX(十五音韻母資料表, K89, 8), INDEX(十五音韻母資料表, L89, 9)))</f>
        <v/>
      </c>
      <c r="Q89" s="91" t="str">
        <f t="array" ref="Q89">IF(AND(K89="", L89=""), "", IF(K89, INDEX(十五音韻母資料表, K89, 2), INDEX(十五音韻母資料表, L89, 2)))</f>
        <v/>
      </c>
      <c r="R89" s="91" t="str">
        <f t="array" ref="R89">IF(AND(K89="", L89=""), "", IF(K89, INDEX(十五音韻母資料表, K89, 12), INDEX(十五音韻母資料表, L89, 13)))</f>
        <v/>
      </c>
      <c r="S89" s="91" t="str">
        <f t="array" ref="S89">IF(AND(K89="", L89=""), "", IF(K89, INDEX(十五音韻母資料表, K89, 14), INDEX(十五音韻母資料表, L89, 15)))</f>
        <v/>
      </c>
      <c r="T89" s="91" t="str">
        <f t="array" ref="T89">IF(AND(K89="", L89=""), "", IF(K89, INDEX(十五音韻母資料表, K89, 16), INDEX(十五音韻母資料表, L89, 17)))</f>
        <v/>
      </c>
      <c r="U89" s="91" t="str">
        <f t="array" ref="U89">IF(AND(K89="", L89=""), "", IF(K89, INDEX(十五音韻母資料表, K89, 18), INDEX(十五音韻母資料表, L89, 19)))</f>
        <v/>
      </c>
    </row>
    <row r="90" spans="2:21" ht="23">
      <c r="B90" s="98"/>
      <c r="C90" s="1"/>
      <c r="D90" s="1"/>
      <c r="E90" s="98">
        <v>86</v>
      </c>
      <c r="F90" s="1"/>
      <c r="G90" s="1"/>
      <c r="H90" s="98">
        <v>86</v>
      </c>
      <c r="I90" s="1"/>
      <c r="J90" s="98">
        <v>86</v>
      </c>
      <c r="K90" s="1" t="str">
        <f t="shared" si="7"/>
        <v/>
      </c>
      <c r="L90" s="1" t="str">
        <f t="shared" si="8"/>
        <v/>
      </c>
      <c r="M90" s="1"/>
      <c r="N90" s="91"/>
      <c r="O90" s="91" t="str">
        <f t="array" ref="O90">IF(AND(K90="", L90=""), "", IF(K90, INDEX(十五音韻母資料表, K90, 6), INDEX(十五音韻母資料表, L90, 7)))</f>
        <v/>
      </c>
      <c r="P90" s="91" t="str">
        <f t="array" ref="P90">IF(AND(K90="", L90=""), "", IF(K90, INDEX(十五音韻母資料表, K90, 8), INDEX(十五音韻母資料表, L90, 9)))</f>
        <v/>
      </c>
      <c r="Q90" s="91" t="str">
        <f t="array" ref="Q90">IF(AND(K90="", L90=""), "", IF(K90, INDEX(十五音韻母資料表, K90, 2), INDEX(十五音韻母資料表, L90, 2)))</f>
        <v/>
      </c>
      <c r="R90" s="91" t="str">
        <f t="array" ref="R90">IF(AND(K90="", L90=""), "", IF(K90, INDEX(十五音韻母資料表, K90, 12), INDEX(十五音韻母資料表, L90, 13)))</f>
        <v/>
      </c>
      <c r="S90" s="91" t="str">
        <f t="array" ref="S90">IF(AND(K90="", L90=""), "", IF(K90, INDEX(十五音韻母資料表, K90, 14), INDEX(十五音韻母資料表, L90, 15)))</f>
        <v/>
      </c>
      <c r="T90" s="91" t="str">
        <f t="array" ref="T90">IF(AND(K90="", L90=""), "", IF(K90, INDEX(十五音韻母資料表, K90, 16), INDEX(十五音韻母資料表, L90, 17)))</f>
        <v/>
      </c>
      <c r="U90" s="91" t="str">
        <f t="array" ref="U90">IF(AND(K90="", L90=""), "", IF(K90, INDEX(十五音韻母資料表, K90, 18), INDEX(十五音韻母資料表, L90, 19)))</f>
        <v/>
      </c>
    </row>
    <row r="91" spans="2:21" ht="23">
      <c r="B91" s="98"/>
      <c r="C91" s="1"/>
      <c r="D91" s="1"/>
      <c r="E91" s="98">
        <v>87</v>
      </c>
      <c r="F91" s="1"/>
      <c r="G91" s="1"/>
      <c r="H91" s="98">
        <v>87</v>
      </c>
      <c r="I91" s="1"/>
      <c r="J91" s="98">
        <v>87</v>
      </c>
      <c r="K91" s="1" t="str">
        <f t="shared" si="7"/>
        <v/>
      </c>
      <c r="L91" s="1" t="str">
        <f t="shared" si="8"/>
        <v/>
      </c>
      <c r="M91" s="1"/>
      <c r="N91" s="91"/>
      <c r="O91" s="91" t="str">
        <f t="array" ref="O91">IF(AND(K91="", L91=""), "", IF(K91, INDEX(十五音韻母資料表, K91, 6), INDEX(十五音韻母資料表, L91, 7)))</f>
        <v/>
      </c>
      <c r="P91" s="91" t="str">
        <f t="array" ref="P91">IF(AND(K91="", L91=""), "", IF(K91, INDEX(十五音韻母資料表, K91, 8), INDEX(十五音韻母資料表, L91, 9)))</f>
        <v/>
      </c>
      <c r="Q91" s="91" t="str">
        <f t="array" ref="Q91">IF(AND(K91="", L91=""), "", IF(K91, INDEX(十五音韻母資料表, K91, 2), INDEX(十五音韻母資料表, L91, 2)))</f>
        <v/>
      </c>
      <c r="R91" s="91" t="str">
        <f t="array" ref="R91">IF(AND(K91="", L91=""), "", IF(K91, INDEX(十五音韻母資料表, K91, 12), INDEX(十五音韻母資料表, L91, 13)))</f>
        <v/>
      </c>
      <c r="S91" s="91" t="str">
        <f t="array" ref="S91">IF(AND(K91="", L91=""), "", IF(K91, INDEX(十五音韻母資料表, K91, 14), INDEX(十五音韻母資料表, L91, 15)))</f>
        <v/>
      </c>
      <c r="T91" s="91" t="str">
        <f t="array" ref="T91">IF(AND(K91="", L91=""), "", IF(K91, INDEX(十五音韻母資料表, K91, 16), INDEX(十五音韻母資料表, L91, 17)))</f>
        <v/>
      </c>
      <c r="U91" s="91" t="str">
        <f t="array" ref="U91">IF(AND(K91="", L91=""), "", IF(K91, INDEX(十五音韻母資料表, K91, 18), INDEX(十五音韻母資料表, L91, 19)))</f>
        <v/>
      </c>
    </row>
    <row r="92" spans="2:21" ht="23">
      <c r="B92" s="98"/>
      <c r="C92" s="1"/>
      <c r="D92" s="1"/>
      <c r="E92" s="98">
        <v>88</v>
      </c>
      <c r="F92" s="1"/>
      <c r="G92" s="1"/>
      <c r="H92" s="98">
        <v>88</v>
      </c>
      <c r="I92" s="1"/>
      <c r="J92" s="98">
        <v>88</v>
      </c>
      <c r="K92" s="1" t="str">
        <f t="shared" si="7"/>
        <v/>
      </c>
      <c r="L92" s="1" t="str">
        <f t="shared" si="8"/>
        <v/>
      </c>
      <c r="M92" s="1"/>
      <c r="N92" s="91"/>
      <c r="O92" s="91" t="str">
        <f t="array" ref="O92">IF(AND(K92="", L92=""), "", IF(K92, INDEX(十五音韻母資料表, K92, 6), INDEX(十五音韻母資料表, L92, 7)))</f>
        <v/>
      </c>
      <c r="P92" s="91" t="str">
        <f t="array" ref="P92">IF(AND(K92="", L92=""), "", IF(K92, INDEX(十五音韻母資料表, K92, 8), INDEX(十五音韻母資料表, L92, 9)))</f>
        <v/>
      </c>
      <c r="Q92" s="91" t="str">
        <f t="array" ref="Q92">IF(AND(K92="", L92=""), "", IF(K92, INDEX(十五音韻母資料表, K92, 2), INDEX(十五音韻母資料表, L92, 2)))</f>
        <v/>
      </c>
      <c r="R92" s="91" t="str">
        <f t="array" ref="R92">IF(AND(K92="", L92=""), "", IF(K92, INDEX(十五音韻母資料表, K92, 12), INDEX(十五音韻母資料表, L92, 13)))</f>
        <v/>
      </c>
      <c r="S92" s="91" t="str">
        <f t="array" ref="S92">IF(AND(K92="", L92=""), "", IF(K92, INDEX(十五音韻母資料表, K92, 14), INDEX(十五音韻母資料表, L92, 15)))</f>
        <v/>
      </c>
      <c r="T92" s="91" t="str">
        <f t="array" ref="T92">IF(AND(K92="", L92=""), "", IF(K92, INDEX(十五音韻母資料表, K92, 16), INDEX(十五音韻母資料表, L92, 17)))</f>
        <v/>
      </c>
      <c r="U92" s="91" t="str">
        <f t="array" ref="U92">IF(AND(K92="", L92=""), "", IF(K92, INDEX(十五音韻母資料表, K92, 18), INDEX(十五音韻母資料表, L92, 19)))</f>
        <v/>
      </c>
    </row>
    <row r="93" spans="2:21" ht="23">
      <c r="B93" s="98"/>
      <c r="C93" s="1"/>
      <c r="D93" s="1"/>
      <c r="E93" s="98">
        <v>89</v>
      </c>
      <c r="F93" s="1" t="s">
        <v>1571</v>
      </c>
      <c r="G93" s="1"/>
      <c r="H93" s="98">
        <v>89</v>
      </c>
      <c r="I93" s="1"/>
      <c r="J93" s="98">
        <v>89</v>
      </c>
      <c r="K93" s="1" t="str">
        <f t="shared" si="7"/>
        <v/>
      </c>
      <c r="L93" s="1" t="str">
        <f t="shared" si="8"/>
        <v/>
      </c>
      <c r="M93" s="1"/>
      <c r="N93" s="91"/>
      <c r="O93" s="91" t="str">
        <f t="array" ref="O93">IF(AND(K93="", L93=""), "", IF(K93, INDEX(十五音韻母資料表, K93, 6), INDEX(十五音韻母資料表, L93, 7)))</f>
        <v/>
      </c>
      <c r="P93" s="91" t="str">
        <f t="array" ref="P93">IF(AND(K93="", L93=""), "", IF(K93, INDEX(十五音韻母資料表, K93, 8), INDEX(十五音韻母資料表, L93, 9)))</f>
        <v/>
      </c>
      <c r="Q93" s="91" t="str">
        <f t="array" ref="Q93">IF(AND(K93="", L93=""), "", IF(K93, INDEX(十五音韻母資料表, K93, 2), INDEX(十五音韻母資料表, L93, 2)))</f>
        <v/>
      </c>
      <c r="R93" s="91" t="str">
        <f t="array" ref="R93">IF(AND(K93="", L93=""), "", IF(K93, INDEX(十五音韻母資料表, K93, 12), INDEX(十五音韻母資料表, L93, 13)))</f>
        <v/>
      </c>
      <c r="S93" s="91" t="str">
        <f t="array" ref="S93">IF(AND(K93="", L93=""), "", IF(K93, INDEX(十五音韻母資料表, K93, 14), INDEX(十五音韻母資料表, L93, 15)))</f>
        <v/>
      </c>
      <c r="T93" s="91" t="str">
        <f t="array" ref="T93">IF(AND(K93="", L93=""), "", IF(K93, INDEX(十五音韻母資料表, K93, 16), INDEX(十五音韻母資料表, L93, 17)))</f>
        <v/>
      </c>
      <c r="U93" s="91" t="str">
        <f t="array" ref="U93">IF(AND(K93="", L93=""), "", IF(K93, INDEX(十五音韻母資料表, K93, 18), INDEX(十五音韻母資料表, L93, 19)))</f>
        <v/>
      </c>
    </row>
    <row r="94" spans="2:21" ht="23">
      <c r="B94" s="98"/>
      <c r="C94" s="1"/>
      <c r="D94" s="1"/>
      <c r="E94" s="98">
        <v>90</v>
      </c>
      <c r="F94" s="1"/>
      <c r="G94" s="1"/>
      <c r="H94" s="98">
        <v>90</v>
      </c>
      <c r="I94" s="1"/>
      <c r="J94" s="98">
        <v>90</v>
      </c>
      <c r="K94" s="1" t="str">
        <f t="shared" si="7"/>
        <v/>
      </c>
      <c r="L94" s="1" t="str">
        <f t="shared" si="8"/>
        <v/>
      </c>
      <c r="M94" s="1"/>
      <c r="N94" s="91"/>
      <c r="O94" s="91" t="str">
        <f t="array" ref="O94">IF(AND(K94="", L94=""), "", IF(K94, INDEX(十五音韻母資料表, K94, 6), INDEX(十五音韻母資料表, L94, 7)))</f>
        <v/>
      </c>
      <c r="P94" s="91" t="str">
        <f t="array" ref="P94">IF(AND(K94="", L94=""), "", IF(K94, INDEX(十五音韻母資料表, K94, 8), INDEX(十五音韻母資料表, L94, 9)))</f>
        <v/>
      </c>
      <c r="Q94" s="91" t="str">
        <f t="array" ref="Q94">IF(AND(K94="", L94=""), "", IF(K94, INDEX(十五音韻母資料表, K94, 2), INDEX(十五音韻母資料表, L94, 2)))</f>
        <v/>
      </c>
      <c r="R94" s="91" t="str">
        <f t="array" ref="R94">IF(AND(K94="", L94=""), "", IF(K94, INDEX(十五音韻母資料表, K94, 12), INDEX(十五音韻母資料表, L94, 13)))</f>
        <v/>
      </c>
      <c r="S94" s="91" t="str">
        <f t="array" ref="S94">IF(AND(K94="", L94=""), "", IF(K94, INDEX(十五音韻母資料表, K94, 14), INDEX(十五音韻母資料表, L94, 15)))</f>
        <v/>
      </c>
      <c r="T94" s="91" t="str">
        <f t="array" ref="T94">IF(AND(K94="", L94=""), "", IF(K94, INDEX(十五音韻母資料表, K94, 16), INDEX(十五音韻母資料表, L94, 17)))</f>
        <v/>
      </c>
      <c r="U94" s="91" t="str">
        <f t="array" ref="U94">IF(AND(K94="", L94=""), "", IF(K94, INDEX(十五音韻母資料表, K94, 18), INDEX(十五音韻母資料表, L94, 19)))</f>
        <v/>
      </c>
    </row>
    <row r="95" spans="2:21" ht="23">
      <c r="B95" s="98"/>
      <c r="C95" s="1"/>
      <c r="D95" s="1"/>
      <c r="E95" s="98">
        <v>91</v>
      </c>
      <c r="F95" s="1"/>
      <c r="G95" s="1"/>
      <c r="H95" s="98">
        <v>91</v>
      </c>
      <c r="I95" s="1"/>
      <c r="J95" s="98">
        <v>91</v>
      </c>
      <c r="K95" s="1" t="str">
        <f t="shared" si="7"/>
        <v/>
      </c>
      <c r="L95" s="1" t="str">
        <f t="shared" si="8"/>
        <v/>
      </c>
      <c r="M95" s="1"/>
      <c r="N95" s="91"/>
      <c r="O95" s="91" t="str">
        <f t="array" ref="O95">IF(AND(K95="", L95=""), "", IF(K95, INDEX(十五音韻母資料表, K95, 6), INDEX(十五音韻母資料表, L95, 7)))</f>
        <v/>
      </c>
      <c r="P95" s="91" t="str">
        <f t="array" ref="P95">IF(AND(K95="", L95=""), "", IF(K95, INDEX(十五音韻母資料表, K95, 8), INDEX(十五音韻母資料表, L95, 9)))</f>
        <v/>
      </c>
      <c r="Q95" s="91" t="str">
        <f t="array" ref="Q95">IF(AND(K95="", L95=""), "", IF(K95, INDEX(十五音韻母資料表, K95, 2), INDEX(十五音韻母資料表, L95, 2)))</f>
        <v/>
      </c>
      <c r="R95" s="91" t="str">
        <f t="array" ref="R95">IF(AND(K95="", L95=""), "", IF(K95, INDEX(十五音韻母資料表, K95, 12), INDEX(十五音韻母資料表, L95, 13)))</f>
        <v/>
      </c>
      <c r="S95" s="91" t="str">
        <f t="array" ref="S95">IF(AND(K95="", L95=""), "", IF(K95, INDEX(十五音韻母資料表, K95, 14), INDEX(十五音韻母資料表, L95, 15)))</f>
        <v/>
      </c>
      <c r="T95" s="91" t="str">
        <f t="array" ref="T95">IF(AND(K95="", L95=""), "", IF(K95, INDEX(十五音韻母資料表, K95, 16), INDEX(十五音韻母資料表, L95, 17)))</f>
        <v/>
      </c>
      <c r="U95" s="91" t="str">
        <f t="array" ref="U95">IF(AND(K95="", L95=""), "", IF(K95, INDEX(十五音韻母資料表, K95, 18), INDEX(十五音韻母資料表, L95, 19)))</f>
        <v/>
      </c>
    </row>
    <row r="96" spans="2:21" ht="23">
      <c r="B96" s="98"/>
      <c r="C96" s="1"/>
      <c r="D96" s="1"/>
      <c r="E96" s="98">
        <v>92</v>
      </c>
      <c r="F96" s="1"/>
      <c r="G96" s="1"/>
      <c r="H96" s="98">
        <v>92</v>
      </c>
      <c r="I96" s="1"/>
      <c r="J96" s="98">
        <v>92</v>
      </c>
      <c r="K96" s="1" t="str">
        <f t="shared" si="7"/>
        <v/>
      </c>
      <c r="L96" s="1" t="str">
        <f t="shared" si="8"/>
        <v/>
      </c>
      <c r="M96" s="1"/>
      <c r="N96" s="91"/>
      <c r="O96" s="91" t="str">
        <f t="array" ref="O96">IF(AND(K96="", L96=""), "", IF(K96, INDEX(十五音韻母資料表, K96, 6), INDEX(十五音韻母資料表, L96, 7)))</f>
        <v/>
      </c>
      <c r="P96" s="91" t="str">
        <f t="array" ref="P96">IF(AND(K96="", L96=""), "", IF(K96, INDEX(十五音韻母資料表, K96, 8), INDEX(十五音韻母資料表, L96, 9)))</f>
        <v/>
      </c>
      <c r="Q96" s="91" t="str">
        <f t="array" ref="Q96">IF(AND(K96="", L96=""), "", IF(K96, INDEX(十五音韻母資料表, K96, 2), INDEX(十五音韻母資料表, L96, 2)))</f>
        <v/>
      </c>
      <c r="R96" s="91" t="str">
        <f t="array" ref="R96">IF(AND(K96="", L96=""), "", IF(K96, INDEX(十五音韻母資料表, K96, 12), INDEX(十五音韻母資料表, L96, 13)))</f>
        <v/>
      </c>
      <c r="S96" s="91" t="str">
        <f t="array" ref="S96">IF(AND(K96="", L96=""), "", IF(K96, INDEX(十五音韻母資料表, K96, 14), INDEX(十五音韻母資料表, L96, 15)))</f>
        <v/>
      </c>
      <c r="T96" s="91" t="str">
        <f t="array" ref="T96">IF(AND(K96="", L96=""), "", IF(K96, INDEX(十五音韻母資料表, K96, 16), INDEX(十五音韻母資料表, L96, 17)))</f>
        <v/>
      </c>
      <c r="U96" s="91" t="str">
        <f t="array" ref="U96">IF(AND(K96="", L96=""), "", IF(K96, INDEX(十五音韻母資料表, K96, 18), INDEX(十五音韻母資料表, L96, 19)))</f>
        <v/>
      </c>
    </row>
    <row r="97" spans="2:21" ht="23">
      <c r="B97" s="98"/>
      <c r="C97" s="1"/>
      <c r="D97" s="1"/>
      <c r="E97" s="98">
        <v>93</v>
      </c>
      <c r="F97" s="1" t="s">
        <v>1613</v>
      </c>
      <c r="G97" s="1"/>
      <c r="H97" s="98">
        <v>93</v>
      </c>
      <c r="I97" s="1"/>
      <c r="J97" s="98">
        <v>93</v>
      </c>
      <c r="K97" s="1" t="str">
        <f t="shared" si="7"/>
        <v/>
      </c>
      <c r="L97" s="1" t="str">
        <f t="shared" si="8"/>
        <v/>
      </c>
      <c r="M97" s="1"/>
      <c r="N97" s="91"/>
      <c r="O97" s="91" t="str">
        <f t="array" ref="O97">IF(AND(K97="", L97=""), "", IF(K97, INDEX(十五音韻母資料表, K97, 6), INDEX(十五音韻母資料表, L97, 7)))</f>
        <v/>
      </c>
      <c r="P97" s="91" t="str">
        <f t="array" ref="P97">IF(AND(K97="", L97=""), "", IF(K97, INDEX(十五音韻母資料表, K97, 8), INDEX(十五音韻母資料表, L97, 9)))</f>
        <v/>
      </c>
      <c r="Q97" s="91" t="str">
        <f t="array" ref="Q97">IF(AND(K97="", L97=""), "", IF(K97, INDEX(十五音韻母資料表, K97, 2), INDEX(十五音韻母資料表, L97, 2)))</f>
        <v/>
      </c>
      <c r="R97" s="91" t="str">
        <f t="array" ref="R97">IF(AND(K97="", L97=""), "", IF(K97, INDEX(十五音韻母資料表, K97, 12), INDEX(十五音韻母資料表, L97, 13)))</f>
        <v/>
      </c>
      <c r="S97" s="91" t="str">
        <f t="array" ref="S97">IF(AND(K97="", L97=""), "", IF(K97, INDEX(十五音韻母資料表, K97, 14), INDEX(十五音韻母資料表, L97, 15)))</f>
        <v/>
      </c>
      <c r="T97" s="91" t="str">
        <f t="array" ref="T97">IF(AND(K97="", L97=""), "", IF(K97, INDEX(十五音韻母資料表, K97, 16), INDEX(十五音韻母資料表, L97, 17)))</f>
        <v/>
      </c>
      <c r="U97" s="91" t="str">
        <f t="array" ref="U97">IF(AND(K97="", L97=""), "", IF(K97, INDEX(十五音韻母資料表, K97, 18), INDEX(十五音韻母資料表, L97, 19)))</f>
        <v/>
      </c>
    </row>
    <row r="98" spans="2:21" ht="23">
      <c r="B98" s="98"/>
      <c r="C98" s="1"/>
      <c r="D98" s="1"/>
      <c r="E98" s="98">
        <v>94</v>
      </c>
      <c r="F98" s="1" t="s">
        <v>1612</v>
      </c>
      <c r="G98" s="1"/>
      <c r="H98" s="98">
        <v>94</v>
      </c>
      <c r="I98" s="1"/>
      <c r="J98" s="98">
        <v>94</v>
      </c>
      <c r="K98" s="1" t="str">
        <f t="shared" si="7"/>
        <v/>
      </c>
      <c r="L98" s="1" t="str">
        <f t="shared" si="8"/>
        <v/>
      </c>
      <c r="M98" s="1"/>
      <c r="N98" s="91"/>
      <c r="O98" s="91" t="str">
        <f t="array" ref="O98">IF(AND(K98="", L98=""), "", IF(K98, INDEX(十五音韻母資料表, K98, 6), INDEX(十五音韻母資料表, L98, 7)))</f>
        <v/>
      </c>
      <c r="P98" s="91" t="str">
        <f t="array" ref="P98">IF(AND(K98="", L98=""), "", IF(K98, INDEX(十五音韻母資料表, K98, 8), INDEX(十五音韻母資料表, L98, 9)))</f>
        <v/>
      </c>
      <c r="Q98" s="91" t="str">
        <f t="array" ref="Q98">IF(AND(K98="", L98=""), "", IF(K98, INDEX(十五音韻母資料表, K98, 2), INDEX(十五音韻母資料表, L98, 2)))</f>
        <v/>
      </c>
      <c r="R98" s="91" t="str">
        <f t="array" ref="R98">IF(AND(K98="", L98=""), "", IF(K98, INDEX(十五音韻母資料表, K98, 12), INDEX(十五音韻母資料表, L98, 13)))</f>
        <v/>
      </c>
      <c r="S98" s="91" t="str">
        <f t="array" ref="S98">IF(AND(K98="", L98=""), "", IF(K98, INDEX(十五音韻母資料表, K98, 14), INDEX(十五音韻母資料表, L98, 15)))</f>
        <v/>
      </c>
      <c r="T98" s="91" t="str">
        <f t="array" ref="T98">IF(AND(K98="", L98=""), "", IF(K98, INDEX(十五音韻母資料表, K98, 16), INDEX(十五音韻母資料表, L98, 17)))</f>
        <v/>
      </c>
      <c r="U98" s="91" t="str">
        <f t="array" ref="U98">IF(AND(K98="", L98=""), "", IF(K98, INDEX(十五音韻母資料表, K98, 18), INDEX(十五音韻母資料表, L98, 19)))</f>
        <v/>
      </c>
    </row>
    <row r="99" spans="2:21" ht="23">
      <c r="B99" s="98"/>
      <c r="C99" s="1"/>
      <c r="D99" s="1"/>
      <c r="E99" s="98">
        <v>95</v>
      </c>
      <c r="F99" s="1"/>
      <c r="G99" s="1"/>
      <c r="H99" s="98">
        <v>95</v>
      </c>
      <c r="I99" s="1"/>
      <c r="J99" s="98">
        <v>95</v>
      </c>
      <c r="K99" s="1" t="str">
        <f t="shared" si="7"/>
        <v/>
      </c>
      <c r="L99" s="1" t="str">
        <f t="shared" si="8"/>
        <v/>
      </c>
      <c r="M99" s="1"/>
      <c r="N99" s="91"/>
      <c r="O99" s="91" t="str">
        <f t="array" ref="O99">IF(AND(K99="", L99=""), "", IF(K99, INDEX(十五音韻母資料表, K99, 6), INDEX(十五音韻母資料表, L99, 7)))</f>
        <v/>
      </c>
      <c r="P99" s="91" t="str">
        <f t="array" ref="P99">IF(AND(K99="", L99=""), "", IF(K99, INDEX(十五音韻母資料表, K99, 8), INDEX(十五音韻母資料表, L99, 9)))</f>
        <v/>
      </c>
      <c r="Q99" s="91" t="str">
        <f t="array" ref="Q99">IF(AND(K99="", L99=""), "", IF(K99, INDEX(十五音韻母資料表, K99, 2), INDEX(十五音韻母資料表, L99, 2)))</f>
        <v/>
      </c>
      <c r="R99" s="91" t="str">
        <f t="array" ref="R99">IF(AND(K99="", L99=""), "", IF(K99, INDEX(十五音韻母資料表, K99, 12), INDEX(十五音韻母資料表, L99, 13)))</f>
        <v/>
      </c>
      <c r="S99" s="91" t="str">
        <f t="array" ref="S99">IF(AND(K99="", L99=""), "", IF(K99, INDEX(十五音韻母資料表, K99, 14), INDEX(十五音韻母資料表, L99, 15)))</f>
        <v/>
      </c>
      <c r="T99" s="91" t="str">
        <f t="array" ref="T99">IF(AND(K99="", L99=""), "", IF(K99, INDEX(十五音韻母資料表, K99, 16), INDEX(十五音韻母資料表, L99, 17)))</f>
        <v/>
      </c>
      <c r="U99" s="91" t="str">
        <f t="array" ref="U99">IF(AND(K99="", L99=""), "", IF(K99, INDEX(十五音韻母資料表, K99, 18), INDEX(十五音韻母資料表, L99, 19)))</f>
        <v/>
      </c>
    </row>
    <row r="100" spans="2:21" ht="23">
      <c r="B100" s="98"/>
      <c r="C100" s="1"/>
      <c r="D100" s="1"/>
      <c r="E100" s="98">
        <v>96</v>
      </c>
      <c r="F100" s="1" t="s">
        <v>1587</v>
      </c>
      <c r="G100" s="1"/>
      <c r="H100" s="98">
        <v>96</v>
      </c>
      <c r="I100" s="1"/>
      <c r="J100" s="98">
        <v>96</v>
      </c>
      <c r="K100" s="1" t="str">
        <f t="shared" si="7"/>
        <v/>
      </c>
      <c r="L100" s="1" t="str">
        <f t="shared" si="8"/>
        <v/>
      </c>
      <c r="M100" s="1"/>
      <c r="N100" s="91"/>
      <c r="O100" s="91" t="str">
        <f t="array" ref="O100">IF(AND(K100="", L100=""), "", IF(K100, INDEX(十五音韻母資料表, K100, 6), INDEX(十五音韻母資料表, L100, 7)))</f>
        <v/>
      </c>
      <c r="P100" s="91" t="str">
        <f t="array" ref="P100">IF(AND(K100="", L100=""), "", IF(K100, INDEX(十五音韻母資料表, K100, 8), INDEX(十五音韻母資料表, L100, 9)))</f>
        <v/>
      </c>
      <c r="Q100" s="91" t="str">
        <f t="array" ref="Q100">IF(AND(K100="", L100=""), "", IF(K100, INDEX(十五音韻母資料表, K100, 2), INDEX(十五音韻母資料表, L100, 2)))</f>
        <v/>
      </c>
      <c r="R100" s="91" t="str">
        <f t="array" ref="R100">IF(AND(K100="", L100=""), "", IF(K100, INDEX(十五音韻母資料表, K100, 12), INDEX(十五音韻母資料表, L100, 13)))</f>
        <v/>
      </c>
      <c r="S100" s="91" t="str">
        <f t="array" ref="S100">IF(AND(K100="", L100=""), "", IF(K100, INDEX(十五音韻母資料表, K100, 14), INDEX(十五音韻母資料表, L100, 15)))</f>
        <v/>
      </c>
      <c r="T100" s="91" t="str">
        <f t="array" ref="T100">IF(AND(K100="", L100=""), "", IF(K100, INDEX(十五音韻母資料表, K100, 16), INDEX(十五音韻母資料表, L100, 17)))</f>
        <v/>
      </c>
      <c r="U100" s="91" t="str">
        <f t="array" ref="U100">IF(AND(K100="", L100=""), "", IF(K100, INDEX(十五音韻母資料表, K100, 18), INDEX(十五音韻母資料表, L100, 19)))</f>
        <v/>
      </c>
    </row>
    <row r="101" spans="2:21" ht="23">
      <c r="B101" s="98"/>
      <c r="C101" s="1"/>
      <c r="D101" s="1"/>
      <c r="E101" s="98">
        <v>97</v>
      </c>
      <c r="F101" s="1" t="s">
        <v>1609</v>
      </c>
      <c r="G101" s="1"/>
      <c r="H101" s="98">
        <v>97</v>
      </c>
      <c r="I101" s="1"/>
      <c r="J101" s="98">
        <v>97</v>
      </c>
      <c r="K101" s="1" t="str">
        <f t="shared" si="7"/>
        <v/>
      </c>
      <c r="L101" s="1" t="str">
        <f t="shared" si="8"/>
        <v/>
      </c>
      <c r="M101" s="1"/>
      <c r="N101" s="91"/>
      <c r="O101" s="91" t="str">
        <f t="array" ref="O101">IF(AND(K101="", L101=""), "", IF(K101, INDEX(十五音韻母資料表, K101, 6), INDEX(十五音韻母資料表, L101, 7)))</f>
        <v/>
      </c>
      <c r="P101" s="91" t="str">
        <f t="array" ref="P101">IF(AND(K101="", L101=""), "", IF(K101, INDEX(十五音韻母資料表, K101, 8), INDEX(十五音韻母資料表, L101, 9)))</f>
        <v/>
      </c>
      <c r="Q101" s="91" t="str">
        <f t="array" ref="Q101">IF(AND(K101="", L101=""), "", IF(K101, INDEX(十五音韻母資料表, K101, 2), INDEX(十五音韻母資料表, L101, 2)))</f>
        <v/>
      </c>
      <c r="R101" s="91" t="str">
        <f t="array" ref="R101">IF(AND(K101="", L101=""), "", IF(K101, INDEX(十五音韻母資料表, K101, 12), INDEX(十五音韻母資料表, L101, 13)))</f>
        <v/>
      </c>
      <c r="S101" s="91" t="str">
        <f t="array" ref="S101">IF(AND(K101="", L101=""), "", IF(K101, INDEX(十五音韻母資料表, K101, 14), INDEX(十五音韻母資料表, L101, 15)))</f>
        <v/>
      </c>
      <c r="T101" s="91" t="str">
        <f t="array" ref="T101">IF(AND(K101="", L101=""), "", IF(K101, INDEX(十五音韻母資料表, K101, 16), INDEX(十五音韻母資料表, L101, 17)))</f>
        <v/>
      </c>
      <c r="U101" s="91" t="str">
        <f t="array" ref="U101">IF(AND(K101="", L101=""), "", IF(K101, INDEX(十五音韻母資料表, K101, 18), INDEX(十五音韻母資料表, L101, 19)))</f>
        <v/>
      </c>
    </row>
    <row r="102" spans="2:21" ht="23">
      <c r="B102" s="98"/>
      <c r="C102" s="1"/>
      <c r="D102" s="1"/>
      <c r="E102" s="98">
        <v>98</v>
      </c>
      <c r="F102" s="1"/>
      <c r="G102" s="1"/>
      <c r="H102" s="98">
        <v>98</v>
      </c>
      <c r="I102" s="1"/>
      <c r="J102" s="98">
        <v>98</v>
      </c>
      <c r="K102" s="1" t="str">
        <f t="shared" si="7"/>
        <v/>
      </c>
      <c r="L102" s="1" t="str">
        <f t="shared" si="8"/>
        <v/>
      </c>
      <c r="M102" s="1"/>
      <c r="N102" s="91"/>
      <c r="O102" s="91" t="str">
        <f t="array" ref="O102">IF(AND(K102="", L102=""), "", IF(K102, INDEX(十五音韻母資料表, K102, 6), INDEX(十五音韻母資料表, L102, 7)))</f>
        <v/>
      </c>
      <c r="P102" s="91" t="str">
        <f t="array" ref="P102">IF(AND(K102="", L102=""), "", IF(K102, INDEX(十五音韻母資料表, K102, 8), INDEX(十五音韻母資料表, L102, 9)))</f>
        <v/>
      </c>
      <c r="Q102" s="91" t="str">
        <f t="array" ref="Q102">IF(AND(K102="", L102=""), "", IF(K102, INDEX(十五音韻母資料表, K102, 2), INDEX(十五音韻母資料表, L102, 2)))</f>
        <v/>
      </c>
      <c r="R102" s="91" t="str">
        <f t="array" ref="R102">IF(AND(K102="", L102=""), "", IF(K102, INDEX(十五音韻母資料表, K102, 12), INDEX(十五音韻母資料表, L102, 13)))</f>
        <v/>
      </c>
      <c r="S102" s="91" t="str">
        <f t="array" ref="S102">IF(AND(K102="", L102=""), "", IF(K102, INDEX(十五音韻母資料表, K102, 14), INDEX(十五音韻母資料表, L102, 15)))</f>
        <v/>
      </c>
      <c r="T102" s="91" t="str">
        <f t="array" ref="T102">IF(AND(K102="", L102=""), "", IF(K102, INDEX(十五音韻母資料表, K102, 16), INDEX(十五音韻母資料表, L102, 17)))</f>
        <v/>
      </c>
      <c r="U102" s="91" t="str">
        <f t="array" ref="U102">IF(AND(K102="", L102=""), "", IF(K102, INDEX(十五音韻母資料表, K102, 18), INDEX(十五音韻母資料表, L102, 19)))</f>
        <v/>
      </c>
    </row>
    <row r="103" spans="2:21" ht="23">
      <c r="B103" s="98"/>
      <c r="C103" s="1"/>
      <c r="D103" s="1"/>
      <c r="E103" s="98">
        <v>99</v>
      </c>
      <c r="F103" s="1" t="s">
        <v>1604</v>
      </c>
      <c r="G103" s="1"/>
      <c r="H103" s="98">
        <v>99</v>
      </c>
      <c r="I103" s="1"/>
      <c r="J103" s="98">
        <v>99</v>
      </c>
      <c r="K103" s="1" t="str">
        <f t="shared" si="7"/>
        <v/>
      </c>
      <c r="L103" s="1" t="str">
        <f t="shared" si="8"/>
        <v/>
      </c>
      <c r="M103" s="1"/>
      <c r="N103" s="91"/>
      <c r="O103" s="91" t="str">
        <f t="array" ref="O103">IF(AND(K103="", L103=""), "", IF(K103, INDEX(十五音韻母資料表, K103, 6), INDEX(十五音韻母資料表, L103, 7)))</f>
        <v/>
      </c>
      <c r="P103" s="91" t="str">
        <f t="array" ref="P103">IF(AND(K103="", L103=""), "", IF(K103, INDEX(十五音韻母資料表, K103, 8), INDEX(十五音韻母資料表, L103, 9)))</f>
        <v/>
      </c>
      <c r="Q103" s="91" t="str">
        <f t="array" ref="Q103">IF(AND(K103="", L103=""), "", IF(K103, INDEX(十五音韻母資料表, K103, 2), INDEX(十五音韻母資料表, L103, 2)))</f>
        <v/>
      </c>
      <c r="R103" s="91" t="str">
        <f t="array" ref="R103">IF(AND(K103="", L103=""), "", IF(K103, INDEX(十五音韻母資料表, K103, 12), INDEX(十五音韻母資料表, L103, 13)))</f>
        <v/>
      </c>
      <c r="S103" s="91" t="str">
        <f t="array" ref="S103">IF(AND(K103="", L103=""), "", IF(K103, INDEX(十五音韻母資料表, K103, 14), INDEX(十五音韻母資料表, L103, 15)))</f>
        <v/>
      </c>
      <c r="T103" s="91" t="str">
        <f t="array" ref="T103">IF(AND(K103="", L103=""), "", IF(K103, INDEX(十五音韻母資料表, K103, 16), INDEX(十五音韻母資料表, L103, 17)))</f>
        <v/>
      </c>
      <c r="U103" s="91" t="str">
        <f t="array" ref="U103">IF(AND(K103="", L103=""), "", IF(K103, INDEX(十五音韻母資料表, K103, 18), INDEX(十五音韻母資料表, L103, 19)))</f>
        <v/>
      </c>
    </row>
    <row r="104" spans="2:21" ht="23">
      <c r="B104" s="98"/>
      <c r="C104" s="1"/>
      <c r="D104" s="1"/>
      <c r="E104" s="98">
        <v>100</v>
      </c>
      <c r="F104" s="1"/>
      <c r="G104" s="1"/>
      <c r="H104" s="98">
        <v>100</v>
      </c>
      <c r="I104" s="1"/>
      <c r="J104" s="98">
        <v>100</v>
      </c>
      <c r="K104" s="1" t="str">
        <f t="shared" si="7"/>
        <v/>
      </c>
      <c r="L104" s="1" t="str">
        <f t="shared" si="8"/>
        <v/>
      </c>
      <c r="M104" s="1"/>
      <c r="N104" s="91"/>
      <c r="O104" s="91" t="str">
        <f t="array" ref="O104">IF(AND(K104="", L104=""), "", IF(K104, INDEX(十五音韻母資料表, K104, 6), INDEX(十五音韻母資料表, L104, 7)))</f>
        <v/>
      </c>
      <c r="P104" s="91" t="str">
        <f t="array" ref="P104">IF(AND(K104="", L104=""), "", IF(K104, INDEX(十五音韻母資料表, K104, 8), INDEX(十五音韻母資料表, L104, 9)))</f>
        <v/>
      </c>
      <c r="Q104" s="91" t="str">
        <f t="array" ref="Q104">IF(AND(K104="", L104=""), "", IF(K104, INDEX(十五音韻母資料表, K104, 2), INDEX(十五音韻母資料表, L104, 2)))</f>
        <v/>
      </c>
      <c r="R104" s="91" t="str">
        <f t="array" ref="R104">IF(AND(K104="", L104=""), "", IF(K104, INDEX(十五音韻母資料表, K104, 12), INDEX(十五音韻母資料表, L104, 13)))</f>
        <v/>
      </c>
      <c r="S104" s="91" t="str">
        <f t="array" ref="S104">IF(AND(K104="", L104=""), "", IF(K104, INDEX(十五音韻母資料表, K104, 14), INDEX(十五音韻母資料表, L104, 15)))</f>
        <v/>
      </c>
      <c r="T104" s="91" t="str">
        <f t="array" ref="T104">IF(AND(K104="", L104=""), "", IF(K104, INDEX(十五音韻母資料表, K104, 16), INDEX(十五音韻母資料表, L104, 17)))</f>
        <v/>
      </c>
      <c r="U104" s="91" t="str">
        <f t="array" ref="U104">IF(AND(K104="", L104=""), "", IF(K104, INDEX(十五音韻母資料表, K104, 18), INDEX(十五音韻母資料表, L104, 19)))</f>
        <v/>
      </c>
    </row>
  </sheetData>
  <autoFilter ref="H4:U104" xr:uid="{00000000-0009-0000-0000-00000F000000}"/>
  <phoneticPr fontId="86" type="noConversion"/>
  <dataValidations count="1">
    <dataValidation type="list" allowBlank="1" sqref="I5:I104" xr:uid="{00000000-0002-0000-0F00-000000000000}">
      <formula1>$G$5:$G$104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  <outlinePr summaryBelow="0" summaryRight="0"/>
  </sheetPr>
  <dimension ref="B3:L11"/>
  <sheetViews>
    <sheetView workbookViewId="0"/>
  </sheetViews>
  <sheetFormatPr baseColWidth="10" defaultColWidth="12.6640625" defaultRowHeight="15.75" customHeight="1" outlineLevelCol="1"/>
  <cols>
    <col min="1" max="1" width="3.1640625" customWidth="1"/>
    <col min="2" max="2" width="8" customWidth="1"/>
    <col min="3" max="4" width="11.6640625" customWidth="1"/>
    <col min="5" max="5" width="16.6640625" customWidth="1" collapsed="1"/>
    <col min="6" max="7" width="16.6640625" hidden="1" customWidth="1" outlineLevel="1"/>
    <col min="8" max="9" width="21" hidden="1" customWidth="1" outlineLevel="1"/>
    <col min="10" max="12" width="21" customWidth="1"/>
    <col min="13" max="13" width="6.5" customWidth="1"/>
  </cols>
  <sheetData>
    <row r="3" spans="2:12" ht="15.75" customHeight="1">
      <c r="B3" s="134" t="s">
        <v>1614</v>
      </c>
      <c r="C3" s="134" t="s">
        <v>391</v>
      </c>
      <c r="D3" s="134" t="s">
        <v>1615</v>
      </c>
      <c r="E3" s="134" t="s">
        <v>1616</v>
      </c>
      <c r="F3" s="134" t="s">
        <v>1617</v>
      </c>
      <c r="G3" s="134" t="s">
        <v>1618</v>
      </c>
      <c r="H3" s="134" t="s">
        <v>1619</v>
      </c>
      <c r="I3" s="134" t="s">
        <v>1620</v>
      </c>
      <c r="J3" s="134" t="s">
        <v>1621</v>
      </c>
      <c r="K3" s="134" t="s">
        <v>1622</v>
      </c>
      <c r="L3" s="134" t="s">
        <v>1623</v>
      </c>
    </row>
    <row r="4" spans="2:12" ht="15.75" customHeight="1">
      <c r="B4" s="135">
        <v>1</v>
      </c>
      <c r="C4" s="136">
        <v>1</v>
      </c>
      <c r="D4" s="136">
        <v>1</v>
      </c>
      <c r="E4" s="135" t="s">
        <v>340</v>
      </c>
      <c r="F4" s="135" t="s">
        <v>1298</v>
      </c>
      <c r="G4" s="137" t="s">
        <v>1305</v>
      </c>
      <c r="H4" s="135" t="s">
        <v>1624</v>
      </c>
      <c r="I4" s="135">
        <v>44</v>
      </c>
      <c r="J4" s="135" t="s">
        <v>86</v>
      </c>
      <c r="K4" s="135" t="s">
        <v>1625</v>
      </c>
      <c r="L4" s="137"/>
    </row>
    <row r="5" spans="2:12" ht="15.75" customHeight="1">
      <c r="B5" s="135">
        <v>2</v>
      </c>
      <c r="C5" s="136">
        <v>2</v>
      </c>
      <c r="D5" s="136">
        <v>3</v>
      </c>
      <c r="E5" s="135" t="s">
        <v>1317</v>
      </c>
      <c r="F5" s="135" t="s">
        <v>1299</v>
      </c>
      <c r="G5" s="135" t="s">
        <v>1306</v>
      </c>
      <c r="H5" s="135" t="s">
        <v>1626</v>
      </c>
      <c r="I5" s="135">
        <v>21</v>
      </c>
      <c r="J5" s="135" t="s">
        <v>1627</v>
      </c>
      <c r="K5" s="135" t="s">
        <v>1628</v>
      </c>
      <c r="L5" s="135" t="s">
        <v>1629</v>
      </c>
    </row>
    <row r="6" spans="2:12" ht="15.75" customHeight="1">
      <c r="B6" s="135">
        <v>3</v>
      </c>
      <c r="C6" s="136">
        <v>3</v>
      </c>
      <c r="D6" s="136">
        <v>5</v>
      </c>
      <c r="E6" s="135" t="s">
        <v>1319</v>
      </c>
      <c r="F6" s="135" t="s">
        <v>1301</v>
      </c>
      <c r="G6" s="135" t="s">
        <v>1308</v>
      </c>
      <c r="H6" s="135" t="s">
        <v>1630</v>
      </c>
      <c r="I6" s="135">
        <v>24</v>
      </c>
      <c r="J6" s="135" t="s">
        <v>1631</v>
      </c>
      <c r="K6" s="135" t="s">
        <v>1632</v>
      </c>
      <c r="L6" s="135" t="s">
        <v>1633</v>
      </c>
    </row>
    <row r="7" spans="2:12" ht="15.75" customHeight="1">
      <c r="B7" s="135">
        <v>4</v>
      </c>
      <c r="C7" s="138">
        <v>4</v>
      </c>
      <c r="D7" s="138">
        <v>7</v>
      </c>
      <c r="E7" s="135" t="s">
        <v>88</v>
      </c>
      <c r="F7" s="135" t="s">
        <v>1302</v>
      </c>
      <c r="G7" s="135" t="s">
        <v>1309</v>
      </c>
      <c r="H7" s="135" t="s">
        <v>1634</v>
      </c>
      <c r="I7" s="135">
        <v>33</v>
      </c>
      <c r="J7" s="135" t="s">
        <v>1635</v>
      </c>
      <c r="K7" s="135" t="s">
        <v>1636</v>
      </c>
      <c r="L7" s="135" t="s">
        <v>1637</v>
      </c>
    </row>
    <row r="8" spans="2:12" ht="15.75" customHeight="1">
      <c r="B8" s="135">
        <v>5</v>
      </c>
      <c r="C8" s="136">
        <v>5</v>
      </c>
      <c r="D8" s="136">
        <v>2</v>
      </c>
      <c r="E8" s="135" t="s">
        <v>1316</v>
      </c>
      <c r="F8" s="135" t="s">
        <v>1638</v>
      </c>
      <c r="G8" s="135" t="s">
        <v>1639</v>
      </c>
      <c r="H8" s="135" t="s">
        <v>1640</v>
      </c>
      <c r="I8" s="135">
        <v>53</v>
      </c>
      <c r="J8" s="135" t="s">
        <v>1641</v>
      </c>
      <c r="K8" s="135" t="s">
        <v>1642</v>
      </c>
      <c r="L8" s="135" t="s">
        <v>1643</v>
      </c>
    </row>
    <row r="9" spans="2:12" ht="15.75" customHeight="1">
      <c r="B9" s="139">
        <v>6</v>
      </c>
      <c r="C9" s="139">
        <v>7</v>
      </c>
      <c r="D9" s="139">
        <v>6</v>
      </c>
      <c r="E9" s="139" t="s">
        <v>1316</v>
      </c>
      <c r="F9" s="139" t="s">
        <v>1644</v>
      </c>
      <c r="G9" s="139" t="s">
        <v>1645</v>
      </c>
      <c r="H9" s="139"/>
      <c r="I9" s="139"/>
      <c r="J9" s="139"/>
      <c r="K9" s="139"/>
      <c r="L9" s="139"/>
    </row>
    <row r="10" spans="2:12" ht="15.75" customHeight="1">
      <c r="B10" s="135">
        <v>7</v>
      </c>
      <c r="C10" s="136">
        <v>6</v>
      </c>
      <c r="D10" s="136">
        <v>4</v>
      </c>
      <c r="E10" s="135" t="s">
        <v>1318</v>
      </c>
      <c r="F10" s="135" t="s">
        <v>1300</v>
      </c>
      <c r="G10" s="137" t="s">
        <v>1307</v>
      </c>
      <c r="H10" s="135" t="s">
        <v>1646</v>
      </c>
      <c r="I10" s="135">
        <v>32</v>
      </c>
      <c r="J10" s="135" t="s">
        <v>1647</v>
      </c>
      <c r="K10" s="135" t="s">
        <v>1648</v>
      </c>
      <c r="L10" s="137"/>
    </row>
    <row r="11" spans="2:12" ht="15.75" customHeight="1">
      <c r="B11" s="135">
        <v>8</v>
      </c>
      <c r="C11" s="138">
        <v>8</v>
      </c>
      <c r="D11" s="138">
        <v>8</v>
      </c>
      <c r="E11" s="135" t="s">
        <v>1320</v>
      </c>
      <c r="F11" s="135" t="s">
        <v>1303</v>
      </c>
      <c r="G11" s="135" t="s">
        <v>1310</v>
      </c>
      <c r="H11" s="135" t="s">
        <v>1649</v>
      </c>
      <c r="I11" s="135">
        <v>4</v>
      </c>
      <c r="J11" s="135" t="s">
        <v>1650</v>
      </c>
      <c r="K11" s="135" t="s">
        <v>1651</v>
      </c>
      <c r="L11" s="135" t="s">
        <v>1652</v>
      </c>
    </row>
  </sheetData>
  <phoneticPr fontId="8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B1:AU57"/>
  <sheetViews>
    <sheetView workbookViewId="0">
      <selection activeCell="AC18" sqref="AC18"/>
    </sheetView>
  </sheetViews>
  <sheetFormatPr baseColWidth="10" defaultColWidth="12.6640625" defaultRowHeight="15.75" customHeight="1" outlineLevelCol="2"/>
  <cols>
    <col min="1" max="1" width="1.6640625" customWidth="1"/>
    <col min="2" max="3" width="8.5" hidden="1" customWidth="1" outlineLevel="2"/>
    <col min="4" max="11" width="11.1640625" hidden="1" customWidth="1" outlineLevel="2"/>
    <col min="12" max="12" width="3.1640625" hidden="1" customWidth="1" outlineLevel="2"/>
    <col min="13" max="22" width="6.6640625" customWidth="1" outlineLevel="1"/>
    <col min="23" max="23" width="3.5" customWidth="1"/>
    <col min="24" max="24" width="5.83203125" customWidth="1"/>
    <col min="25" max="25" width="9" customWidth="1"/>
    <col min="26" max="28" width="12.6640625" customWidth="1"/>
    <col min="29" max="36" width="10.6640625" customWidth="1"/>
    <col min="37" max="37" width="3.5" customWidth="1"/>
    <col min="38" max="39" width="14.1640625" customWidth="1"/>
    <col min="40" max="47" width="8.83203125" customWidth="1"/>
    <col min="48" max="48" width="9.1640625" customWidth="1"/>
    <col min="49" max="56" width="10" customWidth="1"/>
    <col min="57" max="57" width="3.83203125" customWidth="1"/>
    <col min="58" max="58" width="5.6640625" customWidth="1"/>
    <col min="59" max="59" width="8" customWidth="1"/>
    <col min="60" max="67" width="10.1640625" customWidth="1"/>
    <col min="68" max="68" width="3.33203125" customWidth="1"/>
    <col min="69" max="72" width="6.1640625" customWidth="1"/>
  </cols>
  <sheetData>
    <row r="1" spans="2:47" s="318" customFormat="1" ht="23">
      <c r="B1" s="100">
        <f t="shared" ref="B1:K1" si="0">COLUMN(B:B) - 1</f>
        <v>1</v>
      </c>
      <c r="C1" s="100">
        <f t="shared" si="0"/>
        <v>2</v>
      </c>
      <c r="D1" s="100">
        <f t="shared" si="0"/>
        <v>3</v>
      </c>
      <c r="E1" s="100">
        <f t="shared" si="0"/>
        <v>4</v>
      </c>
      <c r="F1" s="100">
        <f t="shared" si="0"/>
        <v>5</v>
      </c>
      <c r="G1" s="100">
        <f t="shared" si="0"/>
        <v>6</v>
      </c>
      <c r="H1" s="100">
        <f t="shared" si="0"/>
        <v>7</v>
      </c>
      <c r="I1" s="100">
        <f t="shared" si="0"/>
        <v>8</v>
      </c>
      <c r="J1" s="100">
        <f t="shared" si="0"/>
        <v>9</v>
      </c>
      <c r="K1" s="100">
        <f t="shared" si="0"/>
        <v>10</v>
      </c>
      <c r="L1" s="3"/>
      <c r="M1" s="101" t="s">
        <v>1296</v>
      </c>
      <c r="N1" s="100"/>
      <c r="O1" s="100">
        <v>1</v>
      </c>
      <c r="P1" s="3">
        <v>5</v>
      </c>
      <c r="Q1" s="3">
        <v>2</v>
      </c>
      <c r="R1" s="3">
        <v>6</v>
      </c>
      <c r="S1" s="3">
        <v>3</v>
      </c>
      <c r="T1" s="3">
        <v>7</v>
      </c>
      <c r="U1" s="3">
        <v>4</v>
      </c>
      <c r="V1" s="3">
        <v>8</v>
      </c>
      <c r="W1" s="3"/>
      <c r="X1" s="101" t="s">
        <v>1653</v>
      </c>
      <c r="Z1" s="401">
        <v>16</v>
      </c>
      <c r="AA1" s="401">
        <f>Z1 + 1</f>
        <v>17</v>
      </c>
      <c r="AC1" s="100">
        <v>12</v>
      </c>
      <c r="AD1" s="3"/>
      <c r="AE1" s="3"/>
      <c r="AF1" s="3">
        <f>AC1 + 1</f>
        <v>13</v>
      </c>
      <c r="AG1" s="3"/>
      <c r="AH1" s="3"/>
      <c r="AI1" s="3"/>
      <c r="AJ1" s="3"/>
      <c r="AL1" s="8"/>
      <c r="AM1" s="8"/>
      <c r="AN1" s="100">
        <v>1</v>
      </c>
      <c r="AO1" s="3">
        <v>5</v>
      </c>
      <c r="AP1" s="3">
        <v>2</v>
      </c>
      <c r="AQ1" s="3">
        <v>6</v>
      </c>
      <c r="AR1" s="3">
        <v>3</v>
      </c>
      <c r="AS1" s="3">
        <v>7</v>
      </c>
      <c r="AT1" s="3">
        <v>4</v>
      </c>
      <c r="AU1" s="3">
        <v>8</v>
      </c>
    </row>
    <row r="2" spans="2:47" ht="9.75" customHeight="1">
      <c r="B2" s="3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L2" s="8"/>
      <c r="AM2" s="8"/>
      <c r="AN2" s="6"/>
      <c r="AO2" s="6"/>
      <c r="AP2" s="6"/>
      <c r="AQ2" s="6"/>
      <c r="AR2" s="6"/>
      <c r="AS2" s="6"/>
      <c r="AT2" s="6"/>
      <c r="AU2" s="6"/>
    </row>
    <row r="3" spans="2:47" ht="18">
      <c r="B3" s="461" t="s">
        <v>393</v>
      </c>
      <c r="C3" s="462" t="s">
        <v>5</v>
      </c>
      <c r="D3" s="102" t="s">
        <v>1298</v>
      </c>
      <c r="E3" s="102" t="s">
        <v>1297</v>
      </c>
      <c r="F3" s="102" t="s">
        <v>1299</v>
      </c>
      <c r="G3" s="102" t="s">
        <v>1300</v>
      </c>
      <c r="H3" s="102" t="s">
        <v>1301</v>
      </c>
      <c r="I3" s="102" t="s">
        <v>1297</v>
      </c>
      <c r="J3" s="102" t="s">
        <v>1302</v>
      </c>
      <c r="K3" s="102" t="s">
        <v>1303</v>
      </c>
      <c r="L3" s="6"/>
      <c r="M3" s="461" t="s">
        <v>393</v>
      </c>
      <c r="N3" s="464" t="s">
        <v>1540</v>
      </c>
      <c r="O3" s="41" t="s">
        <v>1305</v>
      </c>
      <c r="P3" s="41" t="s">
        <v>1308</v>
      </c>
      <c r="Q3" s="41" t="s">
        <v>1297</v>
      </c>
      <c r="R3" s="41" t="s">
        <v>1645</v>
      </c>
      <c r="S3" s="41" t="s">
        <v>1306</v>
      </c>
      <c r="T3" s="41" t="s">
        <v>1309</v>
      </c>
      <c r="U3" s="41" t="s">
        <v>1307</v>
      </c>
      <c r="V3" s="41" t="s">
        <v>1310</v>
      </c>
      <c r="W3" s="6"/>
      <c r="X3" s="466" t="s">
        <v>393</v>
      </c>
      <c r="Y3" s="458" t="s">
        <v>5</v>
      </c>
      <c r="Z3" s="458" t="s">
        <v>1311</v>
      </c>
      <c r="AA3" s="458" t="s">
        <v>1312</v>
      </c>
      <c r="AB3" s="458" t="s">
        <v>1313</v>
      </c>
      <c r="AC3" s="41" t="s">
        <v>1305</v>
      </c>
      <c r="AD3" s="41" t="s">
        <v>1308</v>
      </c>
      <c r="AE3" s="41" t="s">
        <v>1297</v>
      </c>
      <c r="AF3" s="41" t="s">
        <v>1645</v>
      </c>
      <c r="AG3" s="41" t="s">
        <v>1306</v>
      </c>
      <c r="AH3" s="41" t="s">
        <v>1309</v>
      </c>
      <c r="AI3" s="41" t="s">
        <v>1307</v>
      </c>
      <c r="AJ3" s="41" t="s">
        <v>1310</v>
      </c>
      <c r="AL3" s="460" t="s">
        <v>1314</v>
      </c>
      <c r="AM3" s="460" t="s">
        <v>1315</v>
      </c>
      <c r="AN3" s="41" t="s">
        <v>1305</v>
      </c>
      <c r="AO3" s="41" t="s">
        <v>1308</v>
      </c>
      <c r="AP3" s="41" t="s">
        <v>1297</v>
      </c>
      <c r="AQ3" s="41" t="s">
        <v>1645</v>
      </c>
      <c r="AR3" s="41" t="s">
        <v>1306</v>
      </c>
      <c r="AS3" s="41" t="s">
        <v>1309</v>
      </c>
      <c r="AT3" s="41" t="s">
        <v>1307</v>
      </c>
      <c r="AU3" s="41" t="s">
        <v>1310</v>
      </c>
    </row>
    <row r="4" spans="2:47" ht="18">
      <c r="B4" s="459"/>
      <c r="C4" s="463"/>
      <c r="D4" s="103">
        <v>1</v>
      </c>
      <c r="E4" s="103">
        <v>2</v>
      </c>
      <c r="F4" s="103">
        <v>3</v>
      </c>
      <c r="G4" s="103">
        <v>4</v>
      </c>
      <c r="H4" s="103">
        <v>5</v>
      </c>
      <c r="I4" s="103">
        <v>6</v>
      </c>
      <c r="J4" s="103">
        <v>7</v>
      </c>
      <c r="K4" s="103">
        <v>8</v>
      </c>
      <c r="L4" s="6"/>
      <c r="M4" s="459"/>
      <c r="N4" s="465"/>
      <c r="O4" s="41">
        <v>1</v>
      </c>
      <c r="P4" s="41">
        <v>2</v>
      </c>
      <c r="Q4" s="41">
        <v>3</v>
      </c>
      <c r="R4" s="41">
        <v>4</v>
      </c>
      <c r="S4" s="41">
        <v>5</v>
      </c>
      <c r="T4" s="41">
        <v>6</v>
      </c>
      <c r="U4" s="41">
        <v>7</v>
      </c>
      <c r="V4" s="41">
        <v>8</v>
      </c>
      <c r="W4" s="6"/>
      <c r="X4" s="467"/>
      <c r="Y4" s="459"/>
      <c r="Z4" s="459"/>
      <c r="AA4" s="459"/>
      <c r="AB4" s="459"/>
      <c r="AC4" s="41">
        <v>1</v>
      </c>
      <c r="AD4" s="41">
        <v>2</v>
      </c>
      <c r="AE4" s="41">
        <v>3</v>
      </c>
      <c r="AF4" s="41">
        <v>4</v>
      </c>
      <c r="AG4" s="41">
        <v>5</v>
      </c>
      <c r="AH4" s="41">
        <v>6</v>
      </c>
      <c r="AI4" s="41">
        <v>7</v>
      </c>
      <c r="AJ4" s="41">
        <v>8</v>
      </c>
      <c r="AL4" s="459"/>
      <c r="AM4" s="459"/>
      <c r="AN4" s="41">
        <v>1</v>
      </c>
      <c r="AO4" s="41">
        <v>2</v>
      </c>
      <c r="AP4" s="41">
        <v>3</v>
      </c>
      <c r="AQ4" s="41">
        <v>4</v>
      </c>
      <c r="AR4" s="41">
        <v>5</v>
      </c>
      <c r="AS4" s="41">
        <v>6</v>
      </c>
      <c r="AT4" s="41">
        <v>7</v>
      </c>
      <c r="AU4" s="41">
        <v>8</v>
      </c>
    </row>
    <row r="5" spans="2:47" ht="35">
      <c r="B5" s="104">
        <v>1</v>
      </c>
      <c r="C5" s="105" t="s">
        <v>340</v>
      </c>
      <c r="D5" s="106" t="s">
        <v>340</v>
      </c>
      <c r="E5" s="106" t="s">
        <v>1316</v>
      </c>
      <c r="F5" s="106" t="s">
        <v>1317</v>
      </c>
      <c r="G5" s="106" t="s">
        <v>1318</v>
      </c>
      <c r="H5" s="106" t="s">
        <v>1319</v>
      </c>
      <c r="I5" s="106" t="s">
        <v>1316</v>
      </c>
      <c r="J5" s="106" t="s">
        <v>88</v>
      </c>
      <c r="K5" s="106" t="s">
        <v>1320</v>
      </c>
      <c r="L5" s="6"/>
      <c r="M5" s="104">
        <v>1</v>
      </c>
      <c r="N5" s="107" t="s">
        <v>86</v>
      </c>
      <c r="O5" s="107" t="s">
        <v>1324</v>
      </c>
      <c r="P5" s="107" t="s">
        <v>1321</v>
      </c>
      <c r="Q5" s="107" t="s">
        <v>1654</v>
      </c>
      <c r="R5" s="109"/>
      <c r="S5" s="107" t="s">
        <v>1322</v>
      </c>
      <c r="T5" s="107" t="s">
        <v>1323</v>
      </c>
      <c r="U5" s="108" t="s">
        <v>1324</v>
      </c>
      <c r="V5" s="108" t="s">
        <v>1321</v>
      </c>
      <c r="W5" s="6"/>
      <c r="X5" s="85">
        <v>1</v>
      </c>
      <c r="Y5" s="110" t="s">
        <v>340</v>
      </c>
      <c r="Z5" s="400" t="str">
        <f t="array" ref="Z5">INDEX(十五音韻母資料表, $X5, $Z$1)</f>
        <v>un</v>
      </c>
      <c r="AA5" s="110" t="str">
        <f t="array" ref="AA5">INDEX(十五音韻母資料表, $X5, $AA$1)</f>
        <v>ut</v>
      </c>
      <c r="AB5" s="110" t="s">
        <v>69</v>
      </c>
      <c r="AC5" s="48" t="str">
        <f t="shared" ref="AC5:AE5" si="1">SUBSTITUTE($Z5, $AB5,  INDEX($AN5:$AU5, 1, AC$4), 1)</f>
        <v>ūn</v>
      </c>
      <c r="AD5" s="48" t="str">
        <f t="shared" si="1"/>
        <v>ún</v>
      </c>
      <c r="AE5" s="48" t="str">
        <f t="shared" si="1"/>
        <v>ǔn</v>
      </c>
      <c r="AF5" s="198" t="str">
        <f t="shared" ref="AF5:AF54" si="2">AA5</f>
        <v>ut</v>
      </c>
      <c r="AG5" s="48" t="str">
        <f t="shared" ref="AG5:AI5" si="3">SUBSTITUTE($Z5, $AB5,  INDEX($AN5:$AU5, 1, AG$4), 1)</f>
        <v>ùn</v>
      </c>
      <c r="AH5" s="199" t="str">
        <f t="shared" si="3"/>
        <v>ûn</v>
      </c>
      <c r="AI5" s="48" t="str">
        <f t="shared" si="3"/>
        <v>ūn</v>
      </c>
      <c r="AJ5" s="198" t="str">
        <f t="shared" ref="AJ5:AJ54" si="4">SUBSTITUTE($AA5, $AB5,  INDEX($AN5:$AU5, 1, AJ$4), 1)</f>
        <v>út</v>
      </c>
      <c r="AL5" s="8">
        <f t="shared" ref="AL5:AL54" si="5">IFERROR( FIND(AB5, Z5, 1), "")</f>
        <v>1</v>
      </c>
      <c r="AM5" s="8">
        <f t="shared" ref="AM5:AM54" si="6">MATCH(AB5, $N$5:$N$12, 0)</f>
        <v>6</v>
      </c>
      <c r="AN5" s="8" t="str">
        <f t="shared" ref="AN5:AU5" si="7">INDEX($O$5:$V$12, $AM5, AN$4)</f>
        <v>ū</v>
      </c>
      <c r="AO5" s="8" t="str">
        <f t="shared" si="7"/>
        <v>ú</v>
      </c>
      <c r="AP5" s="8" t="str">
        <f t="shared" si="7"/>
        <v>ǔ</v>
      </c>
      <c r="AQ5" s="8">
        <f t="shared" si="7"/>
        <v>0</v>
      </c>
      <c r="AR5" s="8" t="str">
        <f t="shared" si="7"/>
        <v>ù</v>
      </c>
      <c r="AS5" s="8" t="str">
        <f t="shared" si="7"/>
        <v>û</v>
      </c>
      <c r="AT5" s="8" t="str">
        <f t="shared" si="7"/>
        <v>ū</v>
      </c>
      <c r="AU5" s="8" t="str">
        <f t="shared" si="7"/>
        <v>ú</v>
      </c>
    </row>
    <row r="6" spans="2:47" ht="35">
      <c r="B6" s="104">
        <v>2</v>
      </c>
      <c r="C6" s="105" t="s">
        <v>1326</v>
      </c>
      <c r="D6" s="106" t="s">
        <v>1326</v>
      </c>
      <c r="E6" s="106" t="s">
        <v>1327</v>
      </c>
      <c r="F6" s="106" t="s">
        <v>1328</v>
      </c>
      <c r="G6" s="106" t="s">
        <v>1329</v>
      </c>
      <c r="H6" s="113" t="s">
        <v>1330</v>
      </c>
      <c r="I6" s="106" t="s">
        <v>1327</v>
      </c>
      <c r="J6" s="106" t="s">
        <v>1331</v>
      </c>
      <c r="K6" s="106" t="s">
        <v>1332</v>
      </c>
      <c r="L6" s="6"/>
      <c r="M6" s="104">
        <v>2</v>
      </c>
      <c r="N6" s="107" t="s">
        <v>388</v>
      </c>
      <c r="O6" s="107" t="s">
        <v>1336</v>
      </c>
      <c r="P6" s="107" t="s">
        <v>1333</v>
      </c>
      <c r="Q6" s="107" t="s">
        <v>1655</v>
      </c>
      <c r="R6" s="109"/>
      <c r="S6" s="107" t="s">
        <v>1334</v>
      </c>
      <c r="T6" s="107" t="s">
        <v>1335</v>
      </c>
      <c r="U6" s="108" t="s">
        <v>1336</v>
      </c>
      <c r="V6" s="108" t="s">
        <v>1333</v>
      </c>
      <c r="W6" s="6"/>
      <c r="X6" s="85">
        <v>2</v>
      </c>
      <c r="Y6" s="110" t="s">
        <v>1326</v>
      </c>
      <c r="Z6" s="110" t="str">
        <f t="array" ref="Z6">INDEX(十五音韻母資料表, $X6, $Z$1)</f>
        <v>ian</v>
      </c>
      <c r="AA6" s="110" t="str">
        <f t="array" ref="AA6">INDEX(十五音韻母資料表, $X6, $AA$1)</f>
        <v>iat</v>
      </c>
      <c r="AB6" s="110" t="s">
        <v>86</v>
      </c>
      <c r="AC6" s="48" t="str">
        <f t="shared" ref="AC6:AE6" si="8">SUBSTITUTE($Z6, $AB6,  INDEX($AN6:$AU6, 1, AC$4), 1)</f>
        <v>iān</v>
      </c>
      <c r="AD6" s="48" t="str">
        <f t="shared" si="8"/>
        <v>ián</v>
      </c>
      <c r="AE6" s="48" t="str">
        <f t="shared" si="8"/>
        <v>iǎn</v>
      </c>
      <c r="AF6" s="198" t="str">
        <f t="shared" si="2"/>
        <v>iat</v>
      </c>
      <c r="AG6" s="48" t="str">
        <f t="shared" ref="AG6:AI6" si="9">SUBSTITUTE($Z6, $AB6,  INDEX($AN6:$AU6, 1, AG$4), 1)</f>
        <v>iàn</v>
      </c>
      <c r="AH6" s="199" t="str">
        <f t="shared" si="9"/>
        <v>iân</v>
      </c>
      <c r="AI6" s="48" t="str">
        <f t="shared" si="9"/>
        <v>iān</v>
      </c>
      <c r="AJ6" s="198" t="str">
        <f t="shared" si="4"/>
        <v>iát</v>
      </c>
      <c r="AL6" s="8">
        <f t="shared" si="5"/>
        <v>2</v>
      </c>
      <c r="AM6" s="8">
        <f t="shared" si="6"/>
        <v>1</v>
      </c>
      <c r="AN6" s="8" t="str">
        <f t="shared" ref="AN6:AU6" si="10">INDEX($O$5:$V$12, $AM6, AN$4)</f>
        <v>ā</v>
      </c>
      <c r="AO6" s="8" t="str">
        <f t="shared" si="10"/>
        <v>á</v>
      </c>
      <c r="AP6" s="8" t="str">
        <f t="shared" si="10"/>
        <v>ǎ</v>
      </c>
      <c r="AQ6" s="8">
        <f t="shared" si="10"/>
        <v>0</v>
      </c>
      <c r="AR6" s="8" t="str">
        <f t="shared" si="10"/>
        <v>à</v>
      </c>
      <c r="AS6" s="8" t="str">
        <f t="shared" si="10"/>
        <v>â</v>
      </c>
      <c r="AT6" s="8" t="str">
        <f t="shared" si="10"/>
        <v>ā</v>
      </c>
      <c r="AU6" s="8" t="str">
        <f t="shared" si="10"/>
        <v>á</v>
      </c>
    </row>
    <row r="7" spans="2:47" ht="35">
      <c r="B7" s="104">
        <v>3</v>
      </c>
      <c r="C7" s="105" t="s">
        <v>298</v>
      </c>
      <c r="D7" s="106" t="s">
        <v>298</v>
      </c>
      <c r="E7" s="106" t="s">
        <v>282</v>
      </c>
      <c r="F7" s="106" t="s">
        <v>1338</v>
      </c>
      <c r="G7" s="106" t="s">
        <v>1339</v>
      </c>
      <c r="H7" s="113" t="s">
        <v>1330</v>
      </c>
      <c r="I7" s="106" t="s">
        <v>282</v>
      </c>
      <c r="J7" s="106" t="s">
        <v>1340</v>
      </c>
      <c r="K7" s="106" t="s">
        <v>1341</v>
      </c>
      <c r="L7" s="6"/>
      <c r="M7" s="104">
        <v>3</v>
      </c>
      <c r="N7" s="107" t="s">
        <v>61</v>
      </c>
      <c r="O7" s="107" t="s">
        <v>1345</v>
      </c>
      <c r="P7" s="107" t="s">
        <v>1342</v>
      </c>
      <c r="Q7" s="107" t="s">
        <v>1656</v>
      </c>
      <c r="R7" s="109"/>
      <c r="S7" s="107" t="s">
        <v>1343</v>
      </c>
      <c r="T7" s="107" t="s">
        <v>1344</v>
      </c>
      <c r="U7" s="108" t="s">
        <v>1345</v>
      </c>
      <c r="V7" s="108" t="s">
        <v>1342</v>
      </c>
      <c r="W7" s="6"/>
      <c r="X7" s="85">
        <v>3</v>
      </c>
      <c r="Y7" s="110" t="s">
        <v>298</v>
      </c>
      <c r="Z7" s="110" t="str">
        <f t="array" ref="Z7">INDEX(十五音韻母資料表, $X7, $Z$1)</f>
        <v>im</v>
      </c>
      <c r="AA7" s="110" t="str">
        <f t="array" ref="AA7">INDEX(十五音韻母資料表, $X7, $AA$1)</f>
        <v>ip</v>
      </c>
      <c r="AB7" s="110" t="s">
        <v>61</v>
      </c>
      <c r="AC7" s="48" t="str">
        <f t="shared" ref="AC7:AE7" si="11">SUBSTITUTE($Z7, $AB7,  INDEX($AN7:$AU7, 1, AC$4), 1)</f>
        <v>īm</v>
      </c>
      <c r="AD7" s="48" t="str">
        <f t="shared" si="11"/>
        <v>ím</v>
      </c>
      <c r="AE7" s="48" t="str">
        <f t="shared" si="11"/>
        <v>ǐm</v>
      </c>
      <c r="AF7" s="198" t="str">
        <f t="shared" si="2"/>
        <v>ip</v>
      </c>
      <c r="AG7" s="48" t="str">
        <f t="shared" ref="AG7:AI7" si="12">SUBSTITUTE($Z7, $AB7,  INDEX($AN7:$AU7, 1, AG$4), 1)</f>
        <v>ìm</v>
      </c>
      <c r="AH7" s="199" t="str">
        <f t="shared" si="12"/>
        <v>îm</v>
      </c>
      <c r="AI7" s="48" t="str">
        <f t="shared" si="12"/>
        <v>īm</v>
      </c>
      <c r="AJ7" s="198" t="str">
        <f t="shared" si="4"/>
        <v>íp</v>
      </c>
      <c r="AL7" s="8">
        <f t="shared" si="5"/>
        <v>1</v>
      </c>
      <c r="AM7" s="8">
        <f t="shared" si="6"/>
        <v>3</v>
      </c>
      <c r="AN7" s="8" t="str">
        <f t="shared" ref="AN7:AU7" si="13">INDEX($O$5:$V$12, $AM7, AN$4)</f>
        <v>ī</v>
      </c>
      <c r="AO7" s="8" t="str">
        <f t="shared" si="13"/>
        <v>í</v>
      </c>
      <c r="AP7" s="8" t="str">
        <f t="shared" si="13"/>
        <v>ǐ</v>
      </c>
      <c r="AQ7" s="8">
        <f t="shared" si="13"/>
        <v>0</v>
      </c>
      <c r="AR7" s="8" t="str">
        <f t="shared" si="13"/>
        <v>ì</v>
      </c>
      <c r="AS7" s="8" t="str">
        <f t="shared" si="13"/>
        <v>î</v>
      </c>
      <c r="AT7" s="8" t="str">
        <f t="shared" si="13"/>
        <v>ī</v>
      </c>
      <c r="AU7" s="8" t="str">
        <f t="shared" si="13"/>
        <v>í</v>
      </c>
    </row>
    <row r="8" spans="2:47" ht="35">
      <c r="B8" s="104">
        <v>4</v>
      </c>
      <c r="C8" s="105" t="s">
        <v>1347</v>
      </c>
      <c r="D8" s="106" t="s">
        <v>1347</v>
      </c>
      <c r="E8" s="106" t="s">
        <v>1348</v>
      </c>
      <c r="F8" s="106" t="s">
        <v>1349</v>
      </c>
      <c r="G8" s="113" t="s">
        <v>1330</v>
      </c>
      <c r="H8" s="106" t="s">
        <v>1350</v>
      </c>
      <c r="I8" s="106" t="s">
        <v>1348</v>
      </c>
      <c r="J8" s="106" t="s">
        <v>1351</v>
      </c>
      <c r="K8" s="113" t="s">
        <v>1330</v>
      </c>
      <c r="L8" s="6"/>
      <c r="M8" s="104">
        <v>4</v>
      </c>
      <c r="N8" s="107" t="s">
        <v>104</v>
      </c>
      <c r="O8" s="107" t="s">
        <v>1355</v>
      </c>
      <c r="P8" s="107" t="s">
        <v>1352</v>
      </c>
      <c r="Q8" s="107" t="s">
        <v>1657</v>
      </c>
      <c r="R8" s="109"/>
      <c r="S8" s="107" t="s">
        <v>1353</v>
      </c>
      <c r="T8" s="107" t="s">
        <v>1354</v>
      </c>
      <c r="U8" s="108" t="s">
        <v>1355</v>
      </c>
      <c r="V8" s="108" t="s">
        <v>1352</v>
      </c>
      <c r="W8" s="6"/>
      <c r="X8" s="85">
        <v>4</v>
      </c>
      <c r="Y8" s="110" t="s">
        <v>1347</v>
      </c>
      <c r="Z8" s="110" t="str">
        <f t="array" ref="Z8">INDEX(十五音韻母資料表, $X8, $Z$1)</f>
        <v>ui</v>
      </c>
      <c r="AA8" s="110">
        <f t="array" ref="AA8">INDEX(十五音韻母資料表, $X8, $AA$1)</f>
        <v>0</v>
      </c>
      <c r="AB8" s="110" t="s">
        <v>69</v>
      </c>
      <c r="AC8" s="48" t="str">
        <f t="shared" ref="AC8:AE8" si="14">SUBSTITUTE($Z8, $AB8,  INDEX($AN8:$AU8, 1, AC$4), 1)</f>
        <v>ūi</v>
      </c>
      <c r="AD8" s="48" t="str">
        <f t="shared" si="14"/>
        <v>úi</v>
      </c>
      <c r="AE8" s="48" t="str">
        <f t="shared" si="14"/>
        <v>ǔi</v>
      </c>
      <c r="AF8" s="198">
        <f t="shared" si="2"/>
        <v>0</v>
      </c>
      <c r="AG8" s="48" t="str">
        <f t="shared" ref="AG8:AI8" si="15">SUBSTITUTE($Z8, $AB8,  INDEX($AN8:$AU8, 1, AG$4), 1)</f>
        <v>ùi</v>
      </c>
      <c r="AH8" s="199" t="str">
        <f t="shared" si="15"/>
        <v>ûi</v>
      </c>
      <c r="AI8" s="48" t="str">
        <f t="shared" si="15"/>
        <v>ūi</v>
      </c>
      <c r="AJ8" s="198" t="str">
        <f t="shared" si="4"/>
        <v>0</v>
      </c>
      <c r="AL8" s="8">
        <f t="shared" si="5"/>
        <v>1</v>
      </c>
      <c r="AM8" s="8">
        <f t="shared" si="6"/>
        <v>6</v>
      </c>
      <c r="AN8" s="8" t="str">
        <f t="shared" ref="AN8:AU8" si="16">INDEX($O$5:$V$12, $AM8, AN$4)</f>
        <v>ū</v>
      </c>
      <c r="AO8" s="8" t="str">
        <f t="shared" si="16"/>
        <v>ú</v>
      </c>
      <c r="AP8" s="8" t="str">
        <f t="shared" si="16"/>
        <v>ǔ</v>
      </c>
      <c r="AQ8" s="8">
        <f t="shared" si="16"/>
        <v>0</v>
      </c>
      <c r="AR8" s="8" t="str">
        <f t="shared" si="16"/>
        <v>ù</v>
      </c>
      <c r="AS8" s="8" t="str">
        <f t="shared" si="16"/>
        <v>û</v>
      </c>
      <c r="AT8" s="8" t="str">
        <f t="shared" si="16"/>
        <v>ū</v>
      </c>
      <c r="AU8" s="8" t="str">
        <f t="shared" si="16"/>
        <v>ú</v>
      </c>
    </row>
    <row r="9" spans="2:47" ht="35">
      <c r="B9" s="104">
        <v>5</v>
      </c>
      <c r="C9" s="105" t="s">
        <v>1357</v>
      </c>
      <c r="D9" s="106" t="s">
        <v>1357</v>
      </c>
      <c r="E9" s="106" t="s">
        <v>1358</v>
      </c>
      <c r="F9" s="106" t="s">
        <v>1359</v>
      </c>
      <c r="G9" s="106" t="s">
        <v>1360</v>
      </c>
      <c r="H9" s="106" t="s">
        <v>1361</v>
      </c>
      <c r="I9" s="106" t="s">
        <v>1358</v>
      </c>
      <c r="J9" s="106" t="s">
        <v>272</v>
      </c>
      <c r="K9" s="106" t="s">
        <v>1362</v>
      </c>
      <c r="L9" s="6"/>
      <c r="M9" s="104">
        <v>5</v>
      </c>
      <c r="N9" s="107" t="s">
        <v>58</v>
      </c>
      <c r="O9" s="107" t="s">
        <v>1658</v>
      </c>
      <c r="P9" s="107" t="s">
        <v>1659</v>
      </c>
      <c r="Q9" s="107" t="s">
        <v>1660</v>
      </c>
      <c r="R9" s="109"/>
      <c r="S9" s="107" t="s">
        <v>1661</v>
      </c>
      <c r="T9" s="107" t="s">
        <v>1662</v>
      </c>
      <c r="U9" s="108" t="s">
        <v>1658</v>
      </c>
      <c r="V9" s="108" t="s">
        <v>1659</v>
      </c>
      <c r="W9" s="6"/>
      <c r="X9" s="85">
        <v>5</v>
      </c>
      <c r="Y9" s="110" t="s">
        <v>1357</v>
      </c>
      <c r="Z9" s="110" t="str">
        <f t="array" ref="Z9">INDEX(十五音韻母資料表, $X9, $Z$1)</f>
        <v>ee</v>
      </c>
      <c r="AA9" s="110" t="str">
        <f t="array" ref="AA9">INDEX(十五音韻母資料表, $X9, $AA$1)</f>
        <v>eeh</v>
      </c>
      <c r="AB9" s="110" t="s">
        <v>388</v>
      </c>
      <c r="AC9" s="48" t="str">
        <f t="shared" ref="AC9:AE9" si="17">SUBSTITUTE($Z9, $AB9,  INDEX($AN9:$AU9, 1, AC$4), 1)</f>
        <v>ēe</v>
      </c>
      <c r="AD9" s="48" t="str">
        <f t="shared" si="17"/>
        <v>ée</v>
      </c>
      <c r="AE9" s="48" t="str">
        <f t="shared" si="17"/>
        <v>ěe</v>
      </c>
      <c r="AF9" s="198" t="str">
        <f t="shared" si="2"/>
        <v>eeh</v>
      </c>
      <c r="AG9" s="48" t="str">
        <f t="shared" ref="AG9:AI9" si="18">SUBSTITUTE($Z9, $AB9,  INDEX($AN9:$AU9, 1, AG$4), 1)</f>
        <v>èe</v>
      </c>
      <c r="AH9" s="199" t="str">
        <f t="shared" si="18"/>
        <v>êe</v>
      </c>
      <c r="AI9" s="48" t="str">
        <f t="shared" si="18"/>
        <v>ēe</v>
      </c>
      <c r="AJ9" s="198" t="str">
        <f t="shared" si="4"/>
        <v>éeh</v>
      </c>
      <c r="AL9" s="8">
        <f t="shared" si="5"/>
        <v>1</v>
      </c>
      <c r="AM9" s="8">
        <f t="shared" si="6"/>
        <v>2</v>
      </c>
      <c r="AN9" s="8" t="str">
        <f t="shared" ref="AN9:AU9" si="19">INDEX($O$5:$V$12, $AM9, AN$4)</f>
        <v>ē</v>
      </c>
      <c r="AO9" s="8" t="str">
        <f t="shared" si="19"/>
        <v>é</v>
      </c>
      <c r="AP9" s="8" t="str">
        <f t="shared" si="19"/>
        <v>ě</v>
      </c>
      <c r="AQ9" s="8">
        <f t="shared" si="19"/>
        <v>0</v>
      </c>
      <c r="AR9" s="8" t="str">
        <f t="shared" si="19"/>
        <v>è</v>
      </c>
      <c r="AS9" s="8" t="str">
        <f t="shared" si="19"/>
        <v>ê</v>
      </c>
      <c r="AT9" s="8" t="str">
        <f t="shared" si="19"/>
        <v>ē</v>
      </c>
      <c r="AU9" s="8" t="str">
        <f t="shared" si="19"/>
        <v>é</v>
      </c>
    </row>
    <row r="10" spans="2:47" ht="35">
      <c r="B10" s="104">
        <v>6</v>
      </c>
      <c r="C10" s="105" t="s">
        <v>1369</v>
      </c>
      <c r="D10" s="106" t="s">
        <v>1369</v>
      </c>
      <c r="E10" s="106" t="s">
        <v>1370</v>
      </c>
      <c r="F10" s="106" t="s">
        <v>1371</v>
      </c>
      <c r="G10" s="106" t="s">
        <v>1372</v>
      </c>
      <c r="H10" s="113" t="s">
        <v>1330</v>
      </c>
      <c r="I10" s="106" t="s">
        <v>1370</v>
      </c>
      <c r="J10" s="113" t="s">
        <v>1330</v>
      </c>
      <c r="K10" s="113" t="s">
        <v>1330</v>
      </c>
      <c r="L10" s="6"/>
      <c r="M10" s="104">
        <v>6</v>
      </c>
      <c r="N10" s="107" t="s">
        <v>69</v>
      </c>
      <c r="O10" s="107" t="s">
        <v>1376</v>
      </c>
      <c r="P10" s="107" t="s">
        <v>1373</v>
      </c>
      <c r="Q10" s="107" t="s">
        <v>1663</v>
      </c>
      <c r="R10" s="109"/>
      <c r="S10" s="107" t="s">
        <v>1374</v>
      </c>
      <c r="T10" s="107" t="s">
        <v>1375</v>
      </c>
      <c r="U10" s="108" t="s">
        <v>1376</v>
      </c>
      <c r="V10" s="108" t="s">
        <v>1373</v>
      </c>
      <c r="W10" s="6"/>
      <c r="X10" s="85">
        <v>6</v>
      </c>
      <c r="Y10" s="110" t="s">
        <v>1369</v>
      </c>
      <c r="Z10" s="110" t="str">
        <f t="array" ref="Z10">INDEX(十五音韻母資料表, $X10, $Z$1)</f>
        <v>an</v>
      </c>
      <c r="AA10" s="110" t="str">
        <f t="array" ref="AA10">INDEX(十五音韻母資料表, $X10, $AA$1)</f>
        <v>at</v>
      </c>
      <c r="AB10" s="110" t="s">
        <v>86</v>
      </c>
      <c r="AC10" s="48" t="str">
        <f t="shared" ref="AC10:AE10" si="20">SUBSTITUTE($Z10, $AB10,  INDEX($AN10:$AU10, 1, AC$4), 1)</f>
        <v>ān</v>
      </c>
      <c r="AD10" s="48" t="str">
        <f t="shared" si="20"/>
        <v>án</v>
      </c>
      <c r="AE10" s="48" t="str">
        <f t="shared" si="20"/>
        <v>ǎn</v>
      </c>
      <c r="AF10" s="198" t="str">
        <f t="shared" si="2"/>
        <v>at</v>
      </c>
      <c r="AG10" s="48" t="str">
        <f t="shared" ref="AG10:AI10" si="21">SUBSTITUTE($Z10, $AB10,  INDEX($AN10:$AU10, 1, AG$4), 1)</f>
        <v>àn</v>
      </c>
      <c r="AH10" s="199" t="str">
        <f t="shared" si="21"/>
        <v>ân</v>
      </c>
      <c r="AI10" s="48" t="str">
        <f t="shared" si="21"/>
        <v>ān</v>
      </c>
      <c r="AJ10" s="198" t="str">
        <f t="shared" si="4"/>
        <v>át</v>
      </c>
      <c r="AL10" s="8">
        <f t="shared" si="5"/>
        <v>1</v>
      </c>
      <c r="AM10" s="8">
        <f t="shared" si="6"/>
        <v>1</v>
      </c>
      <c r="AN10" s="8" t="str">
        <f t="shared" ref="AN10:AU10" si="22">INDEX($O$5:$V$12, $AM10, AN$4)</f>
        <v>ā</v>
      </c>
      <c r="AO10" s="8" t="str">
        <f t="shared" si="22"/>
        <v>á</v>
      </c>
      <c r="AP10" s="8" t="str">
        <f t="shared" si="22"/>
        <v>ǎ</v>
      </c>
      <c r="AQ10" s="8">
        <f t="shared" si="22"/>
        <v>0</v>
      </c>
      <c r="AR10" s="8" t="str">
        <f t="shared" si="22"/>
        <v>à</v>
      </c>
      <c r="AS10" s="8" t="str">
        <f t="shared" si="22"/>
        <v>â</v>
      </c>
      <c r="AT10" s="8" t="str">
        <f t="shared" si="22"/>
        <v>ā</v>
      </c>
      <c r="AU10" s="8" t="str">
        <f t="shared" si="22"/>
        <v>á</v>
      </c>
    </row>
    <row r="11" spans="2:47" ht="35">
      <c r="B11" s="104">
        <v>7</v>
      </c>
      <c r="C11" s="105" t="s">
        <v>1378</v>
      </c>
      <c r="D11" s="106" t="s">
        <v>1378</v>
      </c>
      <c r="E11" s="106" t="s">
        <v>1379</v>
      </c>
      <c r="F11" s="106" t="s">
        <v>1380</v>
      </c>
      <c r="G11" s="106" t="s">
        <v>251</v>
      </c>
      <c r="H11" s="106" t="s">
        <v>1381</v>
      </c>
      <c r="I11" s="106" t="s">
        <v>1379</v>
      </c>
      <c r="J11" s="106" t="s">
        <v>1381</v>
      </c>
      <c r="K11" s="106" t="s">
        <v>1382</v>
      </c>
      <c r="L11" s="6"/>
      <c r="M11" s="104">
        <v>7</v>
      </c>
      <c r="N11" s="107" t="s">
        <v>417</v>
      </c>
      <c r="O11" s="107" t="s">
        <v>1386</v>
      </c>
      <c r="P11" s="107" t="s">
        <v>1664</v>
      </c>
      <c r="Q11" s="107" t="s">
        <v>1665</v>
      </c>
      <c r="R11" s="109"/>
      <c r="S11" s="107" t="s">
        <v>1384</v>
      </c>
      <c r="T11" s="107" t="s">
        <v>1385</v>
      </c>
      <c r="U11" s="108" t="s">
        <v>1386</v>
      </c>
      <c r="V11" s="108" t="s">
        <v>1664</v>
      </c>
      <c r="W11" s="6"/>
      <c r="X11" s="85">
        <v>7</v>
      </c>
      <c r="Y11" s="110" t="s">
        <v>1378</v>
      </c>
      <c r="Z11" s="110" t="str">
        <f t="array" ref="Z11">INDEX(十五音韻母資料表, $X11, $Z$1)</f>
        <v>ong</v>
      </c>
      <c r="AA11" s="110" t="str">
        <f t="array" ref="AA11">INDEX(十五音韻母資料表, $X11, $AA$1)</f>
        <v>ok</v>
      </c>
      <c r="AB11" s="110" t="s">
        <v>104</v>
      </c>
      <c r="AC11" s="48" t="str">
        <f t="shared" ref="AC11:AE11" si="23">SUBSTITUTE($Z11, $AB11,  INDEX($AN11:$AU11, 1, AC$4), 1)</f>
        <v>ōng</v>
      </c>
      <c r="AD11" s="48" t="str">
        <f t="shared" si="23"/>
        <v>óng</v>
      </c>
      <c r="AE11" s="48" t="str">
        <f t="shared" si="23"/>
        <v>ǒng</v>
      </c>
      <c r="AF11" s="198" t="str">
        <f t="shared" si="2"/>
        <v>ok</v>
      </c>
      <c r="AG11" s="48" t="str">
        <f t="shared" ref="AG11:AI11" si="24">SUBSTITUTE($Z11, $AB11,  INDEX($AN11:$AU11, 1, AG$4), 1)</f>
        <v>òng</v>
      </c>
      <c r="AH11" s="199" t="str">
        <f t="shared" si="24"/>
        <v>ông</v>
      </c>
      <c r="AI11" s="48" t="str">
        <f t="shared" si="24"/>
        <v>ōng</v>
      </c>
      <c r="AJ11" s="198" t="str">
        <f t="shared" si="4"/>
        <v>ók</v>
      </c>
      <c r="AL11" s="8">
        <f t="shared" si="5"/>
        <v>1</v>
      </c>
      <c r="AM11" s="8">
        <f t="shared" si="6"/>
        <v>4</v>
      </c>
      <c r="AN11" s="8" t="str">
        <f t="shared" ref="AN11:AU11" si="25">INDEX($O$5:$V$12, $AM11, AN$4)</f>
        <v>ō</v>
      </c>
      <c r="AO11" s="8" t="str">
        <f t="shared" si="25"/>
        <v>ó</v>
      </c>
      <c r="AP11" s="8" t="str">
        <f t="shared" si="25"/>
        <v>ǒ</v>
      </c>
      <c r="AQ11" s="8">
        <f t="shared" si="25"/>
        <v>0</v>
      </c>
      <c r="AR11" s="8" t="str">
        <f t="shared" si="25"/>
        <v>ò</v>
      </c>
      <c r="AS11" s="8" t="str">
        <f t="shared" si="25"/>
        <v>ô</v>
      </c>
      <c r="AT11" s="8" t="str">
        <f t="shared" si="25"/>
        <v>ō</v>
      </c>
      <c r="AU11" s="8" t="str">
        <f t="shared" si="25"/>
        <v>ó</v>
      </c>
    </row>
    <row r="12" spans="2:47" ht="35">
      <c r="B12" s="104">
        <v>8</v>
      </c>
      <c r="C12" s="105" t="s">
        <v>1388</v>
      </c>
      <c r="D12" s="106" t="s">
        <v>1388</v>
      </c>
      <c r="E12" s="106" t="s">
        <v>1389</v>
      </c>
      <c r="F12" s="106" t="s">
        <v>1390</v>
      </c>
      <c r="G12" s="113" t="s">
        <v>1330</v>
      </c>
      <c r="H12" s="113" t="s">
        <v>1330</v>
      </c>
      <c r="I12" s="106" t="s">
        <v>1389</v>
      </c>
      <c r="J12" s="113" t="s">
        <v>1330</v>
      </c>
      <c r="K12" s="113" t="s">
        <v>1330</v>
      </c>
      <c r="L12" s="6"/>
      <c r="M12" s="104">
        <v>8</v>
      </c>
      <c r="N12" s="107" t="s">
        <v>429</v>
      </c>
      <c r="O12" s="107" t="s">
        <v>1394</v>
      </c>
      <c r="P12" s="107" t="s">
        <v>1666</v>
      </c>
      <c r="Q12" s="107" t="s">
        <v>1667</v>
      </c>
      <c r="R12" s="109"/>
      <c r="S12" s="107" t="s">
        <v>1668</v>
      </c>
      <c r="T12" s="107" t="s">
        <v>1669</v>
      </c>
      <c r="U12" s="108" t="s">
        <v>1394</v>
      </c>
      <c r="V12" s="108" t="s">
        <v>1666</v>
      </c>
      <c r="W12" s="6"/>
      <c r="X12" s="85">
        <v>8</v>
      </c>
      <c r="Y12" s="110" t="s">
        <v>1388</v>
      </c>
      <c r="Z12" s="110" t="str">
        <f t="array" ref="Z12">INDEX(十五音韻母資料表, $X12, $Z$1)</f>
        <v>uai</v>
      </c>
      <c r="AA12" s="110" t="str">
        <f t="array" ref="AA12">INDEX(十五音韻母資料表, $X12, $AA$1)</f>
        <v>uaih</v>
      </c>
      <c r="AB12" s="110" t="s">
        <v>86</v>
      </c>
      <c r="AC12" s="48" t="str">
        <f t="shared" ref="AC12:AE12" si="26">SUBSTITUTE($Z12, $AB12,  INDEX($AN12:$AU12, 1, AC$4), 1)</f>
        <v>uāi</v>
      </c>
      <c r="AD12" s="48" t="str">
        <f t="shared" si="26"/>
        <v>uái</v>
      </c>
      <c r="AE12" s="48" t="str">
        <f t="shared" si="26"/>
        <v>uǎi</v>
      </c>
      <c r="AF12" s="198" t="str">
        <f t="shared" si="2"/>
        <v>uaih</v>
      </c>
      <c r="AG12" s="48" t="str">
        <f t="shared" ref="AG12:AI12" si="27">SUBSTITUTE($Z12, $AB12,  INDEX($AN12:$AU12, 1, AG$4), 1)</f>
        <v>uài</v>
      </c>
      <c r="AH12" s="199" t="str">
        <f t="shared" si="27"/>
        <v>uâi</v>
      </c>
      <c r="AI12" s="48" t="str">
        <f t="shared" si="27"/>
        <v>uāi</v>
      </c>
      <c r="AJ12" s="198" t="str">
        <f t="shared" si="4"/>
        <v>uáih</v>
      </c>
      <c r="AL12" s="8">
        <f t="shared" si="5"/>
        <v>2</v>
      </c>
      <c r="AM12" s="8">
        <f t="shared" si="6"/>
        <v>1</v>
      </c>
      <c r="AN12" s="8" t="str">
        <f t="shared" ref="AN12:AU12" si="28">INDEX($O$5:$V$12, $AM12, AN$4)</f>
        <v>ā</v>
      </c>
      <c r="AO12" s="8" t="str">
        <f t="shared" si="28"/>
        <v>á</v>
      </c>
      <c r="AP12" s="8" t="str">
        <f t="shared" si="28"/>
        <v>ǎ</v>
      </c>
      <c r="AQ12" s="8">
        <f t="shared" si="28"/>
        <v>0</v>
      </c>
      <c r="AR12" s="8" t="str">
        <f t="shared" si="28"/>
        <v>à</v>
      </c>
      <c r="AS12" s="8" t="str">
        <f t="shared" si="28"/>
        <v>â</v>
      </c>
      <c r="AT12" s="8" t="str">
        <f t="shared" si="28"/>
        <v>ā</v>
      </c>
      <c r="AU12" s="8" t="str">
        <f t="shared" si="28"/>
        <v>á</v>
      </c>
    </row>
    <row r="13" spans="2:47" ht="35">
      <c r="B13" s="104">
        <v>9</v>
      </c>
      <c r="C13" s="105" t="s">
        <v>1396</v>
      </c>
      <c r="D13" s="106" t="s">
        <v>1396</v>
      </c>
      <c r="E13" s="106" t="s">
        <v>267</v>
      </c>
      <c r="F13" s="106" t="s">
        <v>1397</v>
      </c>
      <c r="G13" s="106" t="s">
        <v>1398</v>
      </c>
      <c r="H13" s="106" t="s">
        <v>1399</v>
      </c>
      <c r="I13" s="106" t="s">
        <v>267</v>
      </c>
      <c r="J13" s="106" t="s">
        <v>1400</v>
      </c>
      <c r="K13" s="106" t="s">
        <v>191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85">
        <v>9</v>
      </c>
      <c r="Y13" s="110" t="s">
        <v>1396</v>
      </c>
      <c r="Z13" s="110" t="str">
        <f t="array" ref="Z13">INDEX(十五音韻母資料表, $X13, $Z$1)</f>
        <v>ing</v>
      </c>
      <c r="AA13" s="110" t="str">
        <f t="array" ref="AA13">INDEX(十五音韻母資料表, $X13, $AA$1)</f>
        <v>ik</v>
      </c>
      <c r="AB13" s="110" t="s">
        <v>61</v>
      </c>
      <c r="AC13" s="48" t="str">
        <f t="shared" ref="AC13:AE13" si="29">SUBSTITUTE($Z13, $AB13,  INDEX($AN13:$AU13, 1, AC$4), 1)</f>
        <v>īng</v>
      </c>
      <c r="AD13" s="48" t="str">
        <f t="shared" si="29"/>
        <v>íng</v>
      </c>
      <c r="AE13" s="48" t="str">
        <f t="shared" si="29"/>
        <v>ǐng</v>
      </c>
      <c r="AF13" s="198" t="str">
        <f t="shared" si="2"/>
        <v>ik</v>
      </c>
      <c r="AG13" s="48" t="str">
        <f t="shared" ref="AG13:AI13" si="30">SUBSTITUTE($Z13, $AB13,  INDEX($AN13:$AU13, 1, AG$4), 1)</f>
        <v>ìng</v>
      </c>
      <c r="AH13" s="199" t="str">
        <f t="shared" si="30"/>
        <v>îng</v>
      </c>
      <c r="AI13" s="48" t="str">
        <f t="shared" si="30"/>
        <v>īng</v>
      </c>
      <c r="AJ13" s="198" t="str">
        <f t="shared" si="4"/>
        <v>ík</v>
      </c>
      <c r="AL13" s="8">
        <f t="shared" si="5"/>
        <v>1</v>
      </c>
      <c r="AM13" s="8">
        <f t="shared" si="6"/>
        <v>3</v>
      </c>
      <c r="AN13" s="8" t="str">
        <f t="shared" ref="AN13:AU13" si="31">INDEX($O$5:$V$12, $AM13, AN$4)</f>
        <v>ī</v>
      </c>
      <c r="AO13" s="8" t="str">
        <f t="shared" si="31"/>
        <v>í</v>
      </c>
      <c r="AP13" s="8" t="str">
        <f t="shared" si="31"/>
        <v>ǐ</v>
      </c>
      <c r="AQ13" s="8">
        <f t="shared" si="31"/>
        <v>0</v>
      </c>
      <c r="AR13" s="8" t="str">
        <f t="shared" si="31"/>
        <v>ì</v>
      </c>
      <c r="AS13" s="8" t="str">
        <f t="shared" si="31"/>
        <v>î</v>
      </c>
      <c r="AT13" s="8" t="str">
        <f t="shared" si="31"/>
        <v>ī</v>
      </c>
      <c r="AU13" s="8" t="str">
        <f t="shared" si="31"/>
        <v>í</v>
      </c>
    </row>
    <row r="14" spans="2:47" ht="35">
      <c r="B14" s="104">
        <v>10</v>
      </c>
      <c r="C14" s="105" t="s">
        <v>137</v>
      </c>
      <c r="D14" s="106" t="s">
        <v>137</v>
      </c>
      <c r="E14" s="106" t="s">
        <v>1406</v>
      </c>
      <c r="F14" s="106" t="s">
        <v>1407</v>
      </c>
      <c r="G14" s="106" t="s">
        <v>1408</v>
      </c>
      <c r="H14" s="106" t="s">
        <v>1409</v>
      </c>
      <c r="I14" s="106" t="s">
        <v>1406</v>
      </c>
      <c r="J14" s="106" t="s">
        <v>1410</v>
      </c>
      <c r="K14" s="106" t="s">
        <v>1411</v>
      </c>
      <c r="L14" s="2"/>
      <c r="M14" s="6"/>
      <c r="N14" s="6"/>
      <c r="O14" s="6"/>
      <c r="P14" s="6"/>
      <c r="Q14" s="6"/>
      <c r="R14" s="6"/>
      <c r="S14" s="6"/>
      <c r="T14" s="6"/>
      <c r="U14" s="6"/>
      <c r="V14" s="6"/>
      <c r="W14" s="2"/>
      <c r="X14" s="85">
        <v>10</v>
      </c>
      <c r="Y14" s="110" t="s">
        <v>137</v>
      </c>
      <c r="Z14" s="110" t="str">
        <f t="array" ref="Z14">INDEX(十五音韻母資料表, $X14, $Z$1)</f>
        <v>uan</v>
      </c>
      <c r="AA14" s="110" t="str">
        <f t="array" ref="AA14">INDEX(十五音韻母資料表, $X14, $AA$1)</f>
        <v>uat</v>
      </c>
      <c r="AB14" s="110" t="s">
        <v>86</v>
      </c>
      <c r="AC14" s="48" t="str">
        <f t="shared" ref="AC14:AE14" si="32">SUBSTITUTE($Z14, $AB14,  INDEX($AN14:$AU14, 1, AC$4), 1)</f>
        <v>uān</v>
      </c>
      <c r="AD14" s="48" t="str">
        <f t="shared" si="32"/>
        <v>uán</v>
      </c>
      <c r="AE14" s="48" t="str">
        <f t="shared" si="32"/>
        <v>uǎn</v>
      </c>
      <c r="AF14" s="198" t="str">
        <f t="shared" si="2"/>
        <v>uat</v>
      </c>
      <c r="AG14" s="48" t="str">
        <f t="shared" ref="AG14:AI14" si="33">SUBSTITUTE($Z14, $AB14,  INDEX($AN14:$AU14, 1, AG$4), 1)</f>
        <v>uàn</v>
      </c>
      <c r="AH14" s="199" t="str">
        <f t="shared" si="33"/>
        <v>uân</v>
      </c>
      <c r="AI14" s="48" t="str">
        <f t="shared" si="33"/>
        <v>uān</v>
      </c>
      <c r="AJ14" s="198" t="str">
        <f t="shared" si="4"/>
        <v>uát</v>
      </c>
      <c r="AL14" s="8">
        <f t="shared" si="5"/>
        <v>2</v>
      </c>
      <c r="AM14" s="8">
        <f t="shared" si="6"/>
        <v>1</v>
      </c>
      <c r="AN14" s="8" t="str">
        <f t="shared" ref="AN14:AU14" si="34">INDEX($O$5:$V$12, $AM14, AN$4)</f>
        <v>ā</v>
      </c>
      <c r="AO14" s="8" t="str">
        <f t="shared" si="34"/>
        <v>á</v>
      </c>
      <c r="AP14" s="8" t="str">
        <f t="shared" si="34"/>
        <v>ǎ</v>
      </c>
      <c r="AQ14" s="8">
        <f t="shared" si="34"/>
        <v>0</v>
      </c>
      <c r="AR14" s="8" t="str">
        <f t="shared" si="34"/>
        <v>à</v>
      </c>
      <c r="AS14" s="8" t="str">
        <f t="shared" si="34"/>
        <v>â</v>
      </c>
      <c r="AT14" s="8" t="str">
        <f t="shared" si="34"/>
        <v>ā</v>
      </c>
      <c r="AU14" s="8" t="str">
        <f t="shared" si="34"/>
        <v>á</v>
      </c>
    </row>
    <row r="15" spans="2:47" ht="35">
      <c r="B15" s="104">
        <v>11</v>
      </c>
      <c r="C15" s="105" t="s">
        <v>1412</v>
      </c>
      <c r="D15" s="106" t="s">
        <v>1412</v>
      </c>
      <c r="E15" s="106" t="s">
        <v>327</v>
      </c>
      <c r="F15" s="106" t="s">
        <v>1413</v>
      </c>
      <c r="G15" s="113" t="s">
        <v>1330</v>
      </c>
      <c r="H15" s="106" t="s">
        <v>1414</v>
      </c>
      <c r="I15" s="106" t="s">
        <v>327</v>
      </c>
      <c r="J15" s="106" t="s">
        <v>1415</v>
      </c>
      <c r="K15" s="113" t="s">
        <v>1330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85">
        <v>11</v>
      </c>
      <c r="Y15" s="110" t="s">
        <v>1412</v>
      </c>
      <c r="Z15" s="110" t="str">
        <f t="array" ref="Z15">INDEX(十五音韻母資料表, $X15, $Z$1)</f>
        <v>oo</v>
      </c>
      <c r="AA15" s="110">
        <f t="array" ref="AA15">INDEX(十五音韻母資料表, $X15, $AA$1)</f>
        <v>0</v>
      </c>
      <c r="AB15" s="110" t="s">
        <v>58</v>
      </c>
      <c r="AC15" s="48" t="str">
        <f t="shared" ref="AC15:AE15" si="35">SUBSTITUTE($Z15, $AB15,  INDEX($AN15:$AU15, 1, AC$4), 1)</f>
        <v>ōo</v>
      </c>
      <c r="AD15" s="48" t="str">
        <f t="shared" si="35"/>
        <v>óo</v>
      </c>
      <c r="AE15" s="48" t="str">
        <f t="shared" si="35"/>
        <v>ǒo</v>
      </c>
      <c r="AF15" s="198">
        <f t="shared" si="2"/>
        <v>0</v>
      </c>
      <c r="AG15" s="48" t="str">
        <f t="shared" ref="AG15:AI15" si="36">SUBSTITUTE($Z15, $AB15,  INDEX($AN15:$AU15, 1, AG$4), 1)</f>
        <v>òo</v>
      </c>
      <c r="AH15" s="199" t="str">
        <f t="shared" si="36"/>
        <v>ôo</v>
      </c>
      <c r="AI15" s="48" t="str">
        <f t="shared" si="36"/>
        <v>ōo</v>
      </c>
      <c r="AJ15" s="198" t="str">
        <f t="shared" si="4"/>
        <v>0</v>
      </c>
      <c r="AL15" s="8">
        <f t="shared" si="5"/>
        <v>1</v>
      </c>
      <c r="AM15" s="8">
        <f t="shared" si="6"/>
        <v>5</v>
      </c>
      <c r="AN15" s="8" t="str">
        <f t="shared" ref="AN15:AU15" si="37">INDEX($O$5:$V$12, $AM15, AN$4)</f>
        <v>ōo</v>
      </c>
      <c r="AO15" s="8" t="str">
        <f t="shared" si="37"/>
        <v>óo</v>
      </c>
      <c r="AP15" s="8" t="str">
        <f t="shared" si="37"/>
        <v>ǒo</v>
      </c>
      <c r="AQ15" s="8">
        <f t="shared" si="37"/>
        <v>0</v>
      </c>
      <c r="AR15" s="8" t="str">
        <f t="shared" si="37"/>
        <v>òo</v>
      </c>
      <c r="AS15" s="8" t="str">
        <f t="shared" si="37"/>
        <v>ôo</v>
      </c>
      <c r="AT15" s="8" t="str">
        <f t="shared" si="37"/>
        <v>ōo</v>
      </c>
      <c r="AU15" s="8" t="str">
        <f t="shared" si="37"/>
        <v>óo</v>
      </c>
    </row>
    <row r="16" spans="2:47" ht="35">
      <c r="B16" s="104">
        <v>12</v>
      </c>
      <c r="C16" s="105" t="s">
        <v>1416</v>
      </c>
      <c r="D16" s="106" t="s">
        <v>1416</v>
      </c>
      <c r="E16" s="106" t="s">
        <v>1417</v>
      </c>
      <c r="F16" s="106" t="s">
        <v>1418</v>
      </c>
      <c r="G16" s="106" t="s">
        <v>1419</v>
      </c>
      <c r="H16" s="106" t="s">
        <v>1420</v>
      </c>
      <c r="I16" s="106" t="s">
        <v>1417</v>
      </c>
      <c r="J16" s="106" t="s">
        <v>1421</v>
      </c>
      <c r="K16" s="106" t="s">
        <v>1422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85">
        <v>12</v>
      </c>
      <c r="Y16" s="110" t="s">
        <v>1416</v>
      </c>
      <c r="Z16" s="110" t="str">
        <f t="array" ref="Z16">INDEX(十五音韻母資料表, $X16, $Z$1)</f>
        <v>iao</v>
      </c>
      <c r="AA16" s="110" t="str">
        <f t="array" ref="AA16">INDEX(十五音韻母資料表, $X16, $AA$1)</f>
        <v>iaoh</v>
      </c>
      <c r="AB16" s="110" t="s">
        <v>86</v>
      </c>
      <c r="AC16" s="48" t="str">
        <f t="shared" ref="AC16:AE16" si="38">SUBSTITUTE($Z16, $AB16,  INDEX($AN16:$AU16, 1, AC$4), 1)</f>
        <v>iāo</v>
      </c>
      <c r="AD16" s="48" t="str">
        <f t="shared" si="38"/>
        <v>iáo</v>
      </c>
      <c r="AE16" s="48" t="str">
        <f t="shared" si="38"/>
        <v>iǎo</v>
      </c>
      <c r="AF16" s="198" t="str">
        <f t="shared" si="2"/>
        <v>iaoh</v>
      </c>
      <c r="AG16" s="48" t="str">
        <f t="shared" ref="AG16:AI16" si="39">SUBSTITUTE($Z16, $AB16,  INDEX($AN16:$AU16, 1, AG$4), 1)</f>
        <v>iào</v>
      </c>
      <c r="AH16" s="199" t="str">
        <f t="shared" si="39"/>
        <v>iâo</v>
      </c>
      <c r="AI16" s="48" t="str">
        <f t="shared" si="39"/>
        <v>iāo</v>
      </c>
      <c r="AJ16" s="198" t="str">
        <f t="shared" si="4"/>
        <v>iáoh</v>
      </c>
      <c r="AL16" s="8">
        <f t="shared" si="5"/>
        <v>2</v>
      </c>
      <c r="AM16" s="8">
        <f t="shared" si="6"/>
        <v>1</v>
      </c>
      <c r="AN16" s="8" t="str">
        <f t="shared" ref="AN16:AU16" si="40">INDEX($O$5:$V$12, $AM16, AN$4)</f>
        <v>ā</v>
      </c>
      <c r="AO16" s="8" t="str">
        <f t="shared" si="40"/>
        <v>á</v>
      </c>
      <c r="AP16" s="8" t="str">
        <f t="shared" si="40"/>
        <v>ǎ</v>
      </c>
      <c r="AQ16" s="8">
        <f t="shared" si="40"/>
        <v>0</v>
      </c>
      <c r="AR16" s="8" t="str">
        <f t="shared" si="40"/>
        <v>à</v>
      </c>
      <c r="AS16" s="8" t="str">
        <f t="shared" si="40"/>
        <v>â</v>
      </c>
      <c r="AT16" s="8" t="str">
        <f t="shared" si="40"/>
        <v>ā</v>
      </c>
      <c r="AU16" s="8" t="str">
        <f t="shared" si="40"/>
        <v>á</v>
      </c>
    </row>
    <row r="17" spans="2:47" ht="35">
      <c r="B17" s="104">
        <v>13</v>
      </c>
      <c r="C17" s="105" t="s">
        <v>1423</v>
      </c>
      <c r="D17" s="106" t="s">
        <v>1423</v>
      </c>
      <c r="E17" s="106" t="s">
        <v>1424</v>
      </c>
      <c r="F17" s="106" t="s">
        <v>1425</v>
      </c>
      <c r="G17" s="106" t="s">
        <v>1426</v>
      </c>
      <c r="H17" s="106" t="s">
        <v>1427</v>
      </c>
      <c r="I17" s="106" t="s">
        <v>1424</v>
      </c>
      <c r="J17" s="106" t="s">
        <v>1428</v>
      </c>
      <c r="K17" s="113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85">
        <v>13</v>
      </c>
      <c r="Y17" s="110" t="s">
        <v>1423</v>
      </c>
      <c r="Z17" s="110" t="str">
        <f t="array" ref="Z17">INDEX(十五音韻母資料表, $X17, $Z$1)</f>
        <v>ei</v>
      </c>
      <c r="AA17" s="110" t="str">
        <f t="array" ref="AA17">INDEX(十五音韻母資料表, $X17, $AA$1)</f>
        <v>eih</v>
      </c>
      <c r="AB17" s="110" t="s">
        <v>388</v>
      </c>
      <c r="AC17" s="48" t="str">
        <f t="shared" ref="AC17:AE17" si="41">SUBSTITUTE($Z17, $AB17,  INDEX($AN17:$AU17, 1, AC$4), 1)</f>
        <v>ēi</v>
      </c>
      <c r="AD17" s="48" t="str">
        <f t="shared" si="41"/>
        <v>éi</v>
      </c>
      <c r="AE17" s="48" t="str">
        <f t="shared" si="41"/>
        <v>ěi</v>
      </c>
      <c r="AF17" s="198" t="str">
        <f t="shared" si="2"/>
        <v>eih</v>
      </c>
      <c r="AG17" s="48" t="str">
        <f t="shared" ref="AG17:AI17" si="42">SUBSTITUTE($Z17, $AB17,  INDEX($AN17:$AU17, 1, AG$4), 1)</f>
        <v>èi</v>
      </c>
      <c r="AH17" s="199" t="str">
        <f t="shared" si="42"/>
        <v>êi</v>
      </c>
      <c r="AI17" s="48" t="str">
        <f t="shared" si="42"/>
        <v>ēi</v>
      </c>
      <c r="AJ17" s="198" t="str">
        <f t="shared" si="4"/>
        <v>éih</v>
      </c>
      <c r="AL17" s="8">
        <f t="shared" si="5"/>
        <v>1</v>
      </c>
      <c r="AM17" s="8">
        <f t="shared" si="6"/>
        <v>2</v>
      </c>
      <c r="AN17" s="8" t="str">
        <f t="shared" ref="AN17:AU17" si="43">INDEX($O$5:$V$12, $AM17, AN$4)</f>
        <v>ē</v>
      </c>
      <c r="AO17" s="8" t="str">
        <f t="shared" si="43"/>
        <v>é</v>
      </c>
      <c r="AP17" s="8" t="str">
        <f t="shared" si="43"/>
        <v>ě</v>
      </c>
      <c r="AQ17" s="8">
        <f t="shared" si="43"/>
        <v>0</v>
      </c>
      <c r="AR17" s="8" t="str">
        <f t="shared" si="43"/>
        <v>è</v>
      </c>
      <c r="AS17" s="8" t="str">
        <f t="shared" si="43"/>
        <v>ê</v>
      </c>
      <c r="AT17" s="8" t="str">
        <f t="shared" si="43"/>
        <v>ē</v>
      </c>
      <c r="AU17" s="8" t="str">
        <f t="shared" si="43"/>
        <v>é</v>
      </c>
    </row>
    <row r="18" spans="2:47" ht="35">
      <c r="B18" s="104">
        <v>14</v>
      </c>
      <c r="C18" s="105" t="s">
        <v>1429</v>
      </c>
      <c r="D18" s="106" t="s">
        <v>1429</v>
      </c>
      <c r="E18" s="106" t="s">
        <v>1430</v>
      </c>
      <c r="F18" s="106" t="s">
        <v>1431</v>
      </c>
      <c r="G18" s="106" t="s">
        <v>1432</v>
      </c>
      <c r="H18" s="106" t="s">
        <v>1433</v>
      </c>
      <c r="I18" s="106" t="s">
        <v>1430</v>
      </c>
      <c r="J18" s="106" t="s">
        <v>1434</v>
      </c>
      <c r="K18" s="106" t="s">
        <v>1435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85">
        <v>14</v>
      </c>
      <c r="Y18" s="110" t="s">
        <v>1429</v>
      </c>
      <c r="Z18" s="110" t="str">
        <f t="array" ref="Z18">INDEX(十五音韻母資料表, $X18, $Z$1)</f>
        <v>iong</v>
      </c>
      <c r="AA18" s="110" t="str">
        <f t="array" ref="AA18">INDEX(十五音韻母資料表, $X18, $AA$1)</f>
        <v>iok</v>
      </c>
      <c r="AB18" s="110" t="s">
        <v>104</v>
      </c>
      <c r="AC18" s="48" t="str">
        <f t="shared" ref="AC18:AE18" si="44">SUBSTITUTE($Z18, $AB18,  INDEX($AN18:$AU18, 1, AC$4), 1)</f>
        <v>iōng</v>
      </c>
      <c r="AD18" s="48" t="str">
        <f t="shared" si="44"/>
        <v>ióng</v>
      </c>
      <c r="AE18" s="48" t="str">
        <f t="shared" si="44"/>
        <v>iǒng</v>
      </c>
      <c r="AF18" s="198" t="str">
        <f t="shared" si="2"/>
        <v>iok</v>
      </c>
      <c r="AG18" s="48" t="str">
        <f t="shared" ref="AG18:AI18" si="45">SUBSTITUTE($Z18, $AB18,  INDEX($AN18:$AU18, 1, AG$4), 1)</f>
        <v>iòng</v>
      </c>
      <c r="AH18" s="199" t="str">
        <f t="shared" si="45"/>
        <v>iông</v>
      </c>
      <c r="AI18" s="48" t="str">
        <f t="shared" si="45"/>
        <v>iōng</v>
      </c>
      <c r="AJ18" s="198" t="str">
        <f t="shared" si="4"/>
        <v>iók</v>
      </c>
      <c r="AL18" s="8">
        <f t="shared" si="5"/>
        <v>2</v>
      </c>
      <c r="AM18" s="8">
        <f t="shared" si="6"/>
        <v>4</v>
      </c>
      <c r="AN18" s="8" t="str">
        <f t="shared" ref="AN18:AU18" si="46">INDEX($O$5:$V$12, $AM18, AN$4)</f>
        <v>ō</v>
      </c>
      <c r="AO18" s="8" t="str">
        <f t="shared" si="46"/>
        <v>ó</v>
      </c>
      <c r="AP18" s="8" t="str">
        <f t="shared" si="46"/>
        <v>ǒ</v>
      </c>
      <c r="AQ18" s="8">
        <f t="shared" si="46"/>
        <v>0</v>
      </c>
      <c r="AR18" s="8" t="str">
        <f t="shared" si="46"/>
        <v>ò</v>
      </c>
      <c r="AS18" s="8" t="str">
        <f t="shared" si="46"/>
        <v>ô</v>
      </c>
      <c r="AT18" s="8" t="str">
        <f t="shared" si="46"/>
        <v>ō</v>
      </c>
      <c r="AU18" s="8" t="str">
        <f t="shared" si="46"/>
        <v>ó</v>
      </c>
    </row>
    <row r="19" spans="2:47" ht="35">
      <c r="B19" s="104">
        <v>15</v>
      </c>
      <c r="C19" s="105" t="s">
        <v>337</v>
      </c>
      <c r="D19" s="106" t="s">
        <v>337</v>
      </c>
      <c r="E19" s="106" t="s">
        <v>1436</v>
      </c>
      <c r="F19" s="106" t="s">
        <v>1437</v>
      </c>
      <c r="G19" s="106" t="s">
        <v>1438</v>
      </c>
      <c r="H19" s="106" t="s">
        <v>1439</v>
      </c>
      <c r="I19" s="106" t="s">
        <v>1436</v>
      </c>
      <c r="J19" s="106" t="s">
        <v>1440</v>
      </c>
      <c r="K19" s="113" t="s">
        <v>1330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85">
        <v>15</v>
      </c>
      <c r="Y19" s="110" t="s">
        <v>337</v>
      </c>
      <c r="Z19" s="110" t="str">
        <f t="array" ref="Z19">INDEX(十五音韻母資料表, $X19, $Z$1)</f>
        <v>o</v>
      </c>
      <c r="AA19" s="110" t="str">
        <f t="array" ref="AA19">INDEX(十五音韻母資料表, $X19, $AA$1)</f>
        <v>oh</v>
      </c>
      <c r="AB19" s="110" t="s">
        <v>104</v>
      </c>
      <c r="AC19" s="48" t="str">
        <f t="shared" ref="AC19:AE19" si="47">SUBSTITUTE($Z19, $AB19,  INDEX($AN19:$AU19, 1, AC$4), 1)</f>
        <v>ō</v>
      </c>
      <c r="AD19" s="48" t="str">
        <f t="shared" si="47"/>
        <v>ó</v>
      </c>
      <c r="AE19" s="48" t="str">
        <f t="shared" si="47"/>
        <v>ǒ</v>
      </c>
      <c r="AF19" s="198" t="str">
        <f t="shared" si="2"/>
        <v>oh</v>
      </c>
      <c r="AG19" s="48" t="str">
        <f t="shared" ref="AG19:AI19" si="48">SUBSTITUTE($Z19, $AB19,  INDEX($AN19:$AU19, 1, AG$4), 1)</f>
        <v>ò</v>
      </c>
      <c r="AH19" s="199" t="str">
        <f t="shared" si="48"/>
        <v>ô</v>
      </c>
      <c r="AI19" s="48" t="str">
        <f t="shared" si="48"/>
        <v>ō</v>
      </c>
      <c r="AJ19" s="198" t="str">
        <f t="shared" si="4"/>
        <v>óh</v>
      </c>
      <c r="AL19" s="8">
        <f t="shared" si="5"/>
        <v>1</v>
      </c>
      <c r="AM19" s="8">
        <f t="shared" si="6"/>
        <v>4</v>
      </c>
      <c r="AN19" s="8" t="str">
        <f t="shared" ref="AN19:AU19" si="49">INDEX($O$5:$V$12, $AM19, AN$4)</f>
        <v>ō</v>
      </c>
      <c r="AO19" s="8" t="str">
        <f t="shared" si="49"/>
        <v>ó</v>
      </c>
      <c r="AP19" s="8" t="str">
        <f t="shared" si="49"/>
        <v>ǒ</v>
      </c>
      <c r="AQ19" s="8">
        <f t="shared" si="49"/>
        <v>0</v>
      </c>
      <c r="AR19" s="8" t="str">
        <f t="shared" si="49"/>
        <v>ò</v>
      </c>
      <c r="AS19" s="8" t="str">
        <f t="shared" si="49"/>
        <v>ô</v>
      </c>
      <c r="AT19" s="8" t="str">
        <f t="shared" si="49"/>
        <v>ō</v>
      </c>
      <c r="AU19" s="8" t="str">
        <f t="shared" si="49"/>
        <v>ó</v>
      </c>
    </row>
    <row r="20" spans="2:47" ht="35">
      <c r="B20" s="104">
        <v>16</v>
      </c>
      <c r="C20" s="105" t="s">
        <v>1441</v>
      </c>
      <c r="D20" s="106" t="s">
        <v>1441</v>
      </c>
      <c r="E20" s="106" t="s">
        <v>1424</v>
      </c>
      <c r="F20" s="106" t="s">
        <v>1442</v>
      </c>
      <c r="G20" s="113" t="s">
        <v>1330</v>
      </c>
      <c r="H20" s="113"/>
      <c r="I20" s="106" t="s">
        <v>1424</v>
      </c>
      <c r="J20" s="113"/>
      <c r="K20" s="113" t="s">
        <v>1330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85">
        <v>16</v>
      </c>
      <c r="Y20" s="110" t="s">
        <v>1441</v>
      </c>
      <c r="Z20" s="110" t="str">
        <f t="array" ref="Z20">INDEX(十五音韻母資料表, $X20, $Z$1)</f>
        <v>ai</v>
      </c>
      <c r="AA20" s="110">
        <f t="array" ref="AA20">INDEX(十五音韻母資料表, $X20, $AA$1)</f>
        <v>0</v>
      </c>
      <c r="AB20" s="110" t="s">
        <v>86</v>
      </c>
      <c r="AC20" s="48" t="str">
        <f t="shared" ref="AC20:AE20" si="50">SUBSTITUTE($Z20, $AB20,  INDEX($AN20:$AU20, 1, AC$4), 1)</f>
        <v>āi</v>
      </c>
      <c r="AD20" s="48" t="str">
        <f t="shared" si="50"/>
        <v>ái</v>
      </c>
      <c r="AE20" s="48" t="str">
        <f t="shared" si="50"/>
        <v>ǎi</v>
      </c>
      <c r="AF20" s="198">
        <f t="shared" si="2"/>
        <v>0</v>
      </c>
      <c r="AG20" s="48" t="str">
        <f t="shared" ref="AG20:AI20" si="51">SUBSTITUTE($Z20, $AB20,  INDEX($AN20:$AU20, 1, AG$4), 1)</f>
        <v>ài</v>
      </c>
      <c r="AH20" s="199" t="str">
        <f t="shared" si="51"/>
        <v>âi</v>
      </c>
      <c r="AI20" s="48" t="str">
        <f t="shared" si="51"/>
        <v>āi</v>
      </c>
      <c r="AJ20" s="198" t="str">
        <f t="shared" si="4"/>
        <v>0</v>
      </c>
      <c r="AL20" s="8">
        <f t="shared" si="5"/>
        <v>1</v>
      </c>
      <c r="AM20" s="8">
        <f t="shared" si="6"/>
        <v>1</v>
      </c>
      <c r="AN20" s="8" t="str">
        <f t="shared" ref="AN20:AU20" si="52">INDEX($O$5:$V$12, $AM20, AN$4)</f>
        <v>ā</v>
      </c>
      <c r="AO20" s="8" t="str">
        <f t="shared" si="52"/>
        <v>á</v>
      </c>
      <c r="AP20" s="8" t="str">
        <f t="shared" si="52"/>
        <v>ǎ</v>
      </c>
      <c r="AQ20" s="8">
        <f t="shared" si="52"/>
        <v>0</v>
      </c>
      <c r="AR20" s="8" t="str">
        <f t="shared" si="52"/>
        <v>à</v>
      </c>
      <c r="AS20" s="8" t="str">
        <f t="shared" si="52"/>
        <v>â</v>
      </c>
      <c r="AT20" s="8" t="str">
        <f t="shared" si="52"/>
        <v>ā</v>
      </c>
      <c r="AU20" s="8" t="str">
        <f t="shared" si="52"/>
        <v>á</v>
      </c>
    </row>
    <row r="21" spans="2:47" ht="35">
      <c r="B21" s="104">
        <v>17</v>
      </c>
      <c r="C21" s="105" t="s">
        <v>1443</v>
      </c>
      <c r="D21" s="106" t="s">
        <v>1443</v>
      </c>
      <c r="E21" s="106" t="s">
        <v>1444</v>
      </c>
      <c r="F21" s="106" t="s">
        <v>1445</v>
      </c>
      <c r="G21" s="106" t="s">
        <v>1446</v>
      </c>
      <c r="H21" s="113"/>
      <c r="I21" s="106" t="s">
        <v>1444</v>
      </c>
      <c r="J21" s="106" t="s">
        <v>1447</v>
      </c>
      <c r="K21" s="106" t="s">
        <v>1448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85">
        <v>17</v>
      </c>
      <c r="Y21" s="110" t="s">
        <v>1443</v>
      </c>
      <c r="Z21" s="110" t="str">
        <f t="array" ref="Z21">INDEX(十五音韻母資料表, $X21, $Z$1)</f>
        <v>in</v>
      </c>
      <c r="AA21" s="110" t="str">
        <f t="array" ref="AA21">INDEX(十五音韻母資料表, $X21, $AA$1)</f>
        <v>it</v>
      </c>
      <c r="AB21" s="110" t="s">
        <v>61</v>
      </c>
      <c r="AC21" s="48" t="str">
        <f t="shared" ref="AC21:AE21" si="53">SUBSTITUTE($Z21, $AB21,  INDEX($AN21:$AU21, 1, AC$4), 1)</f>
        <v>īn</v>
      </c>
      <c r="AD21" s="48" t="str">
        <f t="shared" si="53"/>
        <v>ín</v>
      </c>
      <c r="AE21" s="48" t="str">
        <f t="shared" si="53"/>
        <v>ǐn</v>
      </c>
      <c r="AF21" s="198" t="str">
        <f t="shared" si="2"/>
        <v>it</v>
      </c>
      <c r="AG21" s="48" t="str">
        <f t="shared" ref="AG21:AI21" si="54">SUBSTITUTE($Z21, $AB21,  INDEX($AN21:$AU21, 1, AG$4), 1)</f>
        <v>ìn</v>
      </c>
      <c r="AH21" s="199" t="str">
        <f t="shared" si="54"/>
        <v>în</v>
      </c>
      <c r="AI21" s="48" t="str">
        <f t="shared" si="54"/>
        <v>īn</v>
      </c>
      <c r="AJ21" s="198" t="str">
        <f t="shared" si="4"/>
        <v>ít</v>
      </c>
      <c r="AL21" s="8">
        <f t="shared" si="5"/>
        <v>1</v>
      </c>
      <c r="AM21" s="8">
        <f t="shared" si="6"/>
        <v>3</v>
      </c>
      <c r="AN21" s="8" t="str">
        <f t="shared" ref="AN21:AU21" si="55">INDEX($O$5:$V$12, $AM21, AN$4)</f>
        <v>ī</v>
      </c>
      <c r="AO21" s="8" t="str">
        <f t="shared" si="55"/>
        <v>í</v>
      </c>
      <c r="AP21" s="8" t="str">
        <f t="shared" si="55"/>
        <v>ǐ</v>
      </c>
      <c r="AQ21" s="8">
        <f t="shared" si="55"/>
        <v>0</v>
      </c>
      <c r="AR21" s="8" t="str">
        <f t="shared" si="55"/>
        <v>ì</v>
      </c>
      <c r="AS21" s="8" t="str">
        <f t="shared" si="55"/>
        <v>î</v>
      </c>
      <c r="AT21" s="8" t="str">
        <f t="shared" si="55"/>
        <v>ī</v>
      </c>
      <c r="AU21" s="8" t="str">
        <f t="shared" si="55"/>
        <v>í</v>
      </c>
    </row>
    <row r="22" spans="2:47" ht="35">
      <c r="B22" s="104">
        <v>18</v>
      </c>
      <c r="C22" s="105" t="s">
        <v>1449</v>
      </c>
      <c r="D22" s="106" t="s">
        <v>1449</v>
      </c>
      <c r="E22" s="106" t="s">
        <v>1450</v>
      </c>
      <c r="F22" s="113"/>
      <c r="G22" s="106" t="s">
        <v>1451</v>
      </c>
      <c r="H22" s="106" t="s">
        <v>1452</v>
      </c>
      <c r="I22" s="106" t="s">
        <v>1450</v>
      </c>
      <c r="J22" s="106" t="s">
        <v>1453</v>
      </c>
      <c r="K22" s="106" t="s">
        <v>1454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85">
        <v>18</v>
      </c>
      <c r="Y22" s="110" t="s">
        <v>1449</v>
      </c>
      <c r="Z22" s="110" t="str">
        <f t="array" ref="Z22">INDEX(十五音韻母資料表, $X22, $Z$1)</f>
        <v>iang</v>
      </c>
      <c r="AA22" s="110" t="str">
        <f t="array" ref="AA22">INDEX(十五音韻母資料表, $X22, $AA$1)</f>
        <v>iak</v>
      </c>
      <c r="AB22" s="110" t="s">
        <v>86</v>
      </c>
      <c r="AC22" s="48" t="str">
        <f t="shared" ref="AC22:AE22" si="56">SUBSTITUTE($Z22, $AB22,  INDEX($AN22:$AU22, 1, AC$4), 1)</f>
        <v>iāng</v>
      </c>
      <c r="AD22" s="48" t="str">
        <f t="shared" si="56"/>
        <v>iáng</v>
      </c>
      <c r="AE22" s="48" t="str">
        <f t="shared" si="56"/>
        <v>iǎng</v>
      </c>
      <c r="AF22" s="198" t="str">
        <f t="shared" si="2"/>
        <v>iak</v>
      </c>
      <c r="AG22" s="48" t="str">
        <f t="shared" ref="AG22:AI22" si="57">SUBSTITUTE($Z22, $AB22,  INDEX($AN22:$AU22, 1, AG$4), 1)</f>
        <v>iàng</v>
      </c>
      <c r="AH22" s="199" t="str">
        <f t="shared" si="57"/>
        <v>iâng</v>
      </c>
      <c r="AI22" s="48" t="str">
        <f t="shared" si="57"/>
        <v>iāng</v>
      </c>
      <c r="AJ22" s="198" t="str">
        <f t="shared" si="4"/>
        <v>iák</v>
      </c>
      <c r="AL22" s="8">
        <f t="shared" si="5"/>
        <v>2</v>
      </c>
      <c r="AM22" s="8">
        <f t="shared" si="6"/>
        <v>1</v>
      </c>
      <c r="AN22" s="8" t="str">
        <f t="shared" ref="AN22:AU22" si="58">INDEX($O$5:$V$12, $AM22, AN$4)</f>
        <v>ā</v>
      </c>
      <c r="AO22" s="8" t="str">
        <f t="shared" si="58"/>
        <v>á</v>
      </c>
      <c r="AP22" s="8" t="str">
        <f t="shared" si="58"/>
        <v>ǎ</v>
      </c>
      <c r="AQ22" s="8">
        <f t="shared" si="58"/>
        <v>0</v>
      </c>
      <c r="AR22" s="8" t="str">
        <f t="shared" si="58"/>
        <v>à</v>
      </c>
      <c r="AS22" s="8" t="str">
        <f t="shared" si="58"/>
        <v>â</v>
      </c>
      <c r="AT22" s="8" t="str">
        <f t="shared" si="58"/>
        <v>ā</v>
      </c>
      <c r="AU22" s="8" t="str">
        <f t="shared" si="58"/>
        <v>á</v>
      </c>
    </row>
    <row r="23" spans="2:47" ht="35">
      <c r="B23" s="104">
        <v>19</v>
      </c>
      <c r="C23" s="105" t="s">
        <v>1455</v>
      </c>
      <c r="D23" s="106" t="s">
        <v>1455</v>
      </c>
      <c r="E23" s="106" t="s">
        <v>1456</v>
      </c>
      <c r="F23" s="106" t="s">
        <v>1457</v>
      </c>
      <c r="G23" s="106" t="s">
        <v>1458</v>
      </c>
      <c r="H23" s="106" t="s">
        <v>149</v>
      </c>
      <c r="I23" s="106" t="s">
        <v>1456</v>
      </c>
      <c r="J23" s="106" t="s">
        <v>1459</v>
      </c>
      <c r="K23" s="113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85">
        <v>19</v>
      </c>
      <c r="Y23" s="110" t="s">
        <v>1455</v>
      </c>
      <c r="Z23" s="110" t="str">
        <f t="array" ref="Z23">INDEX(十五音韻母資料表, $X23, $Z$1)</f>
        <v>am</v>
      </c>
      <c r="AA23" s="110" t="str">
        <f t="array" ref="AA23">INDEX(十五音韻母資料表, $X23, $AA$1)</f>
        <v>ap</v>
      </c>
      <c r="AB23" s="110" t="s">
        <v>86</v>
      </c>
      <c r="AC23" s="48" t="str">
        <f t="shared" ref="AC23:AE23" si="59">SUBSTITUTE($Z23, $AB23,  INDEX($AN23:$AU23, 1, AC$4), 1)</f>
        <v>ām</v>
      </c>
      <c r="AD23" s="48" t="str">
        <f t="shared" si="59"/>
        <v>ám</v>
      </c>
      <c r="AE23" s="48" t="str">
        <f t="shared" si="59"/>
        <v>ǎm</v>
      </c>
      <c r="AF23" s="198" t="str">
        <f t="shared" si="2"/>
        <v>ap</v>
      </c>
      <c r="AG23" s="48" t="str">
        <f t="shared" ref="AG23:AI23" si="60">SUBSTITUTE($Z23, $AB23,  INDEX($AN23:$AU23, 1, AG$4), 1)</f>
        <v>àm</v>
      </c>
      <c r="AH23" s="199" t="str">
        <f t="shared" si="60"/>
        <v>âm</v>
      </c>
      <c r="AI23" s="48" t="str">
        <f t="shared" si="60"/>
        <v>ām</v>
      </c>
      <c r="AJ23" s="198" t="str">
        <f t="shared" si="4"/>
        <v>áp</v>
      </c>
      <c r="AL23" s="8">
        <f t="shared" si="5"/>
        <v>1</v>
      </c>
      <c r="AM23" s="8">
        <f t="shared" si="6"/>
        <v>1</v>
      </c>
      <c r="AN23" s="8" t="str">
        <f t="shared" ref="AN23:AU23" si="61">INDEX($O$5:$V$12, $AM23, AN$4)</f>
        <v>ā</v>
      </c>
      <c r="AO23" s="8" t="str">
        <f t="shared" si="61"/>
        <v>á</v>
      </c>
      <c r="AP23" s="8" t="str">
        <f t="shared" si="61"/>
        <v>ǎ</v>
      </c>
      <c r="AQ23" s="8">
        <f t="shared" si="61"/>
        <v>0</v>
      </c>
      <c r="AR23" s="8" t="str">
        <f t="shared" si="61"/>
        <v>à</v>
      </c>
      <c r="AS23" s="8" t="str">
        <f t="shared" si="61"/>
        <v>â</v>
      </c>
      <c r="AT23" s="8" t="str">
        <f t="shared" si="61"/>
        <v>ā</v>
      </c>
      <c r="AU23" s="8" t="str">
        <f t="shared" si="61"/>
        <v>á</v>
      </c>
    </row>
    <row r="24" spans="2:47" ht="35">
      <c r="B24" s="104">
        <v>20</v>
      </c>
      <c r="C24" s="105" t="s">
        <v>1460</v>
      </c>
      <c r="D24" s="106" t="s">
        <v>1460</v>
      </c>
      <c r="E24" s="113"/>
      <c r="F24" s="106" t="s">
        <v>1461</v>
      </c>
      <c r="G24" s="106" t="s">
        <v>1462</v>
      </c>
      <c r="H24" s="113"/>
      <c r="I24" s="113"/>
      <c r="J24" s="113"/>
      <c r="K24" s="113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85">
        <v>20</v>
      </c>
      <c r="Y24" s="110" t="s">
        <v>1460</v>
      </c>
      <c r="Z24" s="110" t="str">
        <f t="array" ref="Z24">INDEX(十五音韻母資料表, $X24, $Z$1)</f>
        <v>ua</v>
      </c>
      <c r="AA24" s="110" t="str">
        <f t="array" ref="AA24">INDEX(十五音韻母資料表, $X24, $AA$1)</f>
        <v>uah</v>
      </c>
      <c r="AB24" s="110" t="s">
        <v>86</v>
      </c>
      <c r="AC24" s="48" t="str">
        <f t="shared" ref="AC24:AE24" si="62">SUBSTITUTE($Z24, $AB24,  INDEX($AN24:$AU24, 1, AC$4), 1)</f>
        <v>uā</v>
      </c>
      <c r="AD24" s="48" t="str">
        <f t="shared" si="62"/>
        <v>uá</v>
      </c>
      <c r="AE24" s="48" t="str">
        <f t="shared" si="62"/>
        <v>uǎ</v>
      </c>
      <c r="AF24" s="198" t="str">
        <f t="shared" si="2"/>
        <v>uah</v>
      </c>
      <c r="AG24" s="48" t="str">
        <f t="shared" ref="AG24:AI24" si="63">SUBSTITUTE($Z24, $AB24,  INDEX($AN24:$AU24, 1, AG$4), 1)</f>
        <v>uà</v>
      </c>
      <c r="AH24" s="199" t="str">
        <f t="shared" si="63"/>
        <v>uâ</v>
      </c>
      <c r="AI24" s="48" t="str">
        <f t="shared" si="63"/>
        <v>uā</v>
      </c>
      <c r="AJ24" s="198" t="str">
        <f t="shared" si="4"/>
        <v>uáh</v>
      </c>
      <c r="AL24" s="8">
        <f t="shared" si="5"/>
        <v>2</v>
      </c>
      <c r="AM24" s="8">
        <f t="shared" si="6"/>
        <v>1</v>
      </c>
      <c r="AN24" s="8" t="str">
        <f t="shared" ref="AN24:AU24" si="64">INDEX($O$5:$V$12, $AM24, AN$4)</f>
        <v>ā</v>
      </c>
      <c r="AO24" s="8" t="str">
        <f t="shared" si="64"/>
        <v>á</v>
      </c>
      <c r="AP24" s="8" t="str">
        <f t="shared" si="64"/>
        <v>ǎ</v>
      </c>
      <c r="AQ24" s="8">
        <f t="shared" si="64"/>
        <v>0</v>
      </c>
      <c r="AR24" s="8" t="str">
        <f t="shared" si="64"/>
        <v>à</v>
      </c>
      <c r="AS24" s="8" t="str">
        <f t="shared" si="64"/>
        <v>â</v>
      </c>
      <c r="AT24" s="8" t="str">
        <f t="shared" si="64"/>
        <v>ā</v>
      </c>
      <c r="AU24" s="8" t="str">
        <f t="shared" si="64"/>
        <v>á</v>
      </c>
    </row>
    <row r="25" spans="2:47" ht="35">
      <c r="B25" s="104">
        <v>21</v>
      </c>
      <c r="C25" s="105" t="s">
        <v>156</v>
      </c>
      <c r="D25" s="106" t="s">
        <v>156</v>
      </c>
      <c r="E25" s="106" t="s">
        <v>1463</v>
      </c>
      <c r="F25" s="106" t="s">
        <v>1464</v>
      </c>
      <c r="G25" s="106" t="s">
        <v>1465</v>
      </c>
      <c r="H25" s="113"/>
      <c r="I25" s="106" t="s">
        <v>1463</v>
      </c>
      <c r="J25" s="106" t="s">
        <v>1434</v>
      </c>
      <c r="K25" s="106" t="s">
        <v>1466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85">
        <v>21</v>
      </c>
      <c r="Y25" s="110" t="s">
        <v>156</v>
      </c>
      <c r="Z25" s="110" t="str">
        <f t="array" ref="Z25">INDEX(十五音韻母資料表, $X25, $Z$1)</f>
        <v>ang</v>
      </c>
      <c r="AA25" s="110" t="str">
        <f t="array" ref="AA25">INDEX(十五音韻母資料表, $X25, $AA$1)</f>
        <v>ak</v>
      </c>
      <c r="AB25" s="110" t="s">
        <v>86</v>
      </c>
      <c r="AC25" s="48" t="str">
        <f t="shared" ref="AC25:AE25" si="65">SUBSTITUTE($Z25, $AB25,  INDEX($AN25:$AU25, 1, AC$4), 1)</f>
        <v>āng</v>
      </c>
      <c r="AD25" s="48" t="str">
        <f t="shared" si="65"/>
        <v>áng</v>
      </c>
      <c r="AE25" s="48" t="str">
        <f t="shared" si="65"/>
        <v>ǎng</v>
      </c>
      <c r="AF25" s="198" t="str">
        <f t="shared" si="2"/>
        <v>ak</v>
      </c>
      <c r="AG25" s="48" t="str">
        <f t="shared" ref="AG25:AI25" si="66">SUBSTITUTE($Z25, $AB25,  INDEX($AN25:$AU25, 1, AG$4), 1)</f>
        <v>àng</v>
      </c>
      <c r="AH25" s="199" t="str">
        <f t="shared" si="66"/>
        <v>âng</v>
      </c>
      <c r="AI25" s="48" t="str">
        <f t="shared" si="66"/>
        <v>āng</v>
      </c>
      <c r="AJ25" s="198" t="str">
        <f t="shared" si="4"/>
        <v>ák</v>
      </c>
      <c r="AL25" s="8">
        <f t="shared" si="5"/>
        <v>1</v>
      </c>
      <c r="AM25" s="8">
        <f t="shared" si="6"/>
        <v>1</v>
      </c>
      <c r="AN25" s="8" t="str">
        <f t="shared" ref="AN25:AU25" si="67">INDEX($O$5:$V$12, $AM25, AN$4)</f>
        <v>ā</v>
      </c>
      <c r="AO25" s="8" t="str">
        <f t="shared" si="67"/>
        <v>á</v>
      </c>
      <c r="AP25" s="8" t="str">
        <f t="shared" si="67"/>
        <v>ǎ</v>
      </c>
      <c r="AQ25" s="8">
        <f t="shared" si="67"/>
        <v>0</v>
      </c>
      <c r="AR25" s="8" t="str">
        <f t="shared" si="67"/>
        <v>à</v>
      </c>
      <c r="AS25" s="8" t="str">
        <f t="shared" si="67"/>
        <v>â</v>
      </c>
      <c r="AT25" s="8" t="str">
        <f t="shared" si="67"/>
        <v>ā</v>
      </c>
      <c r="AU25" s="8" t="str">
        <f t="shared" si="67"/>
        <v>á</v>
      </c>
    </row>
    <row r="26" spans="2:47" ht="35">
      <c r="B26" s="104">
        <v>22</v>
      </c>
      <c r="C26" s="105" t="s">
        <v>1467</v>
      </c>
      <c r="D26" s="106" t="s">
        <v>1467</v>
      </c>
      <c r="E26" s="106" t="s">
        <v>1468</v>
      </c>
      <c r="F26" s="106" t="s">
        <v>1469</v>
      </c>
      <c r="G26" s="106" t="s">
        <v>1470</v>
      </c>
      <c r="H26" s="106" t="s">
        <v>1471</v>
      </c>
      <c r="I26" s="106" t="s">
        <v>1468</v>
      </c>
      <c r="J26" s="106" t="s">
        <v>1472</v>
      </c>
      <c r="K26" s="113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85">
        <v>22</v>
      </c>
      <c r="Y26" s="110" t="s">
        <v>1467</v>
      </c>
      <c r="Z26" s="110" t="str">
        <f t="array" ref="Z26">INDEX(十五音韻母資料表, $X26, $Z$1)</f>
        <v>iam</v>
      </c>
      <c r="AA26" s="110" t="str">
        <f t="array" ref="AA26">INDEX(十五音韻母資料表, $X26, $AA$1)</f>
        <v>iap</v>
      </c>
      <c r="AB26" s="110" t="s">
        <v>86</v>
      </c>
      <c r="AC26" s="48" t="str">
        <f t="shared" ref="AC26:AE26" si="68">SUBSTITUTE($Z26, $AB26,  INDEX($AN26:$AU26, 1, AC$4), 1)</f>
        <v>iām</v>
      </c>
      <c r="AD26" s="48" t="str">
        <f t="shared" si="68"/>
        <v>iám</v>
      </c>
      <c r="AE26" s="48" t="str">
        <f t="shared" si="68"/>
        <v>iǎm</v>
      </c>
      <c r="AF26" s="198" t="str">
        <f t="shared" si="2"/>
        <v>iap</v>
      </c>
      <c r="AG26" s="48" t="str">
        <f t="shared" ref="AG26:AI26" si="69">SUBSTITUTE($Z26, $AB26,  INDEX($AN26:$AU26, 1, AG$4), 1)</f>
        <v>iàm</v>
      </c>
      <c r="AH26" s="199" t="str">
        <f t="shared" si="69"/>
        <v>iâm</v>
      </c>
      <c r="AI26" s="48" t="str">
        <f t="shared" si="69"/>
        <v>iām</v>
      </c>
      <c r="AJ26" s="198" t="str">
        <f t="shared" si="4"/>
        <v>iáp</v>
      </c>
      <c r="AL26" s="8">
        <f t="shared" si="5"/>
        <v>2</v>
      </c>
      <c r="AM26" s="8">
        <f t="shared" si="6"/>
        <v>1</v>
      </c>
      <c r="AN26" s="8" t="str">
        <f t="shared" ref="AN26:AU26" si="70">INDEX($O$5:$V$12, $AM26, AN$4)</f>
        <v>ā</v>
      </c>
      <c r="AO26" s="8" t="str">
        <f t="shared" si="70"/>
        <v>á</v>
      </c>
      <c r="AP26" s="8" t="str">
        <f t="shared" si="70"/>
        <v>ǎ</v>
      </c>
      <c r="AQ26" s="8">
        <f t="shared" si="70"/>
        <v>0</v>
      </c>
      <c r="AR26" s="8" t="str">
        <f t="shared" si="70"/>
        <v>à</v>
      </c>
      <c r="AS26" s="8" t="str">
        <f t="shared" si="70"/>
        <v>â</v>
      </c>
      <c r="AT26" s="8" t="str">
        <f t="shared" si="70"/>
        <v>ā</v>
      </c>
      <c r="AU26" s="8" t="str">
        <f t="shared" si="70"/>
        <v>á</v>
      </c>
    </row>
    <row r="27" spans="2:47" ht="35">
      <c r="B27" s="104">
        <v>23</v>
      </c>
      <c r="C27" s="105" t="s">
        <v>1473</v>
      </c>
      <c r="D27" s="106" t="s">
        <v>1473</v>
      </c>
      <c r="E27" s="106" t="s">
        <v>1474</v>
      </c>
      <c r="F27" s="106" t="s">
        <v>1475</v>
      </c>
      <c r="G27" s="114" t="s">
        <v>1476</v>
      </c>
      <c r="H27" s="106" t="s">
        <v>1477</v>
      </c>
      <c r="I27" s="106" t="s">
        <v>1474</v>
      </c>
      <c r="J27" s="106" t="s">
        <v>1478</v>
      </c>
      <c r="K27" s="113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85">
        <v>23</v>
      </c>
      <c r="Y27" s="110" t="s">
        <v>1473</v>
      </c>
      <c r="Z27" s="110" t="str">
        <f t="array" ref="Z27">INDEX(十五音韻母資料表, $X27, $Z$1)</f>
        <v>ao</v>
      </c>
      <c r="AA27" s="110" t="str">
        <f t="array" ref="AA27">INDEX(十五音韻母資料表, $X27, $AA$1)</f>
        <v>aoh</v>
      </c>
      <c r="AB27" s="110" t="s">
        <v>86</v>
      </c>
      <c r="AC27" s="48" t="str">
        <f t="shared" ref="AC27:AE27" si="71">SUBSTITUTE($Z27, $AB27,  INDEX($AN27:$AU27, 1, AC$4), 1)</f>
        <v>āo</v>
      </c>
      <c r="AD27" s="48" t="str">
        <f t="shared" si="71"/>
        <v>áo</v>
      </c>
      <c r="AE27" s="48" t="str">
        <f t="shared" si="71"/>
        <v>ǎo</v>
      </c>
      <c r="AF27" s="198" t="str">
        <f t="shared" si="2"/>
        <v>aoh</v>
      </c>
      <c r="AG27" s="48" t="str">
        <f t="shared" ref="AG27:AI27" si="72">SUBSTITUTE($Z27, $AB27,  INDEX($AN27:$AU27, 1, AG$4), 1)</f>
        <v>ào</v>
      </c>
      <c r="AH27" s="199" t="str">
        <f t="shared" si="72"/>
        <v>âo</v>
      </c>
      <c r="AI27" s="48" t="str">
        <f t="shared" si="72"/>
        <v>āo</v>
      </c>
      <c r="AJ27" s="198" t="str">
        <f t="shared" si="4"/>
        <v>áoh</v>
      </c>
      <c r="AL27" s="8">
        <f t="shared" si="5"/>
        <v>1</v>
      </c>
      <c r="AM27" s="8">
        <f t="shared" si="6"/>
        <v>1</v>
      </c>
      <c r="AN27" s="8" t="str">
        <f t="shared" ref="AN27:AU27" si="73">INDEX($O$5:$V$12, $AM27, AN$4)</f>
        <v>ā</v>
      </c>
      <c r="AO27" s="8" t="str">
        <f t="shared" si="73"/>
        <v>á</v>
      </c>
      <c r="AP27" s="8" t="str">
        <f t="shared" si="73"/>
        <v>ǎ</v>
      </c>
      <c r="AQ27" s="8">
        <f t="shared" si="73"/>
        <v>0</v>
      </c>
      <c r="AR27" s="8" t="str">
        <f t="shared" si="73"/>
        <v>à</v>
      </c>
      <c r="AS27" s="8" t="str">
        <f t="shared" si="73"/>
        <v>â</v>
      </c>
      <c r="AT27" s="8" t="str">
        <f t="shared" si="73"/>
        <v>ā</v>
      </c>
      <c r="AU27" s="8" t="str">
        <f t="shared" si="73"/>
        <v>á</v>
      </c>
    </row>
    <row r="28" spans="2:47" ht="35">
      <c r="B28" s="104">
        <v>24</v>
      </c>
      <c r="C28" s="105" t="s">
        <v>1479</v>
      </c>
      <c r="D28" s="106" t="s">
        <v>1479</v>
      </c>
      <c r="E28" s="113"/>
      <c r="F28" s="106" t="s">
        <v>1480</v>
      </c>
      <c r="G28" s="113"/>
      <c r="H28" s="106" t="s">
        <v>1481</v>
      </c>
      <c r="I28" s="113"/>
      <c r="J28" s="106" t="s">
        <v>1482</v>
      </c>
      <c r="K28" s="106" t="s">
        <v>1483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85">
        <v>24</v>
      </c>
      <c r="Y28" s="110" t="s">
        <v>1479</v>
      </c>
      <c r="Z28" s="110" t="str">
        <f t="array" ref="Z28">INDEX(十五音韻母資料表, $X28, $Z$1)</f>
        <v>ia</v>
      </c>
      <c r="AA28" s="110" t="str">
        <f t="array" ref="AA28">INDEX(十五音韻母資料表, $X28, $AA$1)</f>
        <v>iah</v>
      </c>
      <c r="AB28" s="110" t="s">
        <v>86</v>
      </c>
      <c r="AC28" s="48" t="str">
        <f t="shared" ref="AC28:AE28" si="74">SUBSTITUTE($Z28, $AB28,  INDEX($AN28:$AU28, 1, AC$4), 1)</f>
        <v>iā</v>
      </c>
      <c r="AD28" s="48" t="str">
        <f t="shared" si="74"/>
        <v>iá</v>
      </c>
      <c r="AE28" s="48" t="str">
        <f t="shared" si="74"/>
        <v>iǎ</v>
      </c>
      <c r="AF28" s="198" t="str">
        <f t="shared" si="2"/>
        <v>iah</v>
      </c>
      <c r="AG28" s="48" t="str">
        <f t="shared" ref="AG28:AI28" si="75">SUBSTITUTE($Z28, $AB28,  INDEX($AN28:$AU28, 1, AG$4), 1)</f>
        <v>ià</v>
      </c>
      <c r="AH28" s="199" t="str">
        <f t="shared" si="75"/>
        <v>iâ</v>
      </c>
      <c r="AI28" s="48" t="str">
        <f t="shared" si="75"/>
        <v>iā</v>
      </c>
      <c r="AJ28" s="198" t="str">
        <f t="shared" si="4"/>
        <v>iáh</v>
      </c>
      <c r="AL28" s="8">
        <f t="shared" si="5"/>
        <v>2</v>
      </c>
      <c r="AM28" s="8">
        <f t="shared" si="6"/>
        <v>1</v>
      </c>
      <c r="AN28" s="8" t="str">
        <f t="shared" ref="AN28:AU28" si="76">INDEX($O$5:$V$12, $AM28, AN$4)</f>
        <v>ā</v>
      </c>
      <c r="AO28" s="8" t="str">
        <f t="shared" si="76"/>
        <v>á</v>
      </c>
      <c r="AP28" s="8" t="str">
        <f t="shared" si="76"/>
        <v>ǎ</v>
      </c>
      <c r="AQ28" s="8">
        <f t="shared" si="76"/>
        <v>0</v>
      </c>
      <c r="AR28" s="8" t="str">
        <f t="shared" si="76"/>
        <v>à</v>
      </c>
      <c r="AS28" s="8" t="str">
        <f t="shared" si="76"/>
        <v>â</v>
      </c>
      <c r="AT28" s="8" t="str">
        <f t="shared" si="76"/>
        <v>ā</v>
      </c>
      <c r="AU28" s="8" t="str">
        <f t="shared" si="76"/>
        <v>á</v>
      </c>
    </row>
    <row r="29" spans="2:47" ht="35">
      <c r="B29" s="104">
        <v>25</v>
      </c>
      <c r="C29" s="105" t="s">
        <v>1484</v>
      </c>
      <c r="D29" s="106" t="s">
        <v>1484</v>
      </c>
      <c r="E29" s="106" t="s">
        <v>1485</v>
      </c>
      <c r="F29" s="106" t="s">
        <v>1484</v>
      </c>
      <c r="G29" s="106" t="s">
        <v>1486</v>
      </c>
      <c r="H29" s="106" t="s">
        <v>1350</v>
      </c>
      <c r="I29" s="106" t="s">
        <v>1485</v>
      </c>
      <c r="J29" s="106" t="s">
        <v>1487</v>
      </c>
      <c r="K29" s="106" t="s">
        <v>1488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85">
        <v>25</v>
      </c>
      <c r="Y29" s="110" t="s">
        <v>1484</v>
      </c>
      <c r="Z29" s="110" t="str">
        <f t="array" ref="Z29">INDEX(十五音韻母資料表, $X29, $Z$1)</f>
        <v>ue</v>
      </c>
      <c r="AA29" s="110" t="str">
        <f t="array" ref="AA29">INDEX(十五音韻母資料表, $X29, $AA$1)</f>
        <v>ueh</v>
      </c>
      <c r="AB29" s="110" t="s">
        <v>388</v>
      </c>
      <c r="AC29" s="48" t="str">
        <f t="shared" ref="AC29:AE29" si="77">SUBSTITUTE($Z29, $AB29,  INDEX($AN29:$AU29, 1, AC$4), 1)</f>
        <v>uē</v>
      </c>
      <c r="AD29" s="48" t="str">
        <f t="shared" si="77"/>
        <v>ué</v>
      </c>
      <c r="AE29" s="48" t="str">
        <f t="shared" si="77"/>
        <v>uě</v>
      </c>
      <c r="AF29" s="198" t="str">
        <f t="shared" si="2"/>
        <v>ueh</v>
      </c>
      <c r="AG29" s="48" t="str">
        <f t="shared" ref="AG29:AI29" si="78">SUBSTITUTE($Z29, $AB29,  INDEX($AN29:$AU29, 1, AG$4), 1)</f>
        <v>uè</v>
      </c>
      <c r="AH29" s="199" t="str">
        <f t="shared" si="78"/>
        <v>uê</v>
      </c>
      <c r="AI29" s="48" t="str">
        <f t="shared" si="78"/>
        <v>uē</v>
      </c>
      <c r="AJ29" s="198" t="str">
        <f t="shared" si="4"/>
        <v>uéh</v>
      </c>
      <c r="AL29" s="8">
        <f t="shared" si="5"/>
        <v>2</v>
      </c>
      <c r="AM29" s="8">
        <f t="shared" si="6"/>
        <v>2</v>
      </c>
      <c r="AN29" s="8" t="str">
        <f t="shared" ref="AN29:AU29" si="79">INDEX($O$5:$V$12, $AM29, AN$4)</f>
        <v>ē</v>
      </c>
      <c r="AO29" s="8" t="str">
        <f t="shared" si="79"/>
        <v>é</v>
      </c>
      <c r="AP29" s="8" t="str">
        <f t="shared" si="79"/>
        <v>ě</v>
      </c>
      <c r="AQ29" s="8">
        <f t="shared" si="79"/>
        <v>0</v>
      </c>
      <c r="AR29" s="8" t="str">
        <f t="shared" si="79"/>
        <v>è</v>
      </c>
      <c r="AS29" s="8" t="str">
        <f t="shared" si="79"/>
        <v>ê</v>
      </c>
      <c r="AT29" s="8" t="str">
        <f t="shared" si="79"/>
        <v>ē</v>
      </c>
      <c r="AU29" s="8" t="str">
        <f t="shared" si="79"/>
        <v>é</v>
      </c>
    </row>
    <row r="30" spans="2:47" ht="35">
      <c r="B30" s="104">
        <v>26</v>
      </c>
      <c r="C30" s="105" t="s">
        <v>1489</v>
      </c>
      <c r="D30" s="106" t="s">
        <v>1489</v>
      </c>
      <c r="E30" s="106" t="s">
        <v>1456</v>
      </c>
      <c r="F30" s="106" t="s">
        <v>1490</v>
      </c>
      <c r="G30" s="113" t="s">
        <v>1330</v>
      </c>
      <c r="H30" s="106" t="s">
        <v>1491</v>
      </c>
      <c r="I30" s="106" t="s">
        <v>1456</v>
      </c>
      <c r="J30" s="113" t="s">
        <v>1330</v>
      </c>
      <c r="K30" s="113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85">
        <v>26</v>
      </c>
      <c r="Y30" s="110" t="s">
        <v>1489</v>
      </c>
      <c r="Z30" s="110" t="str">
        <f t="array" ref="Z30">INDEX(十五音韻母資料表, $X30, $Z$1)</f>
        <v>na</v>
      </c>
      <c r="AA30" s="110" t="str">
        <f t="array" ref="AA30">INDEX(十五音韻母資料表, $X30, $AA$1)</f>
        <v>nah</v>
      </c>
      <c r="AB30" s="110" t="s">
        <v>86</v>
      </c>
      <c r="AC30" s="48" t="str">
        <f t="shared" ref="AC30:AE30" si="80">SUBSTITUTE($Z30, $AB30,  INDEX($AN30:$AU30, 1, AC$4), 1)</f>
        <v>nā</v>
      </c>
      <c r="AD30" s="48" t="str">
        <f t="shared" si="80"/>
        <v>ná</v>
      </c>
      <c r="AE30" s="48" t="str">
        <f t="shared" si="80"/>
        <v>nǎ</v>
      </c>
      <c r="AF30" s="198" t="str">
        <f t="shared" si="2"/>
        <v>nah</v>
      </c>
      <c r="AG30" s="48" t="str">
        <f t="shared" ref="AG30:AI30" si="81">SUBSTITUTE($Z30, $AB30,  INDEX($AN30:$AU30, 1, AG$4), 1)</f>
        <v>nà</v>
      </c>
      <c r="AH30" s="199" t="str">
        <f t="shared" si="81"/>
        <v>nâ</v>
      </c>
      <c r="AI30" s="48" t="str">
        <f t="shared" si="81"/>
        <v>nā</v>
      </c>
      <c r="AJ30" s="198" t="str">
        <f t="shared" si="4"/>
        <v>náh</v>
      </c>
      <c r="AL30" s="8">
        <f t="shared" si="5"/>
        <v>2</v>
      </c>
      <c r="AM30" s="8">
        <f t="shared" si="6"/>
        <v>1</v>
      </c>
      <c r="AN30" s="8" t="str">
        <f t="shared" ref="AN30:AU30" si="82">INDEX($O$5:$V$12, $AM30, AN$4)</f>
        <v>ā</v>
      </c>
      <c r="AO30" s="8" t="str">
        <f t="shared" si="82"/>
        <v>á</v>
      </c>
      <c r="AP30" s="8" t="str">
        <f t="shared" si="82"/>
        <v>ǎ</v>
      </c>
      <c r="AQ30" s="8">
        <f t="shared" si="82"/>
        <v>0</v>
      </c>
      <c r="AR30" s="8" t="str">
        <f t="shared" si="82"/>
        <v>à</v>
      </c>
      <c r="AS30" s="8" t="str">
        <f t="shared" si="82"/>
        <v>â</v>
      </c>
      <c r="AT30" s="8" t="str">
        <f t="shared" si="82"/>
        <v>ā</v>
      </c>
      <c r="AU30" s="8" t="str">
        <f t="shared" si="82"/>
        <v>á</v>
      </c>
    </row>
    <row r="31" spans="2:47" ht="35">
      <c r="B31" s="104">
        <v>27</v>
      </c>
      <c r="C31" s="105" t="s">
        <v>1492</v>
      </c>
      <c r="D31" s="115" t="s">
        <v>1492</v>
      </c>
      <c r="E31" s="106" t="s">
        <v>1493</v>
      </c>
      <c r="F31" s="106" t="s">
        <v>1494</v>
      </c>
      <c r="G31" s="114" t="s">
        <v>1495</v>
      </c>
      <c r="H31" s="106" t="s">
        <v>1543</v>
      </c>
      <c r="I31" s="106" t="s">
        <v>1493</v>
      </c>
      <c r="J31" s="106" t="s">
        <v>1497</v>
      </c>
      <c r="K31" s="113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85">
        <v>27</v>
      </c>
      <c r="Y31" s="110" t="s">
        <v>1492</v>
      </c>
      <c r="Z31" s="110" t="str">
        <f t="array" ref="Z31">INDEX(十五音韻母資料表, $X31, $Z$1)</f>
        <v>u</v>
      </c>
      <c r="AA31" s="110" t="str">
        <f t="array" ref="AA31">INDEX(十五音韻母資料表, $X31, $AA$1)</f>
        <v>uh</v>
      </c>
      <c r="AB31" s="110" t="s">
        <v>69</v>
      </c>
      <c r="AC31" s="48" t="str">
        <f t="shared" ref="AC31:AE31" si="83">SUBSTITUTE($Z31, $AB31,  INDEX($AN31:$AU31, 1, AC$4), 1)</f>
        <v>ū</v>
      </c>
      <c r="AD31" s="48" t="str">
        <f t="shared" si="83"/>
        <v>ú</v>
      </c>
      <c r="AE31" s="48" t="str">
        <f t="shared" si="83"/>
        <v>ǔ</v>
      </c>
      <c r="AF31" s="198" t="str">
        <f t="shared" si="2"/>
        <v>uh</v>
      </c>
      <c r="AG31" s="48" t="str">
        <f t="shared" ref="AG31:AI31" si="84">SUBSTITUTE($Z31, $AB31,  INDEX($AN31:$AU31, 1, AG$4), 1)</f>
        <v>ù</v>
      </c>
      <c r="AH31" s="199" t="str">
        <f t="shared" si="84"/>
        <v>û</v>
      </c>
      <c r="AI31" s="48" t="str">
        <f t="shared" si="84"/>
        <v>ū</v>
      </c>
      <c r="AJ31" s="198" t="str">
        <f t="shared" si="4"/>
        <v>úh</v>
      </c>
      <c r="AL31" s="8">
        <f t="shared" si="5"/>
        <v>1</v>
      </c>
      <c r="AM31" s="8">
        <f t="shared" si="6"/>
        <v>6</v>
      </c>
      <c r="AN31" s="8" t="str">
        <f t="shared" ref="AN31:AU31" si="85">INDEX($O$5:$V$12, $AM31, AN$4)</f>
        <v>ū</v>
      </c>
      <c r="AO31" s="8" t="str">
        <f t="shared" si="85"/>
        <v>ú</v>
      </c>
      <c r="AP31" s="8" t="str">
        <f t="shared" si="85"/>
        <v>ǔ</v>
      </c>
      <c r="AQ31" s="8">
        <f t="shared" si="85"/>
        <v>0</v>
      </c>
      <c r="AR31" s="8" t="str">
        <f t="shared" si="85"/>
        <v>ù</v>
      </c>
      <c r="AS31" s="8" t="str">
        <f t="shared" si="85"/>
        <v>û</v>
      </c>
      <c r="AT31" s="8" t="str">
        <f t="shared" si="85"/>
        <v>ū</v>
      </c>
      <c r="AU31" s="8" t="str">
        <f t="shared" si="85"/>
        <v>ú</v>
      </c>
    </row>
    <row r="32" spans="2:47" ht="35">
      <c r="B32" s="104">
        <v>28</v>
      </c>
      <c r="C32" s="105" t="s">
        <v>1498</v>
      </c>
      <c r="D32" s="106" t="s">
        <v>1498</v>
      </c>
      <c r="E32" s="106" t="s">
        <v>1499</v>
      </c>
      <c r="F32" s="106" t="s">
        <v>1475</v>
      </c>
      <c r="G32" s="106" t="s">
        <v>1500</v>
      </c>
      <c r="H32" s="113"/>
      <c r="I32" s="106" t="s">
        <v>1499</v>
      </c>
      <c r="J32" s="106" t="s">
        <v>1501</v>
      </c>
      <c r="K32" s="113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85">
        <v>28</v>
      </c>
      <c r="Y32" s="110" t="s">
        <v>1498</v>
      </c>
      <c r="Z32" s="110" t="str">
        <f t="array" ref="Z32">INDEX(十五音韻母資料表, $X32, $Z$1)</f>
        <v>a</v>
      </c>
      <c r="AA32" s="110" t="str">
        <f t="array" ref="AA32">INDEX(十五音韻母資料表, $X32, $AA$1)</f>
        <v>ah</v>
      </c>
      <c r="AB32" s="110" t="s">
        <v>86</v>
      </c>
      <c r="AC32" s="48" t="str">
        <f t="shared" ref="AC32:AE32" si="86">SUBSTITUTE($Z32, $AB32,  INDEX($AN32:$AU32, 1, AC$4), 1)</f>
        <v>ā</v>
      </c>
      <c r="AD32" s="48" t="str">
        <f t="shared" si="86"/>
        <v>á</v>
      </c>
      <c r="AE32" s="48" t="str">
        <f t="shared" si="86"/>
        <v>ǎ</v>
      </c>
      <c r="AF32" s="198" t="str">
        <f t="shared" si="2"/>
        <v>ah</v>
      </c>
      <c r="AG32" s="48" t="str">
        <f t="shared" ref="AG32:AI32" si="87">SUBSTITUTE($Z32, $AB32,  INDEX($AN32:$AU32, 1, AG$4), 1)</f>
        <v>à</v>
      </c>
      <c r="AH32" s="199" t="str">
        <f t="shared" si="87"/>
        <v>â</v>
      </c>
      <c r="AI32" s="48" t="str">
        <f t="shared" si="87"/>
        <v>ā</v>
      </c>
      <c r="AJ32" s="198" t="str">
        <f t="shared" si="4"/>
        <v>áh</v>
      </c>
      <c r="AL32" s="8">
        <f t="shared" si="5"/>
        <v>1</v>
      </c>
      <c r="AM32" s="8">
        <f t="shared" si="6"/>
        <v>1</v>
      </c>
      <c r="AN32" s="8" t="str">
        <f t="shared" ref="AN32:AU32" si="88">INDEX($O$5:$V$12, $AM32, AN$4)</f>
        <v>ā</v>
      </c>
      <c r="AO32" s="8" t="str">
        <f t="shared" si="88"/>
        <v>á</v>
      </c>
      <c r="AP32" s="8" t="str">
        <f t="shared" si="88"/>
        <v>ǎ</v>
      </c>
      <c r="AQ32" s="8">
        <f t="shared" si="88"/>
        <v>0</v>
      </c>
      <c r="AR32" s="8" t="str">
        <f t="shared" si="88"/>
        <v>à</v>
      </c>
      <c r="AS32" s="8" t="str">
        <f t="shared" si="88"/>
        <v>â</v>
      </c>
      <c r="AT32" s="8" t="str">
        <f t="shared" si="88"/>
        <v>ā</v>
      </c>
      <c r="AU32" s="8" t="str">
        <f t="shared" si="88"/>
        <v>á</v>
      </c>
    </row>
    <row r="33" spans="2:47" ht="35">
      <c r="B33" s="104">
        <v>29</v>
      </c>
      <c r="C33" s="105" t="s">
        <v>334</v>
      </c>
      <c r="D33" s="106" t="s">
        <v>334</v>
      </c>
      <c r="E33" s="106" t="s">
        <v>333</v>
      </c>
      <c r="F33" s="106" t="s">
        <v>1502</v>
      </c>
      <c r="G33" s="106" t="s">
        <v>1503</v>
      </c>
      <c r="H33" s="106" t="s">
        <v>1504</v>
      </c>
      <c r="I33" s="106" t="s">
        <v>333</v>
      </c>
      <c r="J33" s="106" t="s">
        <v>108</v>
      </c>
      <c r="K33" s="113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85">
        <v>29</v>
      </c>
      <c r="Y33" s="110" t="s">
        <v>334</v>
      </c>
      <c r="Z33" s="110" t="str">
        <f t="array" ref="Z33">INDEX(十五音韻母資料表, $X33, $Z$1)</f>
        <v>i</v>
      </c>
      <c r="AA33" s="110" t="str">
        <f t="array" ref="AA33">INDEX(十五音韻母資料表, $X33, $AA$1)</f>
        <v>ih</v>
      </c>
      <c r="AB33" s="110" t="s">
        <v>61</v>
      </c>
      <c r="AC33" s="48" t="str">
        <f t="shared" ref="AC33:AE33" si="89">SUBSTITUTE($Z33, $AB33,  INDEX($AN33:$AU33, 1, AC$4), 1)</f>
        <v>ī</v>
      </c>
      <c r="AD33" s="48" t="str">
        <f t="shared" si="89"/>
        <v>í</v>
      </c>
      <c r="AE33" s="48" t="str">
        <f t="shared" si="89"/>
        <v>ǐ</v>
      </c>
      <c r="AF33" s="198" t="str">
        <f t="shared" si="2"/>
        <v>ih</v>
      </c>
      <c r="AG33" s="48" t="str">
        <f t="shared" ref="AG33:AI33" si="90">SUBSTITUTE($Z33, $AB33,  INDEX($AN33:$AU33, 1, AG$4), 1)</f>
        <v>ì</v>
      </c>
      <c r="AH33" s="199" t="str">
        <f t="shared" si="90"/>
        <v>î</v>
      </c>
      <c r="AI33" s="48" t="str">
        <f t="shared" si="90"/>
        <v>ī</v>
      </c>
      <c r="AJ33" s="198" t="str">
        <f t="shared" si="4"/>
        <v>íh</v>
      </c>
      <c r="AL33" s="8">
        <f t="shared" si="5"/>
        <v>1</v>
      </c>
      <c r="AM33" s="8">
        <f t="shared" si="6"/>
        <v>3</v>
      </c>
      <c r="AN33" s="8" t="str">
        <f t="shared" ref="AN33:AU33" si="91">INDEX($O$5:$V$12, $AM33, AN$4)</f>
        <v>ī</v>
      </c>
      <c r="AO33" s="8" t="str">
        <f t="shared" si="91"/>
        <v>í</v>
      </c>
      <c r="AP33" s="8" t="str">
        <f t="shared" si="91"/>
        <v>ǐ</v>
      </c>
      <c r="AQ33" s="8">
        <f t="shared" si="91"/>
        <v>0</v>
      </c>
      <c r="AR33" s="8" t="str">
        <f t="shared" si="91"/>
        <v>ì</v>
      </c>
      <c r="AS33" s="8" t="str">
        <f t="shared" si="91"/>
        <v>î</v>
      </c>
      <c r="AT33" s="8" t="str">
        <f t="shared" si="91"/>
        <v>ī</v>
      </c>
      <c r="AU33" s="8" t="str">
        <f t="shared" si="91"/>
        <v>í</v>
      </c>
    </row>
    <row r="34" spans="2:47" ht="35">
      <c r="B34" s="104">
        <v>30</v>
      </c>
      <c r="C34" s="105" t="s">
        <v>1505</v>
      </c>
      <c r="D34" s="106" t="s">
        <v>461</v>
      </c>
      <c r="E34" s="106" t="s">
        <v>1506</v>
      </c>
      <c r="F34" s="106" t="s">
        <v>1507</v>
      </c>
      <c r="G34" s="113" t="s">
        <v>1330</v>
      </c>
      <c r="H34" s="106" t="s">
        <v>326</v>
      </c>
      <c r="I34" s="106" t="s">
        <v>1506</v>
      </c>
      <c r="J34" s="106" t="s">
        <v>117</v>
      </c>
      <c r="K34" s="113" t="s">
        <v>1330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85">
        <v>30</v>
      </c>
      <c r="Y34" s="110" t="s">
        <v>1505</v>
      </c>
      <c r="Z34" s="110" t="str">
        <f t="array" ref="Z34">INDEX(十五音韻母資料表, $X34, $Z$1)</f>
        <v>iu</v>
      </c>
      <c r="AA34" s="110">
        <f t="array" ref="AA34">INDEX(十五音韻母資料表, $X34, $AA$1)</f>
        <v>0</v>
      </c>
      <c r="AB34" s="110" t="s">
        <v>69</v>
      </c>
      <c r="AC34" s="48" t="str">
        <f t="shared" ref="AC34:AE34" si="92">SUBSTITUTE($Z34, $AB34,  INDEX($AN34:$AU34, 1, AC$4), 1)</f>
        <v>iū</v>
      </c>
      <c r="AD34" s="48" t="str">
        <f t="shared" si="92"/>
        <v>iú</v>
      </c>
      <c r="AE34" s="48" t="str">
        <f t="shared" si="92"/>
        <v>iǔ</v>
      </c>
      <c r="AF34" s="198">
        <f t="shared" si="2"/>
        <v>0</v>
      </c>
      <c r="AG34" s="48" t="str">
        <f t="shared" ref="AG34:AI34" si="93">SUBSTITUTE($Z34, $AB34,  INDEX($AN34:$AU34, 1, AG$4), 1)</f>
        <v>iù</v>
      </c>
      <c r="AH34" s="199" t="str">
        <f t="shared" si="93"/>
        <v>iû</v>
      </c>
      <c r="AI34" s="48" t="str">
        <f t="shared" si="93"/>
        <v>iū</v>
      </c>
      <c r="AJ34" s="198" t="str">
        <f t="shared" si="4"/>
        <v>0</v>
      </c>
      <c r="AL34" s="8">
        <f t="shared" si="5"/>
        <v>2</v>
      </c>
      <c r="AM34" s="8">
        <f t="shared" si="6"/>
        <v>6</v>
      </c>
      <c r="AN34" s="8" t="str">
        <f t="shared" ref="AN34:AU34" si="94">INDEX($O$5:$V$12, $AM34, AN$4)</f>
        <v>ū</v>
      </c>
      <c r="AO34" s="8" t="str">
        <f t="shared" si="94"/>
        <v>ú</v>
      </c>
      <c r="AP34" s="8" t="str">
        <f t="shared" si="94"/>
        <v>ǔ</v>
      </c>
      <c r="AQ34" s="8">
        <f t="shared" si="94"/>
        <v>0</v>
      </c>
      <c r="AR34" s="8" t="str">
        <f t="shared" si="94"/>
        <v>ù</v>
      </c>
      <c r="AS34" s="8" t="str">
        <f t="shared" si="94"/>
        <v>û</v>
      </c>
      <c r="AT34" s="8" t="str">
        <f t="shared" si="94"/>
        <v>ū</v>
      </c>
      <c r="AU34" s="8" t="str">
        <f t="shared" si="94"/>
        <v>ú</v>
      </c>
    </row>
    <row r="35" spans="2:47" ht="35">
      <c r="B35" s="104">
        <v>31</v>
      </c>
      <c r="C35" s="105" t="s">
        <v>1508</v>
      </c>
      <c r="D35" s="106" t="s">
        <v>1508</v>
      </c>
      <c r="E35" s="106" t="s">
        <v>1509</v>
      </c>
      <c r="F35" s="106" t="s">
        <v>1510</v>
      </c>
      <c r="G35" s="113" t="s">
        <v>1330</v>
      </c>
      <c r="H35" s="113"/>
      <c r="I35" s="106" t="s">
        <v>1509</v>
      </c>
      <c r="J35" s="113"/>
      <c r="K35" s="113" t="s">
        <v>1330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85">
        <v>31</v>
      </c>
      <c r="Y35" s="110" t="s">
        <v>1508</v>
      </c>
      <c r="Z35" s="110" t="str">
        <f t="array" ref="Z35">INDEX(十五音韻母資料表, $X35, $Z$1)</f>
        <v>ne</v>
      </c>
      <c r="AA35" s="110" t="str">
        <f t="array" ref="AA35">INDEX(十五音韻母資料表, $X35, $AA$1)</f>
        <v>neh</v>
      </c>
      <c r="AB35" s="110" t="s">
        <v>388</v>
      </c>
      <c r="AC35" s="48" t="str">
        <f t="shared" ref="AC35:AE35" si="95">SUBSTITUTE($Z35, $AB35,  INDEX($AN35:$AU35, 1, AC$4), 1)</f>
        <v>nē</v>
      </c>
      <c r="AD35" s="48" t="str">
        <f t="shared" si="95"/>
        <v>né</v>
      </c>
      <c r="AE35" s="48" t="str">
        <f t="shared" si="95"/>
        <v>ně</v>
      </c>
      <c r="AF35" s="198" t="str">
        <f t="shared" si="2"/>
        <v>neh</v>
      </c>
      <c r="AG35" s="48" t="str">
        <f t="shared" ref="AG35:AI35" si="96">SUBSTITUTE($Z35, $AB35,  INDEX($AN35:$AU35, 1, AG$4), 1)</f>
        <v>nè</v>
      </c>
      <c r="AH35" s="199" t="str">
        <f t="shared" si="96"/>
        <v>nê</v>
      </c>
      <c r="AI35" s="48" t="str">
        <f t="shared" si="96"/>
        <v>nē</v>
      </c>
      <c r="AJ35" s="198" t="str">
        <f t="shared" si="4"/>
        <v>néh</v>
      </c>
      <c r="AL35" s="8">
        <f t="shared" si="5"/>
        <v>2</v>
      </c>
      <c r="AM35" s="8">
        <f t="shared" si="6"/>
        <v>2</v>
      </c>
      <c r="AN35" s="8" t="str">
        <f t="shared" ref="AN35:AU35" si="97">INDEX($O$5:$V$12, $AM35, AN$4)</f>
        <v>ē</v>
      </c>
      <c r="AO35" s="8" t="str">
        <f t="shared" si="97"/>
        <v>é</v>
      </c>
      <c r="AP35" s="8" t="str">
        <f t="shared" si="97"/>
        <v>ě</v>
      </c>
      <c r="AQ35" s="8">
        <f t="shared" si="97"/>
        <v>0</v>
      </c>
      <c r="AR35" s="8" t="str">
        <f t="shared" si="97"/>
        <v>è</v>
      </c>
      <c r="AS35" s="8" t="str">
        <f t="shared" si="97"/>
        <v>ê</v>
      </c>
      <c r="AT35" s="8" t="str">
        <f t="shared" si="97"/>
        <v>ē</v>
      </c>
      <c r="AU35" s="8" t="str">
        <f t="shared" si="97"/>
        <v>é</v>
      </c>
    </row>
    <row r="36" spans="2:47" ht="35">
      <c r="B36" s="104">
        <v>32</v>
      </c>
      <c r="C36" s="105" t="s">
        <v>1511</v>
      </c>
      <c r="D36" s="106" t="s">
        <v>1511</v>
      </c>
      <c r="E36" s="106" t="s">
        <v>1512</v>
      </c>
      <c r="F36" s="106" t="s">
        <v>1513</v>
      </c>
      <c r="G36" s="113" t="s">
        <v>1330</v>
      </c>
      <c r="H36" s="113" t="s">
        <v>1330</v>
      </c>
      <c r="I36" s="106" t="s">
        <v>1512</v>
      </c>
      <c r="J36" s="113" t="s">
        <v>1330</v>
      </c>
      <c r="K36" s="113" t="s">
        <v>1330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85">
        <v>32</v>
      </c>
      <c r="Y36" s="110" t="s">
        <v>1511</v>
      </c>
      <c r="Z36" s="110" t="str">
        <f t="array" ref="Z36">INDEX(十五音韻母資料表, $X36, $Z$1)</f>
        <v>nui</v>
      </c>
      <c r="AA36" s="110">
        <f t="array" ref="AA36">INDEX(十五音韻母資料表, $X36, $AA$1)</f>
        <v>0</v>
      </c>
      <c r="AB36" s="110" t="s">
        <v>69</v>
      </c>
      <c r="AC36" s="48" t="str">
        <f t="shared" ref="AC36:AE36" si="98">SUBSTITUTE($Z36, $AB36,  INDEX($AN36:$AU36, 1, AC$4), 1)</f>
        <v>nūi</v>
      </c>
      <c r="AD36" s="48" t="str">
        <f t="shared" si="98"/>
        <v>núi</v>
      </c>
      <c r="AE36" s="48" t="str">
        <f t="shared" si="98"/>
        <v>nǔi</v>
      </c>
      <c r="AF36" s="198">
        <f t="shared" si="2"/>
        <v>0</v>
      </c>
      <c r="AG36" s="48" t="str">
        <f t="shared" ref="AG36:AI36" si="99">SUBSTITUTE($Z36, $AB36,  INDEX($AN36:$AU36, 1, AG$4), 1)</f>
        <v>nùi</v>
      </c>
      <c r="AH36" s="199" t="str">
        <f t="shared" si="99"/>
        <v>nûi</v>
      </c>
      <c r="AI36" s="48" t="str">
        <f t="shared" si="99"/>
        <v>nūi</v>
      </c>
      <c r="AJ36" s="198" t="str">
        <f t="shared" si="4"/>
        <v>0</v>
      </c>
      <c r="AL36" s="8">
        <f t="shared" si="5"/>
        <v>2</v>
      </c>
      <c r="AM36" s="8">
        <f t="shared" si="6"/>
        <v>6</v>
      </c>
      <c r="AN36" s="8" t="str">
        <f t="shared" ref="AN36:AU36" si="100">INDEX($O$5:$V$12, $AM36, AN$4)</f>
        <v>ū</v>
      </c>
      <c r="AO36" s="8" t="str">
        <f t="shared" si="100"/>
        <v>ú</v>
      </c>
      <c r="AP36" s="8" t="str">
        <f t="shared" si="100"/>
        <v>ǔ</v>
      </c>
      <c r="AQ36" s="8">
        <f t="shared" si="100"/>
        <v>0</v>
      </c>
      <c r="AR36" s="8" t="str">
        <f t="shared" si="100"/>
        <v>ù</v>
      </c>
      <c r="AS36" s="8" t="str">
        <f t="shared" si="100"/>
        <v>û</v>
      </c>
      <c r="AT36" s="8" t="str">
        <f t="shared" si="100"/>
        <v>ū</v>
      </c>
      <c r="AU36" s="8" t="str">
        <f t="shared" si="100"/>
        <v>ú</v>
      </c>
    </row>
    <row r="37" spans="2:47" ht="35">
      <c r="B37" s="104">
        <v>33</v>
      </c>
      <c r="C37" s="105" t="s">
        <v>1514</v>
      </c>
      <c r="D37" s="106" t="s">
        <v>1514</v>
      </c>
      <c r="E37" s="113"/>
      <c r="F37" s="106" t="s">
        <v>1418</v>
      </c>
      <c r="G37" s="106" t="s">
        <v>1451</v>
      </c>
      <c r="H37" s="106" t="s">
        <v>1514</v>
      </c>
      <c r="I37" s="113" t="s">
        <v>1330</v>
      </c>
      <c r="J37" s="106" t="s">
        <v>1421</v>
      </c>
      <c r="K37" s="113" t="s">
        <v>1330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85">
        <v>33</v>
      </c>
      <c r="Y37" s="110" t="s">
        <v>1514</v>
      </c>
      <c r="Z37" s="110" t="str">
        <f t="array" ref="Z37">INDEX(十五音韻母資料表, $X37, $Z$1)</f>
        <v>io</v>
      </c>
      <c r="AA37" s="110" t="str">
        <f t="array" ref="AA37">INDEX(十五音韻母資料表, $X37, $AA$1)</f>
        <v>ioh</v>
      </c>
      <c r="AB37" s="110" t="s">
        <v>104</v>
      </c>
      <c r="AC37" s="48" t="str">
        <f t="shared" ref="AC37:AE37" si="101">SUBSTITUTE($Z37, $AB37,  INDEX($AN37:$AU37, 1, AC$4), 1)</f>
        <v>iō</v>
      </c>
      <c r="AD37" s="48" t="str">
        <f t="shared" si="101"/>
        <v>ió</v>
      </c>
      <c r="AE37" s="48" t="str">
        <f t="shared" si="101"/>
        <v>iǒ</v>
      </c>
      <c r="AF37" s="198" t="str">
        <f t="shared" si="2"/>
        <v>ioh</v>
      </c>
      <c r="AG37" s="48" t="str">
        <f t="shared" ref="AG37:AI37" si="102">SUBSTITUTE($Z37, $AB37,  INDEX($AN37:$AU37, 1, AG$4), 1)</f>
        <v>iò</v>
      </c>
      <c r="AH37" s="199" t="str">
        <f t="shared" si="102"/>
        <v>iô</v>
      </c>
      <c r="AI37" s="48" t="str">
        <f t="shared" si="102"/>
        <v>iō</v>
      </c>
      <c r="AJ37" s="198" t="str">
        <f t="shared" si="4"/>
        <v>ióh</v>
      </c>
      <c r="AL37" s="8">
        <f t="shared" si="5"/>
        <v>2</v>
      </c>
      <c r="AM37" s="8">
        <f t="shared" si="6"/>
        <v>4</v>
      </c>
      <c r="AN37" s="8" t="str">
        <f t="shared" ref="AN37:AU37" si="103">INDEX($O$5:$V$12, $AM37, AN$4)</f>
        <v>ō</v>
      </c>
      <c r="AO37" s="8" t="str">
        <f t="shared" si="103"/>
        <v>ó</v>
      </c>
      <c r="AP37" s="8" t="str">
        <f t="shared" si="103"/>
        <v>ǒ</v>
      </c>
      <c r="AQ37" s="8">
        <f t="shared" si="103"/>
        <v>0</v>
      </c>
      <c r="AR37" s="8" t="str">
        <f t="shared" si="103"/>
        <v>ò</v>
      </c>
      <c r="AS37" s="8" t="str">
        <f t="shared" si="103"/>
        <v>ô</v>
      </c>
      <c r="AT37" s="8" t="str">
        <f t="shared" si="103"/>
        <v>ō</v>
      </c>
      <c r="AU37" s="8" t="str">
        <f t="shared" si="103"/>
        <v>ó</v>
      </c>
    </row>
    <row r="38" spans="2:47" ht="35">
      <c r="B38" s="104">
        <v>34</v>
      </c>
      <c r="C38" s="105" t="s">
        <v>1515</v>
      </c>
      <c r="D38" s="106" t="s">
        <v>1515</v>
      </c>
      <c r="E38" s="113"/>
      <c r="F38" s="106" t="s">
        <v>1328</v>
      </c>
      <c r="G38" s="113" t="s">
        <v>1330</v>
      </c>
      <c r="H38" s="106" t="s">
        <v>1516</v>
      </c>
      <c r="I38" s="113" t="s">
        <v>1330</v>
      </c>
      <c r="J38" s="113" t="s">
        <v>1330</v>
      </c>
      <c r="K38" s="113" t="s">
        <v>1330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85">
        <v>34</v>
      </c>
      <c r="Y38" s="110" t="s">
        <v>1515</v>
      </c>
      <c r="Z38" s="110" t="str">
        <f t="array" ref="Z38">INDEX(十五音韻母資料表, $X38, $Z$1)</f>
        <v>ni</v>
      </c>
      <c r="AA38" s="110" t="str">
        <f t="array" ref="AA38">INDEX(十五音韻母資料表, $X38, $AA$1)</f>
        <v>nih</v>
      </c>
      <c r="AB38" s="110" t="s">
        <v>61</v>
      </c>
      <c r="AC38" s="48" t="str">
        <f t="shared" ref="AC38:AE38" si="104">SUBSTITUTE($Z38, $AB38,  INDEX($AN38:$AU38, 1, AC$4), 1)</f>
        <v>nī</v>
      </c>
      <c r="AD38" s="48" t="str">
        <f t="shared" si="104"/>
        <v>ní</v>
      </c>
      <c r="AE38" s="48" t="str">
        <f t="shared" si="104"/>
        <v>nǐ</v>
      </c>
      <c r="AF38" s="198" t="str">
        <f t="shared" si="2"/>
        <v>nih</v>
      </c>
      <c r="AG38" s="48" t="str">
        <f t="shared" ref="AG38:AI38" si="105">SUBSTITUTE($Z38, $AB38,  INDEX($AN38:$AU38, 1, AG$4), 1)</f>
        <v>nì</v>
      </c>
      <c r="AH38" s="199" t="str">
        <f t="shared" si="105"/>
        <v>nî</v>
      </c>
      <c r="AI38" s="48" t="str">
        <f t="shared" si="105"/>
        <v>nī</v>
      </c>
      <c r="AJ38" s="198" t="str">
        <f t="shared" si="4"/>
        <v>níh</v>
      </c>
      <c r="AL38" s="8">
        <f t="shared" si="5"/>
        <v>2</v>
      </c>
      <c r="AM38" s="8">
        <f t="shared" si="6"/>
        <v>3</v>
      </c>
      <c r="AN38" s="8" t="str">
        <f t="shared" ref="AN38:AU38" si="106">INDEX($O$5:$V$12, $AM38, AN$4)</f>
        <v>ī</v>
      </c>
      <c r="AO38" s="8" t="str">
        <f t="shared" si="106"/>
        <v>í</v>
      </c>
      <c r="AP38" s="8" t="str">
        <f t="shared" si="106"/>
        <v>ǐ</v>
      </c>
      <c r="AQ38" s="8">
        <f t="shared" si="106"/>
        <v>0</v>
      </c>
      <c r="AR38" s="8" t="str">
        <f t="shared" si="106"/>
        <v>ì</v>
      </c>
      <c r="AS38" s="8" t="str">
        <f t="shared" si="106"/>
        <v>î</v>
      </c>
      <c r="AT38" s="8" t="str">
        <f t="shared" si="106"/>
        <v>ī</v>
      </c>
      <c r="AU38" s="8" t="str">
        <f t="shared" si="106"/>
        <v>í</v>
      </c>
    </row>
    <row r="39" spans="2:47" ht="35">
      <c r="B39" s="104">
        <v>35</v>
      </c>
      <c r="C39" s="105" t="s">
        <v>1517</v>
      </c>
      <c r="D39" s="106" t="s">
        <v>1517</v>
      </c>
      <c r="E39" s="113" t="s">
        <v>1330</v>
      </c>
      <c r="F39" s="113" t="s">
        <v>1330</v>
      </c>
      <c r="G39" s="113" t="s">
        <v>1330</v>
      </c>
      <c r="H39" s="106" t="s">
        <v>1452</v>
      </c>
      <c r="I39" s="113" t="s">
        <v>1330</v>
      </c>
      <c r="J39" s="106" t="s">
        <v>1518</v>
      </c>
      <c r="K39" s="113" t="s">
        <v>1330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85">
        <v>35</v>
      </c>
      <c r="Y39" s="110" t="s">
        <v>1517</v>
      </c>
      <c r="Z39" s="110" t="str">
        <f t="array" ref="Z39">INDEX(十五音韻母資料表, $X39, $Z$1)</f>
        <v>nioo</v>
      </c>
      <c r="AA39" s="110">
        <f t="array" ref="AA39">INDEX(十五音韻母資料表, $X39, $AA$1)</f>
        <v>0</v>
      </c>
      <c r="AB39" s="110" t="s">
        <v>104</v>
      </c>
      <c r="AC39" s="48" t="str">
        <f t="shared" ref="AC39:AE39" si="107">SUBSTITUTE($Z39, $AB39,  INDEX($AN39:$AU39, 1, AC$4), 1)</f>
        <v>niōo</v>
      </c>
      <c r="AD39" s="48" t="str">
        <f t="shared" si="107"/>
        <v>nióo</v>
      </c>
      <c r="AE39" s="48" t="str">
        <f t="shared" si="107"/>
        <v>niǒo</v>
      </c>
      <c r="AF39" s="198">
        <f t="shared" si="2"/>
        <v>0</v>
      </c>
      <c r="AG39" s="48" t="str">
        <f t="shared" ref="AG39:AI39" si="108">SUBSTITUTE($Z39, $AB39,  INDEX($AN39:$AU39, 1, AG$4), 1)</f>
        <v>niòo</v>
      </c>
      <c r="AH39" s="199" t="str">
        <f t="shared" si="108"/>
        <v>niôo</v>
      </c>
      <c r="AI39" s="48" t="str">
        <f t="shared" si="108"/>
        <v>niōo</v>
      </c>
      <c r="AJ39" s="198" t="str">
        <f t="shared" si="4"/>
        <v>0</v>
      </c>
      <c r="AL39" s="8">
        <f t="shared" si="5"/>
        <v>3</v>
      </c>
      <c r="AM39" s="8">
        <f t="shared" si="6"/>
        <v>4</v>
      </c>
      <c r="AN39" s="8" t="str">
        <f t="shared" ref="AN39:AU39" si="109">INDEX($O$5:$V$12, $AM39, AN$4)</f>
        <v>ō</v>
      </c>
      <c r="AO39" s="8" t="str">
        <f t="shared" si="109"/>
        <v>ó</v>
      </c>
      <c r="AP39" s="8" t="str">
        <f t="shared" si="109"/>
        <v>ǒ</v>
      </c>
      <c r="AQ39" s="8">
        <f t="shared" si="109"/>
        <v>0</v>
      </c>
      <c r="AR39" s="8" t="str">
        <f t="shared" si="109"/>
        <v>ò</v>
      </c>
      <c r="AS39" s="8" t="str">
        <f t="shared" si="109"/>
        <v>ô</v>
      </c>
      <c r="AT39" s="8" t="str">
        <f t="shared" si="109"/>
        <v>ō</v>
      </c>
      <c r="AU39" s="8" t="str">
        <f t="shared" si="109"/>
        <v>ó</v>
      </c>
    </row>
    <row r="40" spans="2:47" ht="35">
      <c r="B40" s="104">
        <v>36</v>
      </c>
      <c r="C40" s="105" t="s">
        <v>271</v>
      </c>
      <c r="D40" s="106" t="s">
        <v>271</v>
      </c>
      <c r="E40" s="106" t="s">
        <v>78</v>
      </c>
      <c r="F40" s="106" t="s">
        <v>1519</v>
      </c>
      <c r="G40" s="113" t="s">
        <v>1330</v>
      </c>
      <c r="H40" s="106" t="s">
        <v>234</v>
      </c>
      <c r="I40" s="106" t="s">
        <v>78</v>
      </c>
      <c r="J40" s="106" t="s">
        <v>1520</v>
      </c>
      <c r="K40" s="113" t="s">
        <v>1330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85">
        <v>36</v>
      </c>
      <c r="Y40" s="110" t="s">
        <v>271</v>
      </c>
      <c r="Z40" s="110" t="str">
        <f t="array" ref="Z40">INDEX(十五音韻母資料表, $X40, $Z$1)</f>
        <v>nia</v>
      </c>
      <c r="AA40" s="110">
        <f t="array" ref="AA40">INDEX(十五音韻母資料表, $X40, $AA$1)</f>
        <v>0</v>
      </c>
      <c r="AB40" s="110" t="s">
        <v>86</v>
      </c>
      <c r="AC40" s="48" t="str">
        <f t="shared" ref="AC40:AE40" si="110">SUBSTITUTE($Z40, $AB40,  INDEX($AN40:$AU40, 1, AC$4), 1)</f>
        <v>niā</v>
      </c>
      <c r="AD40" s="48" t="str">
        <f t="shared" si="110"/>
        <v>niá</v>
      </c>
      <c r="AE40" s="48" t="str">
        <f t="shared" si="110"/>
        <v>niǎ</v>
      </c>
      <c r="AF40" s="198">
        <f t="shared" si="2"/>
        <v>0</v>
      </c>
      <c r="AG40" s="48" t="str">
        <f t="shared" ref="AG40:AI40" si="111">SUBSTITUTE($Z40, $AB40,  INDEX($AN40:$AU40, 1, AG$4), 1)</f>
        <v>nià</v>
      </c>
      <c r="AH40" s="199" t="str">
        <f t="shared" si="111"/>
        <v>niâ</v>
      </c>
      <c r="AI40" s="48" t="str">
        <f t="shared" si="111"/>
        <v>niā</v>
      </c>
      <c r="AJ40" s="198" t="str">
        <f t="shared" si="4"/>
        <v>0</v>
      </c>
      <c r="AL40" s="8">
        <f t="shared" si="5"/>
        <v>3</v>
      </c>
      <c r="AM40" s="8">
        <f t="shared" si="6"/>
        <v>1</v>
      </c>
      <c r="AN40" s="8" t="str">
        <f t="shared" ref="AN40:AU40" si="112">INDEX($O$5:$V$12, $AM40, AN$4)</f>
        <v>ā</v>
      </c>
      <c r="AO40" s="8" t="str">
        <f t="shared" si="112"/>
        <v>á</v>
      </c>
      <c r="AP40" s="8" t="str">
        <f t="shared" si="112"/>
        <v>ǎ</v>
      </c>
      <c r="AQ40" s="8">
        <f t="shared" si="112"/>
        <v>0</v>
      </c>
      <c r="AR40" s="8" t="str">
        <f t="shared" si="112"/>
        <v>à</v>
      </c>
      <c r="AS40" s="8" t="str">
        <f t="shared" si="112"/>
        <v>â</v>
      </c>
      <c r="AT40" s="8" t="str">
        <f t="shared" si="112"/>
        <v>ā</v>
      </c>
      <c r="AU40" s="8" t="str">
        <f t="shared" si="112"/>
        <v>á</v>
      </c>
    </row>
    <row r="41" spans="2:47" ht="35">
      <c r="B41" s="104">
        <v>37</v>
      </c>
      <c r="C41" s="105" t="s">
        <v>1521</v>
      </c>
      <c r="D41" s="106" t="s">
        <v>1521</v>
      </c>
      <c r="E41" s="106" t="s">
        <v>1522</v>
      </c>
      <c r="F41" s="106" t="s">
        <v>137</v>
      </c>
      <c r="G41" s="113" t="s">
        <v>1330</v>
      </c>
      <c r="H41" s="106" t="s">
        <v>1523</v>
      </c>
      <c r="I41" s="106" t="s">
        <v>1522</v>
      </c>
      <c r="J41" s="106" t="s">
        <v>1524</v>
      </c>
      <c r="K41" s="113" t="s">
        <v>1330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85">
        <v>37</v>
      </c>
      <c r="Y41" s="110" t="s">
        <v>1521</v>
      </c>
      <c r="Z41" s="110" t="str">
        <f t="array" ref="Z41">INDEX(十五音韻母資料表, $X41, $Z$1)</f>
        <v>nua</v>
      </c>
      <c r="AA41" s="110">
        <f t="array" ref="AA41">INDEX(十五音韻母資料表, $X41, $AA$1)</f>
        <v>0</v>
      </c>
      <c r="AB41" s="110" t="s">
        <v>86</v>
      </c>
      <c r="AC41" s="48" t="str">
        <f t="shared" ref="AC41:AE41" si="113">SUBSTITUTE($Z41, $AB41,  INDEX($AN41:$AU41, 1, AC$4), 1)</f>
        <v>nuā</v>
      </c>
      <c r="AD41" s="48" t="str">
        <f t="shared" si="113"/>
        <v>nuá</v>
      </c>
      <c r="AE41" s="48" t="str">
        <f t="shared" si="113"/>
        <v>nuǎ</v>
      </c>
      <c r="AF41" s="198">
        <f t="shared" si="2"/>
        <v>0</v>
      </c>
      <c r="AG41" s="48" t="str">
        <f t="shared" ref="AG41:AI41" si="114">SUBSTITUTE($Z41, $AB41,  INDEX($AN41:$AU41, 1, AG$4), 1)</f>
        <v>nuà</v>
      </c>
      <c r="AH41" s="199" t="str">
        <f t="shared" si="114"/>
        <v>nuâ</v>
      </c>
      <c r="AI41" s="48" t="str">
        <f t="shared" si="114"/>
        <v>nuā</v>
      </c>
      <c r="AJ41" s="198" t="str">
        <f t="shared" si="4"/>
        <v>0</v>
      </c>
      <c r="AL41" s="8">
        <f t="shared" si="5"/>
        <v>3</v>
      </c>
      <c r="AM41" s="8">
        <f t="shared" si="6"/>
        <v>1</v>
      </c>
      <c r="AN41" s="8" t="str">
        <f t="shared" ref="AN41:AU41" si="115">INDEX($O$5:$V$12, $AM41, AN$4)</f>
        <v>ā</v>
      </c>
      <c r="AO41" s="8" t="str">
        <f t="shared" si="115"/>
        <v>á</v>
      </c>
      <c r="AP41" s="8" t="str">
        <f t="shared" si="115"/>
        <v>ǎ</v>
      </c>
      <c r="AQ41" s="8">
        <f t="shared" si="115"/>
        <v>0</v>
      </c>
      <c r="AR41" s="8" t="str">
        <f t="shared" si="115"/>
        <v>à</v>
      </c>
      <c r="AS41" s="8" t="str">
        <f t="shared" si="115"/>
        <v>â</v>
      </c>
      <c r="AT41" s="8" t="str">
        <f t="shared" si="115"/>
        <v>ā</v>
      </c>
      <c r="AU41" s="8" t="str">
        <f t="shared" si="115"/>
        <v>á</v>
      </c>
    </row>
    <row r="42" spans="2:47" ht="35">
      <c r="B42" s="104">
        <v>38</v>
      </c>
      <c r="C42" s="105" t="s">
        <v>1525</v>
      </c>
      <c r="D42" s="106" t="s">
        <v>1525</v>
      </c>
      <c r="E42" s="113"/>
      <c r="F42" s="106" t="s">
        <v>1526</v>
      </c>
      <c r="G42" s="113" t="s">
        <v>1330</v>
      </c>
      <c r="H42" s="113" t="s">
        <v>1330</v>
      </c>
      <c r="I42" s="113" t="s">
        <v>1330</v>
      </c>
      <c r="J42" s="113" t="s">
        <v>1330</v>
      </c>
      <c r="K42" s="113" t="s">
        <v>1330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85">
        <v>38</v>
      </c>
      <c r="Y42" s="110" t="s">
        <v>1525</v>
      </c>
      <c r="Z42" s="110" t="str">
        <f t="array" ref="Z42">INDEX(十五音韻母資料表, $X42, $Z$1)</f>
        <v>ng</v>
      </c>
      <c r="AA42" s="110">
        <f t="array" ref="AA42">INDEX(十五音韻母資料表, $X42, $AA$1)</f>
        <v>0</v>
      </c>
      <c r="AB42" s="110" t="s">
        <v>429</v>
      </c>
      <c r="AC42" s="48" t="str">
        <f t="shared" ref="AC42:AE42" si="116">SUBSTITUTE($Z42, $AB42,  INDEX($AN42:$AU42, 1, AC$4), 1)</f>
        <v>n̄g</v>
      </c>
      <c r="AD42" s="48" t="str">
        <f t="shared" si="116"/>
        <v>ńg</v>
      </c>
      <c r="AE42" s="48" t="str">
        <f t="shared" si="116"/>
        <v>ňg</v>
      </c>
      <c r="AF42" s="198">
        <f t="shared" si="2"/>
        <v>0</v>
      </c>
      <c r="AG42" s="48" t="str">
        <f t="shared" ref="AG42:AI42" si="117">SUBSTITUTE($Z42, $AB42,  INDEX($AN42:$AU42, 1, AG$4), 1)</f>
        <v>ǹg</v>
      </c>
      <c r="AH42" s="199" t="str">
        <f t="shared" si="117"/>
        <v>n̂g</v>
      </c>
      <c r="AI42" s="48" t="str">
        <f t="shared" si="117"/>
        <v>n̄g</v>
      </c>
      <c r="AJ42" s="198" t="str">
        <f t="shared" si="4"/>
        <v>0</v>
      </c>
      <c r="AL42" s="8">
        <f t="shared" si="5"/>
        <v>1</v>
      </c>
      <c r="AM42" s="8">
        <f t="shared" si="6"/>
        <v>8</v>
      </c>
      <c r="AN42" s="8" t="str">
        <f t="shared" ref="AN42:AU42" si="118">INDEX($O$5:$V$12, $AM42, AN$4)</f>
        <v>n̄</v>
      </c>
      <c r="AO42" s="8" t="str">
        <f t="shared" si="118"/>
        <v>ń</v>
      </c>
      <c r="AP42" s="8" t="str">
        <f t="shared" si="118"/>
        <v>ň</v>
      </c>
      <c r="AQ42" s="8">
        <f t="shared" si="118"/>
        <v>0</v>
      </c>
      <c r="AR42" s="8" t="str">
        <f t="shared" si="118"/>
        <v>ǹ</v>
      </c>
      <c r="AS42" s="8" t="str">
        <f t="shared" si="118"/>
        <v>n̂</v>
      </c>
      <c r="AT42" s="8" t="str">
        <f t="shared" si="118"/>
        <v>n̄</v>
      </c>
      <c r="AU42" s="8" t="str">
        <f t="shared" si="118"/>
        <v>ń</v>
      </c>
    </row>
    <row r="43" spans="2:47" ht="35">
      <c r="B43" s="104">
        <v>39</v>
      </c>
      <c r="C43" s="105" t="s">
        <v>1481</v>
      </c>
      <c r="D43" s="106" t="s">
        <v>1481</v>
      </c>
      <c r="E43" s="113" t="s">
        <v>1330</v>
      </c>
      <c r="F43" s="113" t="s">
        <v>1330</v>
      </c>
      <c r="G43" s="106" t="s">
        <v>1426</v>
      </c>
      <c r="H43" s="106" t="s">
        <v>1527</v>
      </c>
      <c r="I43" s="113" t="s">
        <v>1330</v>
      </c>
      <c r="J43" s="113" t="s">
        <v>1330</v>
      </c>
      <c r="K43" s="113" t="s">
        <v>1330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85">
        <v>39</v>
      </c>
      <c r="Y43" s="110" t="s">
        <v>1481</v>
      </c>
      <c r="Z43" s="110" t="str">
        <f t="array" ref="Z43">INDEX(十五音韻母資料表, $X43, $Z$1)</f>
        <v>e</v>
      </c>
      <c r="AA43" s="110" t="str">
        <f t="array" ref="AA43">INDEX(十五音韻母資料表, $X43, $AA$1)</f>
        <v>eh</v>
      </c>
      <c r="AB43" s="110" t="s">
        <v>388</v>
      </c>
      <c r="AC43" s="48" t="str">
        <f t="shared" ref="AC43:AE43" si="119">SUBSTITUTE($Z43, $AB43,  INDEX($AN43:$AU43, 1, AC$4), 1)</f>
        <v>ē</v>
      </c>
      <c r="AD43" s="48" t="str">
        <f t="shared" si="119"/>
        <v>é</v>
      </c>
      <c r="AE43" s="48" t="str">
        <f t="shared" si="119"/>
        <v>ě</v>
      </c>
      <c r="AF43" s="198" t="str">
        <f t="shared" si="2"/>
        <v>eh</v>
      </c>
      <c r="AG43" s="48" t="str">
        <f t="shared" ref="AG43:AI43" si="120">SUBSTITUTE($Z43, $AB43,  INDEX($AN43:$AU43, 1, AG$4), 1)</f>
        <v>è</v>
      </c>
      <c r="AH43" s="199" t="str">
        <f t="shared" si="120"/>
        <v>ê</v>
      </c>
      <c r="AI43" s="48" t="str">
        <f t="shared" si="120"/>
        <v>ē</v>
      </c>
      <c r="AJ43" s="198" t="str">
        <f t="shared" si="4"/>
        <v>éh</v>
      </c>
      <c r="AL43" s="8">
        <f t="shared" si="5"/>
        <v>1</v>
      </c>
      <c r="AM43" s="8">
        <f t="shared" si="6"/>
        <v>2</v>
      </c>
      <c r="AN43" s="8" t="str">
        <f t="shared" ref="AN43:AU43" si="121">INDEX($O$5:$V$12, $AM43, AN$4)</f>
        <v>ē</v>
      </c>
      <c r="AO43" s="8" t="str">
        <f t="shared" si="121"/>
        <v>é</v>
      </c>
      <c r="AP43" s="8" t="str">
        <f t="shared" si="121"/>
        <v>ě</v>
      </c>
      <c r="AQ43" s="8">
        <f t="shared" si="121"/>
        <v>0</v>
      </c>
      <c r="AR43" s="8" t="str">
        <f t="shared" si="121"/>
        <v>è</v>
      </c>
      <c r="AS43" s="8" t="str">
        <f t="shared" si="121"/>
        <v>ê</v>
      </c>
      <c r="AT43" s="8" t="str">
        <f t="shared" si="121"/>
        <v>ē</v>
      </c>
      <c r="AU43" s="8" t="str">
        <f t="shared" si="121"/>
        <v>é</v>
      </c>
    </row>
    <row r="44" spans="2:47" ht="35">
      <c r="B44" s="104">
        <v>40</v>
      </c>
      <c r="C44" s="105" t="s">
        <v>382</v>
      </c>
      <c r="D44" s="106" t="s">
        <v>382</v>
      </c>
      <c r="E44" s="114" t="s">
        <v>1528</v>
      </c>
      <c r="F44" s="113" t="s">
        <v>1330</v>
      </c>
      <c r="G44" s="113" t="s">
        <v>1330</v>
      </c>
      <c r="H44" s="113" t="s">
        <v>1330</v>
      </c>
      <c r="I44" s="114" t="s">
        <v>1528</v>
      </c>
      <c r="J44" s="113" t="s">
        <v>1330</v>
      </c>
      <c r="K44" s="113" t="s">
        <v>1330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85">
        <v>40</v>
      </c>
      <c r="Y44" s="110" t="s">
        <v>382</v>
      </c>
      <c r="Z44" s="110" t="str">
        <f t="array" ref="Z44">INDEX(十五音韻母資料表, $X44, $Z$1)</f>
        <v>nai</v>
      </c>
      <c r="AA44" s="110">
        <f t="array" ref="AA44">INDEX(十五音韻母資料表, $X44, $AA$1)</f>
        <v>0</v>
      </c>
      <c r="AB44" s="110" t="s">
        <v>86</v>
      </c>
      <c r="AC44" s="48" t="str">
        <f t="shared" ref="AC44:AE44" si="122">SUBSTITUTE($Z44, $AB44,  INDEX($AN44:$AU44, 1, AC$4), 1)</f>
        <v>nāi</v>
      </c>
      <c r="AD44" s="48" t="str">
        <f t="shared" si="122"/>
        <v>nái</v>
      </c>
      <c r="AE44" s="48" t="str">
        <f t="shared" si="122"/>
        <v>nǎi</v>
      </c>
      <c r="AF44" s="198">
        <f t="shared" si="2"/>
        <v>0</v>
      </c>
      <c r="AG44" s="48" t="str">
        <f t="shared" ref="AG44:AI44" si="123">SUBSTITUTE($Z44, $AB44,  INDEX($AN44:$AU44, 1, AG$4), 1)</f>
        <v>nài</v>
      </c>
      <c r="AH44" s="199" t="str">
        <f t="shared" si="123"/>
        <v>nâi</v>
      </c>
      <c r="AI44" s="48" t="str">
        <f t="shared" si="123"/>
        <v>nāi</v>
      </c>
      <c r="AJ44" s="198" t="str">
        <f t="shared" si="4"/>
        <v>0</v>
      </c>
      <c r="AL44" s="8">
        <f t="shared" si="5"/>
        <v>2</v>
      </c>
      <c r="AM44" s="8">
        <f t="shared" si="6"/>
        <v>1</v>
      </c>
      <c r="AN44" s="8" t="str">
        <f t="shared" ref="AN44:AU44" si="124">INDEX($O$5:$V$12, $AM44, AN$4)</f>
        <v>ā</v>
      </c>
      <c r="AO44" s="8" t="str">
        <f t="shared" si="124"/>
        <v>á</v>
      </c>
      <c r="AP44" s="8" t="str">
        <f t="shared" si="124"/>
        <v>ǎ</v>
      </c>
      <c r="AQ44" s="8">
        <f t="shared" si="124"/>
        <v>0</v>
      </c>
      <c r="AR44" s="8" t="str">
        <f t="shared" si="124"/>
        <v>à</v>
      </c>
      <c r="AS44" s="8" t="str">
        <f t="shared" si="124"/>
        <v>â</v>
      </c>
      <c r="AT44" s="8" t="str">
        <f t="shared" si="124"/>
        <v>ā</v>
      </c>
      <c r="AU44" s="8" t="str">
        <f t="shared" si="124"/>
        <v>á</v>
      </c>
    </row>
    <row r="45" spans="2:47" ht="35">
      <c r="B45" s="104">
        <v>41</v>
      </c>
      <c r="C45" s="105" t="s">
        <v>1529</v>
      </c>
      <c r="D45" s="106" t="s">
        <v>1529</v>
      </c>
      <c r="E45" s="113" t="s">
        <v>1330</v>
      </c>
      <c r="F45" s="113" t="s">
        <v>1330</v>
      </c>
      <c r="G45" s="113" t="s">
        <v>1330</v>
      </c>
      <c r="H45" s="113" t="s">
        <v>1330</v>
      </c>
      <c r="I45" s="113" t="s">
        <v>1330</v>
      </c>
      <c r="J45" s="113" t="s">
        <v>1330</v>
      </c>
      <c r="K45" s="113" t="s">
        <v>1330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85">
        <v>41</v>
      </c>
      <c r="Y45" s="110" t="s">
        <v>1529</v>
      </c>
      <c r="Z45" s="110" t="str">
        <f t="array" ref="Z45">INDEX(十五音韻母資料表, $X45, $Z$1)</f>
        <v>noo</v>
      </c>
      <c r="AA45" s="110">
        <f t="array" ref="AA45">INDEX(十五音韻母資料表, $X45, $AA$1)</f>
        <v>0</v>
      </c>
      <c r="AB45" s="110" t="s">
        <v>58</v>
      </c>
      <c r="AC45" s="48" t="str">
        <f t="shared" ref="AC45:AE45" si="125">SUBSTITUTE($Z45, $AB45,  INDEX($AN45:$AU45, 1, AC$4), 1)</f>
        <v>nōo</v>
      </c>
      <c r="AD45" s="48" t="str">
        <f t="shared" si="125"/>
        <v>nóo</v>
      </c>
      <c r="AE45" s="48" t="str">
        <f t="shared" si="125"/>
        <v>nǒo</v>
      </c>
      <c r="AF45" s="198">
        <f t="shared" si="2"/>
        <v>0</v>
      </c>
      <c r="AG45" s="48" t="str">
        <f t="shared" ref="AG45:AI45" si="126">SUBSTITUTE($Z45, $AB45,  INDEX($AN45:$AU45, 1, AG$4), 1)</f>
        <v>nòo</v>
      </c>
      <c r="AH45" s="199" t="str">
        <f t="shared" si="126"/>
        <v>nôo</v>
      </c>
      <c r="AI45" s="48" t="str">
        <f t="shared" si="126"/>
        <v>nōo</v>
      </c>
      <c r="AJ45" s="198" t="str">
        <f t="shared" si="4"/>
        <v>0</v>
      </c>
      <c r="AL45" s="8">
        <f t="shared" si="5"/>
        <v>2</v>
      </c>
      <c r="AM45" s="8">
        <f t="shared" si="6"/>
        <v>5</v>
      </c>
      <c r="AN45" s="8" t="str">
        <f t="shared" ref="AN45:AU45" si="127">INDEX($O$5:$V$12, $AM45, AN$4)</f>
        <v>ōo</v>
      </c>
      <c r="AO45" s="8" t="str">
        <f t="shared" si="127"/>
        <v>óo</v>
      </c>
      <c r="AP45" s="8" t="str">
        <f t="shared" si="127"/>
        <v>ǒo</v>
      </c>
      <c r="AQ45" s="8">
        <f t="shared" si="127"/>
        <v>0</v>
      </c>
      <c r="AR45" s="8" t="str">
        <f t="shared" si="127"/>
        <v>òo</v>
      </c>
      <c r="AS45" s="8" t="str">
        <f t="shared" si="127"/>
        <v>ôo</v>
      </c>
      <c r="AT45" s="8" t="str">
        <f t="shared" si="127"/>
        <v>ōo</v>
      </c>
      <c r="AU45" s="8" t="str">
        <f t="shared" si="127"/>
        <v>óo</v>
      </c>
    </row>
    <row r="46" spans="2:47" ht="35">
      <c r="B46" s="104">
        <v>42</v>
      </c>
      <c r="C46" s="105" t="s">
        <v>1530</v>
      </c>
      <c r="D46" s="106" t="s">
        <v>1530</v>
      </c>
      <c r="E46" s="113" t="s">
        <v>1330</v>
      </c>
      <c r="F46" s="113" t="s">
        <v>1330</v>
      </c>
      <c r="G46" s="113" t="s">
        <v>1330</v>
      </c>
      <c r="H46" s="113" t="s">
        <v>1330</v>
      </c>
      <c r="I46" s="113" t="s">
        <v>1330</v>
      </c>
      <c r="J46" s="113" t="s">
        <v>1330</v>
      </c>
      <c r="K46" s="113" t="s">
        <v>1330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85">
        <v>42</v>
      </c>
      <c r="Y46" s="110" t="s">
        <v>1530</v>
      </c>
      <c r="Z46" s="110" t="str">
        <f t="array" ref="Z46">INDEX(十五音韻母資料表, $X46, $Z$1)</f>
        <v>m</v>
      </c>
      <c r="AA46" s="110">
        <f t="array" ref="AA46">INDEX(十五音韻母資料表, $X46, $AA$1)</f>
        <v>0</v>
      </c>
      <c r="AB46" s="110" t="s">
        <v>417</v>
      </c>
      <c r="AC46" s="48" t="str">
        <f t="shared" ref="AC46:AE46" si="128">SUBSTITUTE($Z46, $AB46,  INDEX($AN46:$AU46, 1, AC$4), 1)</f>
        <v>m̄</v>
      </c>
      <c r="AD46" s="48" t="str">
        <f t="shared" si="128"/>
        <v>ḿ</v>
      </c>
      <c r="AE46" s="48" t="str">
        <f t="shared" si="128"/>
        <v>m̌</v>
      </c>
      <c r="AF46" s="198">
        <f t="shared" si="2"/>
        <v>0</v>
      </c>
      <c r="AG46" s="48" t="str">
        <f t="shared" ref="AG46:AI46" si="129">SUBSTITUTE($Z46, $AB46,  INDEX($AN46:$AU46, 1, AG$4), 1)</f>
        <v>m̀</v>
      </c>
      <c r="AH46" s="199" t="str">
        <f t="shared" si="129"/>
        <v>m̂</v>
      </c>
      <c r="AI46" s="48" t="str">
        <f t="shared" si="129"/>
        <v>m̄</v>
      </c>
      <c r="AJ46" s="198" t="str">
        <f t="shared" si="4"/>
        <v>0</v>
      </c>
      <c r="AL46" s="8">
        <f t="shared" si="5"/>
        <v>1</v>
      </c>
      <c r="AM46" s="8">
        <f t="shared" si="6"/>
        <v>7</v>
      </c>
      <c r="AN46" s="8" t="str">
        <f t="shared" ref="AN46:AU46" si="130">INDEX($O$5:$V$12, $AM46, AN$4)</f>
        <v>m̄</v>
      </c>
      <c r="AO46" s="8" t="str">
        <f t="shared" si="130"/>
        <v>ḿ</v>
      </c>
      <c r="AP46" s="8" t="str">
        <f t="shared" si="130"/>
        <v>m̌</v>
      </c>
      <c r="AQ46" s="8">
        <f t="shared" si="130"/>
        <v>0</v>
      </c>
      <c r="AR46" s="8" t="str">
        <f t="shared" si="130"/>
        <v>m̀</v>
      </c>
      <c r="AS46" s="8" t="str">
        <f t="shared" si="130"/>
        <v>m̂</v>
      </c>
      <c r="AT46" s="8" t="str">
        <f t="shared" si="130"/>
        <v>m̄</v>
      </c>
      <c r="AU46" s="8" t="str">
        <f t="shared" si="130"/>
        <v>ḿ</v>
      </c>
    </row>
    <row r="47" spans="2:47" ht="35">
      <c r="B47" s="104">
        <v>43</v>
      </c>
      <c r="C47" s="105" t="s">
        <v>275</v>
      </c>
      <c r="D47" s="106" t="s">
        <v>275</v>
      </c>
      <c r="E47" s="113" t="s">
        <v>1330</v>
      </c>
      <c r="F47" s="113" t="s">
        <v>1330</v>
      </c>
      <c r="G47" s="113" t="s">
        <v>1330</v>
      </c>
      <c r="H47" s="113" t="s">
        <v>1330</v>
      </c>
      <c r="I47" s="113" t="s">
        <v>1330</v>
      </c>
      <c r="J47" s="113" t="s">
        <v>1330</v>
      </c>
      <c r="K47" s="106" t="s">
        <v>1531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85">
        <v>43</v>
      </c>
      <c r="Y47" s="110" t="s">
        <v>275</v>
      </c>
      <c r="Z47" s="110" t="str">
        <f t="array" ref="Z47">INDEX(十五音韻母資料表, $X47, $Z$1)</f>
        <v>uang</v>
      </c>
      <c r="AA47" s="110" t="str">
        <f t="array" ref="AA47">INDEX(十五音韻母資料表, $X47, $AA$1)</f>
        <v>uak</v>
      </c>
      <c r="AB47" s="110" t="s">
        <v>86</v>
      </c>
      <c r="AC47" s="48" t="str">
        <f t="shared" ref="AC47:AE47" si="131">SUBSTITUTE($Z47, $AB47,  INDEX($AN47:$AU47, 1, AC$4), 1)</f>
        <v>uāng</v>
      </c>
      <c r="AD47" s="48" t="str">
        <f t="shared" si="131"/>
        <v>uáng</v>
      </c>
      <c r="AE47" s="48" t="str">
        <f t="shared" si="131"/>
        <v>uǎng</v>
      </c>
      <c r="AF47" s="198" t="str">
        <f t="shared" si="2"/>
        <v>uak</v>
      </c>
      <c r="AG47" s="48" t="str">
        <f t="shared" ref="AG47:AI47" si="132">SUBSTITUTE($Z47, $AB47,  INDEX($AN47:$AU47, 1, AG$4), 1)</f>
        <v>uàng</v>
      </c>
      <c r="AH47" s="199" t="str">
        <f t="shared" si="132"/>
        <v>uâng</v>
      </c>
      <c r="AI47" s="48" t="str">
        <f t="shared" si="132"/>
        <v>uāng</v>
      </c>
      <c r="AJ47" s="198" t="str">
        <f t="shared" si="4"/>
        <v>uák</v>
      </c>
      <c r="AL47" s="8">
        <f t="shared" si="5"/>
        <v>2</v>
      </c>
      <c r="AM47" s="8">
        <f t="shared" si="6"/>
        <v>1</v>
      </c>
      <c r="AN47" s="8" t="str">
        <f t="shared" ref="AN47:AU47" si="133">INDEX($O$5:$V$12, $AM47, AN$4)</f>
        <v>ā</v>
      </c>
      <c r="AO47" s="8" t="str">
        <f t="shared" si="133"/>
        <v>á</v>
      </c>
      <c r="AP47" s="8" t="str">
        <f t="shared" si="133"/>
        <v>ǎ</v>
      </c>
      <c r="AQ47" s="8">
        <f t="shared" si="133"/>
        <v>0</v>
      </c>
      <c r="AR47" s="8" t="str">
        <f t="shared" si="133"/>
        <v>à</v>
      </c>
      <c r="AS47" s="8" t="str">
        <f t="shared" si="133"/>
        <v>â</v>
      </c>
      <c r="AT47" s="8" t="str">
        <f t="shared" si="133"/>
        <v>ā</v>
      </c>
      <c r="AU47" s="8" t="str">
        <f t="shared" si="133"/>
        <v>á</v>
      </c>
    </row>
    <row r="48" spans="2:47" ht="35">
      <c r="B48" s="104">
        <v>44</v>
      </c>
      <c r="C48" s="105" t="s">
        <v>1532</v>
      </c>
      <c r="D48" s="106" t="s">
        <v>1532</v>
      </c>
      <c r="E48" s="113" t="s">
        <v>1330</v>
      </c>
      <c r="F48" s="113" t="s">
        <v>1330</v>
      </c>
      <c r="G48" s="113" t="s">
        <v>1330</v>
      </c>
      <c r="H48" s="113" t="s">
        <v>1330</v>
      </c>
      <c r="I48" s="113" t="s">
        <v>1330</v>
      </c>
      <c r="J48" s="113" t="s">
        <v>1330</v>
      </c>
      <c r="K48" s="113" t="s">
        <v>1330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85">
        <v>44</v>
      </c>
      <c r="Y48" s="110" t="s">
        <v>1532</v>
      </c>
      <c r="Z48" s="110" t="str">
        <f t="array" ref="Z48">INDEX(十五音韻母資料表, $X48, $Z$1)</f>
        <v>nuai</v>
      </c>
      <c r="AA48" s="110" t="str">
        <f t="array" ref="AA48">INDEX(十五音韻母資料表, $X48, $AA$1)</f>
        <v>nuaih</v>
      </c>
      <c r="AB48" s="110" t="s">
        <v>86</v>
      </c>
      <c r="AC48" s="48" t="str">
        <f t="shared" ref="AC48:AE48" si="134">SUBSTITUTE($Z48, $AB48,  INDEX($AN48:$AU48, 1, AC$4), 1)</f>
        <v>nuāi</v>
      </c>
      <c r="AD48" s="48" t="str">
        <f t="shared" si="134"/>
        <v>nuái</v>
      </c>
      <c r="AE48" s="48" t="str">
        <f t="shared" si="134"/>
        <v>nuǎi</v>
      </c>
      <c r="AF48" s="198" t="str">
        <f t="shared" si="2"/>
        <v>nuaih</v>
      </c>
      <c r="AG48" s="48" t="str">
        <f t="shared" ref="AG48:AI48" si="135">SUBSTITUTE($Z48, $AB48,  INDEX($AN48:$AU48, 1, AG$4), 1)</f>
        <v>nuài</v>
      </c>
      <c r="AH48" s="199" t="str">
        <f t="shared" si="135"/>
        <v>nuâi</v>
      </c>
      <c r="AI48" s="48" t="str">
        <f t="shared" si="135"/>
        <v>nuāi</v>
      </c>
      <c r="AJ48" s="198" t="str">
        <f t="shared" si="4"/>
        <v>nuáih</v>
      </c>
      <c r="AL48" s="8">
        <f t="shared" si="5"/>
        <v>3</v>
      </c>
      <c r="AM48" s="8">
        <f t="shared" si="6"/>
        <v>1</v>
      </c>
      <c r="AN48" s="8" t="str">
        <f t="shared" ref="AN48:AU48" si="136">INDEX($O$5:$V$12, $AM48, AN$4)</f>
        <v>ā</v>
      </c>
      <c r="AO48" s="8" t="str">
        <f t="shared" si="136"/>
        <v>á</v>
      </c>
      <c r="AP48" s="8" t="str">
        <f t="shared" si="136"/>
        <v>ǎ</v>
      </c>
      <c r="AQ48" s="8">
        <f t="shared" si="136"/>
        <v>0</v>
      </c>
      <c r="AR48" s="8" t="str">
        <f t="shared" si="136"/>
        <v>à</v>
      </c>
      <c r="AS48" s="8" t="str">
        <f t="shared" si="136"/>
        <v>â</v>
      </c>
      <c r="AT48" s="8" t="str">
        <f t="shared" si="136"/>
        <v>ā</v>
      </c>
      <c r="AU48" s="8" t="str">
        <f t="shared" si="136"/>
        <v>á</v>
      </c>
    </row>
    <row r="49" spans="2:47" ht="35">
      <c r="B49" s="104">
        <v>45</v>
      </c>
      <c r="C49" s="105" t="s">
        <v>1533</v>
      </c>
      <c r="D49" s="106" t="s">
        <v>1533</v>
      </c>
      <c r="E49" s="113" t="s">
        <v>1330</v>
      </c>
      <c r="F49" s="113" t="s">
        <v>1330</v>
      </c>
      <c r="G49" s="113" t="s">
        <v>1330</v>
      </c>
      <c r="H49" s="113" t="s">
        <v>1330</v>
      </c>
      <c r="I49" s="113" t="s">
        <v>1330</v>
      </c>
      <c r="J49" s="113" t="s">
        <v>1330</v>
      </c>
      <c r="K49" s="113" t="s">
        <v>1330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85">
        <v>45</v>
      </c>
      <c r="Y49" s="110" t="s">
        <v>1533</v>
      </c>
      <c r="Z49" s="110" t="str">
        <f t="array" ref="Z49">INDEX(十五音韻母資料表, $X49, $Z$1)</f>
        <v>nue</v>
      </c>
      <c r="AA49" s="110">
        <f t="array" ref="AA49">INDEX(十五音韻母資料表, $X49, $AA$1)</f>
        <v>0</v>
      </c>
      <c r="AB49" s="110" t="s">
        <v>69</v>
      </c>
      <c r="AC49" s="48" t="str">
        <f t="shared" ref="AC49:AE49" si="137">SUBSTITUTE($Z49, $AB49,  INDEX($AN49:$AU49, 1, AC$4), 1)</f>
        <v>nūe</v>
      </c>
      <c r="AD49" s="48" t="str">
        <f t="shared" si="137"/>
        <v>núe</v>
      </c>
      <c r="AE49" s="48" t="str">
        <f t="shared" si="137"/>
        <v>nǔe</v>
      </c>
      <c r="AF49" s="198">
        <f t="shared" si="2"/>
        <v>0</v>
      </c>
      <c r="AG49" s="48" t="str">
        <f t="shared" ref="AG49:AI49" si="138">SUBSTITUTE($Z49, $AB49,  INDEX($AN49:$AU49, 1, AG$4), 1)</f>
        <v>nùe</v>
      </c>
      <c r="AH49" s="199" t="str">
        <f t="shared" si="138"/>
        <v>nûe</v>
      </c>
      <c r="AI49" s="48" t="str">
        <f t="shared" si="138"/>
        <v>nūe</v>
      </c>
      <c r="AJ49" s="198" t="str">
        <f t="shared" si="4"/>
        <v>0</v>
      </c>
      <c r="AL49" s="8">
        <f t="shared" si="5"/>
        <v>2</v>
      </c>
      <c r="AM49" s="8">
        <f t="shared" si="6"/>
        <v>6</v>
      </c>
      <c r="AN49" s="8" t="str">
        <f t="shared" ref="AN49:AU49" si="139">INDEX($O$5:$V$12, $AM49, AN$4)</f>
        <v>ū</v>
      </c>
      <c r="AO49" s="8" t="str">
        <f t="shared" si="139"/>
        <v>ú</v>
      </c>
      <c r="AP49" s="8" t="str">
        <f t="shared" si="139"/>
        <v>ǔ</v>
      </c>
      <c r="AQ49" s="8">
        <f t="shared" si="139"/>
        <v>0</v>
      </c>
      <c r="AR49" s="8" t="str">
        <f t="shared" si="139"/>
        <v>ù</v>
      </c>
      <c r="AS49" s="8" t="str">
        <f t="shared" si="139"/>
        <v>û</v>
      </c>
      <c r="AT49" s="8" t="str">
        <f t="shared" si="139"/>
        <v>ū</v>
      </c>
      <c r="AU49" s="8" t="str">
        <f t="shared" si="139"/>
        <v>ú</v>
      </c>
    </row>
    <row r="50" spans="2:47" ht="35">
      <c r="B50" s="104">
        <v>46</v>
      </c>
      <c r="C50" s="105" t="s">
        <v>1534</v>
      </c>
      <c r="D50" s="106" t="s">
        <v>1534</v>
      </c>
      <c r="E50" s="113" t="s">
        <v>1330</v>
      </c>
      <c r="F50" s="113" t="s">
        <v>1330</v>
      </c>
      <c r="G50" s="113" t="s">
        <v>1330</v>
      </c>
      <c r="H50" s="113" t="s">
        <v>1330</v>
      </c>
      <c r="I50" s="113" t="s">
        <v>1330</v>
      </c>
      <c r="J50" s="113" t="s">
        <v>1330</v>
      </c>
      <c r="K50" s="113" t="s">
        <v>1330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85">
        <v>46</v>
      </c>
      <c r="Y50" s="110" t="s">
        <v>1534</v>
      </c>
      <c r="Z50" s="110" t="str">
        <f t="array" ref="Z50">INDEX(十五音韻母資料表, $X50, $Z$1)</f>
        <v>niao</v>
      </c>
      <c r="AA50" s="110" t="str">
        <f t="array" ref="AA50">INDEX(十五音韻母資料表, $X50, $AA$1)</f>
        <v>niaoh</v>
      </c>
      <c r="AB50" s="110" t="s">
        <v>86</v>
      </c>
      <c r="AC50" s="48" t="str">
        <f t="shared" ref="AC50:AE50" si="140">SUBSTITUTE($Z50, $AB50,  INDEX($AN50:$AU50, 1, AC$4), 1)</f>
        <v>niāo</v>
      </c>
      <c r="AD50" s="48" t="str">
        <f t="shared" si="140"/>
        <v>niáo</v>
      </c>
      <c r="AE50" s="48" t="str">
        <f t="shared" si="140"/>
        <v>niǎo</v>
      </c>
      <c r="AF50" s="198" t="str">
        <f t="shared" si="2"/>
        <v>niaoh</v>
      </c>
      <c r="AG50" s="48" t="str">
        <f t="shared" ref="AG50:AI50" si="141">SUBSTITUTE($Z50, $AB50,  INDEX($AN50:$AU50, 1, AG$4), 1)</f>
        <v>niào</v>
      </c>
      <c r="AH50" s="199" t="str">
        <f t="shared" si="141"/>
        <v>niâo</v>
      </c>
      <c r="AI50" s="48" t="str">
        <f t="shared" si="141"/>
        <v>niāo</v>
      </c>
      <c r="AJ50" s="198" t="str">
        <f t="shared" si="4"/>
        <v>niáoh</v>
      </c>
      <c r="AL50" s="8">
        <f t="shared" si="5"/>
        <v>3</v>
      </c>
      <c r="AM50" s="8">
        <f t="shared" si="6"/>
        <v>1</v>
      </c>
      <c r="AN50" s="8" t="str">
        <f t="shared" ref="AN50:AU50" si="142">INDEX($O$5:$V$12, $AM50, AN$4)</f>
        <v>ā</v>
      </c>
      <c r="AO50" s="8" t="str">
        <f t="shared" si="142"/>
        <v>á</v>
      </c>
      <c r="AP50" s="8" t="str">
        <f t="shared" si="142"/>
        <v>ǎ</v>
      </c>
      <c r="AQ50" s="8">
        <f t="shared" si="142"/>
        <v>0</v>
      </c>
      <c r="AR50" s="8" t="str">
        <f t="shared" si="142"/>
        <v>à</v>
      </c>
      <c r="AS50" s="8" t="str">
        <f t="shared" si="142"/>
        <v>â</v>
      </c>
      <c r="AT50" s="8" t="str">
        <f t="shared" si="142"/>
        <v>ā</v>
      </c>
      <c r="AU50" s="8" t="str">
        <f t="shared" si="142"/>
        <v>á</v>
      </c>
    </row>
    <row r="51" spans="2:47" ht="35">
      <c r="B51" s="104">
        <v>47</v>
      </c>
      <c r="C51" s="105" t="s">
        <v>1535</v>
      </c>
      <c r="D51" s="106" t="s">
        <v>1535</v>
      </c>
      <c r="E51" s="106" t="s">
        <v>1536</v>
      </c>
      <c r="F51" s="113" t="s">
        <v>1330</v>
      </c>
      <c r="G51" s="113" t="s">
        <v>1330</v>
      </c>
      <c r="H51" s="113" t="s">
        <v>1330</v>
      </c>
      <c r="I51" s="113" t="s">
        <v>1330</v>
      </c>
      <c r="J51" s="113" t="s">
        <v>1330</v>
      </c>
      <c r="K51" s="113" t="s">
        <v>1330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85">
        <v>47</v>
      </c>
      <c r="Y51" s="110" t="s">
        <v>1535</v>
      </c>
      <c r="Z51" s="110" t="str">
        <f t="array" ref="Z51">INDEX(十五音韻母資料表, $X51, $Z$1)</f>
        <v>om</v>
      </c>
      <c r="AA51" s="110" t="str">
        <f t="array" ref="AA51">INDEX(十五音韻母資料表, $X51, $AA$1)</f>
        <v>op</v>
      </c>
      <c r="AB51" s="110" t="s">
        <v>104</v>
      </c>
      <c r="AC51" s="48" t="str">
        <f t="shared" ref="AC51:AE51" si="143">SUBSTITUTE($Z51, $AB51,  INDEX($AN51:$AU51, 1, AC$4), 1)</f>
        <v>ōm</v>
      </c>
      <c r="AD51" s="48" t="str">
        <f t="shared" si="143"/>
        <v>óm</v>
      </c>
      <c r="AE51" s="48" t="str">
        <f t="shared" si="143"/>
        <v>ǒm</v>
      </c>
      <c r="AF51" s="198" t="str">
        <f t="shared" si="2"/>
        <v>op</v>
      </c>
      <c r="AG51" s="48" t="str">
        <f t="shared" ref="AG51:AI51" si="144">SUBSTITUTE($Z51, $AB51,  INDEX($AN51:$AU51, 1, AG$4), 1)</f>
        <v>òm</v>
      </c>
      <c r="AH51" s="199" t="str">
        <f t="shared" si="144"/>
        <v>ôm</v>
      </c>
      <c r="AI51" s="48" t="str">
        <f t="shared" si="144"/>
        <v>ōm</v>
      </c>
      <c r="AJ51" s="198" t="str">
        <f t="shared" si="4"/>
        <v>óp</v>
      </c>
      <c r="AL51" s="8">
        <f t="shared" si="5"/>
        <v>1</v>
      </c>
      <c r="AM51" s="8">
        <f t="shared" si="6"/>
        <v>4</v>
      </c>
      <c r="AN51" s="8" t="str">
        <f t="shared" ref="AN51:AU51" si="145">INDEX($O$5:$V$12, $AM51, AN$4)</f>
        <v>ō</v>
      </c>
      <c r="AO51" s="8" t="str">
        <f t="shared" si="145"/>
        <v>ó</v>
      </c>
      <c r="AP51" s="8" t="str">
        <f t="shared" si="145"/>
        <v>ǒ</v>
      </c>
      <c r="AQ51" s="8">
        <f t="shared" si="145"/>
        <v>0</v>
      </c>
      <c r="AR51" s="8" t="str">
        <f t="shared" si="145"/>
        <v>ò</v>
      </c>
      <c r="AS51" s="8" t="str">
        <f t="shared" si="145"/>
        <v>ô</v>
      </c>
      <c r="AT51" s="8" t="str">
        <f t="shared" si="145"/>
        <v>ō</v>
      </c>
      <c r="AU51" s="8" t="str">
        <f t="shared" si="145"/>
        <v>ó</v>
      </c>
    </row>
    <row r="52" spans="2:47" ht="35">
      <c r="B52" s="104">
        <v>48</v>
      </c>
      <c r="C52" s="105" t="s">
        <v>1537</v>
      </c>
      <c r="D52" s="106" t="s">
        <v>1537</v>
      </c>
      <c r="E52" s="113" t="s">
        <v>1330</v>
      </c>
      <c r="F52" s="113" t="s">
        <v>1330</v>
      </c>
      <c r="G52" s="113" t="s">
        <v>1330</v>
      </c>
      <c r="H52" s="113" t="s">
        <v>1330</v>
      </c>
      <c r="I52" s="113" t="s">
        <v>1330</v>
      </c>
      <c r="J52" s="113" t="s">
        <v>1330</v>
      </c>
      <c r="K52" s="113" t="s">
        <v>1330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85">
        <v>48</v>
      </c>
      <c r="Y52" s="110" t="s">
        <v>1537</v>
      </c>
      <c r="Z52" s="110" t="str">
        <f t="array" ref="Z52">INDEX(十五音韻母資料表, $X52, $Z$1)</f>
        <v>nao</v>
      </c>
      <c r="AA52" s="110">
        <f t="array" ref="AA52">INDEX(十五音韻母資料表, $X52, $AA$1)</f>
        <v>0</v>
      </c>
      <c r="AB52" s="110" t="s">
        <v>86</v>
      </c>
      <c r="AC52" s="48" t="str">
        <f t="shared" ref="AC52:AE52" si="146">SUBSTITUTE($Z52, $AB52,  INDEX($AN52:$AU52, 1, AC$4), 1)</f>
        <v>nāo</v>
      </c>
      <c r="AD52" s="48" t="str">
        <f t="shared" si="146"/>
        <v>náo</v>
      </c>
      <c r="AE52" s="48" t="str">
        <f t="shared" si="146"/>
        <v>nǎo</v>
      </c>
      <c r="AF52" s="198">
        <f t="shared" si="2"/>
        <v>0</v>
      </c>
      <c r="AG52" s="48" t="str">
        <f t="shared" ref="AG52:AI52" si="147">SUBSTITUTE($Z52, $AB52,  INDEX($AN52:$AU52, 1, AG$4), 1)</f>
        <v>nào</v>
      </c>
      <c r="AH52" s="199" t="str">
        <f t="shared" si="147"/>
        <v>nâo</v>
      </c>
      <c r="AI52" s="48" t="str">
        <f t="shared" si="147"/>
        <v>nāo</v>
      </c>
      <c r="AJ52" s="198" t="str">
        <f t="shared" si="4"/>
        <v>0</v>
      </c>
      <c r="AL52" s="8">
        <f t="shared" si="5"/>
        <v>2</v>
      </c>
      <c r="AM52" s="8">
        <f t="shared" si="6"/>
        <v>1</v>
      </c>
      <c r="AN52" s="8" t="str">
        <f t="shared" ref="AN52:AU52" si="148">INDEX($O$5:$V$12, $AM52, AN$4)</f>
        <v>ā</v>
      </c>
      <c r="AO52" s="8" t="str">
        <f t="shared" si="148"/>
        <v>á</v>
      </c>
      <c r="AP52" s="8" t="str">
        <f t="shared" si="148"/>
        <v>ǎ</v>
      </c>
      <c r="AQ52" s="8">
        <f t="shared" si="148"/>
        <v>0</v>
      </c>
      <c r="AR52" s="8" t="str">
        <f t="shared" si="148"/>
        <v>à</v>
      </c>
      <c r="AS52" s="8" t="str">
        <f t="shared" si="148"/>
        <v>â</v>
      </c>
      <c r="AT52" s="8" t="str">
        <f t="shared" si="148"/>
        <v>ā</v>
      </c>
      <c r="AU52" s="8" t="str">
        <f t="shared" si="148"/>
        <v>á</v>
      </c>
    </row>
    <row r="53" spans="2:47" ht="35">
      <c r="B53" s="104">
        <v>49</v>
      </c>
      <c r="C53" s="105" t="s">
        <v>1538</v>
      </c>
      <c r="D53" s="106" t="s">
        <v>1538</v>
      </c>
      <c r="E53" s="113" t="s">
        <v>1330</v>
      </c>
      <c r="F53" s="113" t="s">
        <v>1330</v>
      </c>
      <c r="G53" s="113" t="s">
        <v>1330</v>
      </c>
      <c r="H53" s="113" t="s">
        <v>1330</v>
      </c>
      <c r="I53" s="113" t="s">
        <v>1330</v>
      </c>
      <c r="J53" s="113" t="s">
        <v>1330</v>
      </c>
      <c r="K53" s="113" t="s">
        <v>1330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85">
        <v>49</v>
      </c>
      <c r="Y53" s="110" t="s">
        <v>1538</v>
      </c>
      <c r="Z53" s="110" t="str">
        <f t="array" ref="Z53">INDEX(十五音韻母資料表, $X53, $Z$1)</f>
        <v>noo</v>
      </c>
      <c r="AA53" s="110">
        <f t="array" ref="AA53">INDEX(十五音韻母資料表, $X53, $AA$1)</f>
        <v>0</v>
      </c>
      <c r="AB53" s="110" t="s">
        <v>104</v>
      </c>
      <c r="AC53" s="48" t="str">
        <f t="shared" ref="AC53:AE53" si="149">SUBSTITUTE($Z53, $AB53,  INDEX($AN53:$AU53, 1, AC$4), 1)</f>
        <v>nōo</v>
      </c>
      <c r="AD53" s="48" t="str">
        <f t="shared" si="149"/>
        <v>nóo</v>
      </c>
      <c r="AE53" s="48" t="str">
        <f t="shared" si="149"/>
        <v>nǒo</v>
      </c>
      <c r="AF53" s="198">
        <f t="shared" si="2"/>
        <v>0</v>
      </c>
      <c r="AG53" s="48" t="str">
        <f t="shared" ref="AG53:AI53" si="150">SUBSTITUTE($Z53, $AB53,  INDEX($AN53:$AU53, 1, AG$4), 1)</f>
        <v>nòo</v>
      </c>
      <c r="AH53" s="199" t="str">
        <f t="shared" si="150"/>
        <v>nôo</v>
      </c>
      <c r="AI53" s="48" t="str">
        <f t="shared" si="150"/>
        <v>nōo</v>
      </c>
      <c r="AJ53" s="198" t="str">
        <f t="shared" si="4"/>
        <v>0</v>
      </c>
      <c r="AL53" s="8">
        <f t="shared" si="5"/>
        <v>2</v>
      </c>
      <c r="AM53" s="8">
        <f t="shared" si="6"/>
        <v>4</v>
      </c>
      <c r="AN53" s="8" t="str">
        <f t="shared" ref="AN53:AU53" si="151">INDEX($O$5:$V$12, $AM53, AN$4)</f>
        <v>ō</v>
      </c>
      <c r="AO53" s="8" t="str">
        <f t="shared" si="151"/>
        <v>ó</v>
      </c>
      <c r="AP53" s="8" t="str">
        <f t="shared" si="151"/>
        <v>ǒ</v>
      </c>
      <c r="AQ53" s="8">
        <f t="shared" si="151"/>
        <v>0</v>
      </c>
      <c r="AR53" s="8" t="str">
        <f t="shared" si="151"/>
        <v>ò</v>
      </c>
      <c r="AS53" s="8" t="str">
        <f t="shared" si="151"/>
        <v>ô</v>
      </c>
      <c r="AT53" s="8" t="str">
        <f t="shared" si="151"/>
        <v>ō</v>
      </c>
      <c r="AU53" s="8" t="str">
        <f t="shared" si="151"/>
        <v>ó</v>
      </c>
    </row>
    <row r="54" spans="2:47" ht="35">
      <c r="B54" s="104">
        <v>50</v>
      </c>
      <c r="C54" s="105" t="s">
        <v>1539</v>
      </c>
      <c r="D54" s="106" t="s">
        <v>1539</v>
      </c>
      <c r="E54" s="113" t="s">
        <v>1330</v>
      </c>
      <c r="F54" s="113" t="s">
        <v>1330</v>
      </c>
      <c r="G54" s="113" t="s">
        <v>1330</v>
      </c>
      <c r="H54" s="106" t="s">
        <v>1539</v>
      </c>
      <c r="I54" s="113" t="s">
        <v>1330</v>
      </c>
      <c r="J54" s="113" t="s">
        <v>1330</v>
      </c>
      <c r="K54" s="113" t="s">
        <v>1330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85">
        <v>50</v>
      </c>
      <c r="Y54" s="110" t="s">
        <v>1539</v>
      </c>
      <c r="Z54" s="110" t="str">
        <f t="array" ref="Z54">INDEX(十五音韻母資料表, $X54, $Z$1)</f>
        <v>niu</v>
      </c>
      <c r="AA54" s="110">
        <f t="array" ref="AA54">INDEX(十五音韻母資料表, $X54, $AA$1)</f>
        <v>0</v>
      </c>
      <c r="AB54" s="110" t="s">
        <v>69</v>
      </c>
      <c r="AC54" s="48" t="str">
        <f t="shared" ref="AC54:AE54" si="152">SUBSTITUTE($Z54, $AB54,  INDEX($AN54:$AU54, 1, AC$4), 1)</f>
        <v>niū</v>
      </c>
      <c r="AD54" s="48" t="str">
        <f t="shared" si="152"/>
        <v>niú</v>
      </c>
      <c r="AE54" s="48" t="str">
        <f t="shared" si="152"/>
        <v>niǔ</v>
      </c>
      <c r="AF54" s="198">
        <f t="shared" si="2"/>
        <v>0</v>
      </c>
      <c r="AG54" s="48" t="str">
        <f t="shared" ref="AG54:AI54" si="153">SUBSTITUTE($Z54, $AB54,  INDEX($AN54:$AU54, 1, AG$4), 1)</f>
        <v>niù</v>
      </c>
      <c r="AH54" s="199" t="str">
        <f t="shared" si="153"/>
        <v>niû</v>
      </c>
      <c r="AI54" s="48" t="str">
        <f t="shared" si="153"/>
        <v>niū</v>
      </c>
      <c r="AJ54" s="198" t="str">
        <f t="shared" si="4"/>
        <v>0</v>
      </c>
      <c r="AL54" s="8">
        <f t="shared" si="5"/>
        <v>3</v>
      </c>
      <c r="AM54" s="8">
        <f t="shared" si="6"/>
        <v>6</v>
      </c>
      <c r="AN54" s="8" t="str">
        <f t="shared" ref="AN54:AU54" si="154">INDEX($O$5:$V$12, $AM54, AN$4)</f>
        <v>ū</v>
      </c>
      <c r="AO54" s="8" t="str">
        <f t="shared" si="154"/>
        <v>ú</v>
      </c>
      <c r="AP54" s="8" t="str">
        <f t="shared" si="154"/>
        <v>ǔ</v>
      </c>
      <c r="AQ54" s="8">
        <f t="shared" si="154"/>
        <v>0</v>
      </c>
      <c r="AR54" s="8" t="str">
        <f t="shared" si="154"/>
        <v>ù</v>
      </c>
      <c r="AS54" s="8" t="str">
        <f t="shared" si="154"/>
        <v>û</v>
      </c>
      <c r="AT54" s="8" t="str">
        <f t="shared" si="154"/>
        <v>ū</v>
      </c>
      <c r="AU54" s="8" t="str">
        <f t="shared" si="154"/>
        <v>ú</v>
      </c>
    </row>
    <row r="55" spans="2:47" ht="23">
      <c r="B55" s="3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L55" s="8"/>
      <c r="AM55" s="8"/>
      <c r="AN55" s="8"/>
      <c r="AO55" s="8"/>
    </row>
    <row r="56" spans="2:47" ht="23">
      <c r="B56" s="3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L56" s="8"/>
      <c r="AM56" s="8"/>
      <c r="AN56" s="8"/>
      <c r="AO56" s="8"/>
    </row>
    <row r="57" spans="2:47" ht="23">
      <c r="B57" s="3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 t="s">
        <v>1074</v>
      </c>
      <c r="AA57" s="6" t="s">
        <v>1670</v>
      </c>
      <c r="AB57" s="6" t="s">
        <v>104</v>
      </c>
      <c r="AC57" s="6" t="s">
        <v>1074</v>
      </c>
      <c r="AD57" s="6" t="s">
        <v>1671</v>
      </c>
      <c r="AE57" s="6" t="s">
        <v>1672</v>
      </c>
      <c r="AF57" s="6" t="s">
        <v>1670</v>
      </c>
      <c r="AG57" s="6" t="s">
        <v>1673</v>
      </c>
      <c r="AH57" s="6" t="s">
        <v>1672</v>
      </c>
      <c r="AI57" s="6" t="s">
        <v>1674</v>
      </c>
      <c r="AJ57" s="6" t="s">
        <v>1675</v>
      </c>
      <c r="AL57" s="8">
        <v>1</v>
      </c>
      <c r="AM57" s="8">
        <v>4</v>
      </c>
      <c r="AN57" s="8" t="s">
        <v>104</v>
      </c>
      <c r="AO57" s="8" t="s">
        <v>1352</v>
      </c>
      <c r="AP57" s="200" t="s">
        <v>1353</v>
      </c>
      <c r="AQ57" s="200" t="s">
        <v>104</v>
      </c>
      <c r="AR57" s="200" t="s">
        <v>1354</v>
      </c>
      <c r="AS57" s="200" t="s">
        <v>1353</v>
      </c>
      <c r="AT57" s="200" t="s">
        <v>1355</v>
      </c>
      <c r="AU57" s="200" t="s">
        <v>1356</v>
      </c>
    </row>
  </sheetData>
  <mergeCells count="11">
    <mergeCell ref="AA3:AA4"/>
    <mergeCell ref="AB3:AB4"/>
    <mergeCell ref="AL3:AL4"/>
    <mergeCell ref="AM3:AM4"/>
    <mergeCell ref="B3:B4"/>
    <mergeCell ref="C3:C4"/>
    <mergeCell ref="M3:M4"/>
    <mergeCell ref="N3:N4"/>
    <mergeCell ref="X3:X4"/>
    <mergeCell ref="Y3:Y4"/>
    <mergeCell ref="Z3:Z4"/>
  </mergeCells>
  <phoneticPr fontId="8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outlinePr summaryBelow="0" summaryRight="0"/>
  </sheetPr>
  <dimension ref="B1:AD55"/>
  <sheetViews>
    <sheetView workbookViewId="0">
      <selection activeCell="AC18" sqref="AC18"/>
    </sheetView>
  </sheetViews>
  <sheetFormatPr baseColWidth="10" defaultColWidth="12.6640625" defaultRowHeight="13" outlineLevelCol="1"/>
  <cols>
    <col min="1" max="1" width="3.1640625" customWidth="1"/>
    <col min="2" max="2" width="5.6640625" customWidth="1"/>
    <col min="3" max="3" width="8" customWidth="1"/>
    <col min="4" max="11" width="10.1640625" customWidth="1"/>
    <col min="12" max="12" width="3.33203125" customWidth="1"/>
    <col min="13" max="13" width="10.1640625" customWidth="1"/>
    <col min="14" max="17" width="6.1640625" customWidth="1"/>
    <col min="19" max="19" width="3.1640625" customWidth="1" outlineLevel="1"/>
    <col min="20" max="26" width="9.1640625" customWidth="1" outlineLevel="1"/>
    <col min="27" max="29" width="8.83203125" customWidth="1" outlineLevel="1"/>
    <col min="30" max="30" width="18" customWidth="1" outlineLevel="1"/>
  </cols>
  <sheetData>
    <row r="1" spans="2:26" ht="14">
      <c r="B1" s="101" t="s">
        <v>7</v>
      </c>
      <c r="D1" s="100">
        <v>18</v>
      </c>
      <c r="E1" s="3"/>
      <c r="F1" s="3"/>
      <c r="G1" s="3">
        <f>D1 + 1</f>
        <v>19</v>
      </c>
      <c r="H1" s="3"/>
      <c r="I1" s="3"/>
      <c r="J1" s="3"/>
      <c r="K1" s="3"/>
      <c r="L1" s="3"/>
      <c r="M1" s="3"/>
      <c r="N1" s="3"/>
      <c r="O1" s="3"/>
      <c r="P1" s="3"/>
      <c r="Q1" s="43"/>
      <c r="S1" s="3"/>
      <c r="T1" s="101" t="s">
        <v>1296</v>
      </c>
      <c r="U1" s="100"/>
      <c r="V1" s="3"/>
      <c r="W1" s="3"/>
      <c r="X1" s="3"/>
      <c r="Y1" s="3"/>
      <c r="Z1" s="3"/>
    </row>
    <row r="2" spans="2:26" ht="14">
      <c r="B2" s="6"/>
      <c r="C2" s="6"/>
      <c r="D2" s="6"/>
      <c r="E2" s="6"/>
      <c r="F2" s="6"/>
      <c r="G2" s="6"/>
      <c r="H2" s="6"/>
      <c r="I2" s="6"/>
      <c r="J2" s="6"/>
      <c r="K2" s="6"/>
      <c r="L2" s="3"/>
      <c r="M2" s="6"/>
      <c r="N2" s="6"/>
      <c r="O2" s="6"/>
      <c r="P2" s="6"/>
      <c r="Q2" s="116"/>
      <c r="S2" s="6"/>
      <c r="T2" s="6"/>
      <c r="U2" s="6"/>
      <c r="V2" s="6"/>
      <c r="W2" s="6"/>
      <c r="X2" s="6"/>
      <c r="Y2" s="6"/>
      <c r="Z2" s="6"/>
    </row>
    <row r="3" spans="2:26" ht="18">
      <c r="B3" s="461" t="s">
        <v>393</v>
      </c>
      <c r="C3" s="462" t="s">
        <v>5</v>
      </c>
      <c r="D3" s="140" t="s">
        <v>1298</v>
      </c>
      <c r="E3" s="140" t="s">
        <v>1297</v>
      </c>
      <c r="F3" s="140" t="s">
        <v>1299</v>
      </c>
      <c r="G3" s="140" t="s">
        <v>1300</v>
      </c>
      <c r="H3" s="140" t="s">
        <v>1301</v>
      </c>
      <c r="I3" s="140" t="s">
        <v>1297</v>
      </c>
      <c r="J3" s="140" t="s">
        <v>1302</v>
      </c>
      <c r="K3" s="140" t="s">
        <v>1303</v>
      </c>
      <c r="L3" s="3"/>
      <c r="M3" s="140" t="s">
        <v>1303</v>
      </c>
      <c r="N3" s="102"/>
      <c r="O3" s="102"/>
      <c r="P3" s="102"/>
      <c r="Q3" s="102"/>
      <c r="S3" s="6"/>
      <c r="T3" s="470" t="s">
        <v>393</v>
      </c>
      <c r="U3" s="473" t="s">
        <v>1307</v>
      </c>
      <c r="V3" s="473" t="s">
        <v>1310</v>
      </c>
      <c r="W3" s="6"/>
      <c r="X3" s="6"/>
      <c r="Y3" s="6"/>
      <c r="Z3" s="6"/>
    </row>
    <row r="4" spans="2:26" ht="35">
      <c r="B4" s="468"/>
      <c r="C4" s="469"/>
      <c r="D4" s="141"/>
      <c r="E4" s="141" t="s">
        <v>1643</v>
      </c>
      <c r="F4" s="141" t="s">
        <v>1676</v>
      </c>
      <c r="G4" s="141"/>
      <c r="H4" s="141" t="s">
        <v>1633</v>
      </c>
      <c r="I4" s="141"/>
      <c r="J4" s="141" t="s">
        <v>1677</v>
      </c>
      <c r="K4" s="141" t="s">
        <v>1652</v>
      </c>
      <c r="L4" s="3"/>
      <c r="M4" s="142"/>
      <c r="N4" s="102"/>
      <c r="O4" s="102"/>
      <c r="P4" s="102"/>
      <c r="Q4" s="102"/>
      <c r="S4" s="6"/>
      <c r="T4" s="471"/>
      <c r="U4" s="472"/>
      <c r="V4" s="472"/>
      <c r="W4" s="6"/>
      <c r="X4" s="6"/>
      <c r="Y4" s="6"/>
      <c r="Z4" s="6"/>
    </row>
    <row r="5" spans="2:26" ht="30">
      <c r="B5" s="459"/>
      <c r="C5" s="463"/>
      <c r="D5" s="142">
        <v>1</v>
      </c>
      <c r="E5" s="142">
        <v>2</v>
      </c>
      <c r="F5" s="142">
        <v>3</v>
      </c>
      <c r="G5" s="142">
        <v>4</v>
      </c>
      <c r="H5" s="142">
        <v>5</v>
      </c>
      <c r="I5" s="142">
        <v>6</v>
      </c>
      <c r="J5" s="142">
        <v>7</v>
      </c>
      <c r="K5" s="142">
        <v>8</v>
      </c>
      <c r="L5" s="3"/>
      <c r="M5" s="142">
        <v>8</v>
      </c>
      <c r="N5" s="102"/>
      <c r="O5" s="102"/>
      <c r="P5" s="102"/>
      <c r="Q5" s="102"/>
      <c r="S5" s="6"/>
      <c r="T5" s="472"/>
      <c r="U5" s="143">
        <v>4</v>
      </c>
      <c r="V5" s="143">
        <v>8</v>
      </c>
      <c r="W5" s="6"/>
      <c r="X5" s="6" t="s">
        <v>1678</v>
      </c>
      <c r="Y5" s="6">
        <f t="shared" ref="Y5:Y9" si="0">CODE(Z5)</f>
        <v>41915</v>
      </c>
      <c r="Z5" s="4" t="s">
        <v>1652</v>
      </c>
    </row>
    <row r="6" spans="2:26" ht="35">
      <c r="B6" s="144">
        <v>1</v>
      </c>
      <c r="C6" s="145" t="s">
        <v>340</v>
      </c>
      <c r="D6" s="146" t="str">
        <f t="array" ref="D6">IF(NOT(OR(D$5=4, D$5=8)), (INDEX(十五音韻母資料表, $B6, $D$1) &amp; D$4), (INDEX(十五音韻母資料表, $B6, $G$1) &amp; D$4))</f>
        <v>ㄨㄣ</v>
      </c>
      <c r="E6" s="146" t="str">
        <f t="array" ref="E6">IF(NOT(OR(E$5=4, E$5=8)), (INDEX(十五音韻母資料表, $B6, $D$1) &amp; E$4), (INDEX(十五音韻母資料表, $B6, $G$1) &amp; E$4))</f>
        <v>ㄨㄣˋ</v>
      </c>
      <c r="F6" s="146" t="str">
        <f t="array" ref="F6">IF(NOT(OR(F$5=4, F$5=8)), (INDEX(十五音韻母資料表, $B6, $D$1) &amp; F$4), (INDEX(十五音韻母資料表, $B6, $G$1) &amp; F$4))</f>
        <v>ㄨㄣ˪</v>
      </c>
      <c r="G6" s="147" t="str">
        <f t="array" ref="G6">IF(NOT(OR(G$5=4, G$5=8)), (INDEX(十五音韻母資料表, $B6, $D$1) &amp; G$4), (INDEX(十五音韻母資料表, $B6, $G$1) &amp; G$4))</f>
        <v>ㄨㆵ</v>
      </c>
      <c r="H6" s="146" t="str">
        <f t="array" ref="H6">IF(NOT(OR(H$5=4, H$5=8)), (INDEX(十五音韻母資料表, $B6, $D$1) &amp; H$4), (INDEX(十五音韻母資料表, $B6, $G$1) &amp; H$4))</f>
        <v>ㄨㄣˊ</v>
      </c>
      <c r="I6" s="148" t="str">
        <f t="array" ref="I6">IF(NOT(OR(I$5=4, I$5=8)), (INDEX(十五音韻母資料表, $B6, $D$1) &amp; I$4), (INDEX(十五音韻母資料表, $B6, $G$1) &amp; I$4))</f>
        <v>ㄨㄣ</v>
      </c>
      <c r="J6" s="146" t="str">
        <f t="array" ref="J6">IF(NOT(OR(J$5=4, J$5=8)), (INDEX(十五音韻母資料表, $B6, $D$1) &amp; J$4), (INDEX(十五音韻母資料表, $B6, $G$1) &amp; J$4))</f>
        <v>ㄨㄣ˫</v>
      </c>
      <c r="K6" s="146" t="str">
        <f t="array" ref="K6">IF(NOT(OR(K$5=4, K$5=8)), (INDEX(十五音韻母資料表, $B6, $D$1) &amp; K$4), (INDEX(十五音韻母資料表, $B6, $G$1) &amp; K$4))</f>
        <v>ㄨㆵ˙</v>
      </c>
      <c r="L6" s="3"/>
      <c r="M6" s="147" t="str">
        <f t="array" ref="M6">IF(NOT(OR(M$5=4, M$5=8)), (INDEX(十五音韻母資料表, $B6, $D$1) &amp; M$4), (INDEX(十五音韻母資料表, $B6, $G$1) &amp; M$4))</f>
        <v>ㄨㆵ</v>
      </c>
      <c r="N6" s="149">
        <f t="shared" ref="N6:N55" si="1">LEN($M6)</f>
        <v>2</v>
      </c>
      <c r="O6" s="150" t="str">
        <f t="shared" ref="O6:O55" si="2">RIGHT($G6)</f>
        <v>ㆵ</v>
      </c>
      <c r="P6" s="149">
        <f t="shared" ref="P6:P55" si="3">MATCH(O6, $U$6:$U$9, 0)</f>
        <v>2</v>
      </c>
      <c r="Q6" s="151" t="str">
        <f t="shared" ref="Q6:Q55" si="4">INDEX($U$6:$V$9, P6, 2)</f>
        <v>ㆵ˙</v>
      </c>
      <c r="S6" s="6"/>
      <c r="T6" s="152">
        <v>1</v>
      </c>
      <c r="U6" s="153" t="s">
        <v>1679</v>
      </c>
      <c r="V6" s="153" t="str">
        <f t="shared" ref="V6:V9" si="5">Z6 &amp; $Z$5</f>
        <v>ㆴ˙</v>
      </c>
      <c r="W6" s="6"/>
      <c r="X6" s="6" t="s">
        <v>1680</v>
      </c>
      <c r="Y6" s="6">
        <f t="shared" si="0"/>
        <v>95</v>
      </c>
      <c r="Z6" s="154" t="s">
        <v>1679</v>
      </c>
    </row>
    <row r="7" spans="2:26" ht="35">
      <c r="B7" s="144">
        <v>2</v>
      </c>
      <c r="C7" s="145" t="s">
        <v>1326</v>
      </c>
      <c r="D7" s="146" t="str">
        <f t="array" ref="D7">IF(NOT(OR(D$5=4, D$5=8)), (INDEX(十五音韻母資料表, $B7, $D$1) &amp; D$4), (INDEX(十五音韻母資料表, $B7, $G$1) &amp; D$4))</f>
        <v>ㄧㄢ</v>
      </c>
      <c r="E7" s="146" t="str">
        <f t="array" ref="E7">IF(NOT(OR(E$5=4, E$5=8)), (INDEX(十五音韻母資料表, $B7, $D$1) &amp; E$4), (INDEX(十五音韻母資料表, $B7, $G$1) &amp; E$4))</f>
        <v>ㄧㄢˋ</v>
      </c>
      <c r="F7" s="146" t="str">
        <f t="array" ref="F7">IF(NOT(OR(F$5=4, F$5=8)), (INDEX(十五音韻母資料表, $B7, $D$1) &amp; F$4), (INDEX(十五音韻母資料表, $B7, $G$1) &amp; F$4))</f>
        <v>ㄧㄢ˪</v>
      </c>
      <c r="G7" s="147" t="str">
        <f t="array" ref="G7">IF(NOT(OR(G$5=4, G$5=8)), (INDEX(十五音韻母資料表, $B7, $D$1) &amp; G$4), (INDEX(十五音韻母資料表, $B7, $G$1) &amp; G$4))</f>
        <v>ㄧㄚㆵ</v>
      </c>
      <c r="H7" s="146" t="str">
        <f t="array" ref="H7">IF(NOT(OR(H$5=4, H$5=8)), (INDEX(十五音韻母資料表, $B7, $D$1) &amp; H$4), (INDEX(十五音韻母資料表, $B7, $G$1) &amp; H$4))</f>
        <v>ㄧㄢˊ</v>
      </c>
      <c r="I7" s="148" t="str">
        <f t="array" ref="I7">IF(NOT(OR(I$5=4, I$5=8)), (INDEX(十五音韻母資料表, $B7, $D$1) &amp; I$4), (INDEX(十五音韻母資料表, $B7, $G$1) &amp; I$4))</f>
        <v>ㄧㄢ</v>
      </c>
      <c r="J7" s="146" t="str">
        <f t="array" ref="J7">IF(NOT(OR(J$5=4, J$5=8)), (INDEX(十五音韻母資料表, $B7, $D$1) &amp; J$4), (INDEX(十五音韻母資料表, $B7, $G$1) &amp; J$4))</f>
        <v>ㄧㄢ˫</v>
      </c>
      <c r="K7" s="146" t="str">
        <f t="array" ref="K7">IF(NOT(OR(K$5=4, K$5=8)), (INDEX(十五音韻母資料表, $B7, $D$1) &amp; K$4), (INDEX(十五音韻母資料表, $B7, $G$1) &amp; K$4))</f>
        <v>ㄧㄚㆵ˙</v>
      </c>
      <c r="L7" s="3"/>
      <c r="M7" s="147" t="str">
        <f t="array" ref="M7">IF(NOT(OR(M$5=4, M$5=8)), (INDEX(十五音韻母資料表, $B7, $D$1) &amp; M$4), (INDEX(十五音韻母資料表, $B7, $G$1) &amp; M$4))</f>
        <v>ㄧㄚㆵ</v>
      </c>
      <c r="N7" s="149">
        <f t="shared" si="1"/>
        <v>3</v>
      </c>
      <c r="O7" s="150" t="str">
        <f t="shared" si="2"/>
        <v>ㆵ</v>
      </c>
      <c r="P7" s="149">
        <f t="shared" si="3"/>
        <v>2</v>
      </c>
      <c r="Q7" s="151" t="str">
        <f t="shared" si="4"/>
        <v>ㆵ˙</v>
      </c>
      <c r="S7" s="6"/>
      <c r="T7" s="152">
        <v>2</v>
      </c>
      <c r="U7" s="153" t="s">
        <v>1681</v>
      </c>
      <c r="V7" s="153" t="str">
        <f t="shared" si="5"/>
        <v>ㆵ˙</v>
      </c>
      <c r="W7" s="6"/>
      <c r="X7" s="6" t="s">
        <v>1682</v>
      </c>
      <c r="Y7" s="6">
        <f t="shared" si="0"/>
        <v>95</v>
      </c>
      <c r="Z7" s="4" t="s">
        <v>1681</v>
      </c>
    </row>
    <row r="8" spans="2:26" ht="35">
      <c r="B8" s="144">
        <v>3</v>
      </c>
      <c r="C8" s="145" t="s">
        <v>298</v>
      </c>
      <c r="D8" s="146" t="str">
        <f t="array" ref="D8">IF(NOT(OR(D$5=4, D$5=8)), (INDEX(十五音韻母資料表, $B8, $D$1) &amp; D$4), (INDEX(十五音韻母資料表, $B8, $G$1) &amp; D$4))</f>
        <v>ㄧㆬ</v>
      </c>
      <c r="E8" s="146" t="str">
        <f t="array" ref="E8">IF(NOT(OR(E$5=4, E$5=8)), (INDEX(十五音韻母資料表, $B8, $D$1) &amp; E$4), (INDEX(十五音韻母資料表, $B8, $G$1) &amp; E$4))</f>
        <v>ㄧㆬˋ</v>
      </c>
      <c r="F8" s="146" t="str">
        <f t="array" ref="F8">IF(NOT(OR(F$5=4, F$5=8)), (INDEX(十五音韻母資料表, $B8, $D$1) &amp; F$4), (INDEX(十五音韻母資料表, $B8, $G$1) &amp; F$4))</f>
        <v>ㄧㆬ˪</v>
      </c>
      <c r="G8" s="147" t="str">
        <f t="array" ref="G8">IF(NOT(OR(G$5=4, G$5=8)), (INDEX(十五音韻母資料表, $B8, $D$1) &amp; G$4), (INDEX(十五音韻母資料表, $B8, $G$1) &amp; G$4))</f>
        <v>一ㆴ</v>
      </c>
      <c r="H8" s="146" t="str">
        <f t="array" ref="H8">IF(NOT(OR(H$5=4, H$5=8)), (INDEX(十五音韻母資料表, $B8, $D$1) &amp; H$4), (INDEX(十五音韻母資料表, $B8, $G$1) &amp; H$4))</f>
        <v>ㄧㆬˊ</v>
      </c>
      <c r="I8" s="148" t="str">
        <f t="array" ref="I8">IF(NOT(OR(I$5=4, I$5=8)), (INDEX(十五音韻母資料表, $B8, $D$1) &amp; I$4), (INDEX(十五音韻母資料表, $B8, $G$1) &amp; I$4))</f>
        <v>ㄧㆬ</v>
      </c>
      <c r="J8" s="146" t="str">
        <f t="array" ref="J8">IF(NOT(OR(J$5=4, J$5=8)), (INDEX(十五音韻母資料表, $B8, $D$1) &amp; J$4), (INDEX(十五音韻母資料表, $B8, $G$1) &amp; J$4))</f>
        <v>ㄧㆬ˫</v>
      </c>
      <c r="K8" s="146" t="str">
        <f t="array" ref="K8">IF(NOT(OR(K$5=4, K$5=8)), (INDEX(十五音韻母資料表, $B8, $D$1) &amp; K$4), (INDEX(十五音韻母資料表, $B8, $G$1) &amp; K$4))</f>
        <v>一ㆴ˙</v>
      </c>
      <c r="L8" s="3"/>
      <c r="M8" s="147" t="str">
        <f t="array" ref="M8">IF(NOT(OR(M$5=4, M$5=8)), (INDEX(十五音韻母資料表, $B8, $D$1) &amp; M$4), (INDEX(十五音韻母資料表, $B8, $G$1) &amp; M$4))</f>
        <v>一ㆴ</v>
      </c>
      <c r="N8" s="149">
        <f t="shared" si="1"/>
        <v>2</v>
      </c>
      <c r="O8" s="150" t="str">
        <f t="shared" si="2"/>
        <v>ㆴ</v>
      </c>
      <c r="P8" s="149">
        <f t="shared" si="3"/>
        <v>1</v>
      </c>
      <c r="Q8" s="151" t="str">
        <f t="shared" si="4"/>
        <v>ㆴ˙</v>
      </c>
      <c r="S8" s="6"/>
      <c r="T8" s="152">
        <v>3</v>
      </c>
      <c r="U8" s="153" t="s">
        <v>1683</v>
      </c>
      <c r="V8" s="153" t="str">
        <f t="shared" si="5"/>
        <v>ㆻ˙</v>
      </c>
      <c r="W8" s="6"/>
      <c r="X8" s="6" t="s">
        <v>1684</v>
      </c>
      <c r="Y8" s="6">
        <f t="shared" si="0"/>
        <v>95</v>
      </c>
      <c r="Z8" s="4" t="s">
        <v>1683</v>
      </c>
    </row>
    <row r="9" spans="2:26" ht="35">
      <c r="B9" s="144">
        <v>4</v>
      </c>
      <c r="C9" s="145" t="s">
        <v>1347</v>
      </c>
      <c r="D9" s="146" t="str">
        <f t="array" ref="D9">IF(NOT(OR(D$5=4, D$5=8)), (INDEX(十五音韻母資料表, $B9, $D$1) &amp; D$4), (INDEX(十五音韻母資料表, $B9, $G$1) &amp; D$4))</f>
        <v>ㄨㄧ</v>
      </c>
      <c r="E9" s="146" t="str">
        <f t="array" ref="E9">IF(NOT(OR(E$5=4, E$5=8)), (INDEX(十五音韻母資料表, $B9, $D$1) &amp; E$4), (INDEX(十五音韻母資料表, $B9, $G$1) &amp; E$4))</f>
        <v>ㄨㄧˋ</v>
      </c>
      <c r="F9" s="146" t="str">
        <f t="array" ref="F9">IF(NOT(OR(F$5=4, F$5=8)), (INDEX(十五音韻母資料表, $B9, $D$1) &amp; F$4), (INDEX(十五音韻母資料表, $B9, $G$1) &amp; F$4))</f>
        <v>ㄨㄧ˪</v>
      </c>
      <c r="G9" s="147" t="str">
        <f t="array" ref="G9">IF(NOT(OR(G$5=4, G$5=8)), (INDEX(十五音韻母資料表, $B9, $D$1) &amp; G$4), (INDEX(十五音韻母資料表, $B9, $G$1) &amp; G$4))</f>
        <v/>
      </c>
      <c r="H9" s="146" t="str">
        <f t="array" ref="H9">IF(NOT(OR(H$5=4, H$5=8)), (INDEX(十五音韻母資料表, $B9, $D$1) &amp; H$4), (INDEX(十五音韻母資料表, $B9, $G$1) &amp; H$4))</f>
        <v>ㄨㄧˊ</v>
      </c>
      <c r="I9" s="148" t="str">
        <f t="array" ref="I9">IF(NOT(OR(I$5=4, I$5=8)), (INDEX(十五音韻母資料表, $B9, $D$1) &amp; I$4), (INDEX(十五音韻母資料表, $B9, $G$1) &amp; I$4))</f>
        <v>ㄨㄧ</v>
      </c>
      <c r="J9" s="146" t="str">
        <f t="array" ref="J9">IF(NOT(OR(J$5=4, J$5=8)), (INDEX(十五音韻母資料表, $B9, $D$1) &amp; J$4), (INDEX(十五音韻母資料表, $B9, $G$1) &amp; J$4))</f>
        <v>ㄨㄧ˫</v>
      </c>
      <c r="K9" s="146" t="str">
        <f t="array" ref="K9">IF(NOT(OR(K$5=4, K$5=8)), (INDEX(十五音韻母資料表, $B9, $D$1) &amp; K$4), (INDEX(十五音韻母資料表, $B9, $G$1) &amp; K$4))</f>
        <v>˙</v>
      </c>
      <c r="L9" s="3"/>
      <c r="M9" s="147" t="str">
        <f t="array" ref="M9">IF(NOT(OR(M$5=4, M$5=8)), (INDEX(十五音韻母資料表, $B9, $D$1) &amp; M$4), (INDEX(十五音韻母資料表, $B9, $G$1) &amp; M$4))</f>
        <v/>
      </c>
      <c r="N9" s="149">
        <f t="shared" si="1"/>
        <v>0</v>
      </c>
      <c r="O9" s="150" t="str">
        <f t="shared" si="2"/>
        <v/>
      </c>
      <c r="P9" s="149" t="e">
        <f t="shared" si="3"/>
        <v>#N/A</v>
      </c>
      <c r="Q9" s="151" t="e">
        <f t="shared" si="4"/>
        <v>#N/A</v>
      </c>
      <c r="S9" s="6"/>
      <c r="T9" s="152">
        <v>4</v>
      </c>
      <c r="U9" s="153" t="s">
        <v>1685</v>
      </c>
      <c r="V9" s="153" t="str">
        <f t="shared" si="5"/>
        <v>ㆷ˙</v>
      </c>
      <c r="W9" s="6"/>
      <c r="X9" s="6" t="s">
        <v>1686</v>
      </c>
      <c r="Y9" s="6">
        <f t="shared" si="0"/>
        <v>95</v>
      </c>
      <c r="Z9" s="4" t="s">
        <v>1685</v>
      </c>
    </row>
    <row r="10" spans="2:26" ht="35">
      <c r="B10" s="144">
        <v>5</v>
      </c>
      <c r="C10" s="145" t="s">
        <v>1357</v>
      </c>
      <c r="D10" s="146" t="str">
        <f t="array" ref="D10">IF(NOT(OR(D$5=4, D$5=8)), (INDEX(十五音韻母資料表, $B10, $D$1) &amp; D$4), (INDEX(十五音韻母資料表, $B10, $G$1) &amp; D$4))</f>
        <v>ㄝ</v>
      </c>
      <c r="E10" s="146" t="str">
        <f t="array" ref="E10">IF(NOT(OR(E$5=4, E$5=8)), (INDEX(十五音韻母資料表, $B10, $D$1) &amp; E$4), (INDEX(十五音韻母資料表, $B10, $G$1) &amp; E$4))</f>
        <v>ㄝˋ</v>
      </c>
      <c r="F10" s="146" t="str">
        <f t="array" ref="F10">IF(NOT(OR(F$5=4, F$5=8)), (INDEX(十五音韻母資料表, $B10, $D$1) &amp; F$4), (INDEX(十五音韻母資料表, $B10, $G$1) &amp; F$4))</f>
        <v>ㄝ˪</v>
      </c>
      <c r="G10" s="147" t="str">
        <f t="array" ref="G10">IF(NOT(OR(G$5=4, G$5=8)), (INDEX(十五音韻母資料表, $B10, $D$1) &amp; G$4), (INDEX(十五音韻母資料表, $B10, $G$1) &amp; G$4))</f>
        <v>ㄝㆷ</v>
      </c>
      <c r="H10" s="146" t="str">
        <f t="array" ref="H10">IF(NOT(OR(H$5=4, H$5=8)), (INDEX(十五音韻母資料表, $B10, $D$1) &amp; H$4), (INDEX(十五音韻母資料表, $B10, $G$1) &amp; H$4))</f>
        <v>ㄝˊ</v>
      </c>
      <c r="I10" s="148" t="str">
        <f t="array" ref="I10">IF(NOT(OR(I$5=4, I$5=8)), (INDEX(十五音韻母資料表, $B10, $D$1) &amp; I$4), (INDEX(十五音韻母資料表, $B10, $G$1) &amp; I$4))</f>
        <v>ㄝ</v>
      </c>
      <c r="J10" s="146" t="str">
        <f t="array" ref="J10">IF(NOT(OR(J$5=4, J$5=8)), (INDEX(十五音韻母資料表, $B10, $D$1) &amp; J$4), (INDEX(十五音韻母資料表, $B10, $G$1) &amp; J$4))</f>
        <v>ㄝ˫</v>
      </c>
      <c r="K10" s="146" t="str">
        <f t="array" ref="K10">IF(NOT(OR(K$5=4, K$5=8)), (INDEX(十五音韻母資料表, $B10, $D$1) &amp; K$4), (INDEX(十五音韻母資料表, $B10, $G$1) &amp; K$4))</f>
        <v>ㄝㆷ˙</v>
      </c>
      <c r="L10" s="3"/>
      <c r="M10" s="147" t="str">
        <f t="array" ref="M10">IF(NOT(OR(M$5=4, M$5=8)), (INDEX(十五音韻母資料表, $B10, $D$1) &amp; M$4), (INDEX(十五音韻母資料表, $B10, $G$1) &amp; M$4))</f>
        <v>ㄝㆷ</v>
      </c>
      <c r="N10" s="149">
        <f t="shared" si="1"/>
        <v>2</v>
      </c>
      <c r="O10" s="150" t="str">
        <f t="shared" si="2"/>
        <v>ㆷ</v>
      </c>
      <c r="P10" s="149">
        <f t="shared" si="3"/>
        <v>4</v>
      </c>
      <c r="Q10" s="151" t="str">
        <f t="shared" si="4"/>
        <v>ㆷ˙</v>
      </c>
      <c r="S10" s="6"/>
      <c r="T10" s="6"/>
      <c r="U10" s="6"/>
      <c r="V10" s="6"/>
      <c r="W10" s="6"/>
      <c r="X10" s="6"/>
      <c r="Y10" s="6"/>
      <c r="Z10" s="6"/>
    </row>
    <row r="11" spans="2:26" ht="35">
      <c r="B11" s="144">
        <v>6</v>
      </c>
      <c r="C11" s="145" t="s">
        <v>1369</v>
      </c>
      <c r="D11" s="146" t="str">
        <f t="array" ref="D11">IF(NOT(OR(D$5=4, D$5=8)), (INDEX(十五音韻母資料表, $B11, $D$1) &amp; D$4), (INDEX(十五音韻母資料表, $B11, $G$1) &amp; D$4))</f>
        <v>ㄢ</v>
      </c>
      <c r="E11" s="146" t="str">
        <f t="array" ref="E11">IF(NOT(OR(E$5=4, E$5=8)), (INDEX(十五音韻母資料表, $B11, $D$1) &amp; E$4), (INDEX(十五音韻母資料表, $B11, $G$1) &amp; E$4))</f>
        <v>ㄢˋ</v>
      </c>
      <c r="F11" s="146" t="str">
        <f t="array" ref="F11">IF(NOT(OR(F$5=4, F$5=8)), (INDEX(十五音韻母資料表, $B11, $D$1) &amp; F$4), (INDEX(十五音韻母資料表, $B11, $G$1) &amp; F$4))</f>
        <v>ㄢ˪</v>
      </c>
      <c r="G11" s="147" t="str">
        <f t="array" ref="G11">IF(NOT(OR(G$5=4, G$5=8)), (INDEX(十五音韻母資料表, $B11, $D$1) &amp; G$4), (INDEX(十五音韻母資料表, $B11, $G$1) &amp; G$4))</f>
        <v>ㄚㆵ</v>
      </c>
      <c r="H11" s="146" t="str">
        <f t="array" ref="H11">IF(NOT(OR(H$5=4, H$5=8)), (INDEX(十五音韻母資料表, $B11, $D$1) &amp; H$4), (INDEX(十五音韻母資料表, $B11, $G$1) &amp; H$4))</f>
        <v>ㄢˊ</v>
      </c>
      <c r="I11" s="148" t="str">
        <f t="array" ref="I11">IF(NOT(OR(I$5=4, I$5=8)), (INDEX(十五音韻母資料表, $B11, $D$1) &amp; I$4), (INDEX(十五音韻母資料表, $B11, $G$1) &amp; I$4))</f>
        <v>ㄢ</v>
      </c>
      <c r="J11" s="146" t="str">
        <f t="array" ref="J11">IF(NOT(OR(J$5=4, J$5=8)), (INDEX(十五音韻母資料表, $B11, $D$1) &amp; J$4), (INDEX(十五音韻母資料表, $B11, $G$1) &amp; J$4))</f>
        <v>ㄢ˫</v>
      </c>
      <c r="K11" s="146" t="str">
        <f t="array" ref="K11">IF(NOT(OR(K$5=4, K$5=8)), (INDEX(十五音韻母資料表, $B11, $D$1) &amp; K$4), (INDEX(十五音韻母資料表, $B11, $G$1) &amp; K$4))</f>
        <v>ㄚㆵ˙</v>
      </c>
      <c r="L11" s="3"/>
      <c r="M11" s="147" t="str">
        <f t="array" ref="M11">IF(NOT(OR(M$5=4, M$5=8)), (INDEX(十五音韻母資料表, $B11, $D$1) &amp; M$4), (INDEX(十五音韻母資料表, $B11, $G$1) &amp; M$4))</f>
        <v>ㄚㆵ</v>
      </c>
      <c r="N11" s="149">
        <f t="shared" si="1"/>
        <v>2</v>
      </c>
      <c r="O11" s="150" t="str">
        <f t="shared" si="2"/>
        <v>ㆵ</v>
      </c>
      <c r="P11" s="149">
        <f t="shared" si="3"/>
        <v>2</v>
      </c>
      <c r="Q11" s="151" t="str">
        <f t="shared" si="4"/>
        <v>ㆵ˙</v>
      </c>
      <c r="S11" s="6"/>
      <c r="U11" s="4" t="s">
        <v>1687</v>
      </c>
      <c r="V11" s="6" t="s">
        <v>1688</v>
      </c>
      <c r="W11" s="6">
        <f>CODE(U11)</f>
        <v>9</v>
      </c>
    </row>
    <row r="12" spans="2:26" ht="35">
      <c r="B12" s="144">
        <v>7</v>
      </c>
      <c r="C12" s="145" t="s">
        <v>1378</v>
      </c>
      <c r="D12" s="146" t="str">
        <f t="array" ref="D12">IF(NOT(OR(D$5=4, D$5=8)), (INDEX(十五音韻母資料表, $B12, $D$1) &amp; D$4), (INDEX(十五音韻母資料表, $B12, $G$1) &amp; D$4))</f>
        <v>ㆲ</v>
      </c>
      <c r="E12" s="146" t="str">
        <f t="array" ref="E12">IF(NOT(OR(E$5=4, E$5=8)), (INDEX(十五音韻母資料表, $B12, $D$1) &amp; E$4), (INDEX(十五音韻母資料表, $B12, $G$1) &amp; E$4))</f>
        <v>ㆲˋ</v>
      </c>
      <c r="F12" s="146" t="str">
        <f t="array" ref="F12">IF(NOT(OR(F$5=4, F$5=8)), (INDEX(十五音韻母資料表, $B12, $D$1) &amp; F$4), (INDEX(十五音韻母資料表, $B12, $G$1) &amp; F$4))</f>
        <v>ㆲ˪</v>
      </c>
      <c r="G12" s="147" t="str">
        <f t="array" ref="G12">IF(NOT(OR(G$5=4, G$5=8)), (INDEX(十五音韻母資料表, $B12, $D$1) &amp; G$4), (INDEX(十五音韻母資料表, $B12, $G$1) &amp; G$4))</f>
        <v>ㆦㆻ</v>
      </c>
      <c r="H12" s="146" t="str">
        <f t="array" ref="H12">IF(NOT(OR(H$5=4, H$5=8)), (INDEX(十五音韻母資料表, $B12, $D$1) &amp; H$4), (INDEX(十五音韻母資料表, $B12, $G$1) &amp; H$4))</f>
        <v>ㆲˊ</v>
      </c>
      <c r="I12" s="148" t="str">
        <f t="array" ref="I12">IF(NOT(OR(I$5=4, I$5=8)), (INDEX(十五音韻母資料表, $B12, $D$1) &amp; I$4), (INDEX(十五音韻母資料表, $B12, $G$1) &amp; I$4))</f>
        <v>ㆲ</v>
      </c>
      <c r="J12" s="146" t="str">
        <f t="array" ref="J12">IF(NOT(OR(J$5=4, J$5=8)), (INDEX(十五音韻母資料表, $B12, $D$1) &amp; J$4), (INDEX(十五音韻母資料表, $B12, $G$1) &amp; J$4))</f>
        <v>ㆲ˫</v>
      </c>
      <c r="K12" s="146" t="str">
        <f t="array" ref="K12">IF(NOT(OR(K$5=4, K$5=8)), (INDEX(十五音韻母資料表, $B12, $D$1) &amp; K$4), (INDEX(十五音韻母資料表, $B12, $G$1) &amp; K$4))</f>
        <v>ㆦㆻ˙</v>
      </c>
      <c r="L12" s="3"/>
      <c r="M12" s="147" t="str">
        <f t="array" ref="M12">IF(NOT(OR(M$5=4, M$5=8)), (INDEX(十五音韻母資料表, $B12, $D$1) &amp; M$4), (INDEX(十五音韻母資料表, $B12, $G$1) &amp; M$4))</f>
        <v>ㆦㆻ</v>
      </c>
      <c r="N12" s="149">
        <f t="shared" si="1"/>
        <v>2</v>
      </c>
      <c r="O12" s="150" t="str">
        <f t="shared" si="2"/>
        <v>ㆻ</v>
      </c>
      <c r="P12" s="149">
        <f t="shared" si="3"/>
        <v>3</v>
      </c>
      <c r="Q12" s="151" t="str">
        <f t="shared" si="4"/>
        <v>ㆻ˙</v>
      </c>
      <c r="S12" s="6"/>
      <c r="T12" s="152">
        <v>1</v>
      </c>
    </row>
    <row r="13" spans="2:26" ht="35">
      <c r="B13" s="144">
        <v>8</v>
      </c>
      <c r="C13" s="145" t="s">
        <v>1388</v>
      </c>
      <c r="D13" s="146" t="str">
        <f t="array" ref="D13">IF(NOT(OR(D$5=4, D$5=8)), (INDEX(十五音韻母資料表, $B13, $D$1) &amp; D$4), (INDEX(十五音韻母資料表, $B13, $G$1) &amp; D$4))</f>
        <v>ㄨㄞ</v>
      </c>
      <c r="E13" s="146" t="str">
        <f t="array" ref="E13">IF(NOT(OR(E$5=4, E$5=8)), (INDEX(十五音韻母資料表, $B13, $D$1) &amp; E$4), (INDEX(十五音韻母資料表, $B13, $G$1) &amp; E$4))</f>
        <v>ㄨㄞˋ</v>
      </c>
      <c r="F13" s="146" t="str">
        <f t="array" ref="F13">IF(NOT(OR(F$5=4, F$5=8)), (INDEX(十五音韻母資料表, $B13, $D$1) &amp; F$4), (INDEX(十五音韻母資料表, $B13, $G$1) &amp; F$4))</f>
        <v>ㄨㄞ˪</v>
      </c>
      <c r="G13" s="147" t="str">
        <f t="array" ref="G13">IF(NOT(OR(G$5=4, G$5=8)), (INDEX(十五音韻母資料表, $B13, $D$1) &amp; G$4), (INDEX(十五音韻母資料表, $B13, $G$1) &amp; G$4))</f>
        <v>ㄨㄞㆷ</v>
      </c>
      <c r="H13" s="146" t="str">
        <f t="array" ref="H13">IF(NOT(OR(H$5=4, H$5=8)), (INDEX(十五音韻母資料表, $B13, $D$1) &amp; H$4), (INDEX(十五音韻母資料表, $B13, $G$1) &amp; H$4))</f>
        <v>ㄨㄞˊ</v>
      </c>
      <c r="I13" s="148" t="str">
        <f t="array" ref="I13">IF(NOT(OR(I$5=4, I$5=8)), (INDEX(十五音韻母資料表, $B13, $D$1) &amp; I$4), (INDEX(十五音韻母資料表, $B13, $G$1) &amp; I$4))</f>
        <v>ㄨㄞ</v>
      </c>
      <c r="J13" s="146" t="str">
        <f t="array" ref="J13">IF(NOT(OR(J$5=4, J$5=8)), (INDEX(十五音韻母資料表, $B13, $D$1) &amp; J$4), (INDEX(十五音韻母資料表, $B13, $G$1) &amp; J$4))</f>
        <v>ㄨㄞ˫</v>
      </c>
      <c r="K13" s="146" t="str">
        <f t="array" ref="K13">IF(NOT(OR(K$5=4, K$5=8)), (INDEX(十五音韻母資料表, $B13, $D$1) &amp; K$4), (INDEX(十五音韻母資料表, $B13, $G$1) &amp; K$4))</f>
        <v>ㄨㄞㆷ˙</v>
      </c>
      <c r="L13" s="3"/>
      <c r="M13" s="147" t="str">
        <f t="array" ref="M13">IF(NOT(OR(M$5=4, M$5=8)), (INDEX(十五音韻母資料表, $B13, $D$1) &amp; M$4), (INDEX(十五音韻母資料表, $B13, $G$1) &amp; M$4))</f>
        <v>ㄨㄞㆷ</v>
      </c>
      <c r="N13" s="149">
        <f t="shared" si="1"/>
        <v>3</v>
      </c>
      <c r="O13" s="150" t="str">
        <f t="shared" si="2"/>
        <v>ㆷ</v>
      </c>
      <c r="P13" s="149">
        <f t="shared" si="3"/>
        <v>4</v>
      </c>
      <c r="Q13" s="151" t="str">
        <f t="shared" si="4"/>
        <v>ㆷ˙</v>
      </c>
      <c r="S13" s="6"/>
      <c r="T13" s="152">
        <v>2</v>
      </c>
      <c r="U13" s="4" t="s">
        <v>1643</v>
      </c>
      <c r="V13" s="6" t="s">
        <v>1689</v>
      </c>
      <c r="W13" s="6">
        <f t="shared" ref="W13:W14" si="6">CODE(U13)</f>
        <v>41919</v>
      </c>
      <c r="X13" s="6"/>
      <c r="Y13" s="6"/>
      <c r="Z13" s="6"/>
    </row>
    <row r="14" spans="2:26" ht="35">
      <c r="B14" s="144">
        <v>9</v>
      </c>
      <c r="C14" s="145" t="s">
        <v>1396</v>
      </c>
      <c r="D14" s="146" t="str">
        <f t="array" ref="D14">IF(NOT(OR(D$5=4, D$5=8)), (INDEX(十五音韻母資料表, $B14, $D$1) &amp; D$4), (INDEX(十五音韻母資料表, $B14, $G$1) &amp; D$4))</f>
        <v>ㄧㄥ</v>
      </c>
      <c r="E14" s="146" t="str">
        <f t="array" ref="E14">IF(NOT(OR(E$5=4, E$5=8)), (INDEX(十五音韻母資料表, $B14, $D$1) &amp; E$4), (INDEX(十五音韻母資料表, $B14, $G$1) &amp; E$4))</f>
        <v>ㄧㄥˋ</v>
      </c>
      <c r="F14" s="146" t="str">
        <f t="array" ref="F14">IF(NOT(OR(F$5=4, F$5=8)), (INDEX(十五音韻母資料表, $B14, $D$1) &amp; F$4), (INDEX(十五音韻母資料表, $B14, $G$1) &amp; F$4))</f>
        <v>ㄧㄥ˪</v>
      </c>
      <c r="G14" s="147" t="str">
        <f t="array" ref="G14">IF(NOT(OR(G$5=4, G$5=8)), (INDEX(十五音韻母資料表, $B14, $D$1) &amp; G$4), (INDEX(十五音韻母資料表, $B14, $G$1) &amp; G$4))</f>
        <v>ㄧㆻ</v>
      </c>
      <c r="H14" s="146" t="str">
        <f t="array" ref="H14">IF(NOT(OR(H$5=4, H$5=8)), (INDEX(十五音韻母資料表, $B14, $D$1) &amp; H$4), (INDEX(十五音韻母資料表, $B14, $G$1) &amp; H$4))</f>
        <v>ㄧㄥˊ</v>
      </c>
      <c r="I14" s="148" t="str">
        <f t="array" ref="I14">IF(NOT(OR(I$5=4, I$5=8)), (INDEX(十五音韻母資料表, $B14, $D$1) &amp; I$4), (INDEX(十五音韻母資料表, $B14, $G$1) &amp; I$4))</f>
        <v>ㄧㄥ</v>
      </c>
      <c r="J14" s="146" t="str">
        <f t="array" ref="J14">IF(NOT(OR(J$5=4, J$5=8)), (INDEX(十五音韻母資料表, $B14, $D$1) &amp; J$4), (INDEX(十五音韻母資料表, $B14, $G$1) &amp; J$4))</f>
        <v>ㄧㄥ˫</v>
      </c>
      <c r="K14" s="146" t="str">
        <f t="array" ref="K14">IF(NOT(OR(K$5=4, K$5=8)), (INDEX(十五音韻母資料表, $B14, $D$1) &amp; K$4), (INDEX(十五音韻母資料表, $B14, $G$1) &amp; K$4))</f>
        <v>ㄧㆻ˙</v>
      </c>
      <c r="L14" s="3"/>
      <c r="M14" s="147" t="str">
        <f t="array" ref="M14">IF(NOT(OR(M$5=4, M$5=8)), (INDEX(十五音韻母資料表, $B14, $D$1) &amp; M$4), (INDEX(十五音韻母資料表, $B14, $G$1) &amp; M$4))</f>
        <v>ㄧㆻ</v>
      </c>
      <c r="N14" s="149">
        <f t="shared" si="1"/>
        <v>2</v>
      </c>
      <c r="O14" s="150" t="str">
        <f t="shared" si="2"/>
        <v>ㆻ</v>
      </c>
      <c r="P14" s="149">
        <f t="shared" si="3"/>
        <v>3</v>
      </c>
      <c r="Q14" s="151" t="str">
        <f t="shared" si="4"/>
        <v>ㆻ˙</v>
      </c>
      <c r="S14" s="6"/>
      <c r="T14" s="152">
        <v>3</v>
      </c>
      <c r="U14" s="4" t="s">
        <v>1676</v>
      </c>
      <c r="V14" s="6" t="s">
        <v>1690</v>
      </c>
      <c r="W14" s="6">
        <f t="shared" si="6"/>
        <v>95</v>
      </c>
    </row>
    <row r="15" spans="2:26" ht="35">
      <c r="B15" s="144">
        <v>10</v>
      </c>
      <c r="C15" s="145" t="s">
        <v>137</v>
      </c>
      <c r="D15" s="146" t="str">
        <f t="array" ref="D15">IF(NOT(OR(D$5=4, D$5=8)), (INDEX(十五音韻母資料表, $B15, $D$1) &amp; D$4), (INDEX(十五音韻母資料表, $B15, $G$1) &amp; D$4))</f>
        <v>ㄨㄢ</v>
      </c>
      <c r="E15" s="146" t="str">
        <f t="array" ref="E15">IF(NOT(OR(E$5=4, E$5=8)), (INDEX(十五音韻母資料表, $B15, $D$1) &amp; E$4), (INDEX(十五音韻母資料表, $B15, $G$1) &amp; E$4))</f>
        <v>ㄨㄢˋ</v>
      </c>
      <c r="F15" s="146" t="str">
        <f t="array" ref="F15">IF(NOT(OR(F$5=4, F$5=8)), (INDEX(十五音韻母資料表, $B15, $D$1) &amp; F$4), (INDEX(十五音韻母資料表, $B15, $G$1) &amp; F$4))</f>
        <v>ㄨㄢ˪</v>
      </c>
      <c r="G15" s="147" t="str">
        <f t="array" ref="G15">IF(NOT(OR(G$5=4, G$5=8)), (INDEX(十五音韻母資料表, $B15, $D$1) &amp; G$4), (INDEX(十五音韻母資料表, $B15, $G$1) &amp; G$4))</f>
        <v>ㄨㄚㆵ</v>
      </c>
      <c r="H15" s="146" t="str">
        <f t="array" ref="H15">IF(NOT(OR(H$5=4, H$5=8)), (INDEX(十五音韻母資料表, $B15, $D$1) &amp; H$4), (INDEX(十五音韻母資料表, $B15, $G$1) &amp; H$4))</f>
        <v>ㄨㄢˊ</v>
      </c>
      <c r="I15" s="148" t="str">
        <f t="array" ref="I15">IF(NOT(OR(I$5=4, I$5=8)), (INDEX(十五音韻母資料表, $B15, $D$1) &amp; I$4), (INDEX(十五音韻母資料表, $B15, $G$1) &amp; I$4))</f>
        <v>ㄨㄢ</v>
      </c>
      <c r="J15" s="146" t="str">
        <f t="array" ref="J15">IF(NOT(OR(J$5=4, J$5=8)), (INDEX(十五音韻母資料表, $B15, $D$1) &amp; J$4), (INDEX(十五音韻母資料表, $B15, $G$1) &amp; J$4))</f>
        <v>ㄨㄢ˫</v>
      </c>
      <c r="K15" s="146" t="str">
        <f t="array" ref="K15">IF(NOT(OR(K$5=4, K$5=8)), (INDEX(十五音韻母資料表, $B15, $D$1) &amp; K$4), (INDEX(十五音韻母資料表, $B15, $G$1) &amp; K$4))</f>
        <v>ㄨㄚㆵ˙</v>
      </c>
      <c r="L15" s="3"/>
      <c r="M15" s="147" t="str">
        <f t="array" ref="M15">IF(NOT(OR(M$5=4, M$5=8)), (INDEX(十五音韻母資料表, $B15, $D$1) &amp; M$4), (INDEX(十五音韻母資料表, $B15, $G$1) &amp; M$4))</f>
        <v>ㄨㄚㆵ</v>
      </c>
      <c r="N15" s="149">
        <f t="shared" si="1"/>
        <v>3</v>
      </c>
      <c r="O15" s="150" t="str">
        <f t="shared" si="2"/>
        <v>ㆵ</v>
      </c>
      <c r="P15" s="149">
        <f t="shared" si="3"/>
        <v>2</v>
      </c>
      <c r="Q15" s="151" t="str">
        <f t="shared" si="4"/>
        <v>ㆵ˙</v>
      </c>
      <c r="S15" s="2"/>
      <c r="T15" s="152">
        <v>4</v>
      </c>
      <c r="U15" s="6"/>
      <c r="V15" s="6"/>
      <c r="W15" s="6"/>
    </row>
    <row r="16" spans="2:26" ht="35">
      <c r="B16" s="144">
        <v>11</v>
      </c>
      <c r="C16" s="145" t="s">
        <v>1412</v>
      </c>
      <c r="D16" s="146" t="str">
        <f t="array" ref="D16">IF(NOT(OR(D$5=4, D$5=8)), (INDEX(十五音韻母資料表, $B16, $D$1) &amp; D$4), (INDEX(十五音韻母資料表, $B16, $G$1) &amp; D$4))</f>
        <v>ㆦ</v>
      </c>
      <c r="E16" s="146" t="str">
        <f t="array" ref="E16">IF(NOT(OR(E$5=4, E$5=8)), (INDEX(十五音韻母資料表, $B16, $D$1) &amp; E$4), (INDEX(十五音韻母資料表, $B16, $G$1) &amp; E$4))</f>
        <v>ㆦˋ</v>
      </c>
      <c r="F16" s="146" t="str">
        <f t="array" ref="F16">IF(NOT(OR(F$5=4, F$5=8)), (INDEX(十五音韻母資料表, $B16, $D$1) &amp; F$4), (INDEX(十五音韻母資料表, $B16, $G$1) &amp; F$4))</f>
        <v>ㆦ˪</v>
      </c>
      <c r="G16" s="147" t="str">
        <f t="array" ref="G16">IF(NOT(OR(G$5=4, G$5=8)), (INDEX(十五音韻母資料表, $B16, $D$1) &amp; G$4), (INDEX(十五音韻母資料表, $B16, $G$1) &amp; G$4))</f>
        <v/>
      </c>
      <c r="H16" s="146" t="str">
        <f t="array" ref="H16">IF(NOT(OR(H$5=4, H$5=8)), (INDEX(十五音韻母資料表, $B16, $D$1) &amp; H$4), (INDEX(十五音韻母資料表, $B16, $G$1) &amp; H$4))</f>
        <v>ㆦˊ</v>
      </c>
      <c r="I16" s="148" t="str">
        <f t="array" ref="I16">IF(NOT(OR(I$5=4, I$5=8)), (INDEX(十五音韻母資料表, $B16, $D$1) &amp; I$4), (INDEX(十五音韻母資料表, $B16, $G$1) &amp; I$4))</f>
        <v>ㆦ</v>
      </c>
      <c r="J16" s="146" t="str">
        <f t="array" ref="J16">IF(NOT(OR(J$5=4, J$5=8)), (INDEX(十五音韻母資料表, $B16, $D$1) &amp; J$4), (INDEX(十五音韻母資料表, $B16, $G$1) &amp; J$4))</f>
        <v>ㆦ˫</v>
      </c>
      <c r="K16" s="146" t="str">
        <f t="array" ref="K16">IF(NOT(OR(K$5=4, K$5=8)), (INDEX(十五音韻母資料表, $B16, $D$1) &amp; K$4), (INDEX(十五音韻母資料表, $B16, $G$1) &amp; K$4))</f>
        <v>˙</v>
      </c>
      <c r="L16" s="3"/>
      <c r="M16" s="147" t="str">
        <f t="array" ref="M16">IF(NOT(OR(M$5=4, M$5=8)), (INDEX(十五音韻母資料表, $B16, $D$1) &amp; M$4), (INDEX(十五音韻母資料表, $B16, $G$1) &amp; M$4))</f>
        <v/>
      </c>
      <c r="N16" s="149">
        <f t="shared" si="1"/>
        <v>0</v>
      </c>
      <c r="O16" s="150" t="str">
        <f t="shared" si="2"/>
        <v/>
      </c>
      <c r="P16" s="149" t="e">
        <f t="shared" si="3"/>
        <v>#N/A</v>
      </c>
      <c r="Q16" s="151" t="e">
        <f t="shared" si="4"/>
        <v>#N/A</v>
      </c>
      <c r="S16" s="6"/>
      <c r="T16" s="152">
        <v>5</v>
      </c>
      <c r="U16" s="4" t="s">
        <v>1633</v>
      </c>
      <c r="V16" s="6" t="s">
        <v>1691</v>
      </c>
      <c r="W16" s="6">
        <f>CODE(U16)</f>
        <v>41917</v>
      </c>
      <c r="X16" s="6"/>
      <c r="Y16" s="6"/>
      <c r="Z16" s="6"/>
    </row>
    <row r="17" spans="2:23" ht="35">
      <c r="B17" s="144">
        <v>12</v>
      </c>
      <c r="C17" s="145" t="s">
        <v>1416</v>
      </c>
      <c r="D17" s="146" t="str">
        <f t="array" ref="D17">IF(NOT(OR(D$5=4, D$5=8)), (INDEX(十五音韻母資料表, $B17, $D$1) &amp; D$4), (INDEX(十五音韻母資料表, $B17, $G$1) &amp; D$4))</f>
        <v>ㄧㄠ</v>
      </c>
      <c r="E17" s="146" t="str">
        <f t="array" ref="E17">IF(NOT(OR(E$5=4, E$5=8)), (INDEX(十五音韻母資料表, $B17, $D$1) &amp; E$4), (INDEX(十五音韻母資料表, $B17, $G$1) &amp; E$4))</f>
        <v>ㄧㄠˋ</v>
      </c>
      <c r="F17" s="146" t="str">
        <f t="array" ref="F17">IF(NOT(OR(F$5=4, F$5=8)), (INDEX(十五音韻母資料表, $B17, $D$1) &amp; F$4), (INDEX(十五音韻母資料表, $B17, $G$1) &amp; F$4))</f>
        <v>ㄧㄠ˪</v>
      </c>
      <c r="G17" s="147" t="str">
        <f t="array" ref="G17">IF(NOT(OR(G$5=4, G$5=8)), (INDEX(十五音韻母資料表, $B17, $D$1) &amp; G$4), (INDEX(十五音韻母資料表, $B17, $G$1) &amp; G$4))</f>
        <v>ㄧㄠㆷ</v>
      </c>
      <c r="H17" s="146" t="str">
        <f t="array" ref="H17">IF(NOT(OR(H$5=4, H$5=8)), (INDEX(十五音韻母資料表, $B17, $D$1) &amp; H$4), (INDEX(十五音韻母資料表, $B17, $G$1) &amp; H$4))</f>
        <v>ㄧㄠˊ</v>
      </c>
      <c r="I17" s="148" t="str">
        <f t="array" ref="I17">IF(NOT(OR(I$5=4, I$5=8)), (INDEX(十五音韻母資料表, $B17, $D$1) &amp; I$4), (INDEX(十五音韻母資料表, $B17, $G$1) &amp; I$4))</f>
        <v>ㄧㄠ</v>
      </c>
      <c r="J17" s="146" t="str">
        <f t="array" ref="J17">IF(NOT(OR(J$5=4, J$5=8)), (INDEX(十五音韻母資料表, $B17, $D$1) &amp; J$4), (INDEX(十五音韻母資料表, $B17, $G$1) &amp; J$4))</f>
        <v>ㄧㄠ˫</v>
      </c>
      <c r="K17" s="146" t="str">
        <f t="array" ref="K17">IF(NOT(OR(K$5=4, K$5=8)), (INDEX(十五音韻母資料表, $B17, $D$1) &amp; K$4), (INDEX(十五音韻母資料表, $B17, $G$1) &amp; K$4))</f>
        <v>ㄧㄠㆷ˙</v>
      </c>
      <c r="L17" s="3"/>
      <c r="M17" s="147" t="str">
        <f t="array" ref="M17">IF(NOT(OR(M$5=4, M$5=8)), (INDEX(十五音韻母資料表, $B17, $D$1) &amp; M$4), (INDEX(十五音韻母資料表, $B17, $G$1) &amp; M$4))</f>
        <v>ㄧㄠㆷ</v>
      </c>
      <c r="N17" s="149">
        <f t="shared" si="1"/>
        <v>3</v>
      </c>
      <c r="O17" s="150" t="str">
        <f t="shared" si="2"/>
        <v>ㆷ</v>
      </c>
      <c r="P17" s="149">
        <f t="shared" si="3"/>
        <v>4</v>
      </c>
      <c r="Q17" s="151" t="str">
        <f t="shared" si="4"/>
        <v>ㆷ˙</v>
      </c>
      <c r="S17" s="6"/>
      <c r="T17" s="152">
        <v>6</v>
      </c>
      <c r="U17" s="6"/>
      <c r="V17" s="6"/>
      <c r="W17" s="6"/>
    </row>
    <row r="18" spans="2:23" ht="35">
      <c r="B18" s="144">
        <v>13</v>
      </c>
      <c r="C18" s="145" t="s">
        <v>1423</v>
      </c>
      <c r="D18" s="146" t="str">
        <f t="array" ref="D18">IF(NOT(OR(D$5=4, D$5=8)), (INDEX(十五音韻母資料表, $B18, $D$1) &amp; D$4), (INDEX(十五音韻母資料表, $B18, $G$1) &amp; D$4))</f>
        <v>ㄟ</v>
      </c>
      <c r="E18" s="146" t="str">
        <f t="array" ref="E18">IF(NOT(OR(E$5=4, E$5=8)), (INDEX(十五音韻母資料表, $B18, $D$1) &amp; E$4), (INDEX(十五音韻母資料表, $B18, $G$1) &amp; E$4))</f>
        <v>ㄟˋ</v>
      </c>
      <c r="F18" s="146" t="str">
        <f t="array" ref="F18">IF(NOT(OR(F$5=4, F$5=8)), (INDEX(十五音韻母資料表, $B18, $D$1) &amp; F$4), (INDEX(十五音韻母資料表, $B18, $G$1) &amp; F$4))</f>
        <v>ㄟ˪</v>
      </c>
      <c r="G18" s="147" t="str">
        <f t="array" ref="G18">IF(NOT(OR(G$5=4, G$5=8)), (INDEX(十五音韻母資料表, $B18, $D$1) &amp; G$4), (INDEX(十五音韻母資料表, $B18, $G$1) &amp; G$4))</f>
        <v/>
      </c>
      <c r="H18" s="146" t="str">
        <f t="array" ref="H18">IF(NOT(OR(H$5=4, H$5=8)), (INDEX(十五音韻母資料表, $B18, $D$1) &amp; H$4), (INDEX(十五音韻母資料表, $B18, $G$1) &amp; H$4))</f>
        <v>ㄟˊ</v>
      </c>
      <c r="I18" s="148" t="str">
        <f t="array" ref="I18">IF(NOT(OR(I$5=4, I$5=8)), (INDEX(十五音韻母資料表, $B18, $D$1) &amp; I$4), (INDEX(十五音韻母資料表, $B18, $G$1) &amp; I$4))</f>
        <v>ㄟ</v>
      </c>
      <c r="J18" s="146" t="str">
        <f t="array" ref="J18">IF(NOT(OR(J$5=4, J$5=8)), (INDEX(十五音韻母資料表, $B18, $D$1) &amp; J$4), (INDEX(十五音韻母資料表, $B18, $G$1) &amp; J$4))</f>
        <v>ㄟ˫</v>
      </c>
      <c r="K18" s="146" t="str">
        <f t="array" ref="K18">IF(NOT(OR(K$5=4, K$5=8)), (INDEX(十五音韻母資料表, $B18, $D$1) &amp; K$4), (INDEX(十五音韻母資料表, $B18, $G$1) &amp; K$4))</f>
        <v>˙</v>
      </c>
      <c r="L18" s="3"/>
      <c r="M18" s="147" t="str">
        <f t="array" ref="M18">IF(NOT(OR(M$5=4, M$5=8)), (INDEX(十五音韻母資料表, $B18, $D$1) &amp; M$4), (INDEX(十五音韻母資料表, $B18, $G$1) &amp; M$4))</f>
        <v/>
      </c>
      <c r="N18" s="149">
        <f t="shared" si="1"/>
        <v>0</v>
      </c>
      <c r="O18" s="150" t="str">
        <f t="shared" si="2"/>
        <v/>
      </c>
      <c r="P18" s="149" t="e">
        <f t="shared" si="3"/>
        <v>#N/A</v>
      </c>
      <c r="Q18" s="151" t="e">
        <f t="shared" si="4"/>
        <v>#N/A</v>
      </c>
      <c r="S18" s="6"/>
      <c r="T18" s="152">
        <v>7</v>
      </c>
      <c r="U18" s="4" t="s">
        <v>1677</v>
      </c>
      <c r="V18" s="6" t="s">
        <v>1692</v>
      </c>
      <c r="W18" s="6">
        <f t="shared" ref="W18:W19" si="7">CODE(U18)</f>
        <v>95</v>
      </c>
    </row>
    <row r="19" spans="2:23" ht="35">
      <c r="B19" s="144">
        <v>14</v>
      </c>
      <c r="C19" s="145" t="s">
        <v>1429</v>
      </c>
      <c r="D19" s="146" t="str">
        <f t="array" ref="D19">IF(NOT(OR(D$5=4, D$5=8)), (INDEX(十五音韻母資料表, $B19, $D$1) &amp; D$4), (INDEX(十五音韻母資料表, $B19, $G$1) &amp; D$4))</f>
        <v>ㄧㆲ</v>
      </c>
      <c r="E19" s="146" t="str">
        <f t="array" ref="E19">IF(NOT(OR(E$5=4, E$5=8)), (INDEX(十五音韻母資料表, $B19, $D$1) &amp; E$4), (INDEX(十五音韻母資料表, $B19, $G$1) &amp; E$4))</f>
        <v>ㄧㆲˋ</v>
      </c>
      <c r="F19" s="146" t="str">
        <f t="array" ref="F19">IF(NOT(OR(F$5=4, F$5=8)), (INDEX(十五音韻母資料表, $B19, $D$1) &amp; F$4), (INDEX(十五音韻母資料表, $B19, $G$1) &amp; F$4))</f>
        <v>ㄧㆲ˪</v>
      </c>
      <c r="G19" s="147" t="str">
        <f t="array" ref="G19">IF(NOT(OR(G$5=4, G$5=8)), (INDEX(十五音韻母資料表, $B19, $D$1) &amp; G$4), (INDEX(十五音韻母資料表, $B19, $G$1) &amp; G$4))</f>
        <v>ㄧㆦㆻ</v>
      </c>
      <c r="H19" s="146" t="str">
        <f t="array" ref="H19">IF(NOT(OR(H$5=4, H$5=8)), (INDEX(十五音韻母資料表, $B19, $D$1) &amp; H$4), (INDEX(十五音韻母資料表, $B19, $G$1) &amp; H$4))</f>
        <v>ㄧㆲˊ</v>
      </c>
      <c r="I19" s="148" t="str">
        <f t="array" ref="I19">IF(NOT(OR(I$5=4, I$5=8)), (INDEX(十五音韻母資料表, $B19, $D$1) &amp; I$4), (INDEX(十五音韻母資料表, $B19, $G$1) &amp; I$4))</f>
        <v>ㄧㆲ</v>
      </c>
      <c r="J19" s="146" t="str">
        <f t="array" ref="J19">IF(NOT(OR(J$5=4, J$5=8)), (INDEX(十五音韻母資料表, $B19, $D$1) &amp; J$4), (INDEX(十五音韻母資料表, $B19, $G$1) &amp; J$4))</f>
        <v>ㄧㆲ˫</v>
      </c>
      <c r="K19" s="146" t="str">
        <f t="array" ref="K19">IF(NOT(OR(K$5=4, K$5=8)), (INDEX(十五音韻母資料表, $B19, $D$1) &amp; K$4), (INDEX(十五音韻母資料表, $B19, $G$1) &amp; K$4))</f>
        <v>ㄧㆦㆻ˙</v>
      </c>
      <c r="L19" s="3"/>
      <c r="M19" s="147" t="str">
        <f t="array" ref="M19">IF(NOT(OR(M$5=4, M$5=8)), (INDEX(十五音韻母資料表, $B19, $D$1) &amp; M$4), (INDEX(十五音韻母資料表, $B19, $G$1) &amp; M$4))</f>
        <v>ㄧㆦㆻ</v>
      </c>
      <c r="N19" s="149">
        <f t="shared" si="1"/>
        <v>3</v>
      </c>
      <c r="O19" s="150" t="str">
        <f t="shared" si="2"/>
        <v>ㆻ</v>
      </c>
      <c r="P19" s="149">
        <f t="shared" si="3"/>
        <v>3</v>
      </c>
      <c r="Q19" s="151" t="str">
        <f t="shared" si="4"/>
        <v>ㆻ˙</v>
      </c>
      <c r="S19" s="6"/>
      <c r="T19" s="152">
        <v>8</v>
      </c>
      <c r="U19" s="4" t="s">
        <v>1652</v>
      </c>
      <c r="V19" s="6" t="s">
        <v>1678</v>
      </c>
      <c r="W19" s="6">
        <f t="shared" si="7"/>
        <v>41915</v>
      </c>
    </row>
    <row r="20" spans="2:23" ht="35">
      <c r="B20" s="144">
        <v>15</v>
      </c>
      <c r="C20" s="145" t="s">
        <v>337</v>
      </c>
      <c r="D20" s="146" t="str">
        <f t="array" ref="D20">IF(NOT(OR(D$5=4, D$5=8)), (INDEX(十五音韻母資料表, $B20, $D$1) &amp; D$4), (INDEX(十五音韻母資料表, $B20, $G$1) &amp; D$4))</f>
        <v>ㄜ</v>
      </c>
      <c r="E20" s="146" t="str">
        <f t="array" ref="E20">IF(NOT(OR(E$5=4, E$5=8)), (INDEX(十五音韻母資料表, $B20, $D$1) &amp; E$4), (INDEX(十五音韻母資料表, $B20, $G$1) &amp; E$4))</f>
        <v>ㄜˋ</v>
      </c>
      <c r="F20" s="146" t="str">
        <f t="array" ref="F20">IF(NOT(OR(F$5=4, F$5=8)), (INDEX(十五音韻母資料表, $B20, $D$1) &amp; F$4), (INDEX(十五音韻母資料表, $B20, $G$1) &amp; F$4))</f>
        <v>ㄜ˪</v>
      </c>
      <c r="G20" s="147" t="str">
        <f t="array" ref="G20">IF(NOT(OR(G$5=4, G$5=8)), (INDEX(十五音韻母資料表, $B20, $D$1) &amp; G$4), (INDEX(十五音韻母資料表, $B20, $G$1) &amp; G$4))</f>
        <v>ㄜㆷ</v>
      </c>
      <c r="H20" s="146" t="str">
        <f t="array" ref="H20">IF(NOT(OR(H$5=4, H$5=8)), (INDEX(十五音韻母資料表, $B20, $D$1) &amp; H$4), (INDEX(十五音韻母資料表, $B20, $G$1) &amp; H$4))</f>
        <v>ㄜˊ</v>
      </c>
      <c r="I20" s="148" t="str">
        <f t="array" ref="I20">IF(NOT(OR(I$5=4, I$5=8)), (INDEX(十五音韻母資料表, $B20, $D$1) &amp; I$4), (INDEX(十五音韻母資料表, $B20, $G$1) &amp; I$4))</f>
        <v>ㄜ</v>
      </c>
      <c r="J20" s="146" t="str">
        <f t="array" ref="J20">IF(NOT(OR(J$5=4, J$5=8)), (INDEX(十五音韻母資料表, $B20, $D$1) &amp; J$4), (INDEX(十五音韻母資料表, $B20, $G$1) &amp; J$4))</f>
        <v>ㄜ˫</v>
      </c>
      <c r="K20" s="146" t="str">
        <f t="array" ref="K20">IF(NOT(OR(K$5=4, K$5=8)), (INDEX(十五音韻母資料表, $B20, $D$1) &amp; K$4), (INDEX(十五音韻母資料表, $B20, $G$1) &amp; K$4))</f>
        <v>ㄜㆷ˙</v>
      </c>
      <c r="L20" s="3"/>
      <c r="M20" s="147" t="str">
        <f t="array" ref="M20">IF(NOT(OR(M$5=4, M$5=8)), (INDEX(十五音韻母資料表, $B20, $D$1) &amp; M$4), (INDEX(十五音韻母資料表, $B20, $G$1) &amp; M$4))</f>
        <v>ㄜㆷ</v>
      </c>
      <c r="N20" s="149">
        <f t="shared" si="1"/>
        <v>2</v>
      </c>
      <c r="O20" s="150" t="str">
        <f t="shared" si="2"/>
        <v>ㆷ</v>
      </c>
      <c r="P20" s="149">
        <f t="shared" si="3"/>
        <v>4</v>
      </c>
      <c r="Q20" s="151" t="str">
        <f t="shared" si="4"/>
        <v>ㆷ˙</v>
      </c>
      <c r="S20" s="6"/>
      <c r="T20" s="6"/>
      <c r="U20" s="6"/>
      <c r="V20" s="6"/>
      <c r="W20" s="6"/>
    </row>
    <row r="21" spans="2:23" ht="35">
      <c r="B21" s="144">
        <v>16</v>
      </c>
      <c r="C21" s="145" t="s">
        <v>1441</v>
      </c>
      <c r="D21" s="146" t="str">
        <f t="array" ref="D21">IF(NOT(OR(D$5=4, D$5=8)), (INDEX(十五音韻母資料表, $B21, $D$1) &amp; D$4), (INDEX(十五音韻母資料表, $B21, $G$1) &amp; D$4))</f>
        <v>ㄞ</v>
      </c>
      <c r="E21" s="146" t="str">
        <f t="array" ref="E21">IF(NOT(OR(E$5=4, E$5=8)), (INDEX(十五音韻母資料表, $B21, $D$1) &amp; E$4), (INDEX(十五音韻母資料表, $B21, $G$1) &amp; E$4))</f>
        <v>ㄞˋ</v>
      </c>
      <c r="F21" s="146" t="str">
        <f t="array" ref="F21">IF(NOT(OR(F$5=4, F$5=8)), (INDEX(十五音韻母資料表, $B21, $D$1) &amp; F$4), (INDEX(十五音韻母資料表, $B21, $G$1) &amp; F$4))</f>
        <v>ㄞ˪</v>
      </c>
      <c r="G21" s="147" t="str">
        <f t="array" ref="G21">IF(NOT(OR(G$5=4, G$5=8)), (INDEX(十五音韻母資料表, $B21, $D$1) &amp; G$4), (INDEX(十五音韻母資料表, $B21, $G$1) &amp; G$4))</f>
        <v/>
      </c>
      <c r="H21" s="146" t="str">
        <f t="array" ref="H21">IF(NOT(OR(H$5=4, H$5=8)), (INDEX(十五音韻母資料表, $B21, $D$1) &amp; H$4), (INDEX(十五音韻母資料表, $B21, $G$1) &amp; H$4))</f>
        <v>ㄞˊ</v>
      </c>
      <c r="I21" s="148" t="str">
        <f t="array" ref="I21">IF(NOT(OR(I$5=4, I$5=8)), (INDEX(十五音韻母資料表, $B21, $D$1) &amp; I$4), (INDEX(十五音韻母資料表, $B21, $G$1) &amp; I$4))</f>
        <v>ㄞ</v>
      </c>
      <c r="J21" s="146" t="str">
        <f t="array" ref="J21">IF(NOT(OR(J$5=4, J$5=8)), (INDEX(十五音韻母資料表, $B21, $D$1) &amp; J$4), (INDEX(十五音韻母資料表, $B21, $G$1) &amp; J$4))</f>
        <v>ㄞ˫</v>
      </c>
      <c r="K21" s="146" t="str">
        <f t="array" ref="K21">IF(NOT(OR(K$5=4, K$5=8)), (INDEX(十五音韻母資料表, $B21, $D$1) &amp; K$4), (INDEX(十五音韻母資料表, $B21, $G$1) &amp; K$4))</f>
        <v>˙</v>
      </c>
      <c r="L21" s="3"/>
      <c r="M21" s="147" t="str">
        <f t="array" ref="M21">IF(NOT(OR(M$5=4, M$5=8)), (INDEX(十五音韻母資料表, $B21, $D$1) &amp; M$4), (INDEX(十五音韻母資料表, $B21, $G$1) &amp; M$4))</f>
        <v/>
      </c>
      <c r="N21" s="149">
        <f t="shared" si="1"/>
        <v>0</v>
      </c>
      <c r="O21" s="150" t="str">
        <f t="shared" si="2"/>
        <v/>
      </c>
      <c r="P21" s="149" t="e">
        <f t="shared" si="3"/>
        <v>#N/A</v>
      </c>
      <c r="Q21" s="151" t="e">
        <f t="shared" si="4"/>
        <v>#N/A</v>
      </c>
      <c r="S21" s="6"/>
      <c r="T21" s="6"/>
      <c r="U21" s="6"/>
      <c r="V21" s="6"/>
      <c r="W21" s="6"/>
    </row>
    <row r="22" spans="2:23" ht="35">
      <c r="B22" s="144">
        <v>17</v>
      </c>
      <c r="C22" s="145" t="s">
        <v>1443</v>
      </c>
      <c r="D22" s="146" t="str">
        <f t="array" ref="D22">IF(NOT(OR(D$5=4, D$5=8)), (INDEX(十五音韻母資料表, $B22, $D$1) &amp; D$4), (INDEX(十五音韻母資料表, $B22, $G$1) &amp; D$4))</f>
        <v>ㄧㄣ</v>
      </c>
      <c r="E22" s="146" t="str">
        <f t="array" ref="E22">IF(NOT(OR(E$5=4, E$5=8)), (INDEX(十五音韻母資料表, $B22, $D$1) &amp; E$4), (INDEX(十五音韻母資料表, $B22, $G$1) &amp; E$4))</f>
        <v>ㄧㄣˋ</v>
      </c>
      <c r="F22" s="146" t="str">
        <f t="array" ref="F22">IF(NOT(OR(F$5=4, F$5=8)), (INDEX(十五音韻母資料表, $B22, $D$1) &amp; F$4), (INDEX(十五音韻母資料表, $B22, $G$1) &amp; F$4))</f>
        <v>ㄧㄣ˪</v>
      </c>
      <c r="G22" s="147" t="str">
        <f t="array" ref="G22">IF(NOT(OR(G$5=4, G$5=8)), (INDEX(十五音韻母資料表, $B22, $D$1) &amp; G$4), (INDEX(十五音韻母資料表, $B22, $G$1) &amp; G$4))</f>
        <v>ㄧㆵ</v>
      </c>
      <c r="H22" s="146" t="str">
        <f t="array" ref="H22">IF(NOT(OR(H$5=4, H$5=8)), (INDEX(十五音韻母資料表, $B22, $D$1) &amp; H$4), (INDEX(十五音韻母資料表, $B22, $G$1) &amp; H$4))</f>
        <v>ㄧㄣˊ</v>
      </c>
      <c r="I22" s="148" t="str">
        <f t="array" ref="I22">IF(NOT(OR(I$5=4, I$5=8)), (INDEX(十五音韻母資料表, $B22, $D$1) &amp; I$4), (INDEX(十五音韻母資料表, $B22, $G$1) &amp; I$4))</f>
        <v>ㄧㄣ</v>
      </c>
      <c r="J22" s="146" t="str">
        <f t="array" ref="J22">IF(NOT(OR(J$5=4, J$5=8)), (INDEX(十五音韻母資料表, $B22, $D$1) &amp; J$4), (INDEX(十五音韻母資料表, $B22, $G$1) &amp; J$4))</f>
        <v>ㄧㄣ˫</v>
      </c>
      <c r="K22" s="146" t="str">
        <f t="array" ref="K22">IF(NOT(OR(K$5=4, K$5=8)), (INDEX(十五音韻母資料表, $B22, $D$1) &amp; K$4), (INDEX(十五音韻母資料表, $B22, $G$1) &amp; K$4))</f>
        <v>ㄧㆵ˙</v>
      </c>
      <c r="L22" s="3"/>
      <c r="M22" s="147" t="str">
        <f t="array" ref="M22">IF(NOT(OR(M$5=4, M$5=8)), (INDEX(十五音韻母資料表, $B22, $D$1) &amp; M$4), (INDEX(十五音韻母資料表, $B22, $G$1) &amp; M$4))</f>
        <v>ㄧㆵ</v>
      </c>
      <c r="N22" s="149">
        <f t="shared" si="1"/>
        <v>2</v>
      </c>
      <c r="O22" s="150" t="str">
        <f t="shared" si="2"/>
        <v>ㆵ</v>
      </c>
      <c r="P22" s="149">
        <f t="shared" si="3"/>
        <v>2</v>
      </c>
      <c r="Q22" s="151" t="str">
        <f t="shared" si="4"/>
        <v>ㆵ˙</v>
      </c>
      <c r="S22" s="6"/>
      <c r="T22" s="6"/>
      <c r="U22" s="6"/>
      <c r="V22" s="6"/>
      <c r="W22" s="6"/>
    </row>
    <row r="23" spans="2:23" ht="35">
      <c r="B23" s="144">
        <v>18</v>
      </c>
      <c r="C23" s="145" t="s">
        <v>1449</v>
      </c>
      <c r="D23" s="146" t="str">
        <f t="array" ref="D23">IF(NOT(OR(D$5=4, D$5=8)), (INDEX(十五音韻母資料表, $B23, $D$1) &amp; D$4), (INDEX(十五音韻母資料表, $B23, $G$1) &amp; D$4))</f>
        <v>ㄧㄤ</v>
      </c>
      <c r="E23" s="146" t="str">
        <f t="array" ref="E23">IF(NOT(OR(E$5=4, E$5=8)), (INDEX(十五音韻母資料表, $B23, $D$1) &amp; E$4), (INDEX(十五音韻母資料表, $B23, $G$1) &amp; E$4))</f>
        <v>ㄧㄤˋ</v>
      </c>
      <c r="F23" s="146" t="str">
        <f t="array" ref="F23">IF(NOT(OR(F$5=4, F$5=8)), (INDEX(十五音韻母資料表, $B23, $D$1) &amp; F$4), (INDEX(十五音韻母資料表, $B23, $G$1) &amp; F$4))</f>
        <v>ㄧㄤ˪</v>
      </c>
      <c r="G23" s="147" t="str">
        <f t="array" ref="G23">IF(NOT(OR(G$5=4, G$5=8)), (INDEX(十五音韻母資料表, $B23, $D$1) &amp; G$4), (INDEX(十五音韻母資料表, $B23, $G$1) &amp; G$4))</f>
        <v>ㄧㄚㆻ</v>
      </c>
      <c r="H23" s="146" t="str">
        <f t="array" ref="H23">IF(NOT(OR(H$5=4, H$5=8)), (INDEX(十五音韻母資料表, $B23, $D$1) &amp; H$4), (INDEX(十五音韻母資料表, $B23, $G$1) &amp; H$4))</f>
        <v>ㄧㄤˊ</v>
      </c>
      <c r="I23" s="148" t="str">
        <f t="array" ref="I23">IF(NOT(OR(I$5=4, I$5=8)), (INDEX(十五音韻母資料表, $B23, $D$1) &amp; I$4), (INDEX(十五音韻母資料表, $B23, $G$1) &amp; I$4))</f>
        <v>ㄧㄤ</v>
      </c>
      <c r="J23" s="146" t="str">
        <f t="array" ref="J23">IF(NOT(OR(J$5=4, J$5=8)), (INDEX(十五音韻母資料表, $B23, $D$1) &amp; J$4), (INDEX(十五音韻母資料表, $B23, $G$1) &amp; J$4))</f>
        <v>ㄧㄤ˫</v>
      </c>
      <c r="K23" s="146" t="str">
        <f t="array" ref="K23">IF(NOT(OR(K$5=4, K$5=8)), (INDEX(十五音韻母資料表, $B23, $D$1) &amp; K$4), (INDEX(十五音韻母資料表, $B23, $G$1) &amp; K$4))</f>
        <v>ㄧㄚㆻ˙</v>
      </c>
      <c r="L23" s="3"/>
      <c r="M23" s="147" t="str">
        <f t="array" ref="M23">IF(NOT(OR(M$5=4, M$5=8)), (INDEX(十五音韻母資料表, $B23, $D$1) &amp; M$4), (INDEX(十五音韻母資料表, $B23, $G$1) &amp; M$4))</f>
        <v>ㄧㄚㆻ</v>
      </c>
      <c r="N23" s="149">
        <f t="shared" si="1"/>
        <v>3</v>
      </c>
      <c r="O23" s="150" t="str">
        <f t="shared" si="2"/>
        <v>ㆻ</v>
      </c>
      <c r="P23" s="149">
        <f t="shared" si="3"/>
        <v>3</v>
      </c>
      <c r="Q23" s="151" t="str">
        <f t="shared" si="4"/>
        <v>ㆻ˙</v>
      </c>
      <c r="S23" s="6"/>
      <c r="T23" s="6"/>
      <c r="U23" s="6"/>
      <c r="V23" s="6"/>
      <c r="W23" s="6"/>
    </row>
    <row r="24" spans="2:23" ht="35">
      <c r="B24" s="144">
        <v>19</v>
      </c>
      <c r="C24" s="145" t="s">
        <v>1455</v>
      </c>
      <c r="D24" s="146" t="str">
        <f t="array" ref="D24">IF(NOT(OR(D$5=4, D$5=8)), (INDEX(十五音韻母資料表, $B24, $D$1) &amp; D$4), (INDEX(十五音韻母資料表, $B24, $G$1) &amp; D$4))</f>
        <v>ㆰ</v>
      </c>
      <c r="E24" s="146" t="str">
        <f t="array" ref="E24">IF(NOT(OR(E$5=4, E$5=8)), (INDEX(十五音韻母資料表, $B24, $D$1) &amp; E$4), (INDEX(十五音韻母資料表, $B24, $G$1) &amp; E$4))</f>
        <v>ㆰˋ</v>
      </c>
      <c r="F24" s="146" t="str">
        <f t="array" ref="F24">IF(NOT(OR(F$5=4, F$5=8)), (INDEX(十五音韻母資料表, $B24, $D$1) &amp; F$4), (INDEX(十五音韻母資料表, $B24, $G$1) &amp; F$4))</f>
        <v>ㆰ˪</v>
      </c>
      <c r="G24" s="147" t="str">
        <f t="array" ref="G24">IF(NOT(OR(G$5=4, G$5=8)), (INDEX(十五音韻母資料表, $B24, $D$1) &amp; G$4), (INDEX(十五音韻母資料表, $B24, $G$1) &amp; G$4))</f>
        <v>ㄚㆴ</v>
      </c>
      <c r="H24" s="146" t="str">
        <f t="array" ref="H24">IF(NOT(OR(H$5=4, H$5=8)), (INDEX(十五音韻母資料表, $B24, $D$1) &amp; H$4), (INDEX(十五音韻母資料表, $B24, $G$1) &amp; H$4))</f>
        <v>ㆰˊ</v>
      </c>
      <c r="I24" s="148" t="str">
        <f t="array" ref="I24">IF(NOT(OR(I$5=4, I$5=8)), (INDEX(十五音韻母資料表, $B24, $D$1) &amp; I$4), (INDEX(十五音韻母資料表, $B24, $G$1) &amp; I$4))</f>
        <v>ㆰ</v>
      </c>
      <c r="J24" s="146" t="str">
        <f t="array" ref="J24">IF(NOT(OR(J$5=4, J$5=8)), (INDEX(十五音韻母資料表, $B24, $D$1) &amp; J$4), (INDEX(十五音韻母資料表, $B24, $G$1) &amp; J$4))</f>
        <v>ㆰ˫</v>
      </c>
      <c r="K24" s="146" t="str">
        <f t="array" ref="K24">IF(NOT(OR(K$5=4, K$5=8)), (INDEX(十五音韻母資料表, $B24, $D$1) &amp; K$4), (INDEX(十五音韻母資料表, $B24, $G$1) &amp; K$4))</f>
        <v>ㄚㆴ˙</v>
      </c>
      <c r="L24" s="3"/>
      <c r="M24" s="147" t="str">
        <f t="array" ref="M24">IF(NOT(OR(M$5=4, M$5=8)), (INDEX(十五音韻母資料表, $B24, $D$1) &amp; M$4), (INDEX(十五音韻母資料表, $B24, $G$1) &amp; M$4))</f>
        <v>ㄚㆴ</v>
      </c>
      <c r="N24" s="149">
        <f t="shared" si="1"/>
        <v>2</v>
      </c>
      <c r="O24" s="150" t="str">
        <f t="shared" si="2"/>
        <v>ㆴ</v>
      </c>
      <c r="P24" s="149">
        <f t="shared" si="3"/>
        <v>1</v>
      </c>
      <c r="Q24" s="151" t="str">
        <f t="shared" si="4"/>
        <v>ㆴ˙</v>
      </c>
      <c r="S24" s="6"/>
    </row>
    <row r="25" spans="2:23" ht="35">
      <c r="B25" s="144">
        <v>20</v>
      </c>
      <c r="C25" s="145" t="s">
        <v>1460</v>
      </c>
      <c r="D25" s="146" t="str">
        <f t="array" ref="D25">IF(NOT(OR(D$5=4, D$5=8)), (INDEX(十五音韻母資料表, $B25, $D$1) &amp; D$4), (INDEX(十五音韻母資料表, $B25, $G$1) &amp; D$4))</f>
        <v>ㄨㄚ</v>
      </c>
      <c r="E25" s="146" t="str">
        <f t="array" ref="E25">IF(NOT(OR(E$5=4, E$5=8)), (INDEX(十五音韻母資料表, $B25, $D$1) &amp; E$4), (INDEX(十五音韻母資料表, $B25, $G$1) &amp; E$4))</f>
        <v>ㄨㄚˋ</v>
      </c>
      <c r="F25" s="146" t="str">
        <f t="array" ref="F25">IF(NOT(OR(F$5=4, F$5=8)), (INDEX(十五音韻母資料表, $B25, $D$1) &amp; F$4), (INDEX(十五音韻母資料表, $B25, $G$1) &amp; F$4))</f>
        <v>ㄨㄚ˪</v>
      </c>
      <c r="G25" s="147" t="str">
        <f t="array" ref="G25">IF(NOT(OR(G$5=4, G$5=8)), (INDEX(十五音韻母資料表, $B25, $D$1) &amp; G$4), (INDEX(十五音韻母資料表, $B25, $G$1) &amp; G$4))</f>
        <v>ㄨㄚㆷ</v>
      </c>
      <c r="H25" s="146" t="str">
        <f t="array" ref="H25">IF(NOT(OR(H$5=4, H$5=8)), (INDEX(十五音韻母資料表, $B25, $D$1) &amp; H$4), (INDEX(十五音韻母資料表, $B25, $G$1) &amp; H$4))</f>
        <v>ㄨㄚˊ</v>
      </c>
      <c r="I25" s="148" t="str">
        <f t="array" ref="I25">IF(NOT(OR(I$5=4, I$5=8)), (INDEX(十五音韻母資料表, $B25, $D$1) &amp; I$4), (INDEX(十五音韻母資料表, $B25, $G$1) &amp; I$4))</f>
        <v>ㄨㄚ</v>
      </c>
      <c r="J25" s="146" t="str">
        <f t="array" ref="J25">IF(NOT(OR(J$5=4, J$5=8)), (INDEX(十五音韻母資料表, $B25, $D$1) &amp; J$4), (INDEX(十五音韻母資料表, $B25, $G$1) &amp; J$4))</f>
        <v>ㄨㄚ˫</v>
      </c>
      <c r="K25" s="146" t="str">
        <f t="array" ref="K25">IF(NOT(OR(K$5=4, K$5=8)), (INDEX(十五音韻母資料表, $B25, $D$1) &amp; K$4), (INDEX(十五音韻母資料表, $B25, $G$1) &amp; K$4))</f>
        <v>ㄨㄚㆷ˙</v>
      </c>
      <c r="L25" s="3"/>
      <c r="M25" s="147" t="str">
        <f t="array" ref="M25">IF(NOT(OR(M$5=4, M$5=8)), (INDEX(十五音韻母資料表, $B25, $D$1) &amp; M$4), (INDEX(十五音韻母資料表, $B25, $G$1) &amp; M$4))</f>
        <v>ㄨㄚㆷ</v>
      </c>
      <c r="N25" s="149">
        <f t="shared" si="1"/>
        <v>3</v>
      </c>
      <c r="O25" s="150" t="str">
        <f t="shared" si="2"/>
        <v>ㆷ</v>
      </c>
      <c r="P25" s="149">
        <f t="shared" si="3"/>
        <v>4</v>
      </c>
      <c r="Q25" s="151" t="str">
        <f t="shared" si="4"/>
        <v>ㆷ˙</v>
      </c>
      <c r="S25" s="6"/>
      <c r="T25" s="6"/>
      <c r="U25" s="6"/>
      <c r="V25" s="6"/>
      <c r="W25" s="6"/>
    </row>
    <row r="26" spans="2:23" ht="35">
      <c r="B26" s="144">
        <v>21</v>
      </c>
      <c r="C26" s="145" t="s">
        <v>156</v>
      </c>
      <c r="D26" s="146" t="str">
        <f t="array" ref="D26">IF(NOT(OR(D$5=4, D$5=8)), (INDEX(十五音韻母資料表, $B26, $D$1) &amp; D$4), (INDEX(十五音韻母資料表, $B26, $G$1) &amp; D$4))</f>
        <v>ㄤ</v>
      </c>
      <c r="E26" s="146" t="str">
        <f t="array" ref="E26">IF(NOT(OR(E$5=4, E$5=8)), (INDEX(十五音韻母資料表, $B26, $D$1) &amp; E$4), (INDEX(十五音韻母資料表, $B26, $G$1) &amp; E$4))</f>
        <v>ㄤˋ</v>
      </c>
      <c r="F26" s="146" t="str">
        <f t="array" ref="F26">IF(NOT(OR(F$5=4, F$5=8)), (INDEX(十五音韻母資料表, $B26, $D$1) &amp; F$4), (INDEX(十五音韻母資料表, $B26, $G$1) &amp; F$4))</f>
        <v>ㄤ˪</v>
      </c>
      <c r="G26" s="147" t="str">
        <f t="array" ref="G26">IF(NOT(OR(G$5=4, G$5=8)), (INDEX(十五音韻母資料表, $B26, $D$1) &amp; G$4), (INDEX(十五音韻母資料表, $B26, $G$1) &amp; G$4))</f>
        <v>ㄚㆻ</v>
      </c>
      <c r="H26" s="146" t="str">
        <f t="array" ref="H26">IF(NOT(OR(H$5=4, H$5=8)), (INDEX(十五音韻母資料表, $B26, $D$1) &amp; H$4), (INDEX(十五音韻母資料表, $B26, $G$1) &amp; H$4))</f>
        <v>ㄤˊ</v>
      </c>
      <c r="I26" s="148" t="str">
        <f t="array" ref="I26">IF(NOT(OR(I$5=4, I$5=8)), (INDEX(十五音韻母資料表, $B26, $D$1) &amp; I$4), (INDEX(十五音韻母資料表, $B26, $G$1) &amp; I$4))</f>
        <v>ㄤ</v>
      </c>
      <c r="J26" s="146" t="str">
        <f t="array" ref="J26">IF(NOT(OR(J$5=4, J$5=8)), (INDEX(十五音韻母資料表, $B26, $D$1) &amp; J$4), (INDEX(十五音韻母資料表, $B26, $G$1) &amp; J$4))</f>
        <v>ㄤ˫</v>
      </c>
      <c r="K26" s="146" t="str">
        <f t="array" ref="K26">IF(NOT(OR(K$5=4, K$5=8)), (INDEX(十五音韻母資料表, $B26, $D$1) &amp; K$4), (INDEX(十五音韻母資料表, $B26, $G$1) &amp; K$4))</f>
        <v>ㄚㆻ˙</v>
      </c>
      <c r="L26" s="3"/>
      <c r="M26" s="147" t="str">
        <f t="array" ref="M26">IF(NOT(OR(M$5=4, M$5=8)), (INDEX(十五音韻母資料表, $B26, $D$1) &amp; M$4), (INDEX(十五音韻母資料表, $B26, $G$1) &amp; M$4))</f>
        <v>ㄚㆻ</v>
      </c>
      <c r="N26" s="149">
        <f t="shared" si="1"/>
        <v>2</v>
      </c>
      <c r="O26" s="150" t="str">
        <f t="shared" si="2"/>
        <v>ㆻ</v>
      </c>
      <c r="P26" s="149">
        <f t="shared" si="3"/>
        <v>3</v>
      </c>
      <c r="Q26" s="151" t="str">
        <f t="shared" si="4"/>
        <v>ㆻ˙</v>
      </c>
      <c r="S26" s="6"/>
      <c r="T26" s="6"/>
      <c r="U26" s="6"/>
      <c r="V26" s="6"/>
      <c r="W26" s="6"/>
    </row>
    <row r="27" spans="2:23" ht="35">
      <c r="B27" s="144">
        <v>22</v>
      </c>
      <c r="C27" s="145" t="s">
        <v>1467</v>
      </c>
      <c r="D27" s="146" t="str">
        <f t="array" ref="D27">IF(NOT(OR(D$5=4, D$5=8)), (INDEX(十五音韻母資料表, $B27, $D$1) &amp; D$4), (INDEX(十五音韻母資料表, $B27, $G$1) &amp; D$4))</f>
        <v>ㄧㆰ</v>
      </c>
      <c r="E27" s="146" t="str">
        <f t="array" ref="E27">IF(NOT(OR(E$5=4, E$5=8)), (INDEX(十五音韻母資料表, $B27, $D$1) &amp; E$4), (INDEX(十五音韻母資料表, $B27, $G$1) &amp; E$4))</f>
        <v>ㄧㆰˋ</v>
      </c>
      <c r="F27" s="146" t="str">
        <f t="array" ref="F27">IF(NOT(OR(F$5=4, F$5=8)), (INDEX(十五音韻母資料表, $B27, $D$1) &amp; F$4), (INDEX(十五音韻母資料表, $B27, $G$1) &amp; F$4))</f>
        <v>ㄧㆰ˪</v>
      </c>
      <c r="G27" s="147" t="str">
        <f t="array" ref="G27">IF(NOT(OR(G$5=4, G$5=8)), (INDEX(十五音韻母資料表, $B27, $D$1) &amp; G$4), (INDEX(十五音韻母資料表, $B27, $G$1) &amp; G$4))</f>
        <v>ㄧㄚㆴ</v>
      </c>
      <c r="H27" s="146" t="str">
        <f t="array" ref="H27">IF(NOT(OR(H$5=4, H$5=8)), (INDEX(十五音韻母資料表, $B27, $D$1) &amp; H$4), (INDEX(十五音韻母資料表, $B27, $G$1) &amp; H$4))</f>
        <v>ㄧㆰˊ</v>
      </c>
      <c r="I27" s="148" t="str">
        <f t="array" ref="I27">IF(NOT(OR(I$5=4, I$5=8)), (INDEX(十五音韻母資料表, $B27, $D$1) &amp; I$4), (INDEX(十五音韻母資料表, $B27, $G$1) &amp; I$4))</f>
        <v>ㄧㆰ</v>
      </c>
      <c r="J27" s="146" t="str">
        <f t="array" ref="J27">IF(NOT(OR(J$5=4, J$5=8)), (INDEX(十五音韻母資料表, $B27, $D$1) &amp; J$4), (INDEX(十五音韻母資料表, $B27, $G$1) &amp; J$4))</f>
        <v>ㄧㆰ˫</v>
      </c>
      <c r="K27" s="146" t="str">
        <f t="array" ref="K27">IF(NOT(OR(K$5=4, K$5=8)), (INDEX(十五音韻母資料表, $B27, $D$1) &amp; K$4), (INDEX(十五音韻母資料表, $B27, $G$1) &amp; K$4))</f>
        <v>ㄧㄚㆴ˙</v>
      </c>
      <c r="L27" s="3"/>
      <c r="M27" s="147" t="str">
        <f t="array" ref="M27">IF(NOT(OR(M$5=4, M$5=8)), (INDEX(十五音韻母資料表, $B27, $D$1) &amp; M$4), (INDEX(十五音韻母資料表, $B27, $G$1) &amp; M$4))</f>
        <v>ㄧㄚㆴ</v>
      </c>
      <c r="N27" s="149">
        <f t="shared" si="1"/>
        <v>3</v>
      </c>
      <c r="O27" s="150" t="str">
        <f t="shared" si="2"/>
        <v>ㆴ</v>
      </c>
      <c r="P27" s="149">
        <f t="shared" si="3"/>
        <v>1</v>
      </c>
      <c r="Q27" s="151" t="str">
        <f t="shared" si="4"/>
        <v>ㆴ˙</v>
      </c>
      <c r="S27" s="6"/>
      <c r="T27" s="6"/>
      <c r="U27" s="6"/>
      <c r="V27" s="6"/>
      <c r="W27" s="6"/>
    </row>
    <row r="28" spans="2:23" ht="35">
      <c r="B28" s="144">
        <v>23</v>
      </c>
      <c r="C28" s="145" t="s">
        <v>1473</v>
      </c>
      <c r="D28" s="146" t="str">
        <f t="array" ref="D28">IF(NOT(OR(D$5=4, D$5=8)), (INDEX(十五音韻母資料表, $B28, $D$1) &amp; D$4), (INDEX(十五音韻母資料表, $B28, $G$1) &amp; D$4))</f>
        <v>ㄠ</v>
      </c>
      <c r="E28" s="146" t="str">
        <f t="array" ref="E28">IF(NOT(OR(E$5=4, E$5=8)), (INDEX(十五音韻母資料表, $B28, $D$1) &amp; E$4), (INDEX(十五音韻母資料表, $B28, $G$1) &amp; E$4))</f>
        <v>ㄠˋ</v>
      </c>
      <c r="F28" s="146" t="str">
        <f t="array" ref="F28">IF(NOT(OR(F$5=4, F$5=8)), (INDEX(十五音韻母資料表, $B28, $D$1) &amp; F$4), (INDEX(十五音韻母資料表, $B28, $G$1) &amp; F$4))</f>
        <v>ㄠ˪</v>
      </c>
      <c r="G28" s="147" t="str">
        <f t="array" ref="G28">IF(NOT(OR(G$5=4, G$5=8)), (INDEX(十五音韻母資料表, $B28, $D$1) &amp; G$4), (INDEX(十五音韻母資料表, $B28, $G$1) &amp; G$4))</f>
        <v>ㄠㆷ</v>
      </c>
      <c r="H28" s="146" t="str">
        <f t="array" ref="H28">IF(NOT(OR(H$5=4, H$5=8)), (INDEX(十五音韻母資料表, $B28, $D$1) &amp; H$4), (INDEX(十五音韻母資料表, $B28, $G$1) &amp; H$4))</f>
        <v>ㄠˊ</v>
      </c>
      <c r="I28" s="148" t="str">
        <f t="array" ref="I28">IF(NOT(OR(I$5=4, I$5=8)), (INDEX(十五音韻母資料表, $B28, $D$1) &amp; I$4), (INDEX(十五音韻母資料表, $B28, $G$1) &amp; I$4))</f>
        <v>ㄠ</v>
      </c>
      <c r="J28" s="146" t="str">
        <f t="array" ref="J28">IF(NOT(OR(J$5=4, J$5=8)), (INDEX(十五音韻母資料表, $B28, $D$1) &amp; J$4), (INDEX(十五音韻母資料表, $B28, $G$1) &amp; J$4))</f>
        <v>ㄠ˫</v>
      </c>
      <c r="K28" s="146" t="str">
        <f t="array" ref="K28">IF(NOT(OR(K$5=4, K$5=8)), (INDEX(十五音韻母資料表, $B28, $D$1) &amp; K$4), (INDEX(十五音韻母資料表, $B28, $G$1) &amp; K$4))</f>
        <v>ㄠㆷ˙</v>
      </c>
      <c r="L28" s="3"/>
      <c r="M28" s="147" t="str">
        <f t="array" ref="M28">IF(NOT(OR(M$5=4, M$5=8)), (INDEX(十五音韻母資料表, $B28, $D$1) &amp; M$4), (INDEX(十五音韻母資料表, $B28, $G$1) &amp; M$4))</f>
        <v>ㄠㆷ</v>
      </c>
      <c r="N28" s="149">
        <f t="shared" si="1"/>
        <v>2</v>
      </c>
      <c r="O28" s="150" t="str">
        <f t="shared" si="2"/>
        <v>ㆷ</v>
      </c>
      <c r="P28" s="149">
        <f t="shared" si="3"/>
        <v>4</v>
      </c>
      <c r="Q28" s="151" t="str">
        <f t="shared" si="4"/>
        <v>ㆷ˙</v>
      </c>
      <c r="S28" s="6"/>
      <c r="T28" s="6"/>
      <c r="U28" s="6"/>
      <c r="V28" s="6"/>
      <c r="W28" s="6"/>
    </row>
    <row r="29" spans="2:23" ht="35">
      <c r="B29" s="144">
        <v>24</v>
      </c>
      <c r="C29" s="145" t="s">
        <v>1479</v>
      </c>
      <c r="D29" s="146" t="str">
        <f t="array" ref="D29">IF(NOT(OR(D$5=4, D$5=8)), (INDEX(十五音韻母資料表, $B29, $D$1) &amp; D$4), (INDEX(十五音韻母資料表, $B29, $G$1) &amp; D$4))</f>
        <v>ㄧㄚ</v>
      </c>
      <c r="E29" s="146" t="str">
        <f t="array" ref="E29">IF(NOT(OR(E$5=4, E$5=8)), (INDEX(十五音韻母資料表, $B29, $D$1) &amp; E$4), (INDEX(十五音韻母資料表, $B29, $G$1) &amp; E$4))</f>
        <v>ㄧㄚˋ</v>
      </c>
      <c r="F29" s="146" t="str">
        <f t="array" ref="F29">IF(NOT(OR(F$5=4, F$5=8)), (INDEX(十五音韻母資料表, $B29, $D$1) &amp; F$4), (INDEX(十五音韻母資料表, $B29, $G$1) &amp; F$4))</f>
        <v>ㄧㄚ˪</v>
      </c>
      <c r="G29" s="147" t="str">
        <f t="array" ref="G29">IF(NOT(OR(G$5=4, G$5=8)), (INDEX(十五音韻母資料表, $B29, $D$1) &amp; G$4), (INDEX(十五音韻母資料表, $B29, $G$1) &amp; G$4))</f>
        <v>ㄧㄚㆷ</v>
      </c>
      <c r="H29" s="146" t="str">
        <f t="array" ref="H29">IF(NOT(OR(H$5=4, H$5=8)), (INDEX(十五音韻母資料表, $B29, $D$1) &amp; H$4), (INDEX(十五音韻母資料表, $B29, $G$1) &amp; H$4))</f>
        <v>ㄧㄚˊ</v>
      </c>
      <c r="I29" s="148" t="str">
        <f t="array" ref="I29">IF(NOT(OR(I$5=4, I$5=8)), (INDEX(十五音韻母資料表, $B29, $D$1) &amp; I$4), (INDEX(十五音韻母資料表, $B29, $G$1) &amp; I$4))</f>
        <v>ㄧㄚ</v>
      </c>
      <c r="J29" s="146" t="str">
        <f t="array" ref="J29">IF(NOT(OR(J$5=4, J$5=8)), (INDEX(十五音韻母資料表, $B29, $D$1) &amp; J$4), (INDEX(十五音韻母資料表, $B29, $G$1) &amp; J$4))</f>
        <v>ㄧㄚ˫</v>
      </c>
      <c r="K29" s="146" t="str">
        <f t="array" ref="K29">IF(NOT(OR(K$5=4, K$5=8)), (INDEX(十五音韻母資料表, $B29, $D$1) &amp; K$4), (INDEX(十五音韻母資料表, $B29, $G$1) &amp; K$4))</f>
        <v>ㄧㄚㆷ˙</v>
      </c>
      <c r="L29" s="3"/>
      <c r="M29" s="147" t="str">
        <f t="array" ref="M29">IF(NOT(OR(M$5=4, M$5=8)), (INDEX(十五音韻母資料表, $B29, $D$1) &amp; M$4), (INDEX(十五音韻母資料表, $B29, $G$1) &amp; M$4))</f>
        <v>ㄧㄚㆷ</v>
      </c>
      <c r="N29" s="149">
        <f t="shared" si="1"/>
        <v>3</v>
      </c>
      <c r="O29" s="150" t="str">
        <f t="shared" si="2"/>
        <v>ㆷ</v>
      </c>
      <c r="P29" s="149">
        <f t="shared" si="3"/>
        <v>4</v>
      </c>
      <c r="Q29" s="151" t="str">
        <f t="shared" si="4"/>
        <v>ㆷ˙</v>
      </c>
      <c r="S29" s="6"/>
      <c r="T29" s="6"/>
      <c r="U29" s="6"/>
      <c r="V29" s="6"/>
      <c r="W29" s="6"/>
    </row>
    <row r="30" spans="2:23" ht="35">
      <c r="B30" s="144">
        <v>25</v>
      </c>
      <c r="C30" s="145" t="s">
        <v>1484</v>
      </c>
      <c r="D30" s="146" t="str">
        <f t="array" ref="D30">IF(NOT(OR(D$5=4, D$5=8)), (INDEX(十五音韻母資料表, $B30, $D$1) &amp; D$4), (INDEX(十五音韻母資料表, $B30, $G$1) &amp; D$4))</f>
        <v>ㄨㆤ</v>
      </c>
      <c r="E30" s="146" t="str">
        <f t="array" ref="E30">IF(NOT(OR(E$5=4, E$5=8)), (INDEX(十五音韻母資料表, $B30, $D$1) &amp; E$4), (INDEX(十五音韻母資料表, $B30, $G$1) &amp; E$4))</f>
        <v>ㄨㆤˋ</v>
      </c>
      <c r="F30" s="146" t="str">
        <f t="array" ref="F30">IF(NOT(OR(F$5=4, F$5=8)), (INDEX(十五音韻母資料表, $B30, $D$1) &amp; F$4), (INDEX(十五音韻母資料表, $B30, $G$1) &amp; F$4))</f>
        <v>ㄨㆤ˪</v>
      </c>
      <c r="G30" s="147" t="str">
        <f t="array" ref="G30">IF(NOT(OR(G$5=4, G$5=8)), (INDEX(十五音韻母資料表, $B30, $D$1) &amp; G$4), (INDEX(十五音韻母資料表, $B30, $G$1) &amp; G$4))</f>
        <v>ㄨㆤㆷ</v>
      </c>
      <c r="H30" s="146" t="str">
        <f t="array" ref="H30">IF(NOT(OR(H$5=4, H$5=8)), (INDEX(十五音韻母資料表, $B30, $D$1) &amp; H$4), (INDEX(十五音韻母資料表, $B30, $G$1) &amp; H$4))</f>
        <v>ㄨㆤˊ</v>
      </c>
      <c r="I30" s="148" t="str">
        <f t="array" ref="I30">IF(NOT(OR(I$5=4, I$5=8)), (INDEX(十五音韻母資料表, $B30, $D$1) &amp; I$4), (INDEX(十五音韻母資料表, $B30, $G$1) &amp; I$4))</f>
        <v>ㄨㆤ</v>
      </c>
      <c r="J30" s="146" t="str">
        <f t="array" ref="J30">IF(NOT(OR(J$5=4, J$5=8)), (INDEX(十五音韻母資料表, $B30, $D$1) &amp; J$4), (INDEX(十五音韻母資料表, $B30, $G$1) &amp; J$4))</f>
        <v>ㄨㆤ˫</v>
      </c>
      <c r="K30" s="146" t="str">
        <f t="array" ref="K30">IF(NOT(OR(K$5=4, K$5=8)), (INDEX(十五音韻母資料表, $B30, $D$1) &amp; K$4), (INDEX(十五音韻母資料表, $B30, $G$1) &amp; K$4))</f>
        <v>ㄨㆤㆷ˙</v>
      </c>
      <c r="L30" s="3"/>
      <c r="M30" s="147" t="str">
        <f t="array" ref="M30">IF(NOT(OR(M$5=4, M$5=8)), (INDEX(十五音韻母資料表, $B30, $D$1) &amp; M$4), (INDEX(十五音韻母資料表, $B30, $G$1) &amp; M$4))</f>
        <v>ㄨㆤㆷ</v>
      </c>
      <c r="N30" s="149">
        <f t="shared" si="1"/>
        <v>3</v>
      </c>
      <c r="O30" s="150" t="str">
        <f t="shared" si="2"/>
        <v>ㆷ</v>
      </c>
      <c r="P30" s="149">
        <f t="shared" si="3"/>
        <v>4</v>
      </c>
      <c r="Q30" s="151" t="str">
        <f t="shared" si="4"/>
        <v>ㆷ˙</v>
      </c>
      <c r="S30" s="6"/>
      <c r="T30" s="6"/>
      <c r="U30" s="6"/>
      <c r="V30" s="6"/>
      <c r="W30" s="6"/>
    </row>
    <row r="31" spans="2:23" ht="35">
      <c r="B31" s="144">
        <v>26</v>
      </c>
      <c r="C31" s="145" t="s">
        <v>1489</v>
      </c>
      <c r="D31" s="146" t="str">
        <f t="array" ref="D31">IF(NOT(OR(D$5=4, D$5=8)), (INDEX(十五音韻母資料表, $B31, $D$1) &amp; D$4), (INDEX(十五音韻母資料表, $B31, $G$1) &amp; D$4))</f>
        <v>ㆩ</v>
      </c>
      <c r="E31" s="146" t="str">
        <f t="array" ref="E31">IF(NOT(OR(E$5=4, E$5=8)), (INDEX(十五音韻母資料表, $B31, $D$1) &amp; E$4), (INDEX(十五音韻母資料表, $B31, $G$1) &amp; E$4))</f>
        <v>ㆩˋ</v>
      </c>
      <c r="F31" s="146" t="str">
        <f t="array" ref="F31">IF(NOT(OR(F$5=4, F$5=8)), (INDEX(十五音韻母資料表, $B31, $D$1) &amp; F$4), (INDEX(十五音韻母資料表, $B31, $G$1) &amp; F$4))</f>
        <v>ㆩ˪</v>
      </c>
      <c r="G31" s="147" t="str">
        <f t="array" ref="G31">IF(NOT(OR(G$5=4, G$5=8)), (INDEX(十五音韻母資料表, $B31, $D$1) &amp; G$4), (INDEX(十五音韻母資料表, $B31, $G$1) &amp; G$4))</f>
        <v>ㆩㆷ</v>
      </c>
      <c r="H31" s="146" t="str">
        <f t="array" ref="H31">IF(NOT(OR(H$5=4, H$5=8)), (INDEX(十五音韻母資料表, $B31, $D$1) &amp; H$4), (INDEX(十五音韻母資料表, $B31, $G$1) &amp; H$4))</f>
        <v>ㆩˊ</v>
      </c>
      <c r="I31" s="148" t="str">
        <f t="array" ref="I31">IF(NOT(OR(I$5=4, I$5=8)), (INDEX(十五音韻母資料表, $B31, $D$1) &amp; I$4), (INDEX(十五音韻母資料表, $B31, $G$1) &amp; I$4))</f>
        <v>ㆩ</v>
      </c>
      <c r="J31" s="146" t="str">
        <f t="array" ref="J31">IF(NOT(OR(J$5=4, J$5=8)), (INDEX(十五音韻母資料表, $B31, $D$1) &amp; J$4), (INDEX(十五音韻母資料表, $B31, $G$1) &amp; J$4))</f>
        <v>ㆩ˫</v>
      </c>
      <c r="K31" s="146" t="str">
        <f t="array" ref="K31">IF(NOT(OR(K$5=4, K$5=8)), (INDEX(十五音韻母資料表, $B31, $D$1) &amp; K$4), (INDEX(十五音韻母資料表, $B31, $G$1) &amp; K$4))</f>
        <v>ㆩㆷ˙</v>
      </c>
      <c r="L31" s="3"/>
      <c r="M31" s="147" t="str">
        <f t="array" ref="M31">IF(NOT(OR(M$5=4, M$5=8)), (INDEX(十五音韻母資料表, $B31, $D$1) &amp; M$4), (INDEX(十五音韻母資料表, $B31, $G$1) &amp; M$4))</f>
        <v>ㆩㆷ</v>
      </c>
      <c r="N31" s="149">
        <f t="shared" si="1"/>
        <v>2</v>
      </c>
      <c r="O31" s="150" t="str">
        <f t="shared" si="2"/>
        <v>ㆷ</v>
      </c>
      <c r="P31" s="149">
        <f t="shared" si="3"/>
        <v>4</v>
      </c>
      <c r="Q31" s="151" t="str">
        <f t="shared" si="4"/>
        <v>ㆷ˙</v>
      </c>
      <c r="S31" s="6"/>
      <c r="T31" s="6"/>
      <c r="U31" s="6"/>
      <c r="V31" s="6"/>
      <c r="W31" s="6"/>
    </row>
    <row r="32" spans="2:23" ht="35">
      <c r="B32" s="144">
        <v>27</v>
      </c>
      <c r="C32" s="145" t="s">
        <v>1492</v>
      </c>
      <c r="D32" s="146" t="str">
        <f t="array" ref="D32">IF(NOT(OR(D$5=4, D$5=8)), (INDEX(十五音韻母資料表, $B32, $D$1) &amp; D$4), (INDEX(十五音韻母資料表, $B32, $G$1) &amp; D$4))</f>
        <v>ㄨ</v>
      </c>
      <c r="E32" s="146" t="str">
        <f t="array" ref="E32">IF(NOT(OR(E$5=4, E$5=8)), (INDEX(十五音韻母資料表, $B32, $D$1) &amp; E$4), (INDEX(十五音韻母資料表, $B32, $G$1) &amp; E$4))</f>
        <v>ㄨˋ</v>
      </c>
      <c r="F32" s="146" t="str">
        <f t="array" ref="F32">IF(NOT(OR(F$5=4, F$5=8)), (INDEX(十五音韻母資料表, $B32, $D$1) &amp; F$4), (INDEX(十五音韻母資料表, $B32, $G$1) &amp; F$4))</f>
        <v>ㄨ˪</v>
      </c>
      <c r="G32" s="147" t="str">
        <f t="array" ref="G32">IF(NOT(OR(G$5=4, G$5=8)), (INDEX(十五音韻母資料表, $B32, $D$1) &amp; G$4), (INDEX(十五音韻母資料表, $B32, $G$1) &amp; G$4))</f>
        <v>ㄨㆷ</v>
      </c>
      <c r="H32" s="146" t="str">
        <f t="array" ref="H32">IF(NOT(OR(H$5=4, H$5=8)), (INDEX(十五音韻母資料表, $B32, $D$1) &amp; H$4), (INDEX(十五音韻母資料表, $B32, $G$1) &amp; H$4))</f>
        <v>ㄨˊ</v>
      </c>
      <c r="I32" s="148" t="str">
        <f t="array" ref="I32">IF(NOT(OR(I$5=4, I$5=8)), (INDEX(十五音韻母資料表, $B32, $D$1) &amp; I$4), (INDEX(十五音韻母資料表, $B32, $G$1) &amp; I$4))</f>
        <v>ㄨ</v>
      </c>
      <c r="J32" s="146" t="str">
        <f t="array" ref="J32">IF(NOT(OR(J$5=4, J$5=8)), (INDEX(十五音韻母資料表, $B32, $D$1) &amp; J$4), (INDEX(十五音韻母資料表, $B32, $G$1) &amp; J$4))</f>
        <v>ㄨ˫</v>
      </c>
      <c r="K32" s="146" t="str">
        <f t="array" ref="K32">IF(NOT(OR(K$5=4, K$5=8)), (INDEX(十五音韻母資料表, $B32, $D$1) &amp; K$4), (INDEX(十五音韻母資料表, $B32, $G$1) &amp; K$4))</f>
        <v>ㄨㆷ˙</v>
      </c>
      <c r="L32" s="3"/>
      <c r="M32" s="147" t="str">
        <f t="array" ref="M32">IF(NOT(OR(M$5=4, M$5=8)), (INDEX(十五音韻母資料表, $B32, $D$1) &amp; M$4), (INDEX(十五音韻母資料表, $B32, $G$1) &amp; M$4))</f>
        <v>ㄨㆷ</v>
      </c>
      <c r="N32" s="149">
        <f t="shared" si="1"/>
        <v>2</v>
      </c>
      <c r="O32" s="150" t="str">
        <f t="shared" si="2"/>
        <v>ㆷ</v>
      </c>
      <c r="P32" s="149">
        <f t="shared" si="3"/>
        <v>4</v>
      </c>
      <c r="Q32" s="151" t="str">
        <f t="shared" si="4"/>
        <v>ㆷ˙</v>
      </c>
      <c r="S32" s="6"/>
      <c r="T32" s="6"/>
      <c r="U32" s="6"/>
      <c r="V32" s="6"/>
      <c r="W32" s="6"/>
    </row>
    <row r="33" spans="2:17" ht="35">
      <c r="B33" s="144">
        <v>28</v>
      </c>
      <c r="C33" s="145" t="s">
        <v>1498</v>
      </c>
      <c r="D33" s="146" t="str">
        <f t="array" ref="D33">IF(NOT(OR(D$5=4, D$5=8)), (INDEX(十五音韻母資料表, $B33, $D$1) &amp; D$4), (INDEX(十五音韻母資料表, $B33, $G$1) &amp; D$4))</f>
        <v>ㄚ</v>
      </c>
      <c r="E33" s="146" t="str">
        <f t="array" ref="E33">IF(NOT(OR(E$5=4, E$5=8)), (INDEX(十五音韻母資料表, $B33, $D$1) &amp; E$4), (INDEX(十五音韻母資料表, $B33, $G$1) &amp; E$4))</f>
        <v>ㄚˋ</v>
      </c>
      <c r="F33" s="146" t="str">
        <f t="array" ref="F33">IF(NOT(OR(F$5=4, F$5=8)), (INDEX(十五音韻母資料表, $B33, $D$1) &amp; F$4), (INDEX(十五音韻母資料表, $B33, $G$1) &amp; F$4))</f>
        <v>ㄚ˪</v>
      </c>
      <c r="G33" s="147" t="str">
        <f t="array" ref="G33">IF(NOT(OR(G$5=4, G$5=8)), (INDEX(十五音韻母資料表, $B33, $D$1) &amp; G$4), (INDEX(十五音韻母資料表, $B33, $G$1) &amp; G$4))</f>
        <v>ㄚㆷ</v>
      </c>
      <c r="H33" s="146" t="str">
        <f t="array" ref="H33">IF(NOT(OR(H$5=4, H$5=8)), (INDEX(十五音韻母資料表, $B33, $D$1) &amp; H$4), (INDEX(十五音韻母資料表, $B33, $G$1) &amp; H$4))</f>
        <v>ㄚˊ</v>
      </c>
      <c r="I33" s="148" t="str">
        <f t="array" ref="I33">IF(NOT(OR(I$5=4, I$5=8)), (INDEX(十五音韻母資料表, $B33, $D$1) &amp; I$4), (INDEX(十五音韻母資料表, $B33, $G$1) &amp; I$4))</f>
        <v>ㄚ</v>
      </c>
      <c r="J33" s="146" t="str">
        <f t="array" ref="J33">IF(NOT(OR(J$5=4, J$5=8)), (INDEX(十五音韻母資料表, $B33, $D$1) &amp; J$4), (INDEX(十五音韻母資料表, $B33, $G$1) &amp; J$4))</f>
        <v>ㄚ˫</v>
      </c>
      <c r="K33" s="146" t="str">
        <f t="array" ref="K33">IF(NOT(OR(K$5=4, K$5=8)), (INDEX(十五音韻母資料表, $B33, $D$1) &amp; K$4), (INDEX(十五音韻母資料表, $B33, $G$1) &amp; K$4))</f>
        <v>ㄚㆷ˙</v>
      </c>
      <c r="L33" s="3"/>
      <c r="M33" s="147" t="str">
        <f t="array" ref="M33">IF(NOT(OR(M$5=4, M$5=8)), (INDEX(十五音韻母資料表, $B33, $D$1) &amp; M$4), (INDEX(十五音韻母資料表, $B33, $G$1) &amp; M$4))</f>
        <v>ㄚㆷ</v>
      </c>
      <c r="N33" s="149">
        <f t="shared" si="1"/>
        <v>2</v>
      </c>
      <c r="O33" s="150" t="str">
        <f t="shared" si="2"/>
        <v>ㆷ</v>
      </c>
      <c r="P33" s="149">
        <f t="shared" si="3"/>
        <v>4</v>
      </c>
      <c r="Q33" s="151" t="str">
        <f t="shared" si="4"/>
        <v>ㆷ˙</v>
      </c>
    </row>
    <row r="34" spans="2:17" ht="35">
      <c r="B34" s="144">
        <v>29</v>
      </c>
      <c r="C34" s="145" t="s">
        <v>334</v>
      </c>
      <c r="D34" s="146" t="str">
        <f t="array" ref="D34">IF(NOT(OR(D$5=4, D$5=8)), (INDEX(十五音韻母資料表, $B34, $D$1) &amp; D$4), (INDEX(十五音韻母資料表, $B34, $G$1) &amp; D$4))</f>
        <v>ㄧ</v>
      </c>
      <c r="E34" s="146" t="str">
        <f t="array" ref="E34">IF(NOT(OR(E$5=4, E$5=8)), (INDEX(十五音韻母資料表, $B34, $D$1) &amp; E$4), (INDEX(十五音韻母資料表, $B34, $G$1) &amp; E$4))</f>
        <v>ㄧˋ</v>
      </c>
      <c r="F34" s="146" t="str">
        <f t="array" ref="F34">IF(NOT(OR(F$5=4, F$5=8)), (INDEX(十五音韻母資料表, $B34, $D$1) &amp; F$4), (INDEX(十五音韻母資料表, $B34, $G$1) &amp; F$4))</f>
        <v>ㄧ˪</v>
      </c>
      <c r="G34" s="147" t="str">
        <f t="array" ref="G34">IF(NOT(OR(G$5=4, G$5=8)), (INDEX(十五音韻母資料表, $B34, $D$1) &amp; G$4), (INDEX(十五音韻母資料表, $B34, $G$1) &amp; G$4))</f>
        <v>ㄧㆷ</v>
      </c>
      <c r="H34" s="146" t="str">
        <f t="array" ref="H34">IF(NOT(OR(H$5=4, H$5=8)), (INDEX(十五音韻母資料表, $B34, $D$1) &amp; H$4), (INDEX(十五音韻母資料表, $B34, $G$1) &amp; H$4))</f>
        <v>ㄧˊ</v>
      </c>
      <c r="I34" s="148" t="str">
        <f t="array" ref="I34">IF(NOT(OR(I$5=4, I$5=8)), (INDEX(十五音韻母資料表, $B34, $D$1) &amp; I$4), (INDEX(十五音韻母資料表, $B34, $G$1) &amp; I$4))</f>
        <v>ㄧ</v>
      </c>
      <c r="J34" s="146" t="str">
        <f t="array" ref="J34">IF(NOT(OR(J$5=4, J$5=8)), (INDEX(十五音韻母資料表, $B34, $D$1) &amp; J$4), (INDEX(十五音韻母資料表, $B34, $G$1) &amp; J$4))</f>
        <v>ㄧ˫</v>
      </c>
      <c r="K34" s="146" t="str">
        <f t="array" ref="K34">IF(NOT(OR(K$5=4, K$5=8)), (INDEX(十五音韻母資料表, $B34, $D$1) &amp; K$4), (INDEX(十五音韻母資料表, $B34, $G$1) &amp; K$4))</f>
        <v>ㄧㆷ˙</v>
      </c>
      <c r="L34" s="3"/>
      <c r="M34" s="147" t="str">
        <f t="array" ref="M34">IF(NOT(OR(M$5=4, M$5=8)), (INDEX(十五音韻母資料表, $B34, $D$1) &amp; M$4), (INDEX(十五音韻母資料表, $B34, $G$1) &amp; M$4))</f>
        <v>ㄧㆷ</v>
      </c>
      <c r="N34" s="149">
        <f t="shared" si="1"/>
        <v>2</v>
      </c>
      <c r="O34" s="150" t="str">
        <f t="shared" si="2"/>
        <v>ㆷ</v>
      </c>
      <c r="P34" s="149">
        <f t="shared" si="3"/>
        <v>4</v>
      </c>
      <c r="Q34" s="151" t="str">
        <f t="shared" si="4"/>
        <v>ㆷ˙</v>
      </c>
    </row>
    <row r="35" spans="2:17" ht="35">
      <c r="B35" s="144">
        <v>30</v>
      </c>
      <c r="C35" s="145" t="s">
        <v>1505</v>
      </c>
      <c r="D35" s="146" t="str">
        <f t="array" ref="D35">IF(NOT(OR(D$5=4, D$5=8)), (INDEX(十五音韻母資料表, $B35, $D$1) &amp; D$4), (INDEX(十五音韻母資料表, $B35, $G$1) &amp; D$4))</f>
        <v>ㄧㄨ</v>
      </c>
      <c r="E35" s="146" t="str">
        <f t="array" ref="E35">IF(NOT(OR(E$5=4, E$5=8)), (INDEX(十五音韻母資料表, $B35, $D$1) &amp; E$4), (INDEX(十五音韻母資料表, $B35, $G$1) &amp; E$4))</f>
        <v>ㄧㄨˋ</v>
      </c>
      <c r="F35" s="146" t="str">
        <f t="array" ref="F35">IF(NOT(OR(F$5=4, F$5=8)), (INDEX(十五音韻母資料表, $B35, $D$1) &amp; F$4), (INDEX(十五音韻母資料表, $B35, $G$1) &amp; F$4))</f>
        <v>ㄧㄨ˪</v>
      </c>
      <c r="G35" s="147" t="str">
        <f t="array" ref="G35">IF(NOT(OR(G$5=4, G$5=8)), (INDEX(十五音韻母資料表, $B35, $D$1) &amp; G$4), (INDEX(十五音韻母資料表, $B35, $G$1) &amp; G$4))</f>
        <v/>
      </c>
      <c r="H35" s="146" t="str">
        <f t="array" ref="H35">IF(NOT(OR(H$5=4, H$5=8)), (INDEX(十五音韻母資料表, $B35, $D$1) &amp; H$4), (INDEX(十五音韻母資料表, $B35, $G$1) &amp; H$4))</f>
        <v>ㄧㄨˊ</v>
      </c>
      <c r="I35" s="148" t="str">
        <f t="array" ref="I35">IF(NOT(OR(I$5=4, I$5=8)), (INDEX(十五音韻母資料表, $B35, $D$1) &amp; I$4), (INDEX(十五音韻母資料表, $B35, $G$1) &amp; I$4))</f>
        <v>ㄧㄨ</v>
      </c>
      <c r="J35" s="146" t="str">
        <f t="array" ref="J35">IF(NOT(OR(J$5=4, J$5=8)), (INDEX(十五音韻母資料表, $B35, $D$1) &amp; J$4), (INDEX(十五音韻母資料表, $B35, $G$1) &amp; J$4))</f>
        <v>ㄧㄨ˫</v>
      </c>
      <c r="K35" s="146" t="str">
        <f t="array" ref="K35">IF(NOT(OR(K$5=4, K$5=8)), (INDEX(十五音韻母資料表, $B35, $D$1) &amp; K$4), (INDEX(十五音韻母資料表, $B35, $G$1) &amp; K$4))</f>
        <v>˙</v>
      </c>
      <c r="L35" s="3"/>
      <c r="M35" s="147" t="str">
        <f t="array" ref="M35">IF(NOT(OR(M$5=4, M$5=8)), (INDEX(十五音韻母資料表, $B35, $D$1) &amp; M$4), (INDEX(十五音韻母資料表, $B35, $G$1) &amp; M$4))</f>
        <v/>
      </c>
      <c r="N35" s="149">
        <f t="shared" si="1"/>
        <v>0</v>
      </c>
      <c r="O35" s="150" t="str">
        <f t="shared" si="2"/>
        <v/>
      </c>
      <c r="P35" s="149" t="e">
        <f t="shared" si="3"/>
        <v>#N/A</v>
      </c>
      <c r="Q35" s="151" t="e">
        <f t="shared" si="4"/>
        <v>#N/A</v>
      </c>
    </row>
    <row r="36" spans="2:17" ht="35">
      <c r="B36" s="144">
        <v>31</v>
      </c>
      <c r="C36" s="145" t="s">
        <v>1508</v>
      </c>
      <c r="D36" s="146" t="str">
        <f t="array" ref="D36">IF(NOT(OR(D$5=4, D$5=8)), (INDEX(十五音韻母資料表, $B36, $D$1) &amp; D$4), (INDEX(十五音韻母資料表, $B36, $G$1) &amp; D$4))</f>
        <v>ㆥ</v>
      </c>
      <c r="E36" s="146" t="str">
        <f t="array" ref="E36">IF(NOT(OR(E$5=4, E$5=8)), (INDEX(十五音韻母資料表, $B36, $D$1) &amp; E$4), (INDEX(十五音韻母資料表, $B36, $G$1) &amp; E$4))</f>
        <v>ㆥˋ</v>
      </c>
      <c r="F36" s="146" t="str">
        <f t="array" ref="F36">IF(NOT(OR(F$5=4, F$5=8)), (INDEX(十五音韻母資料表, $B36, $D$1) &amp; F$4), (INDEX(十五音韻母資料表, $B36, $G$1) &amp; F$4))</f>
        <v>ㆥ˪</v>
      </c>
      <c r="G36" s="147" t="str">
        <f t="array" ref="G36">IF(NOT(OR(G$5=4, G$5=8)), (INDEX(十五音韻母資料表, $B36, $D$1) &amp; G$4), (INDEX(十五音韻母資料表, $B36, $G$1) &amp; G$4))</f>
        <v>ㆥㆷ</v>
      </c>
      <c r="H36" s="146" t="str">
        <f t="array" ref="H36">IF(NOT(OR(H$5=4, H$5=8)), (INDEX(十五音韻母資料表, $B36, $D$1) &amp; H$4), (INDEX(十五音韻母資料表, $B36, $G$1) &amp; H$4))</f>
        <v>ㆥˊ</v>
      </c>
      <c r="I36" s="148" t="str">
        <f t="array" ref="I36">IF(NOT(OR(I$5=4, I$5=8)), (INDEX(十五音韻母資料表, $B36, $D$1) &amp; I$4), (INDEX(十五音韻母資料表, $B36, $G$1) &amp; I$4))</f>
        <v>ㆥ</v>
      </c>
      <c r="J36" s="146" t="str">
        <f t="array" ref="J36">IF(NOT(OR(J$5=4, J$5=8)), (INDEX(十五音韻母資料表, $B36, $D$1) &amp; J$4), (INDEX(十五音韻母資料表, $B36, $G$1) &amp; J$4))</f>
        <v>ㆥ˫</v>
      </c>
      <c r="K36" s="146" t="str">
        <f t="array" ref="K36">IF(NOT(OR(K$5=4, K$5=8)), (INDEX(十五音韻母資料表, $B36, $D$1) &amp; K$4), (INDEX(十五音韻母資料表, $B36, $G$1) &amp; K$4))</f>
        <v>ㆥㆷ˙</v>
      </c>
      <c r="L36" s="3"/>
      <c r="M36" s="147" t="str">
        <f t="array" ref="M36">IF(NOT(OR(M$5=4, M$5=8)), (INDEX(十五音韻母資料表, $B36, $D$1) &amp; M$4), (INDEX(十五音韻母資料表, $B36, $G$1) &amp; M$4))</f>
        <v>ㆥㆷ</v>
      </c>
      <c r="N36" s="149">
        <f t="shared" si="1"/>
        <v>2</v>
      </c>
      <c r="O36" s="150" t="str">
        <f t="shared" si="2"/>
        <v>ㆷ</v>
      </c>
      <c r="P36" s="149">
        <f t="shared" si="3"/>
        <v>4</v>
      </c>
      <c r="Q36" s="151" t="str">
        <f t="shared" si="4"/>
        <v>ㆷ˙</v>
      </c>
    </row>
    <row r="37" spans="2:17" ht="35">
      <c r="B37" s="144">
        <v>32</v>
      </c>
      <c r="C37" s="145" t="s">
        <v>1511</v>
      </c>
      <c r="D37" s="146" t="str">
        <f t="array" ref="D37">IF(NOT(OR(D$5=4, D$5=8)), (INDEX(十五音韻母資料表, $B37, $D$1) &amp; D$4), (INDEX(十五音韻母資料表, $B37, $G$1) &amp; D$4))</f>
        <v>ㄨㆪ</v>
      </c>
      <c r="E37" s="146" t="str">
        <f t="array" ref="E37">IF(NOT(OR(E$5=4, E$5=8)), (INDEX(十五音韻母資料表, $B37, $D$1) &amp; E$4), (INDEX(十五音韻母資料表, $B37, $G$1) &amp; E$4))</f>
        <v>ㄨㆪˋ</v>
      </c>
      <c r="F37" s="146" t="str">
        <f t="array" ref="F37">IF(NOT(OR(F$5=4, F$5=8)), (INDEX(十五音韻母資料表, $B37, $D$1) &amp; F$4), (INDEX(十五音韻母資料表, $B37, $G$1) &amp; F$4))</f>
        <v>ㄨㆪ˪</v>
      </c>
      <c r="G37" s="147" t="str">
        <f t="array" ref="G37">IF(NOT(OR(G$5=4, G$5=8)), (INDEX(十五音韻母資料表, $B37, $D$1) &amp; G$4), (INDEX(十五音韻母資料表, $B37, $G$1) &amp; G$4))</f>
        <v/>
      </c>
      <c r="H37" s="146" t="str">
        <f t="array" ref="H37">IF(NOT(OR(H$5=4, H$5=8)), (INDEX(十五音韻母資料表, $B37, $D$1) &amp; H$4), (INDEX(十五音韻母資料表, $B37, $G$1) &amp; H$4))</f>
        <v>ㄨㆪˊ</v>
      </c>
      <c r="I37" s="148" t="str">
        <f t="array" ref="I37">IF(NOT(OR(I$5=4, I$5=8)), (INDEX(十五音韻母資料表, $B37, $D$1) &amp; I$4), (INDEX(十五音韻母資料表, $B37, $G$1) &amp; I$4))</f>
        <v>ㄨㆪ</v>
      </c>
      <c r="J37" s="146" t="str">
        <f t="array" ref="J37">IF(NOT(OR(J$5=4, J$5=8)), (INDEX(十五音韻母資料表, $B37, $D$1) &amp; J$4), (INDEX(十五音韻母資料表, $B37, $G$1) &amp; J$4))</f>
        <v>ㄨㆪ˫</v>
      </c>
      <c r="K37" s="146" t="str">
        <f t="array" ref="K37">IF(NOT(OR(K$5=4, K$5=8)), (INDEX(十五音韻母資料表, $B37, $D$1) &amp; K$4), (INDEX(十五音韻母資料表, $B37, $G$1) &amp; K$4))</f>
        <v>˙</v>
      </c>
      <c r="L37" s="3"/>
      <c r="M37" s="147" t="str">
        <f t="array" ref="M37">IF(NOT(OR(M$5=4, M$5=8)), (INDEX(十五音韻母資料表, $B37, $D$1) &amp; M$4), (INDEX(十五音韻母資料表, $B37, $G$1) &amp; M$4))</f>
        <v/>
      </c>
      <c r="N37" s="149">
        <f t="shared" si="1"/>
        <v>0</v>
      </c>
      <c r="O37" s="150" t="str">
        <f t="shared" si="2"/>
        <v/>
      </c>
      <c r="P37" s="149" t="e">
        <f t="shared" si="3"/>
        <v>#N/A</v>
      </c>
      <c r="Q37" s="151" t="e">
        <f t="shared" si="4"/>
        <v>#N/A</v>
      </c>
    </row>
    <row r="38" spans="2:17" ht="35">
      <c r="B38" s="144">
        <v>33</v>
      </c>
      <c r="C38" s="145" t="s">
        <v>1514</v>
      </c>
      <c r="D38" s="146" t="str">
        <f t="array" ref="D38">IF(NOT(OR(D$5=4, D$5=8)), (INDEX(十五音韻母資料表, $B38, $D$1) &amp; D$4), (INDEX(十五音韻母資料表, $B38, $G$1) &amp; D$4))</f>
        <v>ㄧㄜ</v>
      </c>
      <c r="E38" s="146" t="str">
        <f t="array" ref="E38">IF(NOT(OR(E$5=4, E$5=8)), (INDEX(十五音韻母資料表, $B38, $D$1) &amp; E$4), (INDEX(十五音韻母資料表, $B38, $G$1) &amp; E$4))</f>
        <v>ㄧㄜˋ</v>
      </c>
      <c r="F38" s="146" t="str">
        <f t="array" ref="F38">IF(NOT(OR(F$5=4, F$5=8)), (INDEX(十五音韻母資料表, $B38, $D$1) &amp; F$4), (INDEX(十五音韻母資料表, $B38, $G$1) &amp; F$4))</f>
        <v>ㄧㄜ˪</v>
      </c>
      <c r="G38" s="147" t="str">
        <f t="array" ref="G38">IF(NOT(OR(G$5=4, G$5=8)), (INDEX(十五音韻母資料表, $B38, $D$1) &amp; G$4), (INDEX(十五音韻母資料表, $B38, $G$1) &amp; G$4))</f>
        <v>ㄧㄜㆷ</v>
      </c>
      <c r="H38" s="146" t="str">
        <f t="array" ref="H38">IF(NOT(OR(H$5=4, H$5=8)), (INDEX(十五音韻母資料表, $B38, $D$1) &amp; H$4), (INDEX(十五音韻母資料表, $B38, $G$1) &amp; H$4))</f>
        <v>ㄧㄜˊ</v>
      </c>
      <c r="I38" s="148" t="str">
        <f t="array" ref="I38">IF(NOT(OR(I$5=4, I$5=8)), (INDEX(十五音韻母資料表, $B38, $D$1) &amp; I$4), (INDEX(十五音韻母資料表, $B38, $G$1) &amp; I$4))</f>
        <v>ㄧㄜ</v>
      </c>
      <c r="J38" s="146" t="str">
        <f t="array" ref="J38">IF(NOT(OR(J$5=4, J$5=8)), (INDEX(十五音韻母資料表, $B38, $D$1) &amp; J$4), (INDEX(十五音韻母資料表, $B38, $G$1) &amp; J$4))</f>
        <v>ㄧㄜ˫</v>
      </c>
      <c r="K38" s="146" t="str">
        <f t="array" ref="K38">IF(NOT(OR(K$5=4, K$5=8)), (INDEX(十五音韻母資料表, $B38, $D$1) &amp; K$4), (INDEX(十五音韻母資料表, $B38, $G$1) &amp; K$4))</f>
        <v>ㄧㄜㆷ˙</v>
      </c>
      <c r="L38" s="3"/>
      <c r="M38" s="147" t="str">
        <f t="array" ref="M38">IF(NOT(OR(M$5=4, M$5=8)), (INDEX(十五音韻母資料表, $B38, $D$1) &amp; M$4), (INDEX(十五音韻母資料表, $B38, $G$1) &amp; M$4))</f>
        <v>ㄧㄜㆷ</v>
      </c>
      <c r="N38" s="149">
        <f t="shared" si="1"/>
        <v>3</v>
      </c>
      <c r="O38" s="150" t="str">
        <f t="shared" si="2"/>
        <v>ㆷ</v>
      </c>
      <c r="P38" s="149">
        <f t="shared" si="3"/>
        <v>4</v>
      </c>
      <c r="Q38" s="151" t="str">
        <f t="shared" si="4"/>
        <v>ㆷ˙</v>
      </c>
    </row>
    <row r="39" spans="2:17" ht="35">
      <c r="B39" s="144">
        <v>34</v>
      </c>
      <c r="C39" s="145" t="s">
        <v>1515</v>
      </c>
      <c r="D39" s="146" t="str">
        <f t="array" ref="D39">IF(NOT(OR(D$5=4, D$5=8)), (INDEX(十五音韻母資料表, $B39, $D$1) &amp; D$4), (INDEX(十五音韻母資料表, $B39, $G$1) &amp; D$4))</f>
        <v>ㆪ</v>
      </c>
      <c r="E39" s="146" t="str">
        <f t="array" ref="E39">IF(NOT(OR(E$5=4, E$5=8)), (INDEX(十五音韻母資料表, $B39, $D$1) &amp; E$4), (INDEX(十五音韻母資料表, $B39, $G$1) &amp; E$4))</f>
        <v>ㆪˋ</v>
      </c>
      <c r="F39" s="146" t="str">
        <f t="array" ref="F39">IF(NOT(OR(F$5=4, F$5=8)), (INDEX(十五音韻母資料表, $B39, $D$1) &amp; F$4), (INDEX(十五音韻母資料表, $B39, $G$1) &amp; F$4))</f>
        <v>ㆪ˪</v>
      </c>
      <c r="G39" s="147" t="str">
        <f t="array" ref="G39">IF(NOT(OR(G$5=4, G$5=8)), (INDEX(十五音韻母資料表, $B39, $D$1) &amp; G$4), (INDEX(十五音韻母資料表, $B39, $G$1) &amp; G$4))</f>
        <v>ㆪㆷ</v>
      </c>
      <c r="H39" s="146" t="str">
        <f t="array" ref="H39">IF(NOT(OR(H$5=4, H$5=8)), (INDEX(十五音韻母資料表, $B39, $D$1) &amp; H$4), (INDEX(十五音韻母資料表, $B39, $G$1) &amp; H$4))</f>
        <v>ㆪˊ</v>
      </c>
      <c r="I39" s="148" t="str">
        <f t="array" ref="I39">IF(NOT(OR(I$5=4, I$5=8)), (INDEX(十五音韻母資料表, $B39, $D$1) &amp; I$4), (INDEX(十五音韻母資料表, $B39, $G$1) &amp; I$4))</f>
        <v>ㆪ</v>
      </c>
      <c r="J39" s="146" t="str">
        <f t="array" ref="J39">IF(NOT(OR(J$5=4, J$5=8)), (INDEX(十五音韻母資料表, $B39, $D$1) &amp; J$4), (INDEX(十五音韻母資料表, $B39, $G$1) &amp; J$4))</f>
        <v>ㆪ˫</v>
      </c>
      <c r="K39" s="146" t="str">
        <f t="array" ref="K39">IF(NOT(OR(K$5=4, K$5=8)), (INDEX(十五音韻母資料表, $B39, $D$1) &amp; K$4), (INDEX(十五音韻母資料表, $B39, $G$1) &amp; K$4))</f>
        <v>ㆪㆷ˙</v>
      </c>
      <c r="L39" s="3"/>
      <c r="M39" s="147" t="str">
        <f t="array" ref="M39">IF(NOT(OR(M$5=4, M$5=8)), (INDEX(十五音韻母資料表, $B39, $D$1) &amp; M$4), (INDEX(十五音韻母資料表, $B39, $G$1) &amp; M$4))</f>
        <v>ㆪㆷ</v>
      </c>
      <c r="N39" s="149">
        <f t="shared" si="1"/>
        <v>2</v>
      </c>
      <c r="O39" s="150" t="str">
        <f t="shared" si="2"/>
        <v>ㆷ</v>
      </c>
      <c r="P39" s="149">
        <f t="shared" si="3"/>
        <v>4</v>
      </c>
      <c r="Q39" s="151" t="str">
        <f t="shared" si="4"/>
        <v>ㆷ˙</v>
      </c>
    </row>
    <row r="40" spans="2:17" ht="35">
      <c r="B40" s="144">
        <v>35</v>
      </c>
      <c r="C40" s="145" t="s">
        <v>1517</v>
      </c>
      <c r="D40" s="146" t="str">
        <f t="array" ref="D40">IF(NOT(OR(D$5=4, D$5=8)), (INDEX(十五音韻母資料表, $B40, $D$1) &amp; D$4), (INDEX(十五音韻母資料表, $B40, $G$1) &amp; D$4))</f>
        <v>ㄧㆧ</v>
      </c>
      <c r="E40" s="146" t="str">
        <f t="array" ref="E40">IF(NOT(OR(E$5=4, E$5=8)), (INDEX(十五音韻母資料表, $B40, $D$1) &amp; E$4), (INDEX(十五音韻母資料表, $B40, $G$1) &amp; E$4))</f>
        <v>ㄧㆧˋ</v>
      </c>
      <c r="F40" s="146" t="str">
        <f t="array" ref="F40">IF(NOT(OR(F$5=4, F$5=8)), (INDEX(十五音韻母資料表, $B40, $D$1) &amp; F$4), (INDEX(十五音韻母資料表, $B40, $G$1) &amp; F$4))</f>
        <v>ㄧㆧ˪</v>
      </c>
      <c r="G40" s="147" t="str">
        <f t="array" ref="G40">IF(NOT(OR(G$5=4, G$5=8)), (INDEX(十五音韻母資料表, $B40, $D$1) &amp; G$4), (INDEX(十五音韻母資料表, $B40, $G$1) &amp; G$4))</f>
        <v/>
      </c>
      <c r="H40" s="146" t="str">
        <f t="array" ref="H40">IF(NOT(OR(H$5=4, H$5=8)), (INDEX(十五音韻母資料表, $B40, $D$1) &amp; H$4), (INDEX(十五音韻母資料表, $B40, $G$1) &amp; H$4))</f>
        <v>ㄧㆧˊ</v>
      </c>
      <c r="I40" s="148" t="str">
        <f t="array" ref="I40">IF(NOT(OR(I$5=4, I$5=8)), (INDEX(十五音韻母資料表, $B40, $D$1) &amp; I$4), (INDEX(十五音韻母資料表, $B40, $G$1) &amp; I$4))</f>
        <v>ㄧㆧ</v>
      </c>
      <c r="J40" s="146" t="str">
        <f t="array" ref="J40">IF(NOT(OR(J$5=4, J$5=8)), (INDEX(十五音韻母資料表, $B40, $D$1) &amp; J$4), (INDEX(十五音韻母資料表, $B40, $G$1) &amp; J$4))</f>
        <v>ㄧㆧ˫</v>
      </c>
      <c r="K40" s="146" t="str">
        <f t="array" ref="K40">IF(NOT(OR(K$5=4, K$5=8)), (INDEX(十五音韻母資料表, $B40, $D$1) &amp; K$4), (INDEX(十五音韻母資料表, $B40, $G$1) &amp; K$4))</f>
        <v>˙</v>
      </c>
      <c r="L40" s="3"/>
      <c r="M40" s="147" t="str">
        <f t="array" ref="M40">IF(NOT(OR(M$5=4, M$5=8)), (INDEX(十五音韻母資料表, $B40, $D$1) &amp; M$4), (INDEX(十五音韻母資料表, $B40, $G$1) &amp; M$4))</f>
        <v/>
      </c>
      <c r="N40" s="149">
        <f t="shared" si="1"/>
        <v>0</v>
      </c>
      <c r="O40" s="150" t="str">
        <f t="shared" si="2"/>
        <v/>
      </c>
      <c r="P40" s="149" t="e">
        <f t="shared" si="3"/>
        <v>#N/A</v>
      </c>
      <c r="Q40" s="151" t="e">
        <f t="shared" si="4"/>
        <v>#N/A</v>
      </c>
    </row>
    <row r="41" spans="2:17" ht="35">
      <c r="B41" s="144">
        <v>36</v>
      </c>
      <c r="C41" s="145" t="s">
        <v>271</v>
      </c>
      <c r="D41" s="146" t="str">
        <f t="array" ref="D41">IF(NOT(OR(D$5=4, D$5=8)), (INDEX(十五音韻母資料表, $B41, $D$1) &amp; D$4), (INDEX(十五音韻母資料表, $B41, $G$1) &amp; D$4))</f>
        <v>ㄧㆩ</v>
      </c>
      <c r="E41" s="146" t="str">
        <f t="array" ref="E41">IF(NOT(OR(E$5=4, E$5=8)), (INDEX(十五音韻母資料表, $B41, $D$1) &amp; E$4), (INDEX(十五音韻母資料表, $B41, $G$1) &amp; E$4))</f>
        <v>ㄧㆩˋ</v>
      </c>
      <c r="F41" s="146" t="str">
        <f t="array" ref="F41">IF(NOT(OR(F$5=4, F$5=8)), (INDEX(十五音韻母資料表, $B41, $D$1) &amp; F$4), (INDEX(十五音韻母資料表, $B41, $G$1) &amp; F$4))</f>
        <v>ㄧㆩ˪</v>
      </c>
      <c r="G41" s="147" t="str">
        <f t="array" ref="G41">IF(NOT(OR(G$5=4, G$5=8)), (INDEX(十五音韻母資料表, $B41, $D$1) &amp; G$4), (INDEX(十五音韻母資料表, $B41, $G$1) &amp; G$4))</f>
        <v/>
      </c>
      <c r="H41" s="146" t="str">
        <f t="array" ref="H41">IF(NOT(OR(H$5=4, H$5=8)), (INDEX(十五音韻母資料表, $B41, $D$1) &amp; H$4), (INDEX(十五音韻母資料表, $B41, $G$1) &amp; H$4))</f>
        <v>ㄧㆩˊ</v>
      </c>
      <c r="I41" s="148" t="str">
        <f t="array" ref="I41">IF(NOT(OR(I$5=4, I$5=8)), (INDEX(十五音韻母資料表, $B41, $D$1) &amp; I$4), (INDEX(十五音韻母資料表, $B41, $G$1) &amp; I$4))</f>
        <v>ㄧㆩ</v>
      </c>
      <c r="J41" s="146" t="str">
        <f t="array" ref="J41">IF(NOT(OR(J$5=4, J$5=8)), (INDEX(十五音韻母資料表, $B41, $D$1) &amp; J$4), (INDEX(十五音韻母資料表, $B41, $G$1) &amp; J$4))</f>
        <v>ㄧㆩ˫</v>
      </c>
      <c r="K41" s="146" t="str">
        <f t="array" ref="K41">IF(NOT(OR(K$5=4, K$5=8)), (INDEX(十五音韻母資料表, $B41, $D$1) &amp; K$4), (INDEX(十五音韻母資料表, $B41, $G$1) &amp; K$4))</f>
        <v>˙</v>
      </c>
      <c r="L41" s="3"/>
      <c r="M41" s="147" t="str">
        <f t="array" ref="M41">IF(NOT(OR(M$5=4, M$5=8)), (INDEX(十五音韻母資料表, $B41, $D$1) &amp; M$4), (INDEX(十五音韻母資料表, $B41, $G$1) &amp; M$4))</f>
        <v/>
      </c>
      <c r="N41" s="149">
        <f t="shared" si="1"/>
        <v>0</v>
      </c>
      <c r="O41" s="150" t="str">
        <f t="shared" si="2"/>
        <v/>
      </c>
      <c r="P41" s="149" t="e">
        <f t="shared" si="3"/>
        <v>#N/A</v>
      </c>
      <c r="Q41" s="151" t="e">
        <f t="shared" si="4"/>
        <v>#N/A</v>
      </c>
    </row>
    <row r="42" spans="2:17" ht="35">
      <c r="B42" s="144">
        <v>37</v>
      </c>
      <c r="C42" s="145" t="s">
        <v>1521</v>
      </c>
      <c r="D42" s="146" t="str">
        <f t="array" ref="D42">IF(NOT(OR(D$5=4, D$5=8)), (INDEX(十五音韻母資料表, $B42, $D$1) &amp; D$4), (INDEX(十五音韻母資料表, $B42, $G$1) &amp; D$4))</f>
        <v>ㄨㆩ</v>
      </c>
      <c r="E42" s="146" t="str">
        <f t="array" ref="E42">IF(NOT(OR(E$5=4, E$5=8)), (INDEX(十五音韻母資料表, $B42, $D$1) &amp; E$4), (INDEX(十五音韻母資料表, $B42, $G$1) &amp; E$4))</f>
        <v>ㄨㆩˋ</v>
      </c>
      <c r="F42" s="146" t="str">
        <f t="array" ref="F42">IF(NOT(OR(F$5=4, F$5=8)), (INDEX(十五音韻母資料表, $B42, $D$1) &amp; F$4), (INDEX(十五音韻母資料表, $B42, $G$1) &amp; F$4))</f>
        <v>ㄨㆩ˪</v>
      </c>
      <c r="G42" s="147" t="str">
        <f t="array" ref="G42">IF(NOT(OR(G$5=4, G$5=8)), (INDEX(十五音韻母資料表, $B42, $D$1) &amp; G$4), (INDEX(十五音韻母資料表, $B42, $G$1) &amp; G$4))</f>
        <v/>
      </c>
      <c r="H42" s="146" t="str">
        <f t="array" ref="H42">IF(NOT(OR(H$5=4, H$5=8)), (INDEX(十五音韻母資料表, $B42, $D$1) &amp; H$4), (INDEX(十五音韻母資料表, $B42, $G$1) &amp; H$4))</f>
        <v>ㄨㆩˊ</v>
      </c>
      <c r="I42" s="148" t="str">
        <f t="array" ref="I42">IF(NOT(OR(I$5=4, I$5=8)), (INDEX(十五音韻母資料表, $B42, $D$1) &amp; I$4), (INDEX(十五音韻母資料表, $B42, $G$1) &amp; I$4))</f>
        <v>ㄨㆩ</v>
      </c>
      <c r="J42" s="146" t="str">
        <f t="array" ref="J42">IF(NOT(OR(J$5=4, J$5=8)), (INDEX(十五音韻母資料表, $B42, $D$1) &amp; J$4), (INDEX(十五音韻母資料表, $B42, $G$1) &amp; J$4))</f>
        <v>ㄨㆩ˫</v>
      </c>
      <c r="K42" s="146" t="str">
        <f t="array" ref="K42">IF(NOT(OR(K$5=4, K$5=8)), (INDEX(十五音韻母資料表, $B42, $D$1) &amp; K$4), (INDEX(十五音韻母資料表, $B42, $G$1) &amp; K$4))</f>
        <v>˙</v>
      </c>
      <c r="L42" s="3"/>
      <c r="M42" s="147" t="str">
        <f t="array" ref="M42">IF(NOT(OR(M$5=4, M$5=8)), (INDEX(十五音韻母資料表, $B42, $D$1) &amp; M$4), (INDEX(十五音韻母資料表, $B42, $G$1) &amp; M$4))</f>
        <v/>
      </c>
      <c r="N42" s="149">
        <f t="shared" si="1"/>
        <v>0</v>
      </c>
      <c r="O42" s="150" t="str">
        <f t="shared" si="2"/>
        <v/>
      </c>
      <c r="P42" s="149" t="e">
        <f t="shared" si="3"/>
        <v>#N/A</v>
      </c>
      <c r="Q42" s="151" t="e">
        <f t="shared" si="4"/>
        <v>#N/A</v>
      </c>
    </row>
    <row r="43" spans="2:17" ht="35">
      <c r="B43" s="144">
        <v>38</v>
      </c>
      <c r="C43" s="145" t="s">
        <v>1525</v>
      </c>
      <c r="D43" s="146" t="str">
        <f t="array" ref="D43">IF(NOT(OR(D$5=4, D$5=8)), (INDEX(十五音韻母資料表, $B43, $D$1) &amp; D$4), (INDEX(十五音韻母資料表, $B43, $G$1) &amp; D$4))</f>
        <v>ㆭ</v>
      </c>
      <c r="E43" s="146" t="str">
        <f t="array" ref="E43">IF(NOT(OR(E$5=4, E$5=8)), (INDEX(十五音韻母資料表, $B43, $D$1) &amp; E$4), (INDEX(十五音韻母資料表, $B43, $G$1) &amp; E$4))</f>
        <v>ㆭˋ</v>
      </c>
      <c r="F43" s="146" t="str">
        <f t="array" ref="F43">IF(NOT(OR(F$5=4, F$5=8)), (INDEX(十五音韻母資料表, $B43, $D$1) &amp; F$4), (INDEX(十五音韻母資料表, $B43, $G$1) &amp; F$4))</f>
        <v>ㆭ˪</v>
      </c>
      <c r="G43" s="147" t="str">
        <f t="array" ref="G43">IF(NOT(OR(G$5=4, G$5=8)), (INDEX(十五音韻母資料表, $B43, $D$1) &amp; G$4), (INDEX(十五音韻母資料表, $B43, $G$1) &amp; G$4))</f>
        <v/>
      </c>
      <c r="H43" s="146" t="str">
        <f t="array" ref="H43">IF(NOT(OR(H$5=4, H$5=8)), (INDEX(十五音韻母資料表, $B43, $D$1) &amp; H$4), (INDEX(十五音韻母資料表, $B43, $G$1) &amp; H$4))</f>
        <v>ㆭˊ</v>
      </c>
      <c r="I43" s="148" t="str">
        <f t="array" ref="I43">IF(NOT(OR(I$5=4, I$5=8)), (INDEX(十五音韻母資料表, $B43, $D$1) &amp; I$4), (INDEX(十五音韻母資料表, $B43, $G$1) &amp; I$4))</f>
        <v>ㆭ</v>
      </c>
      <c r="J43" s="146" t="str">
        <f t="array" ref="J43">IF(NOT(OR(J$5=4, J$5=8)), (INDEX(十五音韻母資料表, $B43, $D$1) &amp; J$4), (INDEX(十五音韻母資料表, $B43, $G$1) &amp; J$4))</f>
        <v>ㆭ˫</v>
      </c>
      <c r="K43" s="146" t="str">
        <f t="array" ref="K43">IF(NOT(OR(K$5=4, K$5=8)), (INDEX(十五音韻母資料表, $B43, $D$1) &amp; K$4), (INDEX(十五音韻母資料表, $B43, $G$1) &amp; K$4))</f>
        <v>˙</v>
      </c>
      <c r="L43" s="3"/>
      <c r="M43" s="147" t="str">
        <f t="array" ref="M43">IF(NOT(OR(M$5=4, M$5=8)), (INDEX(十五音韻母資料表, $B43, $D$1) &amp; M$4), (INDEX(十五音韻母資料表, $B43, $G$1) &amp; M$4))</f>
        <v/>
      </c>
      <c r="N43" s="149">
        <f t="shared" si="1"/>
        <v>0</v>
      </c>
      <c r="O43" s="150" t="str">
        <f t="shared" si="2"/>
        <v/>
      </c>
      <c r="P43" s="149" t="e">
        <f t="shared" si="3"/>
        <v>#N/A</v>
      </c>
      <c r="Q43" s="151" t="e">
        <f t="shared" si="4"/>
        <v>#N/A</v>
      </c>
    </row>
    <row r="44" spans="2:17" ht="35">
      <c r="B44" s="144">
        <v>39</v>
      </c>
      <c r="C44" s="145" t="s">
        <v>1481</v>
      </c>
      <c r="D44" s="146" t="str">
        <f t="array" ref="D44">IF(NOT(OR(D$5=4, D$5=8)), (INDEX(十五音韻母資料表, $B44, $D$1) &amp; D$4), (INDEX(十五音韻母資料表, $B44, $G$1) &amp; D$4))</f>
        <v>ㆤ</v>
      </c>
      <c r="E44" s="146" t="str">
        <f t="array" ref="E44">IF(NOT(OR(E$5=4, E$5=8)), (INDEX(十五音韻母資料表, $B44, $D$1) &amp; E$4), (INDEX(十五音韻母資料表, $B44, $G$1) &amp; E$4))</f>
        <v>ㆤˋ</v>
      </c>
      <c r="F44" s="146" t="str">
        <f t="array" ref="F44">IF(NOT(OR(F$5=4, F$5=8)), (INDEX(十五音韻母資料表, $B44, $D$1) &amp; F$4), (INDEX(十五音韻母資料表, $B44, $G$1) &amp; F$4))</f>
        <v>ㆤ˪</v>
      </c>
      <c r="G44" s="147" t="str">
        <f t="array" ref="G44">IF(NOT(OR(G$5=4, G$5=8)), (INDEX(十五音韻母資料表, $B44, $D$1) &amp; G$4), (INDEX(十五音韻母資料表, $B44, $G$1) &amp; G$4))</f>
        <v>ㆤㆷ</v>
      </c>
      <c r="H44" s="146" t="str">
        <f t="array" ref="H44">IF(NOT(OR(H$5=4, H$5=8)), (INDEX(十五音韻母資料表, $B44, $D$1) &amp; H$4), (INDEX(十五音韻母資料表, $B44, $G$1) &amp; H$4))</f>
        <v>ㆤˊ</v>
      </c>
      <c r="I44" s="148" t="str">
        <f t="array" ref="I44">IF(NOT(OR(I$5=4, I$5=8)), (INDEX(十五音韻母資料表, $B44, $D$1) &amp; I$4), (INDEX(十五音韻母資料表, $B44, $G$1) &amp; I$4))</f>
        <v>ㆤ</v>
      </c>
      <c r="J44" s="146" t="str">
        <f t="array" ref="J44">IF(NOT(OR(J$5=4, J$5=8)), (INDEX(十五音韻母資料表, $B44, $D$1) &amp; J$4), (INDEX(十五音韻母資料表, $B44, $G$1) &amp; J$4))</f>
        <v>ㆤ˫</v>
      </c>
      <c r="K44" s="146" t="str">
        <f t="array" ref="K44">IF(NOT(OR(K$5=4, K$5=8)), (INDEX(十五音韻母資料表, $B44, $D$1) &amp; K$4), (INDEX(十五音韻母資料表, $B44, $G$1) &amp; K$4))</f>
        <v>ㆤㆷ˙</v>
      </c>
      <c r="L44" s="3"/>
      <c r="M44" s="147" t="str">
        <f t="array" ref="M44">IF(NOT(OR(M$5=4, M$5=8)), (INDEX(十五音韻母資料表, $B44, $D$1) &amp; M$4), (INDEX(十五音韻母資料表, $B44, $G$1) &amp; M$4))</f>
        <v>ㆤㆷ</v>
      </c>
      <c r="N44" s="149">
        <f t="shared" si="1"/>
        <v>2</v>
      </c>
      <c r="O44" s="150" t="str">
        <f t="shared" si="2"/>
        <v>ㆷ</v>
      </c>
      <c r="P44" s="149">
        <f t="shared" si="3"/>
        <v>4</v>
      </c>
      <c r="Q44" s="151" t="str">
        <f t="shared" si="4"/>
        <v>ㆷ˙</v>
      </c>
    </row>
    <row r="45" spans="2:17" ht="35">
      <c r="B45" s="144">
        <v>40</v>
      </c>
      <c r="C45" s="145" t="s">
        <v>382</v>
      </c>
      <c r="D45" s="146" t="str">
        <f t="array" ref="D45">IF(NOT(OR(D$5=4, D$5=8)), (INDEX(十五音韻母資料表, $B45, $D$1) &amp; D$4), (INDEX(十五音韻母資料表, $B45, $G$1) &amp; D$4))</f>
        <v>ㆮ</v>
      </c>
      <c r="E45" s="146" t="str">
        <f t="array" ref="E45">IF(NOT(OR(E$5=4, E$5=8)), (INDEX(十五音韻母資料表, $B45, $D$1) &amp; E$4), (INDEX(十五音韻母資料表, $B45, $G$1) &amp; E$4))</f>
        <v>ㆮˋ</v>
      </c>
      <c r="F45" s="146" t="str">
        <f t="array" ref="F45">IF(NOT(OR(F$5=4, F$5=8)), (INDEX(十五音韻母資料表, $B45, $D$1) &amp; F$4), (INDEX(十五音韻母資料表, $B45, $G$1) &amp; F$4))</f>
        <v>ㆮ˪</v>
      </c>
      <c r="G45" s="147" t="str">
        <f t="array" ref="G45">IF(NOT(OR(G$5=4, G$5=8)), (INDEX(十五音韻母資料表, $B45, $D$1) &amp; G$4), (INDEX(十五音韻母資料表, $B45, $G$1) &amp; G$4))</f>
        <v/>
      </c>
      <c r="H45" s="146" t="str">
        <f t="array" ref="H45">IF(NOT(OR(H$5=4, H$5=8)), (INDEX(十五音韻母資料表, $B45, $D$1) &amp; H$4), (INDEX(十五音韻母資料表, $B45, $G$1) &amp; H$4))</f>
        <v>ㆮˊ</v>
      </c>
      <c r="I45" s="148" t="str">
        <f t="array" ref="I45">IF(NOT(OR(I$5=4, I$5=8)), (INDEX(十五音韻母資料表, $B45, $D$1) &amp; I$4), (INDEX(十五音韻母資料表, $B45, $G$1) &amp; I$4))</f>
        <v>ㆮ</v>
      </c>
      <c r="J45" s="146" t="str">
        <f t="array" ref="J45">IF(NOT(OR(J$5=4, J$5=8)), (INDEX(十五音韻母資料表, $B45, $D$1) &amp; J$4), (INDEX(十五音韻母資料表, $B45, $G$1) &amp; J$4))</f>
        <v>ㆮ˫</v>
      </c>
      <c r="K45" s="146" t="str">
        <f t="array" ref="K45">IF(NOT(OR(K$5=4, K$5=8)), (INDEX(十五音韻母資料表, $B45, $D$1) &amp; K$4), (INDEX(十五音韻母資料表, $B45, $G$1) &amp; K$4))</f>
        <v>˙</v>
      </c>
      <c r="L45" s="3"/>
      <c r="M45" s="147" t="str">
        <f t="array" ref="M45">IF(NOT(OR(M$5=4, M$5=8)), (INDEX(十五音韻母資料表, $B45, $D$1) &amp; M$4), (INDEX(十五音韻母資料表, $B45, $G$1) &amp; M$4))</f>
        <v/>
      </c>
      <c r="N45" s="149">
        <f t="shared" si="1"/>
        <v>0</v>
      </c>
      <c r="O45" s="150" t="str">
        <f t="shared" si="2"/>
        <v/>
      </c>
      <c r="P45" s="149" t="e">
        <f t="shared" si="3"/>
        <v>#N/A</v>
      </c>
      <c r="Q45" s="151" t="e">
        <f t="shared" si="4"/>
        <v>#N/A</v>
      </c>
    </row>
    <row r="46" spans="2:17" ht="35">
      <c r="B46" s="144">
        <v>41</v>
      </c>
      <c r="C46" s="145" t="s">
        <v>1529</v>
      </c>
      <c r="D46" s="146" t="str">
        <f t="array" ref="D46">IF(NOT(OR(D$5=4, D$5=8)), (INDEX(十五音韻母資料表, $B46, $D$1) &amp; D$4), (INDEX(十五音韻母資料表, $B46, $G$1) &amp; D$4))</f>
        <v>ㆧ</v>
      </c>
      <c r="E46" s="146" t="str">
        <f t="array" ref="E46">IF(NOT(OR(E$5=4, E$5=8)), (INDEX(十五音韻母資料表, $B46, $D$1) &amp; E$4), (INDEX(十五音韻母資料表, $B46, $G$1) &amp; E$4))</f>
        <v>ㆧˋ</v>
      </c>
      <c r="F46" s="146" t="str">
        <f t="array" ref="F46">IF(NOT(OR(F$5=4, F$5=8)), (INDEX(十五音韻母資料表, $B46, $D$1) &amp; F$4), (INDEX(十五音韻母資料表, $B46, $G$1) &amp; F$4))</f>
        <v>ㆧ˪</v>
      </c>
      <c r="G46" s="147" t="str">
        <f t="array" ref="G46">IF(NOT(OR(G$5=4, G$5=8)), (INDEX(十五音韻母資料表, $B46, $D$1) &amp; G$4), (INDEX(十五音韻母資料表, $B46, $G$1) &amp; G$4))</f>
        <v/>
      </c>
      <c r="H46" s="146" t="str">
        <f t="array" ref="H46">IF(NOT(OR(H$5=4, H$5=8)), (INDEX(十五音韻母資料表, $B46, $D$1) &amp; H$4), (INDEX(十五音韻母資料表, $B46, $G$1) &amp; H$4))</f>
        <v>ㆧˊ</v>
      </c>
      <c r="I46" s="148" t="str">
        <f t="array" ref="I46">IF(NOT(OR(I$5=4, I$5=8)), (INDEX(十五音韻母資料表, $B46, $D$1) &amp; I$4), (INDEX(十五音韻母資料表, $B46, $G$1) &amp; I$4))</f>
        <v>ㆧ</v>
      </c>
      <c r="J46" s="146" t="str">
        <f t="array" ref="J46">IF(NOT(OR(J$5=4, J$5=8)), (INDEX(十五音韻母資料表, $B46, $D$1) &amp; J$4), (INDEX(十五音韻母資料表, $B46, $G$1) &amp; J$4))</f>
        <v>ㆧ˫</v>
      </c>
      <c r="K46" s="146" t="str">
        <f t="array" ref="K46">IF(NOT(OR(K$5=4, K$5=8)), (INDEX(十五音韻母資料表, $B46, $D$1) &amp; K$4), (INDEX(十五音韻母資料表, $B46, $G$1) &amp; K$4))</f>
        <v>˙</v>
      </c>
      <c r="L46" s="3"/>
      <c r="M46" s="147" t="str">
        <f t="array" ref="M46">IF(NOT(OR(M$5=4, M$5=8)), (INDEX(十五音韻母資料表, $B46, $D$1) &amp; M$4), (INDEX(十五音韻母資料表, $B46, $G$1) &amp; M$4))</f>
        <v/>
      </c>
      <c r="N46" s="149">
        <f t="shared" si="1"/>
        <v>0</v>
      </c>
      <c r="O46" s="150" t="str">
        <f t="shared" si="2"/>
        <v/>
      </c>
      <c r="P46" s="149" t="e">
        <f t="shared" si="3"/>
        <v>#N/A</v>
      </c>
      <c r="Q46" s="151" t="e">
        <f t="shared" si="4"/>
        <v>#N/A</v>
      </c>
    </row>
    <row r="47" spans="2:17" ht="35">
      <c r="B47" s="144">
        <v>42</v>
      </c>
      <c r="C47" s="145" t="s">
        <v>1530</v>
      </c>
      <c r="D47" s="146" t="str">
        <f t="array" ref="D47">IF(NOT(OR(D$5=4, D$5=8)), (INDEX(十五音韻母資料表, $B47, $D$1) &amp; D$4), (INDEX(十五音韻母資料表, $B47, $G$1) &amp; D$4))</f>
        <v>ㆬ</v>
      </c>
      <c r="E47" s="146" t="str">
        <f t="array" ref="E47">IF(NOT(OR(E$5=4, E$5=8)), (INDEX(十五音韻母資料表, $B47, $D$1) &amp; E$4), (INDEX(十五音韻母資料表, $B47, $G$1) &amp; E$4))</f>
        <v>ㆬˋ</v>
      </c>
      <c r="F47" s="146" t="str">
        <f t="array" ref="F47">IF(NOT(OR(F$5=4, F$5=8)), (INDEX(十五音韻母資料表, $B47, $D$1) &amp; F$4), (INDEX(十五音韻母資料表, $B47, $G$1) &amp; F$4))</f>
        <v>ㆬ˪</v>
      </c>
      <c r="G47" s="147" t="str">
        <f t="array" ref="G47">IF(NOT(OR(G$5=4, G$5=8)), (INDEX(十五音韻母資料表, $B47, $D$1) &amp; G$4), (INDEX(十五音韻母資料表, $B47, $G$1) &amp; G$4))</f>
        <v/>
      </c>
      <c r="H47" s="146" t="str">
        <f t="array" ref="H47">IF(NOT(OR(H$5=4, H$5=8)), (INDEX(十五音韻母資料表, $B47, $D$1) &amp; H$4), (INDEX(十五音韻母資料表, $B47, $G$1) &amp; H$4))</f>
        <v>ㆬˊ</v>
      </c>
      <c r="I47" s="148" t="str">
        <f t="array" ref="I47">IF(NOT(OR(I$5=4, I$5=8)), (INDEX(十五音韻母資料表, $B47, $D$1) &amp; I$4), (INDEX(十五音韻母資料表, $B47, $G$1) &amp; I$4))</f>
        <v>ㆬ</v>
      </c>
      <c r="J47" s="146" t="str">
        <f t="array" ref="J47">IF(NOT(OR(J$5=4, J$5=8)), (INDEX(十五音韻母資料表, $B47, $D$1) &amp; J$4), (INDEX(十五音韻母資料表, $B47, $G$1) &amp; J$4))</f>
        <v>ㆬ˫</v>
      </c>
      <c r="K47" s="146" t="str">
        <f t="array" ref="K47">IF(NOT(OR(K$5=4, K$5=8)), (INDEX(十五音韻母資料表, $B47, $D$1) &amp; K$4), (INDEX(十五音韻母資料表, $B47, $G$1) &amp; K$4))</f>
        <v>˙</v>
      </c>
      <c r="L47" s="3"/>
      <c r="M47" s="147" t="str">
        <f t="array" ref="M47">IF(NOT(OR(M$5=4, M$5=8)), (INDEX(十五音韻母資料表, $B47, $D$1) &amp; M$4), (INDEX(十五音韻母資料表, $B47, $G$1) &amp; M$4))</f>
        <v/>
      </c>
      <c r="N47" s="149">
        <f t="shared" si="1"/>
        <v>0</v>
      </c>
      <c r="O47" s="150" t="str">
        <f t="shared" si="2"/>
        <v/>
      </c>
      <c r="P47" s="149" t="e">
        <f t="shared" si="3"/>
        <v>#N/A</v>
      </c>
      <c r="Q47" s="151" t="e">
        <f t="shared" si="4"/>
        <v>#N/A</v>
      </c>
    </row>
    <row r="48" spans="2:17" ht="35">
      <c r="B48" s="144">
        <v>43</v>
      </c>
      <c r="C48" s="145" t="s">
        <v>275</v>
      </c>
      <c r="D48" s="146" t="str">
        <f t="array" ref="D48">IF(NOT(OR(D$5=4, D$5=8)), (INDEX(十五音韻母資料表, $B48, $D$1) &amp; D$4), (INDEX(十五音韻母資料表, $B48, $G$1) &amp; D$4))</f>
        <v>ㄨㄤ</v>
      </c>
      <c r="E48" s="146" t="str">
        <f t="array" ref="E48">IF(NOT(OR(E$5=4, E$5=8)), (INDEX(十五音韻母資料表, $B48, $D$1) &amp; E$4), (INDEX(十五音韻母資料表, $B48, $G$1) &amp; E$4))</f>
        <v>ㄨㄤˋ</v>
      </c>
      <c r="F48" s="146" t="str">
        <f t="array" ref="F48">IF(NOT(OR(F$5=4, F$5=8)), (INDEX(十五音韻母資料表, $B48, $D$1) &amp; F$4), (INDEX(十五音韻母資料表, $B48, $G$1) &amp; F$4))</f>
        <v>ㄨㄤ˪</v>
      </c>
      <c r="G48" s="147" t="str">
        <f t="array" ref="G48">IF(NOT(OR(G$5=4, G$5=8)), (INDEX(十五音韻母資料表, $B48, $D$1) &amp; G$4), (INDEX(十五音韻母資料表, $B48, $G$1) &amp; G$4))</f>
        <v>ㄨㄚㆻ</v>
      </c>
      <c r="H48" s="146" t="str">
        <f t="array" ref="H48">IF(NOT(OR(H$5=4, H$5=8)), (INDEX(十五音韻母資料表, $B48, $D$1) &amp; H$4), (INDEX(十五音韻母資料表, $B48, $G$1) &amp; H$4))</f>
        <v>ㄨㄤˊ</v>
      </c>
      <c r="I48" s="148" t="str">
        <f t="array" ref="I48">IF(NOT(OR(I$5=4, I$5=8)), (INDEX(十五音韻母資料表, $B48, $D$1) &amp; I$4), (INDEX(十五音韻母資料表, $B48, $G$1) &amp; I$4))</f>
        <v>ㄨㄤ</v>
      </c>
      <c r="J48" s="146" t="str">
        <f t="array" ref="J48">IF(NOT(OR(J$5=4, J$5=8)), (INDEX(十五音韻母資料表, $B48, $D$1) &amp; J$4), (INDEX(十五音韻母資料表, $B48, $G$1) &amp; J$4))</f>
        <v>ㄨㄤ˫</v>
      </c>
      <c r="K48" s="146" t="str">
        <f t="array" ref="K48">IF(NOT(OR(K$5=4, K$5=8)), (INDEX(十五音韻母資料表, $B48, $D$1) &amp; K$4), (INDEX(十五音韻母資料表, $B48, $G$1) &amp; K$4))</f>
        <v>ㄨㄚㆻ˙</v>
      </c>
      <c r="L48" s="3"/>
      <c r="M48" s="147" t="str">
        <f t="array" ref="M48">IF(NOT(OR(M$5=4, M$5=8)), (INDEX(十五音韻母資料表, $B48, $D$1) &amp; M$4), (INDEX(十五音韻母資料表, $B48, $G$1) &amp; M$4))</f>
        <v>ㄨㄚㆻ</v>
      </c>
      <c r="N48" s="149">
        <f t="shared" si="1"/>
        <v>3</v>
      </c>
      <c r="O48" s="150" t="str">
        <f t="shared" si="2"/>
        <v>ㆻ</v>
      </c>
      <c r="P48" s="149">
        <f t="shared" si="3"/>
        <v>3</v>
      </c>
      <c r="Q48" s="151" t="str">
        <f t="shared" si="4"/>
        <v>ㆻ˙</v>
      </c>
    </row>
    <row r="49" spans="2:17" ht="35">
      <c r="B49" s="144">
        <v>44</v>
      </c>
      <c r="C49" s="145" t="s">
        <v>1532</v>
      </c>
      <c r="D49" s="146" t="str">
        <f t="array" ref="D49">IF(NOT(OR(D$5=4, D$5=8)), (INDEX(十五音韻母資料表, $B49, $D$1) &amp; D$4), (INDEX(十五音韻母資料表, $B49, $G$1) &amp; D$4))</f>
        <v>ㄨㆮ</v>
      </c>
      <c r="E49" s="146" t="str">
        <f t="array" ref="E49">IF(NOT(OR(E$5=4, E$5=8)), (INDEX(十五音韻母資料表, $B49, $D$1) &amp; E$4), (INDEX(十五音韻母資料表, $B49, $G$1) &amp; E$4))</f>
        <v>ㄨㆮˋ</v>
      </c>
      <c r="F49" s="146" t="str">
        <f t="array" ref="F49">IF(NOT(OR(F$5=4, F$5=8)), (INDEX(十五音韻母資料表, $B49, $D$1) &amp; F$4), (INDEX(十五音韻母資料表, $B49, $G$1) &amp; F$4))</f>
        <v>ㄨㆮ˪</v>
      </c>
      <c r="G49" s="147" t="str">
        <f t="array" ref="G49">IF(NOT(OR(G$5=4, G$5=8)), (INDEX(十五音韻母資料表, $B49, $D$1) &amp; G$4), (INDEX(十五音韻母資料表, $B49, $G$1) &amp; G$4))</f>
        <v>ㄨㆮㆷ</v>
      </c>
      <c r="H49" s="146" t="str">
        <f t="array" ref="H49">IF(NOT(OR(H$5=4, H$5=8)), (INDEX(十五音韻母資料表, $B49, $D$1) &amp; H$4), (INDEX(十五音韻母資料表, $B49, $G$1) &amp; H$4))</f>
        <v>ㄨㆮˊ</v>
      </c>
      <c r="I49" s="148" t="str">
        <f t="array" ref="I49">IF(NOT(OR(I$5=4, I$5=8)), (INDEX(十五音韻母資料表, $B49, $D$1) &amp; I$4), (INDEX(十五音韻母資料表, $B49, $G$1) &amp; I$4))</f>
        <v>ㄨㆮ</v>
      </c>
      <c r="J49" s="146" t="str">
        <f t="array" ref="J49">IF(NOT(OR(J$5=4, J$5=8)), (INDEX(十五音韻母資料表, $B49, $D$1) &amp; J$4), (INDEX(十五音韻母資料表, $B49, $G$1) &amp; J$4))</f>
        <v>ㄨㆮ˫</v>
      </c>
      <c r="K49" s="146" t="str">
        <f t="array" ref="K49">IF(NOT(OR(K$5=4, K$5=8)), (INDEX(十五音韻母資料表, $B49, $D$1) &amp; K$4), (INDEX(十五音韻母資料表, $B49, $G$1) &amp; K$4))</f>
        <v>ㄨㆮㆷ˙</v>
      </c>
      <c r="L49" s="3"/>
      <c r="M49" s="147" t="str">
        <f t="array" ref="M49">IF(NOT(OR(M$5=4, M$5=8)), (INDEX(十五音韻母資料表, $B49, $D$1) &amp; M$4), (INDEX(十五音韻母資料表, $B49, $G$1) &amp; M$4))</f>
        <v>ㄨㆮㆷ</v>
      </c>
      <c r="N49" s="149">
        <f t="shared" si="1"/>
        <v>3</v>
      </c>
      <c r="O49" s="150" t="str">
        <f t="shared" si="2"/>
        <v>ㆷ</v>
      </c>
      <c r="P49" s="149">
        <f t="shared" si="3"/>
        <v>4</v>
      </c>
      <c r="Q49" s="151" t="str">
        <f t="shared" si="4"/>
        <v>ㆷ˙</v>
      </c>
    </row>
    <row r="50" spans="2:17" ht="35">
      <c r="B50" s="144">
        <v>45</v>
      </c>
      <c r="C50" s="145" t="s">
        <v>1533</v>
      </c>
      <c r="D50" s="146" t="str">
        <f t="array" ref="D50">IF(NOT(OR(D$5=4, D$5=8)), (INDEX(十五音韻母資料表, $B50, $D$1) &amp; D$4), (INDEX(十五音韻母資料表, $B50, $G$1) &amp; D$4))</f>
        <v>ㄨㆥ</v>
      </c>
      <c r="E50" s="146" t="str">
        <f t="array" ref="E50">IF(NOT(OR(E$5=4, E$5=8)), (INDEX(十五音韻母資料表, $B50, $D$1) &amp; E$4), (INDEX(十五音韻母資料表, $B50, $G$1) &amp; E$4))</f>
        <v>ㄨㆥˋ</v>
      </c>
      <c r="F50" s="146" t="str">
        <f t="array" ref="F50">IF(NOT(OR(F$5=4, F$5=8)), (INDEX(十五音韻母資料表, $B50, $D$1) &amp; F$4), (INDEX(十五音韻母資料表, $B50, $G$1) &amp; F$4))</f>
        <v>ㄨㆥ˪</v>
      </c>
      <c r="G50" s="147" t="str">
        <f t="array" ref="G50">IF(NOT(OR(G$5=4, G$5=8)), (INDEX(十五音韻母資料表, $B50, $D$1) &amp; G$4), (INDEX(十五音韻母資料表, $B50, $G$1) &amp; G$4))</f>
        <v/>
      </c>
      <c r="H50" s="146" t="str">
        <f t="array" ref="H50">IF(NOT(OR(H$5=4, H$5=8)), (INDEX(十五音韻母資料表, $B50, $D$1) &amp; H$4), (INDEX(十五音韻母資料表, $B50, $G$1) &amp; H$4))</f>
        <v>ㄨㆥˊ</v>
      </c>
      <c r="I50" s="148" t="str">
        <f t="array" ref="I50">IF(NOT(OR(I$5=4, I$5=8)), (INDEX(十五音韻母資料表, $B50, $D$1) &amp; I$4), (INDEX(十五音韻母資料表, $B50, $G$1) &amp; I$4))</f>
        <v>ㄨㆥ</v>
      </c>
      <c r="J50" s="146" t="str">
        <f t="array" ref="J50">IF(NOT(OR(J$5=4, J$5=8)), (INDEX(十五音韻母資料表, $B50, $D$1) &amp; J$4), (INDEX(十五音韻母資料表, $B50, $G$1) &amp; J$4))</f>
        <v>ㄨㆥ˫</v>
      </c>
      <c r="K50" s="146" t="str">
        <f t="array" ref="K50">IF(NOT(OR(K$5=4, K$5=8)), (INDEX(十五音韻母資料表, $B50, $D$1) &amp; K$4), (INDEX(十五音韻母資料表, $B50, $G$1) &amp; K$4))</f>
        <v>˙</v>
      </c>
      <c r="L50" s="3"/>
      <c r="M50" s="147" t="str">
        <f t="array" ref="M50">IF(NOT(OR(M$5=4, M$5=8)), (INDEX(十五音韻母資料表, $B50, $D$1) &amp; M$4), (INDEX(十五音韻母資料表, $B50, $G$1) &amp; M$4))</f>
        <v/>
      </c>
      <c r="N50" s="149">
        <f t="shared" si="1"/>
        <v>0</v>
      </c>
      <c r="O50" s="150" t="str">
        <f t="shared" si="2"/>
        <v/>
      </c>
      <c r="P50" s="149" t="e">
        <f t="shared" si="3"/>
        <v>#N/A</v>
      </c>
      <c r="Q50" s="151" t="e">
        <f t="shared" si="4"/>
        <v>#N/A</v>
      </c>
    </row>
    <row r="51" spans="2:17" ht="35">
      <c r="B51" s="144">
        <v>46</v>
      </c>
      <c r="C51" s="145" t="s">
        <v>1534</v>
      </c>
      <c r="D51" s="146" t="str">
        <f t="array" ref="D51">IF(NOT(OR(D$5=4, D$5=8)), (INDEX(十五音韻母資料表, $B51, $D$1) &amp; D$4), (INDEX(十五音韻母資料表, $B51, $G$1) &amp; D$4))</f>
        <v>ㄧㆯ</v>
      </c>
      <c r="E51" s="146" t="str">
        <f t="array" ref="E51">IF(NOT(OR(E$5=4, E$5=8)), (INDEX(十五音韻母資料表, $B51, $D$1) &amp; E$4), (INDEX(十五音韻母資料表, $B51, $G$1) &amp; E$4))</f>
        <v>ㄧㆯˋ</v>
      </c>
      <c r="F51" s="146" t="str">
        <f t="array" ref="F51">IF(NOT(OR(F$5=4, F$5=8)), (INDEX(十五音韻母資料表, $B51, $D$1) &amp; F$4), (INDEX(十五音韻母資料表, $B51, $G$1) &amp; F$4))</f>
        <v>ㄧㆯ˪</v>
      </c>
      <c r="G51" s="147" t="str">
        <f t="array" ref="G51">IF(NOT(OR(G$5=4, G$5=8)), (INDEX(十五音韻母資料表, $B51, $D$1) &amp; G$4), (INDEX(十五音韻母資料表, $B51, $G$1) &amp; G$4))</f>
        <v>ㄧㆯㆷ</v>
      </c>
      <c r="H51" s="146" t="str">
        <f t="array" ref="H51">IF(NOT(OR(H$5=4, H$5=8)), (INDEX(十五音韻母資料表, $B51, $D$1) &amp; H$4), (INDEX(十五音韻母資料表, $B51, $G$1) &amp; H$4))</f>
        <v>ㄧㆯˊ</v>
      </c>
      <c r="I51" s="148" t="str">
        <f t="array" ref="I51">IF(NOT(OR(I$5=4, I$5=8)), (INDEX(十五音韻母資料表, $B51, $D$1) &amp; I$4), (INDEX(十五音韻母資料表, $B51, $G$1) &amp; I$4))</f>
        <v>ㄧㆯ</v>
      </c>
      <c r="J51" s="146" t="str">
        <f t="array" ref="J51">IF(NOT(OR(J$5=4, J$5=8)), (INDEX(十五音韻母資料表, $B51, $D$1) &amp; J$4), (INDEX(十五音韻母資料表, $B51, $G$1) &amp; J$4))</f>
        <v>ㄧㆯ˫</v>
      </c>
      <c r="K51" s="146" t="str">
        <f t="array" ref="K51">IF(NOT(OR(K$5=4, K$5=8)), (INDEX(十五音韻母資料表, $B51, $D$1) &amp; K$4), (INDEX(十五音韻母資料表, $B51, $G$1) &amp; K$4))</f>
        <v>ㄧㆯㆷ˙</v>
      </c>
      <c r="L51" s="3"/>
      <c r="M51" s="147" t="str">
        <f t="array" ref="M51">IF(NOT(OR(M$5=4, M$5=8)), (INDEX(十五音韻母資料表, $B51, $D$1) &amp; M$4), (INDEX(十五音韻母資料表, $B51, $G$1) &amp; M$4))</f>
        <v>ㄧㆯㆷ</v>
      </c>
      <c r="N51" s="149">
        <f t="shared" si="1"/>
        <v>3</v>
      </c>
      <c r="O51" s="150" t="str">
        <f t="shared" si="2"/>
        <v>ㆷ</v>
      </c>
      <c r="P51" s="149">
        <f t="shared" si="3"/>
        <v>4</v>
      </c>
      <c r="Q51" s="151" t="str">
        <f t="shared" si="4"/>
        <v>ㆷ˙</v>
      </c>
    </row>
    <row r="52" spans="2:17" ht="35">
      <c r="B52" s="144">
        <v>47</v>
      </c>
      <c r="C52" s="145" t="s">
        <v>1535</v>
      </c>
      <c r="D52" s="146" t="str">
        <f t="array" ref="D52">IF(NOT(OR(D$5=4, D$5=8)), (INDEX(十五音韻母資料表, $B52, $D$1) &amp; D$4), (INDEX(十五音韻母資料表, $B52, $G$1) &amp; D$4))</f>
        <v>ㆱ</v>
      </c>
      <c r="E52" s="146" t="str">
        <f t="array" ref="E52">IF(NOT(OR(E$5=4, E$5=8)), (INDEX(十五音韻母資料表, $B52, $D$1) &amp; E$4), (INDEX(十五音韻母資料表, $B52, $G$1) &amp; E$4))</f>
        <v>ㆱˋ</v>
      </c>
      <c r="F52" s="146" t="str">
        <f t="array" ref="F52">IF(NOT(OR(F$5=4, F$5=8)), (INDEX(十五音韻母資料表, $B52, $D$1) &amp; F$4), (INDEX(十五音韻母資料表, $B52, $G$1) &amp; F$4))</f>
        <v>ㆱ˪</v>
      </c>
      <c r="G52" s="147" t="str">
        <f t="array" ref="G52">IF(NOT(OR(G$5=4, G$5=8)), (INDEX(十五音韻母資料表, $B52, $D$1) &amp; G$4), (INDEX(十五音韻母資料表, $B52, $G$1) &amp; G$4))</f>
        <v>ㆦㆴ</v>
      </c>
      <c r="H52" s="146" t="str">
        <f t="array" ref="H52">IF(NOT(OR(H$5=4, H$5=8)), (INDEX(十五音韻母資料表, $B52, $D$1) &amp; H$4), (INDEX(十五音韻母資料表, $B52, $G$1) &amp; H$4))</f>
        <v>ㆱˊ</v>
      </c>
      <c r="I52" s="148" t="str">
        <f t="array" ref="I52">IF(NOT(OR(I$5=4, I$5=8)), (INDEX(十五音韻母資料表, $B52, $D$1) &amp; I$4), (INDEX(十五音韻母資料表, $B52, $G$1) &amp; I$4))</f>
        <v>ㆱ</v>
      </c>
      <c r="J52" s="146" t="str">
        <f t="array" ref="J52">IF(NOT(OR(J$5=4, J$5=8)), (INDEX(十五音韻母資料表, $B52, $D$1) &amp; J$4), (INDEX(十五音韻母資料表, $B52, $G$1) &amp; J$4))</f>
        <v>ㆱ˫</v>
      </c>
      <c r="K52" s="146" t="str">
        <f t="array" ref="K52">IF(NOT(OR(K$5=4, K$5=8)), (INDEX(十五音韻母資料表, $B52, $D$1) &amp; K$4), (INDEX(十五音韻母資料表, $B52, $G$1) &amp; K$4))</f>
        <v>ㆦㆴ˙</v>
      </c>
      <c r="L52" s="3"/>
      <c r="M52" s="147" t="str">
        <f t="array" ref="M52">IF(NOT(OR(M$5=4, M$5=8)), (INDEX(十五音韻母資料表, $B52, $D$1) &amp; M$4), (INDEX(十五音韻母資料表, $B52, $G$1) &amp; M$4))</f>
        <v>ㆦㆴ</v>
      </c>
      <c r="N52" s="149">
        <f t="shared" si="1"/>
        <v>2</v>
      </c>
      <c r="O52" s="150" t="str">
        <f t="shared" si="2"/>
        <v>ㆴ</v>
      </c>
      <c r="P52" s="149">
        <f t="shared" si="3"/>
        <v>1</v>
      </c>
      <c r="Q52" s="151" t="str">
        <f t="shared" si="4"/>
        <v>ㆴ˙</v>
      </c>
    </row>
    <row r="53" spans="2:17" ht="35">
      <c r="B53" s="144">
        <v>48</v>
      </c>
      <c r="C53" s="145" t="s">
        <v>1537</v>
      </c>
      <c r="D53" s="146" t="str">
        <f t="array" ref="D53">IF(NOT(OR(D$5=4, D$5=8)), (INDEX(十五音韻母資料表, $B53, $D$1) &amp; D$4), (INDEX(十五音韻母資料表, $B53, $G$1) &amp; D$4))</f>
        <v>ㆯ</v>
      </c>
      <c r="E53" s="146" t="str">
        <f t="array" ref="E53">IF(NOT(OR(E$5=4, E$5=8)), (INDEX(十五音韻母資料表, $B53, $D$1) &amp; E$4), (INDEX(十五音韻母資料表, $B53, $G$1) &amp; E$4))</f>
        <v>ㆯˋ</v>
      </c>
      <c r="F53" s="146" t="str">
        <f t="array" ref="F53">IF(NOT(OR(F$5=4, F$5=8)), (INDEX(十五音韻母資料表, $B53, $D$1) &amp; F$4), (INDEX(十五音韻母資料表, $B53, $G$1) &amp; F$4))</f>
        <v>ㆯ˪</v>
      </c>
      <c r="G53" s="147" t="str">
        <f t="array" ref="G53">IF(NOT(OR(G$5=4, G$5=8)), (INDEX(十五音韻母資料表, $B53, $D$1) &amp; G$4), (INDEX(十五音韻母資料表, $B53, $G$1) &amp; G$4))</f>
        <v/>
      </c>
      <c r="H53" s="146" t="str">
        <f t="array" ref="H53">IF(NOT(OR(H$5=4, H$5=8)), (INDEX(十五音韻母資料表, $B53, $D$1) &amp; H$4), (INDEX(十五音韻母資料表, $B53, $G$1) &amp; H$4))</f>
        <v>ㆯˊ</v>
      </c>
      <c r="I53" s="148" t="str">
        <f t="array" ref="I53">IF(NOT(OR(I$5=4, I$5=8)), (INDEX(十五音韻母資料表, $B53, $D$1) &amp; I$4), (INDEX(十五音韻母資料表, $B53, $G$1) &amp; I$4))</f>
        <v>ㆯ</v>
      </c>
      <c r="J53" s="146" t="str">
        <f t="array" ref="J53">IF(NOT(OR(J$5=4, J$5=8)), (INDEX(十五音韻母資料表, $B53, $D$1) &amp; J$4), (INDEX(十五音韻母資料表, $B53, $G$1) &amp; J$4))</f>
        <v>ㆯ˫</v>
      </c>
      <c r="K53" s="146" t="str">
        <f t="array" ref="K53">IF(NOT(OR(K$5=4, K$5=8)), (INDEX(十五音韻母資料表, $B53, $D$1) &amp; K$4), (INDEX(十五音韻母資料表, $B53, $G$1) &amp; K$4))</f>
        <v>˙</v>
      </c>
      <c r="L53" s="3"/>
      <c r="M53" s="147" t="str">
        <f t="array" ref="M53">IF(NOT(OR(M$5=4, M$5=8)), (INDEX(十五音韻母資料表, $B53, $D$1) &amp; M$4), (INDEX(十五音韻母資料表, $B53, $G$1) &amp; M$4))</f>
        <v/>
      </c>
      <c r="N53" s="149">
        <f t="shared" si="1"/>
        <v>0</v>
      </c>
      <c r="O53" s="150" t="str">
        <f t="shared" si="2"/>
        <v/>
      </c>
      <c r="P53" s="149" t="e">
        <f t="shared" si="3"/>
        <v>#N/A</v>
      </c>
      <c r="Q53" s="151" t="e">
        <f t="shared" si="4"/>
        <v>#N/A</v>
      </c>
    </row>
    <row r="54" spans="2:17" ht="35">
      <c r="B54" s="144">
        <v>49</v>
      </c>
      <c r="C54" s="145" t="s">
        <v>1538</v>
      </c>
      <c r="D54" s="146" t="str">
        <f t="array" ref="D54">IF(NOT(OR(D$5=4, D$5=8)), (INDEX(十五音韻母資料表, $B54, $D$1) &amp; D$4), (INDEX(十五音韻母資料表, $B54, $G$1) &amp; D$4))</f>
        <v>ㆧ</v>
      </c>
      <c r="E54" s="146" t="str">
        <f t="array" ref="E54">IF(NOT(OR(E$5=4, E$5=8)), (INDEX(十五音韻母資料表, $B54, $D$1) &amp; E$4), (INDEX(十五音韻母資料表, $B54, $G$1) &amp; E$4))</f>
        <v>ㆧˋ</v>
      </c>
      <c r="F54" s="146" t="str">
        <f t="array" ref="F54">IF(NOT(OR(F$5=4, F$5=8)), (INDEX(十五音韻母資料表, $B54, $D$1) &amp; F$4), (INDEX(十五音韻母資料表, $B54, $G$1) &amp; F$4))</f>
        <v>ㆧ˪</v>
      </c>
      <c r="G54" s="147" t="str">
        <f t="array" ref="G54">IF(NOT(OR(G$5=4, G$5=8)), (INDEX(十五音韻母資料表, $B54, $D$1) &amp; G$4), (INDEX(十五音韻母資料表, $B54, $G$1) &amp; G$4))</f>
        <v>ㆧㆷ</v>
      </c>
      <c r="H54" s="146" t="str">
        <f t="array" ref="H54">IF(NOT(OR(H$5=4, H$5=8)), (INDEX(十五音韻母資料表, $B54, $D$1) &amp; H$4), (INDEX(十五音韻母資料表, $B54, $G$1) &amp; H$4))</f>
        <v>ㆧˊ</v>
      </c>
      <c r="I54" s="148" t="str">
        <f t="array" ref="I54">IF(NOT(OR(I$5=4, I$5=8)), (INDEX(十五音韻母資料表, $B54, $D$1) &amp; I$4), (INDEX(十五音韻母資料表, $B54, $G$1) &amp; I$4))</f>
        <v>ㆧ</v>
      </c>
      <c r="J54" s="146" t="str">
        <f t="array" ref="J54">IF(NOT(OR(J$5=4, J$5=8)), (INDEX(十五音韻母資料表, $B54, $D$1) &amp; J$4), (INDEX(十五音韻母資料表, $B54, $G$1) &amp; J$4))</f>
        <v>ㆧ˫</v>
      </c>
      <c r="K54" s="146" t="str">
        <f t="array" ref="K54">IF(NOT(OR(K$5=4, K$5=8)), (INDEX(十五音韻母資料表, $B54, $D$1) &amp; K$4), (INDEX(十五音韻母資料表, $B54, $G$1) &amp; K$4))</f>
        <v>ㆧㆷ˙</v>
      </c>
      <c r="L54" s="3"/>
      <c r="M54" s="147" t="str">
        <f t="array" ref="M54">IF(NOT(OR(M$5=4, M$5=8)), (INDEX(十五音韻母資料表, $B54, $D$1) &amp; M$4), (INDEX(十五音韻母資料表, $B54, $G$1) &amp; M$4))</f>
        <v>ㆧㆷ</v>
      </c>
      <c r="N54" s="149">
        <f t="shared" si="1"/>
        <v>2</v>
      </c>
      <c r="O54" s="150" t="str">
        <f t="shared" si="2"/>
        <v>ㆷ</v>
      </c>
      <c r="P54" s="149">
        <f t="shared" si="3"/>
        <v>4</v>
      </c>
      <c r="Q54" s="151" t="str">
        <f t="shared" si="4"/>
        <v>ㆷ˙</v>
      </c>
    </row>
    <row r="55" spans="2:17" ht="35">
      <c r="B55" s="144">
        <v>50</v>
      </c>
      <c r="C55" s="145" t="s">
        <v>1539</v>
      </c>
      <c r="D55" s="146" t="str">
        <f t="array" ref="D55">IF(NOT(OR(D$5=4, D$5=8)), (INDEX(十五音韻母資料表, $B55, $D$1) &amp; D$4), (INDEX(十五音韻母資料表, $B55, $G$1) &amp; D$4))</f>
        <v>ㄧㆫ</v>
      </c>
      <c r="E55" s="146" t="str">
        <f t="array" ref="E55">IF(NOT(OR(E$5=4, E$5=8)), (INDEX(十五音韻母資料表, $B55, $D$1) &amp; E$4), (INDEX(十五音韻母資料表, $B55, $G$1) &amp; E$4))</f>
        <v>ㄧㆫˋ</v>
      </c>
      <c r="F55" s="146" t="str">
        <f t="array" ref="F55">IF(NOT(OR(F$5=4, F$5=8)), (INDEX(十五音韻母資料表, $B55, $D$1) &amp; F$4), (INDEX(十五音韻母資料表, $B55, $G$1) &amp; F$4))</f>
        <v>ㄧㆫ˪</v>
      </c>
      <c r="G55" s="147" t="str">
        <f t="array" ref="G55">IF(NOT(OR(G$5=4, G$5=8)), (INDEX(十五音韻母資料表, $B55, $D$1) &amp; G$4), (INDEX(十五音韻母資料表, $B55, $G$1) &amp; G$4))</f>
        <v/>
      </c>
      <c r="H55" s="146" t="str">
        <f t="array" ref="H55">IF(NOT(OR(H$5=4, H$5=8)), (INDEX(十五音韻母資料表, $B55, $D$1) &amp; H$4), (INDEX(十五音韻母資料表, $B55, $G$1) &amp; H$4))</f>
        <v>ㄧㆫˊ</v>
      </c>
      <c r="I55" s="148" t="str">
        <f t="array" ref="I55">IF(NOT(OR(I$5=4, I$5=8)), (INDEX(十五音韻母資料表, $B55, $D$1) &amp; I$4), (INDEX(十五音韻母資料表, $B55, $G$1) &amp; I$4))</f>
        <v>ㄧㆫ</v>
      </c>
      <c r="J55" s="146" t="str">
        <f t="array" ref="J55">IF(NOT(OR(J$5=4, J$5=8)), (INDEX(十五音韻母資料表, $B55, $D$1) &amp; J$4), (INDEX(十五音韻母資料表, $B55, $G$1) &amp; J$4))</f>
        <v>ㄧㆫ˫</v>
      </c>
      <c r="K55" s="146" t="str">
        <f t="array" ref="K55">IF(NOT(OR(K$5=4, K$5=8)), (INDEX(十五音韻母資料表, $B55, $D$1) &amp; K$4), (INDEX(十五音韻母資料表, $B55, $G$1) &amp; K$4))</f>
        <v>˙</v>
      </c>
      <c r="L55" s="3"/>
      <c r="M55" s="147" t="str">
        <f t="array" ref="M55">IF(NOT(OR(M$5=4, M$5=8)), (INDEX(十五音韻母資料表, $B55, $D$1) &amp; M$4), (INDEX(十五音韻母資料表, $B55, $G$1) &amp; M$4))</f>
        <v/>
      </c>
      <c r="N55" s="149">
        <f t="shared" si="1"/>
        <v>0</v>
      </c>
      <c r="O55" s="150" t="str">
        <f t="shared" si="2"/>
        <v/>
      </c>
      <c r="P55" s="149" t="e">
        <f t="shared" si="3"/>
        <v>#N/A</v>
      </c>
      <c r="Q55" s="151" t="e">
        <f t="shared" si="4"/>
        <v>#N/A</v>
      </c>
    </row>
  </sheetData>
  <mergeCells count="5">
    <mergeCell ref="B3:B5"/>
    <mergeCell ref="C3:C5"/>
    <mergeCell ref="T3:T5"/>
    <mergeCell ref="U3:U4"/>
    <mergeCell ref="V3:V4"/>
  </mergeCells>
  <phoneticPr fontId="8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  <outlinePr summaryBelow="0" summaryRight="0"/>
  </sheetPr>
  <dimension ref="B2:L15"/>
  <sheetViews>
    <sheetView workbookViewId="0">
      <selection activeCell="K4" sqref="K4"/>
    </sheetView>
  </sheetViews>
  <sheetFormatPr baseColWidth="10" defaultColWidth="12.6640625" defaultRowHeight="24"/>
  <cols>
    <col min="1" max="1" width="12.6640625" style="329"/>
    <col min="2" max="2" width="13.33203125" style="329" customWidth="1"/>
    <col min="3" max="3" width="12.6640625" style="329"/>
    <col min="4" max="5" width="18.83203125" style="410" customWidth="1"/>
    <col min="6" max="9" width="20.1640625" style="410" customWidth="1"/>
    <col min="10" max="10" width="12.6640625" style="410"/>
    <col min="11" max="12" width="18" style="329" customWidth="1"/>
    <col min="13" max="16384" width="12.6640625" style="329"/>
  </cols>
  <sheetData>
    <row r="2" spans="2:12" ht="27">
      <c r="B2" s="409" t="s">
        <v>34</v>
      </c>
      <c r="D2" s="412" t="s">
        <v>1693</v>
      </c>
      <c r="F2" s="412" t="s">
        <v>1694</v>
      </c>
      <c r="G2" s="412" t="s">
        <v>1695</v>
      </c>
      <c r="H2" s="412" t="s">
        <v>1693</v>
      </c>
      <c r="I2" s="412" t="s">
        <v>1696</v>
      </c>
      <c r="K2" s="412" t="s">
        <v>1693</v>
      </c>
      <c r="L2" s="412" t="s">
        <v>1696</v>
      </c>
    </row>
    <row r="3" spans="2:12" ht="27">
      <c r="B3" s="292" t="s">
        <v>75</v>
      </c>
      <c r="D3" s="408" t="str">
        <f>ADDRESS(ROW(), COLUMN() - $H$5)</f>
        <v>$D$3</v>
      </c>
      <c r="F3" s="411">
        <f xml:space="preserve"> ROW(B3)</f>
        <v>3</v>
      </c>
      <c r="G3" s="411">
        <f xml:space="preserve"> COLUMN(B3)</f>
        <v>2</v>
      </c>
      <c r="H3" s="411" t="str">
        <f xml:space="preserve"> ADDRESS(F3, G3)</f>
        <v>$B$3</v>
      </c>
      <c r="I3" s="410" t="str" cm="1">
        <f t="array" aca="1" ref="I3" ca="1" xml:space="preserve"> INDIRECT(H3)</f>
        <v>，</v>
      </c>
      <c r="K3" s="411" t="str">
        <f xml:space="preserve"> ADDRESS( ROW(B3), COLUMN(B3))</f>
        <v>$B$3</v>
      </c>
      <c r="L3" s="410" t="e" cm="1">
        <f t="array" aca="1" ref="L3" ca="1" xml:space="preserve"> INDIRECT(K3 - $B$3)</f>
        <v>#VALUE!</v>
      </c>
    </row>
    <row r="4" spans="2:12" ht="27">
      <c r="B4" s="292" t="s">
        <v>89</v>
      </c>
    </row>
    <row r="5" spans="2:12" ht="27">
      <c r="B5" s="292" t="s">
        <v>1697</v>
      </c>
    </row>
    <row r="6" spans="2:12" ht="27">
      <c r="B6" s="292" t="s">
        <v>1698</v>
      </c>
    </row>
    <row r="7" spans="2:12" ht="27">
      <c r="B7" s="292" t="s">
        <v>332</v>
      </c>
    </row>
    <row r="8" spans="2:12" ht="27">
      <c r="B8" s="292" t="s">
        <v>310</v>
      </c>
    </row>
    <row r="9" spans="2:12" ht="27">
      <c r="B9" s="292" t="s">
        <v>1699</v>
      </c>
    </row>
    <row r="10" spans="2:12" ht="27">
      <c r="B10" s="292" t="s">
        <v>1700</v>
      </c>
    </row>
    <row r="11" spans="2:12" ht="27">
      <c r="B11" s="292" t="s">
        <v>1701</v>
      </c>
    </row>
    <row r="12" spans="2:12" ht="27">
      <c r="B12" s="292" t="s">
        <v>349</v>
      </c>
    </row>
    <row r="13" spans="2:12" ht="27">
      <c r="B13" s="292" t="s">
        <v>352</v>
      </c>
    </row>
    <row r="14" spans="2:12" ht="27">
      <c r="B14" s="292" t="s">
        <v>1702</v>
      </c>
    </row>
    <row r="15" spans="2:12" ht="27">
      <c r="B15" s="292" t="s">
        <v>1703</v>
      </c>
    </row>
  </sheetData>
  <phoneticPr fontId="8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D8EA2-CD39-714B-81DE-F9D81C34028A}">
  <sheetPr>
    <tabColor theme="4" tint="0.59999389629810485"/>
  </sheetPr>
  <dimension ref="A1:F52"/>
  <sheetViews>
    <sheetView showGridLines="0" workbookViewId="0">
      <pane ySplit="2" topLeftCell="A14" activePane="bottomLeft" state="frozen"/>
      <selection activeCell="C81" sqref="C7:C81"/>
      <selection pane="bottomLeft" activeCell="C81" sqref="C7:C81"/>
    </sheetView>
  </sheetViews>
  <sheetFormatPr baseColWidth="10" defaultColWidth="10.83203125" defaultRowHeight="30"/>
  <cols>
    <col min="1" max="1" width="4.5" style="370" customWidth="1" collapsed="1"/>
    <col min="2" max="2" width="8.33203125" style="387" customWidth="1"/>
    <col min="3" max="3" width="17.6640625" style="387" customWidth="1"/>
    <col min="4" max="4" width="13.6640625" style="372" customWidth="1"/>
    <col min="5" max="5" width="8.33203125" style="387" customWidth="1"/>
    <col min="6" max="6" width="17.6640625" style="387" customWidth="1"/>
    <col min="7" max="16384" width="10.83203125" style="372"/>
  </cols>
  <sheetData>
    <row r="1" spans="1:6" ht="13" customHeight="1"/>
    <row r="2" spans="1:6">
      <c r="B2" s="371" t="s">
        <v>1614</v>
      </c>
      <c r="C2" s="371" t="s">
        <v>1704</v>
      </c>
      <c r="E2" s="373" t="s">
        <v>393</v>
      </c>
      <c r="F2" s="373" t="s">
        <v>1705</v>
      </c>
    </row>
    <row r="3" spans="1:6" ht="45">
      <c r="A3" s="374"/>
      <c r="B3" s="375" cm="1">
        <f t="array" ref="B3">ROW() - ROW($2:$2)</f>
        <v>1</v>
      </c>
      <c r="C3" s="376" t="s">
        <v>430</v>
      </c>
      <c r="E3" s="377">
        <v>1</v>
      </c>
      <c r="F3" s="378" t="s">
        <v>340</v>
      </c>
    </row>
    <row r="4" spans="1:6" ht="45">
      <c r="A4" s="374"/>
      <c r="B4" s="375" cm="1">
        <f t="array" ref="B4">ROW() - ROW($2:$2)</f>
        <v>2</v>
      </c>
      <c r="C4" s="376" t="s">
        <v>404</v>
      </c>
      <c r="E4" s="377">
        <v>2</v>
      </c>
      <c r="F4" s="378" t="s">
        <v>1326</v>
      </c>
    </row>
    <row r="5" spans="1:6" ht="45">
      <c r="A5" s="374"/>
      <c r="B5" s="375" cm="1">
        <f t="array" ref="B5">ROW() - ROW($2:$2)</f>
        <v>3</v>
      </c>
      <c r="C5" s="376" t="s">
        <v>326</v>
      </c>
      <c r="E5" s="377">
        <v>3</v>
      </c>
      <c r="F5" s="378" t="s">
        <v>298</v>
      </c>
    </row>
    <row r="6" spans="1:6" ht="45">
      <c r="A6" s="374"/>
      <c r="B6" s="375" cm="1">
        <f t="array" ref="B6">ROW() - ROW($2:$2)</f>
        <v>4</v>
      </c>
      <c r="C6" s="379" t="s">
        <v>250</v>
      </c>
      <c r="E6" s="377">
        <v>4</v>
      </c>
      <c r="F6" s="380" t="s">
        <v>1347</v>
      </c>
    </row>
    <row r="7" spans="1:6" ht="45">
      <c r="A7" s="374"/>
      <c r="B7" s="375" cm="1">
        <f t="array" ref="B7">ROW() - ROW($2:$2)</f>
        <v>5</v>
      </c>
      <c r="C7" s="381" t="s">
        <v>421</v>
      </c>
      <c r="E7" s="377">
        <v>5</v>
      </c>
      <c r="F7" s="382" t="s">
        <v>1357</v>
      </c>
    </row>
    <row r="8" spans="1:6" ht="45">
      <c r="A8" s="374"/>
      <c r="B8" s="375" cm="1">
        <f t="array" ref="B8">ROW() - ROW($2:$2)</f>
        <v>6</v>
      </c>
      <c r="C8" s="376" t="s">
        <v>413</v>
      </c>
      <c r="E8" s="377">
        <v>6</v>
      </c>
      <c r="F8" s="378" t="s">
        <v>1369</v>
      </c>
    </row>
    <row r="9" spans="1:6" ht="45">
      <c r="A9" s="374"/>
      <c r="B9" s="375" cm="1">
        <f t="array" ref="B9">ROW() - ROW($2:$2)</f>
        <v>7</v>
      </c>
      <c r="C9" s="376" t="s">
        <v>425</v>
      </c>
      <c r="E9" s="377">
        <v>7</v>
      </c>
      <c r="F9" s="378" t="s">
        <v>1378</v>
      </c>
    </row>
    <row r="10" spans="1:6" ht="45">
      <c r="A10" s="374"/>
      <c r="B10" s="375" cm="1">
        <f t="array" ref="B10">ROW() - ROW($2:$2)</f>
        <v>8</v>
      </c>
      <c r="C10" s="376" t="s">
        <v>457</v>
      </c>
      <c r="E10" s="377">
        <v>8</v>
      </c>
      <c r="F10" s="378" t="s">
        <v>1388</v>
      </c>
    </row>
    <row r="11" spans="1:6" ht="45">
      <c r="A11" s="374"/>
      <c r="B11" s="375" cm="1">
        <f t="array" ref="B11">ROW() - ROW($2:$2)</f>
        <v>9</v>
      </c>
      <c r="C11" s="376" t="s">
        <v>464</v>
      </c>
      <c r="E11" s="377">
        <v>9</v>
      </c>
      <c r="F11" s="378" t="s">
        <v>1396</v>
      </c>
    </row>
    <row r="12" spans="1:6" ht="45">
      <c r="A12" s="374"/>
      <c r="B12" s="375" cm="1">
        <f t="array" ref="B12">ROW() - ROW($2:$2)</f>
        <v>10</v>
      </c>
      <c r="C12" s="376" t="s">
        <v>345</v>
      </c>
      <c r="E12" s="377">
        <v>10</v>
      </c>
      <c r="F12" s="378" t="s">
        <v>137</v>
      </c>
    </row>
    <row r="13" spans="1:6" ht="45">
      <c r="A13" s="374"/>
      <c r="B13" s="375" cm="1">
        <f t="array" ref="B13">ROW() - ROW($2:$2)</f>
        <v>11</v>
      </c>
      <c r="C13" s="376" t="s">
        <v>1706</v>
      </c>
      <c r="E13" s="377">
        <v>11</v>
      </c>
      <c r="F13" s="378" t="s">
        <v>1412</v>
      </c>
    </row>
    <row r="14" spans="1:6" ht="45">
      <c r="A14" s="374"/>
      <c r="B14" s="375" cm="1">
        <f t="array" ref="B14">ROW() - ROW($2:$2)</f>
        <v>12</v>
      </c>
      <c r="C14" s="376" t="s">
        <v>407</v>
      </c>
      <c r="E14" s="377">
        <v>12</v>
      </c>
      <c r="F14" s="378" t="s">
        <v>1416</v>
      </c>
    </row>
    <row r="15" spans="1:6" ht="45">
      <c r="A15" s="374"/>
      <c r="B15" s="375" cm="1">
        <f t="array" ref="B15">ROW() - ROW($2:$2)</f>
        <v>13</v>
      </c>
      <c r="C15" s="381" t="s">
        <v>440</v>
      </c>
      <c r="E15" s="377">
        <v>13</v>
      </c>
      <c r="F15" s="382" t="s">
        <v>1423</v>
      </c>
    </row>
    <row r="16" spans="1:6" ht="45">
      <c r="A16" s="374"/>
      <c r="B16" s="375" cm="1">
        <f t="array" ref="B16">ROW() - ROW($2:$2)</f>
        <v>14</v>
      </c>
      <c r="C16" s="376" t="s">
        <v>471</v>
      </c>
      <c r="E16" s="377">
        <v>14</v>
      </c>
      <c r="F16" s="378" t="s">
        <v>1429</v>
      </c>
    </row>
    <row r="17" spans="2:6" ht="40">
      <c r="B17" s="375" cm="1">
        <f t="array" ref="B17">ROW() - ROW($2:$2)</f>
        <v>15</v>
      </c>
      <c r="C17" s="376" t="s">
        <v>322</v>
      </c>
      <c r="E17" s="377">
        <v>15</v>
      </c>
      <c r="F17" s="378" t="s">
        <v>337</v>
      </c>
    </row>
    <row r="18" spans="2:6" ht="40">
      <c r="B18" s="383"/>
      <c r="C18" s="384"/>
      <c r="E18" s="377">
        <v>16</v>
      </c>
      <c r="F18" s="378" t="s">
        <v>1441</v>
      </c>
    </row>
    <row r="19" spans="2:6" ht="40">
      <c r="B19" s="383"/>
      <c r="C19" s="384"/>
      <c r="E19" s="377">
        <v>17</v>
      </c>
      <c r="F19" s="378" t="s">
        <v>1443</v>
      </c>
    </row>
    <row r="20" spans="2:6" ht="40">
      <c r="B20" s="383"/>
      <c r="C20" s="384"/>
      <c r="E20" s="377">
        <v>18</v>
      </c>
      <c r="F20" s="378" t="s">
        <v>1449</v>
      </c>
    </row>
    <row r="21" spans="2:6" ht="40">
      <c r="B21" s="383"/>
      <c r="C21" s="384"/>
      <c r="E21" s="377">
        <v>19</v>
      </c>
      <c r="F21" s="378" t="s">
        <v>1455</v>
      </c>
    </row>
    <row r="22" spans="2:6" ht="40">
      <c r="B22" s="383"/>
      <c r="C22" s="384"/>
      <c r="E22" s="377">
        <v>20</v>
      </c>
      <c r="F22" s="378" t="s">
        <v>1460</v>
      </c>
    </row>
    <row r="23" spans="2:6" ht="40">
      <c r="B23" s="383"/>
      <c r="C23" s="384"/>
      <c r="E23" s="377">
        <v>21</v>
      </c>
      <c r="F23" s="378" t="s">
        <v>156</v>
      </c>
    </row>
    <row r="24" spans="2:6" ht="40">
      <c r="B24" s="383"/>
      <c r="C24" s="384"/>
      <c r="E24" s="377">
        <v>22</v>
      </c>
      <c r="F24" s="378" t="s">
        <v>1467</v>
      </c>
    </row>
    <row r="25" spans="2:6" ht="40">
      <c r="B25" s="383"/>
      <c r="C25" s="384"/>
      <c r="E25" s="377">
        <v>23</v>
      </c>
      <c r="F25" s="378" t="s">
        <v>1473</v>
      </c>
    </row>
    <row r="26" spans="2:6" ht="40">
      <c r="B26" s="383"/>
      <c r="C26" s="384"/>
      <c r="E26" s="377">
        <v>24</v>
      </c>
      <c r="F26" s="378" t="s">
        <v>1479</v>
      </c>
    </row>
    <row r="27" spans="2:6" ht="40">
      <c r="B27" s="383"/>
      <c r="C27" s="384"/>
      <c r="E27" s="377">
        <v>25</v>
      </c>
      <c r="F27" s="378" t="s">
        <v>1484</v>
      </c>
    </row>
    <row r="28" spans="2:6" ht="40">
      <c r="B28" s="383"/>
      <c r="C28" s="384"/>
      <c r="E28" s="377">
        <v>26</v>
      </c>
      <c r="F28" s="378" t="s">
        <v>1489</v>
      </c>
    </row>
    <row r="29" spans="2:6" ht="40">
      <c r="B29" s="383"/>
      <c r="C29" s="384"/>
      <c r="E29" s="377">
        <v>27</v>
      </c>
      <c r="F29" s="378" t="s">
        <v>1492</v>
      </c>
    </row>
    <row r="30" spans="2:6" ht="40">
      <c r="B30" s="383"/>
      <c r="C30" s="384"/>
      <c r="E30" s="377">
        <v>28</v>
      </c>
      <c r="F30" s="378" t="s">
        <v>1498</v>
      </c>
    </row>
    <row r="31" spans="2:6" ht="40">
      <c r="B31" s="383"/>
      <c r="C31" s="384"/>
      <c r="E31" s="377">
        <v>29</v>
      </c>
      <c r="F31" s="378" t="s">
        <v>334</v>
      </c>
    </row>
    <row r="32" spans="2:6" ht="40">
      <c r="B32" s="383"/>
      <c r="C32" s="384"/>
      <c r="E32" s="377">
        <v>30</v>
      </c>
      <c r="F32" s="378" t="s">
        <v>1505</v>
      </c>
    </row>
    <row r="33" spans="2:6" ht="40">
      <c r="B33" s="383"/>
      <c r="C33" s="384"/>
      <c r="E33" s="377">
        <v>31</v>
      </c>
      <c r="F33" s="378" t="s">
        <v>1508</v>
      </c>
    </row>
    <row r="34" spans="2:6" ht="40">
      <c r="B34" s="383"/>
      <c r="C34" s="385"/>
      <c r="E34" s="377">
        <v>32</v>
      </c>
      <c r="F34" s="380" t="s">
        <v>1511</v>
      </c>
    </row>
    <row r="35" spans="2:6" ht="40">
      <c r="B35" s="383"/>
      <c r="C35" s="384"/>
      <c r="E35" s="377">
        <v>33</v>
      </c>
      <c r="F35" s="378" t="s">
        <v>1514</v>
      </c>
    </row>
    <row r="36" spans="2:6" ht="40">
      <c r="B36" s="383"/>
      <c r="C36" s="384"/>
      <c r="E36" s="377">
        <v>34</v>
      </c>
      <c r="F36" s="378" t="s">
        <v>1515</v>
      </c>
    </row>
    <row r="37" spans="2:6" ht="40">
      <c r="B37" s="383"/>
      <c r="C37" s="386"/>
      <c r="E37" s="377">
        <v>35</v>
      </c>
      <c r="F37" s="382" t="s">
        <v>1517</v>
      </c>
    </row>
    <row r="38" spans="2:6" ht="40">
      <c r="B38" s="383"/>
      <c r="C38" s="384"/>
      <c r="E38" s="377">
        <v>36</v>
      </c>
      <c r="F38" s="378" t="s">
        <v>271</v>
      </c>
    </row>
    <row r="39" spans="2:6" ht="40">
      <c r="B39" s="383"/>
      <c r="C39" s="384"/>
      <c r="E39" s="377">
        <v>37</v>
      </c>
      <c r="F39" s="378" t="s">
        <v>1521</v>
      </c>
    </row>
    <row r="40" spans="2:6" ht="40">
      <c r="B40" s="383"/>
      <c r="C40" s="385"/>
      <c r="E40" s="377">
        <v>38</v>
      </c>
      <c r="F40" s="380" t="s">
        <v>1525</v>
      </c>
    </row>
    <row r="41" spans="2:6" ht="40">
      <c r="B41" s="383"/>
      <c r="C41" s="386"/>
      <c r="E41" s="377">
        <v>39</v>
      </c>
      <c r="F41" s="382" t="s">
        <v>1481</v>
      </c>
    </row>
    <row r="42" spans="2:6" ht="40">
      <c r="B42" s="383"/>
      <c r="C42" s="384"/>
      <c r="E42" s="377">
        <v>40</v>
      </c>
      <c r="F42" s="378" t="s">
        <v>382</v>
      </c>
    </row>
    <row r="43" spans="2:6" ht="40">
      <c r="B43" s="383"/>
      <c r="C43" s="386"/>
      <c r="E43" s="377">
        <v>41</v>
      </c>
      <c r="F43" s="382" t="s">
        <v>1529</v>
      </c>
    </row>
    <row r="44" spans="2:6" ht="40">
      <c r="B44" s="383"/>
      <c r="C44" s="385"/>
      <c r="E44" s="377">
        <v>42</v>
      </c>
      <c r="F44" s="380" t="s">
        <v>1530</v>
      </c>
    </row>
    <row r="45" spans="2:6" ht="40">
      <c r="B45" s="383"/>
      <c r="C45" s="384"/>
      <c r="E45" s="377">
        <v>43</v>
      </c>
      <c r="F45" s="378" t="s">
        <v>275</v>
      </c>
    </row>
    <row r="46" spans="2:6" ht="40">
      <c r="B46" s="383"/>
      <c r="C46" s="385"/>
      <c r="E46" s="377">
        <v>44</v>
      </c>
      <c r="F46" s="380" t="s">
        <v>1532</v>
      </c>
    </row>
    <row r="47" spans="2:6" ht="40">
      <c r="B47" s="383"/>
      <c r="C47" s="385"/>
      <c r="E47" s="377">
        <v>45</v>
      </c>
      <c r="F47" s="380" t="s">
        <v>1533</v>
      </c>
    </row>
    <row r="48" spans="2:6" ht="40">
      <c r="B48" s="383"/>
      <c r="C48" s="384"/>
      <c r="E48" s="377">
        <v>46</v>
      </c>
      <c r="F48" s="378" t="s">
        <v>1534</v>
      </c>
    </row>
    <row r="49" spans="2:6" ht="40">
      <c r="B49" s="383"/>
      <c r="C49" s="384"/>
      <c r="E49" s="377">
        <v>47</v>
      </c>
      <c r="F49" s="378" t="s">
        <v>1535</v>
      </c>
    </row>
    <row r="50" spans="2:6" ht="40">
      <c r="B50" s="383"/>
      <c r="C50" s="384"/>
      <c r="E50" s="377">
        <v>48</v>
      </c>
      <c r="F50" s="378" t="s">
        <v>1537</v>
      </c>
    </row>
    <row r="51" spans="2:6" ht="40">
      <c r="B51" s="383"/>
      <c r="C51" s="386"/>
      <c r="E51" s="377">
        <v>49</v>
      </c>
      <c r="F51" s="382" t="s">
        <v>1538</v>
      </c>
    </row>
    <row r="52" spans="2:6" ht="40">
      <c r="B52" s="383"/>
      <c r="C52" s="386"/>
      <c r="E52" s="377">
        <v>50</v>
      </c>
      <c r="F52" s="382" t="s">
        <v>1539</v>
      </c>
    </row>
  </sheetData>
  <phoneticPr fontId="8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59999389629810485"/>
  </sheetPr>
  <dimension ref="B1:X65"/>
  <sheetViews>
    <sheetView workbookViewId="0">
      <pane ySplit="3" topLeftCell="A34" activePane="bottomLeft" state="frozen"/>
      <selection activeCell="N2" sqref="N2"/>
      <selection pane="bottomLeft" activeCell="B3" sqref="B3:H53"/>
    </sheetView>
  </sheetViews>
  <sheetFormatPr baseColWidth="10" defaultColWidth="12.6640625" defaultRowHeight="14.25" customHeight="1" outlineLevelCol="2"/>
  <cols>
    <col min="1" max="1" width="3.1640625" customWidth="1"/>
    <col min="2" max="2" width="7.1640625" customWidth="1"/>
    <col min="3" max="3" width="10.33203125" customWidth="1"/>
    <col min="4" max="4" width="10.33203125" hidden="1" customWidth="1" outlineLevel="1"/>
    <col min="5" max="5" width="16.1640625" hidden="1" customWidth="1" outlineLevel="2"/>
    <col min="6" max="6" width="13" hidden="1" customWidth="1" outlineLevel="1" collapsed="1"/>
    <col min="7" max="7" width="13.83203125" customWidth="1" collapsed="1"/>
    <col min="8" max="8" width="13.83203125" customWidth="1"/>
    <col min="9" max="10" width="13.83203125" customWidth="1" outlineLevel="1"/>
    <col min="11" max="12" width="14.83203125" customWidth="1" outlineLevel="1"/>
    <col min="13" max="14" width="14.83203125" customWidth="1"/>
    <col min="15" max="16" width="14.83203125" customWidth="1" outlineLevel="1"/>
    <col min="17" max="20" width="14.83203125" customWidth="1"/>
    <col min="21" max="22" width="14.83203125" customWidth="1" outlineLevel="1"/>
    <col min="23" max="23" width="14.83203125" customWidth="1"/>
    <col min="24" max="24" width="90.5" style="243" customWidth="1"/>
    <col min="25" max="27" width="10.1640625" customWidth="1"/>
    <col min="28" max="40" width="7.6640625" customWidth="1"/>
  </cols>
  <sheetData>
    <row r="1" spans="2:24" ht="18">
      <c r="B1" s="44">
        <f t="shared" ref="B1:V1" si="0">COLUMN(B:B) - 1</f>
        <v>1</v>
      </c>
      <c r="C1" s="44">
        <f t="shared" si="0"/>
        <v>2</v>
      </c>
      <c r="D1" s="44">
        <f t="shared" si="0"/>
        <v>3</v>
      </c>
      <c r="E1" s="44">
        <f t="shared" si="0"/>
        <v>4</v>
      </c>
      <c r="F1" s="44">
        <f t="shared" si="0"/>
        <v>5</v>
      </c>
      <c r="G1" s="44">
        <f t="shared" si="0"/>
        <v>6</v>
      </c>
      <c r="H1" s="44">
        <f t="shared" si="0"/>
        <v>7</v>
      </c>
      <c r="I1" s="44">
        <f t="shared" si="0"/>
        <v>8</v>
      </c>
      <c r="J1" s="44">
        <f t="shared" si="0"/>
        <v>9</v>
      </c>
      <c r="K1" s="44">
        <f t="shared" si="0"/>
        <v>10</v>
      </c>
      <c r="L1" s="44">
        <f t="shared" si="0"/>
        <v>11</v>
      </c>
      <c r="M1" s="44">
        <f t="shared" si="0"/>
        <v>12</v>
      </c>
      <c r="N1" s="44">
        <f t="shared" si="0"/>
        <v>13</v>
      </c>
      <c r="O1" s="44">
        <f t="shared" si="0"/>
        <v>14</v>
      </c>
      <c r="P1" s="44">
        <f t="shared" si="0"/>
        <v>15</v>
      </c>
      <c r="Q1" s="44">
        <f>COLUMN(Q:Q) - 1</f>
        <v>16</v>
      </c>
      <c r="R1" s="44">
        <f>COLUMN(R:R) - 1</f>
        <v>17</v>
      </c>
      <c r="S1" s="44">
        <f t="shared" si="0"/>
        <v>18</v>
      </c>
      <c r="T1" s="44">
        <f t="shared" si="0"/>
        <v>19</v>
      </c>
      <c r="U1" s="44">
        <f t="shared" si="0"/>
        <v>20</v>
      </c>
      <c r="V1" s="44">
        <f t="shared" si="0"/>
        <v>21</v>
      </c>
      <c r="W1" s="44">
        <f>COLUMN(W:W) - 1</f>
        <v>22</v>
      </c>
      <c r="X1" s="289">
        <f>COLUMN(X:X) - 1</f>
        <v>23</v>
      </c>
    </row>
    <row r="2" spans="2:24" ht="18"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289"/>
    </row>
    <row r="3" spans="2:24" ht="21" customHeight="1">
      <c r="B3" s="45" t="s">
        <v>393</v>
      </c>
      <c r="C3" s="45" t="s">
        <v>5</v>
      </c>
      <c r="D3" s="46" t="s">
        <v>1707</v>
      </c>
      <c r="E3" s="45" t="s">
        <v>402</v>
      </c>
      <c r="F3" s="46" t="s">
        <v>1708</v>
      </c>
      <c r="G3" s="46" t="s">
        <v>1709</v>
      </c>
      <c r="H3" s="46" t="s">
        <v>1710</v>
      </c>
      <c r="I3" s="46" t="s">
        <v>1711</v>
      </c>
      <c r="J3" s="46" t="s">
        <v>1712</v>
      </c>
      <c r="K3" s="45" t="s">
        <v>1713</v>
      </c>
      <c r="L3" s="45" t="s">
        <v>1714</v>
      </c>
      <c r="M3" s="45" t="s">
        <v>1715</v>
      </c>
      <c r="N3" s="45" t="s">
        <v>1716</v>
      </c>
      <c r="O3" s="46" t="s">
        <v>1717</v>
      </c>
      <c r="P3" s="46" t="s">
        <v>1718</v>
      </c>
      <c r="Q3" s="46" t="s">
        <v>1719</v>
      </c>
      <c r="R3" s="46" t="s">
        <v>1720</v>
      </c>
      <c r="S3" s="45" t="s">
        <v>1721</v>
      </c>
      <c r="T3" s="45" t="s">
        <v>1722</v>
      </c>
      <c r="U3" s="46" t="s">
        <v>1723</v>
      </c>
      <c r="V3" s="46" t="s">
        <v>1724</v>
      </c>
      <c r="W3" s="45" t="s">
        <v>1725</v>
      </c>
      <c r="X3" s="290" t="s">
        <v>403</v>
      </c>
    </row>
    <row r="4" spans="2:24" ht="30">
      <c r="B4" s="47">
        <v>1</v>
      </c>
      <c r="C4" s="48" t="s">
        <v>340</v>
      </c>
      <c r="D4" s="49" t="s">
        <v>340</v>
      </c>
      <c r="E4" s="50" t="s">
        <v>1726</v>
      </c>
      <c r="F4" s="51"/>
      <c r="G4" s="52" t="s">
        <v>74</v>
      </c>
      <c r="H4" s="53" t="s">
        <v>182</v>
      </c>
      <c r="I4" s="52" t="s">
        <v>74</v>
      </c>
      <c r="J4" s="53" t="s">
        <v>1727</v>
      </c>
      <c r="K4" s="52" t="s">
        <v>1552</v>
      </c>
      <c r="L4" s="54" t="s">
        <v>1603</v>
      </c>
      <c r="M4" s="52" t="s">
        <v>74</v>
      </c>
      <c r="N4" s="53" t="s">
        <v>182</v>
      </c>
      <c r="O4" s="52" t="s">
        <v>74</v>
      </c>
      <c r="P4" s="53" t="s">
        <v>182</v>
      </c>
      <c r="Q4" s="52" t="s">
        <v>74</v>
      </c>
      <c r="R4" s="53" t="s">
        <v>182</v>
      </c>
      <c r="S4" s="52" t="s">
        <v>1728</v>
      </c>
      <c r="T4" s="53" t="s">
        <v>1729</v>
      </c>
      <c r="U4" s="52" t="s">
        <v>74</v>
      </c>
      <c r="V4" s="53" t="s">
        <v>182</v>
      </c>
      <c r="W4" s="47">
        <v>38</v>
      </c>
      <c r="X4" s="291"/>
    </row>
    <row r="5" spans="2:24" ht="30">
      <c r="B5" s="47">
        <v>2</v>
      </c>
      <c r="C5" s="48" t="s">
        <v>1326</v>
      </c>
      <c r="D5" s="49" t="s">
        <v>1326</v>
      </c>
      <c r="E5" s="50" t="s">
        <v>1730</v>
      </c>
      <c r="F5" s="51"/>
      <c r="G5" s="52" t="s">
        <v>71</v>
      </c>
      <c r="H5" s="53" t="s">
        <v>520</v>
      </c>
      <c r="I5" s="52" t="s">
        <v>71</v>
      </c>
      <c r="J5" s="53" t="s">
        <v>1731</v>
      </c>
      <c r="K5" s="52" t="s">
        <v>1553</v>
      </c>
      <c r="L5" s="54" t="s">
        <v>1589</v>
      </c>
      <c r="M5" s="52" t="s">
        <v>71</v>
      </c>
      <c r="N5" s="53" t="s">
        <v>520</v>
      </c>
      <c r="O5" s="52" t="s">
        <v>71</v>
      </c>
      <c r="P5" s="53" t="s">
        <v>520</v>
      </c>
      <c r="Q5" s="52" t="s">
        <v>71</v>
      </c>
      <c r="R5" s="53" t="s">
        <v>520</v>
      </c>
      <c r="S5" s="52" t="s">
        <v>1732</v>
      </c>
      <c r="T5" s="53" t="s">
        <v>1733</v>
      </c>
      <c r="U5" s="52" t="s">
        <v>71</v>
      </c>
      <c r="V5" s="53" t="s">
        <v>520</v>
      </c>
      <c r="W5" s="47">
        <v>22</v>
      </c>
      <c r="X5" s="291"/>
    </row>
    <row r="6" spans="2:24" ht="30">
      <c r="B6" s="47">
        <v>3</v>
      </c>
      <c r="C6" s="48" t="s">
        <v>298</v>
      </c>
      <c r="D6" s="49" t="s">
        <v>298</v>
      </c>
      <c r="E6" s="50" t="s">
        <v>1734</v>
      </c>
      <c r="F6" s="51"/>
      <c r="G6" s="52" t="s">
        <v>123</v>
      </c>
      <c r="H6" s="53" t="s">
        <v>238</v>
      </c>
      <c r="I6" s="52" t="s">
        <v>123</v>
      </c>
      <c r="J6" s="53" t="s">
        <v>1735</v>
      </c>
      <c r="K6" s="52" t="s">
        <v>123</v>
      </c>
      <c r="L6" s="54" t="s">
        <v>238</v>
      </c>
      <c r="M6" s="52" t="s">
        <v>123</v>
      </c>
      <c r="N6" s="53" t="s">
        <v>238</v>
      </c>
      <c r="O6" s="52" t="s">
        <v>123</v>
      </c>
      <c r="P6" s="53" t="s">
        <v>238</v>
      </c>
      <c r="Q6" s="52" t="s">
        <v>123</v>
      </c>
      <c r="R6" s="53" t="s">
        <v>238</v>
      </c>
      <c r="S6" s="52" t="s">
        <v>1736</v>
      </c>
      <c r="T6" s="53" t="s">
        <v>1737</v>
      </c>
      <c r="U6" s="52" t="s">
        <v>123</v>
      </c>
      <c r="V6" s="53" t="s">
        <v>238</v>
      </c>
      <c r="W6" s="47">
        <v>16</v>
      </c>
      <c r="X6" s="291"/>
    </row>
    <row r="7" spans="2:24" ht="30">
      <c r="B7" s="47">
        <v>4</v>
      </c>
      <c r="C7" s="55" t="s">
        <v>1347</v>
      </c>
      <c r="D7" s="49" t="s">
        <v>1347</v>
      </c>
      <c r="E7" s="50" t="s">
        <v>1738</v>
      </c>
      <c r="F7" s="51"/>
      <c r="G7" s="52" t="s">
        <v>107</v>
      </c>
      <c r="H7" s="56"/>
      <c r="I7" s="57" t="s">
        <v>107</v>
      </c>
      <c r="J7" s="56"/>
      <c r="K7" s="57" t="s">
        <v>1557</v>
      </c>
      <c r="L7" s="56"/>
      <c r="M7" s="57" t="s">
        <v>107</v>
      </c>
      <c r="N7" s="56"/>
      <c r="O7" s="57" t="s">
        <v>107</v>
      </c>
      <c r="P7" s="56"/>
      <c r="Q7" s="57" t="s">
        <v>107</v>
      </c>
      <c r="R7" s="56"/>
      <c r="S7" s="57" t="s">
        <v>1739</v>
      </c>
      <c r="T7" s="56"/>
      <c r="U7" s="57" t="s">
        <v>107</v>
      </c>
      <c r="V7" s="56"/>
      <c r="W7" s="47">
        <v>47</v>
      </c>
      <c r="X7" s="291"/>
    </row>
    <row r="8" spans="2:24" ht="30">
      <c r="B8" s="47">
        <v>5</v>
      </c>
      <c r="C8" s="69" t="s">
        <v>1357</v>
      </c>
      <c r="D8" s="59"/>
      <c r="E8" s="50" t="s">
        <v>1740</v>
      </c>
      <c r="F8" s="60" t="s">
        <v>1741</v>
      </c>
      <c r="G8" s="52" t="s">
        <v>1742</v>
      </c>
      <c r="H8" s="53" t="s">
        <v>1743</v>
      </c>
      <c r="I8" s="52" t="s">
        <v>1744</v>
      </c>
      <c r="J8" s="53" t="s">
        <v>1745</v>
      </c>
      <c r="K8" s="52" t="s">
        <v>1559</v>
      </c>
      <c r="L8" s="54" t="s">
        <v>1571</v>
      </c>
      <c r="M8" s="52" t="s">
        <v>273</v>
      </c>
      <c r="N8" s="53" t="s">
        <v>1746</v>
      </c>
      <c r="O8" s="52" t="s">
        <v>273</v>
      </c>
      <c r="P8" s="53" t="s">
        <v>1746</v>
      </c>
      <c r="Q8" s="285" t="s">
        <v>1742</v>
      </c>
      <c r="R8" s="286" t="s">
        <v>1743</v>
      </c>
      <c r="S8" s="52" t="s">
        <v>1747</v>
      </c>
      <c r="T8" s="53" t="s">
        <v>1748</v>
      </c>
      <c r="U8" s="52" t="s">
        <v>273</v>
      </c>
      <c r="V8" s="53" t="s">
        <v>1746</v>
      </c>
      <c r="W8" s="47">
        <v>10</v>
      </c>
      <c r="X8" s="228" t="s">
        <v>1749</v>
      </c>
    </row>
    <row r="9" spans="2:24" ht="30">
      <c r="B9" s="47">
        <v>6</v>
      </c>
      <c r="C9" s="48" t="s">
        <v>1369</v>
      </c>
      <c r="D9" s="49" t="s">
        <v>1369</v>
      </c>
      <c r="E9" s="50" t="s">
        <v>1750</v>
      </c>
      <c r="F9" s="51"/>
      <c r="G9" s="52" t="s">
        <v>153</v>
      </c>
      <c r="H9" s="53" t="s">
        <v>512</v>
      </c>
      <c r="I9" s="52" t="s">
        <v>153</v>
      </c>
      <c r="J9" s="53" t="s">
        <v>1751</v>
      </c>
      <c r="K9" s="52" t="s">
        <v>153</v>
      </c>
      <c r="L9" s="54" t="s">
        <v>512</v>
      </c>
      <c r="M9" s="52" t="s">
        <v>153</v>
      </c>
      <c r="N9" s="53" t="s">
        <v>512</v>
      </c>
      <c r="O9" s="52" t="s">
        <v>153</v>
      </c>
      <c r="P9" s="53" t="s">
        <v>512</v>
      </c>
      <c r="Q9" s="52" t="s">
        <v>153</v>
      </c>
      <c r="R9" s="53" t="s">
        <v>512</v>
      </c>
      <c r="S9" s="62" t="s">
        <v>1752</v>
      </c>
      <c r="T9" s="53" t="s">
        <v>1753</v>
      </c>
      <c r="U9" s="52" t="s">
        <v>153</v>
      </c>
      <c r="V9" s="53" t="s">
        <v>512</v>
      </c>
      <c r="W9" s="47">
        <v>4</v>
      </c>
      <c r="X9" s="291"/>
    </row>
    <row r="10" spans="2:24" ht="30">
      <c r="B10" s="47">
        <v>7</v>
      </c>
      <c r="C10" s="48" t="s">
        <v>1378</v>
      </c>
      <c r="D10" s="49" t="s">
        <v>1378</v>
      </c>
      <c r="E10" s="63" t="s">
        <v>1754</v>
      </c>
      <c r="F10" s="51"/>
      <c r="G10" s="52" t="s">
        <v>98</v>
      </c>
      <c r="H10" s="53" t="s">
        <v>132</v>
      </c>
      <c r="I10" s="52" t="s">
        <v>1755</v>
      </c>
      <c r="J10" s="53" t="s">
        <v>1756</v>
      </c>
      <c r="K10" s="52" t="s">
        <v>98</v>
      </c>
      <c r="L10" s="54" t="s">
        <v>132</v>
      </c>
      <c r="M10" s="52" t="s">
        <v>98</v>
      </c>
      <c r="N10" s="53" t="s">
        <v>132</v>
      </c>
      <c r="O10" s="52" t="s">
        <v>98</v>
      </c>
      <c r="P10" s="53" t="s">
        <v>132</v>
      </c>
      <c r="Q10" s="52" t="s">
        <v>98</v>
      </c>
      <c r="R10" s="53" t="s">
        <v>132</v>
      </c>
      <c r="S10" s="52" t="s">
        <v>1757</v>
      </c>
      <c r="T10" s="53" t="s">
        <v>1758</v>
      </c>
      <c r="U10" s="52" t="s">
        <v>98</v>
      </c>
      <c r="V10" s="53" t="s">
        <v>132</v>
      </c>
      <c r="W10" s="47">
        <v>36</v>
      </c>
      <c r="X10" s="291"/>
    </row>
    <row r="11" spans="2:24" ht="30">
      <c r="B11" s="47">
        <v>8</v>
      </c>
      <c r="C11" s="48" t="s">
        <v>1388</v>
      </c>
      <c r="D11" s="49" t="s">
        <v>1388</v>
      </c>
      <c r="E11" s="50" t="s">
        <v>1759</v>
      </c>
      <c r="F11" s="51"/>
      <c r="G11" s="52" t="s">
        <v>253</v>
      </c>
      <c r="H11" s="53" t="s">
        <v>1760</v>
      </c>
      <c r="I11" s="52" t="s">
        <v>253</v>
      </c>
      <c r="J11" s="58" t="s">
        <v>1761</v>
      </c>
      <c r="K11" s="52" t="s">
        <v>1563</v>
      </c>
      <c r="L11" s="54" t="s">
        <v>1605</v>
      </c>
      <c r="M11" s="52" t="s">
        <v>253</v>
      </c>
      <c r="N11" s="53" t="s">
        <v>1760</v>
      </c>
      <c r="O11" s="52" t="s">
        <v>253</v>
      </c>
      <c r="P11" s="53" t="s">
        <v>1760</v>
      </c>
      <c r="Q11" s="52" t="s">
        <v>253</v>
      </c>
      <c r="R11" s="53" t="s">
        <v>1760</v>
      </c>
      <c r="S11" s="52" t="s">
        <v>1762</v>
      </c>
      <c r="T11" s="53" t="s">
        <v>1763</v>
      </c>
      <c r="U11" s="52" t="s">
        <v>253</v>
      </c>
      <c r="V11" s="53" t="s">
        <v>1760</v>
      </c>
      <c r="W11" s="47">
        <v>43</v>
      </c>
      <c r="X11" s="291"/>
    </row>
    <row r="12" spans="2:24" ht="30">
      <c r="B12" s="47">
        <v>9</v>
      </c>
      <c r="C12" s="48" t="s">
        <v>1396</v>
      </c>
      <c r="D12" s="49" t="s">
        <v>1396</v>
      </c>
      <c r="E12" s="50" t="s">
        <v>1764</v>
      </c>
      <c r="F12" s="51"/>
      <c r="G12" s="52" t="s">
        <v>64</v>
      </c>
      <c r="H12" s="53" t="s">
        <v>66</v>
      </c>
      <c r="I12" s="52" t="s">
        <v>1765</v>
      </c>
      <c r="J12" s="53" t="s">
        <v>1766</v>
      </c>
      <c r="K12" s="52" t="s">
        <v>64</v>
      </c>
      <c r="L12" s="54" t="s">
        <v>66</v>
      </c>
      <c r="M12" s="52" t="s">
        <v>64</v>
      </c>
      <c r="N12" s="53" t="s">
        <v>66</v>
      </c>
      <c r="O12" s="52" t="s">
        <v>64</v>
      </c>
      <c r="P12" s="53" t="s">
        <v>66</v>
      </c>
      <c r="Q12" s="52" t="s">
        <v>64</v>
      </c>
      <c r="R12" s="53" t="s">
        <v>66</v>
      </c>
      <c r="S12" s="52" t="s">
        <v>1767</v>
      </c>
      <c r="T12" s="53" t="s">
        <v>1768</v>
      </c>
      <c r="U12" s="52" t="s">
        <v>64</v>
      </c>
      <c r="V12" s="53" t="s">
        <v>66</v>
      </c>
      <c r="W12" s="47">
        <v>18</v>
      </c>
      <c r="X12" s="291"/>
    </row>
    <row r="13" spans="2:24" ht="30">
      <c r="B13" s="47">
        <v>10</v>
      </c>
      <c r="C13" s="48" t="s">
        <v>137</v>
      </c>
      <c r="D13" s="49" t="s">
        <v>137</v>
      </c>
      <c r="E13" s="50" t="s">
        <v>1769</v>
      </c>
      <c r="F13" s="51"/>
      <c r="G13" s="52" t="s">
        <v>138</v>
      </c>
      <c r="H13" s="53" t="s">
        <v>92</v>
      </c>
      <c r="I13" s="52" t="s">
        <v>138</v>
      </c>
      <c r="J13" s="58" t="s">
        <v>1770</v>
      </c>
      <c r="K13" s="52" t="s">
        <v>1564</v>
      </c>
      <c r="L13" s="54" t="s">
        <v>1606</v>
      </c>
      <c r="M13" s="52" t="s">
        <v>138</v>
      </c>
      <c r="N13" s="53" t="s">
        <v>92</v>
      </c>
      <c r="O13" s="52" t="s">
        <v>138</v>
      </c>
      <c r="P13" s="53" t="s">
        <v>92</v>
      </c>
      <c r="Q13" s="52" t="s">
        <v>138</v>
      </c>
      <c r="R13" s="53" t="s">
        <v>92</v>
      </c>
      <c r="S13" s="52" t="s">
        <v>1771</v>
      </c>
      <c r="T13" s="53" t="s">
        <v>1772</v>
      </c>
      <c r="U13" s="52" t="s">
        <v>138</v>
      </c>
      <c r="V13" s="53" t="s">
        <v>92</v>
      </c>
      <c r="W13" s="47">
        <v>41</v>
      </c>
      <c r="X13" s="291"/>
    </row>
    <row r="14" spans="2:24" ht="30">
      <c r="B14" s="47">
        <v>11</v>
      </c>
      <c r="C14" s="48" t="s">
        <v>1412</v>
      </c>
      <c r="D14" s="49" t="s">
        <v>1412</v>
      </c>
      <c r="E14" s="50" t="s">
        <v>1773</v>
      </c>
      <c r="F14" s="51"/>
      <c r="G14" s="52" t="s">
        <v>58</v>
      </c>
      <c r="H14" s="61"/>
      <c r="I14" s="52" t="s">
        <v>1774</v>
      </c>
      <c r="J14" s="61"/>
      <c r="K14" s="52" t="s">
        <v>199</v>
      </c>
      <c r="L14" s="61"/>
      <c r="M14" s="57" t="s">
        <v>542</v>
      </c>
      <c r="N14" s="61"/>
      <c r="O14" s="52" t="s">
        <v>58</v>
      </c>
      <c r="P14" s="61"/>
      <c r="Q14" s="52" t="s">
        <v>58</v>
      </c>
      <c r="R14" s="61"/>
      <c r="S14" s="52" t="s">
        <v>1775</v>
      </c>
      <c r="T14" s="61"/>
      <c r="U14" s="52" t="s">
        <v>104</v>
      </c>
      <c r="V14" s="61"/>
      <c r="W14" s="47">
        <v>33</v>
      </c>
      <c r="X14" s="228" t="s">
        <v>1776</v>
      </c>
    </row>
    <row r="15" spans="2:24" ht="30">
      <c r="B15" s="47">
        <v>12</v>
      </c>
      <c r="C15" s="48" t="s">
        <v>1416</v>
      </c>
      <c r="D15" s="49" t="s">
        <v>1416</v>
      </c>
      <c r="E15" s="50" t="s">
        <v>1777</v>
      </c>
      <c r="F15" s="51"/>
      <c r="G15" s="52" t="s">
        <v>2245</v>
      </c>
      <c r="H15" s="53" t="s">
        <v>2246</v>
      </c>
      <c r="I15" s="52" t="s">
        <v>167</v>
      </c>
      <c r="J15" s="58" t="s">
        <v>1780</v>
      </c>
      <c r="K15" s="52" t="s">
        <v>1566</v>
      </c>
      <c r="L15" s="54" t="s">
        <v>1580</v>
      </c>
      <c r="M15" s="52" t="s">
        <v>167</v>
      </c>
      <c r="N15" s="53" t="s">
        <v>521</v>
      </c>
      <c r="O15" s="52" t="s">
        <v>167</v>
      </c>
      <c r="P15" s="53" t="s">
        <v>521</v>
      </c>
      <c r="Q15" s="52" t="s">
        <v>1778</v>
      </c>
      <c r="R15" s="53" t="s">
        <v>1779</v>
      </c>
      <c r="S15" s="52" t="s">
        <v>1781</v>
      </c>
      <c r="T15" s="53" t="s">
        <v>1782</v>
      </c>
      <c r="U15" s="52" t="s">
        <v>167</v>
      </c>
      <c r="V15" s="53" t="s">
        <v>521</v>
      </c>
      <c r="W15" s="47">
        <v>24</v>
      </c>
      <c r="X15" s="291"/>
    </row>
    <row r="16" spans="2:24" ht="30">
      <c r="B16" s="47">
        <v>13</v>
      </c>
      <c r="C16" s="69" t="s">
        <v>1423</v>
      </c>
      <c r="D16" s="59"/>
      <c r="E16" s="50" t="s">
        <v>1783</v>
      </c>
      <c r="F16" s="60" t="s">
        <v>1741</v>
      </c>
      <c r="G16" s="52" t="s">
        <v>1784</v>
      </c>
      <c r="H16" s="56" t="s">
        <v>1785</v>
      </c>
      <c r="I16" s="52" t="s">
        <v>163</v>
      </c>
      <c r="J16" s="56"/>
      <c r="K16" s="52" t="s">
        <v>1568</v>
      </c>
      <c r="L16" s="56"/>
      <c r="M16" s="287" t="s">
        <v>163</v>
      </c>
      <c r="N16" s="56"/>
      <c r="O16" s="287" t="s">
        <v>163</v>
      </c>
      <c r="P16" s="56"/>
      <c r="Q16" s="285" t="s">
        <v>1784</v>
      </c>
      <c r="R16" s="286" t="s">
        <v>1785</v>
      </c>
      <c r="S16" s="287" t="s">
        <v>1786</v>
      </c>
      <c r="T16" s="56"/>
      <c r="U16" s="287" t="s">
        <v>163</v>
      </c>
      <c r="V16" s="56"/>
      <c r="W16" s="47">
        <v>13</v>
      </c>
      <c r="X16" s="228" t="s">
        <v>1787</v>
      </c>
    </row>
    <row r="17" spans="2:24" ht="30">
      <c r="B17" s="47">
        <v>14</v>
      </c>
      <c r="C17" s="48" t="s">
        <v>1429</v>
      </c>
      <c r="D17" s="49" t="s">
        <v>1429</v>
      </c>
      <c r="E17" s="63" t="s">
        <v>1788</v>
      </c>
      <c r="F17" s="51"/>
      <c r="G17" s="52" t="s">
        <v>113</v>
      </c>
      <c r="H17" s="53" t="s">
        <v>129</v>
      </c>
      <c r="I17" s="52" t="s">
        <v>1789</v>
      </c>
      <c r="J17" s="53" t="s">
        <v>1790</v>
      </c>
      <c r="K17" s="52" t="s">
        <v>1569</v>
      </c>
      <c r="L17" s="54" t="s">
        <v>1595</v>
      </c>
      <c r="M17" s="283" t="s">
        <v>113</v>
      </c>
      <c r="N17" s="284" t="s">
        <v>129</v>
      </c>
      <c r="O17" s="283" t="s">
        <v>113</v>
      </c>
      <c r="P17" s="284" t="s">
        <v>129</v>
      </c>
      <c r="Q17" s="52" t="s">
        <v>113</v>
      </c>
      <c r="R17" s="53" t="s">
        <v>129</v>
      </c>
      <c r="S17" s="283" t="s">
        <v>1791</v>
      </c>
      <c r="T17" s="284" t="s">
        <v>1792</v>
      </c>
      <c r="U17" s="283" t="s">
        <v>113</v>
      </c>
      <c r="V17" s="284" t="s">
        <v>129</v>
      </c>
      <c r="W17" s="47">
        <v>28</v>
      </c>
      <c r="X17" s="291"/>
    </row>
    <row r="18" spans="2:24" ht="30">
      <c r="B18" s="47">
        <v>15</v>
      </c>
      <c r="C18" s="48" t="s">
        <v>337</v>
      </c>
      <c r="D18" s="49" t="s">
        <v>337</v>
      </c>
      <c r="E18" s="50" t="s">
        <v>1793</v>
      </c>
      <c r="F18" s="51"/>
      <c r="G18" s="52" t="s">
        <v>104</v>
      </c>
      <c r="H18" s="53" t="s">
        <v>532</v>
      </c>
      <c r="I18" s="52" t="s">
        <v>1794</v>
      </c>
      <c r="J18" s="58" t="s">
        <v>1795</v>
      </c>
      <c r="K18" s="52" t="s">
        <v>104</v>
      </c>
      <c r="L18" s="54" t="s">
        <v>1608</v>
      </c>
      <c r="M18" s="52" t="s">
        <v>104</v>
      </c>
      <c r="N18" s="53" t="s">
        <v>532</v>
      </c>
      <c r="O18" s="52" t="s">
        <v>104</v>
      </c>
      <c r="P18" s="53" t="s">
        <v>532</v>
      </c>
      <c r="Q18" s="52" t="s">
        <v>104</v>
      </c>
      <c r="R18" s="53" t="s">
        <v>532</v>
      </c>
      <c r="S18" s="52" t="s">
        <v>1796</v>
      </c>
      <c r="T18" s="53" t="s">
        <v>1797</v>
      </c>
      <c r="U18" s="52" t="s">
        <v>1798</v>
      </c>
      <c r="V18" s="53" t="s">
        <v>1799</v>
      </c>
      <c r="W18" s="47">
        <v>31</v>
      </c>
      <c r="X18" s="291"/>
    </row>
    <row r="19" spans="2:24" ht="30">
      <c r="B19" s="47">
        <v>16</v>
      </c>
      <c r="C19" s="48" t="s">
        <v>1441</v>
      </c>
      <c r="D19" s="49" t="s">
        <v>1441</v>
      </c>
      <c r="E19" s="50" t="s">
        <v>1800</v>
      </c>
      <c r="F19" s="51"/>
      <c r="G19" s="52" t="s">
        <v>143</v>
      </c>
      <c r="H19" s="56"/>
      <c r="I19" s="52" t="s">
        <v>143</v>
      </c>
      <c r="J19" s="56"/>
      <c r="K19" s="52" t="s">
        <v>1554</v>
      </c>
      <c r="L19" s="56"/>
      <c r="M19" s="52" t="s">
        <v>143</v>
      </c>
      <c r="N19" s="56"/>
      <c r="O19" s="52" t="s">
        <v>143</v>
      </c>
      <c r="P19" s="56"/>
      <c r="Q19" s="52" t="s">
        <v>143</v>
      </c>
      <c r="R19" s="56"/>
      <c r="S19" s="52" t="s">
        <v>1801</v>
      </c>
      <c r="T19" s="56"/>
      <c r="U19" s="52" t="s">
        <v>143</v>
      </c>
      <c r="V19" s="56"/>
      <c r="W19" s="47">
        <v>6</v>
      </c>
      <c r="X19" s="291"/>
    </row>
    <row r="20" spans="2:24" ht="30">
      <c r="B20" s="47">
        <v>17</v>
      </c>
      <c r="C20" s="48" t="s">
        <v>1443</v>
      </c>
      <c r="D20" s="49" t="s">
        <v>1443</v>
      </c>
      <c r="E20" s="50" t="s">
        <v>1802</v>
      </c>
      <c r="F20" s="51"/>
      <c r="G20" s="52" t="s">
        <v>101</v>
      </c>
      <c r="H20" s="53" t="s">
        <v>147</v>
      </c>
      <c r="I20" s="52" t="s">
        <v>101</v>
      </c>
      <c r="J20" s="53" t="s">
        <v>1803</v>
      </c>
      <c r="K20" s="52" t="s">
        <v>101</v>
      </c>
      <c r="L20" s="54" t="s">
        <v>147</v>
      </c>
      <c r="M20" s="52" t="s">
        <v>101</v>
      </c>
      <c r="N20" s="53" t="s">
        <v>147</v>
      </c>
      <c r="O20" s="52" t="s">
        <v>101</v>
      </c>
      <c r="P20" s="53" t="s">
        <v>147</v>
      </c>
      <c r="Q20" s="52" t="s">
        <v>101</v>
      </c>
      <c r="R20" s="53" t="s">
        <v>147</v>
      </c>
      <c r="S20" s="52" t="s">
        <v>1804</v>
      </c>
      <c r="T20" s="53" t="s">
        <v>1805</v>
      </c>
      <c r="U20" s="52" t="s">
        <v>101</v>
      </c>
      <c r="V20" s="53" t="s">
        <v>147</v>
      </c>
      <c r="W20" s="47">
        <v>17</v>
      </c>
      <c r="X20" s="291"/>
    </row>
    <row r="21" spans="2:24" ht="30">
      <c r="B21" s="47">
        <v>18</v>
      </c>
      <c r="C21" s="48" t="s">
        <v>1449</v>
      </c>
      <c r="D21" s="49" t="s">
        <v>1449</v>
      </c>
      <c r="E21" s="50" t="s">
        <v>1806</v>
      </c>
      <c r="F21" s="51"/>
      <c r="G21" s="52" t="s">
        <v>55</v>
      </c>
      <c r="H21" s="53" t="s">
        <v>208</v>
      </c>
      <c r="I21" s="52" t="s">
        <v>1807</v>
      </c>
      <c r="J21" s="58" t="s">
        <v>1808</v>
      </c>
      <c r="K21" s="52" t="s">
        <v>1572</v>
      </c>
      <c r="L21" s="54" t="s">
        <v>1577</v>
      </c>
      <c r="M21" s="52" t="s">
        <v>55</v>
      </c>
      <c r="N21" s="53" t="s">
        <v>208</v>
      </c>
      <c r="O21" s="52" t="s">
        <v>55</v>
      </c>
      <c r="P21" s="53" t="s">
        <v>208</v>
      </c>
      <c r="Q21" s="52" t="s">
        <v>55</v>
      </c>
      <c r="R21" s="53" t="s">
        <v>208</v>
      </c>
      <c r="S21" s="52" t="s">
        <v>1809</v>
      </c>
      <c r="T21" s="53" t="s">
        <v>1810</v>
      </c>
      <c r="U21" s="52" t="s">
        <v>55</v>
      </c>
      <c r="V21" s="53" t="s">
        <v>208</v>
      </c>
      <c r="W21" s="47">
        <v>23</v>
      </c>
      <c r="X21" s="291"/>
    </row>
    <row r="22" spans="2:24" ht="30">
      <c r="B22" s="47">
        <v>19</v>
      </c>
      <c r="C22" s="48" t="s">
        <v>1455</v>
      </c>
      <c r="D22" s="49" t="s">
        <v>1455</v>
      </c>
      <c r="E22" s="50" t="s">
        <v>1811</v>
      </c>
      <c r="F22" s="51"/>
      <c r="G22" s="52" t="s">
        <v>150</v>
      </c>
      <c r="H22" s="53" t="s">
        <v>307</v>
      </c>
      <c r="I22" s="52" t="s">
        <v>150</v>
      </c>
      <c r="J22" s="53" t="s">
        <v>1812</v>
      </c>
      <c r="K22" s="52" t="s">
        <v>150</v>
      </c>
      <c r="L22" s="54" t="s">
        <v>307</v>
      </c>
      <c r="M22" s="52" t="s">
        <v>150</v>
      </c>
      <c r="N22" s="53" t="s">
        <v>307</v>
      </c>
      <c r="O22" s="52" t="s">
        <v>150</v>
      </c>
      <c r="P22" s="53" t="s">
        <v>307</v>
      </c>
      <c r="Q22" s="52" t="s">
        <v>150</v>
      </c>
      <c r="R22" s="53" t="s">
        <v>307</v>
      </c>
      <c r="S22" s="52" t="s">
        <v>1813</v>
      </c>
      <c r="T22" s="53" t="s">
        <v>1814</v>
      </c>
      <c r="U22" s="52" t="s">
        <v>150</v>
      </c>
      <c r="V22" s="53" t="s">
        <v>307</v>
      </c>
      <c r="W22" s="47">
        <v>3</v>
      </c>
      <c r="X22" s="291"/>
    </row>
    <row r="23" spans="2:24" ht="30">
      <c r="B23" s="47">
        <v>20</v>
      </c>
      <c r="C23" s="48" t="s">
        <v>1460</v>
      </c>
      <c r="D23" s="49" t="s">
        <v>1460</v>
      </c>
      <c r="E23" s="50" t="s">
        <v>1815</v>
      </c>
      <c r="F23" s="51"/>
      <c r="G23" s="52" t="s">
        <v>536</v>
      </c>
      <c r="H23" s="53" t="s">
        <v>537</v>
      </c>
      <c r="I23" s="52" t="s">
        <v>536</v>
      </c>
      <c r="J23" s="58" t="s">
        <v>1816</v>
      </c>
      <c r="K23" s="52" t="s">
        <v>1573</v>
      </c>
      <c r="L23" s="54" t="s">
        <v>1611</v>
      </c>
      <c r="M23" s="52" t="s">
        <v>536</v>
      </c>
      <c r="N23" s="53" t="s">
        <v>537</v>
      </c>
      <c r="O23" s="52" t="s">
        <v>536</v>
      </c>
      <c r="P23" s="53" t="s">
        <v>537</v>
      </c>
      <c r="Q23" s="52" t="s">
        <v>536</v>
      </c>
      <c r="R23" s="53" t="s">
        <v>537</v>
      </c>
      <c r="S23" s="52" t="s">
        <v>1817</v>
      </c>
      <c r="T23" s="53" t="s">
        <v>1818</v>
      </c>
      <c r="U23" s="52" t="s">
        <v>536</v>
      </c>
      <c r="V23" s="53" t="s">
        <v>537</v>
      </c>
      <c r="W23" s="47">
        <v>39</v>
      </c>
      <c r="X23" s="291"/>
    </row>
    <row r="24" spans="2:24" ht="30">
      <c r="B24" s="47">
        <v>21</v>
      </c>
      <c r="C24" s="48" t="s">
        <v>156</v>
      </c>
      <c r="D24" s="49" t="s">
        <v>156</v>
      </c>
      <c r="E24" s="63" t="s">
        <v>1819</v>
      </c>
      <c r="F24" s="51"/>
      <c r="G24" s="52" t="s">
        <v>157</v>
      </c>
      <c r="H24" s="53" t="s">
        <v>52</v>
      </c>
      <c r="I24" s="52" t="s">
        <v>1820</v>
      </c>
      <c r="J24" s="53" t="s">
        <v>1821</v>
      </c>
      <c r="K24" s="52" t="s">
        <v>157</v>
      </c>
      <c r="L24" s="54" t="s">
        <v>52</v>
      </c>
      <c r="M24" s="52" t="s">
        <v>157</v>
      </c>
      <c r="N24" s="53" t="s">
        <v>52</v>
      </c>
      <c r="O24" s="52" t="s">
        <v>157</v>
      </c>
      <c r="P24" s="53" t="s">
        <v>52</v>
      </c>
      <c r="Q24" s="52" t="s">
        <v>157</v>
      </c>
      <c r="R24" s="53" t="s">
        <v>52</v>
      </c>
      <c r="S24" s="52" t="s">
        <v>1822</v>
      </c>
      <c r="T24" s="53" t="s">
        <v>1823</v>
      </c>
      <c r="U24" s="52" t="s">
        <v>157</v>
      </c>
      <c r="V24" s="53" t="s">
        <v>52</v>
      </c>
      <c r="W24" s="47">
        <v>5</v>
      </c>
      <c r="X24" s="291"/>
    </row>
    <row r="25" spans="2:24" ht="30">
      <c r="B25" s="47">
        <v>22</v>
      </c>
      <c r="C25" s="48" t="s">
        <v>1467</v>
      </c>
      <c r="D25" s="49" t="s">
        <v>1467</v>
      </c>
      <c r="E25" s="50" t="s">
        <v>1824</v>
      </c>
      <c r="F25" s="51"/>
      <c r="G25" s="52" t="s">
        <v>230</v>
      </c>
      <c r="H25" s="53" t="s">
        <v>189</v>
      </c>
      <c r="I25" s="52" t="s">
        <v>230</v>
      </c>
      <c r="J25" s="53" t="s">
        <v>1825</v>
      </c>
      <c r="K25" s="52" t="s">
        <v>1576</v>
      </c>
      <c r="L25" s="54" t="s">
        <v>1586</v>
      </c>
      <c r="M25" s="52" t="s">
        <v>230</v>
      </c>
      <c r="N25" s="53" t="s">
        <v>189</v>
      </c>
      <c r="O25" s="52" t="s">
        <v>230</v>
      </c>
      <c r="P25" s="53" t="s">
        <v>189</v>
      </c>
      <c r="Q25" s="52" t="s">
        <v>230</v>
      </c>
      <c r="R25" s="53" t="s">
        <v>189</v>
      </c>
      <c r="S25" s="52" t="s">
        <v>1826</v>
      </c>
      <c r="T25" s="53" t="s">
        <v>1827</v>
      </c>
      <c r="U25" s="52" t="s">
        <v>230</v>
      </c>
      <c r="V25" s="53" t="s">
        <v>189</v>
      </c>
      <c r="W25" s="47">
        <v>21</v>
      </c>
      <c r="X25" s="291"/>
    </row>
    <row r="26" spans="2:24" ht="30">
      <c r="B26" s="47">
        <v>23</v>
      </c>
      <c r="C26" s="48" t="s">
        <v>1473</v>
      </c>
      <c r="D26" s="49" t="s">
        <v>1473</v>
      </c>
      <c r="E26" s="50" t="s">
        <v>1828</v>
      </c>
      <c r="F26" s="51"/>
      <c r="G26" s="52" t="s">
        <v>2247</v>
      </c>
      <c r="H26" s="53" t="s">
        <v>2248</v>
      </c>
      <c r="I26" s="52" t="s">
        <v>513</v>
      </c>
      <c r="J26" s="53" t="s">
        <v>1831</v>
      </c>
      <c r="K26" s="52" t="s">
        <v>1565</v>
      </c>
      <c r="L26" s="54" t="s">
        <v>1567</v>
      </c>
      <c r="M26" s="52" t="s">
        <v>513</v>
      </c>
      <c r="N26" s="53" t="s">
        <v>514</v>
      </c>
      <c r="O26" s="52" t="s">
        <v>513</v>
      </c>
      <c r="P26" s="53" t="s">
        <v>514</v>
      </c>
      <c r="Q26" s="52" t="s">
        <v>1829</v>
      </c>
      <c r="R26" s="53" t="s">
        <v>1830</v>
      </c>
      <c r="S26" s="52" t="s">
        <v>1832</v>
      </c>
      <c r="T26" s="53" t="s">
        <v>1833</v>
      </c>
      <c r="U26" s="52" t="s">
        <v>513</v>
      </c>
      <c r="V26" s="53" t="s">
        <v>514</v>
      </c>
      <c r="W26" s="47">
        <v>8</v>
      </c>
      <c r="X26" s="292" t="s">
        <v>1834</v>
      </c>
    </row>
    <row r="27" spans="2:24" ht="30">
      <c r="B27" s="47">
        <v>24</v>
      </c>
      <c r="C27" s="48" t="s">
        <v>1479</v>
      </c>
      <c r="D27" s="49" t="s">
        <v>1479</v>
      </c>
      <c r="E27" s="64" t="s">
        <v>1835</v>
      </c>
      <c r="F27" s="51"/>
      <c r="G27" s="52" t="s">
        <v>179</v>
      </c>
      <c r="H27" s="53" t="s">
        <v>378</v>
      </c>
      <c r="I27" s="52" t="s">
        <v>179</v>
      </c>
      <c r="J27" s="53" t="s">
        <v>1836</v>
      </c>
      <c r="K27" s="52" t="s">
        <v>1574</v>
      </c>
      <c r="L27" s="54" t="s">
        <v>1575</v>
      </c>
      <c r="M27" s="52" t="s">
        <v>179</v>
      </c>
      <c r="N27" s="53" t="s">
        <v>378</v>
      </c>
      <c r="O27" s="52" t="s">
        <v>179</v>
      </c>
      <c r="P27" s="53" t="s">
        <v>378</v>
      </c>
      <c r="Q27" s="52" t="s">
        <v>179</v>
      </c>
      <c r="R27" s="53" t="s">
        <v>378</v>
      </c>
      <c r="S27" s="52" t="s">
        <v>1837</v>
      </c>
      <c r="T27" s="53" t="s">
        <v>1838</v>
      </c>
      <c r="U27" s="52" t="s">
        <v>179</v>
      </c>
      <c r="V27" s="53" t="s">
        <v>378</v>
      </c>
      <c r="W27" s="47">
        <v>19</v>
      </c>
      <c r="X27" s="228" t="s">
        <v>1839</v>
      </c>
    </row>
    <row r="28" spans="2:24" ht="30">
      <c r="B28" s="47">
        <v>25</v>
      </c>
      <c r="C28" s="48" t="s">
        <v>1484</v>
      </c>
      <c r="D28" s="49" t="s">
        <v>1484</v>
      </c>
      <c r="E28" s="50" t="s">
        <v>1840</v>
      </c>
      <c r="F28" s="51"/>
      <c r="G28" s="52" t="s">
        <v>199</v>
      </c>
      <c r="H28" s="58" t="s">
        <v>540</v>
      </c>
      <c r="I28" s="57" t="s">
        <v>199</v>
      </c>
      <c r="J28" s="58" t="s">
        <v>1841</v>
      </c>
      <c r="K28" s="57" t="s">
        <v>1579</v>
      </c>
      <c r="L28" s="65" t="s">
        <v>1607</v>
      </c>
      <c r="M28" s="57" t="s">
        <v>199</v>
      </c>
      <c r="N28" s="58" t="s">
        <v>540</v>
      </c>
      <c r="O28" s="57" t="s">
        <v>199</v>
      </c>
      <c r="P28" s="58" t="s">
        <v>540</v>
      </c>
      <c r="Q28" s="57" t="s">
        <v>199</v>
      </c>
      <c r="R28" s="58" t="s">
        <v>540</v>
      </c>
      <c r="S28" s="57" t="s">
        <v>1842</v>
      </c>
      <c r="T28" s="58" t="s">
        <v>1843</v>
      </c>
      <c r="U28" s="57" t="s">
        <v>199</v>
      </c>
      <c r="V28" s="58" t="s">
        <v>540</v>
      </c>
      <c r="W28" s="47">
        <v>45</v>
      </c>
      <c r="X28" s="291"/>
    </row>
    <row r="29" spans="2:24" ht="30">
      <c r="B29" s="47">
        <v>26</v>
      </c>
      <c r="C29" s="48" t="s">
        <v>1489</v>
      </c>
      <c r="D29" s="49" t="s">
        <v>1489</v>
      </c>
      <c r="E29" s="50" t="s">
        <v>1844</v>
      </c>
      <c r="F29" s="51"/>
      <c r="G29" s="52" t="s">
        <v>2249</v>
      </c>
      <c r="H29" s="58" t="s">
        <v>2250</v>
      </c>
      <c r="I29" s="52" t="s">
        <v>1845</v>
      </c>
      <c r="J29" s="53" t="s">
        <v>1846</v>
      </c>
      <c r="K29" s="52" t="s">
        <v>1555</v>
      </c>
      <c r="L29" s="54" t="s">
        <v>1562</v>
      </c>
      <c r="M29" s="52" t="s">
        <v>670</v>
      </c>
      <c r="N29" s="53" t="s">
        <v>1847</v>
      </c>
      <c r="O29" s="52" t="s">
        <v>510</v>
      </c>
      <c r="P29" s="53" t="s">
        <v>511</v>
      </c>
      <c r="Q29" s="52" t="s">
        <v>663</v>
      </c>
      <c r="R29" s="53" t="s">
        <v>687</v>
      </c>
      <c r="S29" s="52" t="s">
        <v>1848</v>
      </c>
      <c r="T29" s="53" t="s">
        <v>1849</v>
      </c>
      <c r="U29" s="52" t="s">
        <v>510</v>
      </c>
      <c r="V29" s="53" t="s">
        <v>511</v>
      </c>
      <c r="W29" s="47">
        <v>2</v>
      </c>
      <c r="X29" s="291" t="s">
        <v>1850</v>
      </c>
    </row>
    <row r="30" spans="2:24" ht="30">
      <c r="B30" s="47">
        <v>27</v>
      </c>
      <c r="C30" s="48" t="s">
        <v>1492</v>
      </c>
      <c r="D30" s="66" t="s">
        <v>1851</v>
      </c>
      <c r="E30" s="50" t="s">
        <v>1852</v>
      </c>
      <c r="F30" s="67" t="s">
        <v>1853</v>
      </c>
      <c r="G30" s="52" t="s">
        <v>69</v>
      </c>
      <c r="H30" s="53" t="s">
        <v>541</v>
      </c>
      <c r="I30" s="52" t="s">
        <v>69</v>
      </c>
      <c r="J30" s="53" t="s">
        <v>1854</v>
      </c>
      <c r="K30" s="52" t="s">
        <v>58</v>
      </c>
      <c r="L30" s="54" t="s">
        <v>1610</v>
      </c>
      <c r="M30" s="52" t="s">
        <v>69</v>
      </c>
      <c r="N30" s="53" t="s">
        <v>541</v>
      </c>
      <c r="O30" s="52" t="s">
        <v>69</v>
      </c>
      <c r="P30" s="53" t="s">
        <v>541</v>
      </c>
      <c r="Q30" s="52" t="s">
        <v>69</v>
      </c>
      <c r="R30" s="53" t="s">
        <v>541</v>
      </c>
      <c r="S30" s="52" t="s">
        <v>1855</v>
      </c>
      <c r="T30" s="53" t="s">
        <v>1856</v>
      </c>
      <c r="U30" s="52" t="s">
        <v>69</v>
      </c>
      <c r="V30" s="53" t="s">
        <v>541</v>
      </c>
      <c r="W30" s="47">
        <v>37</v>
      </c>
      <c r="X30" s="228" t="s">
        <v>1857</v>
      </c>
    </row>
    <row r="31" spans="2:24" ht="30">
      <c r="B31" s="47">
        <v>28</v>
      </c>
      <c r="C31" s="48" t="s">
        <v>1498</v>
      </c>
      <c r="D31" s="49" t="s">
        <v>1498</v>
      </c>
      <c r="E31" s="50" t="s">
        <v>1858</v>
      </c>
      <c r="F31" s="51"/>
      <c r="G31" s="52" t="s">
        <v>86</v>
      </c>
      <c r="H31" s="53" t="s">
        <v>509</v>
      </c>
      <c r="I31" s="52" t="s">
        <v>86</v>
      </c>
      <c r="J31" s="53" t="s">
        <v>1859</v>
      </c>
      <c r="K31" s="52" t="s">
        <v>86</v>
      </c>
      <c r="L31" s="54" t="s">
        <v>1558</v>
      </c>
      <c r="M31" s="52" t="s">
        <v>86</v>
      </c>
      <c r="N31" s="53" t="s">
        <v>509</v>
      </c>
      <c r="O31" s="52" t="s">
        <v>86</v>
      </c>
      <c r="P31" s="53" t="s">
        <v>509</v>
      </c>
      <c r="Q31" s="52" t="s">
        <v>86</v>
      </c>
      <c r="R31" s="53" t="s">
        <v>509</v>
      </c>
      <c r="S31" s="52" t="s">
        <v>1860</v>
      </c>
      <c r="T31" s="53" t="s">
        <v>1861</v>
      </c>
      <c r="U31" s="52" t="s">
        <v>86</v>
      </c>
      <c r="V31" s="53" t="s">
        <v>509</v>
      </c>
      <c r="W31" s="47">
        <v>1</v>
      </c>
      <c r="X31" s="291"/>
    </row>
    <row r="32" spans="2:24" ht="30">
      <c r="B32" s="47">
        <v>29</v>
      </c>
      <c r="C32" s="48" t="s">
        <v>334</v>
      </c>
      <c r="D32" s="49" t="s">
        <v>334</v>
      </c>
      <c r="E32" s="50" t="s">
        <v>1862</v>
      </c>
      <c r="F32" s="51"/>
      <c r="G32" s="52" t="s">
        <v>61</v>
      </c>
      <c r="H32" s="53" t="s">
        <v>523</v>
      </c>
      <c r="I32" s="52" t="s">
        <v>61</v>
      </c>
      <c r="J32" s="53" t="s">
        <v>1863</v>
      </c>
      <c r="K32" s="52" t="s">
        <v>388</v>
      </c>
      <c r="L32" s="54" t="s">
        <v>1581</v>
      </c>
      <c r="M32" s="52" t="s">
        <v>61</v>
      </c>
      <c r="N32" s="53" t="s">
        <v>523</v>
      </c>
      <c r="O32" s="52" t="s">
        <v>61</v>
      </c>
      <c r="P32" s="53" t="s">
        <v>523</v>
      </c>
      <c r="Q32" s="52" t="s">
        <v>61</v>
      </c>
      <c r="R32" s="53" t="s">
        <v>523</v>
      </c>
      <c r="S32" s="52" t="s">
        <v>1864</v>
      </c>
      <c r="T32" s="53" t="s">
        <v>1865</v>
      </c>
      <c r="U32" s="52" t="s">
        <v>61</v>
      </c>
      <c r="V32" s="53" t="s">
        <v>523</v>
      </c>
      <c r="W32" s="47">
        <v>14</v>
      </c>
      <c r="X32" s="291"/>
    </row>
    <row r="33" spans="2:24" ht="30">
      <c r="B33" s="47">
        <v>30</v>
      </c>
      <c r="C33" s="48" t="s">
        <v>1505</v>
      </c>
      <c r="D33" s="49" t="s">
        <v>1505</v>
      </c>
      <c r="E33" s="50" t="s">
        <v>1866</v>
      </c>
      <c r="F33" s="51"/>
      <c r="G33" s="52" t="s">
        <v>83</v>
      </c>
      <c r="H33" s="56"/>
      <c r="I33" s="52" t="s">
        <v>83</v>
      </c>
      <c r="J33" s="56"/>
      <c r="K33" s="52" t="s">
        <v>1584</v>
      </c>
      <c r="L33" s="56"/>
      <c r="M33" s="52" t="s">
        <v>83</v>
      </c>
      <c r="N33" s="56"/>
      <c r="O33" s="52" t="s">
        <v>83</v>
      </c>
      <c r="P33" s="56"/>
      <c r="Q33" s="52" t="s">
        <v>83</v>
      </c>
      <c r="R33" s="56"/>
      <c r="S33" s="52" t="s">
        <v>1867</v>
      </c>
      <c r="T33" s="56"/>
      <c r="U33" s="52" t="s">
        <v>83</v>
      </c>
      <c r="V33" s="56"/>
      <c r="W33" s="47">
        <v>29</v>
      </c>
      <c r="X33" s="291"/>
    </row>
    <row r="34" spans="2:24" ht="30">
      <c r="B34" s="47">
        <v>31</v>
      </c>
      <c r="C34" s="48" t="s">
        <v>1508</v>
      </c>
      <c r="D34" s="49" t="s">
        <v>1508</v>
      </c>
      <c r="E34" s="50" t="s">
        <v>1868</v>
      </c>
      <c r="F34" s="51"/>
      <c r="G34" s="52" t="s">
        <v>2232</v>
      </c>
      <c r="H34" s="58" t="s">
        <v>2233</v>
      </c>
      <c r="I34" s="52" t="s">
        <v>1869</v>
      </c>
      <c r="J34" s="53" t="s">
        <v>1870</v>
      </c>
      <c r="K34" s="52" t="s">
        <v>1560</v>
      </c>
      <c r="L34" s="54" t="s">
        <v>1561</v>
      </c>
      <c r="M34" s="52" t="s">
        <v>549</v>
      </c>
      <c r="N34" s="53" t="s">
        <v>1871</v>
      </c>
      <c r="O34" s="52" t="s">
        <v>516</v>
      </c>
      <c r="P34" s="53" t="s">
        <v>517</v>
      </c>
      <c r="Q34" s="52" t="s">
        <v>818</v>
      </c>
      <c r="R34" s="53" t="s">
        <v>837</v>
      </c>
      <c r="S34" s="52" t="s">
        <v>1872</v>
      </c>
      <c r="T34" s="53" t="s">
        <v>1873</v>
      </c>
      <c r="U34" s="52" t="s">
        <v>516</v>
      </c>
      <c r="V34" s="53" t="s">
        <v>517</v>
      </c>
      <c r="W34" s="47">
        <v>12</v>
      </c>
      <c r="X34" s="228" t="s">
        <v>1874</v>
      </c>
    </row>
    <row r="35" spans="2:24" ht="30">
      <c r="B35" s="47">
        <v>32</v>
      </c>
      <c r="C35" s="55" t="s">
        <v>1511</v>
      </c>
      <c r="D35" s="49" t="s">
        <v>1875</v>
      </c>
      <c r="E35" s="50" t="s">
        <v>1876</v>
      </c>
      <c r="F35" s="67" t="s">
        <v>1877</v>
      </c>
      <c r="G35" s="52" t="s">
        <v>2234</v>
      </c>
      <c r="H35" s="56"/>
      <c r="I35" s="57" t="s">
        <v>1879</v>
      </c>
      <c r="J35" s="56"/>
      <c r="K35" s="57" t="s">
        <v>1588</v>
      </c>
      <c r="L35" s="56"/>
      <c r="M35" s="57" t="s">
        <v>1880</v>
      </c>
      <c r="N35" s="56"/>
      <c r="O35" s="57" t="s">
        <v>1881</v>
      </c>
      <c r="P35" s="56"/>
      <c r="Q35" s="57" t="s">
        <v>1878</v>
      </c>
      <c r="R35" s="56"/>
      <c r="S35" s="57" t="s">
        <v>1882</v>
      </c>
      <c r="T35" s="56"/>
      <c r="U35" s="57" t="s">
        <v>1881</v>
      </c>
      <c r="V35" s="56"/>
      <c r="W35" s="47">
        <v>48</v>
      </c>
      <c r="X35" s="228" t="s">
        <v>1883</v>
      </c>
    </row>
    <row r="36" spans="2:24" ht="30">
      <c r="B36" s="47">
        <v>33</v>
      </c>
      <c r="C36" s="48" t="s">
        <v>1514</v>
      </c>
      <c r="D36" s="49" t="s">
        <v>1514</v>
      </c>
      <c r="E36" s="50" t="s">
        <v>1884</v>
      </c>
      <c r="F36" s="51"/>
      <c r="G36" s="52" t="s">
        <v>526</v>
      </c>
      <c r="H36" s="53" t="s">
        <v>527</v>
      </c>
      <c r="I36" s="57" t="s">
        <v>1885</v>
      </c>
      <c r="J36" s="53" t="s">
        <v>1886</v>
      </c>
      <c r="K36" s="52" t="s">
        <v>1590</v>
      </c>
      <c r="L36" s="54" t="s">
        <v>1594</v>
      </c>
      <c r="M36" s="52" t="s">
        <v>526</v>
      </c>
      <c r="N36" s="53" t="s">
        <v>527</v>
      </c>
      <c r="O36" s="52" t="s">
        <v>526</v>
      </c>
      <c r="P36" s="53" t="s">
        <v>527</v>
      </c>
      <c r="Q36" s="52" t="s">
        <v>526</v>
      </c>
      <c r="R36" s="53" t="s">
        <v>527</v>
      </c>
      <c r="S36" s="52" t="s">
        <v>1887</v>
      </c>
      <c r="T36" s="53" t="s">
        <v>1888</v>
      </c>
      <c r="U36" s="52" t="s">
        <v>526</v>
      </c>
      <c r="V36" s="53" t="s">
        <v>527</v>
      </c>
      <c r="W36" s="47">
        <v>26</v>
      </c>
      <c r="X36" s="291"/>
    </row>
    <row r="37" spans="2:24" ht="30">
      <c r="B37" s="47">
        <v>34</v>
      </c>
      <c r="C37" s="48" t="s">
        <v>1515</v>
      </c>
      <c r="D37" s="49" t="s">
        <v>1515</v>
      </c>
      <c r="E37" s="68" t="s">
        <v>1889</v>
      </c>
      <c r="F37" s="51"/>
      <c r="G37" s="52" t="s">
        <v>870</v>
      </c>
      <c r="H37" s="53" t="s">
        <v>966</v>
      </c>
      <c r="I37" s="52" t="s">
        <v>1890</v>
      </c>
      <c r="J37" s="53" t="s">
        <v>1891</v>
      </c>
      <c r="K37" s="52" t="s">
        <v>1582</v>
      </c>
      <c r="L37" s="54" t="s">
        <v>1585</v>
      </c>
      <c r="M37" s="52" t="s">
        <v>565</v>
      </c>
      <c r="N37" s="53" t="s">
        <v>1892</v>
      </c>
      <c r="O37" s="52" t="s">
        <v>524</v>
      </c>
      <c r="P37" s="53" t="s">
        <v>525</v>
      </c>
      <c r="Q37" s="52" t="s">
        <v>870</v>
      </c>
      <c r="R37" s="53" t="s">
        <v>966</v>
      </c>
      <c r="S37" s="52" t="s">
        <v>1893</v>
      </c>
      <c r="T37" s="53" t="s">
        <v>1894</v>
      </c>
      <c r="U37" s="52" t="s">
        <v>524</v>
      </c>
      <c r="V37" s="53" t="s">
        <v>525</v>
      </c>
      <c r="W37" s="47">
        <v>15</v>
      </c>
      <c r="X37" s="291"/>
    </row>
    <row r="38" spans="2:24" ht="30">
      <c r="B38" s="47">
        <v>35</v>
      </c>
      <c r="C38" s="69" t="s">
        <v>1517</v>
      </c>
      <c r="D38" s="59"/>
      <c r="E38" s="50" t="s">
        <v>1895</v>
      </c>
      <c r="F38" s="70" t="s">
        <v>1896</v>
      </c>
      <c r="G38" s="52" t="s">
        <v>2230</v>
      </c>
      <c r="H38" s="56"/>
      <c r="I38" s="288" t="s">
        <v>1898</v>
      </c>
      <c r="J38" s="56"/>
      <c r="K38" s="52" t="s">
        <v>1591</v>
      </c>
      <c r="L38" s="56"/>
      <c r="M38" s="52" t="s">
        <v>1899</v>
      </c>
      <c r="N38" s="56"/>
      <c r="O38" s="52" t="s">
        <v>1900</v>
      </c>
      <c r="P38" s="56"/>
      <c r="Q38" s="52" t="s">
        <v>1897</v>
      </c>
      <c r="R38" s="56"/>
      <c r="S38" s="52" t="s">
        <v>1901</v>
      </c>
      <c r="T38" s="56"/>
      <c r="U38" s="52" t="s">
        <v>1900</v>
      </c>
      <c r="V38" s="56"/>
      <c r="W38" s="47">
        <v>27</v>
      </c>
      <c r="X38" s="228" t="s">
        <v>1902</v>
      </c>
    </row>
    <row r="39" spans="2:24" ht="30">
      <c r="B39" s="47">
        <v>36</v>
      </c>
      <c r="C39" s="48" t="s">
        <v>271</v>
      </c>
      <c r="D39" s="49" t="s">
        <v>271</v>
      </c>
      <c r="E39" s="71" t="s">
        <v>1903</v>
      </c>
      <c r="F39" s="51"/>
      <c r="G39" s="52" t="s">
        <v>2231</v>
      </c>
      <c r="H39" s="56"/>
      <c r="I39" s="52" t="s">
        <v>1904</v>
      </c>
      <c r="J39" s="56"/>
      <c r="K39" s="52" t="s">
        <v>1578</v>
      </c>
      <c r="L39" s="56"/>
      <c r="M39" s="52" t="s">
        <v>573</v>
      </c>
      <c r="N39" s="56"/>
      <c r="O39" s="52" t="s">
        <v>519</v>
      </c>
      <c r="P39" s="56"/>
      <c r="Q39" s="52" t="s">
        <v>885</v>
      </c>
      <c r="R39" s="56"/>
      <c r="S39" s="52" t="s">
        <v>1905</v>
      </c>
      <c r="T39" s="56"/>
      <c r="U39" s="52" t="s">
        <v>519</v>
      </c>
      <c r="V39" s="56"/>
      <c r="W39" s="47">
        <v>20</v>
      </c>
      <c r="X39" s="228" t="s">
        <v>1906</v>
      </c>
    </row>
    <row r="40" spans="2:24" ht="30">
      <c r="B40" s="47">
        <v>37</v>
      </c>
      <c r="C40" s="48" t="s">
        <v>1521</v>
      </c>
      <c r="D40" s="49" t="s">
        <v>1521</v>
      </c>
      <c r="E40" s="50" t="s">
        <v>1907</v>
      </c>
      <c r="F40" s="51"/>
      <c r="G40" s="52" t="s">
        <v>2235</v>
      </c>
      <c r="H40" s="56"/>
      <c r="I40" s="52" t="s">
        <v>1909</v>
      </c>
      <c r="J40" s="56"/>
      <c r="K40" s="52" t="s">
        <v>1593</v>
      </c>
      <c r="L40" s="56"/>
      <c r="M40" s="52" t="s">
        <v>1910</v>
      </c>
      <c r="N40" s="56"/>
      <c r="O40" s="52" t="s">
        <v>539</v>
      </c>
      <c r="P40" s="56"/>
      <c r="Q40" s="52" t="s">
        <v>1908</v>
      </c>
      <c r="R40" s="56"/>
      <c r="S40" s="52" t="s">
        <v>1911</v>
      </c>
      <c r="T40" s="56"/>
      <c r="U40" s="52" t="s">
        <v>539</v>
      </c>
      <c r="V40" s="56"/>
      <c r="W40" s="47">
        <v>40</v>
      </c>
      <c r="X40" s="291"/>
    </row>
    <row r="41" spans="2:24" ht="30">
      <c r="B41" s="47">
        <v>38</v>
      </c>
      <c r="C41" s="55" t="s">
        <v>1525</v>
      </c>
      <c r="D41" s="66" t="s">
        <v>1511</v>
      </c>
      <c r="E41" s="50" t="s">
        <v>1912</v>
      </c>
      <c r="F41" s="67" t="s">
        <v>1913</v>
      </c>
      <c r="G41" s="52" t="s">
        <v>448</v>
      </c>
      <c r="H41" s="56"/>
      <c r="I41" s="57" t="s">
        <v>1914</v>
      </c>
      <c r="J41" s="56"/>
      <c r="K41" s="52" t="s">
        <v>1592</v>
      </c>
      <c r="L41" s="56"/>
      <c r="M41" s="52" t="s">
        <v>448</v>
      </c>
      <c r="N41" s="56"/>
      <c r="O41" s="57" t="s">
        <v>448</v>
      </c>
      <c r="P41" s="56"/>
      <c r="Q41" s="57" t="s">
        <v>448</v>
      </c>
      <c r="R41" s="56"/>
      <c r="S41" s="57" t="s">
        <v>1915</v>
      </c>
      <c r="T41" s="56"/>
      <c r="U41" s="57" t="s">
        <v>448</v>
      </c>
      <c r="V41" s="56"/>
      <c r="W41" s="47">
        <v>50</v>
      </c>
      <c r="X41" s="291"/>
    </row>
    <row r="42" spans="2:24" ht="30">
      <c r="B42" s="47">
        <v>39</v>
      </c>
      <c r="C42" s="69" t="s">
        <v>1481</v>
      </c>
      <c r="D42" s="49" t="s">
        <v>1357</v>
      </c>
      <c r="E42" s="68" t="s">
        <v>1916</v>
      </c>
      <c r="F42" s="67" t="s">
        <v>1917</v>
      </c>
      <c r="G42" s="52" t="s">
        <v>388</v>
      </c>
      <c r="H42" s="53" t="s">
        <v>515</v>
      </c>
      <c r="I42" s="52" t="s">
        <v>388</v>
      </c>
      <c r="J42" s="53" t="s">
        <v>1918</v>
      </c>
      <c r="K42" s="52" t="s">
        <v>1559</v>
      </c>
      <c r="L42" s="54" t="s">
        <v>1571</v>
      </c>
      <c r="M42" s="52" t="s">
        <v>388</v>
      </c>
      <c r="N42" s="53" t="s">
        <v>515</v>
      </c>
      <c r="O42" s="52" t="s">
        <v>388</v>
      </c>
      <c r="P42" s="53" t="s">
        <v>515</v>
      </c>
      <c r="Q42" s="52" t="s">
        <v>388</v>
      </c>
      <c r="R42" s="53" t="s">
        <v>515</v>
      </c>
      <c r="S42" s="52" t="s">
        <v>1919</v>
      </c>
      <c r="T42" s="53" t="s">
        <v>1920</v>
      </c>
      <c r="U42" s="52" t="s">
        <v>388</v>
      </c>
      <c r="V42" s="53" t="s">
        <v>515</v>
      </c>
      <c r="W42" s="47">
        <v>11</v>
      </c>
      <c r="X42" s="291"/>
    </row>
    <row r="43" spans="2:24" ht="30">
      <c r="B43" s="47">
        <v>40</v>
      </c>
      <c r="C43" s="48" t="s">
        <v>382</v>
      </c>
      <c r="D43" s="49" t="s">
        <v>382</v>
      </c>
      <c r="E43" s="50" t="s">
        <v>1921</v>
      </c>
      <c r="F43" s="51"/>
      <c r="G43" s="52" t="s">
        <v>2236</v>
      </c>
      <c r="H43" s="56"/>
      <c r="I43" s="52" t="s">
        <v>1922</v>
      </c>
      <c r="J43" s="56"/>
      <c r="K43" s="52" t="s">
        <v>1556</v>
      </c>
      <c r="L43" s="56"/>
      <c r="M43" s="52" t="s">
        <v>712</v>
      </c>
      <c r="N43" s="56"/>
      <c r="O43" s="52" t="s">
        <v>111</v>
      </c>
      <c r="P43" s="56"/>
      <c r="Q43" s="52" t="s">
        <v>705</v>
      </c>
      <c r="R43" s="56"/>
      <c r="S43" s="52" t="s">
        <v>1923</v>
      </c>
      <c r="T43" s="56"/>
      <c r="U43" s="52" t="s">
        <v>111</v>
      </c>
      <c r="V43" s="56"/>
      <c r="W43" s="47">
        <v>7</v>
      </c>
      <c r="X43" s="228" t="s">
        <v>1924</v>
      </c>
    </row>
    <row r="44" spans="2:24" ht="30">
      <c r="B44" s="47">
        <v>41</v>
      </c>
      <c r="C44" s="69" t="s">
        <v>1529</v>
      </c>
      <c r="D44" s="49" t="s">
        <v>1529</v>
      </c>
      <c r="E44" s="72" t="s">
        <v>1925</v>
      </c>
      <c r="F44" s="70" t="s">
        <v>1926</v>
      </c>
      <c r="G44" s="52" t="s">
        <v>1930</v>
      </c>
      <c r="H44" s="56"/>
      <c r="I44" s="52" t="s">
        <v>1928</v>
      </c>
      <c r="J44" s="56"/>
      <c r="K44" s="52" t="s">
        <v>1929</v>
      </c>
      <c r="L44" s="56"/>
      <c r="M44" s="57" t="s">
        <v>1074</v>
      </c>
      <c r="N44" s="56"/>
      <c r="O44" s="52" t="s">
        <v>1930</v>
      </c>
      <c r="P44" s="56"/>
      <c r="Q44" s="52" t="s">
        <v>1927</v>
      </c>
      <c r="R44" s="56"/>
      <c r="S44" s="52" t="s">
        <v>1931</v>
      </c>
      <c r="T44" s="56"/>
      <c r="U44" s="52" t="s">
        <v>1930</v>
      </c>
      <c r="V44" s="56"/>
      <c r="W44" s="47">
        <v>34</v>
      </c>
      <c r="X44" s="228" t="s">
        <v>1932</v>
      </c>
    </row>
    <row r="45" spans="2:24" ht="30">
      <c r="B45" s="47">
        <v>42</v>
      </c>
      <c r="C45" s="55" t="s">
        <v>1530</v>
      </c>
      <c r="D45" s="49" t="s">
        <v>1530</v>
      </c>
      <c r="E45" s="72" t="s">
        <v>1933</v>
      </c>
      <c r="F45" s="51"/>
      <c r="G45" s="52" t="s">
        <v>417</v>
      </c>
      <c r="H45" s="56"/>
      <c r="I45" s="57" t="s">
        <v>1934</v>
      </c>
      <c r="J45" s="56"/>
      <c r="K45" s="57" t="s">
        <v>1597</v>
      </c>
      <c r="L45" s="56"/>
      <c r="M45" s="57" t="s">
        <v>417</v>
      </c>
      <c r="N45" s="56"/>
      <c r="O45" s="57" t="s">
        <v>417</v>
      </c>
      <c r="P45" s="56"/>
      <c r="Q45" s="57" t="s">
        <v>417</v>
      </c>
      <c r="R45" s="56"/>
      <c r="S45" s="57" t="s">
        <v>1935</v>
      </c>
      <c r="T45" s="56"/>
      <c r="U45" s="57" t="s">
        <v>417</v>
      </c>
      <c r="V45" s="56"/>
      <c r="W45" s="47">
        <v>49</v>
      </c>
      <c r="X45" s="291"/>
    </row>
    <row r="46" spans="2:24" ht="30">
      <c r="B46" s="47">
        <v>43</v>
      </c>
      <c r="C46" s="48" t="s">
        <v>275</v>
      </c>
      <c r="D46" s="49" t="s">
        <v>275</v>
      </c>
      <c r="E46" s="50" t="s">
        <v>1936</v>
      </c>
      <c r="F46" s="51"/>
      <c r="G46" s="52" t="s">
        <v>1937</v>
      </c>
      <c r="H46" s="282" t="s">
        <v>1938</v>
      </c>
      <c r="I46" s="57" t="s">
        <v>1939</v>
      </c>
      <c r="J46" s="58" t="s">
        <v>1940</v>
      </c>
      <c r="K46" s="52" t="s">
        <v>1598</v>
      </c>
      <c r="L46" s="54" t="s">
        <v>1613</v>
      </c>
      <c r="M46" s="52" t="s">
        <v>1937</v>
      </c>
      <c r="N46" s="53" t="s">
        <v>1938</v>
      </c>
      <c r="O46" s="52" t="s">
        <v>1937</v>
      </c>
      <c r="P46" s="53" t="s">
        <v>1938</v>
      </c>
      <c r="Q46" s="52" t="s">
        <v>1937</v>
      </c>
      <c r="R46" s="53" t="s">
        <v>1938</v>
      </c>
      <c r="S46" s="52" t="s">
        <v>1941</v>
      </c>
      <c r="T46" s="53" t="s">
        <v>1942</v>
      </c>
      <c r="U46" s="52" t="s">
        <v>1937</v>
      </c>
      <c r="V46" s="53" t="s">
        <v>1938</v>
      </c>
      <c r="W46" s="47">
        <v>42</v>
      </c>
      <c r="X46" s="291"/>
    </row>
    <row r="47" spans="2:24" ht="30">
      <c r="B47" s="47">
        <v>44</v>
      </c>
      <c r="C47" s="55" t="s">
        <v>1532</v>
      </c>
      <c r="D47" s="49" t="s">
        <v>1533</v>
      </c>
      <c r="E47" s="68" t="s">
        <v>1943</v>
      </c>
      <c r="F47" s="67" t="s">
        <v>1944</v>
      </c>
      <c r="G47" s="52" t="s">
        <v>2237</v>
      </c>
      <c r="H47" s="282" t="s">
        <v>2238</v>
      </c>
      <c r="I47" s="57" t="s">
        <v>1947</v>
      </c>
      <c r="J47" s="58" t="s">
        <v>1948</v>
      </c>
      <c r="K47" s="57" t="s">
        <v>1599</v>
      </c>
      <c r="L47" s="65" t="s">
        <v>1612</v>
      </c>
      <c r="M47" s="57" t="s">
        <v>1949</v>
      </c>
      <c r="N47" s="53" t="s">
        <v>1950</v>
      </c>
      <c r="O47" s="57" t="s">
        <v>538</v>
      </c>
      <c r="P47" s="53" t="s">
        <v>1951</v>
      </c>
      <c r="Q47" s="52" t="s">
        <v>1945</v>
      </c>
      <c r="R47" s="53" t="s">
        <v>1946</v>
      </c>
      <c r="S47" s="57" t="s">
        <v>1952</v>
      </c>
      <c r="T47" s="58" t="s">
        <v>1953</v>
      </c>
      <c r="U47" s="57" t="s">
        <v>538</v>
      </c>
      <c r="V47" s="53" t="s">
        <v>1951</v>
      </c>
      <c r="W47" s="47">
        <v>44</v>
      </c>
      <c r="X47" s="228" t="s">
        <v>1954</v>
      </c>
    </row>
    <row r="48" spans="2:24" ht="30">
      <c r="B48" s="47">
        <v>45</v>
      </c>
      <c r="C48" s="55" t="s">
        <v>1533</v>
      </c>
      <c r="D48" s="59"/>
      <c r="E48" s="68" t="s">
        <v>1955</v>
      </c>
      <c r="F48" s="60" t="s">
        <v>1741</v>
      </c>
      <c r="G48" s="52" t="s">
        <v>2239</v>
      </c>
      <c r="H48" s="56"/>
      <c r="I48" s="57" t="s">
        <v>1957</v>
      </c>
      <c r="J48" s="56"/>
      <c r="K48" s="57" t="s">
        <v>1600</v>
      </c>
      <c r="L48" s="56"/>
      <c r="M48" s="57" t="s">
        <v>1958</v>
      </c>
      <c r="N48" s="56"/>
      <c r="O48" s="57" t="s">
        <v>1959</v>
      </c>
      <c r="P48" s="56"/>
      <c r="Q48" s="57" t="s">
        <v>1956</v>
      </c>
      <c r="R48" s="56"/>
      <c r="S48" s="57" t="s">
        <v>1960</v>
      </c>
      <c r="T48" s="56"/>
      <c r="U48" s="57" t="s">
        <v>1959</v>
      </c>
      <c r="V48" s="56"/>
      <c r="W48" s="47">
        <v>46</v>
      </c>
      <c r="X48" s="293" t="s">
        <v>1961</v>
      </c>
    </row>
    <row r="49" spans="2:24" ht="30">
      <c r="B49" s="47">
        <v>46</v>
      </c>
      <c r="C49" s="48" t="s">
        <v>1534</v>
      </c>
      <c r="D49" s="49" t="s">
        <v>1534</v>
      </c>
      <c r="E49" s="50" t="s">
        <v>1962</v>
      </c>
      <c r="F49" s="51"/>
      <c r="G49" s="52" t="s">
        <v>2240</v>
      </c>
      <c r="H49" s="282" t="s">
        <v>2241</v>
      </c>
      <c r="I49" s="52" t="s">
        <v>1965</v>
      </c>
      <c r="J49" s="53" t="s">
        <v>1966</v>
      </c>
      <c r="K49" s="52" t="s">
        <v>1583</v>
      </c>
      <c r="L49" s="54" t="s">
        <v>1587</v>
      </c>
      <c r="M49" s="52" t="s">
        <v>608</v>
      </c>
      <c r="N49" s="53" t="s">
        <v>1967</v>
      </c>
      <c r="O49" s="52" t="s">
        <v>522</v>
      </c>
      <c r="P49" s="53" t="s">
        <v>1968</v>
      </c>
      <c r="Q49" s="52" t="s">
        <v>1963</v>
      </c>
      <c r="R49" s="53" t="s">
        <v>1964</v>
      </c>
      <c r="S49" s="52" t="s">
        <v>1969</v>
      </c>
      <c r="T49" s="53" t="s">
        <v>1970</v>
      </c>
      <c r="U49" s="52" t="s">
        <v>522</v>
      </c>
      <c r="V49" s="53" t="s">
        <v>1968</v>
      </c>
      <c r="W49" s="47">
        <v>25</v>
      </c>
      <c r="X49" s="291"/>
    </row>
    <row r="50" spans="2:24" ht="30">
      <c r="B50" s="47">
        <v>47</v>
      </c>
      <c r="C50" s="48" t="s">
        <v>1535</v>
      </c>
      <c r="D50" s="49" t="s">
        <v>1535</v>
      </c>
      <c r="E50" s="50" t="s">
        <v>1971</v>
      </c>
      <c r="F50" s="51"/>
      <c r="G50" s="52" t="s">
        <v>533</v>
      </c>
      <c r="H50" s="282" t="s">
        <v>535</v>
      </c>
      <c r="I50" s="57" t="s">
        <v>1972</v>
      </c>
      <c r="J50" s="53" t="s">
        <v>1973</v>
      </c>
      <c r="K50" s="52" t="s">
        <v>533</v>
      </c>
      <c r="L50" s="54" t="s">
        <v>1609</v>
      </c>
      <c r="M50" s="52" t="s">
        <v>533</v>
      </c>
      <c r="N50" s="53" t="s">
        <v>535</v>
      </c>
      <c r="O50" s="52" t="s">
        <v>533</v>
      </c>
      <c r="P50" s="53" t="s">
        <v>535</v>
      </c>
      <c r="Q50" s="52" t="s">
        <v>533</v>
      </c>
      <c r="R50" s="53" t="s">
        <v>535</v>
      </c>
      <c r="S50" s="52" t="s">
        <v>1974</v>
      </c>
      <c r="T50" s="53" t="s">
        <v>1975</v>
      </c>
      <c r="U50" s="52" t="s">
        <v>533</v>
      </c>
      <c r="V50" s="53" t="s">
        <v>535</v>
      </c>
      <c r="W50" s="47">
        <v>35</v>
      </c>
      <c r="X50" s="291"/>
    </row>
    <row r="51" spans="2:24" ht="30">
      <c r="B51" s="47">
        <v>48</v>
      </c>
      <c r="C51" s="48" t="s">
        <v>1537</v>
      </c>
      <c r="D51" s="49" t="s">
        <v>1537</v>
      </c>
      <c r="E51" s="68" t="s">
        <v>1976</v>
      </c>
      <c r="F51" s="51"/>
      <c r="G51" s="52" t="s">
        <v>2242</v>
      </c>
      <c r="H51" s="56"/>
      <c r="I51" s="52" t="s">
        <v>1978</v>
      </c>
      <c r="J51" s="56"/>
      <c r="K51" s="52" t="s">
        <v>1570</v>
      </c>
      <c r="L51" s="56"/>
      <c r="M51" s="52" t="s">
        <v>1979</v>
      </c>
      <c r="N51" s="56"/>
      <c r="O51" s="52" t="s">
        <v>1980</v>
      </c>
      <c r="P51" s="56"/>
      <c r="Q51" s="52" t="s">
        <v>1977</v>
      </c>
      <c r="R51" s="56"/>
      <c r="S51" s="52" t="s">
        <v>1981</v>
      </c>
      <c r="T51" s="56"/>
      <c r="U51" s="52" t="s">
        <v>1980</v>
      </c>
      <c r="V51" s="56"/>
      <c r="W51" s="47">
        <v>9</v>
      </c>
      <c r="X51" s="291"/>
    </row>
    <row r="52" spans="2:24" ht="30">
      <c r="B52" s="47">
        <v>49</v>
      </c>
      <c r="C52" s="69" t="s">
        <v>1538</v>
      </c>
      <c r="D52" s="59"/>
      <c r="E52" s="50" t="s">
        <v>1982</v>
      </c>
      <c r="F52" s="60" t="s">
        <v>1741</v>
      </c>
      <c r="G52" s="52" t="s">
        <v>2243</v>
      </c>
      <c r="H52" s="282"/>
      <c r="I52" s="52" t="s">
        <v>1983</v>
      </c>
      <c r="J52" s="53" t="s">
        <v>1984</v>
      </c>
      <c r="K52" s="52" t="s">
        <v>1602</v>
      </c>
      <c r="L52" s="54" t="s">
        <v>1604</v>
      </c>
      <c r="M52" s="52" t="s">
        <v>1074</v>
      </c>
      <c r="N52" s="53" t="s">
        <v>1670</v>
      </c>
      <c r="O52" s="52" t="s">
        <v>218</v>
      </c>
      <c r="P52" s="53" t="s">
        <v>1985</v>
      </c>
      <c r="Q52" s="52" t="str">
        <f>Q44</f>
        <v>noo</v>
      </c>
      <c r="R52" s="56"/>
      <c r="S52" s="52" t="s">
        <v>1931</v>
      </c>
      <c r="T52" s="53" t="s">
        <v>1986</v>
      </c>
      <c r="U52" s="52" t="s">
        <v>218</v>
      </c>
      <c r="V52" s="53" t="s">
        <v>1985</v>
      </c>
      <c r="W52" s="47">
        <v>32</v>
      </c>
      <c r="X52" s="228" t="s">
        <v>1987</v>
      </c>
    </row>
    <row r="53" spans="2:24" ht="30">
      <c r="B53" s="47">
        <v>50</v>
      </c>
      <c r="C53" s="69" t="s">
        <v>1539</v>
      </c>
      <c r="D53" s="49" t="s">
        <v>1517</v>
      </c>
      <c r="E53" s="50" t="s">
        <v>1988</v>
      </c>
      <c r="F53" s="60" t="s">
        <v>1741</v>
      </c>
      <c r="G53" s="52" t="s">
        <v>2244</v>
      </c>
      <c r="H53" s="56"/>
      <c r="I53" s="52" t="s">
        <v>1989</v>
      </c>
      <c r="J53" s="56"/>
      <c r="K53" s="52" t="s">
        <v>1601</v>
      </c>
      <c r="L53" s="281"/>
      <c r="M53" s="52" t="s">
        <v>647</v>
      </c>
      <c r="N53" s="56"/>
      <c r="O53" s="52" t="s">
        <v>529</v>
      </c>
      <c r="P53" s="56"/>
      <c r="Q53" s="52" t="s">
        <v>1035</v>
      </c>
      <c r="R53" s="56"/>
      <c r="S53" s="52" t="s">
        <v>1990</v>
      </c>
      <c r="T53" s="56"/>
      <c r="U53" s="52" t="s">
        <v>529</v>
      </c>
      <c r="V53" s="56"/>
      <c r="W53" s="47">
        <v>30</v>
      </c>
      <c r="X53" s="291"/>
    </row>
    <row r="54" spans="2:24" ht="22">
      <c r="B54" s="30"/>
      <c r="C54" s="30"/>
      <c r="D54" s="30"/>
      <c r="E54" s="6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227"/>
    </row>
    <row r="55" spans="2:24" ht="22">
      <c r="B55" s="30"/>
      <c r="C55" s="30"/>
      <c r="D55" s="30"/>
      <c r="E55" s="6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227"/>
    </row>
    <row r="56" spans="2:24" ht="22">
      <c r="B56" s="73"/>
      <c r="C56" s="73" t="s">
        <v>1991</v>
      </c>
      <c r="D56" s="73"/>
      <c r="E56" s="74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294"/>
    </row>
    <row r="57" spans="2:24" ht="22">
      <c r="B57" s="73"/>
      <c r="C57" s="73"/>
      <c r="D57" s="73"/>
      <c r="E57" s="74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294"/>
    </row>
    <row r="58" spans="2:24" ht="22">
      <c r="B58" s="73"/>
      <c r="C58" s="75" t="s">
        <v>1992</v>
      </c>
      <c r="D58" s="75" t="s">
        <v>1993</v>
      </c>
      <c r="E58" s="74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294"/>
    </row>
    <row r="59" spans="2:24" ht="22">
      <c r="B59" s="73"/>
      <c r="C59" s="75" t="s">
        <v>1994</v>
      </c>
      <c r="D59" s="75" t="s">
        <v>1995</v>
      </c>
      <c r="E59" s="74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294"/>
    </row>
    <row r="60" spans="2:24" ht="22">
      <c r="B60" s="73"/>
      <c r="C60" s="75" t="s">
        <v>1996</v>
      </c>
      <c r="D60" s="75" t="s">
        <v>1997</v>
      </c>
      <c r="E60" s="74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294"/>
    </row>
    <row r="61" spans="2:24" ht="22">
      <c r="B61" s="73"/>
      <c r="C61" s="75" t="s">
        <v>1998</v>
      </c>
      <c r="D61" s="75" t="s">
        <v>1999</v>
      </c>
      <c r="E61" s="74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294"/>
    </row>
    <row r="62" spans="2:24" ht="22">
      <c r="B62" s="73"/>
      <c r="C62" s="75" t="s">
        <v>2000</v>
      </c>
      <c r="D62" s="75" t="s">
        <v>2001</v>
      </c>
      <c r="E62" s="74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294"/>
    </row>
    <row r="63" spans="2:24" ht="22">
      <c r="B63" s="73"/>
      <c r="C63" s="75" t="s">
        <v>2002</v>
      </c>
      <c r="D63" s="75" t="s">
        <v>2003</v>
      </c>
      <c r="E63" s="74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294"/>
    </row>
    <row r="64" spans="2:24" ht="22">
      <c r="B64" s="73"/>
      <c r="C64" s="75" t="s">
        <v>2004</v>
      </c>
      <c r="D64" s="75" t="s">
        <v>2005</v>
      </c>
      <c r="E64" s="74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294"/>
    </row>
    <row r="65" spans="3:4" ht="22">
      <c r="C65" s="75" t="s">
        <v>2006</v>
      </c>
      <c r="D65" s="75" t="s">
        <v>2007</v>
      </c>
    </row>
  </sheetData>
  <phoneticPr fontId="86" type="noConversion"/>
  <pageMargins left="0.78749999999999998" right="0.78749999999999998" top="0.78749999999999998" bottom="0.78749999999999998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E5B68-4C20-4577-89D5-717EE57E9354}">
  <dimension ref="B2:J14"/>
  <sheetViews>
    <sheetView showGridLines="0" workbookViewId="0">
      <selection activeCell="C81" sqref="C7:C81"/>
    </sheetView>
  </sheetViews>
  <sheetFormatPr baseColWidth="10" defaultColWidth="9.1640625" defaultRowHeight="20"/>
  <cols>
    <col min="1" max="1" width="9.1640625" style="422"/>
    <col min="2" max="2" width="17.6640625" style="424" customWidth="1"/>
    <col min="3" max="3" width="15" style="424" customWidth="1"/>
    <col min="4" max="10" width="20.6640625" style="424" customWidth="1"/>
    <col min="11" max="16384" width="9.1640625" style="422"/>
  </cols>
  <sheetData>
    <row r="2" spans="2:10">
      <c r="B2" s="423" t="s">
        <v>2008</v>
      </c>
    </row>
    <row r="3" spans="2:10">
      <c r="B3" s="422"/>
    </row>
    <row r="4" spans="2:10" ht="42">
      <c r="B4" s="474" t="s">
        <v>2009</v>
      </c>
      <c r="C4" s="475"/>
      <c r="D4" s="476"/>
      <c r="E4" s="431" t="s">
        <v>2010</v>
      </c>
      <c r="F4" s="431" t="s">
        <v>2011</v>
      </c>
      <c r="G4" s="428" t="s">
        <v>2012</v>
      </c>
      <c r="H4" s="431" t="s">
        <v>2013</v>
      </c>
      <c r="I4" s="431" t="s">
        <v>2014</v>
      </c>
      <c r="J4" s="431" t="s">
        <v>2015</v>
      </c>
    </row>
    <row r="5" spans="2:10" ht="27" customHeight="1">
      <c r="B5" s="477" t="s">
        <v>2016</v>
      </c>
      <c r="C5" s="480" t="s">
        <v>2017</v>
      </c>
      <c r="D5" s="427" t="s">
        <v>2018</v>
      </c>
      <c r="E5" s="425" t="s">
        <v>2019</v>
      </c>
      <c r="F5" s="425" t="s">
        <v>2019</v>
      </c>
      <c r="G5" s="425" t="s">
        <v>2020</v>
      </c>
      <c r="H5" s="425" t="s">
        <v>2021</v>
      </c>
      <c r="I5" s="425" t="s">
        <v>2022</v>
      </c>
      <c r="J5" s="425" t="s">
        <v>2023</v>
      </c>
    </row>
    <row r="6" spans="2:10" ht="27" customHeight="1">
      <c r="B6" s="478"/>
      <c r="C6" s="481"/>
      <c r="D6" s="427" t="s">
        <v>2024</v>
      </c>
      <c r="E6" s="425" t="s">
        <v>2019</v>
      </c>
      <c r="F6" s="425" t="s">
        <v>2019</v>
      </c>
      <c r="G6" s="425" t="s">
        <v>2025</v>
      </c>
      <c r="H6" s="425" t="s">
        <v>2026</v>
      </c>
      <c r="I6" s="425" t="s">
        <v>2027</v>
      </c>
      <c r="J6" s="425" t="s">
        <v>2019</v>
      </c>
    </row>
    <row r="7" spans="2:10" ht="27" customHeight="1">
      <c r="B7" s="479"/>
      <c r="C7" s="428" t="s">
        <v>2028</v>
      </c>
      <c r="D7" s="429" t="s">
        <v>2029</v>
      </c>
      <c r="E7" s="425" t="s">
        <v>2019</v>
      </c>
      <c r="F7" s="425" t="s">
        <v>2019</v>
      </c>
      <c r="G7" s="426" t="s">
        <v>2030</v>
      </c>
      <c r="H7" s="425" t="s">
        <v>2019</v>
      </c>
      <c r="I7" s="426" t="s">
        <v>2031</v>
      </c>
      <c r="J7" s="425" t="s">
        <v>2019</v>
      </c>
    </row>
    <row r="8" spans="2:10" ht="27" customHeight="1">
      <c r="B8" s="477" t="s">
        <v>2032</v>
      </c>
      <c r="C8" s="482" t="s">
        <v>2017</v>
      </c>
      <c r="D8" s="429" t="s">
        <v>2018</v>
      </c>
      <c r="E8" s="425" t="s">
        <v>2033</v>
      </c>
      <c r="F8" s="425" t="s">
        <v>2034</v>
      </c>
      <c r="G8" s="425" t="s">
        <v>2019</v>
      </c>
      <c r="H8" s="425" t="s">
        <v>2019</v>
      </c>
      <c r="I8" s="425" t="s">
        <v>2019</v>
      </c>
      <c r="J8" s="425" t="s">
        <v>2019</v>
      </c>
    </row>
    <row r="9" spans="2:10" ht="27" customHeight="1">
      <c r="B9" s="478"/>
      <c r="C9" s="483"/>
      <c r="D9" s="429" t="s">
        <v>2024</v>
      </c>
      <c r="E9" s="425" t="s">
        <v>2035</v>
      </c>
      <c r="F9" s="425" t="s">
        <v>2036</v>
      </c>
      <c r="G9" s="425" t="s">
        <v>2019</v>
      </c>
      <c r="H9" s="425" t="s">
        <v>2019</v>
      </c>
      <c r="I9" s="425" t="s">
        <v>2019</v>
      </c>
      <c r="J9" s="425" t="s">
        <v>2019</v>
      </c>
    </row>
    <row r="10" spans="2:10" ht="27" customHeight="1">
      <c r="B10" s="479"/>
      <c r="C10" s="430" t="s">
        <v>2028</v>
      </c>
      <c r="D10" s="429" t="s">
        <v>2029</v>
      </c>
      <c r="E10" s="425" t="s">
        <v>2019</v>
      </c>
      <c r="F10" s="425" t="s">
        <v>2037</v>
      </c>
      <c r="G10" s="425" t="s">
        <v>2019</v>
      </c>
      <c r="H10" s="425" t="s">
        <v>2019</v>
      </c>
      <c r="I10" s="425" t="s">
        <v>2019</v>
      </c>
      <c r="J10" s="425" t="s">
        <v>2019</v>
      </c>
    </row>
    <row r="11" spans="2:10" ht="27" customHeight="1">
      <c r="B11" s="477" t="s">
        <v>2038</v>
      </c>
      <c r="C11" s="482" t="s">
        <v>2017</v>
      </c>
      <c r="D11" s="429" t="s">
        <v>2029</v>
      </c>
      <c r="E11" s="425" t="s">
        <v>2039</v>
      </c>
      <c r="F11" s="425" t="s">
        <v>2040</v>
      </c>
      <c r="G11" s="425" t="s">
        <v>2019</v>
      </c>
      <c r="H11" s="425" t="s">
        <v>2019</v>
      </c>
      <c r="I11" s="425" t="s">
        <v>2019</v>
      </c>
      <c r="J11" s="425" t="s">
        <v>2019</v>
      </c>
    </row>
    <row r="12" spans="2:10" ht="27" customHeight="1">
      <c r="B12" s="479"/>
      <c r="C12" s="483"/>
      <c r="D12" s="429" t="s">
        <v>2041</v>
      </c>
      <c r="E12" s="425" t="s">
        <v>2019</v>
      </c>
      <c r="F12" s="425" t="s">
        <v>2019</v>
      </c>
      <c r="G12" s="425" t="s">
        <v>2019</v>
      </c>
      <c r="H12" s="425" t="s">
        <v>2019</v>
      </c>
      <c r="I12" s="425" t="s">
        <v>2019</v>
      </c>
      <c r="J12" s="425" t="s">
        <v>2042</v>
      </c>
    </row>
    <row r="13" spans="2:10" ht="27" customHeight="1">
      <c r="B13" s="432" t="s">
        <v>2043</v>
      </c>
      <c r="C13" s="430" t="s">
        <v>2028</v>
      </c>
      <c r="D13" s="429" t="s">
        <v>2029</v>
      </c>
      <c r="E13" s="425" t="s">
        <v>2019</v>
      </c>
      <c r="F13" s="425" t="s">
        <v>2019</v>
      </c>
      <c r="G13" s="425" t="s">
        <v>2044</v>
      </c>
      <c r="H13" s="425" t="s">
        <v>2045</v>
      </c>
      <c r="I13" s="425" t="s">
        <v>2046</v>
      </c>
      <c r="J13" s="425" t="s">
        <v>2019</v>
      </c>
    </row>
    <row r="14" spans="2:10" ht="27" customHeight="1">
      <c r="B14" s="432" t="s">
        <v>2047</v>
      </c>
      <c r="C14" s="430" t="s">
        <v>2028</v>
      </c>
      <c r="D14" s="429" t="s">
        <v>2029</v>
      </c>
      <c r="E14" s="425" t="s">
        <v>2019</v>
      </c>
      <c r="F14" s="425" t="s">
        <v>2019</v>
      </c>
      <c r="G14" s="425" t="s">
        <v>2019</v>
      </c>
      <c r="H14" s="425" t="s">
        <v>2048</v>
      </c>
      <c r="I14" s="425" t="s">
        <v>2019</v>
      </c>
      <c r="J14" s="425" t="s">
        <v>2019</v>
      </c>
    </row>
  </sheetData>
  <mergeCells count="7">
    <mergeCell ref="B11:B12"/>
    <mergeCell ref="C11:C12"/>
    <mergeCell ref="B4:D4"/>
    <mergeCell ref="B5:B7"/>
    <mergeCell ref="C5:C6"/>
    <mergeCell ref="B8:B10"/>
    <mergeCell ref="C8:C9"/>
  </mergeCells>
  <phoneticPr fontId="86" type="noConversion"/>
  <hyperlinks>
    <hyperlink ref="B4" r:id="rId1" xr:uid="{B3E4067F-DA3F-45A3-965E-1DECFABDB076}"/>
    <hyperlink ref="G4" r:id="rId2" xr:uid="{8AE071CA-E50B-4E50-B889-EB9C15736DF2}"/>
    <hyperlink ref="B5" r:id="rId3" xr:uid="{552D0CB2-D061-4EAE-A3F3-BA829D7D4C03}"/>
    <hyperlink ref="C5" r:id="rId4" xr:uid="{16AB2C90-4059-4261-81AE-F3DA0EB5C22E}"/>
    <hyperlink ref="D5" r:id="rId5" xr:uid="{1CBAED66-489A-4054-AB4C-A8CDC096DCF3}"/>
    <hyperlink ref="D6" r:id="rId6" xr:uid="{D546FD51-A167-4B8C-8405-861BD2DB6AAE}"/>
    <hyperlink ref="C7" r:id="rId7" xr:uid="{7548B8DE-E45F-4103-868E-C78D3296C4A9}"/>
    <hyperlink ref="G7" r:id="rId8" xr:uid="{D71D320B-EC65-4E78-8D4C-E9BA75D30DC5}"/>
    <hyperlink ref="I7" r:id="rId9" xr:uid="{F33D0471-F200-4918-A5A2-F5D3BDA5832B}"/>
    <hyperlink ref="B8" r:id="rId10" xr:uid="{2AB8A305-64BA-448D-A89F-D06D9DACB655}"/>
    <hyperlink ref="B11" r:id="rId11" xr:uid="{F60472E1-433A-49F6-B883-22B58D66B5B1}"/>
    <hyperlink ref="B13" r:id="rId12" xr:uid="{422963CE-F9E3-448E-B1D8-C03EF9145C51}"/>
    <hyperlink ref="B14" r:id="rId13" xr:uid="{9E8E415B-AB9F-4D5D-9459-96A71B5CFACE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6AAA1-4E02-4289-8164-301235267DF4}">
  <dimension ref="B1:W20"/>
  <sheetViews>
    <sheetView showGridLines="0" workbookViewId="0">
      <selection activeCell="C81" sqref="C7:C81"/>
    </sheetView>
  </sheetViews>
  <sheetFormatPr baseColWidth="10" defaultColWidth="9.1640625" defaultRowHeight="23"/>
  <cols>
    <col min="1" max="1" width="1.1640625" style="434" customWidth="1"/>
    <col min="2" max="2" width="25.5" style="439" customWidth="1"/>
    <col min="3" max="5" width="18.1640625" style="439" customWidth="1"/>
    <col min="6" max="6" width="3.83203125" style="434" customWidth="1"/>
    <col min="7" max="7" width="33.5" style="434" customWidth="1"/>
    <col min="8" max="23" width="14" style="436" customWidth="1"/>
    <col min="24" max="16384" width="9.1640625" style="434"/>
  </cols>
  <sheetData>
    <row r="1" spans="2:23" ht="9.75" customHeight="1"/>
    <row r="2" spans="2:23">
      <c r="B2" s="440" t="s">
        <v>2049</v>
      </c>
    </row>
    <row r="3" spans="2:23" ht="4.5" customHeight="1">
      <c r="B3" s="434"/>
      <c r="C3" s="434"/>
      <c r="D3" s="434"/>
      <c r="E3" s="434"/>
    </row>
    <row r="4" spans="2:23" ht="39" customHeight="1">
      <c r="B4" s="441" t="s">
        <v>2009</v>
      </c>
      <c r="C4" s="442" t="s">
        <v>2050</v>
      </c>
      <c r="D4" s="442" t="s">
        <v>2051</v>
      </c>
      <c r="E4" s="442" t="s">
        <v>2052</v>
      </c>
      <c r="G4" s="438" t="s">
        <v>2053</v>
      </c>
      <c r="H4" s="447" t="s">
        <v>86</v>
      </c>
      <c r="I4" s="447" t="s">
        <v>61</v>
      </c>
      <c r="J4" s="447" t="s">
        <v>69</v>
      </c>
      <c r="K4" s="447" t="s">
        <v>388</v>
      </c>
      <c r="L4" s="447" t="s">
        <v>417</v>
      </c>
      <c r="M4" s="448" t="s">
        <v>449</v>
      </c>
      <c r="N4" s="448" t="s">
        <v>1794</v>
      </c>
      <c r="O4" s="448" t="s">
        <v>2054</v>
      </c>
      <c r="P4" s="447" t="s">
        <v>536</v>
      </c>
      <c r="Q4" s="447" t="s">
        <v>199</v>
      </c>
      <c r="R4" s="447" t="s">
        <v>253</v>
      </c>
      <c r="S4" s="448" t="s">
        <v>2055</v>
      </c>
      <c r="T4" s="447" t="s">
        <v>138</v>
      </c>
      <c r="U4" s="447" t="s">
        <v>1765</v>
      </c>
      <c r="V4" s="447" t="s">
        <v>1766</v>
      </c>
      <c r="W4" s="448" t="s">
        <v>2056</v>
      </c>
    </row>
    <row r="5" spans="2:23" ht="39" customHeight="1">
      <c r="B5" s="442" t="s">
        <v>2057</v>
      </c>
      <c r="C5" s="443" t="s">
        <v>2058</v>
      </c>
      <c r="D5" s="443" t="s">
        <v>2019</v>
      </c>
      <c r="E5" s="443" t="s">
        <v>2059</v>
      </c>
      <c r="G5" s="437" t="s">
        <v>2060</v>
      </c>
      <c r="H5" s="435" t="s">
        <v>86</v>
      </c>
      <c r="I5" s="435" t="s">
        <v>61</v>
      </c>
      <c r="J5" s="435" t="s">
        <v>69</v>
      </c>
      <c r="K5" s="435" t="s">
        <v>388</v>
      </c>
      <c r="L5" s="435" t="s">
        <v>417</v>
      </c>
      <c r="M5" s="435" t="s">
        <v>448</v>
      </c>
      <c r="N5" s="435" t="s">
        <v>104</v>
      </c>
      <c r="O5" s="435" t="s">
        <v>58</v>
      </c>
      <c r="P5" s="435" t="s">
        <v>536</v>
      </c>
      <c r="Q5" s="435" t="s">
        <v>199</v>
      </c>
      <c r="R5" s="435" t="s">
        <v>253</v>
      </c>
      <c r="S5" s="435" t="s">
        <v>71</v>
      </c>
      <c r="T5" s="435" t="s">
        <v>138</v>
      </c>
      <c r="U5" s="435" t="s">
        <v>64</v>
      </c>
      <c r="V5" s="435" t="s">
        <v>66</v>
      </c>
      <c r="W5" s="435" t="s">
        <v>510</v>
      </c>
    </row>
    <row r="6" spans="2:23" ht="39" customHeight="1">
      <c r="B6" s="445" t="s">
        <v>2061</v>
      </c>
      <c r="C6" s="443" t="s">
        <v>2062</v>
      </c>
      <c r="D6" s="443" t="s">
        <v>2019</v>
      </c>
      <c r="E6" s="444" t="s">
        <v>2063</v>
      </c>
      <c r="G6" s="437" t="s">
        <v>2064</v>
      </c>
      <c r="H6" s="435" t="s">
        <v>86</v>
      </c>
      <c r="I6" s="435" t="s">
        <v>61</v>
      </c>
      <c r="J6" s="435" t="s">
        <v>69</v>
      </c>
      <c r="K6" s="435" t="s">
        <v>388</v>
      </c>
      <c r="L6" s="435" t="s">
        <v>417</v>
      </c>
      <c r="M6" s="435" t="s">
        <v>448</v>
      </c>
      <c r="N6" s="435" t="s">
        <v>104</v>
      </c>
      <c r="O6" s="435" t="s">
        <v>58</v>
      </c>
      <c r="P6" s="435" t="s">
        <v>536</v>
      </c>
      <c r="Q6" s="435" t="s">
        <v>199</v>
      </c>
      <c r="R6" s="435" t="s">
        <v>253</v>
      </c>
      <c r="S6" s="435" t="s">
        <v>71</v>
      </c>
      <c r="T6" s="435" t="s">
        <v>138</v>
      </c>
      <c r="U6" s="435" t="s">
        <v>64</v>
      </c>
      <c r="V6" s="435" t="s">
        <v>66</v>
      </c>
      <c r="W6" s="435" t="s">
        <v>2065</v>
      </c>
    </row>
    <row r="7" spans="2:23" ht="39" customHeight="1">
      <c r="B7" s="445" t="s">
        <v>2066</v>
      </c>
      <c r="C7" s="443" t="s">
        <v>2019</v>
      </c>
      <c r="D7" s="444" t="s">
        <v>2067</v>
      </c>
      <c r="E7" s="443" t="s">
        <v>2019</v>
      </c>
      <c r="G7" s="446" t="s">
        <v>2068</v>
      </c>
      <c r="H7" s="435" t="s">
        <v>86</v>
      </c>
      <c r="I7" s="435" t="s">
        <v>61</v>
      </c>
      <c r="J7" s="435" t="s">
        <v>69</v>
      </c>
      <c r="K7" s="435" t="s">
        <v>388</v>
      </c>
      <c r="L7" s="435" t="s">
        <v>417</v>
      </c>
      <c r="M7" s="435" t="s">
        <v>448</v>
      </c>
      <c r="N7" s="435" t="s">
        <v>1798</v>
      </c>
      <c r="O7" s="435" t="s">
        <v>104</v>
      </c>
      <c r="P7" s="435" t="s">
        <v>536</v>
      </c>
      <c r="Q7" s="435" t="s">
        <v>199</v>
      </c>
      <c r="R7" s="435" t="s">
        <v>253</v>
      </c>
      <c r="S7" s="435" t="s">
        <v>71</v>
      </c>
      <c r="T7" s="435" t="s">
        <v>138</v>
      </c>
      <c r="U7" s="435" t="s">
        <v>64</v>
      </c>
      <c r="V7" s="435" t="s">
        <v>66</v>
      </c>
      <c r="W7" s="435" t="s">
        <v>670</v>
      </c>
    </row>
    <row r="8" spans="2:23" ht="39" customHeight="1">
      <c r="B8" s="445" t="s">
        <v>2069</v>
      </c>
      <c r="C8" s="443" t="s">
        <v>2019</v>
      </c>
      <c r="D8" s="443" t="s">
        <v>2019</v>
      </c>
      <c r="E8" s="444" t="s">
        <v>2070</v>
      </c>
      <c r="G8" s="437" t="s">
        <v>2071</v>
      </c>
      <c r="H8" s="435" t="s">
        <v>86</v>
      </c>
      <c r="I8" s="435" t="s">
        <v>61</v>
      </c>
      <c r="J8" s="435" t="s">
        <v>69</v>
      </c>
      <c r="K8" s="435" t="s">
        <v>388</v>
      </c>
      <c r="L8" s="435" t="s">
        <v>417</v>
      </c>
      <c r="M8" s="435" t="s">
        <v>448</v>
      </c>
      <c r="N8" s="435" t="s">
        <v>104</v>
      </c>
      <c r="O8" s="435" t="s">
        <v>58</v>
      </c>
      <c r="P8" s="435" t="s">
        <v>536</v>
      </c>
      <c r="Q8" s="435" t="s">
        <v>199</v>
      </c>
      <c r="R8" s="435" t="s">
        <v>253</v>
      </c>
      <c r="S8" s="435" t="s">
        <v>71</v>
      </c>
      <c r="T8" s="435" t="s">
        <v>138</v>
      </c>
      <c r="U8" s="435" t="s">
        <v>64</v>
      </c>
      <c r="V8" s="435" t="s">
        <v>66</v>
      </c>
      <c r="W8" s="435" t="s">
        <v>663</v>
      </c>
    </row>
    <row r="9" spans="2:23" ht="39" customHeight="1">
      <c r="B9" s="442" t="s">
        <v>2072</v>
      </c>
      <c r="C9" s="443" t="s">
        <v>2073</v>
      </c>
      <c r="D9" s="443" t="s">
        <v>2019</v>
      </c>
      <c r="E9" s="443" t="s">
        <v>2019</v>
      </c>
      <c r="G9" s="437" t="s">
        <v>2074</v>
      </c>
      <c r="H9" s="435" t="s">
        <v>86</v>
      </c>
      <c r="I9" s="435" t="s">
        <v>61</v>
      </c>
      <c r="J9" s="435" t="s">
        <v>69</v>
      </c>
      <c r="K9" s="435" t="s">
        <v>388</v>
      </c>
      <c r="L9" s="435" t="s">
        <v>417</v>
      </c>
      <c r="M9" s="435" t="s">
        <v>448</v>
      </c>
      <c r="N9" s="435" t="s">
        <v>104</v>
      </c>
      <c r="O9" s="435" t="s">
        <v>2075</v>
      </c>
      <c r="P9" s="435" t="s">
        <v>1093</v>
      </c>
      <c r="Q9" s="435" t="s">
        <v>381</v>
      </c>
      <c r="R9" s="435" t="s">
        <v>1132</v>
      </c>
      <c r="S9" s="435" t="s">
        <v>71</v>
      </c>
      <c r="T9" s="435" t="s">
        <v>1142</v>
      </c>
      <c r="U9" s="435" t="s">
        <v>372</v>
      </c>
      <c r="V9" s="435" t="s">
        <v>558</v>
      </c>
      <c r="W9" s="435" t="s">
        <v>153</v>
      </c>
    </row>
    <row r="10" spans="2:23" ht="39" customHeight="1">
      <c r="G10" s="437" t="s">
        <v>2076</v>
      </c>
      <c r="H10" s="435" t="s">
        <v>1860</v>
      </c>
      <c r="I10" s="435" t="s">
        <v>2077</v>
      </c>
      <c r="J10" s="435" t="s">
        <v>1855</v>
      </c>
      <c r="K10" s="435" t="s">
        <v>1919</v>
      </c>
      <c r="L10" s="435" t="s">
        <v>419</v>
      </c>
      <c r="M10" s="435" t="s">
        <v>452</v>
      </c>
      <c r="N10" s="435" t="s">
        <v>1796</v>
      </c>
      <c r="O10" s="435" t="s">
        <v>1775</v>
      </c>
      <c r="P10" s="435" t="s">
        <v>1817</v>
      </c>
      <c r="Q10" s="435" t="s">
        <v>1842</v>
      </c>
      <c r="R10" s="435" t="s">
        <v>1762</v>
      </c>
      <c r="S10" s="435" t="s">
        <v>1732</v>
      </c>
      <c r="T10" s="435" t="s">
        <v>1771</v>
      </c>
      <c r="U10" s="435" t="s">
        <v>1767</v>
      </c>
      <c r="V10" s="435" t="s">
        <v>2078</v>
      </c>
      <c r="W10" s="435" t="s">
        <v>1848</v>
      </c>
    </row>
    <row r="11" spans="2:23" ht="39" customHeight="1">
      <c r="G11" s="437" t="s">
        <v>5</v>
      </c>
      <c r="H11" s="435" t="s">
        <v>1357</v>
      </c>
      <c r="I11" s="435" t="s">
        <v>334</v>
      </c>
      <c r="J11" s="435" t="s">
        <v>1492</v>
      </c>
      <c r="K11" s="435" t="s">
        <v>1481</v>
      </c>
      <c r="L11" s="435" t="s">
        <v>1530</v>
      </c>
      <c r="M11" s="435" t="s">
        <v>1525</v>
      </c>
      <c r="N11" s="435" t="s">
        <v>337</v>
      </c>
      <c r="O11" s="435" t="s">
        <v>1412</v>
      </c>
      <c r="P11" s="435" t="s">
        <v>1460</v>
      </c>
      <c r="Q11" s="435" t="s">
        <v>1484</v>
      </c>
      <c r="R11" s="435" t="s">
        <v>1388</v>
      </c>
      <c r="S11" s="435" t="s">
        <v>1326</v>
      </c>
      <c r="T11" s="435" t="s">
        <v>137</v>
      </c>
      <c r="U11" s="435" t="s">
        <v>2079</v>
      </c>
      <c r="V11" s="435" t="s">
        <v>2080</v>
      </c>
      <c r="W11" s="435" t="s">
        <v>1489</v>
      </c>
    </row>
    <row r="14" spans="2:23">
      <c r="H14" s="433"/>
      <c r="I14" s="433"/>
      <c r="J14" s="433"/>
    </row>
    <row r="15" spans="2:23">
      <c r="H15" s="434"/>
      <c r="I15" s="434"/>
      <c r="J15" s="434"/>
    </row>
    <row r="16" spans="2:23">
      <c r="H16" s="434"/>
      <c r="I16" s="434"/>
      <c r="J16" s="434"/>
    </row>
    <row r="17" spans="8:10">
      <c r="H17" s="434"/>
      <c r="I17" s="434"/>
      <c r="J17" s="434"/>
    </row>
    <row r="18" spans="8:10">
      <c r="H18" s="434"/>
      <c r="I18" s="434"/>
      <c r="J18" s="434"/>
    </row>
    <row r="19" spans="8:10">
      <c r="H19" s="434"/>
      <c r="I19" s="434"/>
      <c r="J19" s="434"/>
    </row>
    <row r="20" spans="8:10">
      <c r="H20" s="434"/>
      <c r="I20" s="434"/>
      <c r="J20" s="434"/>
    </row>
  </sheetData>
  <phoneticPr fontId="86" type="noConversion"/>
  <hyperlinks>
    <hyperlink ref="G4" r:id="rId1" xr:uid="{D5A6590B-8DA4-40FF-B4BC-5AC495CB8B20}"/>
    <hyperlink ref="M4" r:id="rId2" xr:uid="{BC90E551-14AE-481C-BE0D-96A1C3D5785A}"/>
    <hyperlink ref="N4" r:id="rId3" xr:uid="{4181D59C-F3C0-4FBF-A341-460B334F360C}"/>
    <hyperlink ref="O4" r:id="rId4" xr:uid="{56832EA1-D493-4457-9D97-B5521CF8922B}"/>
    <hyperlink ref="S4" r:id="rId5" xr:uid="{D34D8B4A-5F68-460F-839D-B08EB9757F87}"/>
    <hyperlink ref="W4" r:id="rId6" xr:uid="{89CC979B-7A56-4C48-A126-CAAFC7C57171}"/>
    <hyperlink ref="B4" r:id="rId7" xr:uid="{43185378-E170-440E-B913-867346954E4C}"/>
    <hyperlink ref="B6" r:id="rId8" xr:uid="{AF1AFD40-84FF-4448-9A4D-91F2034F9552}"/>
    <hyperlink ref="E6" r:id="rId9" display="or(2)/餓/o" xr:uid="{5B485B17-8CE3-4C43-88C2-592D8BA8BA0D}"/>
    <hyperlink ref="B7" r:id="rId10" xr:uid="{93018731-4D17-47E0-803F-6DB3FAE62A86}"/>
    <hyperlink ref="D7" r:id="rId11" display="or(1)/餓/ә" xr:uid="{B75D0007-03ED-403C-B5CB-E17BD5AFBBFB}"/>
    <hyperlink ref="B8" r:id="rId12" xr:uid="{51DD440F-8F74-4455-9716-B1D46E00E6B7}"/>
    <hyperlink ref="E8" r:id="rId13" xr:uid="{03705D9D-4456-4C36-99C7-1E00FE54BC8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2" tint="-0.14999847407452621"/>
    <outlinePr summaryRight="0"/>
  </sheetPr>
  <dimension ref="A1:AA42"/>
  <sheetViews>
    <sheetView workbookViewId="0">
      <selection activeCell="AA25" sqref="AA25"/>
    </sheetView>
  </sheetViews>
  <sheetFormatPr baseColWidth="10" defaultColWidth="12.6640625" defaultRowHeight="13" outlineLevelRow="1" outlineLevelCol="2"/>
  <cols>
    <col min="1" max="1" width="4.1640625" customWidth="1" collapsed="1"/>
    <col min="2" max="2" width="3.6640625" hidden="1" customWidth="1" outlineLevel="1"/>
    <col min="3" max="3" width="28.83203125" hidden="1" customWidth="1" outlineLevel="1"/>
    <col min="4" max="5" width="11.5" hidden="1" customWidth="1" outlineLevel="1"/>
    <col min="6" max="6" width="4.1640625" hidden="1" customWidth="1" outlineLevel="1"/>
    <col min="7" max="7" width="3.6640625" hidden="1" customWidth="1" outlineLevel="1"/>
    <col min="8" max="10" width="12.6640625" hidden="1" outlineLevel="1"/>
    <col min="11" max="11" width="4.83203125" hidden="1" customWidth="1" outlineLevel="1"/>
    <col min="12" max="12" width="25.83203125" hidden="1" customWidth="1"/>
    <col min="13" max="13" width="4.1640625" hidden="1" customWidth="1" outlineLevel="1"/>
    <col min="14" max="14" width="3.6640625" hidden="1" customWidth="1" outlineLevel="1"/>
    <col min="15" max="17" width="11.6640625" hidden="1" customWidth="1" outlineLevel="1"/>
    <col min="18" max="18" width="4.83203125" hidden="1" customWidth="1" outlineLevel="1"/>
    <col min="19" max="19" width="3.6640625" customWidth="1"/>
    <col min="20" max="20" width="11.5" customWidth="1"/>
    <col min="21" max="21" width="12.83203125" customWidth="1" outlineLevel="1"/>
    <col min="22" max="22" width="12.83203125" customWidth="1" outlineLevel="2"/>
    <col min="23" max="27" width="11.5" customWidth="1"/>
    <col min="28" max="28" width="4.6640625" customWidth="1"/>
    <col min="29" max="29" width="4.1640625" customWidth="1"/>
  </cols>
  <sheetData>
    <row r="1" spans="2:27" outlineLevel="1"/>
    <row r="2" spans="2:27" ht="23" outlineLevel="1">
      <c r="B2" s="76"/>
      <c r="C2" s="7"/>
      <c r="D2" s="8"/>
      <c r="E2" s="8"/>
      <c r="F2" s="8"/>
      <c r="G2" s="76"/>
      <c r="H2" s="5" t="s">
        <v>2081</v>
      </c>
      <c r="I2" s="5"/>
      <c r="J2" s="5"/>
      <c r="K2" s="8"/>
      <c r="L2" s="7"/>
      <c r="M2" s="8"/>
      <c r="N2" s="76"/>
      <c r="O2" s="5" t="s">
        <v>2082</v>
      </c>
      <c r="P2" s="8"/>
      <c r="Q2" s="8"/>
      <c r="R2" s="8"/>
      <c r="S2" s="76"/>
      <c r="T2" s="5" t="s">
        <v>19</v>
      </c>
      <c r="U2" s="8"/>
      <c r="V2" s="8"/>
      <c r="W2" s="8"/>
      <c r="X2" s="8"/>
      <c r="Y2" s="8"/>
      <c r="Z2" s="8"/>
      <c r="AA2" s="8"/>
    </row>
    <row r="3" spans="2:27" ht="23" outlineLevel="1">
      <c r="B3" s="76"/>
      <c r="C3" s="7"/>
      <c r="D3" s="8"/>
      <c r="E3" s="8"/>
      <c r="F3" s="8"/>
      <c r="G3" s="76"/>
      <c r="H3" s="6"/>
      <c r="I3" s="5"/>
      <c r="J3" s="5"/>
      <c r="K3" s="8"/>
      <c r="L3" s="7"/>
      <c r="M3" s="8"/>
      <c r="N3" s="76"/>
      <c r="O3" s="8"/>
      <c r="P3" s="8"/>
      <c r="Q3" s="8"/>
      <c r="R3" s="8"/>
      <c r="S3" s="76"/>
      <c r="T3" s="8"/>
      <c r="U3" s="8"/>
      <c r="V3" s="8"/>
      <c r="W3" s="8"/>
      <c r="X3" s="8"/>
      <c r="Y3" s="8"/>
      <c r="Z3" s="8"/>
      <c r="AA3" s="8"/>
    </row>
    <row r="4" spans="2:27" ht="23" outlineLevel="1">
      <c r="B4" s="76"/>
      <c r="C4" s="7"/>
      <c r="D4" s="8"/>
      <c r="E4" s="8"/>
      <c r="F4" s="8"/>
      <c r="G4" s="76"/>
      <c r="H4" s="5"/>
      <c r="I4" s="5"/>
      <c r="J4" s="78">
        <v>2</v>
      </c>
      <c r="K4" s="8"/>
      <c r="L4" s="7"/>
      <c r="M4" s="8"/>
      <c r="N4" s="76"/>
      <c r="O4" s="8"/>
      <c r="P4" s="8"/>
      <c r="Q4" s="8"/>
      <c r="R4" s="8"/>
      <c r="S4" s="76"/>
      <c r="T4" s="8"/>
      <c r="U4" s="8"/>
      <c r="V4" s="8"/>
      <c r="W4" s="79">
        <v>8</v>
      </c>
      <c r="X4" s="79">
        <v>4</v>
      </c>
      <c r="Y4" s="78">
        <v>2</v>
      </c>
      <c r="Z4" s="79">
        <v>6</v>
      </c>
      <c r="AA4" s="79">
        <v>7</v>
      </c>
    </row>
    <row r="5" spans="2:27" ht="23">
      <c r="B5" s="76"/>
      <c r="C5" s="7"/>
      <c r="D5" s="8"/>
      <c r="E5" s="8"/>
      <c r="F5" s="8"/>
      <c r="G5" s="76"/>
      <c r="H5" s="5"/>
      <c r="I5" s="5"/>
      <c r="J5" s="5"/>
      <c r="K5" s="8"/>
      <c r="L5" s="7"/>
      <c r="M5" s="8"/>
      <c r="N5" s="76"/>
      <c r="O5" s="8"/>
      <c r="P5" s="8"/>
      <c r="Q5" s="8"/>
      <c r="R5" s="8"/>
      <c r="S5" s="76"/>
      <c r="T5" s="8"/>
      <c r="U5" s="8"/>
      <c r="V5" s="8"/>
      <c r="W5" s="8"/>
      <c r="X5" s="8"/>
      <c r="Y5" s="8"/>
      <c r="Z5" s="8"/>
      <c r="AA5" s="8"/>
    </row>
    <row r="6" spans="2:27" ht="23">
      <c r="B6" s="76"/>
      <c r="C6" s="7" t="s">
        <v>2083</v>
      </c>
      <c r="D6" s="155" t="s">
        <v>19</v>
      </c>
      <c r="E6" s="8"/>
      <c r="F6" s="7"/>
      <c r="G6" s="76"/>
      <c r="H6" s="155" t="s">
        <v>19</v>
      </c>
      <c r="I6" s="155" t="s">
        <v>2084</v>
      </c>
      <c r="J6" s="155" t="s">
        <v>2085</v>
      </c>
      <c r="K6" s="8"/>
      <c r="L6" s="7" t="s">
        <v>2086</v>
      </c>
      <c r="M6" s="7"/>
      <c r="N6" s="76"/>
      <c r="O6" s="155" t="s">
        <v>19</v>
      </c>
      <c r="P6" s="155" t="s">
        <v>29</v>
      </c>
      <c r="Q6" s="155" t="s">
        <v>2053</v>
      </c>
      <c r="R6" s="8"/>
      <c r="S6" s="76"/>
      <c r="T6" s="156" t="s">
        <v>19</v>
      </c>
      <c r="U6" s="156" t="s">
        <v>2087</v>
      </c>
      <c r="V6" s="156" t="s">
        <v>2084</v>
      </c>
      <c r="W6" s="156" t="s">
        <v>29</v>
      </c>
      <c r="X6" s="156" t="s">
        <v>2053</v>
      </c>
      <c r="Y6" s="156" t="s">
        <v>5</v>
      </c>
      <c r="Z6" s="156" t="s">
        <v>28</v>
      </c>
      <c r="AA6" s="156" t="s">
        <v>2088</v>
      </c>
    </row>
    <row r="7" spans="2:27" ht="30">
      <c r="B7" s="81">
        <v>1</v>
      </c>
      <c r="C7" s="157" t="str">
        <f ca="1">IFERROR(__xludf.DUMMYFUNCTION(" UNIQUE('【設定】聲母十五音對照表'!J4:J25)"),"l")</f>
        <v>l</v>
      </c>
      <c r="D7" s="158" t="s">
        <v>57</v>
      </c>
      <c r="E7" s="8">
        <f t="shared" ref="E7:E25" si="0">MATCH(D7, $T$7:$T$27, 0)</f>
        <v>7</v>
      </c>
      <c r="F7" s="7"/>
      <c r="G7" s="81">
        <v>1</v>
      </c>
      <c r="H7" s="159" t="s">
        <v>94</v>
      </c>
      <c r="I7" s="89">
        <f t="shared" ref="I7:I19" si="1">MATCH($H7, 閩拼聲母清單, 0)</f>
        <v>1</v>
      </c>
      <c r="J7" s="89" t="str">
        <f t="array" ref="J7">INDEX(十五音聲母資料表, $I7, $J$4)</f>
        <v>p</v>
      </c>
      <c r="K7" s="8"/>
      <c r="L7" s="82" t="s">
        <v>94</v>
      </c>
      <c r="M7" s="7"/>
      <c r="N7" s="81">
        <v>1</v>
      </c>
      <c r="O7" s="7" t="s">
        <v>417</v>
      </c>
      <c r="P7" s="7" t="s">
        <v>419</v>
      </c>
      <c r="Q7" s="7"/>
      <c r="R7" s="8"/>
      <c r="S7" s="81">
        <v>1</v>
      </c>
      <c r="T7" s="83" t="s">
        <v>94</v>
      </c>
      <c r="U7" s="84" t="s">
        <v>2089</v>
      </c>
      <c r="V7" s="85">
        <f t="shared" ref="V7:V29" si="2">IFERROR( MATCH($T7, 閩拼聲母清單, 0), "")</f>
        <v>1</v>
      </c>
      <c r="W7" s="87" t="str">
        <f t="array" ref="W7">IF($V7&lt;&gt;"", INDEX(十五音聲母資料表, $V7, $W$4), INDEX($O$7:$P$9, MATCH(T7, $O$7:$O$9,0),2))</f>
        <v>p</v>
      </c>
      <c r="X7" s="86">
        <f t="array" ref="X7">IF($V7="", "", INDEX(十五音聲母資料表, $V7, $X$4))</f>
        <v>2</v>
      </c>
      <c r="Y7" s="48" t="str">
        <f t="array" ref="Y7">IF(V7="", "", INDEX(十五音聲母資料表, $V7, $Y$4))</f>
        <v>p</v>
      </c>
      <c r="Z7" s="86" t="str">
        <f t="array" ref="Z7">IF($V7="", "", INDEX(十五音聲母資料表, $V7, $Z$4))</f>
        <v>p</v>
      </c>
      <c r="AA7" s="86" t="str">
        <f t="array" ref="AA7">IF($V7="", "", INDEX(十五音聲母資料表, $V7, $AA$4))</f>
        <v>p</v>
      </c>
    </row>
    <row r="8" spans="2:27" ht="30">
      <c r="B8" s="81">
        <v>2</v>
      </c>
      <c r="C8" s="160" t="str">
        <f ca="1">IFERROR(__xludf.DUMMYFUNCTION("""COMPUTED_VALUE"""),"ln")</f>
        <v>ln</v>
      </c>
      <c r="D8" s="161" t="s">
        <v>431</v>
      </c>
      <c r="E8" s="8">
        <f t="shared" si="0"/>
        <v>8</v>
      </c>
      <c r="F8" s="7"/>
      <c r="G8" s="81">
        <v>2</v>
      </c>
      <c r="H8" s="159" t="s">
        <v>85</v>
      </c>
      <c r="I8" s="89">
        <f t="shared" si="1"/>
        <v>3</v>
      </c>
      <c r="J8" s="89" t="str">
        <f t="array" ref="J8">INDEX(十五音聲母資料表, $I8, $J$4)</f>
        <v>ph</v>
      </c>
      <c r="K8" s="8"/>
      <c r="L8" s="88" t="s">
        <v>85</v>
      </c>
      <c r="M8" s="7"/>
      <c r="N8" s="81">
        <v>2</v>
      </c>
      <c r="O8" s="7" t="s">
        <v>429</v>
      </c>
      <c r="P8" s="7" t="s">
        <v>432</v>
      </c>
      <c r="Q8" s="7"/>
      <c r="R8" s="8"/>
      <c r="S8" s="81">
        <v>2</v>
      </c>
      <c r="T8" s="83" t="s">
        <v>85</v>
      </c>
      <c r="U8" s="84" t="s">
        <v>2090</v>
      </c>
      <c r="V8" s="85">
        <f t="shared" si="2"/>
        <v>3</v>
      </c>
      <c r="W8" s="87" t="str">
        <f t="array" ref="W8">IF($V8&lt;&gt;"", INDEX(十五音聲母資料表, $V8, $W$4), INDEX($O$7:$P$9, MATCH(T8, $O$7:$O$9,0),2))</f>
        <v>ph</v>
      </c>
      <c r="X8" s="86">
        <f t="array" ref="X8">IF($V8="", "", INDEX(十五音聲母資料表, $V8, $X$4))</f>
        <v>6</v>
      </c>
      <c r="Y8" s="48" t="str">
        <f t="array" ref="Y8">IF(V8="", "", INDEX(十五音聲母資料表, $V8, $Y$4))</f>
        <v>ph</v>
      </c>
      <c r="Z8" s="86" t="str">
        <f t="array" ref="Z8">IF($V8="", "", INDEX(十五音聲母資料表, $V8, $Z$4))</f>
        <v>ph</v>
      </c>
      <c r="AA8" s="86" t="str">
        <f t="array" ref="AA8">IF($V8="", "", INDEX(十五音聲母資料表, $V8, $AA$4))</f>
        <v>ph</v>
      </c>
    </row>
    <row r="9" spans="2:27" ht="30">
      <c r="B9" s="81">
        <v>3</v>
      </c>
      <c r="C9" s="160" t="str">
        <f ca="1">IFERROR(__xludf.DUMMYFUNCTION("""COMPUTED_VALUE"""),"b")</f>
        <v>b</v>
      </c>
      <c r="D9" s="161" t="s">
        <v>94</v>
      </c>
      <c r="E9" s="8">
        <f t="shared" si="0"/>
        <v>1</v>
      </c>
      <c r="F9" s="7"/>
      <c r="G9" s="81">
        <v>3</v>
      </c>
      <c r="H9" s="159" t="s">
        <v>408</v>
      </c>
      <c r="I9" s="89">
        <f t="shared" si="1"/>
        <v>2</v>
      </c>
      <c r="J9" s="89" t="str">
        <f t="array" ref="J9">INDEX(十五音聲母資料表, $I9, $J$4)</f>
        <v>b</v>
      </c>
      <c r="K9" s="8"/>
      <c r="L9" s="88" t="s">
        <v>408</v>
      </c>
      <c r="M9" s="7"/>
      <c r="N9" s="81">
        <v>3</v>
      </c>
      <c r="O9" s="7" t="s">
        <v>448</v>
      </c>
      <c r="P9" s="7" t="s">
        <v>452</v>
      </c>
      <c r="Q9" s="7"/>
      <c r="R9" s="8"/>
      <c r="S9" s="81">
        <v>3</v>
      </c>
      <c r="T9" s="83" t="s">
        <v>408</v>
      </c>
      <c r="U9" s="84" t="s">
        <v>2091</v>
      </c>
      <c r="V9" s="85">
        <f t="shared" si="2"/>
        <v>2</v>
      </c>
      <c r="W9" s="87" t="str">
        <f t="array" ref="W9">IF($V9&lt;&gt;"", INDEX(十五音聲母資料表, $V9, $W$4), INDEX($O$7:$P$9, MATCH(T9, $O$7:$O$9,0),2))</f>
        <v>b</v>
      </c>
      <c r="X9" s="86">
        <f t="array" ref="X9">IF($V9="", "", INDEX(十五音聲母資料表, $V9, $X$4))</f>
        <v>12</v>
      </c>
      <c r="Y9" s="48" t="str">
        <f t="array" ref="Y9">IF(V9="", "", INDEX(十五音聲母資料表, $V9, $Y$4))</f>
        <v>b</v>
      </c>
      <c r="Z9" s="86" t="str">
        <f t="array" ref="Z9">IF($V9="", "", INDEX(十五音聲母資料表, $V9, $Z$4))</f>
        <v>b</v>
      </c>
      <c r="AA9" s="86" t="str">
        <f t="array" ref="AA9">IF($V9="", "", INDEX(十五音聲母資料表, $V9, $AA$4))</f>
        <v>b</v>
      </c>
    </row>
    <row r="10" spans="2:27" ht="30">
      <c r="B10" s="81">
        <v>4</v>
      </c>
      <c r="C10" s="160" t="str">
        <f ca="1">IFERROR(__xludf.DUMMYFUNCTION("""COMPUTED_VALUE"""),"g")</f>
        <v>g</v>
      </c>
      <c r="D10" s="161" t="s">
        <v>51</v>
      </c>
      <c r="E10" s="8">
        <f t="shared" si="0"/>
        <v>9</v>
      </c>
      <c r="F10" s="7"/>
      <c r="G10" s="81">
        <v>4</v>
      </c>
      <c r="H10" s="159" t="s">
        <v>422</v>
      </c>
      <c r="I10" s="89">
        <f t="shared" si="1"/>
        <v>5</v>
      </c>
      <c r="J10" s="89" t="str">
        <f t="array" ref="J10">INDEX(十五音聲母資料表, $I10, $J$4)</f>
        <v>t</v>
      </c>
      <c r="K10" s="8"/>
      <c r="L10" s="88" t="s">
        <v>418</v>
      </c>
      <c r="M10" s="7"/>
      <c r="N10" s="81">
        <v>4</v>
      </c>
      <c r="O10" s="7" t="s">
        <v>460</v>
      </c>
      <c r="P10" s="7" t="s">
        <v>461</v>
      </c>
      <c r="R10" s="8"/>
      <c r="S10" s="81">
        <v>4</v>
      </c>
      <c r="T10" s="162" t="s">
        <v>418</v>
      </c>
      <c r="U10" s="84" t="s">
        <v>2092</v>
      </c>
      <c r="V10" s="85">
        <f t="shared" si="2"/>
        <v>4</v>
      </c>
      <c r="W10" s="87" t="str">
        <f t="array" ref="W10">IF($V10&lt;&gt;"", INDEX(十五音聲母資料表, $V10, $W$4), INDEX($O$7:$P$9, MATCH(T10, $O$7:$O$9,0),2))</f>
        <v>m</v>
      </c>
      <c r="X10" s="86">
        <f t="array" ref="X10">IF($V10="", "", INDEX(十五音聲母資料表, $V10, $X$4))</f>
        <v>12</v>
      </c>
      <c r="Y10" s="48" t="str">
        <f t="array" ref="Y10">IF(V10="", "", INDEX(十五音聲母資料表, $V10, $Y$4))</f>
        <v>m</v>
      </c>
      <c r="Z10" s="86" t="str">
        <f t="array" ref="Z10">IF($V10="", "", INDEX(十五音聲母資料表, $V10, $Z$4))</f>
        <v>m</v>
      </c>
      <c r="AA10" s="86" t="str">
        <f t="array" ref="AA10">IF($V10="", "", INDEX(十五音聲母資料表, $V10, $AA$4))</f>
        <v>m</v>
      </c>
    </row>
    <row r="11" spans="2:27" ht="30">
      <c r="B11" s="81">
        <v>5</v>
      </c>
      <c r="C11" s="160" t="str">
        <f ca="1">IFERROR(__xludf.DUMMYFUNCTION("""COMPUTED_VALUE"""),"k")</f>
        <v>k</v>
      </c>
      <c r="D11" s="161" t="s">
        <v>60</v>
      </c>
      <c r="E11" s="8">
        <f t="shared" si="0"/>
        <v>10</v>
      </c>
      <c r="F11" s="7"/>
      <c r="G11" s="81">
        <v>5</v>
      </c>
      <c r="H11" s="159" t="s">
        <v>77</v>
      </c>
      <c r="I11" s="89">
        <f t="shared" si="1"/>
        <v>6</v>
      </c>
      <c r="J11" s="89" t="str">
        <f t="array" ref="J11">INDEX(十五音聲母資料表, $I11, $J$4)</f>
        <v>th</v>
      </c>
      <c r="K11" s="8"/>
      <c r="L11" s="88" t="s">
        <v>422</v>
      </c>
      <c r="M11" s="7"/>
      <c r="N11" s="81">
        <v>5</v>
      </c>
      <c r="O11" s="7" t="s">
        <v>468</v>
      </c>
      <c r="P11" s="7"/>
      <c r="Q11" s="7" t="s">
        <v>2093</v>
      </c>
      <c r="R11" s="8"/>
      <c r="S11" s="81">
        <v>5</v>
      </c>
      <c r="T11" s="83" t="s">
        <v>422</v>
      </c>
      <c r="U11" s="84" t="s">
        <v>2094</v>
      </c>
      <c r="V11" s="85">
        <f t="shared" si="2"/>
        <v>5</v>
      </c>
      <c r="W11" s="87" t="str">
        <f t="array" ref="W11">IF($V11&lt;&gt;"", INDEX(十五音聲母資料表, $V11, $W$4), INDEX($O$7:$P$9, MATCH(T11, $O$7:$O$9,0),2))</f>
        <v>t</v>
      </c>
      <c r="X11" s="86">
        <f t="array" ref="X11">IF($V11="", "", INDEX(十五音聲母資料表, $V11, $X$4))</f>
        <v>5</v>
      </c>
      <c r="Y11" s="48" t="str">
        <f t="array" ref="Y11">IF(V11="", "", INDEX(十五音聲母資料表, $V11, $Y$4))</f>
        <v>t</v>
      </c>
      <c r="Z11" s="86" t="str">
        <f t="array" ref="Z11">IF($V11="", "", INDEX(十五音聲母資料表, $V11, $Z$4))</f>
        <v>t</v>
      </c>
      <c r="AA11" s="86" t="str">
        <f t="array" ref="AA11">IF($V11="", "", INDEX(十五音聲母資料表, $V11, $AA$4))</f>
        <v>t</v>
      </c>
    </row>
    <row r="12" spans="2:27" ht="30">
      <c r="B12" s="81">
        <v>6</v>
      </c>
      <c r="C12" s="160" t="str">
        <f ca="1">IFERROR(__xludf.DUMMYFUNCTION("""COMPUTED_VALUE"""),"d")</f>
        <v>d</v>
      </c>
      <c r="D12" s="161" t="s">
        <v>422</v>
      </c>
      <c r="E12" s="8">
        <f t="shared" si="0"/>
        <v>5</v>
      </c>
      <c r="F12" s="7"/>
      <c r="G12" s="81">
        <v>6</v>
      </c>
      <c r="H12" s="159" t="s">
        <v>57</v>
      </c>
      <c r="I12" s="89">
        <f t="shared" si="1"/>
        <v>8</v>
      </c>
      <c r="J12" s="89" t="str">
        <f t="array" ref="J12">INDEX(十五音聲母資料表, $I12, $J$4)</f>
        <v>l</v>
      </c>
      <c r="K12" s="8"/>
      <c r="L12" s="88" t="s">
        <v>77</v>
      </c>
      <c r="M12" s="7"/>
      <c r="N12" s="81">
        <v>6</v>
      </c>
      <c r="O12" s="7" t="s">
        <v>2095</v>
      </c>
      <c r="P12" s="7"/>
      <c r="Q12" s="7" t="s">
        <v>422</v>
      </c>
      <c r="R12" s="8"/>
      <c r="S12" s="81">
        <v>6</v>
      </c>
      <c r="T12" s="83" t="s">
        <v>77</v>
      </c>
      <c r="U12" s="84" t="s">
        <v>2096</v>
      </c>
      <c r="V12" s="85">
        <f t="shared" si="2"/>
        <v>6</v>
      </c>
      <c r="W12" s="87" t="str">
        <f t="array" ref="W12">IF($V12&lt;&gt;"", INDEX(十五音聲母資料表, $V12, $W$4), INDEX($O$7:$P$9, MATCH(T12, $O$7:$O$9,0),2))</f>
        <v>th</v>
      </c>
      <c r="X12" s="86">
        <f t="array" ref="X12">IF($V12="", "", INDEX(十五音聲母資料表, $V12, $X$4))</f>
        <v>7</v>
      </c>
      <c r="Y12" s="48" t="str">
        <f t="array" ref="Y12">IF(V12="", "", INDEX(十五音聲母資料表, $V12, $Y$4))</f>
        <v>th</v>
      </c>
      <c r="Z12" s="86" t="str">
        <f t="array" ref="Z12">IF($V12="", "", INDEX(十五音聲母資料表, $V12, $Z$4))</f>
        <v>th</v>
      </c>
      <c r="AA12" s="86" t="str">
        <f t="array" ref="AA12">IF($V12="", "", INDEX(十五音聲母資料表, $V12, $AA$4))</f>
        <v>th</v>
      </c>
    </row>
    <row r="13" spans="2:27" ht="30">
      <c r="B13" s="81">
        <v>7</v>
      </c>
      <c r="C13" s="160" t="str">
        <f ca="1">IFERROR(__xludf.DUMMYFUNCTION("""COMPUTED_VALUE"""),"p")</f>
        <v>p</v>
      </c>
      <c r="D13" s="161" t="s">
        <v>85</v>
      </c>
      <c r="E13" s="8">
        <f t="shared" si="0"/>
        <v>2</v>
      </c>
      <c r="F13" s="7"/>
      <c r="G13" s="81">
        <v>7</v>
      </c>
      <c r="H13" s="159" t="s">
        <v>51</v>
      </c>
      <c r="I13" s="89">
        <f t="shared" si="1"/>
        <v>9</v>
      </c>
      <c r="J13" s="89" t="str">
        <f t="array" ref="J13">INDEX(十五音聲母資料表, $I13, $J$4)</f>
        <v>k</v>
      </c>
      <c r="K13" s="8"/>
      <c r="L13" s="88" t="s">
        <v>57</v>
      </c>
      <c r="M13" s="7"/>
      <c r="N13" s="81">
        <v>7</v>
      </c>
      <c r="O13" s="7"/>
      <c r="P13" s="7"/>
      <c r="Q13" s="7"/>
      <c r="R13" s="8"/>
      <c r="S13" s="81">
        <v>7</v>
      </c>
      <c r="T13" s="83" t="s">
        <v>57</v>
      </c>
      <c r="U13" s="84" t="s">
        <v>2097</v>
      </c>
      <c r="V13" s="85">
        <f t="shared" si="2"/>
        <v>8</v>
      </c>
      <c r="W13" s="87" t="str">
        <f t="array" ref="W13">IF($V13&lt;&gt;"", INDEX(十五音聲母資料表, $V13, $W$4), INDEX($O$7:$P$9, MATCH(T13, $O$7:$O$9,0),2))</f>
        <v>l</v>
      </c>
      <c r="X13" s="86">
        <f t="array" ref="X13">IF($V13="", "", INDEX(十五音聲母資料表, $V13, $X$4))</f>
        <v>1</v>
      </c>
      <c r="Y13" s="48" t="str">
        <f t="array" ref="Y13">IF(V13="", "", INDEX(十五音聲母資料表, $V13, $Y$4))</f>
        <v>l</v>
      </c>
      <c r="Z13" s="86" t="str">
        <f t="array" ref="Z13">IF($V13="", "", INDEX(十五音聲母資料表, $V13, $Z$4))</f>
        <v>l</v>
      </c>
      <c r="AA13" s="86" t="str">
        <f t="array" ref="AA13">IF($V13="", "", INDEX(十五音聲母資料表, $V13, $AA$4))</f>
        <v>l</v>
      </c>
    </row>
    <row r="14" spans="2:27" ht="30">
      <c r="B14" s="81">
        <v>8</v>
      </c>
      <c r="C14" s="160" t="str">
        <f ca="1">IFERROR(__xludf.DUMMYFUNCTION("""COMPUTED_VALUE"""),"t")</f>
        <v>t</v>
      </c>
      <c r="D14" s="161" t="s">
        <v>77</v>
      </c>
      <c r="E14" s="8">
        <f t="shared" si="0"/>
        <v>6</v>
      </c>
      <c r="F14" s="7"/>
      <c r="G14" s="81">
        <v>8</v>
      </c>
      <c r="H14" s="159" t="s">
        <v>60</v>
      </c>
      <c r="I14" s="89">
        <f t="shared" si="1"/>
        <v>11</v>
      </c>
      <c r="J14" s="89" t="str">
        <f t="array" ref="J14">INDEX(十五音聲母資料表, $I14, $J$4)</f>
        <v>kh</v>
      </c>
      <c r="K14" s="8"/>
      <c r="L14" s="88" t="s">
        <v>431</v>
      </c>
      <c r="M14" s="7"/>
      <c r="N14" s="81">
        <v>8</v>
      </c>
      <c r="Q14" s="7"/>
      <c r="R14" s="8"/>
      <c r="S14" s="81">
        <v>8</v>
      </c>
      <c r="T14" s="83" t="s">
        <v>431</v>
      </c>
      <c r="U14" s="84" t="s">
        <v>2098</v>
      </c>
      <c r="V14" s="85">
        <f t="shared" si="2"/>
        <v>7</v>
      </c>
      <c r="W14" s="87" t="str">
        <f t="array" ref="W14">IF($V14&lt;&gt;"", INDEX(十五音聲母資料表, $V14, $W$4), INDEX($O$7:$P$9, MATCH(T14, $O$7:$O$9,0),2))</f>
        <v>n</v>
      </c>
      <c r="X14" s="86">
        <f t="array" ref="X14">IF($V14="", "", INDEX(十五音聲母資料表, $V14, $X$4))</f>
        <v>1</v>
      </c>
      <c r="Y14" s="48" t="str">
        <f t="array" ref="Y14">IF(V14="", "", INDEX(十五音聲母資料表, $V14, $Y$4))</f>
        <v>n</v>
      </c>
      <c r="Z14" s="86" t="str">
        <f t="array" ref="Z14">IF($V14="", "", INDEX(十五音聲母資料表, $V14, $Z$4))</f>
        <v>n</v>
      </c>
      <c r="AA14" s="86" t="str">
        <f t="array" ref="AA14">IF($V14="", "", INDEX(十五音聲母資料表, $V14, $AA$4))</f>
        <v>n</v>
      </c>
    </row>
    <row r="15" spans="2:27" ht="30">
      <c r="B15" s="81">
        <v>9</v>
      </c>
      <c r="C15" s="160" t="str">
        <f ca="1">IFERROR(__xludf.DUMMYFUNCTION("""COMPUTED_VALUE"""),"z")</f>
        <v>z</v>
      </c>
      <c r="D15" s="161" t="s">
        <v>392</v>
      </c>
      <c r="E15" s="8">
        <f t="shared" si="0"/>
        <v>14</v>
      </c>
      <c r="F15" s="7"/>
      <c r="G15" s="81">
        <v>9</v>
      </c>
      <c r="H15" s="159" t="s">
        <v>441</v>
      </c>
      <c r="I15" s="89">
        <f t="shared" si="1"/>
        <v>10</v>
      </c>
      <c r="J15" s="89" t="str">
        <f t="array" ref="J15">INDEX(十五音聲母資料表, $I15, $J$4)</f>
        <v>g</v>
      </c>
      <c r="K15" s="8"/>
      <c r="L15" s="88" t="s">
        <v>51</v>
      </c>
      <c r="M15" s="7"/>
      <c r="N15" s="81">
        <v>9</v>
      </c>
      <c r="O15" s="7"/>
      <c r="P15" s="7"/>
      <c r="Q15" s="7"/>
      <c r="R15" s="8"/>
      <c r="S15" s="81">
        <v>9</v>
      </c>
      <c r="T15" s="83" t="s">
        <v>51</v>
      </c>
      <c r="U15" s="84" t="s">
        <v>2099</v>
      </c>
      <c r="V15" s="85">
        <f t="shared" si="2"/>
        <v>9</v>
      </c>
      <c r="W15" s="87" t="str">
        <f t="array" ref="W15">IF($V15&lt;&gt;"", INDEX(十五音聲母資料表, $V15, $W$4), INDEX($O$7:$P$9, MATCH(T15, $O$7:$O$9,0),2))</f>
        <v>k</v>
      </c>
      <c r="X15" s="86">
        <f t="array" ref="X15">IF($V15="", "", INDEX(十五音聲母資料表, $V15, $X$4))</f>
        <v>3</v>
      </c>
      <c r="Y15" s="48" t="str">
        <f t="array" ref="Y15">IF(V15="", "", INDEX(十五音聲母資料表, $V15, $Y$4))</f>
        <v>k</v>
      </c>
      <c r="Z15" s="86" t="str">
        <f t="array" ref="Z15">IF($V15="", "", INDEX(十五音聲母資料表, $V15, $Z$4))</f>
        <v>k</v>
      </c>
      <c r="AA15" s="86" t="str">
        <f t="array" ref="AA15">IF($V15="", "", INDEX(十五音聲母資料表, $V15, $AA$4))</f>
        <v>k</v>
      </c>
    </row>
    <row r="16" spans="2:27" ht="30">
      <c r="B16" s="81">
        <v>10</v>
      </c>
      <c r="C16" s="160" t="str">
        <f ca="1">IFERROR(__xludf.DUMMYFUNCTION("""COMPUTED_VALUE"""),"zi")</f>
        <v>zi</v>
      </c>
      <c r="D16" s="161" t="s">
        <v>460</v>
      </c>
      <c r="E16" s="8">
        <f t="shared" si="0"/>
        <v>13</v>
      </c>
      <c r="F16" s="7"/>
      <c r="G16" s="81">
        <v>10</v>
      </c>
      <c r="H16" s="159" t="s">
        <v>103</v>
      </c>
      <c r="I16" s="89">
        <f t="shared" si="1"/>
        <v>13</v>
      </c>
      <c r="J16" s="89" t="str">
        <f t="array" ref="J16">INDEX(十五音聲母資料表, $I16, $J$4)</f>
        <v>h</v>
      </c>
      <c r="K16" s="8"/>
      <c r="L16" s="88" t="s">
        <v>60</v>
      </c>
      <c r="M16" s="7"/>
      <c r="N16" s="81">
        <v>10</v>
      </c>
      <c r="O16" s="7"/>
      <c r="P16" s="7"/>
      <c r="Q16" s="7"/>
      <c r="R16" s="8"/>
      <c r="S16" s="81">
        <v>10</v>
      </c>
      <c r="T16" s="83" t="s">
        <v>60</v>
      </c>
      <c r="U16" s="84" t="s">
        <v>2100</v>
      </c>
      <c r="V16" s="85">
        <f t="shared" si="2"/>
        <v>11</v>
      </c>
      <c r="W16" s="87" t="str">
        <f t="array" ref="W16">IF($V16&lt;&gt;"", INDEX(十五音聲母資料表, $V16, $W$4), INDEX($O$7:$P$9, MATCH(T16, $O$7:$O$9,0),2))</f>
        <v>kh</v>
      </c>
      <c r="X16" s="86">
        <f t="array" ref="X16">IF($V16="", "", INDEX(十五音聲母資料表, $V16, $X$4))</f>
        <v>4</v>
      </c>
      <c r="Y16" s="48" t="str">
        <f t="array" ref="Y16">IF(V16="", "", INDEX(十五音聲母資料表, $V16, $Y$4))</f>
        <v>kh</v>
      </c>
      <c r="Z16" s="86" t="str">
        <f t="array" ref="Z16">IF($V16="", "", INDEX(十五音聲母資料表, $V16, $Z$4))</f>
        <v>kh</v>
      </c>
      <c r="AA16" s="86" t="str">
        <f t="array" ref="AA16">IF($V16="", "", INDEX(十五音聲母資料表, $V16, $AA$4))</f>
        <v>kh</v>
      </c>
    </row>
    <row r="17" spans="2:27" ht="30">
      <c r="B17" s="81">
        <v>11</v>
      </c>
      <c r="C17" s="160" t="str">
        <f ca="1">IFERROR(__xludf.DUMMYFUNCTION("""COMPUTED_VALUE"""),"zz")</f>
        <v>zz</v>
      </c>
      <c r="D17" s="161" t="s">
        <v>488</v>
      </c>
      <c r="E17" s="8">
        <f t="shared" si="0"/>
        <v>19</v>
      </c>
      <c r="F17" s="7"/>
      <c r="G17" s="81">
        <v>11</v>
      </c>
      <c r="H17" s="159" t="s">
        <v>392</v>
      </c>
      <c r="I17" s="89">
        <f t="shared" si="1"/>
        <v>18</v>
      </c>
      <c r="J17" s="89" t="str">
        <f t="array" ref="J17">INDEX(十五音聲母資料表, $I17, $J$4)</f>
        <v>ts</v>
      </c>
      <c r="K17" s="8"/>
      <c r="L17" s="88" t="s">
        <v>103</v>
      </c>
      <c r="M17" s="7"/>
      <c r="N17" s="81">
        <v>11</v>
      </c>
      <c r="O17" s="7"/>
      <c r="P17" s="7"/>
      <c r="Q17" s="7"/>
      <c r="R17" s="8"/>
      <c r="S17" s="81">
        <v>11</v>
      </c>
      <c r="T17" s="83" t="s">
        <v>103</v>
      </c>
      <c r="U17" s="84" t="s">
        <v>2101</v>
      </c>
      <c r="V17" s="85">
        <f t="shared" si="2"/>
        <v>13</v>
      </c>
      <c r="W17" s="87" t="str">
        <f t="array" ref="W17">IF($V17&lt;&gt;"", INDEX(十五音聲母資料表, $V17, $W$4), INDEX($O$7:$P$9, MATCH(T17, $O$7:$O$9,0),2))</f>
        <v>h</v>
      </c>
      <c r="X17" s="86">
        <f t="array" ref="X17">IF($V17="", "", INDEX(十五音聲母資料表, $V17, $X$4))</f>
        <v>15</v>
      </c>
      <c r="Y17" s="48" t="str">
        <f t="array" ref="Y17">IF(V17="", "", INDEX(十五音聲母資料表, $V17, $Y$4))</f>
        <v>h</v>
      </c>
      <c r="Z17" s="86" t="str">
        <f t="array" ref="Z17">IF($V17="", "", INDEX(十五音聲母資料表, $V17, $Z$4))</f>
        <v>h</v>
      </c>
      <c r="AA17" s="86" t="str">
        <f t="array" ref="AA17">IF($V17="", "", INDEX(十五音聲母資料表, $V17, $AA$4))</f>
        <v>h</v>
      </c>
    </row>
    <row r="18" spans="2:27" ht="30">
      <c r="B18" s="81">
        <v>12</v>
      </c>
      <c r="C18" s="160" t="str">
        <f ca="1">IFERROR(__xludf.DUMMYFUNCTION("""COMPUTED_VALUE"""),"zzi")</f>
        <v>zzi</v>
      </c>
      <c r="D18" s="161" t="s">
        <v>466</v>
      </c>
      <c r="E18" s="8">
        <f t="shared" si="0"/>
        <v>20</v>
      </c>
      <c r="F18" s="7"/>
      <c r="G18" s="81">
        <v>12</v>
      </c>
      <c r="H18" s="159" t="s">
        <v>481</v>
      </c>
      <c r="I18" s="89">
        <f t="shared" si="1"/>
        <v>20</v>
      </c>
      <c r="J18" s="89" t="str">
        <f t="array" ref="J18">INDEX(十五音聲母資料表, $I18, $J$4)</f>
        <v>tsh</v>
      </c>
      <c r="K18" s="8"/>
      <c r="L18" s="88" t="s">
        <v>441</v>
      </c>
      <c r="M18" s="7"/>
      <c r="N18" s="81">
        <v>12</v>
      </c>
      <c r="O18" s="7"/>
      <c r="P18" s="7"/>
      <c r="Q18" s="7"/>
      <c r="R18" s="8"/>
      <c r="S18" s="81">
        <v>12</v>
      </c>
      <c r="T18" s="83" t="s">
        <v>441</v>
      </c>
      <c r="U18" s="84" t="s">
        <v>2102</v>
      </c>
      <c r="V18" s="85">
        <f t="shared" si="2"/>
        <v>10</v>
      </c>
      <c r="W18" s="87" t="str">
        <f t="array" ref="W18">IF($V18&lt;&gt;"", INDEX(十五音聲母資料表, $V18, $W$4), INDEX($O$7:$P$9, MATCH(T18, $O$7:$O$9,0),2))</f>
        <v>g</v>
      </c>
      <c r="X18" s="86">
        <f t="array" ref="X18">IF($V18="", "", INDEX(十五音聲母資料表, $V18, $X$4))</f>
        <v>13</v>
      </c>
      <c r="Y18" s="48" t="str">
        <f t="array" ref="Y18">IF(V18="", "", INDEX(十五音聲母資料表, $V18, $Y$4))</f>
        <v>g</v>
      </c>
      <c r="Z18" s="86" t="str">
        <f t="array" ref="Z18">IF($V18="", "", INDEX(十五音聲母資料表, $V18, $Z$4))</f>
        <v>g</v>
      </c>
      <c r="AA18" s="86" t="str">
        <f t="array" ref="AA18">IF($V18="", "", INDEX(十五音聲母資料表, $V18, $AA$4))</f>
        <v>g</v>
      </c>
    </row>
    <row r="19" spans="2:27" ht="30">
      <c r="B19" s="81">
        <v>13</v>
      </c>
      <c r="C19" s="160" t="str">
        <f ca="1">IFERROR(__xludf.DUMMYFUNCTION("""COMPUTED_VALUE"""),"s")</f>
        <v>s</v>
      </c>
      <c r="D19" s="161" t="s">
        <v>68</v>
      </c>
      <c r="E19" s="8">
        <f t="shared" si="0"/>
        <v>18</v>
      </c>
      <c r="F19" s="7"/>
      <c r="G19" s="81">
        <v>13</v>
      </c>
      <c r="H19" s="159" t="s">
        <v>68</v>
      </c>
      <c r="I19" s="89">
        <f t="shared" si="1"/>
        <v>21</v>
      </c>
      <c r="J19" s="89" t="str">
        <f t="array" ref="J19">INDEX(十五音聲母資料表, $I19, $J$4)</f>
        <v>s</v>
      </c>
      <c r="K19" s="8"/>
      <c r="L19" s="88" t="s">
        <v>460</v>
      </c>
      <c r="M19" s="7"/>
      <c r="N19" s="81">
        <v>13</v>
      </c>
      <c r="O19" s="7"/>
      <c r="P19" s="7"/>
      <c r="Q19" s="7"/>
      <c r="R19" s="8"/>
      <c r="S19" s="81">
        <v>13</v>
      </c>
      <c r="T19" s="83" t="s">
        <v>460</v>
      </c>
      <c r="U19" s="84" t="s">
        <v>2103</v>
      </c>
      <c r="V19" s="85">
        <f t="shared" si="2"/>
        <v>14</v>
      </c>
      <c r="W19" s="87" t="str">
        <f t="array" ref="W19">IF($V19&lt;&gt;"", INDEX(十五音聲母資料表, $V19, $W$4), INDEX($O$7:$P$9, MATCH(T19, $O$7:$O$9,0),2))</f>
        <v>tsi</v>
      </c>
      <c r="X19" s="86">
        <f t="array" ref="X19">IF($V19="", "", INDEX(十五音聲母資料表, $V19, $X$4))</f>
        <v>8</v>
      </c>
      <c r="Y19" s="48" t="str">
        <f t="array" ref="Y19">IF(V19="", "", INDEX(十五音聲母資料表, $V19, $Y$4))</f>
        <v>tsi</v>
      </c>
      <c r="Z19" s="86">
        <f t="array" ref="Z19">IF($V19="", "", INDEX(十五音聲母資料表, $V19, $Z$4))</f>
        <v>0</v>
      </c>
      <c r="AA19" s="86" t="str">
        <f t="array" ref="AA19">IF($V19="", "", INDEX(十五音聲母資料表, $V19, $AA$4))</f>
        <v>chi</v>
      </c>
    </row>
    <row r="20" spans="2:27" ht="30">
      <c r="B20" s="81">
        <v>14</v>
      </c>
      <c r="C20" s="160" t="str">
        <f ca="1">IFERROR(__xludf.DUMMYFUNCTION("""COMPUTED_VALUE"""),"si")</f>
        <v>si</v>
      </c>
      <c r="D20" s="161" t="s">
        <v>478</v>
      </c>
      <c r="E20" s="8">
        <f t="shared" si="0"/>
        <v>17</v>
      </c>
      <c r="F20" s="7"/>
      <c r="G20" s="81"/>
      <c r="H20" s="5"/>
      <c r="I20" s="5"/>
      <c r="J20" s="5"/>
      <c r="K20" s="8"/>
      <c r="L20" s="88" t="s">
        <v>392</v>
      </c>
      <c r="M20" s="7"/>
      <c r="N20" s="81"/>
      <c r="O20" s="7"/>
      <c r="P20" s="7"/>
      <c r="Q20" s="7"/>
      <c r="R20" s="8"/>
      <c r="S20" s="81">
        <v>14</v>
      </c>
      <c r="T20" s="83" t="s">
        <v>392</v>
      </c>
      <c r="U20" s="84" t="s">
        <v>2104</v>
      </c>
      <c r="V20" s="85">
        <f t="shared" si="2"/>
        <v>18</v>
      </c>
      <c r="W20" s="87" t="str">
        <f t="array" ref="W20">IF($V20&lt;&gt;"", INDEX(十五音聲母資料表, $V20, $W$4), INDEX($O$7:$P$9, MATCH(T20, $O$7:$O$9,0),2))</f>
        <v>ts</v>
      </c>
      <c r="X20" s="86">
        <f t="array" ref="X20">IF($V20="", "", INDEX(十五音聲母資料表, $V20, $X$4))</f>
        <v>8</v>
      </c>
      <c r="Y20" s="48" t="str">
        <f t="array" ref="Y20">IF(V20="", "", INDEX(十五音聲母資料表, $V20, $Y$4))</f>
        <v>ts</v>
      </c>
      <c r="Z20" s="86" t="str">
        <f t="array" ref="Z20">IF($V20="", "", INDEX(十五音聲母資料表, $V20, $Z$4))</f>
        <v>ch</v>
      </c>
      <c r="AA20" s="86" t="str">
        <f t="array" ref="AA20">IF($V20="", "", INDEX(十五音聲母資料表, $V20, $AA$4))</f>
        <v>ch</v>
      </c>
    </row>
    <row r="21" spans="2:27" ht="30">
      <c r="B21" s="81">
        <v>15</v>
      </c>
      <c r="C21" s="160" t="str">
        <f ca="1">IFERROR(__xludf.DUMMYFUNCTION("""COMPUTED_VALUE""")," ")</f>
        <v xml:space="preserve"> </v>
      </c>
      <c r="D21" s="163" t="s">
        <v>499</v>
      </c>
      <c r="E21" s="8" t="e">
        <f t="shared" si="0"/>
        <v>#N/A</v>
      </c>
      <c r="F21" s="7"/>
      <c r="G21" s="81"/>
      <c r="H21" s="5"/>
      <c r="I21" s="5"/>
      <c r="J21" s="5"/>
      <c r="K21" s="8"/>
      <c r="L21" s="88" t="s">
        <v>474</v>
      </c>
      <c r="M21" s="7"/>
      <c r="N21" s="81"/>
      <c r="O21" s="7"/>
      <c r="P21" s="7"/>
      <c r="Q21" s="7"/>
      <c r="R21" s="8"/>
      <c r="S21" s="81">
        <v>15</v>
      </c>
      <c r="T21" s="162" t="s">
        <v>474</v>
      </c>
      <c r="U21" s="84" t="s">
        <v>2105</v>
      </c>
      <c r="V21" s="85">
        <f t="shared" si="2"/>
        <v>16</v>
      </c>
      <c r="W21" s="87" t="str">
        <f t="array" ref="W21">IF($V21&lt;&gt;"", INDEX(十五音聲母資料表, $V21, $W$4), INDEX($O$7:$P$9, MATCH(T21, $O$7:$O$9,0),2))</f>
        <v>tshi</v>
      </c>
      <c r="X21" s="86">
        <f t="array" ref="X21">IF($V21="", "", INDEX(十五音聲母資料表, $V21, $X$4))</f>
        <v>14</v>
      </c>
      <c r="Y21" s="48" t="str">
        <f t="array" ref="Y21">IF(V21="", "", INDEX(十五音聲母資料表, $V21, $Y$4))</f>
        <v>tshi</v>
      </c>
      <c r="Z21" s="86">
        <f t="array" ref="Z21">IF($V21="", "", INDEX(十五音聲母資料表, $V21, $Z$4))</f>
        <v>0</v>
      </c>
      <c r="AA21" s="86" t="str">
        <f t="array" ref="AA21">IF($V21="", "", INDEX(十五音聲母資料表, $V21, $AA$4))</f>
        <v>chhi</v>
      </c>
    </row>
    <row r="22" spans="2:27" ht="30">
      <c r="B22" s="81">
        <v>16</v>
      </c>
      <c r="C22" s="160" t="str">
        <f ca="1">IFERROR(__xludf.DUMMYFUNCTION("""COMPUTED_VALUE"""),"bb")</f>
        <v>bb</v>
      </c>
      <c r="D22" s="161" t="s">
        <v>408</v>
      </c>
      <c r="E22" s="8">
        <f t="shared" si="0"/>
        <v>3</v>
      </c>
      <c r="F22" s="7"/>
      <c r="G22" s="81"/>
      <c r="H22" s="5"/>
      <c r="I22" s="5"/>
      <c r="J22" s="5"/>
      <c r="K22" s="8"/>
      <c r="L22" s="88" t="s">
        <v>481</v>
      </c>
      <c r="M22" s="7"/>
      <c r="N22" s="81"/>
      <c r="O22" s="7"/>
      <c r="P22" s="7"/>
      <c r="Q22" s="7"/>
      <c r="R22" s="8"/>
      <c r="S22" s="81">
        <v>16</v>
      </c>
      <c r="T22" s="162" t="s">
        <v>481</v>
      </c>
      <c r="U22" s="84" t="s">
        <v>2106</v>
      </c>
      <c r="V22" s="85">
        <f t="shared" si="2"/>
        <v>20</v>
      </c>
      <c r="W22" s="87" t="str">
        <f t="array" ref="W22">IF($V22&lt;&gt;"", INDEX(十五音聲母資料表, $V22, $W$4), INDEX($O$7:$P$9, MATCH(T22, $O$7:$O$9,0),2))</f>
        <v>tsh</v>
      </c>
      <c r="X22" s="86">
        <f t="array" ref="X22">IF($V22="", "", INDEX(十五音聲母資料表, $V22, $X$4))</f>
        <v>14</v>
      </c>
      <c r="Y22" s="48" t="str">
        <f t="array" ref="Y22">IF(V22="", "", INDEX(十五音聲母資料表, $V22, $Y$4))</f>
        <v>tsh</v>
      </c>
      <c r="Z22" s="86" t="str">
        <f t="array" ref="Z22">IF($V22="", "", INDEX(十五音聲母資料表, $V22, $Z$4))</f>
        <v>chh</v>
      </c>
      <c r="AA22" s="86" t="str">
        <f t="array" ref="AA22">IF($V22="", "", INDEX(十五音聲母資料表, $V22, $AA$4))</f>
        <v>chh</v>
      </c>
    </row>
    <row r="23" spans="2:27" ht="30">
      <c r="B23" s="81">
        <v>17</v>
      </c>
      <c r="C23" s="160" t="str">
        <f ca="1">IFERROR(__xludf.DUMMYFUNCTION("""COMPUTED_VALUE"""),"bbn")</f>
        <v>bbn</v>
      </c>
      <c r="D23" s="161" t="s">
        <v>418</v>
      </c>
      <c r="E23" s="8">
        <f t="shared" si="0"/>
        <v>4</v>
      </c>
      <c r="F23" s="7"/>
      <c r="G23" s="81"/>
      <c r="H23" s="5"/>
      <c r="I23" s="5"/>
      <c r="J23" s="5"/>
      <c r="K23" s="8"/>
      <c r="L23" s="88" t="s">
        <v>478</v>
      </c>
      <c r="M23" s="7"/>
      <c r="N23" s="81"/>
      <c r="O23" s="7"/>
      <c r="P23" s="7"/>
      <c r="Q23" s="7"/>
      <c r="R23" s="8"/>
      <c r="S23" s="81">
        <v>17</v>
      </c>
      <c r="T23" s="162" t="s">
        <v>478</v>
      </c>
      <c r="U23" s="84" t="s">
        <v>2107</v>
      </c>
      <c r="V23" s="85">
        <f t="shared" si="2"/>
        <v>17</v>
      </c>
      <c r="W23" s="87" t="str">
        <f t="array" ref="W23">IF($V23&lt;&gt;"", INDEX(十五音聲母資料表, $V23, $W$4), INDEX($O$7:$P$9, MATCH(T23, $O$7:$O$9,0),2))</f>
        <v>si</v>
      </c>
      <c r="X23" s="86">
        <f t="array" ref="X23">IF($V23="", "", INDEX(十五音聲母資料表, $V23, $X$4))</f>
        <v>10</v>
      </c>
      <c r="Y23" s="48" t="str">
        <f t="array" ref="Y23">IF(V23="", "", INDEX(十五音聲母資料表, $V23, $Y$4))</f>
        <v>si</v>
      </c>
      <c r="Z23" s="86">
        <f t="array" ref="Z23">IF($V23="", "", INDEX(十五音聲母資料表, $V23, $Z$4))</f>
        <v>0</v>
      </c>
      <c r="AA23" s="86" t="str">
        <f t="array" ref="AA23">IF($V23="", "", INDEX(十五音聲母資料表, $V23, $AA$4))</f>
        <v>si</v>
      </c>
    </row>
    <row r="24" spans="2:27" ht="30">
      <c r="B24" s="81">
        <v>18</v>
      </c>
      <c r="C24" s="160" t="str">
        <f ca="1">IFERROR(__xludf.DUMMYFUNCTION("""COMPUTED_VALUE"""),"gg")</f>
        <v>gg</v>
      </c>
      <c r="D24" s="161" t="s">
        <v>441</v>
      </c>
      <c r="E24" s="8">
        <f t="shared" si="0"/>
        <v>12</v>
      </c>
      <c r="F24" s="7"/>
      <c r="G24" s="81"/>
      <c r="H24" s="5"/>
      <c r="I24" s="5"/>
      <c r="J24" s="5"/>
      <c r="K24" s="8"/>
      <c r="L24" s="88" t="s">
        <v>68</v>
      </c>
      <c r="M24" s="7"/>
      <c r="N24" s="81"/>
      <c r="O24" s="7"/>
      <c r="P24" s="7"/>
      <c r="Q24" s="7"/>
      <c r="R24" s="8"/>
      <c r="S24" s="81">
        <v>18</v>
      </c>
      <c r="T24" s="162" t="s">
        <v>68</v>
      </c>
      <c r="U24" s="84" t="s">
        <v>2108</v>
      </c>
      <c r="V24" s="85">
        <f t="shared" si="2"/>
        <v>21</v>
      </c>
      <c r="W24" s="87" t="str">
        <f t="array" ref="W24">IF($V24&lt;&gt;"", INDEX(十五音聲母資料表, $V24, $W$4), INDEX($O$7:$P$9, MATCH(T24, $O$7:$O$9,0),2))</f>
        <v>s</v>
      </c>
      <c r="X24" s="86">
        <f t="array" ref="X24">IF($V24="", "", INDEX(十五音聲母資料表, $V24, $X$4))</f>
        <v>10</v>
      </c>
      <c r="Y24" s="48" t="str">
        <f t="array" ref="Y24">IF(V24="", "", INDEX(十五音聲母資料表, $V24, $Y$4))</f>
        <v>s</v>
      </c>
      <c r="Z24" s="86" t="str">
        <f t="array" ref="Z24">IF($V24="", "", INDEX(十五音聲母資料表, $V24, $Z$4))</f>
        <v>s</v>
      </c>
      <c r="AA24" s="86" t="str">
        <f t="array" ref="AA24">IF($V24="", "", INDEX(十五音聲母資料表, $V24, $AA$4))</f>
        <v>s</v>
      </c>
    </row>
    <row r="25" spans="2:27" ht="30">
      <c r="B25" s="81">
        <v>19</v>
      </c>
      <c r="C25" s="160" t="str">
        <f ca="1">IFERROR(__xludf.DUMMYFUNCTION("""COMPUTED_VALUE"""),"ggn")</f>
        <v>ggn</v>
      </c>
      <c r="D25" s="161" t="s">
        <v>451</v>
      </c>
      <c r="E25" s="8">
        <f t="shared" si="0"/>
        <v>21</v>
      </c>
      <c r="F25" s="7"/>
      <c r="G25" s="81"/>
      <c r="H25" s="5"/>
      <c r="I25" s="5"/>
      <c r="J25" s="5"/>
      <c r="K25" s="8"/>
      <c r="L25" s="7" t="s">
        <v>488</v>
      </c>
      <c r="M25" s="7"/>
      <c r="N25" s="81"/>
      <c r="O25" s="7"/>
      <c r="P25" s="7"/>
      <c r="Q25" s="7"/>
      <c r="R25" s="8"/>
      <c r="S25" s="81">
        <v>19</v>
      </c>
      <c r="T25" s="162" t="s">
        <v>488</v>
      </c>
      <c r="U25" s="84" t="s">
        <v>2109</v>
      </c>
      <c r="V25" s="85">
        <f t="shared" si="2"/>
        <v>19</v>
      </c>
      <c r="W25" s="87" t="str">
        <f t="array" ref="W25">IF($V25&lt;&gt;"", INDEX(十五音聲母資料表, $V25, $W$4), INDEX($O$7:$P$9, MATCH(T25, $O$7:$O$9,0),2))</f>
        <v>j</v>
      </c>
      <c r="X25" s="86">
        <f t="array" ref="X25">IF($V25="", "", INDEX(十五音聲母資料表, $V25, $X$4))</f>
        <v>9</v>
      </c>
      <c r="Y25" s="48" t="str">
        <f t="array" ref="Y25">IF(V25="", "", INDEX(十五音聲母資料表, $V25, $Y$4))</f>
        <v>j</v>
      </c>
      <c r="Z25" s="86" t="str">
        <f t="array" ref="Z25">IF($V25="", "", INDEX(十五音聲母資料表, $V25, $Z$4))</f>
        <v>j</v>
      </c>
      <c r="AA25" s="86" t="str">
        <f t="array" ref="AA25">IF($V25="", "", INDEX(十五音聲母資料表, $V25, $AA$4))</f>
        <v>j</v>
      </c>
    </row>
    <row r="26" spans="2:27" ht="30">
      <c r="B26" s="81">
        <v>20</v>
      </c>
      <c r="C26" s="160" t="str">
        <f ca="1">IFERROR(__xludf.DUMMYFUNCTION("""COMPUTED_VALUE"""),"c")</f>
        <v>c</v>
      </c>
      <c r="D26" s="161"/>
      <c r="E26" s="8"/>
      <c r="F26" s="7"/>
      <c r="G26" s="81"/>
      <c r="H26" s="5"/>
      <c r="I26" s="5"/>
      <c r="J26" s="5"/>
      <c r="K26" s="8"/>
      <c r="L26" s="7" t="s">
        <v>466</v>
      </c>
      <c r="M26" s="7"/>
      <c r="N26" s="81"/>
      <c r="O26" s="7"/>
      <c r="P26" s="7"/>
      <c r="Q26" s="7"/>
      <c r="R26" s="8"/>
      <c r="S26" s="81">
        <v>20</v>
      </c>
      <c r="T26" s="162" t="s">
        <v>466</v>
      </c>
      <c r="U26" s="84" t="s">
        <v>464</v>
      </c>
      <c r="V26" s="85">
        <f t="shared" si="2"/>
        <v>15</v>
      </c>
      <c r="W26" s="87" t="str">
        <f t="array" ref="W26">IF($V26&lt;&gt;"", INDEX(十五音聲母資料表, $V26, $W$4), INDEX($O$7:$P$9, MATCH(T26, $O$7:$O$9,0),2))</f>
        <v>ji</v>
      </c>
      <c r="X26" s="86">
        <f t="array" ref="X26">IF($V26="", "", INDEX(十五音聲母資料表, $V26, $X$4))</f>
        <v>9</v>
      </c>
      <c r="Y26" s="48" t="str">
        <f t="array" ref="Y26">IF(V26="", "", INDEX(十五音聲母資料表, $V26, $Y$4))</f>
        <v>ji</v>
      </c>
      <c r="Z26" s="86">
        <f t="array" ref="Z26">IF($V26="", "", INDEX(十五音聲母資料表, $V26, $Z$4))</f>
        <v>0</v>
      </c>
      <c r="AA26" s="86" t="str">
        <f t="array" ref="AA26">IF($V26="", "", INDEX(十五音聲母資料表, $V26, $AA$4))</f>
        <v>ji</v>
      </c>
    </row>
    <row r="27" spans="2:27" ht="30">
      <c r="B27" s="81">
        <v>21</v>
      </c>
      <c r="C27" s="160" t="str">
        <f ca="1">IFERROR(__xludf.DUMMYFUNCTION("""COMPUTED_VALUE"""),"ci")</f>
        <v>ci</v>
      </c>
      <c r="D27" s="161" t="s">
        <v>481</v>
      </c>
      <c r="E27" s="8">
        <f t="shared" ref="E27:E29" si="3">MATCH(D27, $T$7:$T$27, 0)</f>
        <v>16</v>
      </c>
      <c r="F27" s="7"/>
      <c r="G27" s="81"/>
      <c r="H27" s="5"/>
      <c r="I27" s="5"/>
      <c r="J27" s="5"/>
      <c r="K27" s="8"/>
      <c r="L27" s="7" t="s">
        <v>451</v>
      </c>
      <c r="M27" s="7"/>
      <c r="N27" s="81"/>
      <c r="O27" s="7"/>
      <c r="P27" s="7"/>
      <c r="Q27" s="7"/>
      <c r="R27" s="8"/>
      <c r="S27" s="81">
        <v>21</v>
      </c>
      <c r="T27" s="162" t="s">
        <v>451</v>
      </c>
      <c r="U27" s="84" t="s">
        <v>2110</v>
      </c>
      <c r="V27" s="85">
        <f t="shared" si="2"/>
        <v>12</v>
      </c>
      <c r="W27" s="87" t="str">
        <f t="array" ref="W27">IF($V27&lt;&gt;"", INDEX(十五音聲母資料表, $V27, $W$4), INDEX($O$7:$P$9, MATCH(T27, $O$7:$O$9,0),2))</f>
        <v>ng</v>
      </c>
      <c r="X27" s="86">
        <f t="array" ref="X27">IF($V27="", "", INDEX(十五音聲母資料表, $V27, $X$4))</f>
        <v>13</v>
      </c>
      <c r="Y27" s="48" t="str">
        <f t="array" ref="Y27">IF(V27="", "", INDEX(十五音聲母資料表, $V27, $Y$4))</f>
        <v>ng</v>
      </c>
      <c r="Z27" s="86" t="str">
        <f t="array" ref="Z27">IF($V27="", "", INDEX(十五音聲母資料表, $V27, $Z$4))</f>
        <v>gn</v>
      </c>
      <c r="AA27" s="86" t="str">
        <f t="array" ref="AA27">IF($V27="", "", INDEX(十五音聲母資料表, $V27, $AA$4))</f>
        <v>ng</v>
      </c>
    </row>
    <row r="28" spans="2:27" ht="30">
      <c r="B28" s="81">
        <v>22</v>
      </c>
      <c r="C28" s="160" t="str">
        <f ca="1">IFERROR(__xludf.DUMMYFUNCTION("""COMPUTED_VALUE"""),"h")</f>
        <v>h</v>
      </c>
      <c r="D28" s="161" t="s">
        <v>474</v>
      </c>
      <c r="E28" s="8">
        <f t="shared" si="3"/>
        <v>15</v>
      </c>
      <c r="F28" s="7"/>
      <c r="G28" s="81"/>
      <c r="H28" s="5"/>
      <c r="I28" s="5"/>
      <c r="J28" s="5"/>
      <c r="K28" s="8"/>
      <c r="L28" s="7" t="s">
        <v>499</v>
      </c>
      <c r="M28" s="7"/>
      <c r="N28" s="81"/>
      <c r="O28" s="7"/>
      <c r="P28" s="7"/>
      <c r="Q28" s="7"/>
      <c r="R28" s="8"/>
      <c r="S28" s="81">
        <v>22</v>
      </c>
      <c r="T28" s="7"/>
      <c r="U28" s="89"/>
      <c r="V28" s="89" t="str">
        <f t="shared" si="2"/>
        <v/>
      </c>
      <c r="W28" s="8" t="str">
        <f t="array" ref="W28">IF($V28="", "", INDEX(十五音聲母資料表, $V28, $W$4) )</f>
        <v/>
      </c>
      <c r="X28" s="8" t="str">
        <f t="array" ref="X28">IF($V28="", "", INDEX(十五音聲母資料表, $V28, $X$4))</f>
        <v/>
      </c>
      <c r="Y28" s="89" t="str">
        <f t="array" ref="Y28">IF(V28="", "", INDEX(十五音聲母資料表, $V28, $Y$4))</f>
        <v/>
      </c>
      <c r="Z28" s="8" t="str">
        <f t="array" ref="Z28">IF($V28="", "", INDEX(十五音聲母資料表, $V28, $Z$4))</f>
        <v/>
      </c>
      <c r="AA28" s="8" t="str">
        <f t="array" ref="AA28">IF($V28="", "", INDEX(十五音聲母資料表, $V28, $AA$4))</f>
        <v/>
      </c>
    </row>
    <row r="29" spans="2:27" ht="30">
      <c r="B29" s="81"/>
      <c r="C29" s="164"/>
      <c r="D29" s="161" t="s">
        <v>103</v>
      </c>
      <c r="E29" s="8">
        <f t="shared" si="3"/>
        <v>11</v>
      </c>
      <c r="F29" s="7"/>
      <c r="G29" s="81"/>
      <c r="H29" s="5"/>
      <c r="I29" s="5"/>
      <c r="J29" s="5"/>
      <c r="K29" s="8"/>
      <c r="L29" s="7"/>
      <c r="M29" s="7"/>
      <c r="N29" s="81"/>
      <c r="O29" s="7"/>
      <c r="P29" s="7"/>
      <c r="Q29" s="7"/>
      <c r="R29" s="8"/>
      <c r="S29" s="81"/>
      <c r="T29" s="7"/>
      <c r="U29" s="89"/>
      <c r="V29" s="89" t="str">
        <f t="shared" si="2"/>
        <v/>
      </c>
      <c r="W29" s="8" t="str">
        <f t="array" ref="W29">IF($V29="", "", INDEX(十五音聲母資料表, $V29, $W$4) )</f>
        <v/>
      </c>
      <c r="X29" s="8" t="str">
        <f t="array" ref="X29">IF($V29="", "", INDEX(十五音聲母資料表, $V29, $X$4))</f>
        <v/>
      </c>
      <c r="Y29" s="89" t="str">
        <f t="array" ref="Y29">IF(V29="", "", INDEX(十五音聲母資料表, $V29, $Y$4))</f>
        <v/>
      </c>
      <c r="Z29" s="8" t="str">
        <f t="array" ref="Z29">IF($V29="", "", INDEX(十五音聲母資料表, $V29, $Z$4))</f>
        <v/>
      </c>
      <c r="AA29" s="8"/>
    </row>
    <row r="30" spans="2:27" ht="23">
      <c r="B30" s="81"/>
      <c r="C30" s="7"/>
      <c r="D30" s="7"/>
      <c r="E30" s="8"/>
      <c r="F30" s="7"/>
      <c r="G30" s="81"/>
      <c r="H30" s="5"/>
      <c r="I30" s="5"/>
      <c r="J30" s="5"/>
      <c r="K30" s="8"/>
      <c r="L30" s="7"/>
      <c r="M30" s="7"/>
      <c r="N30" s="81"/>
      <c r="O30" s="7"/>
      <c r="P30" s="7"/>
      <c r="Q30" s="7"/>
      <c r="R30" s="8"/>
      <c r="S30" s="81"/>
      <c r="T30" s="7"/>
      <c r="U30" s="7"/>
      <c r="V30" s="7"/>
      <c r="W30" s="8" t="str">
        <f t="array" ref="W30">IF($V30="", "", INDEX(十五音聲母資料表, $V30, $W$4) )</f>
        <v/>
      </c>
      <c r="X30" s="8"/>
      <c r="Y30" s="8"/>
      <c r="Z30" s="8"/>
      <c r="AA30" s="8"/>
    </row>
    <row r="31" spans="2:27" ht="23">
      <c r="B31" s="81"/>
      <c r="C31" s="7"/>
      <c r="D31" s="7"/>
      <c r="E31" s="8"/>
      <c r="F31" s="7"/>
      <c r="G31" s="81"/>
      <c r="H31" s="5"/>
      <c r="I31" s="5"/>
      <c r="J31" s="5"/>
      <c r="K31" s="8"/>
      <c r="L31" s="7"/>
      <c r="M31" s="7"/>
      <c r="N31" s="81"/>
      <c r="O31" s="7"/>
      <c r="P31" s="7"/>
      <c r="Q31" s="7"/>
      <c r="R31" s="8"/>
      <c r="S31" s="81"/>
      <c r="T31" s="7"/>
      <c r="U31" s="7"/>
      <c r="V31" s="7"/>
      <c r="W31" s="8" t="str">
        <f t="array" ref="W31">IF($V31="", "", INDEX(十五音聲母資料表, $V31, $W$4) )</f>
        <v/>
      </c>
      <c r="X31" s="8"/>
      <c r="Y31" s="8"/>
      <c r="Z31" s="8"/>
      <c r="AA31" s="8"/>
    </row>
    <row r="32" spans="2:27" ht="23">
      <c r="B32" s="81"/>
      <c r="C32" s="7"/>
      <c r="D32" s="7"/>
      <c r="E32" s="8"/>
      <c r="F32" s="7"/>
      <c r="G32" s="81"/>
      <c r="H32" s="5"/>
      <c r="I32" s="5"/>
      <c r="J32" s="5"/>
      <c r="K32" s="8"/>
      <c r="L32" s="7"/>
      <c r="M32" s="7"/>
      <c r="N32" s="81"/>
      <c r="O32" s="7"/>
      <c r="P32" s="7"/>
      <c r="Q32" s="7"/>
      <c r="R32" s="8"/>
      <c r="S32" s="81"/>
      <c r="T32" s="7"/>
      <c r="U32" s="7"/>
      <c r="V32" s="7"/>
      <c r="W32" s="8" t="str">
        <f t="array" ref="W32">IF($V32="", "", INDEX(十五音聲母資料表, $V32, $W$4) )</f>
        <v/>
      </c>
      <c r="X32" s="8"/>
      <c r="Y32" s="8"/>
      <c r="Z32" s="8"/>
      <c r="AA32" s="8"/>
    </row>
    <row r="33" spans="19:27" ht="23">
      <c r="S33" s="81"/>
      <c r="T33" s="7"/>
      <c r="U33" s="7"/>
      <c r="V33" s="7"/>
      <c r="W33" s="8" t="str">
        <f t="array" ref="W33">IF($V33="", "", INDEX(十五音聲母資料表, $V33, $W$4) )</f>
        <v/>
      </c>
      <c r="X33" s="8"/>
      <c r="Y33" s="8"/>
      <c r="Z33" s="8"/>
      <c r="AA33" s="8"/>
    </row>
    <row r="34" spans="19:27" ht="23">
      <c r="S34" s="81"/>
      <c r="T34" s="7"/>
      <c r="U34" s="7"/>
      <c r="V34" s="7"/>
      <c r="W34" s="8" t="str">
        <f t="array" ref="W34">IF($V34="", "", INDEX(十五音聲母資料表, $V34, $W$4) )</f>
        <v/>
      </c>
      <c r="X34" s="8"/>
      <c r="Y34" s="8"/>
      <c r="Z34" s="8"/>
      <c r="AA34" s="8"/>
    </row>
    <row r="35" spans="19:27" ht="23">
      <c r="S35" s="81"/>
      <c r="T35" s="7"/>
      <c r="U35" s="7"/>
      <c r="V35" s="7"/>
      <c r="W35" s="8" t="str">
        <f t="array" ref="W35">IF($V35="", "", INDEX(十五音聲母資料表, $V35, $W$4) )</f>
        <v/>
      </c>
      <c r="X35" s="8"/>
      <c r="Y35" s="8"/>
      <c r="Z35" s="8"/>
      <c r="AA35" s="8"/>
    </row>
    <row r="36" spans="19:27" ht="23">
      <c r="S36" s="81"/>
      <c r="T36" s="7"/>
      <c r="U36" s="7"/>
      <c r="V36" s="7"/>
      <c r="W36" s="8" t="str">
        <f t="array" ref="W36">IF($V36="", "", INDEX(十五音聲母資料表, $V36, $W$4) )</f>
        <v/>
      </c>
      <c r="X36" s="8"/>
      <c r="Y36" s="8"/>
      <c r="Z36" s="8"/>
      <c r="AA36" s="8"/>
    </row>
    <row r="37" spans="19:27" ht="23">
      <c r="S37" s="81"/>
      <c r="T37" s="7"/>
      <c r="U37" s="7"/>
      <c r="V37" s="7"/>
      <c r="W37" s="8" t="str">
        <f t="array" ref="W37">IF($V37="", "", INDEX(十五音聲母資料表, $V37, $W$4) )</f>
        <v/>
      </c>
      <c r="X37" s="8"/>
      <c r="Y37" s="8"/>
      <c r="Z37" s="8"/>
      <c r="AA37" s="8"/>
    </row>
    <row r="38" spans="19:27" ht="23">
      <c r="S38" s="81"/>
      <c r="T38" s="7"/>
      <c r="U38" s="7"/>
      <c r="V38" s="7"/>
      <c r="W38" s="8" t="str">
        <f t="array" ref="W38">IF($V38="", "", INDEX(十五音聲母資料表, $V38, $W$4) )</f>
        <v/>
      </c>
      <c r="X38" s="8"/>
      <c r="Y38" s="8"/>
      <c r="Z38" s="8"/>
      <c r="AA38" s="8"/>
    </row>
    <row r="39" spans="19:27" ht="23">
      <c r="S39" s="81"/>
      <c r="T39" s="7"/>
      <c r="U39" s="7"/>
      <c r="V39" s="7"/>
      <c r="W39" s="8" t="str">
        <f t="array" ref="W39">IF($V39="", "", INDEX(十五音聲母資料表, $V39, $W$4) )</f>
        <v/>
      </c>
      <c r="X39" s="8"/>
      <c r="Y39" s="8"/>
      <c r="Z39" s="8"/>
      <c r="AA39" s="8"/>
    </row>
    <row r="40" spans="19:27" ht="23">
      <c r="S40" s="81"/>
      <c r="T40" s="7"/>
      <c r="U40" s="7"/>
      <c r="V40" s="7"/>
      <c r="W40" s="8" t="str">
        <f t="array" ref="W40">IF($V40="", "", INDEX(十五音聲母資料表, $V40, $W$4) )</f>
        <v/>
      </c>
      <c r="X40" s="8"/>
      <c r="Y40" s="8"/>
      <c r="Z40" s="8"/>
      <c r="AA40" s="8"/>
    </row>
    <row r="41" spans="19:27" ht="23">
      <c r="S41" s="81"/>
      <c r="T41" s="7"/>
      <c r="U41" s="7"/>
      <c r="V41" s="7"/>
      <c r="W41" s="8" t="str">
        <f t="array" ref="W41">IF($V41="", "", INDEX(十五音聲母資料表, $V41, $W$4) )</f>
        <v/>
      </c>
      <c r="X41" s="8"/>
      <c r="Y41" s="8"/>
      <c r="Z41" s="8"/>
      <c r="AA41" s="8"/>
    </row>
    <row r="42" spans="19:27" ht="23">
      <c r="S42" s="81"/>
      <c r="T42" s="7"/>
      <c r="U42" s="7"/>
      <c r="V42" s="7"/>
      <c r="W42" s="8" t="str">
        <f t="array" ref="W42">IF($V42="", "", INDEX(十五音聲母資料表, $V42, $W$4) )</f>
        <v/>
      </c>
      <c r="X42" s="8"/>
      <c r="Y42" s="8"/>
      <c r="Z42" s="8"/>
      <c r="AA42" s="8"/>
    </row>
  </sheetData>
  <phoneticPr fontId="8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2" tint="-0.14999847407452621"/>
    <outlinePr summaryBelow="0" summaryRight="0"/>
  </sheetPr>
  <dimension ref="B2:U90"/>
  <sheetViews>
    <sheetView workbookViewId="0">
      <selection activeCell="AA25" sqref="AA25"/>
    </sheetView>
  </sheetViews>
  <sheetFormatPr baseColWidth="10" defaultColWidth="12.6640625" defaultRowHeight="13" outlineLevelCol="1"/>
  <cols>
    <col min="1" max="1" width="4.83203125" customWidth="1"/>
    <col min="2" max="2" width="3.6640625" customWidth="1" outlineLevel="1"/>
    <col min="3" max="6" width="12.6640625" customWidth="1" outlineLevel="1"/>
    <col min="7" max="7" width="4.83203125" customWidth="1" outlineLevel="1"/>
    <col min="8" max="8" width="3.6640625" customWidth="1" outlineLevel="1"/>
    <col min="9" max="9" width="15.33203125" customWidth="1" outlineLevel="1"/>
    <col min="10" max="10" width="4.83203125" customWidth="1" outlineLevel="1"/>
    <col min="11" max="11" width="4.83203125" customWidth="1"/>
    <col min="12" max="12" width="20" customWidth="1"/>
    <col min="13" max="14" width="12.6640625" outlineLevel="1"/>
    <col min="15" max="16" width="16.6640625" customWidth="1"/>
    <col min="17" max="17" width="19.1640625" customWidth="1"/>
    <col min="18" max="18" width="17" customWidth="1"/>
    <col min="19" max="19" width="5.1640625" customWidth="1"/>
    <col min="21" max="21" width="6.6640625" customWidth="1"/>
    <col min="22" max="22" width="5.1640625" customWidth="1"/>
  </cols>
  <sheetData>
    <row r="2" spans="2:21" ht="23">
      <c r="B2" s="76"/>
      <c r="C2" s="5" t="s">
        <v>20</v>
      </c>
      <c r="D2" s="5"/>
      <c r="E2" s="5"/>
      <c r="F2" s="89"/>
      <c r="G2" s="30"/>
      <c r="H2" s="76"/>
      <c r="I2" s="30"/>
      <c r="J2" s="30"/>
      <c r="K2" s="77"/>
      <c r="L2" s="165"/>
      <c r="M2" s="1"/>
      <c r="N2" s="1"/>
      <c r="O2" s="1"/>
      <c r="P2" s="1"/>
      <c r="Q2" s="91"/>
      <c r="R2" s="1"/>
      <c r="S2" s="1"/>
      <c r="T2" s="1"/>
      <c r="U2" s="1"/>
    </row>
    <row r="3" spans="2:21" ht="23">
      <c r="B3" s="76"/>
      <c r="C3" s="5"/>
      <c r="D3" s="5"/>
      <c r="E3" s="5"/>
      <c r="F3" s="89"/>
      <c r="G3" s="30"/>
      <c r="H3" s="76"/>
      <c r="I3" s="30"/>
      <c r="J3" s="30"/>
      <c r="K3" s="166"/>
      <c r="L3" s="165"/>
      <c r="M3" s="1"/>
      <c r="N3" s="1"/>
      <c r="O3" s="1"/>
      <c r="P3" s="1"/>
      <c r="Q3" s="91"/>
      <c r="R3" s="1"/>
      <c r="S3" s="1"/>
      <c r="T3" s="1"/>
      <c r="U3" s="1"/>
    </row>
    <row r="4" spans="2:21" ht="18">
      <c r="B4" s="76"/>
      <c r="C4" s="5"/>
      <c r="D4" s="5"/>
      <c r="E4" s="5"/>
      <c r="F4" s="78">
        <v>2</v>
      </c>
      <c r="G4" s="30"/>
      <c r="H4" s="76"/>
      <c r="I4" s="30"/>
      <c r="J4" s="30"/>
      <c r="K4" s="166"/>
      <c r="L4" s="165">
        <f t="shared" ref="L4:R4" si="0">COLUMN() - COLUMN($K:$K)</f>
        <v>1</v>
      </c>
      <c r="M4" s="165">
        <f t="shared" si="0"/>
        <v>2</v>
      </c>
      <c r="N4" s="165">
        <f t="shared" si="0"/>
        <v>3</v>
      </c>
      <c r="O4" s="165">
        <f t="shared" si="0"/>
        <v>4</v>
      </c>
      <c r="P4" s="165">
        <f t="shared" si="0"/>
        <v>5</v>
      </c>
      <c r="Q4" s="165">
        <f t="shared" si="0"/>
        <v>6</v>
      </c>
      <c r="R4" s="165">
        <f t="shared" si="0"/>
        <v>7</v>
      </c>
      <c r="S4" s="42"/>
      <c r="T4" s="42"/>
      <c r="U4" s="42"/>
    </row>
    <row r="5" spans="2:21" ht="23">
      <c r="B5" s="76"/>
      <c r="C5" s="5"/>
      <c r="D5" s="5"/>
      <c r="E5" s="5"/>
      <c r="F5" s="89"/>
      <c r="G5" s="30"/>
      <c r="H5" s="76"/>
      <c r="I5" s="30"/>
      <c r="J5" s="30"/>
      <c r="K5" s="166"/>
      <c r="L5" s="165"/>
      <c r="M5" s="1"/>
      <c r="N5" s="1"/>
      <c r="O5" s="1"/>
      <c r="P5" s="1"/>
      <c r="Q5" s="91"/>
      <c r="R5" s="1"/>
      <c r="S5" s="1"/>
      <c r="T5" s="1"/>
      <c r="U5" s="1"/>
    </row>
    <row r="6" spans="2:21" ht="23">
      <c r="B6" s="76"/>
      <c r="C6" s="155" t="s">
        <v>2111</v>
      </c>
      <c r="D6" s="155" t="s">
        <v>25</v>
      </c>
      <c r="E6" s="155" t="s">
        <v>2112</v>
      </c>
      <c r="F6" s="155" t="s">
        <v>2113</v>
      </c>
      <c r="G6" s="30"/>
      <c r="H6" s="76"/>
      <c r="I6" s="155" t="s">
        <v>501</v>
      </c>
      <c r="J6" s="30"/>
      <c r="K6" s="167"/>
      <c r="L6" s="168" t="s">
        <v>2114</v>
      </c>
      <c r="M6" s="168" t="s">
        <v>2115</v>
      </c>
      <c r="N6" s="168" t="s">
        <v>2116</v>
      </c>
      <c r="O6" s="169" t="s">
        <v>2117</v>
      </c>
      <c r="P6" s="169" t="s">
        <v>368</v>
      </c>
      <c r="Q6" s="169" t="s">
        <v>15</v>
      </c>
      <c r="R6" s="170" t="s">
        <v>5</v>
      </c>
      <c r="S6" s="1"/>
      <c r="T6" s="171" t="s">
        <v>55</v>
      </c>
      <c r="U6" s="42">
        <f>MATCH(T6, L7:L86, 0)</f>
        <v>60</v>
      </c>
    </row>
    <row r="7" spans="2:21" ht="23">
      <c r="B7" s="81">
        <v>1</v>
      </c>
      <c r="C7" s="5" t="s">
        <v>61</v>
      </c>
      <c r="D7" s="5" t="s">
        <v>2118</v>
      </c>
      <c r="E7" s="89">
        <f>IFERROR( MATCH($C7, 十五音韻母對照表!$Q$4:$Q$53, 0), MATCH($C7, 十五音韻母對照表!$R$4:$R$53, 0) )</f>
        <v>29</v>
      </c>
      <c r="F7" s="89" t="str">
        <f t="array" ref="F7">INDEX(十五音韻母資料表, $E7, $F$4)</f>
        <v>居</v>
      </c>
      <c r="G7" s="30"/>
      <c r="H7" s="81">
        <v>1</v>
      </c>
      <c r="I7" s="172" t="s">
        <v>86</v>
      </c>
      <c r="J7" s="30"/>
      <c r="K7" s="167">
        <v>1</v>
      </c>
      <c r="L7" s="173" t="str">
        <f t="shared" ref="L7:L90" si="1">I7</f>
        <v>a</v>
      </c>
      <c r="M7" s="40">
        <f t="shared" ref="M7" si="2">IFERROR( MATCH(L7, 閩拼舒聲韻母清單, 0), "")</f>
        <v>28</v>
      </c>
      <c r="N7" s="40" t="str">
        <f t="shared" ref="N7" si="3">IFERROR( MATCH(L7, 閩拼入聲韻母清單, 0), "")</f>
        <v/>
      </c>
      <c r="O7" s="99">
        <f>IF(M7&lt;&gt;"", M7, N7)</f>
        <v>28</v>
      </c>
      <c r="P7" s="99" t="str">
        <f t="array" ref="P7">IF(M7&lt;&gt;"", INDEX(十五音舒聲碼, M7, 1), INDEX(十五音舒聲碼, N7, 1))</f>
        <v>a</v>
      </c>
      <c r="Q7" s="99" t="str">
        <f>IF(M7&lt;&gt;"", "舒聲", "入聲")</f>
        <v>舒聲</v>
      </c>
      <c r="R7" s="99" t="str" cm="1">
        <f t="array" ref="R7">IF(AND(M7="", N7=""), "", IF(M7&lt;&gt;"", INDEX(十五音韻母資料表, M7, 2), INDEX(十五音韻母資料表, N7, 2)))</f>
        <v>膠</v>
      </c>
      <c r="S7" s="1"/>
      <c r="T7" s="1"/>
      <c r="U7" s="1"/>
    </row>
    <row r="8" spans="2:21" ht="23">
      <c r="B8" s="81">
        <v>2</v>
      </c>
      <c r="C8" s="5" t="s">
        <v>523</v>
      </c>
      <c r="D8" s="5" t="s">
        <v>2118</v>
      </c>
      <c r="E8" s="89">
        <f>IFERROR( MATCH($C8, 十五音韻母對照表!$Q$4:$Q$53, 0), MATCH($C8, 十五音韻母對照表!$R$4:$R$53, 0) )</f>
        <v>29</v>
      </c>
      <c r="F8" s="89" t="str">
        <f t="array" ref="F8">INDEX(十五音韻母資料表, $E8, $F$4)</f>
        <v>居</v>
      </c>
      <c r="G8" s="30"/>
      <c r="H8" s="81">
        <v>2</v>
      </c>
      <c r="I8" s="172" t="s">
        <v>663</v>
      </c>
      <c r="J8" s="30"/>
      <c r="K8" s="167">
        <v>2</v>
      </c>
      <c r="L8" s="173" t="str">
        <f t="shared" si="1"/>
        <v>na</v>
      </c>
      <c r="M8" s="40">
        <f t="shared" ref="M8:M71" si="4">IFERROR( MATCH(L8, 閩拼舒聲韻母清單, 0), "")</f>
        <v>26</v>
      </c>
      <c r="N8" s="40" t="str">
        <f t="shared" ref="N8:N71" si="5">IFERROR( MATCH(L8, 閩拼入聲韻母清單, 0), "")</f>
        <v/>
      </c>
      <c r="O8" s="99">
        <f t="shared" ref="O8:O71" si="6">IF(M8&lt;&gt;"", M8, N8)</f>
        <v>26</v>
      </c>
      <c r="P8" s="99" t="str">
        <f t="array" ref="P8">IF(M8&lt;&gt;"", INDEX(十五音舒聲碼, M8, 1), INDEX(十五音舒聲碼, N8, 1))</f>
        <v>ann</v>
      </c>
      <c r="Q8" s="99" t="str">
        <f t="shared" ref="Q8:Q71" si="7">IF(M8&lt;&gt;"", "舒聲", "入聲")</f>
        <v>舒聲</v>
      </c>
      <c r="R8" s="99" t="str" cm="1">
        <f t="array" ref="R8">IF(AND(M8="", N8=""), "", IF(M8&lt;&gt;"", INDEX(十五音韻母資料表, M8, 2), INDEX(十五音韻母資料表, N8, 2)))</f>
        <v>監</v>
      </c>
      <c r="S8" s="1"/>
      <c r="T8" s="1"/>
      <c r="U8" s="1"/>
    </row>
    <row r="9" spans="2:21" ht="23">
      <c r="B9" s="81">
        <v>3</v>
      </c>
      <c r="C9" s="5" t="s">
        <v>870</v>
      </c>
      <c r="D9" s="5" t="s">
        <v>2118</v>
      </c>
      <c r="E9" s="89">
        <f>IFERROR( MATCH($C9, 十五音韻母對照表!$Q$4:$Q$53, 0), MATCH($C9, 十五音韻母對照表!$R$4:$R$53, 0) )</f>
        <v>34</v>
      </c>
      <c r="F9" s="89" t="str">
        <f t="array" ref="F9">INDEX(十五音韻母資料表, $E9, $F$4)</f>
        <v>梔</v>
      </c>
      <c r="G9" s="30"/>
      <c r="H9" s="81">
        <v>3</v>
      </c>
      <c r="I9" s="172" t="s">
        <v>509</v>
      </c>
      <c r="J9" s="30"/>
      <c r="K9" s="167">
        <v>3</v>
      </c>
      <c r="L9" s="173" t="str">
        <f t="shared" si="1"/>
        <v>ah</v>
      </c>
      <c r="M9" s="40" t="str">
        <f t="shared" si="4"/>
        <v/>
      </c>
      <c r="N9" s="40">
        <f t="shared" si="5"/>
        <v>28</v>
      </c>
      <c r="O9" s="99">
        <f t="shared" si="6"/>
        <v>28</v>
      </c>
      <c r="P9" s="99" t="str">
        <f t="array" ref="P9">IF(M9&lt;&gt;"", INDEX(十五音舒聲碼, M9, 1), INDEX(十五音舒聲碼, N9, 1))</f>
        <v>a</v>
      </c>
      <c r="Q9" s="99" t="str">
        <f t="shared" si="7"/>
        <v>入聲</v>
      </c>
      <c r="R9" s="99" t="str" cm="1">
        <f t="array" ref="R9">IF(AND(M9="", N9=""), "", IF(M9&lt;&gt;"", INDEX(十五音韻母資料表, M9, 2), INDEX(十五音韻母資料表, N9, 2)))</f>
        <v>膠</v>
      </c>
      <c r="S9" s="1"/>
      <c r="T9" s="1"/>
      <c r="U9" s="1"/>
    </row>
    <row r="10" spans="2:21" ht="23">
      <c r="B10" s="81">
        <v>4</v>
      </c>
      <c r="C10" s="5" t="s">
        <v>966</v>
      </c>
      <c r="D10" s="5" t="s">
        <v>2118</v>
      </c>
      <c r="E10" s="89">
        <f>IFERROR( MATCH($C10, 十五音韻母對照表!$Q$4:$Q$53, 0), MATCH($C10, 十五音韻母對照表!$R$4:$R$53, 0) )</f>
        <v>34</v>
      </c>
      <c r="F10" s="89" t="str">
        <f t="array" ref="F10">INDEX(十五音韻母資料表, $E10, $F$4)</f>
        <v>梔</v>
      </c>
      <c r="G10" s="30"/>
      <c r="H10" s="81">
        <v>4</v>
      </c>
      <c r="I10" s="172" t="s">
        <v>687</v>
      </c>
      <c r="J10" s="30"/>
      <c r="K10" s="167">
        <v>4</v>
      </c>
      <c r="L10" s="173" t="str">
        <f t="shared" si="1"/>
        <v>nah</v>
      </c>
      <c r="M10" s="40" t="str">
        <f t="shared" si="4"/>
        <v/>
      </c>
      <c r="N10" s="40">
        <f t="shared" si="5"/>
        <v>26</v>
      </c>
      <c r="O10" s="99">
        <f t="shared" si="6"/>
        <v>26</v>
      </c>
      <c r="P10" s="99" t="str">
        <f t="array" ref="P10">IF(M10&lt;&gt;"", INDEX(十五音舒聲碼, M10, 1), INDEX(十五音舒聲碼, N10, 1))</f>
        <v>ann</v>
      </c>
      <c r="Q10" s="99" t="str">
        <f t="shared" si="7"/>
        <v>入聲</v>
      </c>
      <c r="R10" s="99" t="str" cm="1">
        <f t="array" ref="R10">IF(AND(M10="", N10=""), "", IF(M10&lt;&gt;"", INDEX(十五音韻母資料表, M10, 2), INDEX(十五音韻母資料表, N10, 2)))</f>
        <v>監</v>
      </c>
      <c r="S10" s="1"/>
      <c r="T10" s="1"/>
      <c r="U10" s="1"/>
    </row>
    <row r="11" spans="2:21" ht="23">
      <c r="B11" s="81">
        <v>5</v>
      </c>
      <c r="C11" s="5" t="s">
        <v>107</v>
      </c>
      <c r="D11" s="5" t="s">
        <v>2118</v>
      </c>
      <c r="E11" s="89">
        <f>IFERROR( MATCH($C11, 十五音韻母對照表!$Q$4:$Q$53, 0), MATCH($C11, 十五音韻母對照表!$R$4:$R$53, 0) )</f>
        <v>4</v>
      </c>
      <c r="F11" s="89" t="str">
        <f t="array" ref="F11">INDEX(十五音韻母資料表, $E11, $F$4)</f>
        <v>規</v>
      </c>
      <c r="G11" s="30"/>
      <c r="H11" s="81">
        <v>5</v>
      </c>
      <c r="I11" s="172" t="s">
        <v>58</v>
      </c>
      <c r="J11" s="30"/>
      <c r="K11" s="167">
        <v>5</v>
      </c>
      <c r="L11" s="173" t="str">
        <f t="shared" si="1"/>
        <v>oo</v>
      </c>
      <c r="M11" s="40">
        <f t="shared" si="4"/>
        <v>11</v>
      </c>
      <c r="N11" s="40" t="str">
        <f t="shared" si="5"/>
        <v/>
      </c>
      <c r="O11" s="99">
        <f t="shared" si="6"/>
        <v>11</v>
      </c>
      <c r="P11" s="99" t="str">
        <f t="array" ref="P11">IF(M11&lt;&gt;"", INDEX(十五音舒聲碼, M11, 1), INDEX(十五音舒聲碼, N11, 1))</f>
        <v>oo</v>
      </c>
      <c r="Q11" s="99" t="str">
        <f t="shared" si="7"/>
        <v>舒聲</v>
      </c>
      <c r="R11" s="99" t="str" cm="1">
        <f t="array" ref="R11">IF(AND(M11="", N11=""), "", IF(M11&lt;&gt;"", INDEX(十五音韻母資料表, M11, 2), INDEX(十五音韻母資料表, N11, 2)))</f>
        <v>沽</v>
      </c>
      <c r="S11" s="1"/>
      <c r="T11" s="1"/>
      <c r="U11" s="1"/>
    </row>
    <row r="12" spans="2:21" ht="23">
      <c r="B12" s="81">
        <v>6</v>
      </c>
      <c r="C12" s="5" t="s">
        <v>2119</v>
      </c>
      <c r="D12" s="5" t="s">
        <v>2118</v>
      </c>
      <c r="E12" s="89" t="e">
        <f>IFERROR( MATCH($C12, 十五音韻母對照表!$Q$4:$Q$53, 0), MATCH($C12, 十五音韻母對照表!$R$4:$R$53, 0) )</f>
        <v>#N/A</v>
      </c>
      <c r="F12" s="89" t="e">
        <f t="array" ref="F12">INDEX(十五音韻母資料表, $E12, $F$4)</f>
        <v>#N/A</v>
      </c>
      <c r="G12" s="30"/>
      <c r="H12" s="81">
        <v>6</v>
      </c>
      <c r="I12" s="172" t="s">
        <v>1927</v>
      </c>
      <c r="J12" s="30"/>
      <c r="K12" s="167">
        <v>6</v>
      </c>
      <c r="L12" s="173" t="str">
        <f t="shared" si="1"/>
        <v>noo</v>
      </c>
      <c r="M12" s="40">
        <f t="shared" si="4"/>
        <v>41</v>
      </c>
      <c r="N12" s="40" t="str">
        <f t="shared" si="5"/>
        <v/>
      </c>
      <c r="O12" s="99">
        <f t="shared" si="6"/>
        <v>41</v>
      </c>
      <c r="P12" s="99" t="str">
        <f t="array" ref="P12">IF(M12&lt;&gt;"", INDEX(十五音舒聲碼, M12, 1), INDEX(十五音舒聲碼, N12, 1))</f>
        <v>oonn</v>
      </c>
      <c r="Q12" s="99" t="str">
        <f t="shared" si="7"/>
        <v>舒聲</v>
      </c>
      <c r="R12" s="99" t="str" cm="1">
        <f t="array" ref="R12">IF(AND(M12="", N12=""), "", IF(M12&lt;&gt;"", INDEX(十五音韻母資料表, M12, 2), INDEX(十五音韻母資料表, N12, 2)))</f>
        <v>姑</v>
      </c>
      <c r="S12" s="1"/>
      <c r="T12" s="1"/>
      <c r="U12" s="1"/>
    </row>
    <row r="13" spans="2:21" ht="23">
      <c r="B13" s="81">
        <v>7</v>
      </c>
      <c r="C13" s="5" t="s">
        <v>1878</v>
      </c>
      <c r="D13" s="5" t="s">
        <v>2118</v>
      </c>
      <c r="E13" s="89">
        <f>IFERROR( MATCH($C13, 十五音韻母對照表!$Q$4:$Q$53, 0), MATCH($C13, 十五音韻母對照表!$R$4:$R$53, 0) )</f>
        <v>32</v>
      </c>
      <c r="F13" s="89" t="str">
        <f t="array" ref="F13">INDEX(十五音韻母資料表, $E13, $F$4)</f>
        <v>褌</v>
      </c>
      <c r="G13" s="30"/>
      <c r="H13" s="81">
        <v>7</v>
      </c>
      <c r="I13" s="172" t="s">
        <v>534</v>
      </c>
      <c r="J13" s="30"/>
      <c r="K13" s="167">
        <v>7</v>
      </c>
      <c r="L13" s="173" t="str">
        <f t="shared" si="1"/>
        <v>ooh</v>
      </c>
      <c r="M13" s="40" t="str">
        <f t="shared" si="4"/>
        <v/>
      </c>
      <c r="N13" s="40" t="str">
        <f t="shared" si="5"/>
        <v/>
      </c>
      <c r="O13" s="99" t="str">
        <f t="shared" si="6"/>
        <v/>
      </c>
      <c r="P13" s="99" t="e" cm="1">
        <f t="array" ref="P13">IF(M13&lt;&gt;"", INDEX(十五音舒聲碼, M13, 1), INDEX(十五音舒聲碼, N13, 1))</f>
        <v>#VALUE!</v>
      </c>
      <c r="Q13" s="99" t="str">
        <f t="shared" si="7"/>
        <v>入聲</v>
      </c>
      <c r="R13" s="99" t="str" cm="1">
        <f t="array" ref="R13">IF(AND(M13="", N13=""), "", IF(M13&lt;&gt;"", INDEX(十五音韻母資料表, M13, 2), INDEX(十五音韻母資料表, N13, 2)))</f>
        <v/>
      </c>
      <c r="S13" s="1"/>
      <c r="T13" s="1"/>
      <c r="U13" s="1"/>
    </row>
    <row r="14" spans="2:21" ht="23">
      <c r="B14" s="81">
        <v>8</v>
      </c>
      <c r="C14" s="174" t="s">
        <v>69</v>
      </c>
      <c r="D14" s="174" t="s">
        <v>2120</v>
      </c>
      <c r="E14" s="175">
        <f>IFERROR( MATCH($C14, 十五音韻母對照表!$Q$4:$Q$53, 0), MATCH($C14, 十五音韻母對照表!$R$4:$R$53, 0) )</f>
        <v>27</v>
      </c>
      <c r="F14" s="175" t="str">
        <f t="array" ref="F14">INDEX(十五音韻母資料表, $E14, $F$4)</f>
        <v>艍</v>
      </c>
      <c r="G14" s="30"/>
      <c r="H14" s="81">
        <v>8</v>
      </c>
      <c r="I14" s="172" t="s">
        <v>2121</v>
      </c>
      <c r="J14" s="30"/>
      <c r="K14" s="167">
        <v>8</v>
      </c>
      <c r="L14" s="173" t="str">
        <f t="shared" si="1"/>
        <v>nooh</v>
      </c>
      <c r="M14" s="40" t="str">
        <f t="shared" si="4"/>
        <v/>
      </c>
      <c r="N14" s="40" t="str">
        <f t="shared" si="5"/>
        <v/>
      </c>
      <c r="O14" s="99" t="str">
        <f t="shared" si="6"/>
        <v/>
      </c>
      <c r="P14" s="99" t="e">
        <f t="array" ref="P14">IF(M14&lt;&gt;"", INDEX(十五音舒聲碼, M14, 1), INDEX(十五音舒聲碼, N14, 1))</f>
        <v>#VALUE!</v>
      </c>
      <c r="Q14" s="99" t="str">
        <f t="shared" si="7"/>
        <v>入聲</v>
      </c>
      <c r="R14" s="99" t="str" cm="1">
        <f t="array" ref="R14">IF(AND(M14="", N14=""), "", IF(M14&lt;&gt;"", INDEX(十五音韻母資料表, M14, 2), INDEX(十五音韻母資料表, N14, 2)))</f>
        <v/>
      </c>
      <c r="S14" s="1"/>
      <c r="T14" s="1"/>
      <c r="U14" s="1"/>
    </row>
    <row r="15" spans="2:21" ht="23">
      <c r="B15" s="81">
        <v>9</v>
      </c>
      <c r="C15" s="174" t="s">
        <v>541</v>
      </c>
      <c r="D15" s="174" t="s">
        <v>2120</v>
      </c>
      <c r="E15" s="175">
        <f>IFERROR( MATCH($C15, 十五音韻母對照表!$Q$4:$Q$53, 0), MATCH($C15, 十五音韻母對照表!$R$4:$R$53, 0) )</f>
        <v>27</v>
      </c>
      <c r="F15" s="175" t="str">
        <f t="array" ref="F15">INDEX(十五音韻母資料表, $E15, $F$4)</f>
        <v>艍</v>
      </c>
      <c r="G15" s="30"/>
      <c r="H15" s="81">
        <v>9</v>
      </c>
      <c r="I15" s="172" t="s">
        <v>104</v>
      </c>
      <c r="J15" s="30"/>
      <c r="K15" s="167">
        <v>9</v>
      </c>
      <c r="L15" s="173" t="str">
        <f t="shared" si="1"/>
        <v>o</v>
      </c>
      <c r="M15" s="40">
        <f t="shared" si="4"/>
        <v>15</v>
      </c>
      <c r="N15" s="40" t="str">
        <f t="shared" si="5"/>
        <v/>
      </c>
      <c r="O15" s="99">
        <f t="shared" si="6"/>
        <v>15</v>
      </c>
      <c r="P15" s="99" t="str">
        <f t="array" ref="P15">IF(M15&lt;&gt;"", INDEX(十五音舒聲碼, M15, 1), INDEX(十五音舒聲碼, N15, 1))</f>
        <v>o</v>
      </c>
      <c r="Q15" s="99" t="str">
        <f t="shared" si="7"/>
        <v>舒聲</v>
      </c>
      <c r="R15" s="99" t="str" cm="1">
        <f t="array" ref="R15">IF(AND(M15="", N15=""), "", IF(M15&lt;&gt;"", INDEX(十五音韻母資料表, M15, 2), INDEX(十五音韻母資料表, N15, 2)))</f>
        <v>高</v>
      </c>
      <c r="S15" s="1"/>
      <c r="T15" s="1"/>
      <c r="U15" s="1"/>
    </row>
    <row r="16" spans="2:21" ht="23">
      <c r="B16" s="81">
        <v>10</v>
      </c>
      <c r="C16" s="174" t="s">
        <v>83</v>
      </c>
      <c r="D16" s="174" t="s">
        <v>2120</v>
      </c>
      <c r="E16" s="175">
        <f>IFERROR( MATCH($C16, 十五音韻母對照表!$Q$4:$Q$53, 0), MATCH($C16, 十五音韻母對照表!$R$4:$R$53, 0) )</f>
        <v>30</v>
      </c>
      <c r="F16" s="175" t="str">
        <f t="array" ref="F16">INDEX(十五音韻母資料表, $E16, $F$4)</f>
        <v>丩</v>
      </c>
      <c r="G16" s="30"/>
      <c r="H16" s="81">
        <v>10</v>
      </c>
      <c r="I16" s="172" t="s">
        <v>532</v>
      </c>
      <c r="J16" s="30"/>
      <c r="K16" s="167">
        <v>10</v>
      </c>
      <c r="L16" s="173" t="str">
        <f t="shared" si="1"/>
        <v>oh</v>
      </c>
      <c r="M16" s="40" t="str">
        <f t="shared" si="4"/>
        <v/>
      </c>
      <c r="N16" s="40">
        <f t="shared" si="5"/>
        <v>15</v>
      </c>
      <c r="O16" s="99">
        <f t="shared" si="6"/>
        <v>15</v>
      </c>
      <c r="P16" s="99" t="str">
        <f t="array" ref="P16">IF(M16&lt;&gt;"", INDEX(十五音舒聲碼, M16, 1), INDEX(十五音舒聲碼, N16, 1))</f>
        <v>o</v>
      </c>
      <c r="Q16" s="99" t="str">
        <f t="shared" si="7"/>
        <v>入聲</v>
      </c>
      <c r="R16" s="99" t="str" cm="1">
        <f t="array" ref="R16">IF(AND(M16="", N16=""), "", IF(M16&lt;&gt;"", INDEX(十五音韻母資料表, M16, 2), INDEX(十五音韻母資料表, N16, 2)))</f>
        <v>高</v>
      </c>
      <c r="S16" s="1"/>
      <c r="T16" s="1"/>
      <c r="U16" s="1"/>
    </row>
    <row r="17" spans="2:18" ht="23">
      <c r="B17" s="81">
        <v>11</v>
      </c>
      <c r="C17" s="174" t="s">
        <v>528</v>
      </c>
      <c r="D17" s="174" t="s">
        <v>2120</v>
      </c>
      <c r="E17" s="175" t="e">
        <f>IFERROR( MATCH($C17, 十五音韻母對照表!$Q$4:$Q$53, 0), MATCH($C17, 十五音韻母對照表!$R$4:$R$53, 0) )</f>
        <v>#N/A</v>
      </c>
      <c r="F17" s="175" t="e">
        <f t="array" ref="F17">INDEX(十五音韻母資料表, $E17, $F$4)</f>
        <v>#N/A</v>
      </c>
      <c r="G17" s="30"/>
      <c r="H17" s="81">
        <v>11</v>
      </c>
      <c r="I17" s="172" t="s">
        <v>388</v>
      </c>
      <c r="J17" s="30"/>
      <c r="K17" s="167">
        <v>11</v>
      </c>
      <c r="L17" s="173" t="str">
        <f t="shared" si="1"/>
        <v>e</v>
      </c>
      <c r="M17" s="40">
        <f t="shared" si="4"/>
        <v>39</v>
      </c>
      <c r="N17" s="40" t="str">
        <f t="shared" si="5"/>
        <v/>
      </c>
      <c r="O17" s="99">
        <f t="shared" si="6"/>
        <v>39</v>
      </c>
      <c r="P17" s="99" t="str">
        <f t="array" ref="P17">IF(M17&lt;&gt;"", INDEX(十五音舒聲碼, M17, 1), INDEX(十五音舒聲碼, N17, 1))</f>
        <v>e</v>
      </c>
      <c r="Q17" s="99" t="str">
        <f t="shared" si="7"/>
        <v>舒聲</v>
      </c>
      <c r="R17" s="99" t="str" cm="1">
        <f t="array" ref="R17">IF(AND(M17="", N17=""), "", IF(M17&lt;&gt;"", INDEX(十五音韻母資料表, M17, 2), INDEX(十五音韻母資料表, N17, 2)))</f>
        <v>伽</v>
      </c>
    </row>
    <row r="18" spans="2:18" ht="23">
      <c r="B18" s="81">
        <v>12</v>
      </c>
      <c r="C18" s="174" t="s">
        <v>1035</v>
      </c>
      <c r="D18" s="174" t="s">
        <v>2120</v>
      </c>
      <c r="E18" s="175">
        <f>IFERROR( MATCH($C18, 十五音韻母對照表!$Q$4:$Q$53, 0), MATCH($C18, 十五音韻母對照表!$R$4:$R$53, 0) )</f>
        <v>50</v>
      </c>
      <c r="F18" s="175" t="str">
        <f t="array" ref="F18">INDEX(十五音韻母資料表, $E18, $F$4)</f>
        <v>牛</v>
      </c>
      <c r="G18" s="30"/>
      <c r="H18" s="81">
        <v>12</v>
      </c>
      <c r="I18" s="172" t="s">
        <v>818</v>
      </c>
      <c r="J18" s="30"/>
      <c r="K18" s="167">
        <v>12</v>
      </c>
      <c r="L18" s="173" t="str">
        <f t="shared" si="1"/>
        <v>ne</v>
      </c>
      <c r="M18" s="40">
        <f t="shared" si="4"/>
        <v>31</v>
      </c>
      <c r="N18" s="40" t="str">
        <f t="shared" si="5"/>
        <v/>
      </c>
      <c r="O18" s="99">
        <f t="shared" si="6"/>
        <v>31</v>
      </c>
      <c r="P18" s="99" t="str">
        <f t="array" ref="P18">IF(M18&lt;&gt;"", INDEX(十五音舒聲碼, M18, 1), INDEX(十五音舒聲碼, N18, 1))</f>
        <v>enn</v>
      </c>
      <c r="Q18" s="99" t="str">
        <f t="shared" si="7"/>
        <v>舒聲</v>
      </c>
      <c r="R18" s="99" t="str" cm="1">
        <f t="array" ref="R18">IF(AND(M18="", N18=""), "", IF(M18&lt;&gt;"", INDEX(十五音韻母資料表, M18, 2), INDEX(十五音韻母資料表, N18, 2)))</f>
        <v>更</v>
      </c>
    </row>
    <row r="19" spans="2:18" ht="23">
      <c r="B19" s="81">
        <v>13</v>
      </c>
      <c r="C19" s="5" t="s">
        <v>86</v>
      </c>
      <c r="D19" s="5" t="s">
        <v>2122</v>
      </c>
      <c r="E19" s="89">
        <f>IFERROR( MATCH($C19, 十五音韻母對照表!$Q$4:$Q$53, 0), MATCH($C19, 十五音韻母對照表!$R$4:$R$53, 0) )</f>
        <v>28</v>
      </c>
      <c r="F19" s="89" t="str">
        <f t="array" ref="F19">INDEX(十五音韻母資料表, $E19, $F$4)</f>
        <v>膠</v>
      </c>
      <c r="G19" s="30"/>
      <c r="H19" s="81">
        <v>13</v>
      </c>
      <c r="I19" s="172" t="s">
        <v>837</v>
      </c>
      <c r="J19" s="30"/>
      <c r="K19" s="167">
        <v>13</v>
      </c>
      <c r="L19" s="173" t="str">
        <f t="shared" si="1"/>
        <v>neh</v>
      </c>
      <c r="M19" s="40" t="str">
        <f t="shared" si="4"/>
        <v/>
      </c>
      <c r="N19" s="40">
        <f t="shared" si="5"/>
        <v>31</v>
      </c>
      <c r="O19" s="99">
        <f t="shared" si="6"/>
        <v>31</v>
      </c>
      <c r="P19" s="99" t="str">
        <f t="array" ref="P19">IF(M19&lt;&gt;"", INDEX(十五音舒聲碼, M19, 1), INDEX(十五音舒聲碼, N19, 1))</f>
        <v>enn</v>
      </c>
      <c r="Q19" s="99" t="str">
        <f t="shared" si="7"/>
        <v>入聲</v>
      </c>
      <c r="R19" s="99" t="str" cm="1">
        <f t="array" ref="R19">IF(AND(M19="", N19=""), "", IF(M19&lt;&gt;"", INDEX(十五音韻母資料表, M19, 2), INDEX(十五音韻母資料表, N19, 2)))</f>
        <v>更</v>
      </c>
    </row>
    <row r="20" spans="2:18" ht="23">
      <c r="B20" s="81">
        <v>14</v>
      </c>
      <c r="C20" s="5" t="s">
        <v>509</v>
      </c>
      <c r="D20" s="5" t="s">
        <v>2122</v>
      </c>
      <c r="E20" s="89">
        <f>IFERROR( MATCH($C20, 十五音韻母對照表!$Q$4:$Q$53, 0), MATCH($C20, 十五音韻母對照表!$R$4:$R$53, 0) )</f>
        <v>28</v>
      </c>
      <c r="F20" s="89" t="str">
        <f t="array" ref="F20">INDEX(十五音韻母資料表, $E20, $F$4)</f>
        <v>膠</v>
      </c>
      <c r="G20" s="30"/>
      <c r="H20" s="81">
        <v>14</v>
      </c>
      <c r="I20" s="172" t="s">
        <v>143</v>
      </c>
      <c r="J20" s="30"/>
      <c r="K20" s="167">
        <v>14</v>
      </c>
      <c r="L20" s="173" t="str">
        <f t="shared" si="1"/>
        <v>ai</v>
      </c>
      <c r="M20" s="40">
        <f t="shared" si="4"/>
        <v>16</v>
      </c>
      <c r="N20" s="40" t="str">
        <f t="shared" si="5"/>
        <v/>
      </c>
      <c r="O20" s="99">
        <f t="shared" si="6"/>
        <v>16</v>
      </c>
      <c r="P20" s="99" t="str">
        <f t="array" ref="P20">IF(M20&lt;&gt;"", INDEX(十五音舒聲碼, M20, 1), INDEX(十五音舒聲碼, N20, 1))</f>
        <v>ai</v>
      </c>
      <c r="Q20" s="99" t="str">
        <f t="shared" si="7"/>
        <v>舒聲</v>
      </c>
      <c r="R20" s="99" t="str" cm="1">
        <f t="array" ref="R20">IF(AND(M20="", N20=""), "", IF(M20&lt;&gt;"", INDEX(十五音韻母資料表, M20, 2), INDEX(十五音韻母資料表, N20, 2)))</f>
        <v>皆</v>
      </c>
    </row>
    <row r="21" spans="2:18" ht="23">
      <c r="B21" s="81">
        <v>15</v>
      </c>
      <c r="C21" s="5" t="s">
        <v>663</v>
      </c>
      <c r="D21" s="5" t="s">
        <v>2122</v>
      </c>
      <c r="E21" s="89">
        <f>IFERROR( MATCH($C21, 十五音韻母對照表!$Q$4:$Q$53, 0), MATCH($C21, 十五音韻母對照表!$R$4:$R$53, 0) )</f>
        <v>26</v>
      </c>
      <c r="F21" s="89" t="str">
        <f t="array" ref="F21">INDEX(十五音韻母資料表, $E21, $F$4)</f>
        <v>監</v>
      </c>
      <c r="G21" s="30"/>
      <c r="H21" s="81">
        <v>15</v>
      </c>
      <c r="I21" s="172" t="s">
        <v>705</v>
      </c>
      <c r="J21" s="30"/>
      <c r="K21" s="167">
        <v>15</v>
      </c>
      <c r="L21" s="173" t="str">
        <f t="shared" si="1"/>
        <v>nai</v>
      </c>
      <c r="M21" s="40">
        <f t="shared" si="4"/>
        <v>40</v>
      </c>
      <c r="N21" s="40" t="str">
        <f t="shared" si="5"/>
        <v/>
      </c>
      <c r="O21" s="99">
        <f t="shared" si="6"/>
        <v>40</v>
      </c>
      <c r="P21" s="99" t="str">
        <f t="array" ref="P21">IF(M21&lt;&gt;"", INDEX(十五音舒聲碼, M21, 1), INDEX(十五音舒聲碼, N21, 1))</f>
        <v>ainn</v>
      </c>
      <c r="Q21" s="99" t="str">
        <f t="shared" si="7"/>
        <v>舒聲</v>
      </c>
      <c r="R21" s="99" t="str" cm="1">
        <f t="array" ref="R21">IF(AND(M21="", N21=""), "", IF(M21&lt;&gt;"", INDEX(十五音韻母資料表, M21, 2), INDEX(十五音韻母資料表, N21, 2)))</f>
        <v>閒</v>
      </c>
    </row>
    <row r="22" spans="2:18" ht="23">
      <c r="B22" s="81">
        <v>16</v>
      </c>
      <c r="C22" s="5" t="s">
        <v>687</v>
      </c>
      <c r="D22" s="5" t="s">
        <v>2122</v>
      </c>
      <c r="E22" s="89">
        <f>IFERROR( MATCH($C22, 十五音韻母對照表!$Q$4:$Q$53, 0), MATCH($C22, 十五音韻母對照表!$R$4:$R$53, 0) )</f>
        <v>26</v>
      </c>
      <c r="F22" s="89" t="str">
        <f t="array" ref="F22">INDEX(十五音韻母資料表, $E22, $F$4)</f>
        <v>監</v>
      </c>
      <c r="G22" s="30"/>
      <c r="H22" s="81">
        <v>16</v>
      </c>
      <c r="I22" s="172" t="s">
        <v>2123</v>
      </c>
      <c r="J22" s="30"/>
      <c r="K22" s="167">
        <v>16</v>
      </c>
      <c r="L22" s="173" t="str">
        <f t="shared" si="1"/>
        <v>aih</v>
      </c>
      <c r="M22" s="40" t="str">
        <f t="shared" si="4"/>
        <v/>
      </c>
      <c r="N22" s="40" t="str">
        <f t="shared" si="5"/>
        <v/>
      </c>
      <c r="O22" s="99" t="str">
        <f t="shared" si="6"/>
        <v/>
      </c>
      <c r="P22" s="99" t="e">
        <f t="array" ref="P22">IF(M22&lt;&gt;"", INDEX(十五音舒聲碼, M22, 1), INDEX(十五音舒聲碼, N22, 1))</f>
        <v>#VALUE!</v>
      </c>
      <c r="Q22" s="99" t="str">
        <f t="shared" si="7"/>
        <v>入聲</v>
      </c>
      <c r="R22" s="99" t="str" cm="1">
        <f t="array" ref="R22">IF(AND(M22="", N22=""), "", IF(M22&lt;&gt;"", INDEX(十五音韻母資料表, M22, 2), INDEX(十五音韻母資料表, N22, 2)))</f>
        <v/>
      </c>
    </row>
    <row r="23" spans="2:18" ht="23">
      <c r="B23" s="81">
        <v>17</v>
      </c>
      <c r="C23" s="5" t="s">
        <v>179</v>
      </c>
      <c r="D23" s="5" t="s">
        <v>2122</v>
      </c>
      <c r="E23" s="89">
        <f>IFERROR( MATCH($C23, 十五音韻母對照表!$Q$4:$Q$53, 0), MATCH($C23, 十五音韻母對照表!$R$4:$R$53, 0) )</f>
        <v>24</v>
      </c>
      <c r="F23" s="89" t="str">
        <f t="array" ref="F23">INDEX(十五音韻母資料表, $E23, $F$4)</f>
        <v>迦</v>
      </c>
      <c r="G23" s="30"/>
      <c r="H23" s="81">
        <v>17</v>
      </c>
      <c r="I23" s="172" t="s">
        <v>2124</v>
      </c>
      <c r="J23" s="30"/>
      <c r="K23" s="167">
        <v>17</v>
      </c>
      <c r="L23" s="173" t="str">
        <f t="shared" si="1"/>
        <v>naih</v>
      </c>
      <c r="M23" s="40" t="str">
        <f t="shared" si="4"/>
        <v/>
      </c>
      <c r="N23" s="40" t="str">
        <f t="shared" si="5"/>
        <v/>
      </c>
      <c r="O23" s="99" t="str">
        <f t="shared" si="6"/>
        <v/>
      </c>
      <c r="P23" s="99" t="e">
        <f t="array" ref="P23">IF(M23&lt;&gt;"", INDEX(十五音舒聲碼, M23, 1), INDEX(十五音舒聲碼, N23, 1))</f>
        <v>#VALUE!</v>
      </c>
      <c r="Q23" s="99" t="str">
        <f t="shared" si="7"/>
        <v>入聲</v>
      </c>
      <c r="R23" s="99" t="str" cm="1">
        <f t="array" ref="R23">IF(AND(M23="", N23=""), "", IF(M23&lt;&gt;"", INDEX(十五音韻母資料表, M23, 2), INDEX(十五音韻母資料表, N23, 2)))</f>
        <v/>
      </c>
    </row>
    <row r="24" spans="2:18" ht="23">
      <c r="B24" s="81">
        <v>18</v>
      </c>
      <c r="C24" s="5" t="s">
        <v>378</v>
      </c>
      <c r="D24" s="5" t="s">
        <v>2122</v>
      </c>
      <c r="E24" s="89">
        <f>IFERROR( MATCH($C24, 十五音韻母對照表!$Q$4:$Q$53, 0), MATCH($C24, 十五音韻母對照表!$R$4:$R$53, 0) )</f>
        <v>24</v>
      </c>
      <c r="F24" s="89" t="str">
        <f t="array" ref="F24">INDEX(十五音韻母資料表, $E24, $F$4)</f>
        <v>迦</v>
      </c>
      <c r="G24" s="30"/>
      <c r="H24" s="81">
        <v>18</v>
      </c>
      <c r="I24" s="172" t="s">
        <v>1829</v>
      </c>
      <c r="J24" s="30"/>
      <c r="K24" s="167">
        <v>18</v>
      </c>
      <c r="L24" s="173" t="str">
        <f t="shared" si="1"/>
        <v>ao</v>
      </c>
      <c r="M24" s="40">
        <f t="shared" si="4"/>
        <v>23</v>
      </c>
      <c r="N24" s="40" t="str">
        <f t="shared" si="5"/>
        <v/>
      </c>
      <c r="O24" s="99">
        <f t="shared" si="6"/>
        <v>23</v>
      </c>
      <c r="P24" s="99" t="str">
        <f t="array" ref="P24">IF(M24&lt;&gt;"", INDEX(十五音舒聲碼, M24, 1), INDEX(十五音舒聲碼, N24, 1))</f>
        <v>au</v>
      </c>
      <c r="Q24" s="99" t="str">
        <f t="shared" si="7"/>
        <v>舒聲</v>
      </c>
      <c r="R24" s="99" t="str" cm="1">
        <f t="array" ref="R24">IF(AND(M24="", N24=""), "", IF(M24&lt;&gt;"", INDEX(十五音韻母資料表, M24, 2), INDEX(十五音韻母資料表, N24, 2)))</f>
        <v>交</v>
      </c>
    </row>
    <row r="25" spans="2:18" ht="23">
      <c r="B25" s="81">
        <v>19</v>
      </c>
      <c r="C25" s="5" t="s">
        <v>885</v>
      </c>
      <c r="D25" s="5" t="s">
        <v>2122</v>
      </c>
      <c r="E25" s="89">
        <f>IFERROR( MATCH($C25, 十五音韻母對照表!$Q$4:$Q$53, 0), MATCH($C25, 十五音韻母對照表!$R$4:$R$53, 0) )</f>
        <v>36</v>
      </c>
      <c r="F25" s="89" t="str">
        <f t="array" ref="F25">INDEX(十五音韻母資料表, $E25, $F$4)</f>
        <v>驚</v>
      </c>
      <c r="G25" s="30"/>
      <c r="H25" s="81">
        <v>19</v>
      </c>
      <c r="I25" s="172" t="s">
        <v>1977</v>
      </c>
      <c r="J25" s="30"/>
      <c r="K25" s="167">
        <v>19</v>
      </c>
      <c r="L25" s="173" t="str">
        <f t="shared" si="1"/>
        <v>nao</v>
      </c>
      <c r="M25" s="40">
        <f t="shared" si="4"/>
        <v>48</v>
      </c>
      <c r="N25" s="40" t="str">
        <f t="shared" si="5"/>
        <v/>
      </c>
      <c r="O25" s="99">
        <f t="shared" si="6"/>
        <v>48</v>
      </c>
      <c r="P25" s="99" t="str">
        <f t="array" ref="P25">IF(M25&lt;&gt;"", INDEX(十五音舒聲碼, M25, 1), INDEX(十五音舒聲碼, N25, 1))</f>
        <v>aunn</v>
      </c>
      <c r="Q25" s="99" t="str">
        <f t="shared" si="7"/>
        <v>舒聲</v>
      </c>
      <c r="R25" s="99" t="str" cm="1">
        <f t="array" ref="R25">IF(AND(M25="", N25=""), "", IF(M25&lt;&gt;"", INDEX(十五音韻母資料表, M25, 2), INDEX(十五音韻母資料表, N25, 2)))</f>
        <v>爻</v>
      </c>
    </row>
    <row r="26" spans="2:18" ht="23">
      <c r="B26" s="81">
        <v>20</v>
      </c>
      <c r="C26" s="5" t="s">
        <v>2125</v>
      </c>
      <c r="D26" s="5" t="s">
        <v>2122</v>
      </c>
      <c r="E26" s="89" t="e">
        <f>IFERROR( MATCH($C26, 十五音韻母對照表!$Q$4:$Q$53, 0), MATCH($C26, 十五音韻母對照表!$R$4:$R$53, 0) )</f>
        <v>#N/A</v>
      </c>
      <c r="F26" s="89" t="e">
        <f t="array" ref="F26">INDEX(十五音韻母資料表, $E26, $F$4)</f>
        <v>#N/A</v>
      </c>
      <c r="G26" s="30"/>
      <c r="H26" s="81">
        <v>20</v>
      </c>
      <c r="I26" s="172" t="s">
        <v>1830</v>
      </c>
      <c r="J26" s="30"/>
      <c r="K26" s="167">
        <v>20</v>
      </c>
      <c r="L26" s="173" t="str">
        <f t="shared" si="1"/>
        <v>aoh</v>
      </c>
      <c r="M26" s="40" t="str">
        <f t="shared" si="4"/>
        <v/>
      </c>
      <c r="N26" s="40">
        <f t="shared" si="5"/>
        <v>23</v>
      </c>
      <c r="O26" s="99">
        <f t="shared" si="6"/>
        <v>23</v>
      </c>
      <c r="P26" s="99" t="str">
        <f t="array" ref="P26">IF(M26&lt;&gt;"", INDEX(十五音舒聲碼, M26, 1), INDEX(十五音舒聲碼, N26, 1))</f>
        <v>au</v>
      </c>
      <c r="Q26" s="99" t="str">
        <f t="shared" si="7"/>
        <v>入聲</v>
      </c>
      <c r="R26" s="99" t="str" cm="1">
        <f t="array" ref="R26">IF(AND(M26="", N26=""), "", IF(M26&lt;&gt;"", INDEX(十五音韻母資料表, M26, 2), INDEX(十五音韻母資料表, N26, 2)))</f>
        <v>交</v>
      </c>
    </row>
    <row r="27" spans="2:18" ht="23">
      <c r="B27" s="81">
        <v>21</v>
      </c>
      <c r="C27" s="5" t="s">
        <v>536</v>
      </c>
      <c r="D27" s="5" t="s">
        <v>2122</v>
      </c>
      <c r="E27" s="89">
        <f>IFERROR( MATCH($C27, 十五音韻母對照表!$Q$4:$Q$53, 0), MATCH($C27, 十五音韻母對照表!$R$4:$R$53, 0) )</f>
        <v>20</v>
      </c>
      <c r="F27" s="89" t="str">
        <f t="array" ref="F27">INDEX(十五音韻母資料表, $E27, $F$4)</f>
        <v>瓜</v>
      </c>
      <c r="G27" s="30"/>
      <c r="H27" s="81">
        <v>21</v>
      </c>
      <c r="I27" s="172" t="s">
        <v>2126</v>
      </c>
      <c r="J27" s="30"/>
      <c r="K27" s="167">
        <v>21</v>
      </c>
      <c r="L27" s="173" t="str">
        <f t="shared" si="1"/>
        <v>naoh</v>
      </c>
      <c r="M27" s="40" t="str">
        <f t="shared" si="4"/>
        <v/>
      </c>
      <c r="N27" s="40" t="str">
        <f t="shared" si="5"/>
        <v/>
      </c>
      <c r="O27" s="99" t="str">
        <f t="shared" si="6"/>
        <v/>
      </c>
      <c r="P27" s="99" t="e">
        <f t="array" ref="P27">IF(M27&lt;&gt;"", INDEX(十五音舒聲碼, M27, 1), INDEX(十五音舒聲碼, N27, 1))</f>
        <v>#VALUE!</v>
      </c>
      <c r="Q27" s="99" t="str">
        <f t="shared" si="7"/>
        <v>入聲</v>
      </c>
      <c r="R27" s="99" t="str" cm="1">
        <f t="array" ref="R27">IF(AND(M27="", N27=""), "", IF(M27&lt;&gt;"", INDEX(十五音韻母資料表, M27, 2), INDEX(十五音韻母資料表, N27, 2)))</f>
        <v/>
      </c>
    </row>
    <row r="28" spans="2:18" ht="23">
      <c r="B28" s="81">
        <v>22</v>
      </c>
      <c r="C28" s="5" t="s">
        <v>537</v>
      </c>
      <c r="D28" s="5" t="s">
        <v>2122</v>
      </c>
      <c r="E28" s="89">
        <f>IFERROR( MATCH($C28, 十五音韻母對照表!$Q$4:$Q$53, 0), MATCH($C28, 十五音韻母對照表!$R$4:$R$53, 0) )</f>
        <v>20</v>
      </c>
      <c r="F28" s="89" t="str">
        <f t="array" ref="F28">INDEX(十五音韻母資料表, $E28, $F$4)</f>
        <v>瓜</v>
      </c>
      <c r="G28" s="30"/>
      <c r="H28" s="81">
        <v>22</v>
      </c>
      <c r="I28" s="172" t="s">
        <v>417</v>
      </c>
      <c r="J28" s="30"/>
      <c r="K28" s="167">
        <v>22</v>
      </c>
      <c r="L28" s="173" t="str">
        <f t="shared" si="1"/>
        <v>m</v>
      </c>
      <c r="M28" s="40">
        <f t="shared" si="4"/>
        <v>42</v>
      </c>
      <c r="N28" s="40" t="str">
        <f t="shared" si="5"/>
        <v/>
      </c>
      <c r="O28" s="99">
        <f t="shared" si="6"/>
        <v>42</v>
      </c>
      <c r="P28" s="99" t="str">
        <f t="array" ref="P28">IF(M28&lt;&gt;"", INDEX(十五音舒聲碼, M28, 1), INDEX(十五音舒聲碼, N28, 1))</f>
        <v>m</v>
      </c>
      <c r="Q28" s="99" t="str">
        <f t="shared" si="7"/>
        <v>舒聲</v>
      </c>
      <c r="R28" s="99" t="str" cm="1">
        <f t="array" ref="R28">IF(AND(M28="", N28=""), "", IF(M28&lt;&gt;"", INDEX(十五音韻母資料表, M28, 2), INDEX(十五音韻母資料表, N28, 2)))</f>
        <v>姆</v>
      </c>
    </row>
    <row r="29" spans="2:18" ht="23">
      <c r="B29" s="81">
        <v>23</v>
      </c>
      <c r="C29" s="5" t="s">
        <v>1908</v>
      </c>
      <c r="D29" s="5" t="s">
        <v>2122</v>
      </c>
      <c r="E29" s="89">
        <f>IFERROR( MATCH($C29, 十五音韻母對照表!$Q$4:$Q$53, 0), MATCH($C29, 十五音韻母對照表!$R$4:$R$53, 0) )</f>
        <v>37</v>
      </c>
      <c r="F29" s="89" t="str">
        <f t="array" ref="F29">INDEX(十五音韻母資料表, $E29, $F$4)</f>
        <v>官</v>
      </c>
      <c r="G29" s="30"/>
      <c r="H29" s="81">
        <v>23</v>
      </c>
      <c r="I29" s="172" t="s">
        <v>530</v>
      </c>
      <c r="J29" s="30"/>
      <c r="K29" s="167">
        <v>23</v>
      </c>
      <c r="L29" s="173" t="str">
        <f t="shared" si="1"/>
        <v>mh</v>
      </c>
      <c r="M29" s="40" t="str">
        <f t="shared" si="4"/>
        <v/>
      </c>
      <c r="N29" s="40" t="str">
        <f t="shared" si="5"/>
        <v/>
      </c>
      <c r="O29" s="99" t="str">
        <f t="shared" si="6"/>
        <v/>
      </c>
      <c r="P29" s="99" t="e">
        <f t="array" ref="P29">IF(M29&lt;&gt;"", INDEX(十五音舒聲碼, M29, 1), INDEX(十五音舒聲碼, N29, 1))</f>
        <v>#VALUE!</v>
      </c>
      <c r="Q29" s="99" t="str">
        <f t="shared" si="7"/>
        <v>入聲</v>
      </c>
      <c r="R29" s="99" t="str" cm="1">
        <f t="array" ref="R29">IF(AND(M29="", N29=""), "", IF(M29&lt;&gt;"", INDEX(十五音韻母資料表, M29, 2), INDEX(十五音韻母資料表, N29, 2)))</f>
        <v/>
      </c>
    </row>
    <row r="30" spans="2:18" ht="23">
      <c r="B30" s="81">
        <v>24</v>
      </c>
      <c r="C30" s="174" t="s">
        <v>58</v>
      </c>
      <c r="D30" s="174" t="s">
        <v>2127</v>
      </c>
      <c r="E30" s="175">
        <f>IFERROR( MATCH($C30, 十五音韻母對照表!$Q$4:$Q$53, 0), MATCH($C30, 十五音韻母對照表!$R$4:$R$53, 0) )</f>
        <v>11</v>
      </c>
      <c r="F30" s="175" t="str">
        <f t="array" ref="F30">INDEX(十五音韻母資料表, $E30, $F$4)</f>
        <v>沽</v>
      </c>
      <c r="G30" s="30"/>
      <c r="H30" s="81">
        <v>24</v>
      </c>
      <c r="I30" s="172" t="s">
        <v>150</v>
      </c>
      <c r="J30" s="30"/>
      <c r="K30" s="167">
        <v>24</v>
      </c>
      <c r="L30" s="173" t="str">
        <f t="shared" si="1"/>
        <v>am</v>
      </c>
      <c r="M30" s="40">
        <f t="shared" si="4"/>
        <v>19</v>
      </c>
      <c r="N30" s="40" t="str">
        <f t="shared" si="5"/>
        <v/>
      </c>
      <c r="O30" s="99">
        <f t="shared" si="6"/>
        <v>19</v>
      </c>
      <c r="P30" s="99" t="str">
        <f t="array" ref="P30">IF(M30&lt;&gt;"", INDEX(十五音舒聲碼, M30, 1), INDEX(十五音舒聲碼, N30, 1))</f>
        <v>am</v>
      </c>
      <c r="Q30" s="99" t="str">
        <f t="shared" si="7"/>
        <v>舒聲</v>
      </c>
      <c r="R30" s="99" t="str" cm="1">
        <f t="array" ref="R30">IF(AND(M30="", N30=""), "", IF(M30&lt;&gt;"", INDEX(十五音韻母資料表, M30, 2), INDEX(十五音韻母資料表, N30, 2)))</f>
        <v>甘</v>
      </c>
    </row>
    <row r="31" spans="2:18" ht="23">
      <c r="B31" s="81">
        <v>25</v>
      </c>
      <c r="C31" s="174" t="s">
        <v>1927</v>
      </c>
      <c r="D31" s="174" t="s">
        <v>2127</v>
      </c>
      <c r="E31" s="175">
        <f>IFERROR( MATCH($C31, 十五音韻母對照表!$Q$4:$Q$53, 0), MATCH($C31, 十五音韻母對照表!$R$4:$R$53, 0) )</f>
        <v>41</v>
      </c>
      <c r="F31" s="175" t="str">
        <f t="array" ref="F31">INDEX(十五音韻母資料表, $E31, $F$4)</f>
        <v>姑</v>
      </c>
      <c r="G31" s="30"/>
      <c r="H31" s="81">
        <v>25</v>
      </c>
      <c r="I31" s="172" t="s">
        <v>307</v>
      </c>
      <c r="J31" s="30"/>
      <c r="K31" s="167">
        <v>25</v>
      </c>
      <c r="L31" s="173" t="str">
        <f t="shared" si="1"/>
        <v>ap</v>
      </c>
      <c r="M31" s="40" t="str">
        <f t="shared" si="4"/>
        <v/>
      </c>
      <c r="N31" s="40">
        <f t="shared" si="5"/>
        <v>19</v>
      </c>
      <c r="O31" s="99">
        <f t="shared" si="6"/>
        <v>19</v>
      </c>
      <c r="P31" s="99" t="str">
        <f t="array" ref="P31">IF(M31&lt;&gt;"", INDEX(十五音舒聲碼, M31, 1), INDEX(十五音舒聲碼, N31, 1))</f>
        <v>am</v>
      </c>
      <c r="Q31" s="99" t="str">
        <f t="shared" si="7"/>
        <v>入聲</v>
      </c>
      <c r="R31" s="99" t="str" cm="1">
        <f t="array" ref="R31">IF(AND(M31="", N31=""), "", IF(M31&lt;&gt;"", INDEX(十五音韻母資料表, M31, 2), INDEX(十五音韻母資料表, N31, 2)))</f>
        <v>甘</v>
      </c>
    </row>
    <row r="32" spans="2:18" ht="23">
      <c r="B32" s="81">
        <v>26</v>
      </c>
      <c r="C32" s="174" t="s">
        <v>2121</v>
      </c>
      <c r="D32" s="174" t="s">
        <v>2127</v>
      </c>
      <c r="E32" s="175" t="e">
        <f>IFERROR( MATCH($C32, 十五音韻母對照表!$Q$4:$Q$53, 0), MATCH($C32, 十五音韻母對照表!$R$4:$R$53, 0) )</f>
        <v>#N/A</v>
      </c>
      <c r="F32" s="175" t="e">
        <f t="array" ref="F32">INDEX(十五音韻母資料表, $E32, $F$4)</f>
        <v>#N/A</v>
      </c>
      <c r="G32" s="30"/>
      <c r="H32" s="81">
        <v>26</v>
      </c>
      <c r="I32" s="172" t="s">
        <v>153</v>
      </c>
      <c r="J32" s="30"/>
      <c r="K32" s="167">
        <v>26</v>
      </c>
      <c r="L32" s="173" t="str">
        <f t="shared" si="1"/>
        <v>an</v>
      </c>
      <c r="M32" s="40">
        <f t="shared" si="4"/>
        <v>6</v>
      </c>
      <c r="N32" s="40" t="str">
        <f t="shared" si="5"/>
        <v/>
      </c>
      <c r="O32" s="99">
        <f t="shared" si="6"/>
        <v>6</v>
      </c>
      <c r="P32" s="99" t="str">
        <f t="array" ref="P32">IF(M32&lt;&gt;"", INDEX(十五音舒聲碼, M32, 1), INDEX(十五音舒聲碼, N32, 1))</f>
        <v>an</v>
      </c>
      <c r="Q32" s="99" t="str">
        <f t="shared" si="7"/>
        <v>舒聲</v>
      </c>
      <c r="R32" s="99" t="str" cm="1">
        <f t="array" ref="R32">IF(AND(M32="", N32=""), "", IF(M32&lt;&gt;"", INDEX(十五音韻母資料表, M32, 2), INDEX(十五音韻母資料表, N32, 2)))</f>
        <v>干</v>
      </c>
    </row>
    <row r="33" spans="2:18" ht="23">
      <c r="B33" s="81">
        <v>27</v>
      </c>
      <c r="C33" s="5" t="s">
        <v>104</v>
      </c>
      <c r="D33" s="5" t="s">
        <v>2128</v>
      </c>
      <c r="E33" s="89">
        <f>IFERROR( MATCH($C33, 十五音韻母對照表!$Q$4:$Q$53, 0), MATCH($C33, 十五音韻母對照表!$R$4:$R$53, 0) )</f>
        <v>15</v>
      </c>
      <c r="F33" s="89" t="str">
        <f t="array" ref="F33">INDEX(十五音韻母資料表, $E33, $F$4)</f>
        <v>高</v>
      </c>
      <c r="G33" s="30"/>
      <c r="H33" s="81">
        <v>27</v>
      </c>
      <c r="I33" s="172" t="s">
        <v>512</v>
      </c>
      <c r="J33" s="30"/>
      <c r="K33" s="167">
        <v>27</v>
      </c>
      <c r="L33" s="173" t="str">
        <f t="shared" si="1"/>
        <v>at</v>
      </c>
      <c r="M33" s="40" t="str">
        <f t="shared" si="4"/>
        <v/>
      </c>
      <c r="N33" s="40">
        <f t="shared" si="5"/>
        <v>6</v>
      </c>
      <c r="O33" s="99">
        <f t="shared" si="6"/>
        <v>6</v>
      </c>
      <c r="P33" s="99" t="str">
        <f t="array" ref="P33">IF(M33&lt;&gt;"", INDEX(十五音舒聲碼, M33, 1), INDEX(十五音舒聲碼, N33, 1))</f>
        <v>an</v>
      </c>
      <c r="Q33" s="99" t="str">
        <f t="shared" si="7"/>
        <v>入聲</v>
      </c>
      <c r="R33" s="99" t="str" cm="1">
        <f t="array" ref="R33">IF(AND(M33="", N33=""), "", IF(M33&lt;&gt;"", INDEX(十五音韻母資料表, M33, 2), INDEX(十五音韻母資料表, N33, 2)))</f>
        <v>干</v>
      </c>
    </row>
    <row r="34" spans="2:18" ht="23">
      <c r="B34" s="81">
        <v>28</v>
      </c>
      <c r="C34" s="5" t="s">
        <v>532</v>
      </c>
      <c r="D34" s="5" t="s">
        <v>2128</v>
      </c>
      <c r="E34" s="89">
        <f>IFERROR( MATCH($C34, 十五音韻母對照表!$Q$4:$Q$53, 0), MATCH($C34, 十五音韻母對照表!$R$4:$R$53, 0) )</f>
        <v>15</v>
      </c>
      <c r="F34" s="89" t="str">
        <f t="array" ref="F34">INDEX(十五音韻母資料表, $E34, $F$4)</f>
        <v>高</v>
      </c>
      <c r="G34" s="30"/>
      <c r="H34" s="81">
        <v>28</v>
      </c>
      <c r="I34" s="172" t="s">
        <v>448</v>
      </c>
      <c r="J34" s="30"/>
      <c r="K34" s="167">
        <v>28</v>
      </c>
      <c r="L34" s="173" t="str">
        <f t="shared" si="1"/>
        <v>ng</v>
      </c>
      <c r="M34" s="40">
        <f t="shared" si="4"/>
        <v>38</v>
      </c>
      <c r="N34" s="40" t="str">
        <f t="shared" si="5"/>
        <v/>
      </c>
      <c r="O34" s="99">
        <f t="shared" si="6"/>
        <v>38</v>
      </c>
      <c r="P34" s="99" t="str">
        <f t="array" ref="P34">IF(M34&lt;&gt;"", INDEX(十五音舒聲碼, M34, 1), INDEX(十五音舒聲碼, N34, 1))</f>
        <v>ng</v>
      </c>
      <c r="Q34" s="99" t="str">
        <f t="shared" si="7"/>
        <v>舒聲</v>
      </c>
      <c r="R34" s="99" t="str" cm="1">
        <f t="array" ref="R34">IF(AND(M34="", N34=""), "", IF(M34&lt;&gt;"", INDEX(十五音韻母資料表, M34, 2), INDEX(十五音韻母資料表, N34, 2)))</f>
        <v>鋼</v>
      </c>
    </row>
    <row r="35" spans="2:18" ht="23">
      <c r="B35" s="81">
        <v>29</v>
      </c>
      <c r="C35" s="5" t="s">
        <v>526</v>
      </c>
      <c r="D35" s="5" t="s">
        <v>2128</v>
      </c>
      <c r="E35" s="89">
        <f>IFERROR( MATCH($C35, 十五音韻母對照表!$Q$4:$Q$53, 0), MATCH($C35, 十五音韻母對照表!$R$4:$R$53, 0) )</f>
        <v>33</v>
      </c>
      <c r="F35" s="89" t="str">
        <f t="array" ref="F35">INDEX(十五音韻母資料表, $E35, $F$4)</f>
        <v>茄</v>
      </c>
      <c r="G35" s="30"/>
      <c r="H35" s="81">
        <v>29</v>
      </c>
      <c r="I35" s="172" t="s">
        <v>531</v>
      </c>
      <c r="J35" s="30"/>
      <c r="K35" s="167">
        <v>29</v>
      </c>
      <c r="L35" s="173" t="str">
        <f t="shared" si="1"/>
        <v>ngh</v>
      </c>
      <c r="M35" s="40" t="str">
        <f t="shared" si="4"/>
        <v/>
      </c>
      <c r="N35" s="40" t="str">
        <f t="shared" si="5"/>
        <v/>
      </c>
      <c r="O35" s="99" t="str">
        <f t="shared" si="6"/>
        <v/>
      </c>
      <c r="P35" s="99" t="e">
        <f t="array" ref="P35">IF(M35&lt;&gt;"", INDEX(十五音舒聲碼, M35, 1), INDEX(十五音舒聲碼, N35, 1))</f>
        <v>#VALUE!</v>
      </c>
      <c r="Q35" s="99" t="str">
        <f t="shared" si="7"/>
        <v>入聲</v>
      </c>
      <c r="R35" s="99" t="str" cm="1">
        <f t="array" ref="R35">IF(AND(M35="", N35=""), "", IF(M35&lt;&gt;"", INDEX(十五音韻母資料表, M35, 2), INDEX(十五音韻母資料表, N35, 2)))</f>
        <v/>
      </c>
    </row>
    <row r="36" spans="2:18" ht="23">
      <c r="B36" s="81">
        <v>30</v>
      </c>
      <c r="C36" s="5" t="s">
        <v>527</v>
      </c>
      <c r="D36" s="5" t="s">
        <v>2128</v>
      </c>
      <c r="E36" s="89">
        <f>IFERROR( MATCH($C36, 十五音韻母對照表!$Q$4:$Q$53, 0), MATCH($C36, 十五音韻母對照表!$R$4:$R$53, 0) )</f>
        <v>33</v>
      </c>
      <c r="F36" s="89" t="str">
        <f t="array" ref="F36">INDEX(十五音韻母資料表, $E36, $F$4)</f>
        <v>茄</v>
      </c>
      <c r="G36" s="30"/>
      <c r="H36" s="81">
        <v>30</v>
      </c>
      <c r="I36" s="172" t="s">
        <v>157</v>
      </c>
      <c r="J36" s="30"/>
      <c r="K36" s="167">
        <v>30</v>
      </c>
      <c r="L36" s="173" t="str">
        <f t="shared" si="1"/>
        <v>ang</v>
      </c>
      <c r="M36" s="40">
        <f t="shared" si="4"/>
        <v>21</v>
      </c>
      <c r="N36" s="40" t="str">
        <f t="shared" si="5"/>
        <v/>
      </c>
      <c r="O36" s="99">
        <f t="shared" si="6"/>
        <v>21</v>
      </c>
      <c r="P36" s="99" t="str">
        <f t="array" ref="P36">IF(M36&lt;&gt;"", INDEX(十五音舒聲碼, M36, 1), INDEX(十五音舒聲碼, N36, 1))</f>
        <v>ang</v>
      </c>
      <c r="Q36" s="99" t="str">
        <f t="shared" si="7"/>
        <v>舒聲</v>
      </c>
      <c r="R36" s="99" t="str" cm="1">
        <f t="array" ref="R36">IF(AND(M36="", N36=""), "", IF(M36&lt;&gt;"", INDEX(十五音韻母資料表, M36, 2), INDEX(十五音韻母資料表, N36, 2)))</f>
        <v>江</v>
      </c>
    </row>
    <row r="37" spans="2:18" ht="23">
      <c r="B37" s="81">
        <v>31</v>
      </c>
      <c r="C37" s="174" t="s">
        <v>388</v>
      </c>
      <c r="D37" s="174" t="s">
        <v>2129</v>
      </c>
      <c r="E37" s="175">
        <f>IFERROR( MATCH($C37, 十五音韻母對照表!$Q$4:$Q$53, 0), MATCH($C37, 十五音韻母對照表!$R$4:$R$53, 0) )</f>
        <v>39</v>
      </c>
      <c r="F37" s="175" t="str">
        <f t="array" ref="F37">INDEX(十五音韻母資料表, $E37, $F$4)</f>
        <v>伽</v>
      </c>
      <c r="G37" s="30"/>
      <c r="H37" s="81">
        <v>31</v>
      </c>
      <c r="I37" s="172" t="s">
        <v>52</v>
      </c>
      <c r="J37" s="30"/>
      <c r="K37" s="167">
        <v>31</v>
      </c>
      <c r="L37" s="173" t="str">
        <f t="shared" si="1"/>
        <v>ak</v>
      </c>
      <c r="M37" s="40" t="str">
        <f t="shared" si="4"/>
        <v/>
      </c>
      <c r="N37" s="40">
        <f t="shared" si="5"/>
        <v>21</v>
      </c>
      <c r="O37" s="99">
        <f t="shared" si="6"/>
        <v>21</v>
      </c>
      <c r="P37" s="99" t="str">
        <f t="array" ref="P37">IF(M37&lt;&gt;"", INDEX(十五音舒聲碼, M37, 1), INDEX(十五音舒聲碼, N37, 1))</f>
        <v>ang</v>
      </c>
      <c r="Q37" s="99" t="str">
        <f t="shared" si="7"/>
        <v>入聲</v>
      </c>
      <c r="R37" s="99" t="str" cm="1">
        <f t="array" ref="R37">IF(AND(M37="", N37=""), "", IF(M37&lt;&gt;"", INDEX(十五音韻母資料表, M37, 2), INDEX(十五音韻母資料表, N37, 2)))</f>
        <v>江</v>
      </c>
    </row>
    <row r="38" spans="2:18" ht="23">
      <c r="B38" s="81">
        <v>32</v>
      </c>
      <c r="C38" s="174" t="s">
        <v>515</v>
      </c>
      <c r="D38" s="174" t="s">
        <v>2129</v>
      </c>
      <c r="E38" s="175">
        <f>IFERROR( MATCH($C38, 十五音韻母對照表!$Q$4:$Q$53, 0), MATCH($C38, 十五音韻母對照表!$R$4:$R$53, 0) )</f>
        <v>39</v>
      </c>
      <c r="F38" s="175" t="str">
        <f t="array" ref="F38">INDEX(十五音韻母資料表, $E38, $F$4)</f>
        <v>伽</v>
      </c>
      <c r="G38" s="30"/>
      <c r="H38" s="81">
        <v>32</v>
      </c>
      <c r="I38" s="172" t="s">
        <v>98</v>
      </c>
      <c r="J38" s="30"/>
      <c r="K38" s="167">
        <v>32</v>
      </c>
      <c r="L38" s="173" t="str">
        <f t="shared" si="1"/>
        <v>ong</v>
      </c>
      <c r="M38" s="40">
        <f t="shared" si="4"/>
        <v>7</v>
      </c>
      <c r="N38" s="40" t="str">
        <f t="shared" si="5"/>
        <v/>
      </c>
      <c r="O38" s="99">
        <f t="shared" si="6"/>
        <v>7</v>
      </c>
      <c r="P38" s="99" t="str">
        <f t="array" ref="P38">IF(M38&lt;&gt;"", INDEX(十五音舒聲碼, M38, 1), INDEX(十五音舒聲碼, N38, 1))</f>
        <v>ong</v>
      </c>
      <c r="Q38" s="99" t="str">
        <f t="shared" si="7"/>
        <v>舒聲</v>
      </c>
      <c r="R38" s="99" t="str" cm="1">
        <f t="array" ref="R38">IF(AND(M38="", N38=""), "", IF(M38&lt;&gt;"", INDEX(十五音韻母資料表, M38, 2), INDEX(十五音韻母資料表, N38, 2)))</f>
        <v>公</v>
      </c>
    </row>
    <row r="39" spans="2:18" ht="23">
      <c r="B39" s="81">
        <v>33</v>
      </c>
      <c r="C39" s="174" t="s">
        <v>818</v>
      </c>
      <c r="D39" s="174" t="s">
        <v>2129</v>
      </c>
      <c r="E39" s="175">
        <f>IFERROR( MATCH($C39, 十五音韻母對照表!$Q$4:$Q$53, 0), MATCH($C39, 十五音韻母對照表!$R$4:$R$53, 0) )</f>
        <v>31</v>
      </c>
      <c r="F39" s="175" t="str">
        <f t="array" ref="F39">INDEX(十五音韻母資料表, $E39, $F$4)</f>
        <v>更</v>
      </c>
      <c r="G39" s="30"/>
      <c r="H39" s="81">
        <v>33</v>
      </c>
      <c r="I39" s="172" t="s">
        <v>132</v>
      </c>
      <c r="J39" s="30"/>
      <c r="K39" s="167">
        <v>33</v>
      </c>
      <c r="L39" s="173" t="str">
        <f t="shared" si="1"/>
        <v>ok</v>
      </c>
      <c r="M39" s="40" t="str">
        <f t="shared" si="4"/>
        <v/>
      </c>
      <c r="N39" s="40">
        <f t="shared" si="5"/>
        <v>7</v>
      </c>
      <c r="O39" s="99">
        <f t="shared" si="6"/>
        <v>7</v>
      </c>
      <c r="P39" s="99" t="str">
        <f t="array" ref="P39">IF(M39&lt;&gt;"", INDEX(十五音舒聲碼, M39, 1), INDEX(十五音舒聲碼, N39, 1))</f>
        <v>ong</v>
      </c>
      <c r="Q39" s="99" t="str">
        <f t="shared" si="7"/>
        <v>入聲</v>
      </c>
      <c r="R39" s="99" t="str" cm="1">
        <f t="array" ref="R39">IF(AND(M39="", N39=""), "", IF(M39&lt;&gt;"", INDEX(十五音韻母資料表, M39, 2), INDEX(十五音韻母資料表, N39, 2)))</f>
        <v>公</v>
      </c>
    </row>
    <row r="40" spans="2:18" ht="23">
      <c r="B40" s="81">
        <v>34</v>
      </c>
      <c r="C40" s="174" t="s">
        <v>837</v>
      </c>
      <c r="D40" s="174" t="s">
        <v>2129</v>
      </c>
      <c r="E40" s="175">
        <f>IFERROR( MATCH($C40, 十五音韻母對照表!$Q$4:$Q$53, 0), MATCH($C40, 十五音韻母對照表!$R$4:$R$53, 0) )</f>
        <v>31</v>
      </c>
      <c r="F40" s="175" t="str">
        <f t="array" ref="F40">INDEX(十五音韻母資料表, $E40, $F$4)</f>
        <v>更</v>
      </c>
      <c r="G40" s="30"/>
      <c r="H40" s="81">
        <v>34</v>
      </c>
      <c r="I40" s="172" t="s">
        <v>61</v>
      </c>
      <c r="J40" s="30"/>
      <c r="K40" s="167">
        <v>34</v>
      </c>
      <c r="L40" s="173" t="str">
        <f t="shared" si="1"/>
        <v>i</v>
      </c>
      <c r="M40" s="40">
        <f t="shared" si="4"/>
        <v>29</v>
      </c>
      <c r="N40" s="40" t="str">
        <f t="shared" si="5"/>
        <v/>
      </c>
      <c r="O40" s="99">
        <f t="shared" si="6"/>
        <v>29</v>
      </c>
      <c r="P40" s="99" t="str">
        <f t="array" ref="P40">IF(M40&lt;&gt;"", INDEX(十五音舒聲碼, M40, 1), INDEX(十五音舒聲碼, N40, 1))</f>
        <v>i</v>
      </c>
      <c r="Q40" s="99" t="str">
        <f t="shared" si="7"/>
        <v>舒聲</v>
      </c>
      <c r="R40" s="99" t="str" cm="1">
        <f t="array" ref="R40">IF(AND(M40="", N40=""), "", IF(M40&lt;&gt;"", INDEX(十五音韻母資料表, M40, 2), INDEX(十五音韻母資料表, N40, 2)))</f>
        <v>居</v>
      </c>
    </row>
    <row r="41" spans="2:18" ht="23">
      <c r="B41" s="81">
        <v>35</v>
      </c>
      <c r="C41" s="174" t="s">
        <v>199</v>
      </c>
      <c r="D41" s="174" t="s">
        <v>2129</v>
      </c>
      <c r="E41" s="175">
        <f>IFERROR( MATCH($C41, 十五音韻母對照表!$Q$4:$Q$53, 0), MATCH($C41, 十五音韻母對照表!$R$4:$R$53, 0) )</f>
        <v>25</v>
      </c>
      <c r="F41" s="175" t="str">
        <f t="array" ref="F41">INDEX(十五音韻母資料表, $E41, $F$4)</f>
        <v>檜</v>
      </c>
      <c r="G41" s="30"/>
      <c r="H41" s="81">
        <v>35</v>
      </c>
      <c r="I41" s="172" t="s">
        <v>870</v>
      </c>
      <c r="J41" s="30"/>
      <c r="K41" s="167">
        <v>35</v>
      </c>
      <c r="L41" s="173" t="str">
        <f t="shared" si="1"/>
        <v>ni</v>
      </c>
      <c r="M41" s="40">
        <f t="shared" si="4"/>
        <v>34</v>
      </c>
      <c r="N41" s="40" t="str">
        <f t="shared" si="5"/>
        <v/>
      </c>
      <c r="O41" s="99">
        <f t="shared" si="6"/>
        <v>34</v>
      </c>
      <c r="P41" s="99" t="str">
        <f t="array" ref="P41">IF(M41&lt;&gt;"", INDEX(十五音舒聲碼, M41, 1), INDEX(十五音舒聲碼, N41, 1))</f>
        <v>ni</v>
      </c>
      <c r="Q41" s="99" t="str">
        <f t="shared" si="7"/>
        <v>舒聲</v>
      </c>
      <c r="R41" s="99" t="str" cm="1">
        <f t="array" ref="R41">IF(AND(M41="", N41=""), "", IF(M41&lt;&gt;"", INDEX(十五音韻母資料表, M41, 2), INDEX(十五音韻母資料表, N41, 2)))</f>
        <v>梔</v>
      </c>
    </row>
    <row r="42" spans="2:18" ht="23">
      <c r="B42" s="81">
        <v>36</v>
      </c>
      <c r="C42" s="174" t="s">
        <v>540</v>
      </c>
      <c r="D42" s="174" t="s">
        <v>2129</v>
      </c>
      <c r="E42" s="175">
        <f>IFERROR( MATCH($C42, 十五音韻母對照表!$Q$4:$Q$53, 0), MATCH($C42, 十五音韻母對照表!$R$4:$R$53, 0) )</f>
        <v>25</v>
      </c>
      <c r="F42" s="175" t="str">
        <f t="array" ref="F42">INDEX(十五音韻母資料表, $E42, $F$4)</f>
        <v>檜</v>
      </c>
      <c r="G42" s="30"/>
      <c r="H42" s="81">
        <v>36</v>
      </c>
      <c r="I42" s="172" t="s">
        <v>523</v>
      </c>
      <c r="J42" s="30"/>
      <c r="K42" s="167">
        <v>36</v>
      </c>
      <c r="L42" s="173" t="str">
        <f t="shared" si="1"/>
        <v>ih</v>
      </c>
      <c r="M42" s="40" t="str">
        <f t="shared" si="4"/>
        <v/>
      </c>
      <c r="N42" s="40">
        <f t="shared" si="5"/>
        <v>29</v>
      </c>
      <c r="O42" s="99">
        <f t="shared" si="6"/>
        <v>29</v>
      </c>
      <c r="P42" s="99" t="str">
        <f t="array" ref="P42">IF(M42&lt;&gt;"", INDEX(十五音舒聲碼, M42, 1), INDEX(十五音舒聲碼, N42, 1))</f>
        <v>i</v>
      </c>
      <c r="Q42" s="99" t="str">
        <f t="shared" si="7"/>
        <v>入聲</v>
      </c>
      <c r="R42" s="99" t="str" cm="1">
        <f t="array" ref="R42">IF(AND(M42="", N42=""), "", IF(M42&lt;&gt;"", INDEX(十五音韻母資料表, M42, 2), INDEX(十五音韻母資料表, N42, 2)))</f>
        <v>居</v>
      </c>
    </row>
    <row r="43" spans="2:18" ht="23">
      <c r="B43" s="81">
        <v>37</v>
      </c>
      <c r="C43" s="174" t="s">
        <v>2130</v>
      </c>
      <c r="D43" s="174" t="s">
        <v>2129</v>
      </c>
      <c r="E43" s="175" t="e">
        <f>IFERROR( MATCH($C43, 十五音韻母對照表!$Q$4:$Q$53, 0), MATCH($C43, 十五音韻母對照表!$R$4:$R$53, 0) )</f>
        <v>#N/A</v>
      </c>
      <c r="F43" s="175" t="e">
        <f t="array" ref="F43">INDEX(十五音韻母資料表, $E43, $F$4)</f>
        <v>#N/A</v>
      </c>
      <c r="G43" s="30"/>
      <c r="H43" s="81">
        <v>37</v>
      </c>
      <c r="I43" s="172" t="s">
        <v>966</v>
      </c>
      <c r="J43" s="30"/>
      <c r="K43" s="167">
        <v>37</v>
      </c>
      <c r="L43" s="173" t="str">
        <f t="shared" si="1"/>
        <v>nih</v>
      </c>
      <c r="M43" s="40" t="str">
        <f t="shared" si="4"/>
        <v/>
      </c>
      <c r="N43" s="40">
        <f t="shared" si="5"/>
        <v>34</v>
      </c>
      <c r="O43" s="99">
        <f t="shared" si="6"/>
        <v>34</v>
      </c>
      <c r="P43" s="99" t="str">
        <f t="array" ref="P43">IF(M43&lt;&gt;"", INDEX(十五音舒聲碼, M43, 1), INDEX(十五音舒聲碼, N43, 1))</f>
        <v>ni</v>
      </c>
      <c r="Q43" s="99" t="str">
        <f t="shared" si="7"/>
        <v>入聲</v>
      </c>
      <c r="R43" s="99" t="str" cm="1">
        <f t="array" ref="R43">IF(AND(M43="", N43=""), "", IF(M43&lt;&gt;"", INDEX(十五音韻母資料表, M43, 2), INDEX(十五音韻母資料表, N43, 2)))</f>
        <v>梔</v>
      </c>
    </row>
    <row r="44" spans="2:18" ht="23">
      <c r="B44" s="81">
        <v>38</v>
      </c>
      <c r="C44" s="5" t="s">
        <v>143</v>
      </c>
      <c r="D44" s="5" t="s">
        <v>2131</v>
      </c>
      <c r="E44" s="89">
        <f>IFERROR( MATCH($C44, 十五音韻母對照表!$Q$4:$Q$53, 0), MATCH($C44, 十五音韻母對照表!$R$4:$R$53, 0) )</f>
        <v>16</v>
      </c>
      <c r="F44" s="89" t="str">
        <f t="array" ref="F44">INDEX(十五音韻母資料表, $E44, $F$4)</f>
        <v>皆</v>
      </c>
      <c r="G44" s="30"/>
      <c r="H44" s="81">
        <v>38</v>
      </c>
      <c r="I44" s="172" t="s">
        <v>179</v>
      </c>
      <c r="J44" s="30"/>
      <c r="K44" s="167">
        <v>38</v>
      </c>
      <c r="L44" s="173" t="str">
        <f t="shared" si="1"/>
        <v>ia</v>
      </c>
      <c r="M44" s="40">
        <f t="shared" si="4"/>
        <v>24</v>
      </c>
      <c r="N44" s="40" t="str">
        <f t="shared" si="5"/>
        <v/>
      </c>
      <c r="O44" s="99">
        <f t="shared" si="6"/>
        <v>24</v>
      </c>
      <c r="P44" s="99" t="str">
        <f t="array" ref="P44">IF(M44&lt;&gt;"", INDEX(十五音舒聲碼, M44, 1), INDEX(十五音舒聲碼, N44, 1))</f>
        <v>ia</v>
      </c>
      <c r="Q44" s="99" t="str">
        <f t="shared" si="7"/>
        <v>舒聲</v>
      </c>
      <c r="R44" s="99" t="str" cm="1">
        <f t="array" ref="R44">IF(AND(M44="", N44=""), "", IF(M44&lt;&gt;"", INDEX(十五音韻母資料表, M44, 2), INDEX(十五音韻母資料表, N44, 2)))</f>
        <v>迦</v>
      </c>
    </row>
    <row r="45" spans="2:18" ht="23">
      <c r="B45" s="81">
        <v>39</v>
      </c>
      <c r="C45" s="5" t="s">
        <v>705</v>
      </c>
      <c r="D45" s="5" t="s">
        <v>2131</v>
      </c>
      <c r="E45" s="89">
        <f>IFERROR( MATCH($C45, 十五音韻母對照表!$Q$4:$Q$53, 0), MATCH($C45, 十五音韻母對照表!$R$4:$R$53, 0) )</f>
        <v>40</v>
      </c>
      <c r="F45" s="89" t="str">
        <f t="array" ref="F45">INDEX(十五音韻母資料表, $E45, $F$4)</f>
        <v>閒</v>
      </c>
      <c r="G45" s="30"/>
      <c r="H45" s="81">
        <v>39</v>
      </c>
      <c r="I45" s="172" t="s">
        <v>885</v>
      </c>
      <c r="J45" s="30"/>
      <c r="K45" s="167">
        <v>39</v>
      </c>
      <c r="L45" s="173" t="str">
        <f t="shared" si="1"/>
        <v>nia</v>
      </c>
      <c r="M45" s="40">
        <f t="shared" si="4"/>
        <v>36</v>
      </c>
      <c r="N45" s="40" t="str">
        <f t="shared" si="5"/>
        <v/>
      </c>
      <c r="O45" s="99">
        <f t="shared" si="6"/>
        <v>36</v>
      </c>
      <c r="P45" s="99" t="str">
        <f t="array" ref="P45">IF(M45&lt;&gt;"", INDEX(十五音舒聲碼, M45, 1), INDEX(十五音舒聲碼, N45, 1))</f>
        <v>iann</v>
      </c>
      <c r="Q45" s="99" t="str">
        <f t="shared" si="7"/>
        <v>舒聲</v>
      </c>
      <c r="R45" s="99" t="str" cm="1">
        <f t="array" ref="R45">IF(AND(M45="", N45=""), "", IF(M45&lt;&gt;"", INDEX(十五音韻母資料表, M45, 2), INDEX(十五音韻母資料表, N45, 2)))</f>
        <v>驚</v>
      </c>
    </row>
    <row r="46" spans="2:18" ht="23">
      <c r="B46" s="81">
        <v>40</v>
      </c>
      <c r="C46" s="5" t="s">
        <v>253</v>
      </c>
      <c r="D46" s="5" t="s">
        <v>2131</v>
      </c>
      <c r="E46" s="89">
        <f>IFERROR( MATCH($C46, 十五音韻母對照表!$Q$4:$Q$53, 0), MATCH($C46, 十五音韻母對照表!$R$4:$R$53, 0) )</f>
        <v>8</v>
      </c>
      <c r="F46" s="89" t="str">
        <f t="array" ref="F46">INDEX(十五音韻母資料表, $E46, $F$4)</f>
        <v>乖</v>
      </c>
      <c r="G46" s="30"/>
      <c r="H46" s="81">
        <v>40</v>
      </c>
      <c r="I46" s="172" t="s">
        <v>378</v>
      </c>
      <c r="J46" s="30"/>
      <c r="K46" s="167">
        <v>40</v>
      </c>
      <c r="L46" s="173" t="str">
        <f t="shared" si="1"/>
        <v>iah</v>
      </c>
      <c r="M46" s="40" t="str">
        <f t="shared" si="4"/>
        <v/>
      </c>
      <c r="N46" s="40">
        <f t="shared" si="5"/>
        <v>24</v>
      </c>
      <c r="O46" s="99">
        <f t="shared" si="6"/>
        <v>24</v>
      </c>
      <c r="P46" s="99" t="str">
        <f t="array" ref="P46">IF(M46&lt;&gt;"", INDEX(十五音舒聲碼, M46, 1), INDEX(十五音舒聲碼, N46, 1))</f>
        <v>ia</v>
      </c>
      <c r="Q46" s="99" t="str">
        <f t="shared" si="7"/>
        <v>入聲</v>
      </c>
      <c r="R46" s="99" t="str" cm="1">
        <f t="array" ref="R46">IF(AND(M46="", N46=""), "", IF(M46&lt;&gt;"", INDEX(十五音韻母資料表, M46, 2), INDEX(十五音韻母資料表, N46, 2)))</f>
        <v>迦</v>
      </c>
    </row>
    <row r="47" spans="2:18" ht="23">
      <c r="B47" s="81">
        <v>41</v>
      </c>
      <c r="C47" s="5" t="s">
        <v>1945</v>
      </c>
      <c r="D47" s="5" t="s">
        <v>2131</v>
      </c>
      <c r="E47" s="89">
        <f>IFERROR( MATCH($C47, 十五音韻母對照表!$Q$4:$Q$53, 0), MATCH($C47, 十五音韻母對照表!$R$4:$R$53, 0) )</f>
        <v>44</v>
      </c>
      <c r="F47" s="89" t="str">
        <f t="array" ref="F47">INDEX(十五音韻母資料表, $E47, $F$4)</f>
        <v>閂</v>
      </c>
      <c r="G47" s="30"/>
      <c r="H47" s="81">
        <v>41</v>
      </c>
      <c r="I47" s="172" t="s">
        <v>2125</v>
      </c>
      <c r="J47" s="30"/>
      <c r="K47" s="167">
        <v>41</v>
      </c>
      <c r="L47" s="173" t="str">
        <f t="shared" si="1"/>
        <v>niah</v>
      </c>
      <c r="M47" s="40" t="str">
        <f t="shared" si="4"/>
        <v/>
      </c>
      <c r="N47" s="40" t="str">
        <f t="shared" si="5"/>
        <v/>
      </c>
      <c r="O47" s="99" t="str">
        <f t="shared" si="6"/>
        <v/>
      </c>
      <c r="P47" s="99" t="e">
        <f t="array" ref="P47">IF(M47&lt;&gt;"", INDEX(十五音舒聲碼, M47, 1), INDEX(十五音舒聲碼, N47, 1))</f>
        <v>#VALUE!</v>
      </c>
      <c r="Q47" s="99" t="str">
        <f t="shared" si="7"/>
        <v>入聲</v>
      </c>
      <c r="R47" s="99" t="str" cm="1">
        <f t="array" ref="R47">IF(AND(M47="", N47=""), "", IF(M47&lt;&gt;"", INDEX(十五音韻母資料表, M47, 2), INDEX(十五音韻母資料表, N47, 2)))</f>
        <v/>
      </c>
    </row>
    <row r="48" spans="2:18" ht="23">
      <c r="B48" s="81">
        <v>42</v>
      </c>
      <c r="C48" s="174" t="s">
        <v>1829</v>
      </c>
      <c r="D48" s="174" t="s">
        <v>2132</v>
      </c>
      <c r="E48" s="175">
        <f>IFERROR( MATCH($C48, 十五音韻母對照表!$Q$4:$Q$53, 0), MATCH($C48, 十五音韻母對照表!$R$4:$R$53, 0) )</f>
        <v>23</v>
      </c>
      <c r="F48" s="175" t="str">
        <f t="array" ref="F48">INDEX(十五音韻母資料表, $E48, $F$4)</f>
        <v>交</v>
      </c>
      <c r="G48" s="30"/>
      <c r="H48" s="81">
        <v>42</v>
      </c>
      <c r="I48" s="172" t="s">
        <v>1897</v>
      </c>
      <c r="J48" s="30"/>
      <c r="K48" s="167">
        <v>42</v>
      </c>
      <c r="L48" s="173" t="str">
        <f t="shared" si="1"/>
        <v>nioo</v>
      </c>
      <c r="M48" s="40">
        <f t="shared" si="4"/>
        <v>35</v>
      </c>
      <c r="N48" s="40" t="str">
        <f t="shared" si="5"/>
        <v/>
      </c>
      <c r="O48" s="99">
        <f t="shared" si="6"/>
        <v>35</v>
      </c>
      <c r="P48" s="99" t="str">
        <f t="array" ref="P48">IF(M48&lt;&gt;"", INDEX(十五音舒聲碼, M48, 1), INDEX(十五音舒聲碼, N48, 1))</f>
        <v>ionn</v>
      </c>
      <c r="Q48" s="99" t="str">
        <f t="shared" si="7"/>
        <v>舒聲</v>
      </c>
      <c r="R48" s="99" t="str" cm="1">
        <f t="array" ref="R48">IF(AND(M48="", N48=""), "", IF(M48&lt;&gt;"", INDEX(十五音韻母資料表, M48, 2), INDEX(十五音韻母資料表, N48, 2)))</f>
        <v>薑</v>
      </c>
    </row>
    <row r="49" spans="2:18" ht="23">
      <c r="B49" s="81">
        <v>43</v>
      </c>
      <c r="C49" s="174" t="s">
        <v>1830</v>
      </c>
      <c r="D49" s="174" t="s">
        <v>2132</v>
      </c>
      <c r="E49" s="175">
        <f>IFERROR( MATCH($C49, 十五音韻母對照表!$Q$4:$Q$53, 0), MATCH($C49, 十五音韻母對照表!$R$4:$R$53, 0) )</f>
        <v>23</v>
      </c>
      <c r="F49" s="175" t="str">
        <f t="array" ref="F49">INDEX(十五音韻母資料表, $E49, $F$4)</f>
        <v>交</v>
      </c>
      <c r="G49" s="30"/>
      <c r="H49" s="81">
        <v>43</v>
      </c>
      <c r="I49" s="172" t="s">
        <v>526</v>
      </c>
      <c r="J49" s="30"/>
      <c r="K49" s="167">
        <v>43</v>
      </c>
      <c r="L49" s="173" t="str">
        <f t="shared" si="1"/>
        <v>io</v>
      </c>
      <c r="M49" s="40">
        <f t="shared" si="4"/>
        <v>33</v>
      </c>
      <c r="N49" s="40" t="str">
        <f t="shared" si="5"/>
        <v/>
      </c>
      <c r="O49" s="99">
        <f t="shared" si="6"/>
        <v>33</v>
      </c>
      <c r="P49" s="99" t="str">
        <f t="array" ref="P49">IF(M49&lt;&gt;"", INDEX(十五音舒聲碼, M49, 1), INDEX(十五音舒聲碼, N49, 1))</f>
        <v>io</v>
      </c>
      <c r="Q49" s="99" t="str">
        <f t="shared" si="7"/>
        <v>舒聲</v>
      </c>
      <c r="R49" s="99" t="str" cm="1">
        <f t="array" ref="R49">IF(AND(M49="", N49=""), "", IF(M49&lt;&gt;"", INDEX(十五音韻母資料表, M49, 2), INDEX(十五音韻母資料表, N49, 2)))</f>
        <v>茄</v>
      </c>
    </row>
    <row r="50" spans="2:18" ht="23">
      <c r="B50" s="81">
        <v>44</v>
      </c>
      <c r="C50" s="174" t="s">
        <v>1977</v>
      </c>
      <c r="D50" s="174" t="s">
        <v>2132</v>
      </c>
      <c r="E50" s="175">
        <f>IFERROR( MATCH($C50, 十五音韻母對照表!$Q$4:$Q$53, 0), MATCH($C50, 十五音韻母對照表!$R$4:$R$53, 0) )</f>
        <v>48</v>
      </c>
      <c r="F50" s="175" t="str">
        <f t="array" ref="F50">INDEX(十五音韻母資料表, $E50, $F$4)</f>
        <v>爻</v>
      </c>
      <c r="G50" s="30"/>
      <c r="H50" s="81">
        <v>44</v>
      </c>
      <c r="I50" s="172" t="s">
        <v>527</v>
      </c>
      <c r="J50" s="30"/>
      <c r="K50" s="167">
        <v>44</v>
      </c>
      <c r="L50" s="173" t="str">
        <f t="shared" si="1"/>
        <v>ioh</v>
      </c>
      <c r="M50" s="40" t="str">
        <f t="shared" si="4"/>
        <v/>
      </c>
      <c r="N50" s="40">
        <f t="shared" si="5"/>
        <v>33</v>
      </c>
      <c r="O50" s="99">
        <f t="shared" si="6"/>
        <v>33</v>
      </c>
      <c r="P50" s="99" t="str">
        <f t="array" ref="P50">IF(M50&lt;&gt;"", INDEX(十五音舒聲碼, M50, 1), INDEX(十五音舒聲碼, N50, 1))</f>
        <v>io</v>
      </c>
      <c r="Q50" s="99" t="str">
        <f t="shared" si="7"/>
        <v>入聲</v>
      </c>
      <c r="R50" s="99" t="str" cm="1">
        <f t="array" ref="R50">IF(AND(M50="", N50=""), "", IF(M50&lt;&gt;"", INDEX(十五音韻母資料表, M50, 2), INDEX(十五音韻母資料表, N50, 2)))</f>
        <v>茄</v>
      </c>
    </row>
    <row r="51" spans="2:18" ht="23">
      <c r="B51" s="81">
        <v>45</v>
      </c>
      <c r="C51" s="174" t="s">
        <v>2126</v>
      </c>
      <c r="D51" s="174" t="s">
        <v>2132</v>
      </c>
      <c r="E51" s="175" t="e">
        <f>IFERROR( MATCH($C51, 十五音韻母對照表!$Q$4:$Q$53, 0), MATCH($C51, 十五音韻母對照表!$R$4:$R$53, 0) )</f>
        <v>#N/A</v>
      </c>
      <c r="F51" s="175" t="e">
        <f t="array" ref="F51">INDEX(十五音韻母資料表, $E51, $F$4)</f>
        <v>#N/A</v>
      </c>
      <c r="G51" s="30"/>
      <c r="H51" s="81">
        <v>45</v>
      </c>
      <c r="I51" s="172" t="s">
        <v>83</v>
      </c>
      <c r="J51" s="30"/>
      <c r="K51" s="167">
        <v>45</v>
      </c>
      <c r="L51" s="173" t="str">
        <f t="shared" si="1"/>
        <v>iu</v>
      </c>
      <c r="M51" s="40">
        <f t="shared" si="4"/>
        <v>30</v>
      </c>
      <c r="N51" s="40" t="str">
        <f t="shared" si="5"/>
        <v/>
      </c>
      <c r="O51" s="99">
        <f t="shared" si="6"/>
        <v>30</v>
      </c>
      <c r="P51" s="99" t="str">
        <f t="array" ref="P51">IF(M51&lt;&gt;"", INDEX(十五音舒聲碼, M51, 1), INDEX(十五音舒聲碼, N51, 1))</f>
        <v>iu</v>
      </c>
      <c r="Q51" s="99" t="str">
        <f t="shared" si="7"/>
        <v>舒聲</v>
      </c>
      <c r="R51" s="99" t="str" cm="1">
        <f t="array" ref="R51">IF(AND(M51="", N51=""), "", IF(M51&lt;&gt;"", INDEX(十五音韻母資料表, M51, 2), INDEX(十五音韻母資料表, N51, 2)))</f>
        <v>丩</v>
      </c>
    </row>
    <row r="52" spans="2:18" ht="23">
      <c r="B52" s="81">
        <v>46</v>
      </c>
      <c r="C52" s="174" t="s">
        <v>1778</v>
      </c>
      <c r="D52" s="174" t="s">
        <v>2132</v>
      </c>
      <c r="E52" s="175">
        <f>IFERROR( MATCH($C52, 十五音韻母對照表!$Q$4:$Q$53, 0), MATCH($C52, 十五音韻母對照表!$R$4:$R$53, 0) )</f>
        <v>12</v>
      </c>
      <c r="F52" s="175" t="str">
        <f t="array" ref="F52">INDEX(十五音韻母資料表, $E52, $F$4)</f>
        <v>嬌</v>
      </c>
      <c r="G52" s="30"/>
      <c r="H52" s="81">
        <v>46</v>
      </c>
      <c r="I52" s="172" t="s">
        <v>1035</v>
      </c>
      <c r="J52" s="30"/>
      <c r="K52" s="167">
        <v>46</v>
      </c>
      <c r="L52" s="173" t="str">
        <f t="shared" si="1"/>
        <v>niu</v>
      </c>
      <c r="M52" s="40">
        <f t="shared" si="4"/>
        <v>50</v>
      </c>
      <c r="N52" s="40" t="str">
        <f t="shared" si="5"/>
        <v/>
      </c>
      <c r="O52" s="99">
        <f t="shared" si="6"/>
        <v>50</v>
      </c>
      <c r="P52" s="99" t="str">
        <f t="array" ref="P52">IF(M52&lt;&gt;"", INDEX(十五音舒聲碼, M52, 1), INDEX(十五音舒聲碼, N52, 1))</f>
        <v>iunn</v>
      </c>
      <c r="Q52" s="99" t="str">
        <f t="shared" si="7"/>
        <v>舒聲</v>
      </c>
      <c r="R52" s="99" t="str" cm="1">
        <f t="array" ref="R52">IF(AND(M52="", N52=""), "", IF(M52&lt;&gt;"", INDEX(十五音韻母資料表, M52, 2), INDEX(十五音韻母資料表, N52, 2)))</f>
        <v>牛</v>
      </c>
    </row>
    <row r="53" spans="2:18" ht="23">
      <c r="B53" s="81">
        <v>47</v>
      </c>
      <c r="C53" s="174" t="s">
        <v>1779</v>
      </c>
      <c r="D53" s="174" t="s">
        <v>2132</v>
      </c>
      <c r="E53" s="175">
        <f>IFERROR( MATCH($C53, 十五音韻母對照表!$Q$4:$Q$53, 0), MATCH($C53, 十五音韻母對照表!$R$4:$R$53, 0) )</f>
        <v>12</v>
      </c>
      <c r="F53" s="175" t="str">
        <f t="array" ref="F53">INDEX(十五音韻母資料表, $E53, $F$4)</f>
        <v>嬌</v>
      </c>
      <c r="G53" s="30"/>
      <c r="H53" s="81">
        <v>47</v>
      </c>
      <c r="I53" s="172" t="s">
        <v>528</v>
      </c>
      <c r="J53" s="30"/>
      <c r="K53" s="167">
        <v>47</v>
      </c>
      <c r="L53" s="173" t="str">
        <f t="shared" si="1"/>
        <v>iuh</v>
      </c>
      <c r="M53" s="40" t="str">
        <f t="shared" si="4"/>
        <v/>
      </c>
      <c r="N53" s="40" t="str">
        <f t="shared" si="5"/>
        <v/>
      </c>
      <c r="O53" s="99" t="str">
        <f t="shared" si="6"/>
        <v/>
      </c>
      <c r="P53" s="99" t="e">
        <f t="array" ref="P53">IF(M53&lt;&gt;"", INDEX(十五音舒聲碼, M53, 1), INDEX(十五音舒聲碼, N53, 1))</f>
        <v>#VALUE!</v>
      </c>
      <c r="Q53" s="99" t="str">
        <f t="shared" si="7"/>
        <v>入聲</v>
      </c>
      <c r="R53" s="99" t="str" cm="1">
        <f t="array" ref="R53">IF(AND(M53="", N53=""), "", IF(M53&lt;&gt;"", INDEX(十五音韻母資料表, M53, 2), INDEX(十五音韻母資料表, N53, 2)))</f>
        <v/>
      </c>
    </row>
    <row r="54" spans="2:18" ht="23">
      <c r="B54" s="81">
        <v>48</v>
      </c>
      <c r="C54" s="174" t="s">
        <v>1963</v>
      </c>
      <c r="D54" s="174" t="s">
        <v>2132</v>
      </c>
      <c r="E54" s="175">
        <f>IFERROR( MATCH($C54, 十五音韻母對照表!$Q$4:$Q$53, 0), MATCH($C54, 十五音韻母對照表!$R$4:$R$53, 0) )</f>
        <v>46</v>
      </c>
      <c r="F54" s="175" t="str">
        <f t="array" ref="F54">INDEX(十五音韻母資料表, $E54, $F$4)</f>
        <v>嘄</v>
      </c>
      <c r="G54" s="30"/>
      <c r="H54" s="81">
        <v>48</v>
      </c>
      <c r="I54" s="172" t="s">
        <v>1778</v>
      </c>
      <c r="J54" s="30"/>
      <c r="K54" s="167">
        <v>48</v>
      </c>
      <c r="L54" s="173" t="str">
        <f t="shared" si="1"/>
        <v>iao</v>
      </c>
      <c r="M54" s="40">
        <f t="shared" si="4"/>
        <v>12</v>
      </c>
      <c r="N54" s="40" t="str">
        <f t="shared" si="5"/>
        <v/>
      </c>
      <c r="O54" s="99">
        <f t="shared" si="6"/>
        <v>12</v>
      </c>
      <c r="P54" s="99" t="str">
        <f t="array" ref="P54">IF(M54&lt;&gt;"", INDEX(十五音舒聲碼, M54, 1), INDEX(十五音舒聲碼, N54, 1))</f>
        <v>iau</v>
      </c>
      <c r="Q54" s="99" t="str">
        <f t="shared" si="7"/>
        <v>舒聲</v>
      </c>
      <c r="R54" s="99" t="str" cm="1">
        <f t="array" ref="R54">IF(AND(M54="", N54=""), "", IF(M54&lt;&gt;"", INDEX(十五音韻母資料表, M54, 2), INDEX(十五音韻母資料表, N54, 2)))</f>
        <v>嬌</v>
      </c>
    </row>
    <row r="55" spans="2:18" ht="23">
      <c r="B55" s="81">
        <v>49</v>
      </c>
      <c r="C55" s="174" t="s">
        <v>1964</v>
      </c>
      <c r="D55" s="174" t="s">
        <v>2132</v>
      </c>
      <c r="E55" s="175">
        <f>IFERROR( MATCH($C55, 十五音韻母對照表!$Q$4:$Q$53, 0), MATCH($C55, 十五音韻母對照表!$R$4:$R$53, 0) )</f>
        <v>46</v>
      </c>
      <c r="F55" s="175" t="str">
        <f t="array" ref="F55">INDEX(十五音韻母資料表, $E55, $F$4)</f>
        <v>嘄</v>
      </c>
      <c r="G55" s="30"/>
      <c r="H55" s="81">
        <v>49</v>
      </c>
      <c r="I55" s="172" t="s">
        <v>1963</v>
      </c>
      <c r="J55" s="30"/>
      <c r="K55" s="167">
        <v>49</v>
      </c>
      <c r="L55" s="173" t="str">
        <f t="shared" si="1"/>
        <v>niao</v>
      </c>
      <c r="M55" s="40">
        <f t="shared" si="4"/>
        <v>46</v>
      </c>
      <c r="N55" s="40" t="str">
        <f t="shared" si="5"/>
        <v/>
      </c>
      <c r="O55" s="99">
        <f t="shared" si="6"/>
        <v>46</v>
      </c>
      <c r="P55" s="99" t="str">
        <f t="array" ref="P55">IF(M55&lt;&gt;"", INDEX(十五音舒聲碼, M55, 1), INDEX(十五音舒聲碼, N55, 1))</f>
        <v>iaunn</v>
      </c>
      <c r="Q55" s="99" t="str">
        <f t="shared" si="7"/>
        <v>舒聲</v>
      </c>
      <c r="R55" s="99" t="str" cm="1">
        <f t="array" ref="R55">IF(AND(M55="", N55=""), "", IF(M55&lt;&gt;"", INDEX(十五音韻母資料表, M55, 2), INDEX(十五音韻母資料表, N55, 2)))</f>
        <v>嘄</v>
      </c>
    </row>
    <row r="56" spans="2:18" ht="23">
      <c r="B56" s="81">
        <v>50</v>
      </c>
      <c r="C56" s="5" t="s">
        <v>417</v>
      </c>
      <c r="D56" s="5" t="s">
        <v>2133</v>
      </c>
      <c r="E56" s="89">
        <f>IFERROR( MATCH($C56, 十五音韻母對照表!$Q$4:$Q$53, 0), MATCH($C56, 十五音韻母對照表!$R$4:$R$53, 0) )</f>
        <v>42</v>
      </c>
      <c r="F56" s="89" t="str">
        <f t="array" ref="F56">INDEX(十五音韻母資料表, $E56, $F$4)</f>
        <v>姆</v>
      </c>
      <c r="G56" s="30"/>
      <c r="H56" s="81">
        <v>50</v>
      </c>
      <c r="I56" s="172" t="s">
        <v>1779</v>
      </c>
      <c r="J56" s="30"/>
      <c r="K56" s="167">
        <v>50</v>
      </c>
      <c r="L56" s="173" t="str">
        <f t="shared" si="1"/>
        <v>iaoh</v>
      </c>
      <c r="M56" s="40" t="str">
        <f t="shared" si="4"/>
        <v/>
      </c>
      <c r="N56" s="40">
        <f t="shared" si="5"/>
        <v>12</v>
      </c>
      <c r="O56" s="99">
        <f t="shared" si="6"/>
        <v>12</v>
      </c>
      <c r="P56" s="99" t="str">
        <f t="array" ref="P56">IF(M56&lt;&gt;"", INDEX(十五音舒聲碼, M56, 1), INDEX(十五音舒聲碼, N56, 1))</f>
        <v>iau</v>
      </c>
      <c r="Q56" s="99" t="str">
        <f t="shared" si="7"/>
        <v>入聲</v>
      </c>
      <c r="R56" s="99" t="str" cm="1">
        <f t="array" ref="R56">IF(AND(M56="", N56=""), "", IF(M56&lt;&gt;"", INDEX(十五音韻母資料表, M56, 2), INDEX(十五音韻母資料表, N56, 2)))</f>
        <v>嬌</v>
      </c>
    </row>
    <row r="57" spans="2:18" ht="23">
      <c r="B57" s="81">
        <v>51</v>
      </c>
      <c r="C57" s="5" t="s">
        <v>530</v>
      </c>
      <c r="D57" s="5" t="s">
        <v>2133</v>
      </c>
      <c r="E57" s="89" t="e">
        <f>IFERROR( MATCH($C57, 十五音韻母對照表!$Q$4:$Q$53, 0), MATCH($C57, 十五音韻母對照表!$R$4:$R$53, 0) )</f>
        <v>#N/A</v>
      </c>
      <c r="F57" s="89" t="e">
        <f t="array" ref="F57">INDEX(十五音韻母資料表, $E57, $F$4)</f>
        <v>#N/A</v>
      </c>
      <c r="G57" s="30"/>
      <c r="H57" s="81">
        <v>51</v>
      </c>
      <c r="I57" s="172" t="s">
        <v>1964</v>
      </c>
      <c r="J57" s="30"/>
      <c r="K57" s="167">
        <v>51</v>
      </c>
      <c r="L57" s="173" t="str">
        <f t="shared" si="1"/>
        <v>niaoh</v>
      </c>
      <c r="M57" s="40" t="str">
        <f t="shared" si="4"/>
        <v/>
      </c>
      <c r="N57" s="40">
        <f t="shared" si="5"/>
        <v>46</v>
      </c>
      <c r="O57" s="99">
        <f t="shared" si="6"/>
        <v>46</v>
      </c>
      <c r="P57" s="99" t="str">
        <f t="array" ref="P57">IF(M57&lt;&gt;"", INDEX(十五音舒聲碼, M57, 1), INDEX(十五音舒聲碼, N57, 1))</f>
        <v>iaunn</v>
      </c>
      <c r="Q57" s="99" t="str">
        <f t="shared" si="7"/>
        <v>入聲</v>
      </c>
      <c r="R57" s="99" t="str" cm="1">
        <f t="array" ref="R57">IF(AND(M57="", N57=""), "", IF(M57&lt;&gt;"", INDEX(十五音韻母資料表, M57, 2), INDEX(十五音韻母資料表, N57, 2)))</f>
        <v>嘄</v>
      </c>
    </row>
    <row r="58" spans="2:18" ht="23">
      <c r="B58" s="81">
        <v>52</v>
      </c>
      <c r="C58" s="5" t="s">
        <v>123</v>
      </c>
      <c r="D58" s="5" t="s">
        <v>2133</v>
      </c>
      <c r="E58" s="89">
        <f>IFERROR( MATCH($C58, 十五音韻母對照表!$Q$4:$Q$53, 0), MATCH($C58, 十五音韻母對照表!$R$4:$R$53, 0) )</f>
        <v>3</v>
      </c>
      <c r="F58" s="89" t="str">
        <f t="array" ref="F58">INDEX(十五音韻母資料表, $E58, $F$4)</f>
        <v>金</v>
      </c>
      <c r="G58" s="30"/>
      <c r="H58" s="81">
        <v>52</v>
      </c>
      <c r="I58" s="172" t="s">
        <v>230</v>
      </c>
      <c r="J58" s="30"/>
      <c r="K58" s="167">
        <v>52</v>
      </c>
      <c r="L58" s="173" t="str">
        <f t="shared" si="1"/>
        <v>iam</v>
      </c>
      <c r="M58" s="40">
        <f t="shared" si="4"/>
        <v>22</v>
      </c>
      <c r="N58" s="40" t="str">
        <f t="shared" si="5"/>
        <v/>
      </c>
      <c r="O58" s="99">
        <f t="shared" si="6"/>
        <v>22</v>
      </c>
      <c r="P58" s="99" t="str">
        <f t="array" ref="P58">IF(M58&lt;&gt;"", INDEX(十五音舒聲碼, M58, 1), INDEX(十五音舒聲碼, N58, 1))</f>
        <v>iam</v>
      </c>
      <c r="Q58" s="99" t="str">
        <f t="shared" si="7"/>
        <v>舒聲</v>
      </c>
      <c r="R58" s="99" t="str" cm="1">
        <f t="array" ref="R58">IF(AND(M58="", N58=""), "", IF(M58&lt;&gt;"", INDEX(十五音韻母資料表, M58, 2), INDEX(十五音韻母資料表, N58, 2)))</f>
        <v>兼</v>
      </c>
    </row>
    <row r="59" spans="2:18" ht="23">
      <c r="B59" s="81">
        <v>53</v>
      </c>
      <c r="C59" s="5" t="s">
        <v>238</v>
      </c>
      <c r="D59" s="5" t="s">
        <v>2133</v>
      </c>
      <c r="E59" s="89">
        <f>IFERROR( MATCH($C59, 十五音韻母對照表!$Q$4:$Q$53, 0), MATCH($C59, 十五音韻母對照表!$R$4:$R$53, 0) )</f>
        <v>3</v>
      </c>
      <c r="F59" s="89" t="str">
        <f t="array" ref="F59">INDEX(十五音韻母資料表, $E59, $F$4)</f>
        <v>金</v>
      </c>
      <c r="G59" s="30"/>
      <c r="H59" s="81">
        <v>53</v>
      </c>
      <c r="I59" s="172" t="s">
        <v>189</v>
      </c>
      <c r="J59" s="30"/>
      <c r="K59" s="167">
        <v>53</v>
      </c>
      <c r="L59" s="173" t="str">
        <f t="shared" si="1"/>
        <v>iap</v>
      </c>
      <c r="M59" s="40" t="str">
        <f t="shared" si="4"/>
        <v/>
      </c>
      <c r="N59" s="40">
        <f t="shared" si="5"/>
        <v>22</v>
      </c>
      <c r="O59" s="99">
        <f t="shared" si="6"/>
        <v>22</v>
      </c>
      <c r="P59" s="99" t="str">
        <f t="array" ref="P59">IF(M59&lt;&gt;"", INDEX(十五音舒聲碼, M59, 1), INDEX(十五音舒聲碼, N59, 1))</f>
        <v>iam</v>
      </c>
      <c r="Q59" s="99" t="str">
        <f t="shared" si="7"/>
        <v>入聲</v>
      </c>
      <c r="R59" s="99" t="str" cm="1">
        <f t="array" ref="R59">IF(AND(M59="", N59=""), "", IF(M59&lt;&gt;"", INDEX(十五音韻母資料表, M59, 2), INDEX(十五音韻母資料表, N59, 2)))</f>
        <v>兼</v>
      </c>
    </row>
    <row r="60" spans="2:18" ht="23">
      <c r="B60" s="81">
        <v>54</v>
      </c>
      <c r="C60" s="174" t="s">
        <v>150</v>
      </c>
      <c r="D60" s="174" t="s">
        <v>2134</v>
      </c>
      <c r="E60" s="175">
        <f>IFERROR( MATCH($C60, 十五音韻母對照表!$Q$4:$Q$53, 0), MATCH($C60, 十五音韻母對照表!$R$4:$R$53, 0) )</f>
        <v>19</v>
      </c>
      <c r="F60" s="175" t="str">
        <f t="array" ref="F60">INDEX(十五音韻母資料表, $E60, $F$4)</f>
        <v>甘</v>
      </c>
      <c r="G60" s="30"/>
      <c r="H60" s="81">
        <v>54</v>
      </c>
      <c r="I60" s="172" t="s">
        <v>101</v>
      </c>
      <c r="J60" s="30"/>
      <c r="K60" s="167">
        <v>54</v>
      </c>
      <c r="L60" s="173" t="str">
        <f t="shared" si="1"/>
        <v>in</v>
      </c>
      <c r="M60" s="40">
        <f t="shared" si="4"/>
        <v>17</v>
      </c>
      <c r="N60" s="40" t="str">
        <f t="shared" si="5"/>
        <v/>
      </c>
      <c r="O60" s="99">
        <f t="shared" si="6"/>
        <v>17</v>
      </c>
      <c r="P60" s="99" t="str">
        <f t="array" ref="P60">IF(M60&lt;&gt;"", INDEX(十五音舒聲碼, M60, 1), INDEX(十五音舒聲碼, N60, 1))</f>
        <v>in</v>
      </c>
      <c r="Q60" s="99" t="str">
        <f t="shared" si="7"/>
        <v>舒聲</v>
      </c>
      <c r="R60" s="99" t="str" cm="1">
        <f t="array" ref="R60">IF(AND(M60="", N60=""), "", IF(M60&lt;&gt;"", INDEX(十五音韻母資料表, M60, 2), INDEX(十五音韻母資料表, N60, 2)))</f>
        <v>巾</v>
      </c>
    </row>
    <row r="61" spans="2:18" ht="23">
      <c r="B61" s="81">
        <v>55</v>
      </c>
      <c r="C61" s="174" t="s">
        <v>307</v>
      </c>
      <c r="D61" s="174" t="s">
        <v>2134</v>
      </c>
      <c r="E61" s="175">
        <f>IFERROR( MATCH($C61, 十五音韻母對照表!$Q$4:$Q$53, 0), MATCH($C61, 十五音韻母對照表!$R$4:$R$53, 0) )</f>
        <v>19</v>
      </c>
      <c r="F61" s="175" t="str">
        <f t="array" ref="F61">INDEX(十五音韻母資料表, $E61, $F$4)</f>
        <v>甘</v>
      </c>
      <c r="G61" s="30"/>
      <c r="H61" s="81">
        <v>55</v>
      </c>
      <c r="I61" s="172" t="s">
        <v>147</v>
      </c>
      <c r="J61" s="30"/>
      <c r="K61" s="167">
        <v>55</v>
      </c>
      <c r="L61" s="173" t="str">
        <f t="shared" si="1"/>
        <v>it</v>
      </c>
      <c r="M61" s="40" t="str">
        <f t="shared" si="4"/>
        <v/>
      </c>
      <c r="N61" s="40">
        <f t="shared" si="5"/>
        <v>17</v>
      </c>
      <c r="O61" s="99">
        <f t="shared" si="6"/>
        <v>17</v>
      </c>
      <c r="P61" s="99" t="str">
        <f t="array" ref="P61">IF(M61&lt;&gt;"", INDEX(十五音舒聲碼, M61, 1), INDEX(十五音舒聲碼, N61, 1))</f>
        <v>in</v>
      </c>
      <c r="Q61" s="99" t="str">
        <f t="shared" si="7"/>
        <v>入聲</v>
      </c>
      <c r="R61" s="99" t="str" cm="1">
        <f t="array" ref="R61">IF(AND(M61="", N61=""), "", IF(M61&lt;&gt;"", INDEX(十五音韻母資料表, M61, 2), INDEX(十五音韻母資料表, N61, 2)))</f>
        <v>巾</v>
      </c>
    </row>
    <row r="62" spans="2:18" ht="23">
      <c r="B62" s="81">
        <v>56</v>
      </c>
      <c r="C62" s="174" t="s">
        <v>230</v>
      </c>
      <c r="D62" s="174" t="s">
        <v>2134</v>
      </c>
      <c r="E62" s="175">
        <f>IFERROR( MATCH($C62, 十五音韻母對照表!$Q$4:$Q$53, 0), MATCH($C62, 十五音韻母對照表!$R$4:$R$53, 0) )</f>
        <v>22</v>
      </c>
      <c r="F62" s="175" t="str">
        <f t="array" ref="F62">INDEX(十五音韻母資料表, $E62, $F$4)</f>
        <v>兼</v>
      </c>
      <c r="G62" s="30"/>
      <c r="H62" s="81">
        <v>56</v>
      </c>
      <c r="I62" s="172" t="s">
        <v>230</v>
      </c>
      <c r="J62" s="30"/>
      <c r="K62" s="167">
        <v>56</v>
      </c>
      <c r="L62" s="173" t="str">
        <f t="shared" si="1"/>
        <v>iam</v>
      </c>
      <c r="M62" s="40">
        <f t="shared" si="4"/>
        <v>22</v>
      </c>
      <c r="N62" s="40" t="str">
        <f t="shared" si="5"/>
        <v/>
      </c>
      <c r="O62" s="99">
        <f t="shared" si="6"/>
        <v>22</v>
      </c>
      <c r="P62" s="99" t="str">
        <f t="array" ref="P62">IF(M62&lt;&gt;"", INDEX(十五音舒聲碼, M62, 1), INDEX(十五音舒聲碼, N62, 1))</f>
        <v>iam</v>
      </c>
      <c r="Q62" s="99" t="str">
        <f t="shared" si="7"/>
        <v>舒聲</v>
      </c>
      <c r="R62" s="99" t="str" cm="1">
        <f t="array" ref="R62">IF(AND(M62="", N62=""), "", IF(M62&lt;&gt;"", INDEX(十五音韻母資料表, M62, 2), INDEX(十五音韻母資料表, N62, 2)))</f>
        <v>兼</v>
      </c>
    </row>
    <row r="63" spans="2:18" ht="23">
      <c r="B63" s="81">
        <v>57</v>
      </c>
      <c r="C63" s="174" t="s">
        <v>189</v>
      </c>
      <c r="D63" s="174" t="s">
        <v>2134</v>
      </c>
      <c r="E63" s="175">
        <f>IFERROR( MATCH($C63, 十五音韻母對照表!$Q$4:$Q$53, 0), MATCH($C63, 十五音韻母對照表!$R$4:$R$53, 0) )</f>
        <v>22</v>
      </c>
      <c r="F63" s="175" t="str">
        <f t="array" ref="F63">INDEX(十五音韻母資料表, $E63, $F$4)</f>
        <v>兼</v>
      </c>
      <c r="G63" s="30"/>
      <c r="H63" s="81">
        <v>57</v>
      </c>
      <c r="I63" s="172" t="s">
        <v>520</v>
      </c>
      <c r="J63" s="30"/>
      <c r="K63" s="167">
        <v>57</v>
      </c>
      <c r="L63" s="173" t="str">
        <f t="shared" si="1"/>
        <v>iat</v>
      </c>
      <c r="M63" s="40" t="str">
        <f t="shared" si="4"/>
        <v/>
      </c>
      <c r="N63" s="40">
        <f t="shared" si="5"/>
        <v>2</v>
      </c>
      <c r="O63" s="99">
        <f t="shared" si="6"/>
        <v>2</v>
      </c>
      <c r="P63" s="99" t="str">
        <f t="array" ref="P63">IF(M63&lt;&gt;"", INDEX(十五音舒聲碼, M63, 1), INDEX(十五音舒聲碼, N63, 1))</f>
        <v>ian</v>
      </c>
      <c r="Q63" s="99" t="str">
        <f t="shared" si="7"/>
        <v>入聲</v>
      </c>
      <c r="R63" s="99" t="str" cm="1">
        <f t="array" ref="R63">IF(AND(M63="", N63=""), "", IF(M63&lt;&gt;"", INDEX(十五音韻母資料表, M63, 2), INDEX(十五音韻母資料表, N63, 2)))</f>
        <v>堅</v>
      </c>
    </row>
    <row r="64" spans="2:18" ht="23">
      <c r="B64" s="81">
        <v>58</v>
      </c>
      <c r="C64" s="5" t="s">
        <v>101</v>
      </c>
      <c r="D64" s="5" t="s">
        <v>2135</v>
      </c>
      <c r="E64" s="89">
        <f>IFERROR( MATCH($C64, 十五音韻母對照表!$Q$4:$Q$53, 0), MATCH($C64, 十五音韻母對照表!$R$4:$R$53, 0) )</f>
        <v>17</v>
      </c>
      <c r="F64" s="89" t="str">
        <f t="array" ref="F64">INDEX(十五音韻母資料表, $E64, $F$4)</f>
        <v>巾</v>
      </c>
      <c r="G64" s="30"/>
      <c r="H64" s="81">
        <v>58</v>
      </c>
      <c r="I64" s="172" t="s">
        <v>64</v>
      </c>
      <c r="J64" s="30"/>
      <c r="K64" s="167">
        <v>58</v>
      </c>
      <c r="L64" s="173" t="str">
        <f t="shared" si="1"/>
        <v>ing</v>
      </c>
      <c r="M64" s="40">
        <f t="shared" si="4"/>
        <v>9</v>
      </c>
      <c r="N64" s="40" t="str">
        <f t="shared" si="5"/>
        <v/>
      </c>
      <c r="O64" s="99">
        <f t="shared" si="6"/>
        <v>9</v>
      </c>
      <c r="P64" s="99" t="str">
        <f t="array" ref="P64">IF(M64&lt;&gt;"", INDEX(十五音舒聲碼, M64, 1), INDEX(十五音舒聲碼, N64, 1))</f>
        <v>ing</v>
      </c>
      <c r="Q64" s="99" t="str">
        <f t="shared" si="7"/>
        <v>舒聲</v>
      </c>
      <c r="R64" s="99" t="str" cm="1">
        <f t="array" ref="R64">IF(AND(M64="", N64=""), "", IF(M64&lt;&gt;"", INDEX(十五音韻母資料表, M64, 2), INDEX(十五音韻母資料表, N64, 2)))</f>
        <v>經</v>
      </c>
    </row>
    <row r="65" spans="2:18" ht="23">
      <c r="B65" s="81">
        <v>59</v>
      </c>
      <c r="C65" s="5" t="s">
        <v>147</v>
      </c>
      <c r="D65" s="5" t="s">
        <v>2135</v>
      </c>
      <c r="E65" s="89">
        <f>IFERROR( MATCH($C65, 十五音韻母對照表!$Q$4:$Q$53, 0), MATCH($C65, 十五音韻母對照表!$R$4:$R$53, 0) )</f>
        <v>17</v>
      </c>
      <c r="F65" s="89" t="str">
        <f t="array" ref="F65">INDEX(十五音韻母資料表, $E65, $F$4)</f>
        <v>巾</v>
      </c>
      <c r="G65" s="30"/>
      <c r="H65" s="81">
        <v>59</v>
      </c>
      <c r="I65" s="172" t="s">
        <v>66</v>
      </c>
      <c r="J65" s="30"/>
      <c r="K65" s="167">
        <v>59</v>
      </c>
      <c r="L65" s="173" t="str">
        <f t="shared" si="1"/>
        <v>ik</v>
      </c>
      <c r="M65" s="40" t="str">
        <f t="shared" si="4"/>
        <v/>
      </c>
      <c r="N65" s="40">
        <f t="shared" si="5"/>
        <v>9</v>
      </c>
      <c r="O65" s="99">
        <f t="shared" si="6"/>
        <v>9</v>
      </c>
      <c r="P65" s="99" t="str">
        <f t="array" ref="P65">IF(M65&lt;&gt;"", INDEX(十五音舒聲碼, M65, 1), INDEX(十五音舒聲碼, N65, 1))</f>
        <v>ing</v>
      </c>
      <c r="Q65" s="99" t="str">
        <f t="shared" si="7"/>
        <v>入聲</v>
      </c>
      <c r="R65" s="99" t="str" cm="1">
        <f t="array" ref="R65">IF(AND(M65="", N65=""), "", IF(M65&lt;&gt;"", INDEX(十五音韻母資料表, M65, 2), INDEX(十五音韻母資料表, N65, 2)))</f>
        <v>經</v>
      </c>
    </row>
    <row r="66" spans="2:18" ht="23">
      <c r="B66" s="81">
        <v>60</v>
      </c>
      <c r="C66" s="5" t="s">
        <v>74</v>
      </c>
      <c r="D66" s="5" t="s">
        <v>2135</v>
      </c>
      <c r="E66" s="89">
        <f>IFERROR( MATCH($C66, 十五音韻母對照表!$Q$4:$Q$53, 0), MATCH($C66, 十五音韻母對照表!$R$4:$R$53, 0) )</f>
        <v>1</v>
      </c>
      <c r="F66" s="89" t="str">
        <f t="array" ref="F66">INDEX(十五音韻母資料表, $E66, $F$4)</f>
        <v>君</v>
      </c>
      <c r="G66" s="30"/>
      <c r="H66" s="81">
        <v>60</v>
      </c>
      <c r="I66" s="172" t="s">
        <v>55</v>
      </c>
      <c r="J66" s="30"/>
      <c r="K66" s="167">
        <v>60</v>
      </c>
      <c r="L66" s="173" t="str">
        <f t="shared" si="1"/>
        <v>iang</v>
      </c>
      <c r="M66" s="40">
        <f t="shared" si="4"/>
        <v>18</v>
      </c>
      <c r="N66" s="40" t="str">
        <f t="shared" si="5"/>
        <v/>
      </c>
      <c r="O66" s="99">
        <f t="shared" si="6"/>
        <v>18</v>
      </c>
      <c r="P66" s="99" t="str">
        <f t="array" ref="P66">IF(M66&lt;&gt;"", INDEX(十五音舒聲碼, M66, 1), INDEX(十五音舒聲碼, N66, 1))</f>
        <v>iang</v>
      </c>
      <c r="Q66" s="99" t="str">
        <f t="shared" si="7"/>
        <v>舒聲</v>
      </c>
      <c r="R66" s="99" t="str" cm="1">
        <f t="array" ref="R66">IF(AND(M66="", N66=""), "", IF(M66&lt;&gt;"", INDEX(十五音韻母資料表, M66, 2), INDEX(十五音韻母資料表, N66, 2)))</f>
        <v>姜</v>
      </c>
    </row>
    <row r="67" spans="2:18" ht="23">
      <c r="B67" s="81">
        <v>61</v>
      </c>
      <c r="C67" s="5" t="s">
        <v>182</v>
      </c>
      <c r="D67" s="5" t="s">
        <v>2135</v>
      </c>
      <c r="E67" s="89">
        <f>IFERROR( MATCH($C67, 十五音韻母對照表!$Q$4:$Q$53, 0), MATCH($C67, 十五音韻母對照表!$R$4:$R$53, 0) )</f>
        <v>1</v>
      </c>
      <c r="F67" s="89" t="str">
        <f t="array" ref="F67">INDEX(十五音韻母資料表, $E67, $F$4)</f>
        <v>君</v>
      </c>
      <c r="G67" s="30"/>
      <c r="H67" s="81">
        <v>61</v>
      </c>
      <c r="I67" s="172" t="s">
        <v>208</v>
      </c>
      <c r="J67" s="30"/>
      <c r="K67" s="167">
        <v>61</v>
      </c>
      <c r="L67" s="173" t="str">
        <f t="shared" si="1"/>
        <v>iak</v>
      </c>
      <c r="M67" s="40" t="str">
        <f t="shared" si="4"/>
        <v/>
      </c>
      <c r="N67" s="40">
        <f t="shared" si="5"/>
        <v>18</v>
      </c>
      <c r="O67" s="99">
        <f t="shared" si="6"/>
        <v>18</v>
      </c>
      <c r="P67" s="99" t="str">
        <f t="array" ref="P67">IF(M67&lt;&gt;"", INDEX(十五音舒聲碼, M67, 1), INDEX(十五音舒聲碼, N67, 1))</f>
        <v>iang</v>
      </c>
      <c r="Q67" s="99" t="str">
        <f t="shared" si="7"/>
        <v>入聲</v>
      </c>
      <c r="R67" s="99" t="str" cm="1">
        <f t="array" ref="R67">IF(AND(M67="", N67=""), "", IF(M67&lt;&gt;"", INDEX(十五音韻母資料表, M67, 2), INDEX(十五音韻母資料表, N67, 2)))</f>
        <v>姜</v>
      </c>
    </row>
    <row r="68" spans="2:18" ht="23">
      <c r="B68" s="81">
        <v>62</v>
      </c>
      <c r="C68" s="174" t="s">
        <v>153</v>
      </c>
      <c r="D68" s="174" t="s">
        <v>2136</v>
      </c>
      <c r="E68" s="175">
        <f>IFERROR( MATCH($C68, 十五音韻母對照表!$Q$4:$Q$53, 0), MATCH($C68, 十五音韻母對照表!$R$4:$R$53, 0) )</f>
        <v>6</v>
      </c>
      <c r="F68" s="175" t="str">
        <f t="array" ref="F68">INDEX(十五音韻母資料表, $E68, $F$4)</f>
        <v>干</v>
      </c>
      <c r="G68" s="30"/>
      <c r="H68" s="81">
        <v>62</v>
      </c>
      <c r="I68" s="172" t="s">
        <v>113</v>
      </c>
      <c r="J68" s="30"/>
      <c r="K68" s="167">
        <v>62</v>
      </c>
      <c r="L68" s="173" t="str">
        <f t="shared" si="1"/>
        <v>iong</v>
      </c>
      <c r="M68" s="40">
        <f t="shared" si="4"/>
        <v>14</v>
      </c>
      <c r="N68" s="40" t="str">
        <f t="shared" si="5"/>
        <v/>
      </c>
      <c r="O68" s="99">
        <f t="shared" si="6"/>
        <v>14</v>
      </c>
      <c r="P68" s="99" t="str">
        <f t="array" ref="P68">IF(M68&lt;&gt;"", INDEX(十五音舒聲碼, M68, 1), INDEX(十五音舒聲碼, N68, 1))</f>
        <v>iong</v>
      </c>
      <c r="Q68" s="99" t="str">
        <f t="shared" si="7"/>
        <v>舒聲</v>
      </c>
      <c r="R68" s="99" t="str" cm="1">
        <f t="array" ref="R68">IF(AND(M68="", N68=""), "", IF(M68&lt;&gt;"", INDEX(十五音韻母資料表, M68, 2), INDEX(十五音韻母資料表, N68, 2)))</f>
        <v>恭</v>
      </c>
    </row>
    <row r="69" spans="2:18" ht="23">
      <c r="B69" s="81">
        <v>63</v>
      </c>
      <c r="C69" s="174" t="s">
        <v>512</v>
      </c>
      <c r="D69" s="174" t="s">
        <v>2136</v>
      </c>
      <c r="E69" s="175">
        <f>IFERROR( MATCH($C69, 十五音韻母對照表!$Q$4:$Q$53, 0), MATCH($C69, 十五音韻母對照表!$R$4:$R$53, 0) )</f>
        <v>6</v>
      </c>
      <c r="F69" s="175" t="str">
        <f t="array" ref="F69">INDEX(十五音韻母資料表, $E69, $F$4)</f>
        <v>干</v>
      </c>
      <c r="G69" s="30"/>
      <c r="H69" s="81">
        <v>63</v>
      </c>
      <c r="I69" s="172" t="s">
        <v>129</v>
      </c>
      <c r="J69" s="30"/>
      <c r="K69" s="167">
        <v>63</v>
      </c>
      <c r="L69" s="173" t="str">
        <f t="shared" si="1"/>
        <v>iok</v>
      </c>
      <c r="M69" s="40" t="str">
        <f t="shared" si="4"/>
        <v/>
      </c>
      <c r="N69" s="40">
        <f t="shared" si="5"/>
        <v>14</v>
      </c>
      <c r="O69" s="99">
        <f t="shared" si="6"/>
        <v>14</v>
      </c>
      <c r="P69" s="99" t="str">
        <f t="array" ref="P69">IF(M69&lt;&gt;"", INDEX(十五音舒聲碼, M69, 1), INDEX(十五音舒聲碼, N69, 1))</f>
        <v>iong</v>
      </c>
      <c r="Q69" s="99" t="str">
        <f t="shared" si="7"/>
        <v>入聲</v>
      </c>
      <c r="R69" s="99" t="str" cm="1">
        <f t="array" ref="R69">IF(AND(M69="", N69=""), "", IF(M69&lt;&gt;"", INDEX(十五音韻母資料表, M69, 2), INDEX(十五音韻母資料表, N69, 2)))</f>
        <v>恭</v>
      </c>
    </row>
    <row r="70" spans="2:18" ht="23">
      <c r="B70" s="81">
        <v>64</v>
      </c>
      <c r="C70" s="174" t="s">
        <v>71</v>
      </c>
      <c r="D70" s="174" t="s">
        <v>2136</v>
      </c>
      <c r="E70" s="175">
        <f>IFERROR( MATCH($C70, 十五音韻母對照表!$Q$4:$Q$53, 0), MATCH($C70, 十五音韻母對照表!$R$4:$R$53, 0) )</f>
        <v>2</v>
      </c>
      <c r="F70" s="175" t="str">
        <f t="array" ref="F70">INDEX(十五音韻母資料表, $E70, $F$4)</f>
        <v>堅</v>
      </c>
      <c r="G70" s="30"/>
      <c r="H70" s="81">
        <v>64</v>
      </c>
      <c r="I70" s="172" t="s">
        <v>69</v>
      </c>
      <c r="J70" s="30"/>
      <c r="K70" s="167">
        <v>64</v>
      </c>
      <c r="L70" s="173" t="str">
        <f t="shared" si="1"/>
        <v>u</v>
      </c>
      <c r="M70" s="40">
        <f t="shared" si="4"/>
        <v>27</v>
      </c>
      <c r="N70" s="40" t="str">
        <f t="shared" si="5"/>
        <v/>
      </c>
      <c r="O70" s="99">
        <f t="shared" si="6"/>
        <v>27</v>
      </c>
      <c r="P70" s="99" t="str">
        <f t="array" ref="P70">IF(M70&lt;&gt;"", INDEX(十五音舒聲碼, M70, 1), INDEX(十五音舒聲碼, N70, 1))</f>
        <v>u</v>
      </c>
      <c r="Q70" s="99" t="str">
        <f t="shared" si="7"/>
        <v>舒聲</v>
      </c>
      <c r="R70" s="99" t="str" cm="1">
        <f t="array" ref="R70">IF(AND(M70="", N70=""), "", IF(M70&lt;&gt;"", INDEX(十五音韻母資料表, M70, 2), INDEX(十五音韻母資料表, N70, 2)))</f>
        <v>艍</v>
      </c>
    </row>
    <row r="71" spans="2:18" ht="23">
      <c r="B71" s="81">
        <v>65</v>
      </c>
      <c r="C71" s="174" t="s">
        <v>520</v>
      </c>
      <c r="D71" s="174" t="s">
        <v>2136</v>
      </c>
      <c r="E71" s="175">
        <f>IFERROR( MATCH($C71, 十五音韻母對照表!$Q$4:$Q$53, 0), MATCH($C71, 十五音韻母對照表!$R$4:$R$53, 0) )</f>
        <v>2</v>
      </c>
      <c r="F71" s="175" t="str">
        <f t="array" ref="F71">INDEX(十五音韻母資料表, $E71, $F$4)</f>
        <v>堅</v>
      </c>
      <c r="G71" s="30"/>
      <c r="H71" s="81">
        <v>65</v>
      </c>
      <c r="I71" s="172" t="s">
        <v>2137</v>
      </c>
      <c r="J71" s="30"/>
      <c r="K71" s="167">
        <v>65</v>
      </c>
      <c r="L71" s="173" t="str">
        <f t="shared" si="1"/>
        <v>nu</v>
      </c>
      <c r="M71" s="40" t="str">
        <f t="shared" si="4"/>
        <v/>
      </c>
      <c r="N71" s="40" t="str">
        <f t="shared" si="5"/>
        <v/>
      </c>
      <c r="O71" s="99" t="str">
        <f t="shared" si="6"/>
        <v/>
      </c>
      <c r="P71" s="99" t="e">
        <f t="array" ref="P71">IF(M71&lt;&gt;"", INDEX(十五音舒聲碼, M71, 1), INDEX(十五音舒聲碼, N71, 1))</f>
        <v>#VALUE!</v>
      </c>
      <c r="Q71" s="99" t="str">
        <f t="shared" si="7"/>
        <v>入聲</v>
      </c>
      <c r="R71" s="99" t="str" cm="1">
        <f t="array" ref="R71">IF(AND(M71="", N71=""), "", IF(M71&lt;&gt;"", INDEX(十五音韻母資料表, M71, 2), INDEX(十五音韻母資料表, N71, 2)))</f>
        <v/>
      </c>
    </row>
    <row r="72" spans="2:18" ht="23">
      <c r="B72" s="81">
        <v>66</v>
      </c>
      <c r="C72" s="174" t="s">
        <v>138</v>
      </c>
      <c r="D72" s="174" t="s">
        <v>2136</v>
      </c>
      <c r="E72" s="175">
        <f>IFERROR( MATCH($C72, 十五音韻母對照表!$Q$4:$Q$53, 0), MATCH($C72, 十五音韻母對照表!$R$4:$R$53, 0) )</f>
        <v>10</v>
      </c>
      <c r="F72" s="175" t="str">
        <f t="array" ref="F72">INDEX(十五音韻母資料表, $E72, $F$4)</f>
        <v>觀</v>
      </c>
      <c r="G72" s="30"/>
      <c r="H72" s="81">
        <v>66</v>
      </c>
      <c r="I72" s="172" t="s">
        <v>541</v>
      </c>
      <c r="J72" s="30"/>
      <c r="K72" s="167">
        <v>66</v>
      </c>
      <c r="L72" s="173" t="str">
        <f t="shared" si="1"/>
        <v>uh</v>
      </c>
      <c r="M72" s="40" t="str">
        <f t="shared" ref="M72:M90" si="8">IFERROR( MATCH(L72, 閩拼舒聲韻母清單, 0), "")</f>
        <v/>
      </c>
      <c r="N72" s="40">
        <f t="shared" ref="N72:N90" si="9">IFERROR( MATCH(L72, 閩拼入聲韻母清單, 0), "")</f>
        <v>27</v>
      </c>
      <c r="O72" s="99">
        <f t="shared" ref="O72:O90" si="10">IF(M72&lt;&gt;"", M72, N72)</f>
        <v>27</v>
      </c>
      <c r="P72" s="99" t="str">
        <f t="array" ref="P72">IF(M72&lt;&gt;"", INDEX(十五音舒聲碼, M72, 1), INDEX(十五音舒聲碼, N72, 1))</f>
        <v>u</v>
      </c>
      <c r="Q72" s="99" t="str">
        <f t="shared" ref="Q72:Q90" si="11">IF(M72&lt;&gt;"", "舒聲", "入聲")</f>
        <v>入聲</v>
      </c>
      <c r="R72" s="99" t="str" cm="1">
        <f t="array" ref="R72">IF(AND(M72="", N72=""), "", IF(M72&lt;&gt;"", INDEX(十五音韻母資料表, M72, 2), INDEX(十五音韻母資料表, N72, 2)))</f>
        <v>艍</v>
      </c>
    </row>
    <row r="73" spans="2:18" ht="23">
      <c r="B73" s="81">
        <v>67</v>
      </c>
      <c r="C73" s="174" t="s">
        <v>92</v>
      </c>
      <c r="D73" s="174" t="s">
        <v>2136</v>
      </c>
      <c r="E73" s="175">
        <f>IFERROR( MATCH($C73, 十五音韻母對照表!$Q$4:$Q$53, 0), MATCH($C73, 十五音韻母對照表!$R$4:$R$53, 0) )</f>
        <v>10</v>
      </c>
      <c r="F73" s="175" t="str">
        <f t="array" ref="F73">INDEX(十五音韻母資料表, $E73, $F$4)</f>
        <v>觀</v>
      </c>
      <c r="G73" s="30"/>
      <c r="H73" s="81">
        <v>67</v>
      </c>
      <c r="I73" s="172" t="s">
        <v>536</v>
      </c>
      <c r="J73" s="30"/>
      <c r="K73" s="167">
        <v>67</v>
      </c>
      <c r="L73" s="173" t="str">
        <f t="shared" si="1"/>
        <v>ua</v>
      </c>
      <c r="M73" s="40">
        <f t="shared" si="8"/>
        <v>20</v>
      </c>
      <c r="N73" s="40" t="str">
        <f t="shared" si="9"/>
        <v/>
      </c>
      <c r="O73" s="99">
        <f t="shared" si="10"/>
        <v>20</v>
      </c>
      <c r="P73" s="99" t="str">
        <f t="array" ref="P73">IF(M73&lt;&gt;"", INDEX(十五音舒聲碼, M73, 1), INDEX(十五音舒聲碼, N73, 1))</f>
        <v>ua</v>
      </c>
      <c r="Q73" s="99" t="str">
        <f t="shared" si="11"/>
        <v>舒聲</v>
      </c>
      <c r="R73" s="99" t="str" cm="1">
        <f t="array" ref="R73">IF(AND(M73="", N73=""), "", IF(M73&lt;&gt;"", INDEX(十五音韻母資料表, M73, 2), INDEX(十五音韻母資料表, N73, 2)))</f>
        <v>瓜</v>
      </c>
    </row>
    <row r="74" spans="2:18" ht="23">
      <c r="B74" s="81">
        <v>68</v>
      </c>
      <c r="C74" s="5" t="s">
        <v>448</v>
      </c>
      <c r="D74" s="5" t="s">
        <v>2138</v>
      </c>
      <c r="E74" s="89">
        <f>IFERROR( MATCH($C74, 十五音韻母對照表!$Q$4:$Q$53, 0), MATCH($C74, 十五音韻母對照表!$R$4:$R$53, 0) )</f>
        <v>38</v>
      </c>
      <c r="F74" s="89" t="str">
        <f t="array" ref="F74">INDEX(十五音韻母資料表, $E74, $F$4)</f>
        <v>鋼</v>
      </c>
      <c r="G74" s="30"/>
      <c r="H74" s="81">
        <v>68</v>
      </c>
      <c r="I74" s="172" t="s">
        <v>1908</v>
      </c>
      <c r="J74" s="30"/>
      <c r="K74" s="167">
        <v>68</v>
      </c>
      <c r="L74" s="173" t="str">
        <f t="shared" si="1"/>
        <v>nua</v>
      </c>
      <c r="M74" s="40">
        <f t="shared" si="8"/>
        <v>37</v>
      </c>
      <c r="N74" s="40" t="str">
        <f t="shared" si="9"/>
        <v/>
      </c>
      <c r="O74" s="99">
        <f t="shared" si="10"/>
        <v>37</v>
      </c>
      <c r="P74" s="99" t="str">
        <f t="array" ref="P74">IF(M74&lt;&gt;"", INDEX(十五音舒聲碼, M74, 1), INDEX(十五音舒聲碼, N74, 1))</f>
        <v>uann</v>
      </c>
      <c r="Q74" s="99" t="str">
        <f t="shared" si="11"/>
        <v>舒聲</v>
      </c>
      <c r="R74" s="99" t="str" cm="1">
        <f t="array" ref="R74">IF(AND(M74="", N74=""), "", IF(M74&lt;&gt;"", INDEX(十五音韻母資料表, M74, 2), INDEX(十五音韻母資料表, N74, 2)))</f>
        <v>官</v>
      </c>
    </row>
    <row r="75" spans="2:18" ht="23">
      <c r="B75" s="81">
        <v>69</v>
      </c>
      <c r="C75" s="5" t="s">
        <v>531</v>
      </c>
      <c r="D75" s="5" t="s">
        <v>2138</v>
      </c>
      <c r="E75" s="89" t="e">
        <f>IFERROR( MATCH($C75, 十五音韻母對照表!$Q$4:$Q$53, 0), MATCH($C75, 十五音韻母對照表!$R$4:$R$53, 0) )</f>
        <v>#N/A</v>
      </c>
      <c r="F75" s="89" t="e">
        <f t="array" ref="F75">INDEX(十五音韻母資料表, $E75, $F$4)</f>
        <v>#N/A</v>
      </c>
      <c r="G75" s="30"/>
      <c r="H75" s="81">
        <v>69</v>
      </c>
      <c r="I75" s="172" t="s">
        <v>537</v>
      </c>
      <c r="J75" s="30"/>
      <c r="K75" s="167">
        <v>69</v>
      </c>
      <c r="L75" s="173" t="str">
        <f t="shared" si="1"/>
        <v>uah</v>
      </c>
      <c r="M75" s="40" t="str">
        <f t="shared" si="8"/>
        <v/>
      </c>
      <c r="N75" s="40">
        <f t="shared" si="9"/>
        <v>20</v>
      </c>
      <c r="O75" s="99">
        <f t="shared" si="10"/>
        <v>20</v>
      </c>
      <c r="P75" s="99" t="str">
        <f t="array" ref="P75">IF(M75&lt;&gt;"", INDEX(十五音舒聲碼, M75, 1), INDEX(十五音舒聲碼, N75, 1))</f>
        <v>ua</v>
      </c>
      <c r="Q75" s="99" t="str">
        <f t="shared" si="11"/>
        <v>入聲</v>
      </c>
      <c r="R75" s="99" t="str" cm="1">
        <f t="array" ref="R75">IF(AND(M75="", N75=""), "", IF(M75&lt;&gt;"", INDEX(十五音韻母資料表, M75, 2), INDEX(十五音韻母資料表, N75, 2)))</f>
        <v>瓜</v>
      </c>
    </row>
    <row r="76" spans="2:18" ht="23">
      <c r="B76" s="81">
        <v>70</v>
      </c>
      <c r="C76" s="5" t="s">
        <v>64</v>
      </c>
      <c r="D76" s="5" t="s">
        <v>2138</v>
      </c>
      <c r="E76" s="89">
        <f>IFERROR( MATCH($C76, 十五音韻母對照表!$Q$4:$Q$53, 0), MATCH($C76, 十五音韻母對照表!$R$4:$R$53, 0) )</f>
        <v>9</v>
      </c>
      <c r="F76" s="89" t="str">
        <f t="array" ref="F76">INDEX(十五音韻母資料表, $E76, $F$4)</f>
        <v>經</v>
      </c>
      <c r="G76" s="30"/>
      <c r="H76" s="81">
        <v>70</v>
      </c>
      <c r="I76" s="172" t="s">
        <v>199</v>
      </c>
      <c r="J76" s="30"/>
      <c r="K76" s="167">
        <v>70</v>
      </c>
      <c r="L76" s="173" t="str">
        <f t="shared" si="1"/>
        <v>ue</v>
      </c>
      <c r="M76" s="40">
        <f t="shared" si="8"/>
        <v>25</v>
      </c>
      <c r="N76" s="40" t="str">
        <f t="shared" si="9"/>
        <v/>
      </c>
      <c r="O76" s="99">
        <f t="shared" si="10"/>
        <v>25</v>
      </c>
      <c r="P76" s="99" t="str">
        <f t="array" ref="P76">IF(M76&lt;&gt;"", INDEX(十五音舒聲碼, M76, 1), INDEX(十五音舒聲碼, N76, 1))</f>
        <v>ue</v>
      </c>
      <c r="Q76" s="99" t="str">
        <f t="shared" si="11"/>
        <v>舒聲</v>
      </c>
      <c r="R76" s="99" t="str" cm="1">
        <f t="array" ref="R76">IF(AND(M76="", N76=""), "", IF(M76&lt;&gt;"", INDEX(十五音韻母資料表, M76, 2), INDEX(十五音韻母資料表, N76, 2)))</f>
        <v>檜</v>
      </c>
    </row>
    <row r="77" spans="2:18" ht="23">
      <c r="B77" s="81">
        <v>71</v>
      </c>
      <c r="C77" s="5" t="s">
        <v>66</v>
      </c>
      <c r="D77" s="5" t="s">
        <v>2138</v>
      </c>
      <c r="E77" s="89">
        <f>IFERROR( MATCH($C77, 十五音韻母對照表!$Q$4:$Q$53, 0), MATCH($C77, 十五音韻母對照表!$R$4:$R$53, 0) )</f>
        <v>9</v>
      </c>
      <c r="F77" s="89" t="str">
        <f t="array" ref="F77">INDEX(十五音韻母資料表, $E77, $F$4)</f>
        <v>經</v>
      </c>
      <c r="G77" s="30"/>
      <c r="H77" s="81">
        <v>71</v>
      </c>
      <c r="I77" s="172" t="s">
        <v>1956</v>
      </c>
      <c r="J77" s="30"/>
      <c r="K77" s="167">
        <v>71</v>
      </c>
      <c r="L77" s="173" t="str">
        <f t="shared" si="1"/>
        <v>nue</v>
      </c>
      <c r="M77" s="40">
        <f t="shared" si="8"/>
        <v>45</v>
      </c>
      <c r="N77" s="40" t="str">
        <f t="shared" si="9"/>
        <v/>
      </c>
      <c r="O77" s="99">
        <f t="shared" si="10"/>
        <v>45</v>
      </c>
      <c r="P77" s="99" t="str">
        <f t="array" ref="P77">IF(M77&lt;&gt;"", INDEX(十五音舒聲碼, M77, 1), INDEX(十五音舒聲碼, N77, 1))</f>
        <v>uenn</v>
      </c>
      <c r="Q77" s="99" t="str">
        <f t="shared" si="11"/>
        <v>舒聲</v>
      </c>
      <c r="R77" s="99" t="str" cm="1">
        <f t="array" ref="R77">IF(AND(M77="", N77=""), "", IF(M77&lt;&gt;"", INDEX(十五音韻母資料表, M77, 2), INDEX(十五音韻母資料表, N77, 2)))</f>
        <v>糜</v>
      </c>
    </row>
    <row r="78" spans="2:18" ht="23">
      <c r="B78" s="81">
        <v>72</v>
      </c>
      <c r="C78" s="174" t="s">
        <v>157</v>
      </c>
      <c r="D78" s="174" t="s">
        <v>2139</v>
      </c>
      <c r="E78" s="175">
        <f>IFERROR( MATCH($C78, 十五音韻母對照表!$Q$4:$Q$53, 0), MATCH($C78, 十五音韻母對照表!$R$4:$R$53, 0) )</f>
        <v>21</v>
      </c>
      <c r="F78" s="175" t="str">
        <f t="array" ref="F78">INDEX(十五音韻母資料表, $E78, $F$4)</f>
        <v>江</v>
      </c>
      <c r="G78" s="30"/>
      <c r="H78" s="81">
        <v>72</v>
      </c>
      <c r="I78" s="172" t="s">
        <v>540</v>
      </c>
      <c r="J78" s="30"/>
      <c r="K78" s="167">
        <v>72</v>
      </c>
      <c r="L78" s="173" t="str">
        <f t="shared" si="1"/>
        <v>ueh</v>
      </c>
      <c r="M78" s="40" t="str">
        <f t="shared" si="8"/>
        <v/>
      </c>
      <c r="N78" s="40">
        <f t="shared" si="9"/>
        <v>25</v>
      </c>
      <c r="O78" s="99">
        <f t="shared" si="10"/>
        <v>25</v>
      </c>
      <c r="P78" s="99" t="str">
        <f t="array" ref="P78">IF(M78&lt;&gt;"", INDEX(十五音舒聲碼, M78, 1), INDEX(十五音舒聲碼, N78, 1))</f>
        <v>ue</v>
      </c>
      <c r="Q78" s="99" t="str">
        <f t="shared" si="11"/>
        <v>入聲</v>
      </c>
      <c r="R78" s="99" t="str" cm="1">
        <f t="array" ref="R78">IF(AND(M78="", N78=""), "", IF(M78&lt;&gt;"", INDEX(十五音韻母資料表, M78, 2), INDEX(十五音韻母資料表, N78, 2)))</f>
        <v>檜</v>
      </c>
    </row>
    <row r="79" spans="2:18" ht="23">
      <c r="B79" s="81">
        <v>73</v>
      </c>
      <c r="C79" s="174" t="s">
        <v>52</v>
      </c>
      <c r="D79" s="174" t="s">
        <v>2139</v>
      </c>
      <c r="E79" s="175">
        <f>IFERROR( MATCH($C79, 十五音韻母對照表!$Q$4:$Q$53, 0), MATCH($C79, 十五音韻母對照表!$R$4:$R$53, 0) )</f>
        <v>21</v>
      </c>
      <c r="F79" s="175" t="str">
        <f t="array" ref="F79">INDEX(十五音韻母資料表, $E79, $F$4)</f>
        <v>江</v>
      </c>
      <c r="G79" s="30"/>
      <c r="H79" s="81">
        <v>73</v>
      </c>
      <c r="I79" s="172" t="s">
        <v>2130</v>
      </c>
      <c r="J79" s="30"/>
      <c r="K79" s="167">
        <v>73</v>
      </c>
      <c r="L79" s="173" t="str">
        <f t="shared" si="1"/>
        <v>nueh</v>
      </c>
      <c r="M79" s="40" t="str">
        <f t="shared" si="8"/>
        <v/>
      </c>
      <c r="N79" s="40" t="str">
        <f t="shared" si="9"/>
        <v/>
      </c>
      <c r="O79" s="99" t="str">
        <f t="shared" si="10"/>
        <v/>
      </c>
      <c r="P79" s="99" t="e">
        <f t="array" ref="P79">IF(M79&lt;&gt;"", INDEX(十五音舒聲碼, M79, 1), INDEX(十五音舒聲碼, N79, 1))</f>
        <v>#VALUE!</v>
      </c>
      <c r="Q79" s="99" t="str">
        <f t="shared" si="11"/>
        <v>入聲</v>
      </c>
      <c r="R79" s="99" t="str" cm="1">
        <f t="array" ref="R79">IF(AND(M79="", N79=""), "", IF(M79&lt;&gt;"", INDEX(十五音韻母資料表, M79, 2), INDEX(十五音韻母資料表, N79, 2)))</f>
        <v/>
      </c>
    </row>
    <row r="80" spans="2:18" ht="23">
      <c r="B80" s="81">
        <v>74</v>
      </c>
      <c r="C80" s="174" t="s">
        <v>55</v>
      </c>
      <c r="D80" s="174" t="s">
        <v>2139</v>
      </c>
      <c r="E80" s="175">
        <f>IFERROR( MATCH($C80, 十五音韻母對照表!$Q$4:$Q$53, 0), MATCH($C80, 十五音韻母對照表!$R$4:$R$53, 0) )</f>
        <v>18</v>
      </c>
      <c r="F80" s="175" t="str">
        <f t="array" ref="F80">INDEX(十五音韻母資料表, $E80, $F$4)</f>
        <v>姜</v>
      </c>
      <c r="G80" s="30"/>
      <c r="H80" s="81">
        <v>74</v>
      </c>
      <c r="I80" s="172" t="s">
        <v>107</v>
      </c>
      <c r="J80" s="30"/>
      <c r="K80" s="167">
        <v>74</v>
      </c>
      <c r="L80" s="173" t="str">
        <f t="shared" si="1"/>
        <v>ui</v>
      </c>
      <c r="M80" s="40">
        <f t="shared" si="8"/>
        <v>4</v>
      </c>
      <c r="N80" s="40" t="str">
        <f t="shared" si="9"/>
        <v/>
      </c>
      <c r="O80" s="99">
        <f t="shared" si="10"/>
        <v>4</v>
      </c>
      <c r="P80" s="99" t="str">
        <f t="array" ref="P80">IF(M80&lt;&gt;"", INDEX(十五音舒聲碼, M80, 1), INDEX(十五音舒聲碼, N80, 1))</f>
        <v>ui</v>
      </c>
      <c r="Q80" s="99" t="str">
        <f t="shared" si="11"/>
        <v>舒聲</v>
      </c>
      <c r="R80" s="99" t="str" cm="1">
        <f t="array" ref="R80">IF(AND(M80="", N80=""), "", IF(M80&lt;&gt;"", INDEX(十五音韻母資料表, M80, 2), INDEX(十五音韻母資料表, N80, 2)))</f>
        <v>規</v>
      </c>
    </row>
    <row r="81" spans="2:18" ht="23">
      <c r="B81" s="81">
        <v>75</v>
      </c>
      <c r="C81" s="174" t="s">
        <v>208</v>
      </c>
      <c r="D81" s="174" t="s">
        <v>2139</v>
      </c>
      <c r="E81" s="175">
        <f>IFERROR( MATCH($C81, 十五音韻母對照表!$Q$4:$Q$53, 0), MATCH($C81, 十五音韻母對照表!$R$4:$R$53, 0) )</f>
        <v>18</v>
      </c>
      <c r="F81" s="175" t="str">
        <f t="array" ref="F81">INDEX(十五音韻母資料表, $E81, $F$4)</f>
        <v>姜</v>
      </c>
      <c r="G81" s="30"/>
      <c r="H81" s="81">
        <v>75</v>
      </c>
      <c r="I81" s="172" t="s">
        <v>1878</v>
      </c>
      <c r="J81" s="30"/>
      <c r="K81" s="167">
        <v>75</v>
      </c>
      <c r="L81" s="173" t="str">
        <f t="shared" si="1"/>
        <v>nui</v>
      </c>
      <c r="M81" s="40">
        <f t="shared" si="8"/>
        <v>32</v>
      </c>
      <c r="N81" s="40" t="str">
        <f t="shared" si="9"/>
        <v/>
      </c>
      <c r="O81" s="99">
        <f t="shared" si="10"/>
        <v>32</v>
      </c>
      <c r="P81" s="99" t="str">
        <f t="array" ref="P81">IF(M81&lt;&gt;"", INDEX(十五音舒聲碼, M81, 1), INDEX(十五音舒聲碼, N81, 1))</f>
        <v>uinn</v>
      </c>
      <c r="Q81" s="99" t="str">
        <f t="shared" si="11"/>
        <v>舒聲</v>
      </c>
      <c r="R81" s="99" t="str" cm="1">
        <f t="array" ref="R81">IF(AND(M81="", N81=""), "", IF(M81&lt;&gt;"", INDEX(十五音韻母資料表, M81, 2), INDEX(十五音韻母資料表, N81, 2)))</f>
        <v>褌</v>
      </c>
    </row>
    <row r="82" spans="2:18" ht="23">
      <c r="B82" s="81">
        <v>76</v>
      </c>
      <c r="C82" s="5" t="s">
        <v>98</v>
      </c>
      <c r="D82" s="5" t="s">
        <v>2140</v>
      </c>
      <c r="E82" s="89">
        <f>IFERROR( MATCH($C82, 十五音韻母對照表!$Q$4:$Q$53, 0), MATCH($C82, 十五音韻母對照表!$R$4:$R$53, 0) )</f>
        <v>7</v>
      </c>
      <c r="F82" s="89" t="str">
        <f t="array" ref="F82">INDEX(十五音韻母資料表, $E82, $F$4)</f>
        <v>公</v>
      </c>
      <c r="G82" s="30"/>
      <c r="H82" s="81">
        <v>76</v>
      </c>
      <c r="I82" s="172" t="s">
        <v>2119</v>
      </c>
      <c r="J82" s="30"/>
      <c r="K82" s="167">
        <v>76</v>
      </c>
      <c r="L82" s="173" t="str">
        <f t="shared" si="1"/>
        <v>uih</v>
      </c>
      <c r="M82" s="40" t="str">
        <f t="shared" si="8"/>
        <v/>
      </c>
      <c r="N82" s="40" t="str">
        <f t="shared" si="9"/>
        <v/>
      </c>
      <c r="O82" s="99" t="str">
        <f t="shared" si="10"/>
        <v/>
      </c>
      <c r="P82" s="99" t="e">
        <f t="array" ref="P82">IF(M82&lt;&gt;"", INDEX(十五音舒聲碼, M82, 1), INDEX(十五音舒聲碼, N82, 1))</f>
        <v>#VALUE!</v>
      </c>
      <c r="Q82" s="99" t="str">
        <f t="shared" si="11"/>
        <v>入聲</v>
      </c>
      <c r="R82" s="99" t="str" cm="1">
        <f t="array" ref="R82">IF(AND(M82="", N82=""), "", IF(M82&lt;&gt;"", INDEX(十五音韻母資料表, M82, 2), INDEX(十五音韻母資料表, N82, 2)))</f>
        <v/>
      </c>
    </row>
    <row r="83" spans="2:18" ht="23">
      <c r="B83" s="81">
        <v>77</v>
      </c>
      <c r="C83" s="5" t="s">
        <v>132</v>
      </c>
      <c r="D83" s="5" t="s">
        <v>2140</v>
      </c>
      <c r="E83" s="89">
        <f>IFERROR( MATCH($C83, 十五音韻母對照表!$Q$4:$Q$53, 0), MATCH($C83, 十五音韻母對照表!$R$4:$R$53, 0) )</f>
        <v>7</v>
      </c>
      <c r="F83" s="89" t="str">
        <f t="array" ref="F83">INDEX(十五音韻母資料表, $E83, $F$4)</f>
        <v>公</v>
      </c>
      <c r="G83" s="30"/>
      <c r="H83" s="81">
        <v>77</v>
      </c>
      <c r="I83" s="172" t="s">
        <v>253</v>
      </c>
      <c r="J83" s="30"/>
      <c r="K83" s="167">
        <v>77</v>
      </c>
      <c r="L83" s="173" t="str">
        <f t="shared" si="1"/>
        <v>uai</v>
      </c>
      <c r="M83" s="40">
        <f t="shared" si="8"/>
        <v>8</v>
      </c>
      <c r="N83" s="40" t="str">
        <f t="shared" si="9"/>
        <v/>
      </c>
      <c r="O83" s="99">
        <f t="shared" si="10"/>
        <v>8</v>
      </c>
      <c r="P83" s="99" t="str">
        <f t="array" ref="P83">IF(M83&lt;&gt;"", INDEX(十五音舒聲碼, M83, 1), INDEX(十五音舒聲碼, N83, 1))</f>
        <v>uai</v>
      </c>
      <c r="Q83" s="99" t="str">
        <f t="shared" si="11"/>
        <v>舒聲</v>
      </c>
      <c r="R83" s="99" t="str" cm="1">
        <f t="array" ref="R83">IF(AND(M83="", N83=""), "", IF(M83&lt;&gt;"", INDEX(十五音韻母資料表, M83, 2), INDEX(十五音韻母資料表, N83, 2)))</f>
        <v>乖</v>
      </c>
    </row>
    <row r="84" spans="2:18" ht="23">
      <c r="B84" s="81">
        <v>78</v>
      </c>
      <c r="C84" s="5" t="s">
        <v>113</v>
      </c>
      <c r="D84" s="5" t="s">
        <v>2140</v>
      </c>
      <c r="E84" s="89">
        <f>IFERROR( MATCH($C84, 十五音韻母對照表!$Q$4:$Q$53, 0), MATCH($C84, 十五音韻母對照表!$R$4:$R$53, 0) )</f>
        <v>14</v>
      </c>
      <c r="F84" s="89" t="str">
        <f t="array" ref="F84">INDEX(十五音韻母資料表, $E84, $F$4)</f>
        <v>恭</v>
      </c>
      <c r="G84" s="30"/>
      <c r="H84" s="81">
        <v>78</v>
      </c>
      <c r="I84" s="172" t="s">
        <v>1945</v>
      </c>
      <c r="J84" s="30"/>
      <c r="K84" s="167">
        <v>78</v>
      </c>
      <c r="L84" s="173" t="str">
        <f t="shared" si="1"/>
        <v>nuai</v>
      </c>
      <c r="M84" s="40">
        <f t="shared" si="8"/>
        <v>44</v>
      </c>
      <c r="N84" s="40" t="str">
        <f t="shared" si="9"/>
        <v/>
      </c>
      <c r="O84" s="99">
        <f t="shared" si="10"/>
        <v>44</v>
      </c>
      <c r="P84" s="99" t="str">
        <f t="array" ref="P84">IF(M84&lt;&gt;"", INDEX(十五音舒聲碼, M84, 1), INDEX(十五音舒聲碼, N84, 1))</f>
        <v>uainn</v>
      </c>
      <c r="Q84" s="99" t="str">
        <f t="shared" si="11"/>
        <v>舒聲</v>
      </c>
      <c r="R84" s="99" t="str" cm="1">
        <f t="array" ref="R84">IF(AND(M84="", N84=""), "", IF(M84&lt;&gt;"", INDEX(十五音韻母資料表, M84, 2), INDEX(十五音韻母資料表, N84, 2)))</f>
        <v>閂</v>
      </c>
    </row>
    <row r="85" spans="2:18" ht="23">
      <c r="B85" s="81">
        <v>79</v>
      </c>
      <c r="C85" s="5" t="s">
        <v>129</v>
      </c>
      <c r="D85" s="5" t="s">
        <v>2140</v>
      </c>
      <c r="E85" s="89">
        <f>IFERROR( MATCH($C85, 十五音韻母對照表!$Q$4:$Q$53, 0), MATCH($C85, 十五音韻母對照表!$R$4:$R$53, 0) )</f>
        <v>14</v>
      </c>
      <c r="F85" s="89" t="str">
        <f t="array" ref="F85">INDEX(十五音韻母資料表, $E85, $F$4)</f>
        <v>恭</v>
      </c>
      <c r="G85" s="30"/>
      <c r="H85" s="81">
        <v>79</v>
      </c>
      <c r="I85" s="172" t="s">
        <v>1946</v>
      </c>
      <c r="J85" s="30"/>
      <c r="K85" s="167">
        <v>79</v>
      </c>
      <c r="L85" s="173" t="str">
        <f t="shared" si="1"/>
        <v>nuaih</v>
      </c>
      <c r="M85" s="40" t="str">
        <f t="shared" si="8"/>
        <v/>
      </c>
      <c r="N85" s="40">
        <f t="shared" si="9"/>
        <v>44</v>
      </c>
      <c r="O85" s="99">
        <f t="shared" si="10"/>
        <v>44</v>
      </c>
      <c r="P85" s="99" t="str">
        <f t="array" ref="P85">IF(M85&lt;&gt;"", INDEX(十五音舒聲碼, M85, 1), INDEX(十五音舒聲碼, N85, 1))</f>
        <v>uainn</v>
      </c>
      <c r="Q85" s="99" t="str">
        <f t="shared" si="11"/>
        <v>入聲</v>
      </c>
      <c r="R85" s="99" t="str" cm="1">
        <f t="array" ref="R85">IF(AND(M85="", N85=""), "", IF(M85&lt;&gt;"", INDEX(十五音韻母資料表, M85, 2), INDEX(十五音韻母資料表, N85, 2)))</f>
        <v>閂</v>
      </c>
    </row>
    <row r="86" spans="2:18" ht="23">
      <c r="B86" s="81"/>
      <c r="C86" s="5"/>
      <c r="D86" s="5"/>
      <c r="E86" s="5"/>
      <c r="F86" s="89"/>
      <c r="G86" s="30"/>
      <c r="H86" s="81">
        <v>80</v>
      </c>
      <c r="I86" s="172" t="s">
        <v>74</v>
      </c>
      <c r="J86" s="30"/>
      <c r="K86" s="167">
        <v>80</v>
      </c>
      <c r="L86" s="173" t="str">
        <f t="shared" si="1"/>
        <v>un</v>
      </c>
      <c r="M86" s="40">
        <f t="shared" si="8"/>
        <v>1</v>
      </c>
      <c r="N86" s="40" t="str">
        <f t="shared" si="9"/>
        <v/>
      </c>
      <c r="O86" s="99">
        <f t="shared" si="10"/>
        <v>1</v>
      </c>
      <c r="P86" s="99" t="str">
        <f t="array" ref="P86">IF(M86&lt;&gt;"", INDEX(十五音舒聲碼, M86, 1), INDEX(十五音舒聲碼, N86, 1))</f>
        <v>un</v>
      </c>
      <c r="Q86" s="99" t="str">
        <f t="shared" si="11"/>
        <v>舒聲</v>
      </c>
      <c r="R86" s="99" t="str" cm="1">
        <f t="array" ref="R86">IF(AND(M86="", N86=""), "", IF(M86&lt;&gt;"", INDEX(十五音韻母資料表, M86, 2), INDEX(十五音韻母資料表, N86, 2)))</f>
        <v>君</v>
      </c>
    </row>
    <row r="87" spans="2:18" ht="23">
      <c r="B87" s="81"/>
      <c r="C87" s="5"/>
      <c r="D87" s="5"/>
      <c r="E87" s="5"/>
      <c r="F87" s="89"/>
      <c r="G87" s="30"/>
      <c r="H87" s="81">
        <v>81</v>
      </c>
      <c r="I87" s="172" t="s">
        <v>182</v>
      </c>
      <c r="J87" s="30"/>
      <c r="K87" s="167">
        <v>80</v>
      </c>
      <c r="L87" s="173" t="str">
        <f t="shared" si="1"/>
        <v>ut</v>
      </c>
      <c r="M87" s="40" t="str">
        <f t="shared" si="8"/>
        <v/>
      </c>
      <c r="N87" s="40">
        <f t="shared" si="9"/>
        <v>1</v>
      </c>
      <c r="O87" s="99">
        <f t="shared" si="10"/>
        <v>1</v>
      </c>
      <c r="P87" s="99" t="str">
        <f t="array" ref="P87">IF(M87&lt;&gt;"", INDEX(十五音舒聲碼, M87, 1), INDEX(十五音舒聲碼, N87, 1))</f>
        <v>un</v>
      </c>
      <c r="Q87" s="99" t="str">
        <f t="shared" si="11"/>
        <v>入聲</v>
      </c>
      <c r="R87" s="99" t="str" cm="1">
        <f t="array" ref="R87">IF(AND(M87="", N87=""), "", IF(M87&lt;&gt;"", INDEX(十五音韻母資料表, M87, 2), INDEX(十五音韻母資料表, N87, 2)))</f>
        <v>君</v>
      </c>
    </row>
    <row r="88" spans="2:18" ht="23">
      <c r="B88" s="81"/>
      <c r="C88" s="5"/>
      <c r="D88" s="5"/>
      <c r="E88" s="5"/>
      <c r="F88" s="89"/>
      <c r="G88" s="30"/>
      <c r="H88" s="81">
        <v>82</v>
      </c>
      <c r="I88" s="172" t="s">
        <v>138</v>
      </c>
      <c r="J88" s="30"/>
      <c r="K88" s="167">
        <v>80</v>
      </c>
      <c r="L88" s="173" t="str">
        <f t="shared" si="1"/>
        <v>uan</v>
      </c>
      <c r="M88" s="40">
        <f t="shared" si="8"/>
        <v>10</v>
      </c>
      <c r="N88" s="40" t="str">
        <f t="shared" si="9"/>
        <v/>
      </c>
      <c r="O88" s="99">
        <f t="shared" si="10"/>
        <v>10</v>
      </c>
      <c r="P88" s="99" t="str">
        <f t="array" ref="P88">IF(M88&lt;&gt;"", INDEX(十五音舒聲碼, M88, 1), INDEX(十五音舒聲碼, N88, 1))</f>
        <v>uan</v>
      </c>
      <c r="Q88" s="99" t="str">
        <f t="shared" si="11"/>
        <v>舒聲</v>
      </c>
      <c r="R88" s="99" t="str" cm="1">
        <f t="array" ref="R88">IF(AND(M88="", N88=""), "", IF(M88&lt;&gt;"", INDEX(十五音韻母資料表, M88, 2), INDEX(十五音韻母資料表, N88, 2)))</f>
        <v>觀</v>
      </c>
    </row>
    <row r="89" spans="2:18" ht="23">
      <c r="B89" s="81"/>
      <c r="C89" s="5"/>
      <c r="D89" s="5"/>
      <c r="E89" s="5"/>
      <c r="F89" s="89"/>
      <c r="G89" s="30"/>
      <c r="H89" s="81">
        <v>83</v>
      </c>
      <c r="I89" s="172" t="s">
        <v>92</v>
      </c>
      <c r="J89" s="30"/>
      <c r="K89" s="167">
        <v>80</v>
      </c>
      <c r="L89" s="173" t="str">
        <f t="shared" si="1"/>
        <v>uat</v>
      </c>
      <c r="M89" s="40" t="str">
        <f t="shared" si="8"/>
        <v/>
      </c>
      <c r="N89" s="40">
        <f t="shared" si="9"/>
        <v>10</v>
      </c>
      <c r="O89" s="99">
        <f t="shared" si="10"/>
        <v>10</v>
      </c>
      <c r="P89" s="99" t="str">
        <f t="array" ref="P89">IF(M89&lt;&gt;"", INDEX(十五音舒聲碼, M89, 1), INDEX(十五音舒聲碼, N89, 1))</f>
        <v>uan</v>
      </c>
      <c r="Q89" s="99" t="str">
        <f t="shared" si="11"/>
        <v>入聲</v>
      </c>
      <c r="R89" s="99" t="str" cm="1">
        <f t="array" ref="R89">IF(AND(M89="", N89=""), "", IF(M89&lt;&gt;"", INDEX(十五音韻母資料表, M89, 2), INDEX(十五音韻母資料表, N89, 2)))</f>
        <v>觀</v>
      </c>
    </row>
    <row r="90" spans="2:18" ht="23">
      <c r="B90" s="81"/>
      <c r="C90" s="5"/>
      <c r="D90" s="5"/>
      <c r="E90" s="5"/>
      <c r="F90" s="89"/>
      <c r="G90" s="30"/>
      <c r="H90" s="81">
        <v>84</v>
      </c>
      <c r="I90" s="172" t="s">
        <v>1937</v>
      </c>
      <c r="J90" s="30"/>
      <c r="K90" s="167">
        <v>80</v>
      </c>
      <c r="L90" s="173" t="str">
        <f t="shared" si="1"/>
        <v>uang</v>
      </c>
      <c r="M90" s="40">
        <f t="shared" si="8"/>
        <v>43</v>
      </c>
      <c r="N90" s="40" t="str">
        <f t="shared" si="9"/>
        <v/>
      </c>
      <c r="O90" s="99">
        <f t="shared" si="10"/>
        <v>43</v>
      </c>
      <c r="P90" s="99" t="str">
        <f t="array" ref="P90">IF(M90&lt;&gt;"", INDEX(十五音舒聲碼, M90, 1), INDEX(十五音舒聲碼, N90, 1))</f>
        <v>uang</v>
      </c>
      <c r="Q90" s="99" t="str">
        <f t="shared" si="11"/>
        <v>舒聲</v>
      </c>
      <c r="R90" s="99" t="str" cm="1">
        <f t="array" ref="R90">IF(AND(M90="", N90=""), "", IF(M90&lt;&gt;"", INDEX(十五音韻母資料表, M90, 2), INDEX(十五音韻母資料表, N90, 2)))</f>
        <v>光</v>
      </c>
    </row>
  </sheetData>
  <phoneticPr fontId="86" type="noConversion"/>
  <dataValidations count="1">
    <dataValidation type="list" allowBlank="1" sqref="T6" xr:uid="{00000000-0002-0000-1300-000000000000}">
      <formula1>$L$7:$L$86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300-000001000000}">
          <x14:formula1>
            <xm:f>【設定】韻母排序對照表!$U$5:$U$88</xm:f>
          </x14:formula1>
          <xm:sqref>I7:I90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2" tint="-0.14999847407452621"/>
    <outlinePr summaryBelow="0" summaryRight="0"/>
  </sheetPr>
  <dimension ref="A2:AB36"/>
  <sheetViews>
    <sheetView workbookViewId="0">
      <selection activeCell="AA25" sqref="AA25"/>
    </sheetView>
  </sheetViews>
  <sheetFormatPr baseColWidth="10" defaultColWidth="12.6640625" defaultRowHeight="15.75" customHeight="1" outlineLevelCol="2"/>
  <cols>
    <col min="1" max="1" width="5.1640625" customWidth="1" collapsed="1"/>
    <col min="2" max="2" width="8.6640625" hidden="1" customWidth="1" outlineLevel="1"/>
    <col min="3" max="5" width="13.5" hidden="1" customWidth="1" outlineLevel="1"/>
    <col min="6" max="6" width="5.6640625" hidden="1" customWidth="1" outlineLevel="1"/>
    <col min="7" max="10" width="15.6640625" customWidth="1"/>
    <col min="11" max="11" width="19.1640625" customWidth="1"/>
    <col min="12" max="12" width="19.1640625" hidden="1" customWidth="1" outlineLevel="2"/>
    <col min="13" max="13" width="19.1640625" customWidth="1" outlineLevel="1" collapsed="1"/>
    <col min="14" max="14" width="21" hidden="1" customWidth="1" outlineLevel="2"/>
    <col min="15" max="15" width="21" customWidth="1" outlineLevel="1"/>
    <col min="16" max="16" width="21" customWidth="1"/>
    <col min="17" max="17" width="21" customWidth="1" collapsed="1"/>
    <col min="18" max="18" width="21" hidden="1" customWidth="1" outlineLevel="1"/>
    <col min="19" max="20" width="3.5" customWidth="1"/>
    <col min="21" max="28" width="11.33203125" customWidth="1"/>
    <col min="29" max="29" width="12.1640625" customWidth="1"/>
  </cols>
  <sheetData>
    <row r="2" spans="2:28" ht="30">
      <c r="B2" s="133"/>
      <c r="C2" s="4"/>
      <c r="D2" s="4"/>
      <c r="E2" s="4"/>
      <c r="F2" s="2"/>
      <c r="G2" s="13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1" t="s">
        <v>2141</v>
      </c>
      <c r="V2" s="4"/>
      <c r="W2" s="4"/>
      <c r="X2" s="4"/>
      <c r="Y2" s="4"/>
      <c r="Z2" s="4"/>
      <c r="AA2" s="4"/>
      <c r="AB2" s="4"/>
    </row>
    <row r="3" spans="2:28" ht="30">
      <c r="B3" s="133"/>
      <c r="C3" s="4"/>
      <c r="D3" s="4"/>
      <c r="E3" s="4"/>
      <c r="F3" s="2"/>
      <c r="G3" s="13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V3" s="4"/>
      <c r="W3" s="4"/>
      <c r="X3" s="4"/>
      <c r="Y3" s="4"/>
      <c r="Z3" s="4"/>
      <c r="AA3" s="4"/>
      <c r="AB3" s="4"/>
    </row>
    <row r="4" spans="2:28" ht="30">
      <c r="B4" s="133" t="s">
        <v>2142</v>
      </c>
      <c r="C4" s="4"/>
      <c r="D4" s="4"/>
      <c r="E4" s="4"/>
      <c r="F4" s="2"/>
      <c r="G4" s="133" t="s">
        <v>2143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4">
        <v>1</v>
      </c>
      <c r="V4" s="4">
        <v>5</v>
      </c>
      <c r="W4" s="4">
        <v>2</v>
      </c>
      <c r="X4" s="4">
        <v>6</v>
      </c>
      <c r="Y4" s="4">
        <v>3</v>
      </c>
      <c r="Z4" s="4">
        <v>7</v>
      </c>
      <c r="AA4" s="4">
        <v>4</v>
      </c>
      <c r="AB4" s="4">
        <v>8</v>
      </c>
    </row>
    <row r="5" spans="2:28" ht="30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2"/>
      <c r="U5" s="176" t="s">
        <v>1305</v>
      </c>
      <c r="V5" s="176" t="s">
        <v>1308</v>
      </c>
      <c r="W5" s="176" t="s">
        <v>1297</v>
      </c>
      <c r="X5" s="176" t="s">
        <v>1645</v>
      </c>
      <c r="Y5" s="176" t="s">
        <v>1306</v>
      </c>
      <c r="Z5" s="176" t="s">
        <v>1309</v>
      </c>
      <c r="AA5" s="176" t="s">
        <v>1307</v>
      </c>
      <c r="AB5" s="176" t="s">
        <v>1310</v>
      </c>
    </row>
    <row r="6" spans="2:28" ht="30">
      <c r="B6" s="134" t="s">
        <v>2144</v>
      </c>
      <c r="C6" s="134" t="s">
        <v>2145</v>
      </c>
      <c r="D6" s="134" t="s">
        <v>2146</v>
      </c>
      <c r="E6" s="134" t="s">
        <v>1618</v>
      </c>
      <c r="G6" s="134" t="s">
        <v>1615</v>
      </c>
      <c r="H6" s="134" t="s">
        <v>391</v>
      </c>
      <c r="I6" s="134" t="s">
        <v>23</v>
      </c>
      <c r="J6" s="134" t="s">
        <v>2147</v>
      </c>
      <c r="K6" s="134" t="s">
        <v>1618</v>
      </c>
      <c r="L6" s="134" t="s">
        <v>1617</v>
      </c>
      <c r="M6" s="134" t="s">
        <v>1619</v>
      </c>
      <c r="N6" s="134" t="s">
        <v>2148</v>
      </c>
      <c r="O6" s="134" t="s">
        <v>2149</v>
      </c>
      <c r="P6" s="134" t="s">
        <v>1622</v>
      </c>
      <c r="Q6" s="134" t="s">
        <v>1621</v>
      </c>
      <c r="R6" s="134" t="s">
        <v>1623</v>
      </c>
      <c r="S6" s="2"/>
      <c r="U6" s="176">
        <v>1</v>
      </c>
      <c r="V6" s="176">
        <v>2</v>
      </c>
      <c r="W6" s="176">
        <v>3</v>
      </c>
      <c r="X6" s="176">
        <v>4</v>
      </c>
      <c r="Y6" s="176">
        <v>5</v>
      </c>
      <c r="Z6" s="176">
        <v>6</v>
      </c>
      <c r="AA6" s="176">
        <v>7</v>
      </c>
      <c r="AB6" s="176">
        <v>8</v>
      </c>
    </row>
    <row r="7" spans="2:28" ht="34">
      <c r="B7" s="135">
        <v>1</v>
      </c>
      <c r="C7" s="135" t="s">
        <v>2150</v>
      </c>
      <c r="D7" s="135" t="s">
        <v>2151</v>
      </c>
      <c r="E7" s="136" t="s">
        <v>1305</v>
      </c>
      <c r="G7" s="135">
        <v>1</v>
      </c>
      <c r="H7" s="135">
        <v>1</v>
      </c>
      <c r="I7" s="135" t="s">
        <v>2152</v>
      </c>
      <c r="J7" s="135" t="s">
        <v>2153</v>
      </c>
      <c r="K7" s="136" t="s">
        <v>1305</v>
      </c>
      <c r="L7" s="135" t="s">
        <v>1298</v>
      </c>
      <c r="M7" s="135" t="s">
        <v>1624</v>
      </c>
      <c r="N7" s="177" t="s">
        <v>2154</v>
      </c>
      <c r="O7" s="135">
        <v>44</v>
      </c>
      <c r="P7" s="135" t="s">
        <v>1625</v>
      </c>
      <c r="Q7" s="135" t="s">
        <v>86</v>
      </c>
      <c r="R7" s="178" t="s">
        <v>2155</v>
      </c>
      <c r="S7" s="2"/>
      <c r="T7" s="2"/>
      <c r="U7" s="179" t="s">
        <v>1324</v>
      </c>
      <c r="V7" s="179" t="s">
        <v>1321</v>
      </c>
      <c r="W7" s="179" t="s">
        <v>1654</v>
      </c>
      <c r="X7" s="180"/>
      <c r="Y7" s="179" t="s">
        <v>1322</v>
      </c>
      <c r="Z7" s="179" t="s">
        <v>1323</v>
      </c>
      <c r="AA7" s="181" t="s">
        <v>1324</v>
      </c>
      <c r="AB7" s="181" t="s">
        <v>1321</v>
      </c>
    </row>
    <row r="8" spans="2:28" ht="34">
      <c r="B8" s="135">
        <v>2</v>
      </c>
      <c r="C8" s="135" t="s">
        <v>2156</v>
      </c>
      <c r="D8" s="135" t="s">
        <v>2157</v>
      </c>
      <c r="E8" s="135" t="s">
        <v>1308</v>
      </c>
      <c r="G8" s="182">
        <v>2</v>
      </c>
      <c r="H8" s="182">
        <v>5</v>
      </c>
      <c r="I8" s="182" t="s">
        <v>2158</v>
      </c>
      <c r="J8" s="182" t="s">
        <v>2159</v>
      </c>
      <c r="K8" s="182" t="s">
        <v>1308</v>
      </c>
      <c r="L8" s="182" t="s">
        <v>1301</v>
      </c>
      <c r="M8" s="182" t="s">
        <v>1630</v>
      </c>
      <c r="N8" s="183" t="s">
        <v>2160</v>
      </c>
      <c r="O8" s="182">
        <v>24</v>
      </c>
      <c r="P8" s="182" t="s">
        <v>1632</v>
      </c>
      <c r="Q8" s="182" t="s">
        <v>1631</v>
      </c>
      <c r="R8" s="182" t="s">
        <v>1633</v>
      </c>
      <c r="S8" s="2"/>
      <c r="T8" s="2"/>
      <c r="U8" s="184" t="s">
        <v>1336</v>
      </c>
      <c r="V8" s="184" t="s">
        <v>1333</v>
      </c>
      <c r="W8" s="184" t="s">
        <v>1655</v>
      </c>
      <c r="X8" s="180"/>
      <c r="Y8" s="184" t="s">
        <v>1334</v>
      </c>
      <c r="Z8" s="179" t="s">
        <v>1335</v>
      </c>
      <c r="AA8" s="185" t="s">
        <v>1336</v>
      </c>
      <c r="AB8" s="181" t="s">
        <v>1333</v>
      </c>
    </row>
    <row r="9" spans="2:28" ht="34">
      <c r="B9" s="135">
        <v>3</v>
      </c>
      <c r="C9" s="135" t="s">
        <v>2161</v>
      </c>
      <c r="D9" s="135" t="s">
        <v>2162</v>
      </c>
      <c r="E9" s="135" t="s">
        <v>1297</v>
      </c>
      <c r="G9" s="135">
        <v>3</v>
      </c>
      <c r="H9" s="135">
        <v>2</v>
      </c>
      <c r="I9" s="135" t="s">
        <v>2163</v>
      </c>
      <c r="J9" s="135" t="s">
        <v>2164</v>
      </c>
      <c r="K9" s="135" t="s">
        <v>1297</v>
      </c>
      <c r="L9" s="135" t="s">
        <v>1638</v>
      </c>
      <c r="M9" s="135" t="s">
        <v>1640</v>
      </c>
      <c r="N9" s="177" t="s">
        <v>2165</v>
      </c>
      <c r="O9" s="135">
        <v>53</v>
      </c>
      <c r="P9" s="135" t="s">
        <v>1642</v>
      </c>
      <c r="Q9" s="135" t="s">
        <v>1641</v>
      </c>
      <c r="R9" s="135" t="s">
        <v>1643</v>
      </c>
      <c r="S9" s="2"/>
      <c r="T9" s="2"/>
      <c r="U9" s="179" t="s">
        <v>1345</v>
      </c>
      <c r="V9" s="184" t="s">
        <v>1342</v>
      </c>
      <c r="W9" s="179" t="s">
        <v>1656</v>
      </c>
      <c r="X9" s="180"/>
      <c r="Y9" s="179" t="s">
        <v>1343</v>
      </c>
      <c r="Z9" s="179" t="s">
        <v>1344</v>
      </c>
      <c r="AA9" s="181" t="s">
        <v>1345</v>
      </c>
      <c r="AB9" s="181" t="s">
        <v>1342</v>
      </c>
    </row>
    <row r="10" spans="2:28" ht="34">
      <c r="B10" s="135">
        <v>4</v>
      </c>
      <c r="C10" s="135" t="s">
        <v>2166</v>
      </c>
      <c r="D10" s="135" t="s">
        <v>2167</v>
      </c>
      <c r="E10" s="135" t="s">
        <v>2168</v>
      </c>
      <c r="G10" s="139">
        <v>4</v>
      </c>
      <c r="H10" s="139">
        <v>6</v>
      </c>
      <c r="I10" s="139"/>
      <c r="J10" s="139"/>
      <c r="K10" s="139" t="s">
        <v>1645</v>
      </c>
      <c r="L10" s="139"/>
      <c r="M10" s="139"/>
      <c r="N10" s="186"/>
      <c r="O10" s="139"/>
      <c r="P10" s="139"/>
      <c r="Q10" s="139"/>
      <c r="R10" s="139"/>
      <c r="S10" s="2"/>
      <c r="T10" s="2"/>
      <c r="U10" s="179" t="s">
        <v>1355</v>
      </c>
      <c r="V10" s="184" t="s">
        <v>1352</v>
      </c>
      <c r="W10" s="179" t="s">
        <v>1657</v>
      </c>
      <c r="X10" s="180"/>
      <c r="Y10" s="179" t="s">
        <v>1353</v>
      </c>
      <c r="Z10" s="179" t="s">
        <v>1354</v>
      </c>
      <c r="AA10" s="181" t="s">
        <v>1355</v>
      </c>
      <c r="AB10" s="181" t="s">
        <v>1352</v>
      </c>
    </row>
    <row r="11" spans="2:28" ht="34">
      <c r="B11" s="135" t="s">
        <v>2169</v>
      </c>
      <c r="C11" s="135" t="s">
        <v>2170</v>
      </c>
      <c r="D11" s="135" t="s">
        <v>2171</v>
      </c>
      <c r="E11" s="135" t="s">
        <v>2172</v>
      </c>
      <c r="G11" s="135">
        <v>5</v>
      </c>
      <c r="H11" s="135">
        <v>3</v>
      </c>
      <c r="I11" s="135" t="s">
        <v>2173</v>
      </c>
      <c r="J11" s="135" t="s">
        <v>2174</v>
      </c>
      <c r="K11" s="135" t="s">
        <v>1306</v>
      </c>
      <c r="L11" s="135" t="s">
        <v>1299</v>
      </c>
      <c r="M11" s="135" t="s">
        <v>1626</v>
      </c>
      <c r="N11" s="177" t="s">
        <v>2175</v>
      </c>
      <c r="O11" s="135">
        <v>21</v>
      </c>
      <c r="P11" s="135" t="s">
        <v>1628</v>
      </c>
      <c r="Q11" s="135" t="s">
        <v>1627</v>
      </c>
      <c r="R11" s="135" t="s">
        <v>1629</v>
      </c>
      <c r="S11" s="2"/>
      <c r="T11" s="2"/>
      <c r="U11" s="179" t="s">
        <v>1367</v>
      </c>
      <c r="V11" s="184" t="s">
        <v>1363</v>
      </c>
      <c r="W11" s="179" t="s">
        <v>2176</v>
      </c>
      <c r="X11" s="180"/>
      <c r="Y11" s="179" t="s">
        <v>1364</v>
      </c>
      <c r="Z11" s="179" t="s">
        <v>1365</v>
      </c>
      <c r="AA11" s="181" t="s">
        <v>1367</v>
      </c>
      <c r="AB11" s="181" t="s">
        <v>1363</v>
      </c>
    </row>
    <row r="12" spans="2:28" ht="34">
      <c r="G12" s="182">
        <v>6</v>
      </c>
      <c r="H12" s="182">
        <v>7</v>
      </c>
      <c r="I12" s="182" t="s">
        <v>144</v>
      </c>
      <c r="J12" s="182" t="s">
        <v>2177</v>
      </c>
      <c r="K12" s="182" t="s">
        <v>1309</v>
      </c>
      <c r="L12" s="182" t="s">
        <v>1302</v>
      </c>
      <c r="M12" s="182" t="s">
        <v>1634</v>
      </c>
      <c r="N12" s="183" t="s">
        <v>2178</v>
      </c>
      <c r="O12" s="182">
        <v>33</v>
      </c>
      <c r="P12" s="182" t="s">
        <v>1636</v>
      </c>
      <c r="Q12" s="182" t="s">
        <v>1635</v>
      </c>
      <c r="R12" s="182" t="s">
        <v>1637</v>
      </c>
      <c r="S12" s="2"/>
      <c r="T12" s="2"/>
      <c r="U12" s="179" t="s">
        <v>1376</v>
      </c>
      <c r="V12" s="184" t="s">
        <v>1373</v>
      </c>
      <c r="W12" s="179" t="s">
        <v>1663</v>
      </c>
      <c r="X12" s="180"/>
      <c r="Y12" s="179" t="s">
        <v>1374</v>
      </c>
      <c r="Z12" s="179" t="s">
        <v>1375</v>
      </c>
      <c r="AA12" s="181" t="s">
        <v>1376</v>
      </c>
      <c r="AB12" s="181" t="s">
        <v>1373</v>
      </c>
    </row>
    <row r="13" spans="2:28" ht="34">
      <c r="G13" s="187">
        <v>7</v>
      </c>
      <c r="H13" s="187">
        <v>4</v>
      </c>
      <c r="I13" s="187" t="s">
        <v>2179</v>
      </c>
      <c r="J13" s="187" t="s">
        <v>2180</v>
      </c>
      <c r="K13" s="138" t="s">
        <v>1307</v>
      </c>
      <c r="L13" s="187" t="s">
        <v>1300</v>
      </c>
      <c r="M13" s="187" t="s">
        <v>1646</v>
      </c>
      <c r="N13" s="188" t="s">
        <v>2181</v>
      </c>
      <c r="O13" s="187" t="s">
        <v>2182</v>
      </c>
      <c r="P13" s="187" t="s">
        <v>1648</v>
      </c>
      <c r="Q13" s="187" t="s">
        <v>1647</v>
      </c>
      <c r="R13" s="178" t="s">
        <v>2155</v>
      </c>
      <c r="S13" s="2"/>
      <c r="T13" s="2"/>
      <c r="U13" s="179" t="s">
        <v>1386</v>
      </c>
      <c r="V13" s="184" t="s">
        <v>1664</v>
      </c>
      <c r="W13" s="179" t="s">
        <v>1665</v>
      </c>
      <c r="X13" s="180"/>
      <c r="Y13" s="179" t="s">
        <v>1384</v>
      </c>
      <c r="Z13" s="179" t="s">
        <v>1385</v>
      </c>
      <c r="AA13" s="181" t="s">
        <v>1386</v>
      </c>
      <c r="AB13" s="181" t="s">
        <v>1664</v>
      </c>
    </row>
    <row r="14" spans="2:28" ht="34">
      <c r="G14" s="189">
        <v>8</v>
      </c>
      <c r="H14" s="189">
        <v>8</v>
      </c>
      <c r="I14" s="189" t="s">
        <v>2183</v>
      </c>
      <c r="J14" s="189" t="s">
        <v>2184</v>
      </c>
      <c r="K14" s="189" t="s">
        <v>1310</v>
      </c>
      <c r="L14" s="189" t="s">
        <v>1303</v>
      </c>
      <c r="M14" s="189" t="s">
        <v>1649</v>
      </c>
      <c r="N14" s="190" t="s">
        <v>2185</v>
      </c>
      <c r="O14" s="189" t="s">
        <v>2186</v>
      </c>
      <c r="P14" s="189" t="s">
        <v>1651</v>
      </c>
      <c r="Q14" s="189" t="s">
        <v>1650</v>
      </c>
      <c r="R14" s="189" t="s">
        <v>1652</v>
      </c>
      <c r="S14" s="2"/>
      <c r="T14" s="2"/>
      <c r="U14" s="179" t="s">
        <v>1394</v>
      </c>
      <c r="V14" s="184" t="s">
        <v>1666</v>
      </c>
      <c r="W14" s="179" t="s">
        <v>1667</v>
      </c>
      <c r="X14" s="180"/>
      <c r="Y14" s="179" t="s">
        <v>1668</v>
      </c>
      <c r="Z14" s="179" t="s">
        <v>1669</v>
      </c>
      <c r="AA14" s="181" t="s">
        <v>1394</v>
      </c>
      <c r="AB14" s="181" t="s">
        <v>1666</v>
      </c>
    </row>
    <row r="17" spans="2:21" ht="33.75" customHeight="1">
      <c r="E17" s="4"/>
      <c r="F17" s="2"/>
      <c r="G17" s="2"/>
      <c r="H17" s="2"/>
      <c r="I17" s="2"/>
      <c r="J17" s="2"/>
      <c r="K17" s="2"/>
      <c r="L17" s="2"/>
      <c r="M17" s="2"/>
      <c r="N17" s="2"/>
      <c r="P17" s="2"/>
      <c r="Q17" s="2"/>
      <c r="R17" s="2"/>
      <c r="S17" s="2"/>
      <c r="U17" s="191" t="s">
        <v>1621</v>
      </c>
    </row>
    <row r="18" spans="2:21" ht="30">
      <c r="E18" s="4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192"/>
    </row>
    <row r="19" spans="2:21" ht="30">
      <c r="E19" s="4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21" ht="30">
      <c r="E20" s="4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21" ht="30">
      <c r="E21" s="4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21" ht="30">
      <c r="E22" s="4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21" ht="30">
      <c r="B23" s="4"/>
    </row>
    <row r="24" spans="2:21" ht="30">
      <c r="B24" s="4"/>
    </row>
    <row r="25" spans="2:21" ht="30">
      <c r="B25" s="101" t="s">
        <v>1296</v>
      </c>
      <c r="C25" s="100"/>
      <c r="D25" s="100"/>
      <c r="E25" s="100"/>
      <c r="F25" s="100">
        <v>1</v>
      </c>
      <c r="G25" s="3">
        <v>5</v>
      </c>
      <c r="H25" s="3">
        <v>2</v>
      </c>
      <c r="I25" s="3">
        <v>6</v>
      </c>
      <c r="J25" s="3">
        <v>3</v>
      </c>
      <c r="K25" s="3">
        <v>7</v>
      </c>
      <c r="L25" s="3">
        <v>4</v>
      </c>
      <c r="M25" s="3">
        <v>8</v>
      </c>
      <c r="T25" s="2"/>
    </row>
    <row r="26" spans="2:21" ht="30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193"/>
      <c r="O26" s="193"/>
      <c r="P26" s="193"/>
      <c r="Q26" s="193"/>
      <c r="R26" s="193"/>
      <c r="S26" s="193"/>
      <c r="T26" s="193"/>
    </row>
    <row r="27" spans="2:21" ht="30">
      <c r="B27" s="484" t="s">
        <v>2187</v>
      </c>
      <c r="C27" s="464" t="s">
        <v>2188</v>
      </c>
      <c r="D27" s="464" t="s">
        <v>2189</v>
      </c>
      <c r="E27" s="464" t="s">
        <v>2190</v>
      </c>
      <c r="F27" s="41" t="s">
        <v>1305</v>
      </c>
      <c r="G27" s="41" t="s">
        <v>1308</v>
      </c>
      <c r="H27" s="41" t="s">
        <v>1297</v>
      </c>
      <c r="I27" s="41" t="s">
        <v>1645</v>
      </c>
      <c r="J27" s="41" t="s">
        <v>1306</v>
      </c>
      <c r="K27" s="41" t="s">
        <v>1309</v>
      </c>
      <c r="L27" s="41" t="s">
        <v>1307</v>
      </c>
      <c r="M27" s="41" t="s">
        <v>1310</v>
      </c>
      <c r="N27" s="194"/>
      <c r="O27" s="194"/>
      <c r="P27" s="194"/>
      <c r="Q27" s="194"/>
      <c r="R27" s="194"/>
      <c r="S27" s="194"/>
      <c r="T27" s="194"/>
    </row>
    <row r="28" spans="2:21" ht="30">
      <c r="B28" s="459"/>
      <c r="C28" s="467"/>
      <c r="D28" s="467"/>
      <c r="E28" s="465"/>
      <c r="F28" s="41">
        <v>1</v>
      </c>
      <c r="G28" s="41">
        <v>2</v>
      </c>
      <c r="H28" s="41">
        <v>3</v>
      </c>
      <c r="I28" s="41">
        <v>4</v>
      </c>
      <c r="J28" s="41">
        <v>5</v>
      </c>
      <c r="K28" s="41">
        <v>6</v>
      </c>
      <c r="L28" s="41">
        <v>7</v>
      </c>
      <c r="M28" s="41">
        <v>8</v>
      </c>
      <c r="N28" s="194"/>
      <c r="O28" s="194"/>
      <c r="P28" s="193"/>
      <c r="Q28" s="193"/>
      <c r="R28" s="193"/>
      <c r="S28" s="194"/>
      <c r="T28" s="194"/>
    </row>
    <row r="29" spans="2:21" ht="30">
      <c r="B29" s="104">
        <v>1</v>
      </c>
      <c r="C29" s="104">
        <v>1</v>
      </c>
      <c r="D29" s="104">
        <v>1</v>
      </c>
      <c r="E29" s="195" t="s">
        <v>86</v>
      </c>
      <c r="F29" s="107" t="s">
        <v>1324</v>
      </c>
      <c r="G29" s="107" t="s">
        <v>1321</v>
      </c>
      <c r="H29" s="107" t="s">
        <v>1654</v>
      </c>
      <c r="I29" s="109"/>
      <c r="J29" s="107" t="s">
        <v>1322</v>
      </c>
      <c r="K29" s="107" t="s">
        <v>1323</v>
      </c>
      <c r="L29" s="108" t="s">
        <v>1324</v>
      </c>
      <c r="M29" s="108" t="s">
        <v>1321</v>
      </c>
      <c r="N29" s="194"/>
      <c r="O29" s="194"/>
      <c r="P29" s="193"/>
      <c r="Q29" s="193"/>
      <c r="R29" s="193"/>
      <c r="S29" s="194"/>
      <c r="T29" s="194"/>
      <c r="U29" s="194"/>
    </row>
    <row r="30" spans="2:21" ht="30">
      <c r="B30" s="104">
        <v>2</v>
      </c>
      <c r="C30" s="196">
        <v>5</v>
      </c>
      <c r="D30" s="104">
        <v>2</v>
      </c>
      <c r="E30" s="107" t="s">
        <v>388</v>
      </c>
      <c r="F30" s="107" t="s">
        <v>1336</v>
      </c>
      <c r="G30" s="107" t="s">
        <v>1333</v>
      </c>
      <c r="H30" s="107" t="s">
        <v>1655</v>
      </c>
      <c r="I30" s="109"/>
      <c r="J30" s="107" t="s">
        <v>1334</v>
      </c>
      <c r="K30" s="107" t="s">
        <v>1335</v>
      </c>
      <c r="L30" s="108" t="s">
        <v>1336</v>
      </c>
      <c r="M30" s="108" t="s">
        <v>1333</v>
      </c>
      <c r="N30" s="194"/>
      <c r="O30" s="194"/>
      <c r="P30" s="193"/>
      <c r="Q30" s="193"/>
      <c r="R30" s="193"/>
      <c r="S30" s="194"/>
      <c r="T30" s="194"/>
      <c r="U30" s="194"/>
    </row>
    <row r="31" spans="2:21" ht="30">
      <c r="B31" s="104">
        <v>3</v>
      </c>
      <c r="C31" s="196">
        <v>2</v>
      </c>
      <c r="D31" s="104">
        <v>3</v>
      </c>
      <c r="E31" s="107" t="s">
        <v>61</v>
      </c>
      <c r="F31" s="107" t="s">
        <v>1345</v>
      </c>
      <c r="G31" s="107" t="s">
        <v>1342</v>
      </c>
      <c r="H31" s="107" t="s">
        <v>1656</v>
      </c>
      <c r="I31" s="109"/>
      <c r="J31" s="107" t="s">
        <v>1343</v>
      </c>
      <c r="K31" s="107" t="s">
        <v>1344</v>
      </c>
      <c r="L31" s="108" t="s">
        <v>1345</v>
      </c>
      <c r="M31" s="108" t="s">
        <v>1342</v>
      </c>
      <c r="N31" s="194"/>
      <c r="O31" s="194"/>
      <c r="P31" s="193"/>
      <c r="Q31" s="193"/>
      <c r="R31" s="193"/>
      <c r="S31" s="194"/>
      <c r="T31" s="194"/>
      <c r="U31" s="194"/>
    </row>
    <row r="32" spans="2:21" ht="30">
      <c r="B32" s="104">
        <v>4</v>
      </c>
      <c r="C32" s="196">
        <v>6</v>
      </c>
      <c r="D32" s="104">
        <v>4</v>
      </c>
      <c r="E32" s="107" t="s">
        <v>104</v>
      </c>
      <c r="F32" s="107" t="s">
        <v>1355</v>
      </c>
      <c r="G32" s="107" t="s">
        <v>1352</v>
      </c>
      <c r="H32" s="107" t="s">
        <v>1657</v>
      </c>
      <c r="I32" s="109"/>
      <c r="J32" s="107" t="s">
        <v>1353</v>
      </c>
      <c r="K32" s="107" t="s">
        <v>1354</v>
      </c>
      <c r="L32" s="108" t="s">
        <v>1355</v>
      </c>
      <c r="M32" s="108" t="s">
        <v>1352</v>
      </c>
      <c r="N32" s="194"/>
      <c r="O32" s="194"/>
      <c r="P32" s="193"/>
      <c r="Q32" s="193"/>
      <c r="R32" s="193"/>
      <c r="S32" s="194"/>
      <c r="T32" s="194"/>
      <c r="U32" s="194"/>
    </row>
    <row r="33" spans="2:13" ht="23">
      <c r="B33" s="104">
        <v>5</v>
      </c>
      <c r="C33" s="196">
        <v>3</v>
      </c>
      <c r="D33" s="197"/>
      <c r="E33" s="107" t="s">
        <v>58</v>
      </c>
      <c r="F33" s="107" t="s">
        <v>1658</v>
      </c>
      <c r="G33" s="107" t="s">
        <v>1659</v>
      </c>
      <c r="H33" s="107" t="s">
        <v>1660</v>
      </c>
      <c r="I33" s="109"/>
      <c r="J33" s="107" t="s">
        <v>1661</v>
      </c>
      <c r="K33" s="107" t="s">
        <v>1662</v>
      </c>
      <c r="L33" s="108" t="s">
        <v>1658</v>
      </c>
      <c r="M33" s="108" t="s">
        <v>1659</v>
      </c>
    </row>
    <row r="34" spans="2:13" ht="23">
      <c r="B34" s="104">
        <v>6</v>
      </c>
      <c r="C34" s="196">
        <v>7</v>
      </c>
      <c r="D34" s="197"/>
      <c r="E34" s="107" t="s">
        <v>69</v>
      </c>
      <c r="F34" s="107" t="s">
        <v>1376</v>
      </c>
      <c r="G34" s="107" t="s">
        <v>1373</v>
      </c>
      <c r="H34" s="107" t="s">
        <v>1663</v>
      </c>
      <c r="I34" s="109"/>
      <c r="J34" s="107" t="s">
        <v>1374</v>
      </c>
      <c r="K34" s="107" t="s">
        <v>1375</v>
      </c>
      <c r="L34" s="108" t="s">
        <v>1376</v>
      </c>
      <c r="M34" s="108" t="s">
        <v>1373</v>
      </c>
    </row>
    <row r="35" spans="2:13" ht="23">
      <c r="B35" s="104">
        <v>7</v>
      </c>
      <c r="C35" s="196">
        <v>4</v>
      </c>
      <c r="D35" s="197"/>
      <c r="E35" s="107" t="s">
        <v>417</v>
      </c>
      <c r="F35" s="107" t="s">
        <v>1386</v>
      </c>
      <c r="G35" s="107" t="s">
        <v>1664</v>
      </c>
      <c r="H35" s="107" t="s">
        <v>1665</v>
      </c>
      <c r="I35" s="109"/>
      <c r="J35" s="107" t="s">
        <v>1384</v>
      </c>
      <c r="K35" s="107" t="s">
        <v>1385</v>
      </c>
      <c r="L35" s="108" t="s">
        <v>1386</v>
      </c>
      <c r="M35" s="108" t="s">
        <v>1664</v>
      </c>
    </row>
    <row r="36" spans="2:13" ht="23">
      <c r="B36" s="104">
        <v>8</v>
      </c>
      <c r="C36" s="104">
        <v>8</v>
      </c>
      <c r="D36" s="197"/>
      <c r="E36" s="107" t="s">
        <v>448</v>
      </c>
      <c r="F36" s="107" t="s">
        <v>2191</v>
      </c>
      <c r="G36" s="107" t="s">
        <v>2192</v>
      </c>
      <c r="H36" s="107" t="s">
        <v>2193</v>
      </c>
      <c r="I36" s="109"/>
      <c r="J36" s="107" t="s">
        <v>2194</v>
      </c>
      <c r="K36" s="107" t="s">
        <v>2195</v>
      </c>
      <c r="L36" s="108" t="s">
        <v>2191</v>
      </c>
      <c r="M36" s="108" t="s">
        <v>2192</v>
      </c>
    </row>
  </sheetData>
  <mergeCells count="4">
    <mergeCell ref="B27:B28"/>
    <mergeCell ref="C27:C28"/>
    <mergeCell ref="D27:D28"/>
    <mergeCell ref="E27:E28"/>
  </mergeCells>
  <phoneticPr fontId="86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FF00"/>
    <outlinePr summaryBelow="0" summaryRight="0"/>
  </sheetPr>
  <dimension ref="B1:V13"/>
  <sheetViews>
    <sheetView workbookViewId="0"/>
  </sheetViews>
  <sheetFormatPr baseColWidth="10" defaultColWidth="12.6640625" defaultRowHeight="15.75" customHeight="1" outlineLevelCol="1"/>
  <cols>
    <col min="1" max="1" width="2.1640625" customWidth="1"/>
    <col min="2" max="3" width="14.33203125" customWidth="1"/>
    <col min="4" max="6" width="16.6640625" customWidth="1"/>
    <col min="7" max="7" width="16.6640625" customWidth="1" outlineLevel="1"/>
    <col min="8" max="12" width="21" customWidth="1"/>
    <col min="13" max="14" width="3.5" customWidth="1"/>
    <col min="15" max="22" width="8.33203125" customWidth="1"/>
    <col min="23" max="23" width="12.1640625" customWidth="1"/>
  </cols>
  <sheetData>
    <row r="1" spans="2:22" ht="30">
      <c r="B1" s="4"/>
      <c r="C1" s="4"/>
      <c r="D1" s="4"/>
      <c r="E1" s="4"/>
      <c r="F1" s="4"/>
      <c r="G1" s="4"/>
      <c r="H1" s="2"/>
      <c r="I1" s="2"/>
      <c r="J1" s="2"/>
      <c r="K1" s="2"/>
      <c r="L1" s="2"/>
      <c r="M1" s="2"/>
      <c r="N1" s="2"/>
      <c r="O1" s="1" t="s">
        <v>2141</v>
      </c>
      <c r="P1" s="4"/>
      <c r="Q1" s="4"/>
      <c r="R1" s="4"/>
      <c r="S1" s="4"/>
      <c r="T1" s="4"/>
      <c r="U1" s="4"/>
      <c r="V1" s="4"/>
    </row>
    <row r="2" spans="2:22" ht="15.75" customHeight="1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2"/>
      <c r="O2" s="4"/>
      <c r="P2" s="4"/>
      <c r="Q2" s="4"/>
      <c r="R2" s="4"/>
      <c r="S2" s="4"/>
      <c r="T2" s="4"/>
      <c r="U2" s="4"/>
      <c r="V2" s="4"/>
    </row>
    <row r="3" spans="2:22" ht="15.75" customHeight="1">
      <c r="B3" s="134" t="s">
        <v>1615</v>
      </c>
      <c r="C3" s="134" t="s">
        <v>391</v>
      </c>
      <c r="D3" s="134" t="s">
        <v>23</v>
      </c>
      <c r="E3" s="134" t="s">
        <v>2147</v>
      </c>
      <c r="F3" s="134" t="s">
        <v>1618</v>
      </c>
      <c r="G3" s="134" t="s">
        <v>1617</v>
      </c>
      <c r="H3" s="134" t="s">
        <v>1619</v>
      </c>
      <c r="I3" s="134" t="s">
        <v>1620</v>
      </c>
      <c r="J3" s="134" t="s">
        <v>1622</v>
      </c>
      <c r="K3" s="134" t="s">
        <v>1621</v>
      </c>
      <c r="L3" s="134" t="s">
        <v>1623</v>
      </c>
      <c r="M3" s="2"/>
      <c r="O3" s="176">
        <v>1</v>
      </c>
      <c r="P3" s="176">
        <v>5</v>
      </c>
      <c r="Q3" s="176">
        <v>2</v>
      </c>
      <c r="R3" s="176">
        <v>6</v>
      </c>
      <c r="S3" s="176">
        <v>3</v>
      </c>
      <c r="T3" s="176">
        <v>7</v>
      </c>
      <c r="U3" s="176">
        <v>4</v>
      </c>
      <c r="V3" s="176">
        <v>8</v>
      </c>
    </row>
    <row r="4" spans="2:22" ht="15.75" customHeight="1">
      <c r="B4" s="135">
        <v>1</v>
      </c>
      <c r="C4" s="135">
        <v>1</v>
      </c>
      <c r="D4" s="135" t="s">
        <v>2152</v>
      </c>
      <c r="E4" s="135" t="s">
        <v>2153</v>
      </c>
      <c r="F4" s="136" t="s">
        <v>1305</v>
      </c>
      <c r="G4" s="135" t="s">
        <v>1298</v>
      </c>
      <c r="H4" s="135" t="s">
        <v>1624</v>
      </c>
      <c r="I4" s="135">
        <v>44</v>
      </c>
      <c r="J4" s="135" t="s">
        <v>1625</v>
      </c>
      <c r="K4" s="135" t="s">
        <v>86</v>
      </c>
      <c r="L4" s="201" t="s">
        <v>2155</v>
      </c>
      <c r="M4" s="2"/>
      <c r="N4" s="2"/>
      <c r="O4" s="179" t="s">
        <v>1324</v>
      </c>
      <c r="P4" s="179" t="s">
        <v>1321</v>
      </c>
      <c r="Q4" s="179" t="s">
        <v>1654</v>
      </c>
      <c r="R4" s="180" t="str">
        <f t="shared" ref="R4:R11" si="0">Q4</f>
        <v>ǎ</v>
      </c>
      <c r="S4" s="179" t="s">
        <v>1322</v>
      </c>
      <c r="T4" s="179" t="s">
        <v>1323</v>
      </c>
      <c r="U4" s="181" t="str">
        <f t="shared" ref="U4:U11" si="1">O4</f>
        <v>ā</v>
      </c>
      <c r="V4" s="181" t="s">
        <v>1321</v>
      </c>
    </row>
    <row r="5" spans="2:22" ht="15.75" customHeight="1">
      <c r="B5" s="182">
        <v>2</v>
      </c>
      <c r="C5" s="182">
        <v>5</v>
      </c>
      <c r="D5" s="182" t="s">
        <v>2158</v>
      </c>
      <c r="E5" s="182" t="s">
        <v>2159</v>
      </c>
      <c r="F5" s="182" t="s">
        <v>1308</v>
      </c>
      <c r="G5" s="182" t="s">
        <v>1301</v>
      </c>
      <c r="H5" s="182" t="s">
        <v>1630</v>
      </c>
      <c r="I5" s="182">
        <v>24</v>
      </c>
      <c r="J5" s="182" t="s">
        <v>1632</v>
      </c>
      <c r="K5" s="182" t="s">
        <v>1631</v>
      </c>
      <c r="L5" s="182" t="s">
        <v>1633</v>
      </c>
      <c r="M5" s="2"/>
      <c r="N5" s="2"/>
      <c r="O5" s="184" t="s">
        <v>1336</v>
      </c>
      <c r="P5" s="184" t="s">
        <v>1333</v>
      </c>
      <c r="Q5" s="184" t="s">
        <v>1655</v>
      </c>
      <c r="R5" s="180" t="str">
        <f t="shared" si="0"/>
        <v>ě</v>
      </c>
      <c r="S5" s="184" t="s">
        <v>1334</v>
      </c>
      <c r="T5" s="179" t="s">
        <v>1335</v>
      </c>
      <c r="U5" s="185" t="str">
        <f t="shared" si="1"/>
        <v>ē</v>
      </c>
      <c r="V5" s="181" t="s">
        <v>1333</v>
      </c>
    </row>
    <row r="6" spans="2:22" ht="15.75" customHeight="1">
      <c r="B6" s="135">
        <v>3</v>
      </c>
      <c r="C6" s="135">
        <v>2</v>
      </c>
      <c r="D6" s="135" t="s">
        <v>2163</v>
      </c>
      <c r="E6" s="135" t="s">
        <v>2164</v>
      </c>
      <c r="F6" s="135" t="s">
        <v>1297</v>
      </c>
      <c r="G6" s="135" t="s">
        <v>1638</v>
      </c>
      <c r="H6" s="135" t="s">
        <v>1640</v>
      </c>
      <c r="I6" s="135">
        <v>53</v>
      </c>
      <c r="J6" s="135" t="s">
        <v>1642</v>
      </c>
      <c r="K6" s="135" t="s">
        <v>1641</v>
      </c>
      <c r="L6" s="135" t="s">
        <v>1643</v>
      </c>
      <c r="M6" s="2"/>
      <c r="N6" s="2"/>
      <c r="O6" s="179" t="s">
        <v>1345</v>
      </c>
      <c r="P6" s="184" t="s">
        <v>1342</v>
      </c>
      <c r="Q6" s="179" t="s">
        <v>1656</v>
      </c>
      <c r="R6" s="180" t="str">
        <f t="shared" si="0"/>
        <v>ǐ</v>
      </c>
      <c r="S6" s="179" t="s">
        <v>1343</v>
      </c>
      <c r="T6" s="179" t="s">
        <v>1344</v>
      </c>
      <c r="U6" s="181" t="str">
        <f t="shared" si="1"/>
        <v>ī</v>
      </c>
      <c r="V6" s="181" t="s">
        <v>1342</v>
      </c>
    </row>
    <row r="7" spans="2:22" ht="15.75" customHeight="1">
      <c r="B7" s="139">
        <v>4</v>
      </c>
      <c r="C7" s="139">
        <v>6</v>
      </c>
      <c r="D7" s="139"/>
      <c r="E7" s="139"/>
      <c r="F7" s="139" t="s">
        <v>1645</v>
      </c>
      <c r="G7" s="139" t="s">
        <v>1644</v>
      </c>
      <c r="H7" s="139"/>
      <c r="I7" s="139"/>
      <c r="J7" s="139"/>
      <c r="K7" s="139"/>
      <c r="L7" s="139"/>
      <c r="M7" s="2"/>
      <c r="N7" s="2"/>
      <c r="O7" s="179" t="s">
        <v>1355</v>
      </c>
      <c r="P7" s="184" t="s">
        <v>1352</v>
      </c>
      <c r="Q7" s="179" t="s">
        <v>1657</v>
      </c>
      <c r="R7" s="180" t="str">
        <f t="shared" si="0"/>
        <v>ǒ</v>
      </c>
      <c r="S7" s="179" t="s">
        <v>1353</v>
      </c>
      <c r="T7" s="179" t="s">
        <v>1354</v>
      </c>
      <c r="U7" s="181" t="str">
        <f t="shared" si="1"/>
        <v>ō</v>
      </c>
      <c r="V7" s="181" t="s">
        <v>1352</v>
      </c>
    </row>
    <row r="8" spans="2:22" ht="15.75" customHeight="1">
      <c r="B8" s="135">
        <v>5</v>
      </c>
      <c r="C8" s="135">
        <v>3</v>
      </c>
      <c r="D8" s="135" t="s">
        <v>2173</v>
      </c>
      <c r="E8" s="135" t="s">
        <v>2174</v>
      </c>
      <c r="F8" s="135" t="s">
        <v>1306</v>
      </c>
      <c r="G8" s="135" t="s">
        <v>1299</v>
      </c>
      <c r="H8" s="135" t="s">
        <v>1626</v>
      </c>
      <c r="I8" s="135">
        <v>21</v>
      </c>
      <c r="J8" s="135" t="s">
        <v>1628</v>
      </c>
      <c r="K8" s="135" t="s">
        <v>1627</v>
      </c>
      <c r="L8" s="135" t="s">
        <v>1629</v>
      </c>
      <c r="M8" s="2"/>
      <c r="N8" s="2"/>
      <c r="O8" s="179" t="s">
        <v>1367</v>
      </c>
      <c r="P8" s="184" t="s">
        <v>1363</v>
      </c>
      <c r="Q8" s="179" t="s">
        <v>2176</v>
      </c>
      <c r="R8" s="180" t="str">
        <f t="shared" si="0"/>
        <v>ǒ͘</v>
      </c>
      <c r="S8" s="179" t="s">
        <v>1366</v>
      </c>
      <c r="T8" s="179" t="s">
        <v>1365</v>
      </c>
      <c r="U8" s="181" t="str">
        <f t="shared" si="1"/>
        <v>ō͘</v>
      </c>
      <c r="V8" s="181" t="s">
        <v>1363</v>
      </c>
    </row>
    <row r="9" spans="2:22" ht="15.75" customHeight="1">
      <c r="B9" s="182">
        <v>6</v>
      </c>
      <c r="C9" s="182">
        <v>7</v>
      </c>
      <c r="D9" s="182" t="s">
        <v>144</v>
      </c>
      <c r="E9" s="182" t="s">
        <v>2177</v>
      </c>
      <c r="F9" s="182" t="s">
        <v>1309</v>
      </c>
      <c r="G9" s="182" t="s">
        <v>1302</v>
      </c>
      <c r="H9" s="182" t="s">
        <v>1634</v>
      </c>
      <c r="I9" s="182">
        <v>33</v>
      </c>
      <c r="J9" s="182" t="s">
        <v>1636</v>
      </c>
      <c r="K9" s="182" t="s">
        <v>1635</v>
      </c>
      <c r="L9" s="182" t="s">
        <v>1637</v>
      </c>
      <c r="M9" s="2"/>
      <c r="N9" s="2"/>
      <c r="O9" s="179" t="s">
        <v>1376</v>
      </c>
      <c r="P9" s="184" t="s">
        <v>1373</v>
      </c>
      <c r="Q9" s="179" t="s">
        <v>1663</v>
      </c>
      <c r="R9" s="180" t="str">
        <f t="shared" si="0"/>
        <v>ǔ</v>
      </c>
      <c r="S9" s="179" t="s">
        <v>1374</v>
      </c>
      <c r="T9" s="179" t="s">
        <v>1375</v>
      </c>
      <c r="U9" s="181" t="str">
        <f t="shared" si="1"/>
        <v>ū</v>
      </c>
      <c r="V9" s="181" t="s">
        <v>1373</v>
      </c>
    </row>
    <row r="10" spans="2:22" ht="15.75" customHeight="1">
      <c r="B10" s="187">
        <v>7</v>
      </c>
      <c r="C10" s="187">
        <v>4</v>
      </c>
      <c r="D10" s="187" t="s">
        <v>2179</v>
      </c>
      <c r="E10" s="187" t="s">
        <v>2180</v>
      </c>
      <c r="F10" s="138" t="s">
        <v>1307</v>
      </c>
      <c r="G10" s="187" t="s">
        <v>1300</v>
      </c>
      <c r="H10" s="187" t="s">
        <v>1646</v>
      </c>
      <c r="I10" s="187">
        <v>32</v>
      </c>
      <c r="J10" s="187" t="s">
        <v>1648</v>
      </c>
      <c r="K10" s="187" t="s">
        <v>1647</v>
      </c>
      <c r="L10" s="201" t="s">
        <v>2155</v>
      </c>
      <c r="M10" s="2"/>
      <c r="N10" s="2"/>
      <c r="O10" s="179" t="s">
        <v>1386</v>
      </c>
      <c r="P10" s="184" t="s">
        <v>1383</v>
      </c>
      <c r="Q10" s="179" t="s">
        <v>1665</v>
      </c>
      <c r="R10" s="180" t="str">
        <f t="shared" si="0"/>
        <v>m̌</v>
      </c>
      <c r="S10" s="179" t="s">
        <v>1384</v>
      </c>
      <c r="T10" s="179" t="s">
        <v>1385</v>
      </c>
      <c r="U10" s="181" t="str">
        <f t="shared" si="1"/>
        <v>m̄</v>
      </c>
      <c r="V10" s="181" t="s">
        <v>1383</v>
      </c>
    </row>
    <row r="11" spans="2:22" ht="15.75" customHeight="1">
      <c r="B11" s="189">
        <v>8</v>
      </c>
      <c r="C11" s="189">
        <v>8</v>
      </c>
      <c r="D11" s="189" t="s">
        <v>2183</v>
      </c>
      <c r="E11" s="189" t="s">
        <v>2184</v>
      </c>
      <c r="F11" s="189" t="s">
        <v>1310</v>
      </c>
      <c r="G11" s="189" t="s">
        <v>1303</v>
      </c>
      <c r="H11" s="189" t="s">
        <v>1649</v>
      </c>
      <c r="I11" s="189">
        <v>4</v>
      </c>
      <c r="J11" s="189" t="s">
        <v>1651</v>
      </c>
      <c r="K11" s="189" t="s">
        <v>1650</v>
      </c>
      <c r="L11" s="189" t="s">
        <v>1652</v>
      </c>
      <c r="M11" s="2"/>
      <c r="N11" s="2"/>
      <c r="O11" s="179" t="s">
        <v>1394</v>
      </c>
      <c r="P11" s="184" t="s">
        <v>1391</v>
      </c>
      <c r="Q11" s="179" t="s">
        <v>1667</v>
      </c>
      <c r="R11" s="180" t="str">
        <f t="shared" si="0"/>
        <v>ň</v>
      </c>
      <c r="S11" s="179" t="s">
        <v>1392</v>
      </c>
      <c r="T11" s="179" t="s">
        <v>1669</v>
      </c>
      <c r="U11" s="181" t="str">
        <f t="shared" si="1"/>
        <v>n̄</v>
      </c>
      <c r="V11" s="181" t="s">
        <v>1391</v>
      </c>
    </row>
    <row r="12" spans="2:22" ht="15.75" customHeight="1">
      <c r="B12" s="4"/>
      <c r="C12" s="4"/>
      <c r="D12" s="4"/>
      <c r="E12" s="4"/>
      <c r="F12" s="4"/>
      <c r="G12" s="4"/>
      <c r="H12" s="2"/>
      <c r="I12" s="2"/>
      <c r="J12" s="2"/>
      <c r="K12" s="2"/>
      <c r="L12" s="2"/>
      <c r="M12" s="2"/>
      <c r="N12" s="2"/>
    </row>
    <row r="13" spans="2:22" ht="15.75" customHeight="1">
      <c r="B13" s="4"/>
      <c r="C13" s="4"/>
      <c r="D13" s="4"/>
      <c r="E13" s="4"/>
      <c r="F13" s="4"/>
      <c r="G13" s="4"/>
      <c r="H13" s="80"/>
      <c r="I13" s="80"/>
      <c r="J13" s="2"/>
      <c r="K13" s="2"/>
      <c r="L13" s="2"/>
      <c r="M13" s="2"/>
      <c r="O13" s="191" t="s">
        <v>1621</v>
      </c>
    </row>
  </sheetData>
  <phoneticPr fontId="86" type="noConversion"/>
  <printOptions horizontalCentered="1" gridLines="1"/>
  <pageMargins left="0.25" right="0.25" top="0.75" bottom="0.75" header="0" footer="0"/>
  <pageSetup paperSize="9" pageOrder="overThenDown" orientation="landscape" cellComments="atEnd"/>
  <rowBreaks count="2" manualBreakCount="2">
    <brk man="1"/>
    <brk id="23" man="1"/>
  </rowBreaks>
  <colBreaks count="2" manualBreakCount="2">
    <brk man="1"/>
    <brk id="13" man="1"/>
  </col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outlinePr summaryRight="0"/>
  </sheetPr>
  <dimension ref="B1:AG106"/>
  <sheetViews>
    <sheetView workbookViewId="0"/>
  </sheetViews>
  <sheetFormatPr baseColWidth="10" defaultColWidth="12.6640625" defaultRowHeight="15.75" customHeight="1" outlineLevelRow="1"/>
  <cols>
    <col min="1" max="1" width="3.1640625" customWidth="1"/>
    <col min="2" max="2" width="3.6640625" customWidth="1"/>
    <col min="3" max="3" width="7.6640625" customWidth="1"/>
    <col min="4" max="4" width="1.83203125" customWidth="1"/>
    <col min="5" max="5" width="7.6640625" customWidth="1"/>
    <col min="6" max="7" width="3.6640625" customWidth="1"/>
    <col min="8" max="9" width="13.6640625" customWidth="1"/>
    <col min="10" max="11" width="4.1640625" customWidth="1"/>
    <col min="13" max="13" width="4.6640625" customWidth="1"/>
    <col min="14" max="14" width="4.1640625" customWidth="1"/>
    <col min="15" max="15" width="16" customWidth="1"/>
    <col min="16" max="17" width="4.6640625" customWidth="1"/>
    <col min="18" max="18" width="13.83203125" customWidth="1"/>
    <col min="19" max="19" width="4.6640625" customWidth="1"/>
    <col min="20" max="20" width="2.1640625" customWidth="1"/>
    <col min="22" max="22" width="4.6640625" customWidth="1"/>
    <col min="23" max="23" width="3.6640625" customWidth="1"/>
    <col min="28" max="28" width="4.6640625" customWidth="1"/>
    <col min="29" max="29" width="3.6640625" customWidth="1"/>
    <col min="34" max="34" width="4.6640625" customWidth="1"/>
  </cols>
  <sheetData>
    <row r="1" spans="2:33" ht="15.75" customHeight="1" outlineLevel="1"/>
    <row r="2" spans="2:33" ht="15.75" customHeight="1" outlineLevel="1">
      <c r="B2" s="202"/>
      <c r="C2" s="208" t="s">
        <v>2196</v>
      </c>
      <c r="D2" s="42"/>
      <c r="E2" s="203"/>
      <c r="F2" s="202"/>
      <c r="G2" s="202"/>
      <c r="H2" s="42"/>
      <c r="I2" s="42"/>
      <c r="J2" s="42"/>
      <c r="K2" s="42"/>
      <c r="L2" s="208" t="s">
        <v>2196</v>
      </c>
      <c r="M2" s="202"/>
      <c r="N2" s="204"/>
      <c r="P2" s="202"/>
      <c r="Q2" s="202"/>
      <c r="R2" s="42" t="s">
        <v>2197</v>
      </c>
      <c r="S2" s="202"/>
      <c r="T2" s="205"/>
      <c r="U2" s="42"/>
      <c r="V2" s="202"/>
      <c r="W2" s="204"/>
      <c r="X2" s="206" t="s">
        <v>19</v>
      </c>
      <c r="Y2" s="206"/>
      <c r="Z2" s="206"/>
      <c r="AA2" s="206"/>
      <c r="AB2" s="202"/>
      <c r="AC2" s="204"/>
      <c r="AD2" s="206" t="s">
        <v>20</v>
      </c>
      <c r="AE2" s="206"/>
      <c r="AF2" s="206"/>
      <c r="AG2" s="207"/>
    </row>
    <row r="3" spans="2:33" ht="15.75" customHeight="1" outlineLevel="1">
      <c r="B3" s="202"/>
      <c r="C3" s="203"/>
      <c r="D3" s="42"/>
      <c r="E3" s="203"/>
      <c r="F3" s="202"/>
      <c r="G3" s="202"/>
      <c r="H3" s="42"/>
      <c r="I3" s="42"/>
      <c r="J3" s="42"/>
      <c r="K3" s="42"/>
      <c r="L3" s="42"/>
      <c r="M3" s="202"/>
      <c r="N3" s="204"/>
      <c r="O3" s="42"/>
      <c r="P3" s="202"/>
      <c r="Q3" s="202"/>
      <c r="R3" s="42"/>
      <c r="S3" s="202"/>
      <c r="T3" s="205"/>
      <c r="U3" s="42"/>
      <c r="V3" s="202"/>
      <c r="W3" s="204"/>
      <c r="Y3" s="206"/>
      <c r="Z3" s="206"/>
      <c r="AA3" s="206"/>
      <c r="AB3" s="202"/>
      <c r="AC3" s="204"/>
      <c r="AD3" s="206"/>
      <c r="AE3" s="206"/>
      <c r="AF3" s="206"/>
      <c r="AG3" s="207"/>
    </row>
    <row r="4" spans="2:33" ht="15.75" customHeight="1" outlineLevel="1">
      <c r="B4" s="202"/>
      <c r="C4" s="203"/>
      <c r="D4" s="42"/>
      <c r="E4" s="203"/>
      <c r="F4" s="202"/>
      <c r="G4" s="202"/>
      <c r="H4" s="42"/>
      <c r="I4" s="42" t="s">
        <v>2198</v>
      </c>
      <c r="J4" s="42"/>
      <c r="K4" s="42"/>
      <c r="L4" s="42"/>
      <c r="M4" s="202"/>
      <c r="N4" s="204"/>
      <c r="O4" s="42"/>
      <c r="P4" s="202"/>
      <c r="Q4" s="202"/>
      <c r="R4" s="42"/>
      <c r="S4" s="202"/>
      <c r="T4" s="205"/>
      <c r="U4" s="42"/>
      <c r="V4" s="202"/>
      <c r="W4" s="204"/>
      <c r="X4" s="206"/>
      <c r="Y4" s="206"/>
      <c r="Z4" s="206"/>
      <c r="AA4" s="209">
        <v>2</v>
      </c>
      <c r="AB4" s="202"/>
      <c r="AC4" s="204"/>
      <c r="AD4" s="206"/>
      <c r="AE4" s="206"/>
      <c r="AF4" s="206"/>
      <c r="AG4" s="209">
        <v>2</v>
      </c>
    </row>
    <row r="5" spans="2:33" ht="15.75" customHeight="1" outlineLevel="1">
      <c r="B5" s="202"/>
      <c r="C5" s="203"/>
      <c r="D5" s="42"/>
      <c r="E5" s="203"/>
      <c r="F5" s="202"/>
      <c r="G5" s="202"/>
      <c r="H5" s="42"/>
      <c r="I5" s="42"/>
      <c r="J5" s="42"/>
      <c r="K5" s="42"/>
      <c r="L5" s="42"/>
      <c r="M5" s="202"/>
      <c r="N5" s="204"/>
      <c r="O5" s="42"/>
      <c r="P5" s="202"/>
      <c r="Q5" s="202"/>
      <c r="R5" s="42"/>
      <c r="S5" s="202"/>
      <c r="T5" s="205"/>
      <c r="V5" s="202"/>
      <c r="W5" s="204"/>
      <c r="X5" s="206"/>
      <c r="Y5" s="206"/>
      <c r="Z5" s="206"/>
      <c r="AA5" s="206"/>
      <c r="AB5" s="202"/>
      <c r="AC5" s="204"/>
      <c r="AD5" s="206"/>
      <c r="AE5" s="206"/>
      <c r="AF5" s="206"/>
      <c r="AG5" s="207"/>
    </row>
    <row r="6" spans="2:33" ht="15.75" customHeight="1">
      <c r="B6" s="202"/>
      <c r="C6" s="210" t="s">
        <v>24</v>
      </c>
      <c r="D6" s="42"/>
      <c r="E6" s="210" t="s">
        <v>25</v>
      </c>
      <c r="F6" s="202"/>
      <c r="G6" s="202"/>
      <c r="H6" s="210" t="s">
        <v>2199</v>
      </c>
      <c r="I6" s="210" t="s">
        <v>2200</v>
      </c>
      <c r="J6" s="42"/>
      <c r="K6" s="42"/>
      <c r="L6" s="210" t="s">
        <v>24</v>
      </c>
      <c r="M6" s="202"/>
      <c r="N6" s="204"/>
      <c r="O6" s="211" t="s">
        <v>25</v>
      </c>
      <c r="P6" s="202"/>
      <c r="Q6" s="202"/>
      <c r="R6" s="210" t="s">
        <v>2201</v>
      </c>
      <c r="S6" s="202"/>
      <c r="T6" s="212"/>
      <c r="U6" s="210" t="s">
        <v>2202</v>
      </c>
      <c r="V6" s="202"/>
      <c r="W6" s="204"/>
      <c r="X6" s="211" t="s">
        <v>2203</v>
      </c>
      <c r="Y6" s="211" t="s">
        <v>2087</v>
      </c>
      <c r="Z6" s="211" t="s">
        <v>2084</v>
      </c>
      <c r="AA6" s="211" t="s">
        <v>2085</v>
      </c>
      <c r="AB6" s="202"/>
      <c r="AC6" s="204"/>
      <c r="AD6" s="211" t="s">
        <v>2111</v>
      </c>
      <c r="AE6" s="211" t="s">
        <v>25</v>
      </c>
      <c r="AF6" s="211" t="s">
        <v>2112</v>
      </c>
      <c r="AG6" s="211" t="s">
        <v>2113</v>
      </c>
    </row>
    <row r="7" spans="2:33" ht="23">
      <c r="B7" s="202">
        <v>1</v>
      </c>
      <c r="C7" s="203" t="s">
        <v>430</v>
      </c>
      <c r="D7" s="42"/>
      <c r="E7" s="203" t="s">
        <v>340</v>
      </c>
      <c r="F7" s="202"/>
      <c r="G7" s="202">
        <v>1</v>
      </c>
      <c r="H7" s="42" t="s">
        <v>326</v>
      </c>
      <c r="I7" s="213" t="s">
        <v>430</v>
      </c>
      <c r="J7" s="42"/>
      <c r="K7" s="214">
        <v>1</v>
      </c>
      <c r="L7" s="215" t="s">
        <v>57</v>
      </c>
      <c r="M7" s="202"/>
      <c r="N7" s="214">
        <v>1</v>
      </c>
      <c r="O7" s="99" t="s">
        <v>86</v>
      </c>
      <c r="P7" s="202"/>
      <c r="Q7" s="202">
        <v>1</v>
      </c>
      <c r="R7" s="42" t="s">
        <v>86</v>
      </c>
      <c r="S7" s="202"/>
      <c r="T7" s="205">
        <v>1</v>
      </c>
      <c r="U7" s="203" t="s">
        <v>146</v>
      </c>
      <c r="V7" s="202"/>
      <c r="W7" s="214">
        <v>1</v>
      </c>
      <c r="X7" s="207" t="s">
        <v>94</v>
      </c>
      <c r="Y7" s="207" t="s">
        <v>2089</v>
      </c>
      <c r="Z7" s="207">
        <f>MATCH($X7, 聲母表!$J$4:$J$25, 0)</f>
        <v>1</v>
      </c>
      <c r="AA7" s="207" t="str">
        <f t="array" ref="AA7">INDEX(十五音聲母資料表, $Z7, $AA$4)</f>
        <v>p</v>
      </c>
      <c r="AB7" s="202"/>
      <c r="AC7" s="214">
        <v>1</v>
      </c>
      <c r="AD7" s="206" t="s">
        <v>61</v>
      </c>
      <c r="AE7" s="206" t="s">
        <v>2118</v>
      </c>
      <c r="AF7" s="207">
        <f>IFERROR( MATCH($AD7, 十五音韻母對照表!$Q$4:$Q$53, 0), MATCH($AD7, 十五音韻母對照表!$R$4:$R$53, 0) )</f>
        <v>29</v>
      </c>
      <c r="AG7" s="207" t="str">
        <f t="array" ref="AG7">INDEX(十五音韻母資料表, $AF7, $AG$4)</f>
        <v>居</v>
      </c>
    </row>
    <row r="8" spans="2:33" ht="23">
      <c r="B8" s="202">
        <v>2</v>
      </c>
      <c r="C8" s="203" t="s">
        <v>404</v>
      </c>
      <c r="D8" s="42"/>
      <c r="E8" s="203" t="s">
        <v>1326</v>
      </c>
      <c r="F8" s="202"/>
      <c r="G8" s="202">
        <v>2</v>
      </c>
      <c r="H8" s="42" t="s">
        <v>404</v>
      </c>
      <c r="I8" s="216" t="s">
        <v>430</v>
      </c>
      <c r="J8" s="42"/>
      <c r="K8" s="214">
        <v>2</v>
      </c>
      <c r="L8" s="215" t="s">
        <v>429</v>
      </c>
      <c r="M8" s="202"/>
      <c r="N8" s="214">
        <v>2</v>
      </c>
      <c r="O8" s="99" t="s">
        <v>509</v>
      </c>
      <c r="P8" s="202"/>
      <c r="Q8" s="202">
        <v>2</v>
      </c>
      <c r="R8" s="42" t="s">
        <v>143</v>
      </c>
      <c r="S8" s="202"/>
      <c r="T8" s="205">
        <v>2</v>
      </c>
      <c r="U8" s="203" t="s">
        <v>329</v>
      </c>
      <c r="V8" s="202"/>
      <c r="W8" s="214">
        <v>2</v>
      </c>
      <c r="X8" s="207" t="s">
        <v>85</v>
      </c>
      <c r="Y8" s="207" t="s">
        <v>2090</v>
      </c>
      <c r="Z8" s="207">
        <f>MATCH($X8, 聲母表!$J$4:$J$25, 0)</f>
        <v>3</v>
      </c>
      <c r="AA8" s="207" t="str">
        <f t="array" ref="AA8">INDEX(十五音聲母資料表, $Z8, $AA$4)</f>
        <v>ph</v>
      </c>
      <c r="AB8" s="202"/>
      <c r="AC8" s="214">
        <v>2</v>
      </c>
      <c r="AD8" s="206" t="s">
        <v>523</v>
      </c>
      <c r="AE8" s="206" t="s">
        <v>2118</v>
      </c>
      <c r="AF8" s="207">
        <f>IFERROR( MATCH($AD8, 十五音韻母對照表!$Q$4:$Q$53, 0), MATCH($AD8, 十五音韻母對照表!$R$4:$R$53, 0) )</f>
        <v>29</v>
      </c>
      <c r="AG8" s="207" t="str">
        <f t="array" ref="AG8">INDEX(十五音韻母資料表, $AF8, $AG$4)</f>
        <v>居</v>
      </c>
    </row>
    <row r="9" spans="2:33" ht="23">
      <c r="B9" s="202">
        <v>3</v>
      </c>
      <c r="C9" s="203" t="s">
        <v>326</v>
      </c>
      <c r="D9" s="42"/>
      <c r="E9" s="203" t="s">
        <v>298</v>
      </c>
      <c r="F9" s="202"/>
      <c r="G9" s="202">
        <v>3</v>
      </c>
      <c r="H9" s="42" t="s">
        <v>430</v>
      </c>
      <c r="I9" s="216" t="s">
        <v>430</v>
      </c>
      <c r="J9" s="42"/>
      <c r="K9" s="214">
        <v>3</v>
      </c>
      <c r="L9" s="215" t="s">
        <v>85</v>
      </c>
      <c r="M9" s="202"/>
      <c r="N9" s="214">
        <v>3</v>
      </c>
      <c r="O9" s="99" t="s">
        <v>143</v>
      </c>
      <c r="P9" s="202"/>
      <c r="Q9" s="202">
        <v>3</v>
      </c>
      <c r="R9" s="42" t="s">
        <v>1834</v>
      </c>
      <c r="S9" s="202"/>
      <c r="T9" s="205">
        <v>3</v>
      </c>
      <c r="U9" s="203" t="s">
        <v>2204</v>
      </c>
      <c r="V9" s="202"/>
      <c r="W9" s="214">
        <v>3</v>
      </c>
      <c r="X9" s="207" t="s">
        <v>408</v>
      </c>
      <c r="Y9" s="207" t="s">
        <v>2091</v>
      </c>
      <c r="Z9" s="207">
        <f>MATCH($X9, 聲母表!$J$4:$J$25, 0)</f>
        <v>2</v>
      </c>
      <c r="AA9" s="207" t="str">
        <f t="array" ref="AA9">INDEX(十五音聲母資料表, $Z9, $AA$4)</f>
        <v>b</v>
      </c>
      <c r="AB9" s="202"/>
      <c r="AC9" s="214">
        <v>3</v>
      </c>
      <c r="AD9" s="206" t="s">
        <v>870</v>
      </c>
      <c r="AE9" s="206" t="s">
        <v>2118</v>
      </c>
      <c r="AF9" s="207">
        <f>IFERROR( MATCH($AD9, 十五音韻母對照表!$Q$4:$Q$53, 0), MATCH($AD9, 十五音韻母對照表!$R$4:$R$53, 0) )</f>
        <v>34</v>
      </c>
      <c r="AG9" s="207" t="str">
        <f t="array" ref="AG9">INDEX(十五音韻母資料表, $AF9, $AG$4)</f>
        <v>梔</v>
      </c>
    </row>
    <row r="10" spans="2:33" ht="23">
      <c r="B10" s="202">
        <v>4</v>
      </c>
      <c r="C10" s="203" t="s">
        <v>250</v>
      </c>
      <c r="D10" s="42"/>
      <c r="E10" s="203" t="s">
        <v>1347</v>
      </c>
      <c r="F10" s="202"/>
      <c r="G10" s="202">
        <v>4</v>
      </c>
      <c r="H10" s="42" t="s">
        <v>440</v>
      </c>
      <c r="I10" s="216" t="s">
        <v>430</v>
      </c>
      <c r="J10" s="42"/>
      <c r="K10" s="214">
        <v>4</v>
      </c>
      <c r="L10" s="215" t="s">
        <v>60</v>
      </c>
      <c r="M10" s="202"/>
      <c r="N10" s="214">
        <v>4</v>
      </c>
      <c r="O10" s="99" t="s">
        <v>2123</v>
      </c>
      <c r="P10" s="202"/>
      <c r="Q10" s="202">
        <v>4</v>
      </c>
      <c r="R10" s="42" t="s">
        <v>388</v>
      </c>
      <c r="S10" s="202"/>
      <c r="T10" s="205">
        <v>4</v>
      </c>
      <c r="U10" s="203" t="s">
        <v>67</v>
      </c>
      <c r="V10" s="202"/>
      <c r="W10" s="214">
        <v>4</v>
      </c>
      <c r="X10" s="207" t="s">
        <v>422</v>
      </c>
      <c r="Y10" s="207" t="s">
        <v>2094</v>
      </c>
      <c r="Z10" s="207">
        <f>MATCH($X10, 聲母表!$J$4:$J$25, 0)</f>
        <v>5</v>
      </c>
      <c r="AA10" s="207" t="str">
        <f t="array" ref="AA10">INDEX(十五音聲母資料表, $Z10, $AA$4)</f>
        <v>t</v>
      </c>
      <c r="AB10" s="202"/>
      <c r="AC10" s="214">
        <v>4</v>
      </c>
      <c r="AD10" s="206" t="s">
        <v>966</v>
      </c>
      <c r="AE10" s="206" t="s">
        <v>2118</v>
      </c>
      <c r="AF10" s="207">
        <f>IFERROR( MATCH($AD10, 十五音韻母對照表!$Q$4:$Q$53, 0), MATCH($AD10, 十五音韻母對照表!$R$4:$R$53, 0) )</f>
        <v>34</v>
      </c>
      <c r="AG10" s="207" t="str">
        <f t="array" ref="AG10">INDEX(十五音韻母資料表, $AF10, $AG$4)</f>
        <v>梔</v>
      </c>
    </row>
    <row r="11" spans="2:33" ht="23">
      <c r="B11" s="202">
        <v>5</v>
      </c>
      <c r="C11" s="203" t="s">
        <v>421</v>
      </c>
      <c r="D11" s="42"/>
      <c r="E11" s="203" t="s">
        <v>1357</v>
      </c>
      <c r="F11" s="202"/>
      <c r="G11" s="202">
        <v>5</v>
      </c>
      <c r="H11" s="42" t="s">
        <v>430</v>
      </c>
      <c r="I11" s="216" t="s">
        <v>404</v>
      </c>
      <c r="J11" s="42"/>
      <c r="K11" s="214">
        <v>5</v>
      </c>
      <c r="L11" s="215" t="s">
        <v>63</v>
      </c>
      <c r="M11" s="202"/>
      <c r="N11" s="214">
        <v>5</v>
      </c>
      <c r="O11" s="99" t="s">
        <v>111</v>
      </c>
      <c r="P11" s="202"/>
      <c r="Q11" s="202">
        <v>5</v>
      </c>
      <c r="R11" s="42" t="s">
        <v>163</v>
      </c>
      <c r="S11" s="202"/>
      <c r="T11" s="205">
        <v>5</v>
      </c>
      <c r="U11" s="203" t="s">
        <v>362</v>
      </c>
      <c r="V11" s="202"/>
      <c r="W11" s="214">
        <v>5</v>
      </c>
      <c r="X11" s="207" t="s">
        <v>77</v>
      </c>
      <c r="Y11" s="207" t="s">
        <v>2096</v>
      </c>
      <c r="Z11" s="207">
        <f>MATCH($X11, 聲母表!$J$4:$J$25, 0)</f>
        <v>6</v>
      </c>
      <c r="AA11" s="207" t="str">
        <f t="array" ref="AA11">INDEX(十五音聲母資料表, $Z11, $AA$4)</f>
        <v>th</v>
      </c>
      <c r="AB11" s="202"/>
      <c r="AC11" s="214">
        <v>5</v>
      </c>
      <c r="AD11" s="206" t="s">
        <v>107</v>
      </c>
      <c r="AE11" s="206" t="s">
        <v>2118</v>
      </c>
      <c r="AF11" s="207">
        <f>IFERROR( MATCH($AD11, 十五音韻母對照表!$Q$4:$Q$53, 0), MATCH($AD11, 十五音韻母對照表!$R$4:$R$53, 0) )</f>
        <v>4</v>
      </c>
      <c r="AG11" s="207" t="str">
        <f t="array" ref="AG11">INDEX(十五音韻母資料表, $AF11, $AG$4)</f>
        <v>規</v>
      </c>
    </row>
    <row r="12" spans="2:33" ht="23">
      <c r="B12" s="202">
        <v>6</v>
      </c>
      <c r="C12" s="203" t="s">
        <v>413</v>
      </c>
      <c r="D12" s="42"/>
      <c r="E12" s="203" t="s">
        <v>1369</v>
      </c>
      <c r="F12" s="202"/>
      <c r="G12" s="202">
        <v>6</v>
      </c>
      <c r="H12" s="42" t="s">
        <v>407</v>
      </c>
      <c r="I12" s="216" t="s">
        <v>326</v>
      </c>
      <c r="J12" s="42"/>
      <c r="K12" s="214">
        <v>6</v>
      </c>
      <c r="L12" s="215" t="s">
        <v>77</v>
      </c>
      <c r="M12" s="202"/>
      <c r="N12" s="214">
        <v>6</v>
      </c>
      <c r="O12" s="99" t="s">
        <v>2205</v>
      </c>
      <c r="P12" s="202"/>
      <c r="Q12" s="202">
        <v>6</v>
      </c>
      <c r="R12" s="42" t="s">
        <v>1744</v>
      </c>
      <c r="S12" s="202"/>
      <c r="T12" s="205">
        <v>6</v>
      </c>
      <c r="U12" s="203" t="s">
        <v>359</v>
      </c>
      <c r="V12" s="202"/>
      <c r="W12" s="214">
        <v>6</v>
      </c>
      <c r="X12" s="207" t="s">
        <v>57</v>
      </c>
      <c r="Y12" s="207" t="s">
        <v>2097</v>
      </c>
      <c r="Z12" s="207">
        <f>MATCH($X12, 聲母表!$J$4:$J$25, 0)</f>
        <v>8</v>
      </c>
      <c r="AA12" s="207" t="str">
        <f t="array" ref="AA12">INDEX(十五音聲母資料表, $Z12, $AA$4)</f>
        <v>l</v>
      </c>
      <c r="AB12" s="202"/>
      <c r="AC12" s="214">
        <v>6</v>
      </c>
      <c r="AD12" s="206" t="s">
        <v>2119</v>
      </c>
      <c r="AE12" s="206" t="s">
        <v>2118</v>
      </c>
      <c r="AF12" s="207" t="e">
        <f>IFERROR( MATCH($AD12, 十五音韻母對照表!$Q$4:$Q$53, 0), MATCH($AD12, 十五音韻母對照表!$R$4:$R$53, 0) )</f>
        <v>#N/A</v>
      </c>
      <c r="AG12" s="207" t="e">
        <f t="array" ref="AG12">INDEX(十五音韻母資料表, $AF12, $AG$4)</f>
        <v>#N/A</v>
      </c>
    </row>
    <row r="13" spans="2:33" ht="23">
      <c r="B13" s="202">
        <v>7</v>
      </c>
      <c r="C13" s="203" t="s">
        <v>425</v>
      </c>
      <c r="D13" s="42"/>
      <c r="E13" s="203" t="s">
        <v>1378</v>
      </c>
      <c r="F13" s="202"/>
      <c r="G13" s="202">
        <v>7</v>
      </c>
      <c r="H13" s="42" t="s">
        <v>464</v>
      </c>
      <c r="I13" s="216" t="s">
        <v>326</v>
      </c>
      <c r="J13" s="42"/>
      <c r="K13" s="214">
        <v>7</v>
      </c>
      <c r="L13" s="215" t="s">
        <v>269</v>
      </c>
      <c r="M13" s="202"/>
      <c r="N13" s="214">
        <v>7</v>
      </c>
      <c r="O13" s="99" t="s">
        <v>52</v>
      </c>
      <c r="P13" s="202"/>
      <c r="Q13" s="202">
        <v>7</v>
      </c>
      <c r="R13" s="42" t="s">
        <v>61</v>
      </c>
      <c r="S13" s="202"/>
      <c r="T13" s="205">
        <v>7</v>
      </c>
      <c r="U13" s="203" t="s">
        <v>2206</v>
      </c>
      <c r="V13" s="202"/>
      <c r="W13" s="214">
        <v>7</v>
      </c>
      <c r="X13" s="207" t="s">
        <v>51</v>
      </c>
      <c r="Y13" s="207" t="s">
        <v>2099</v>
      </c>
      <c r="Z13" s="207">
        <f>MATCH($X13, 聲母表!$J$4:$J$25, 0)</f>
        <v>9</v>
      </c>
      <c r="AA13" s="207" t="str">
        <f t="array" ref="AA13">INDEX(十五音聲母資料表, $Z13, $AA$4)</f>
        <v>k</v>
      </c>
      <c r="AB13" s="202"/>
      <c r="AC13" s="214">
        <v>7</v>
      </c>
      <c r="AD13" s="206" t="s">
        <v>1878</v>
      </c>
      <c r="AE13" s="206" t="s">
        <v>2118</v>
      </c>
      <c r="AF13" s="207">
        <f>IFERROR( MATCH($AD13, 十五音韻母對照表!$Q$4:$Q$53, 0), MATCH($AD13, 十五音韻母對照表!$R$4:$R$53, 0) )</f>
        <v>32</v>
      </c>
      <c r="AG13" s="207" t="str">
        <f t="array" ref="AG13">INDEX(十五音韻母資料表, $AF13, $AG$4)</f>
        <v>褌</v>
      </c>
    </row>
    <row r="14" spans="2:33" ht="23">
      <c r="B14" s="202">
        <v>8</v>
      </c>
      <c r="C14" s="203" t="s">
        <v>457</v>
      </c>
      <c r="D14" s="42"/>
      <c r="E14" s="203" t="s">
        <v>1388</v>
      </c>
      <c r="F14" s="202"/>
      <c r="G14" s="202">
        <v>8</v>
      </c>
      <c r="H14" s="42" t="s">
        <v>471</v>
      </c>
      <c r="I14" s="216" t="s">
        <v>250</v>
      </c>
      <c r="J14" s="42"/>
      <c r="K14" s="214">
        <v>8</v>
      </c>
      <c r="L14" s="215" t="s">
        <v>97</v>
      </c>
      <c r="M14" s="202"/>
      <c r="N14" s="214">
        <v>8</v>
      </c>
      <c r="O14" s="99" t="s">
        <v>150</v>
      </c>
      <c r="P14" s="202"/>
      <c r="Q14" s="202">
        <v>8</v>
      </c>
      <c r="R14" s="42" t="s">
        <v>179</v>
      </c>
      <c r="S14" s="202"/>
      <c r="T14" s="205">
        <v>8</v>
      </c>
      <c r="U14" s="203" t="s">
        <v>2207</v>
      </c>
      <c r="V14" s="202"/>
      <c r="W14" s="214">
        <v>8</v>
      </c>
      <c r="X14" s="207" t="s">
        <v>60</v>
      </c>
      <c r="Y14" s="207" t="s">
        <v>2100</v>
      </c>
      <c r="Z14" s="207">
        <f>MATCH($X14, 聲母表!$J$4:$J$25, 0)</f>
        <v>11</v>
      </c>
      <c r="AA14" s="207" t="str">
        <f t="array" ref="AA14">INDEX(十五音聲母資料表, $Z14, $AA$4)</f>
        <v>kh</v>
      </c>
      <c r="AB14" s="202"/>
      <c r="AC14" s="214">
        <v>8</v>
      </c>
      <c r="AD14" s="206" t="s">
        <v>69</v>
      </c>
      <c r="AE14" s="206" t="s">
        <v>2120</v>
      </c>
      <c r="AF14" s="207">
        <f>IFERROR( MATCH($AD14, 十五音韻母對照表!$Q$4:$Q$53, 0), MATCH($AD14, 十五音韻母對照表!$R$4:$R$53, 0) )</f>
        <v>27</v>
      </c>
      <c r="AG14" s="207" t="str">
        <f t="array" ref="AG14">INDEX(十五音韻母資料表, $AF14, $AG$4)</f>
        <v>艍</v>
      </c>
    </row>
    <row r="15" spans="2:33" ht="23">
      <c r="B15" s="202">
        <v>9</v>
      </c>
      <c r="C15" s="203" t="s">
        <v>464</v>
      </c>
      <c r="D15" s="42"/>
      <c r="E15" s="203" t="s">
        <v>1396</v>
      </c>
      <c r="F15" s="202"/>
      <c r="G15" s="202">
        <v>9</v>
      </c>
      <c r="H15" s="42" t="s">
        <v>322</v>
      </c>
      <c r="I15" s="216" t="s">
        <v>250</v>
      </c>
      <c r="J15" s="42"/>
      <c r="K15" s="214">
        <v>9</v>
      </c>
      <c r="L15" s="215" t="s">
        <v>377</v>
      </c>
      <c r="M15" s="202"/>
      <c r="N15" s="214">
        <v>9</v>
      </c>
      <c r="O15" s="99" t="s">
        <v>153</v>
      </c>
      <c r="P15" s="202"/>
      <c r="Q15" s="202">
        <v>9</v>
      </c>
      <c r="R15" s="42" t="s">
        <v>2208</v>
      </c>
      <c r="S15" s="202"/>
      <c r="T15" s="205"/>
      <c r="U15" s="42"/>
      <c r="V15" s="202"/>
      <c r="W15" s="214">
        <v>9</v>
      </c>
      <c r="X15" s="207" t="s">
        <v>441</v>
      </c>
      <c r="Y15" s="207" t="s">
        <v>2102</v>
      </c>
      <c r="Z15" s="207">
        <f>MATCH($X15, 聲母表!$J$4:$J$25, 0)</f>
        <v>10</v>
      </c>
      <c r="AA15" s="207" t="str">
        <f t="array" ref="AA15">INDEX(十五音聲母資料表, $Z15, $AA$4)</f>
        <v>g</v>
      </c>
      <c r="AB15" s="202"/>
      <c r="AC15" s="214">
        <v>9</v>
      </c>
      <c r="AD15" s="206" t="s">
        <v>541</v>
      </c>
      <c r="AE15" s="206" t="s">
        <v>2120</v>
      </c>
      <c r="AF15" s="207">
        <f>IFERROR( MATCH($AD15, 十五音韻母對照表!$Q$4:$Q$53, 0), MATCH($AD15, 十五音韻母對照表!$R$4:$R$53, 0) )</f>
        <v>27</v>
      </c>
      <c r="AG15" s="207" t="str">
        <f t="array" ref="AG15">INDEX(十五音韻母資料表, $AF15, $AG$4)</f>
        <v>艍</v>
      </c>
    </row>
    <row r="16" spans="2:33" ht="23">
      <c r="B16" s="202">
        <v>10</v>
      </c>
      <c r="C16" s="203" t="s">
        <v>345</v>
      </c>
      <c r="D16" s="42"/>
      <c r="E16" s="203" t="s">
        <v>137</v>
      </c>
      <c r="F16" s="202"/>
      <c r="G16" s="202">
        <v>10</v>
      </c>
      <c r="H16" s="42" t="s">
        <v>250</v>
      </c>
      <c r="I16" s="216" t="s">
        <v>421</v>
      </c>
      <c r="J16" s="42"/>
      <c r="K16" s="214">
        <v>10</v>
      </c>
      <c r="L16" s="215" t="s">
        <v>459</v>
      </c>
      <c r="M16" s="202"/>
      <c r="N16" s="214">
        <v>10</v>
      </c>
      <c r="O16" s="99" t="s">
        <v>157</v>
      </c>
      <c r="P16" s="202"/>
      <c r="Q16" s="202">
        <v>10</v>
      </c>
      <c r="R16" s="42" t="s">
        <v>526</v>
      </c>
      <c r="S16" s="202"/>
      <c r="T16" s="205"/>
      <c r="U16" s="42"/>
      <c r="V16" s="202"/>
      <c r="W16" s="214">
        <v>10</v>
      </c>
      <c r="X16" s="207" t="s">
        <v>103</v>
      </c>
      <c r="Y16" s="207" t="s">
        <v>2101</v>
      </c>
      <c r="Z16" s="207">
        <f>MATCH($X16, 聲母表!$J$4:$J$25, 0)</f>
        <v>13</v>
      </c>
      <c r="AA16" s="207" t="str">
        <f t="array" ref="AA16">INDEX(十五音聲母資料表, $Z16, $AA$4)</f>
        <v>h</v>
      </c>
      <c r="AB16" s="202"/>
      <c r="AC16" s="214">
        <v>10</v>
      </c>
      <c r="AD16" s="206" t="s">
        <v>83</v>
      </c>
      <c r="AE16" s="206" t="s">
        <v>2120</v>
      </c>
      <c r="AF16" s="207">
        <f>IFERROR( MATCH($AD16, 十五音韻母對照表!$Q$4:$Q$53, 0), MATCH($AD16, 十五音韻母對照表!$R$4:$R$53, 0) )</f>
        <v>30</v>
      </c>
      <c r="AG16" s="207" t="str">
        <f t="array" ref="AG16">INDEX(十五音韻母資料表, $AF16, $AG$4)</f>
        <v>丩</v>
      </c>
    </row>
    <row r="17" spans="2:33" ht="23">
      <c r="B17" s="202">
        <v>11</v>
      </c>
      <c r="C17" s="203" t="s">
        <v>497</v>
      </c>
      <c r="D17" s="42"/>
      <c r="E17" s="203" t="s">
        <v>1412</v>
      </c>
      <c r="F17" s="202"/>
      <c r="G17" s="202">
        <v>11</v>
      </c>
      <c r="H17" s="42" t="s">
        <v>497</v>
      </c>
      <c r="I17" s="216" t="s">
        <v>421</v>
      </c>
      <c r="J17" s="42"/>
      <c r="K17" s="214">
        <v>11</v>
      </c>
      <c r="L17" s="215" t="s">
        <v>100</v>
      </c>
      <c r="M17" s="202"/>
      <c r="N17" s="214">
        <v>11</v>
      </c>
      <c r="O17" s="99" t="s">
        <v>510</v>
      </c>
      <c r="P17" s="202"/>
      <c r="Q17" s="202">
        <v>11</v>
      </c>
      <c r="R17" s="42" t="s">
        <v>83</v>
      </c>
      <c r="S17" s="202"/>
      <c r="T17" s="205"/>
      <c r="U17" s="42"/>
      <c r="V17" s="202"/>
      <c r="W17" s="214">
        <v>11</v>
      </c>
      <c r="X17" s="207" t="s">
        <v>392</v>
      </c>
      <c r="Y17" s="207" t="s">
        <v>2104</v>
      </c>
      <c r="Z17" s="207">
        <f>MATCH($X17, 聲母表!$J$4:$J$25, 0)</f>
        <v>18</v>
      </c>
      <c r="AA17" s="207" t="str">
        <f t="array" ref="AA17">INDEX(十五音聲母資料表, $Z17, $AA$4)</f>
        <v>ts</v>
      </c>
      <c r="AB17" s="202"/>
      <c r="AC17" s="214">
        <v>11</v>
      </c>
      <c r="AD17" s="206" t="s">
        <v>528</v>
      </c>
      <c r="AE17" s="206" t="s">
        <v>2120</v>
      </c>
      <c r="AF17" s="207" t="e">
        <f>IFERROR( MATCH($AD17, 十五音韻母對照表!$Q$4:$Q$53, 0), MATCH($AD17, 十五音韻母對照表!$R$4:$R$53, 0) )</f>
        <v>#N/A</v>
      </c>
      <c r="AG17" s="207" t="e">
        <f t="array" ref="AG17">INDEX(十五音韻母資料表, $AF17, $AG$4)</f>
        <v>#N/A</v>
      </c>
    </row>
    <row r="18" spans="2:33" ht="23">
      <c r="B18" s="202">
        <v>12</v>
      </c>
      <c r="C18" s="203" t="s">
        <v>407</v>
      </c>
      <c r="D18" s="42"/>
      <c r="E18" s="203" t="s">
        <v>1416</v>
      </c>
      <c r="F18" s="202"/>
      <c r="G18" s="202">
        <v>12</v>
      </c>
      <c r="H18" s="42" t="s">
        <v>413</v>
      </c>
      <c r="I18" s="216" t="s">
        <v>413</v>
      </c>
      <c r="J18" s="42"/>
      <c r="K18" s="214">
        <v>12</v>
      </c>
      <c r="L18" s="215" t="s">
        <v>463</v>
      </c>
      <c r="M18" s="202"/>
      <c r="N18" s="214">
        <v>12</v>
      </c>
      <c r="O18" s="99" t="s">
        <v>511</v>
      </c>
      <c r="P18" s="202"/>
      <c r="Q18" s="202">
        <v>12</v>
      </c>
      <c r="R18" s="42" t="s">
        <v>104</v>
      </c>
      <c r="S18" s="202"/>
      <c r="T18" s="205"/>
      <c r="U18" s="42"/>
      <c r="V18" s="202"/>
      <c r="W18" s="214">
        <v>12</v>
      </c>
      <c r="X18" s="207" t="s">
        <v>481</v>
      </c>
      <c r="Y18" s="207" t="s">
        <v>2106</v>
      </c>
      <c r="Z18" s="207">
        <f>MATCH($X18, 聲母表!$J$4:$J$25, 0)</f>
        <v>20</v>
      </c>
      <c r="AA18" s="207" t="str">
        <f t="array" ref="AA18">INDEX(十五音聲母資料表, $Z18, $AA$4)</f>
        <v>tsh</v>
      </c>
      <c r="AB18" s="202"/>
      <c r="AC18" s="214">
        <v>12</v>
      </c>
      <c r="AD18" s="206" t="s">
        <v>1035</v>
      </c>
      <c r="AE18" s="206" t="s">
        <v>2120</v>
      </c>
      <c r="AF18" s="207">
        <f>IFERROR( MATCH($AD18, 十五音韻母對照表!$Q$4:$Q$53, 0), MATCH($AD18, 十五音韻母對照表!$R$4:$R$53, 0) )</f>
        <v>50</v>
      </c>
      <c r="AG18" s="207" t="str">
        <f t="array" ref="AG18">INDEX(十五音韻母資料表, $AF18, $AG$4)</f>
        <v>牛</v>
      </c>
    </row>
    <row r="19" spans="2:33" ht="23">
      <c r="B19" s="202">
        <v>13</v>
      </c>
      <c r="C19" s="203" t="s">
        <v>440</v>
      </c>
      <c r="D19" s="42"/>
      <c r="E19" s="203" t="s">
        <v>1423</v>
      </c>
      <c r="F19" s="202"/>
      <c r="G19" s="202">
        <v>13</v>
      </c>
      <c r="H19" s="42" t="s">
        <v>345</v>
      </c>
      <c r="I19" s="216" t="s">
        <v>413</v>
      </c>
      <c r="J19" s="42"/>
      <c r="K19" s="214">
        <v>13</v>
      </c>
      <c r="L19" s="215" t="s">
        <v>68</v>
      </c>
      <c r="M19" s="202"/>
      <c r="N19" s="214">
        <v>13</v>
      </c>
      <c r="O19" s="99" t="s">
        <v>307</v>
      </c>
      <c r="P19" s="202"/>
      <c r="Q19" s="202">
        <v>13</v>
      </c>
      <c r="R19" s="42" t="s">
        <v>2209</v>
      </c>
      <c r="S19" s="202"/>
      <c r="T19" s="205"/>
      <c r="U19" s="42"/>
      <c r="V19" s="202"/>
      <c r="W19" s="214">
        <v>13</v>
      </c>
      <c r="X19" s="207" t="s">
        <v>68</v>
      </c>
      <c r="Y19" s="207" t="s">
        <v>2108</v>
      </c>
      <c r="Z19" s="207">
        <f>MATCH($X19, 聲母表!$J$4:$J$25, 0)</f>
        <v>21</v>
      </c>
      <c r="AA19" s="207" t="str">
        <f t="array" ref="AA19">INDEX(十五音聲母資料表, $Z19, $AA$4)</f>
        <v>s</v>
      </c>
      <c r="AB19" s="202"/>
      <c r="AC19" s="214">
        <v>13</v>
      </c>
      <c r="AD19" s="206" t="s">
        <v>86</v>
      </c>
      <c r="AE19" s="206" t="s">
        <v>2122</v>
      </c>
      <c r="AF19" s="207">
        <f>IFERROR( MATCH($AD19, 十五音韻母對照表!$Q$4:$Q$53, 0), MATCH($AD19, 十五音韻母對照表!$R$4:$R$53, 0) )</f>
        <v>28</v>
      </c>
      <c r="AG19" s="207" t="str">
        <f t="array" ref="AG19">INDEX(十五音韻母資料表, $AF19, $AG$4)</f>
        <v>膠</v>
      </c>
    </row>
    <row r="20" spans="2:33" ht="23">
      <c r="B20" s="202">
        <v>14</v>
      </c>
      <c r="C20" s="203" t="s">
        <v>471</v>
      </c>
      <c r="D20" s="42"/>
      <c r="E20" s="203" t="s">
        <v>1429</v>
      </c>
      <c r="F20" s="202"/>
      <c r="G20" s="202">
        <v>14</v>
      </c>
      <c r="H20" s="42" t="s">
        <v>421</v>
      </c>
      <c r="I20" s="216" t="s">
        <v>425</v>
      </c>
      <c r="J20" s="42"/>
      <c r="K20" s="214">
        <v>14</v>
      </c>
      <c r="L20" s="215" t="s">
        <v>478</v>
      </c>
      <c r="M20" s="202"/>
      <c r="N20" s="214">
        <v>14</v>
      </c>
      <c r="O20" s="99" t="s">
        <v>512</v>
      </c>
      <c r="P20" s="202"/>
      <c r="Q20" s="202">
        <v>14</v>
      </c>
      <c r="R20" s="42" t="s">
        <v>2054</v>
      </c>
      <c r="S20" s="202"/>
      <c r="T20" s="205"/>
      <c r="U20" s="42"/>
      <c r="V20" s="202"/>
      <c r="W20" s="214"/>
      <c r="X20" s="206"/>
      <c r="Y20" s="206"/>
      <c r="Z20" s="206"/>
      <c r="AA20" s="206"/>
      <c r="AB20" s="202"/>
      <c r="AC20" s="214">
        <v>14</v>
      </c>
      <c r="AD20" s="206" t="s">
        <v>509</v>
      </c>
      <c r="AE20" s="206" t="s">
        <v>2122</v>
      </c>
      <c r="AF20" s="207">
        <f>IFERROR( MATCH($AD20, 十五音韻母對照表!$Q$4:$Q$53, 0), MATCH($AD20, 十五音韻母對照表!$R$4:$R$53, 0) )</f>
        <v>28</v>
      </c>
      <c r="AG20" s="207" t="str">
        <f t="array" ref="AG20">INDEX(十五音韻母資料表, $AF20, $AG$4)</f>
        <v>膠</v>
      </c>
    </row>
    <row r="21" spans="2:33" ht="23">
      <c r="B21" s="202">
        <v>15</v>
      </c>
      <c r="C21" s="203" t="s">
        <v>322</v>
      </c>
      <c r="D21" s="42"/>
      <c r="E21" s="203" t="s">
        <v>337</v>
      </c>
      <c r="F21" s="202"/>
      <c r="G21" s="202">
        <v>15</v>
      </c>
      <c r="H21" s="42" t="s">
        <v>425</v>
      </c>
      <c r="I21" s="216" t="s">
        <v>425</v>
      </c>
      <c r="J21" s="42"/>
      <c r="K21" s="214">
        <v>15</v>
      </c>
      <c r="L21" s="217" t="s">
        <v>499</v>
      </c>
      <c r="M21" s="202"/>
      <c r="N21" s="214">
        <v>15</v>
      </c>
      <c r="O21" s="99" t="s">
        <v>513</v>
      </c>
      <c r="P21" s="202"/>
      <c r="Q21" s="202">
        <v>15</v>
      </c>
      <c r="R21" s="42" t="s">
        <v>536</v>
      </c>
      <c r="S21" s="202"/>
      <c r="T21" s="205"/>
      <c r="U21" s="42"/>
      <c r="V21" s="202"/>
      <c r="W21" s="214"/>
      <c r="X21" s="206"/>
      <c r="Y21" s="206"/>
      <c r="Z21" s="206"/>
      <c r="AA21" s="206"/>
      <c r="AB21" s="202"/>
      <c r="AC21" s="214">
        <v>15</v>
      </c>
      <c r="AD21" s="206" t="s">
        <v>663</v>
      </c>
      <c r="AE21" s="206" t="s">
        <v>2122</v>
      </c>
      <c r="AF21" s="207">
        <f>IFERROR( MATCH($AD21, 十五音韻母對照表!$Q$4:$Q$53, 0), MATCH($AD21, 十五音韻母對照表!$R$4:$R$53, 0) )</f>
        <v>26</v>
      </c>
      <c r="AG21" s="207" t="str">
        <f t="array" ref="AG21">INDEX(十五音韻母資料表, $AF21, $AG$4)</f>
        <v>監</v>
      </c>
    </row>
    <row r="22" spans="2:33" ht="23">
      <c r="B22" s="202">
        <v>16</v>
      </c>
      <c r="C22" s="203"/>
      <c r="D22" s="42"/>
      <c r="E22" s="203" t="s">
        <v>1441</v>
      </c>
      <c r="F22" s="202"/>
      <c r="G22" s="202">
        <v>16</v>
      </c>
      <c r="H22" s="42" t="s">
        <v>322</v>
      </c>
      <c r="I22" s="216" t="s">
        <v>464</v>
      </c>
      <c r="J22" s="42"/>
      <c r="K22" s="214">
        <v>16</v>
      </c>
      <c r="L22" s="215" t="s">
        <v>94</v>
      </c>
      <c r="M22" s="202"/>
      <c r="N22" s="214">
        <v>16</v>
      </c>
      <c r="O22" s="99" t="s">
        <v>514</v>
      </c>
      <c r="P22" s="202"/>
      <c r="Q22" s="202">
        <v>16</v>
      </c>
      <c r="R22" s="42" t="s">
        <v>253</v>
      </c>
      <c r="S22" s="202"/>
      <c r="T22" s="205"/>
      <c r="U22" s="42"/>
      <c r="V22" s="202"/>
      <c r="W22" s="214"/>
      <c r="X22" s="206"/>
      <c r="Y22" s="206"/>
      <c r="Z22" s="206"/>
      <c r="AA22" s="206"/>
      <c r="AB22" s="202"/>
      <c r="AC22" s="214">
        <v>16</v>
      </c>
      <c r="AD22" s="206" t="s">
        <v>687</v>
      </c>
      <c r="AE22" s="206" t="s">
        <v>2122</v>
      </c>
      <c r="AF22" s="207">
        <f>IFERROR( MATCH($AD22, 十五音韻母對照表!$Q$4:$Q$53, 0), MATCH($AD22, 十五音韻母對照表!$R$4:$R$53, 0) )</f>
        <v>26</v>
      </c>
      <c r="AG22" s="207" t="str">
        <f t="array" ref="AG22">INDEX(十五音韻母資料表, $AF22, $AG$4)</f>
        <v>監</v>
      </c>
    </row>
    <row r="23" spans="2:33" ht="23">
      <c r="B23" s="202">
        <v>17</v>
      </c>
      <c r="C23" s="203"/>
      <c r="D23" s="42"/>
      <c r="E23" s="203" t="s">
        <v>1443</v>
      </c>
      <c r="F23" s="202"/>
      <c r="G23" s="202">
        <v>17</v>
      </c>
      <c r="H23" s="42" t="s">
        <v>464</v>
      </c>
      <c r="I23" s="216" t="s">
        <v>464</v>
      </c>
      <c r="J23" s="42"/>
      <c r="K23" s="214">
        <v>17</v>
      </c>
      <c r="L23" s="215" t="s">
        <v>417</v>
      </c>
      <c r="M23" s="202"/>
      <c r="N23" s="214">
        <v>17</v>
      </c>
      <c r="O23" s="99" t="s">
        <v>1980</v>
      </c>
      <c r="P23" s="202"/>
      <c r="Q23" s="202">
        <v>17</v>
      </c>
      <c r="R23" s="42" t="s">
        <v>2210</v>
      </c>
      <c r="S23" s="202"/>
      <c r="T23" s="205"/>
      <c r="U23" s="42"/>
      <c r="V23" s="202"/>
      <c r="W23" s="214"/>
      <c r="X23" s="206"/>
      <c r="Y23" s="206"/>
      <c r="Z23" s="206"/>
      <c r="AA23" s="206"/>
      <c r="AB23" s="202"/>
      <c r="AC23" s="214">
        <v>17</v>
      </c>
      <c r="AD23" s="206" t="s">
        <v>179</v>
      </c>
      <c r="AE23" s="206" t="s">
        <v>2122</v>
      </c>
      <c r="AF23" s="207">
        <f>IFERROR( MATCH($AD23, 十五音韻母對照表!$Q$4:$Q$53, 0), MATCH($AD23, 十五音韻母對照表!$R$4:$R$53, 0) )</f>
        <v>24</v>
      </c>
      <c r="AG23" s="207" t="str">
        <f t="array" ref="AG23">INDEX(十五音韻母資料表, $AF23, $AG$4)</f>
        <v>迦</v>
      </c>
    </row>
    <row r="24" spans="2:33" ht="23">
      <c r="B24" s="202">
        <v>18</v>
      </c>
      <c r="C24" s="203"/>
      <c r="D24" s="42"/>
      <c r="E24" s="203" t="s">
        <v>1449</v>
      </c>
      <c r="F24" s="202"/>
      <c r="G24" s="202">
        <v>18</v>
      </c>
      <c r="H24" s="42" t="s">
        <v>421</v>
      </c>
      <c r="I24" s="216" t="s">
        <v>345</v>
      </c>
      <c r="J24" s="42"/>
      <c r="K24" s="214">
        <v>18</v>
      </c>
      <c r="L24" s="215" t="s">
        <v>51</v>
      </c>
      <c r="M24" s="202"/>
      <c r="N24" s="214">
        <v>18</v>
      </c>
      <c r="O24" s="99" t="s">
        <v>2211</v>
      </c>
      <c r="P24" s="202"/>
      <c r="Q24" s="202">
        <v>18</v>
      </c>
      <c r="R24" s="42" t="s">
        <v>69</v>
      </c>
      <c r="S24" s="202"/>
      <c r="T24" s="205"/>
      <c r="U24" s="42"/>
      <c r="V24" s="202"/>
      <c r="W24" s="214"/>
      <c r="X24" s="206"/>
      <c r="Y24" s="206"/>
      <c r="Z24" s="206"/>
      <c r="AA24" s="206"/>
      <c r="AB24" s="202"/>
      <c r="AC24" s="214">
        <v>18</v>
      </c>
      <c r="AD24" s="206" t="s">
        <v>378</v>
      </c>
      <c r="AE24" s="206" t="s">
        <v>2122</v>
      </c>
      <c r="AF24" s="207">
        <f>IFERROR( MATCH($AD24, 十五音韻母對照表!$Q$4:$Q$53, 0), MATCH($AD24, 十五音韻母對照表!$R$4:$R$53, 0) )</f>
        <v>24</v>
      </c>
      <c r="AG24" s="207" t="str">
        <f t="array" ref="AG24">INDEX(十五音韻母資料表, $AF24, $AG$4)</f>
        <v>迦</v>
      </c>
    </row>
    <row r="25" spans="2:33" ht="23">
      <c r="B25" s="202">
        <v>19</v>
      </c>
      <c r="C25" s="203"/>
      <c r="D25" s="42"/>
      <c r="E25" s="203" t="s">
        <v>1455</v>
      </c>
      <c r="F25" s="202"/>
      <c r="G25" s="202">
        <v>19</v>
      </c>
      <c r="H25" s="42" t="s">
        <v>440</v>
      </c>
      <c r="I25" s="216" t="s">
        <v>497</v>
      </c>
      <c r="J25" s="42"/>
      <c r="K25" s="214">
        <v>19</v>
      </c>
      <c r="L25" s="215" t="s">
        <v>448</v>
      </c>
      <c r="M25" s="202"/>
      <c r="N25" s="214">
        <v>19</v>
      </c>
      <c r="O25" s="99" t="s">
        <v>388</v>
      </c>
      <c r="P25" s="202"/>
      <c r="Q25" s="202">
        <v>19</v>
      </c>
      <c r="R25" s="42" t="s">
        <v>107</v>
      </c>
      <c r="S25" s="202"/>
      <c r="T25" s="205"/>
      <c r="U25" s="42"/>
      <c r="V25" s="202"/>
      <c r="W25" s="214"/>
      <c r="X25" s="206"/>
      <c r="Y25" s="206"/>
      <c r="Z25" s="206"/>
      <c r="AA25" s="206"/>
      <c r="AB25" s="202"/>
      <c r="AC25" s="214">
        <v>19</v>
      </c>
      <c r="AD25" s="206" t="s">
        <v>885</v>
      </c>
      <c r="AE25" s="206" t="s">
        <v>2122</v>
      </c>
      <c r="AF25" s="207">
        <f>IFERROR( MATCH($AD25, 十五音韻母對照表!$Q$4:$Q$53, 0), MATCH($AD25, 十五音韻母對照表!$R$4:$R$53, 0) )</f>
        <v>36</v>
      </c>
      <c r="AG25" s="207" t="str">
        <f t="array" ref="AG25">INDEX(十五音韻母資料表, $AF25, $AG$4)</f>
        <v>驚</v>
      </c>
    </row>
    <row r="26" spans="2:33" ht="23">
      <c r="B26" s="202">
        <v>20</v>
      </c>
      <c r="C26" s="203"/>
      <c r="D26" s="42"/>
      <c r="E26" s="203" t="s">
        <v>1460</v>
      </c>
      <c r="F26" s="202"/>
      <c r="G26" s="202">
        <v>20</v>
      </c>
      <c r="H26" s="42" t="s">
        <v>430</v>
      </c>
      <c r="I26" s="216" t="s">
        <v>497</v>
      </c>
      <c r="J26" s="42"/>
      <c r="K26" s="214">
        <v>20</v>
      </c>
      <c r="L26" s="215" t="s">
        <v>492</v>
      </c>
      <c r="M26" s="202"/>
      <c r="N26" s="214">
        <v>20</v>
      </c>
      <c r="O26" s="99" t="s">
        <v>273</v>
      </c>
      <c r="P26" s="202"/>
      <c r="Q26" s="202">
        <v>20</v>
      </c>
      <c r="R26" s="42" t="s">
        <v>2212</v>
      </c>
      <c r="S26" s="202"/>
      <c r="T26" s="205"/>
      <c r="U26" s="42"/>
      <c r="V26" s="202"/>
      <c r="W26" s="214"/>
      <c r="X26" s="206"/>
      <c r="Y26" s="206"/>
      <c r="Z26" s="206"/>
      <c r="AA26" s="206"/>
      <c r="AB26" s="202"/>
      <c r="AC26" s="214">
        <v>20</v>
      </c>
      <c r="AD26" s="206" t="s">
        <v>2125</v>
      </c>
      <c r="AE26" s="206" t="s">
        <v>2122</v>
      </c>
      <c r="AF26" s="207" t="e">
        <f>IFERROR( MATCH($AD26, 十五音韻母對照表!$Q$4:$Q$53, 0), MATCH($AD26, 十五音韻母對照表!$R$4:$R$53, 0) )</f>
        <v>#N/A</v>
      </c>
      <c r="AG26" s="207" t="e">
        <f t="array" ref="AG26">INDEX(十五音韻母資料表, $AF26, $AG$4)</f>
        <v>#N/A</v>
      </c>
    </row>
    <row r="27" spans="2:33" ht="23">
      <c r="B27" s="202">
        <v>21</v>
      </c>
      <c r="C27" s="203"/>
      <c r="D27" s="42"/>
      <c r="E27" s="203" t="s">
        <v>156</v>
      </c>
      <c r="F27" s="202"/>
      <c r="G27" s="202">
        <v>21</v>
      </c>
      <c r="H27" s="42" t="s">
        <v>430</v>
      </c>
      <c r="I27" s="216" t="s">
        <v>407</v>
      </c>
      <c r="J27" s="42"/>
      <c r="K27" s="214">
        <v>21</v>
      </c>
      <c r="L27" s="215" t="s">
        <v>473</v>
      </c>
      <c r="M27" s="202"/>
      <c r="N27" s="214">
        <v>21</v>
      </c>
      <c r="O27" s="99" t="s">
        <v>1746</v>
      </c>
      <c r="P27" s="202"/>
      <c r="Q27" s="202">
        <v>21</v>
      </c>
      <c r="R27" s="42" t="s">
        <v>2213</v>
      </c>
      <c r="S27" s="202"/>
      <c r="T27" s="205"/>
      <c r="U27" s="42"/>
      <c r="V27" s="202"/>
      <c r="W27" s="214"/>
      <c r="X27" s="206"/>
      <c r="Y27" s="206"/>
      <c r="Z27" s="206"/>
      <c r="AA27" s="206"/>
      <c r="AB27" s="202"/>
      <c r="AC27" s="214">
        <v>21</v>
      </c>
      <c r="AD27" s="206" t="s">
        <v>536</v>
      </c>
      <c r="AE27" s="206" t="s">
        <v>2122</v>
      </c>
      <c r="AF27" s="207">
        <f>IFERROR( MATCH($AD27, 十五音韻母對照表!$Q$4:$Q$53, 0), MATCH($AD27, 十五音韻母對照表!$R$4:$R$53, 0) )</f>
        <v>20</v>
      </c>
      <c r="AG27" s="207" t="str">
        <f t="array" ref="AG27">INDEX(十五音韻母資料表, $AF27, $AG$4)</f>
        <v>瓜</v>
      </c>
    </row>
    <row r="28" spans="2:33" ht="23">
      <c r="B28" s="202">
        <v>22</v>
      </c>
      <c r="C28" s="203"/>
      <c r="D28" s="42"/>
      <c r="E28" s="203" t="s">
        <v>1467</v>
      </c>
      <c r="F28" s="202"/>
      <c r="G28" s="202">
        <v>22</v>
      </c>
      <c r="H28" s="42" t="s">
        <v>413</v>
      </c>
      <c r="I28" s="216" t="s">
        <v>440</v>
      </c>
      <c r="J28" s="42"/>
      <c r="K28" s="214">
        <v>22</v>
      </c>
      <c r="L28" s="215" t="s">
        <v>103</v>
      </c>
      <c r="M28" s="202"/>
      <c r="N28" s="214">
        <v>22</v>
      </c>
      <c r="O28" s="99" t="s">
        <v>515</v>
      </c>
      <c r="P28" s="202"/>
      <c r="Q28" s="202"/>
      <c r="R28" s="42"/>
      <c r="S28" s="202"/>
      <c r="T28" s="205"/>
      <c r="U28" s="42"/>
      <c r="V28" s="202"/>
      <c r="W28" s="214"/>
      <c r="X28" s="206"/>
      <c r="Y28" s="206"/>
      <c r="Z28" s="206"/>
      <c r="AA28" s="206"/>
      <c r="AB28" s="202"/>
      <c r="AC28" s="214">
        <v>22</v>
      </c>
      <c r="AD28" s="206" t="s">
        <v>537</v>
      </c>
      <c r="AE28" s="206" t="s">
        <v>2122</v>
      </c>
      <c r="AF28" s="207">
        <f>IFERROR( MATCH($AD28, 十五音韻母對照表!$Q$4:$Q$53, 0), MATCH($AD28, 十五音韻母對照表!$R$4:$R$53, 0) )</f>
        <v>20</v>
      </c>
      <c r="AG28" s="207" t="str">
        <f t="array" ref="AG28">INDEX(十五音韻母資料表, $AF28, $AG$4)</f>
        <v>瓜</v>
      </c>
    </row>
    <row r="29" spans="2:33" ht="23">
      <c r="B29" s="202">
        <v>23</v>
      </c>
      <c r="C29" s="203"/>
      <c r="D29" s="42"/>
      <c r="E29" s="203" t="s">
        <v>1473</v>
      </c>
      <c r="F29" s="202"/>
      <c r="G29" s="202">
        <v>23</v>
      </c>
      <c r="H29" s="42" t="s">
        <v>326</v>
      </c>
      <c r="I29" s="216" t="s">
        <v>440</v>
      </c>
      <c r="J29" s="42"/>
      <c r="K29" s="42"/>
      <c r="L29" s="42"/>
      <c r="M29" s="202"/>
      <c r="N29" s="214">
        <v>23</v>
      </c>
      <c r="O29" s="99" t="s">
        <v>163</v>
      </c>
      <c r="P29" s="202"/>
      <c r="Q29" s="202"/>
      <c r="R29" s="42"/>
      <c r="S29" s="202"/>
      <c r="T29" s="205"/>
      <c r="U29" s="42"/>
      <c r="V29" s="202"/>
      <c r="W29" s="214"/>
      <c r="X29" s="206"/>
      <c r="Y29" s="206"/>
      <c r="Z29" s="206"/>
      <c r="AA29" s="206"/>
      <c r="AB29" s="202"/>
      <c r="AC29" s="214">
        <v>23</v>
      </c>
      <c r="AD29" s="206" t="s">
        <v>1908</v>
      </c>
      <c r="AE29" s="206" t="s">
        <v>2122</v>
      </c>
      <c r="AF29" s="207">
        <f>IFERROR( MATCH($AD29, 十五音韻母對照表!$Q$4:$Q$53, 0), MATCH($AD29, 十五音韻母對照表!$R$4:$R$53, 0) )</f>
        <v>37</v>
      </c>
      <c r="AG29" s="207" t="str">
        <f t="array" ref="AG29">INDEX(十五音韻母資料表, $AF29, $AG$4)</f>
        <v>官</v>
      </c>
    </row>
    <row r="30" spans="2:33" ht="23">
      <c r="B30" s="202">
        <v>24</v>
      </c>
      <c r="C30" s="203"/>
      <c r="D30" s="42"/>
      <c r="E30" s="203" t="s">
        <v>1479</v>
      </c>
      <c r="F30" s="202"/>
      <c r="G30" s="202">
        <v>24</v>
      </c>
      <c r="H30" s="42" t="s">
        <v>497</v>
      </c>
      <c r="I30" s="216" t="s">
        <v>471</v>
      </c>
      <c r="J30" s="42"/>
      <c r="K30" s="42"/>
      <c r="L30" s="42"/>
      <c r="M30" s="202"/>
      <c r="N30" s="214">
        <v>24</v>
      </c>
      <c r="O30" s="99" t="s">
        <v>2214</v>
      </c>
      <c r="P30" s="202"/>
      <c r="Q30" s="202"/>
      <c r="R30" s="42"/>
      <c r="S30" s="202"/>
      <c r="T30" s="205"/>
      <c r="U30" s="42"/>
      <c r="V30" s="202"/>
      <c r="W30" s="214"/>
      <c r="X30" s="206"/>
      <c r="Y30" s="206"/>
      <c r="Z30" s="206"/>
      <c r="AA30" s="206"/>
      <c r="AB30" s="202"/>
      <c r="AC30" s="214">
        <v>24</v>
      </c>
      <c r="AD30" s="206" t="s">
        <v>58</v>
      </c>
      <c r="AE30" s="206" t="s">
        <v>2127</v>
      </c>
      <c r="AF30" s="207">
        <f>IFERROR( MATCH($AD30, 十五音韻母對照表!$Q$4:$Q$53, 0), MATCH($AD30, 十五音韻母對照表!$R$4:$R$53, 0) )</f>
        <v>11</v>
      </c>
      <c r="AG30" s="207" t="str">
        <f t="array" ref="AG30">INDEX(十五音韻母資料表, $AF30, $AG$4)</f>
        <v>沽</v>
      </c>
    </row>
    <row r="31" spans="2:33" ht="23">
      <c r="B31" s="202">
        <v>25</v>
      </c>
      <c r="C31" s="203"/>
      <c r="D31" s="42"/>
      <c r="E31" s="203" t="s">
        <v>1484</v>
      </c>
      <c r="F31" s="202"/>
      <c r="G31" s="202">
        <v>25</v>
      </c>
      <c r="H31" s="42" t="s">
        <v>250</v>
      </c>
      <c r="I31" s="216" t="s">
        <v>471</v>
      </c>
      <c r="J31" s="42"/>
      <c r="K31" s="42"/>
      <c r="L31" s="42"/>
      <c r="M31" s="202"/>
      <c r="N31" s="214">
        <v>25</v>
      </c>
      <c r="O31" s="99" t="s">
        <v>558</v>
      </c>
      <c r="P31" s="202"/>
      <c r="Q31" s="202"/>
      <c r="R31" s="42"/>
      <c r="S31" s="202"/>
      <c r="T31" s="205"/>
      <c r="U31" s="42"/>
      <c r="V31" s="202"/>
      <c r="W31" s="214"/>
      <c r="X31" s="206"/>
      <c r="Y31" s="206"/>
      <c r="Z31" s="206"/>
      <c r="AA31" s="206"/>
      <c r="AB31" s="202"/>
      <c r="AC31" s="214">
        <v>25</v>
      </c>
      <c r="AD31" s="206" t="s">
        <v>1927</v>
      </c>
      <c r="AE31" s="206" t="s">
        <v>2127</v>
      </c>
      <c r="AF31" s="207">
        <f>IFERROR( MATCH($AD31, 十五音韻母對照表!$Q$4:$Q$53, 0), MATCH($AD31, 十五音韻母對照表!$R$4:$R$53, 0) )</f>
        <v>41</v>
      </c>
      <c r="AG31" s="207" t="str">
        <f t="array" ref="AG31">INDEX(十五音韻母資料表, $AF31, $AG$4)</f>
        <v>姑</v>
      </c>
    </row>
    <row r="32" spans="2:33" ht="23">
      <c r="B32" s="202">
        <v>26</v>
      </c>
      <c r="C32" s="203"/>
      <c r="D32" s="42"/>
      <c r="E32" s="203" t="s">
        <v>1489</v>
      </c>
      <c r="F32" s="202"/>
      <c r="G32" s="202">
        <v>26</v>
      </c>
      <c r="H32" s="42" t="s">
        <v>425</v>
      </c>
      <c r="I32" s="216" t="s">
        <v>322</v>
      </c>
      <c r="J32" s="42"/>
      <c r="K32" s="42"/>
      <c r="L32" s="42"/>
      <c r="M32" s="202"/>
      <c r="N32" s="214">
        <v>26</v>
      </c>
      <c r="O32" s="99" t="s">
        <v>372</v>
      </c>
      <c r="P32" s="202"/>
      <c r="Q32" s="202"/>
      <c r="R32" s="42"/>
      <c r="S32" s="202"/>
      <c r="T32" s="205"/>
      <c r="U32" s="42"/>
      <c r="V32" s="202"/>
      <c r="W32" s="214"/>
      <c r="X32" s="206"/>
      <c r="Y32" s="206"/>
      <c r="Z32" s="206"/>
      <c r="AA32" s="206"/>
      <c r="AB32" s="202"/>
      <c r="AC32" s="214">
        <v>26</v>
      </c>
      <c r="AD32" s="206" t="s">
        <v>2121</v>
      </c>
      <c r="AE32" s="206" t="s">
        <v>2127</v>
      </c>
      <c r="AF32" s="207" t="e">
        <f>IFERROR( MATCH($AD32, 十五音韻母對照表!$Q$4:$Q$53, 0), MATCH($AD32, 十五音韻母對照表!$R$4:$R$53, 0) )</f>
        <v>#N/A</v>
      </c>
      <c r="AG32" s="207" t="e">
        <f t="array" ref="AG32">INDEX(十五音韻母資料表, $AF32, $AG$4)</f>
        <v>#N/A</v>
      </c>
    </row>
    <row r="33" spans="2:33" ht="23">
      <c r="B33" s="202">
        <v>27</v>
      </c>
      <c r="C33" s="203"/>
      <c r="D33" s="42"/>
      <c r="E33" s="203" t="s">
        <v>1492</v>
      </c>
      <c r="F33" s="202"/>
      <c r="G33" s="202">
        <v>27</v>
      </c>
      <c r="H33" s="42" t="s">
        <v>471</v>
      </c>
      <c r="I33" s="216" t="s">
        <v>322</v>
      </c>
      <c r="J33" s="42"/>
      <c r="K33" s="42"/>
      <c r="L33" s="42"/>
      <c r="M33" s="202"/>
      <c r="N33" s="214">
        <v>27</v>
      </c>
      <c r="O33" s="99" t="s">
        <v>516</v>
      </c>
      <c r="P33" s="202"/>
      <c r="Q33" s="202"/>
      <c r="R33" s="42"/>
      <c r="S33" s="202"/>
      <c r="T33" s="205"/>
      <c r="U33" s="42"/>
      <c r="V33" s="202"/>
      <c r="W33" s="214"/>
      <c r="X33" s="206"/>
      <c r="Y33" s="206"/>
      <c r="Z33" s="206"/>
      <c r="AA33" s="206"/>
      <c r="AB33" s="202"/>
      <c r="AC33" s="214">
        <v>27</v>
      </c>
      <c r="AD33" s="206" t="s">
        <v>104</v>
      </c>
      <c r="AE33" s="206" t="s">
        <v>2128</v>
      </c>
      <c r="AF33" s="207">
        <f>IFERROR( MATCH($AD33, 十五音韻母對照表!$Q$4:$Q$53, 0), MATCH($AD33, 十五音韻母對照表!$R$4:$R$53, 0) )</f>
        <v>15</v>
      </c>
      <c r="AG33" s="207" t="str">
        <f t="array" ref="AG33">INDEX(十五音韻母資料表, $AF33, $AG$4)</f>
        <v>高</v>
      </c>
    </row>
    <row r="34" spans="2:33" ht="23">
      <c r="B34" s="202">
        <v>28</v>
      </c>
      <c r="C34" s="203"/>
      <c r="D34" s="42"/>
      <c r="E34" s="203" t="s">
        <v>1498</v>
      </c>
      <c r="F34" s="202"/>
      <c r="G34" s="202">
        <v>28</v>
      </c>
      <c r="H34" s="42"/>
      <c r="I34" s="42"/>
      <c r="J34" s="42"/>
      <c r="K34" s="42"/>
      <c r="L34" s="42"/>
      <c r="M34" s="202"/>
      <c r="N34" s="214">
        <v>28</v>
      </c>
      <c r="O34" s="99" t="s">
        <v>517</v>
      </c>
      <c r="P34" s="202"/>
      <c r="Q34" s="202"/>
      <c r="R34" s="42"/>
      <c r="S34" s="202"/>
      <c r="T34" s="205"/>
      <c r="U34" s="42"/>
      <c r="V34" s="202"/>
      <c r="W34" s="214"/>
      <c r="X34" s="206"/>
      <c r="Y34" s="206"/>
      <c r="Z34" s="206"/>
      <c r="AA34" s="206"/>
      <c r="AB34" s="202"/>
      <c r="AC34" s="214">
        <v>28</v>
      </c>
      <c r="AD34" s="206" t="s">
        <v>532</v>
      </c>
      <c r="AE34" s="206" t="s">
        <v>2128</v>
      </c>
      <c r="AF34" s="207">
        <f>IFERROR( MATCH($AD34, 十五音韻母對照表!$Q$4:$Q$53, 0), MATCH($AD34, 十五音韻母對照表!$R$4:$R$53, 0) )</f>
        <v>15</v>
      </c>
      <c r="AG34" s="207" t="str">
        <f t="array" ref="AG34">INDEX(十五音韻母資料表, $AF34, $AG$4)</f>
        <v>高</v>
      </c>
    </row>
    <row r="35" spans="2:33" ht="23">
      <c r="B35" s="202">
        <v>29</v>
      </c>
      <c r="C35" s="203"/>
      <c r="D35" s="42"/>
      <c r="E35" s="203" t="s">
        <v>334</v>
      </c>
      <c r="F35" s="202"/>
      <c r="G35" s="202">
        <v>29</v>
      </c>
      <c r="H35" s="42"/>
      <c r="I35" s="42"/>
      <c r="J35" s="42"/>
      <c r="K35" s="42"/>
      <c r="L35" s="42"/>
      <c r="M35" s="202"/>
      <c r="N35" s="214">
        <v>29</v>
      </c>
      <c r="O35" s="99" t="s">
        <v>61</v>
      </c>
      <c r="P35" s="202"/>
      <c r="Q35" s="202"/>
      <c r="R35" s="42"/>
      <c r="S35" s="202"/>
      <c r="T35" s="205"/>
      <c r="U35" s="42"/>
      <c r="V35" s="202"/>
      <c r="W35" s="214"/>
      <c r="X35" s="206"/>
      <c r="Y35" s="206"/>
      <c r="Z35" s="206"/>
      <c r="AA35" s="206"/>
      <c r="AB35" s="202"/>
      <c r="AC35" s="214">
        <v>29</v>
      </c>
      <c r="AD35" s="206" t="s">
        <v>526</v>
      </c>
      <c r="AE35" s="206" t="s">
        <v>2128</v>
      </c>
      <c r="AF35" s="207">
        <f>IFERROR( MATCH($AD35, 十五音韻母對照表!$Q$4:$Q$53, 0), MATCH($AD35, 十五音韻母對照表!$R$4:$R$53, 0) )</f>
        <v>33</v>
      </c>
      <c r="AG35" s="207" t="str">
        <f t="array" ref="AG35">INDEX(十五音韻母資料表, $AF35, $AG$4)</f>
        <v>茄</v>
      </c>
    </row>
    <row r="36" spans="2:33" ht="23">
      <c r="B36" s="202">
        <v>30</v>
      </c>
      <c r="C36" s="203"/>
      <c r="D36" s="42"/>
      <c r="E36" s="203" t="s">
        <v>1505</v>
      </c>
      <c r="F36" s="202"/>
      <c r="G36" s="202">
        <v>30</v>
      </c>
      <c r="H36" s="42"/>
      <c r="I36" s="42"/>
      <c r="J36" s="42"/>
      <c r="K36" s="42"/>
      <c r="L36" s="42"/>
      <c r="M36" s="202"/>
      <c r="N36" s="214">
        <v>30</v>
      </c>
      <c r="O36" s="99" t="s">
        <v>179</v>
      </c>
      <c r="P36" s="202"/>
      <c r="Q36" s="202"/>
      <c r="R36" s="42"/>
      <c r="S36" s="202"/>
      <c r="T36" s="205"/>
      <c r="U36" s="42"/>
      <c r="V36" s="202"/>
      <c r="W36" s="214"/>
      <c r="X36" s="206"/>
      <c r="Y36" s="206"/>
      <c r="Z36" s="206"/>
      <c r="AA36" s="206"/>
      <c r="AB36" s="202"/>
      <c r="AC36" s="214">
        <v>30</v>
      </c>
      <c r="AD36" s="206" t="s">
        <v>527</v>
      </c>
      <c r="AE36" s="206" t="s">
        <v>2128</v>
      </c>
      <c r="AF36" s="207">
        <f>IFERROR( MATCH($AD36, 十五音韻母對照表!$Q$4:$Q$53, 0), MATCH($AD36, 十五音韻母對照表!$R$4:$R$53, 0) )</f>
        <v>33</v>
      </c>
      <c r="AG36" s="207" t="str">
        <f t="array" ref="AG36">INDEX(十五音韻母資料表, $AF36, $AG$4)</f>
        <v>茄</v>
      </c>
    </row>
    <row r="37" spans="2:33" ht="23">
      <c r="B37" s="202">
        <v>31</v>
      </c>
      <c r="C37" s="203"/>
      <c r="D37" s="42"/>
      <c r="E37" s="203" t="s">
        <v>1508</v>
      </c>
      <c r="F37" s="202"/>
      <c r="G37" s="202">
        <v>31</v>
      </c>
      <c r="H37" s="42"/>
      <c r="I37" s="42"/>
      <c r="J37" s="42"/>
      <c r="K37" s="42"/>
      <c r="L37" s="42"/>
      <c r="M37" s="202"/>
      <c r="N37" s="214">
        <v>31</v>
      </c>
      <c r="O37" s="99" t="s">
        <v>378</v>
      </c>
      <c r="P37" s="202"/>
      <c r="Q37" s="202"/>
      <c r="R37" s="42"/>
      <c r="S37" s="202"/>
      <c r="T37" s="205"/>
      <c r="U37" s="42"/>
      <c r="V37" s="202"/>
      <c r="W37" s="214"/>
      <c r="X37" s="206"/>
      <c r="Y37" s="206"/>
      <c r="Z37" s="206"/>
      <c r="AA37" s="206"/>
      <c r="AB37" s="202"/>
      <c r="AC37" s="214">
        <v>31</v>
      </c>
      <c r="AD37" s="206" t="s">
        <v>388</v>
      </c>
      <c r="AE37" s="206" t="s">
        <v>2129</v>
      </c>
      <c r="AF37" s="207">
        <f>IFERROR( MATCH($AD37, 十五音韻母對照表!$Q$4:$Q$53, 0), MATCH($AD37, 十五音韻母對照表!$R$4:$R$53, 0) )</f>
        <v>39</v>
      </c>
      <c r="AG37" s="207" t="str">
        <f t="array" ref="AG37">INDEX(十五音韻母資料表, $AF37, $AG$4)</f>
        <v>伽</v>
      </c>
    </row>
    <row r="38" spans="2:33" ht="23">
      <c r="B38" s="202">
        <v>32</v>
      </c>
      <c r="C38" s="203"/>
      <c r="D38" s="42"/>
      <c r="E38" s="203" t="s">
        <v>1511</v>
      </c>
      <c r="F38" s="202"/>
      <c r="G38" s="202">
        <v>32</v>
      </c>
      <c r="H38" s="42"/>
      <c r="I38" s="42"/>
      <c r="J38" s="42"/>
      <c r="K38" s="42"/>
      <c r="L38" s="42"/>
      <c r="M38" s="202"/>
      <c r="N38" s="214">
        <v>32</v>
      </c>
      <c r="O38" s="99" t="s">
        <v>208</v>
      </c>
      <c r="P38" s="202"/>
      <c r="Q38" s="202"/>
      <c r="R38" s="42"/>
      <c r="S38" s="202"/>
      <c r="T38" s="205"/>
      <c r="U38" s="42"/>
      <c r="V38" s="202"/>
      <c r="W38" s="214"/>
      <c r="X38" s="206"/>
      <c r="Y38" s="206"/>
      <c r="Z38" s="206"/>
      <c r="AA38" s="206"/>
      <c r="AB38" s="202"/>
      <c r="AC38" s="214">
        <v>32</v>
      </c>
      <c r="AD38" s="206" t="s">
        <v>515</v>
      </c>
      <c r="AE38" s="206" t="s">
        <v>2129</v>
      </c>
      <c r="AF38" s="207">
        <f>IFERROR( MATCH($AD38, 十五音韻母對照表!$Q$4:$Q$53, 0), MATCH($AD38, 十五音韻母對照表!$R$4:$R$53, 0) )</f>
        <v>39</v>
      </c>
      <c r="AG38" s="207" t="str">
        <f t="array" ref="AG38">INDEX(十五音韻母資料表, $AF38, $AG$4)</f>
        <v>伽</v>
      </c>
    </row>
    <row r="39" spans="2:33" ht="23">
      <c r="B39" s="202">
        <v>33</v>
      </c>
      <c r="C39" s="203"/>
      <c r="D39" s="42"/>
      <c r="E39" s="203" t="s">
        <v>1514</v>
      </c>
      <c r="F39" s="202"/>
      <c r="G39" s="202">
        <v>33</v>
      </c>
      <c r="H39" s="42"/>
      <c r="I39" s="42"/>
      <c r="J39" s="42"/>
      <c r="K39" s="42"/>
      <c r="L39" s="42"/>
      <c r="M39" s="202"/>
      <c r="N39" s="214">
        <v>33</v>
      </c>
      <c r="O39" s="99" t="s">
        <v>230</v>
      </c>
      <c r="P39" s="202"/>
      <c r="Q39" s="202"/>
      <c r="R39" s="42"/>
      <c r="S39" s="202"/>
      <c r="T39" s="205"/>
      <c r="U39" s="42"/>
      <c r="V39" s="202"/>
      <c r="W39" s="214"/>
      <c r="X39" s="206"/>
      <c r="Y39" s="206"/>
      <c r="Z39" s="206"/>
      <c r="AA39" s="206"/>
      <c r="AB39" s="202"/>
      <c r="AC39" s="214">
        <v>33</v>
      </c>
      <c r="AD39" s="206" t="s">
        <v>818</v>
      </c>
      <c r="AE39" s="206" t="s">
        <v>2129</v>
      </c>
      <c r="AF39" s="207">
        <f>IFERROR( MATCH($AD39, 十五音韻母對照表!$Q$4:$Q$53, 0), MATCH($AD39, 十五音韻母對照表!$R$4:$R$53, 0) )</f>
        <v>31</v>
      </c>
      <c r="AG39" s="207" t="str">
        <f t="array" ref="AG39">INDEX(十五音韻母資料表, $AF39, $AG$4)</f>
        <v>更</v>
      </c>
    </row>
    <row r="40" spans="2:33" ht="23">
      <c r="B40" s="202">
        <v>34</v>
      </c>
      <c r="C40" s="203"/>
      <c r="D40" s="42"/>
      <c r="E40" s="203" t="s">
        <v>1515</v>
      </c>
      <c r="F40" s="202"/>
      <c r="G40" s="202">
        <v>34</v>
      </c>
      <c r="H40" s="42"/>
      <c r="I40" s="42"/>
      <c r="J40" s="42"/>
      <c r="K40" s="42"/>
      <c r="L40" s="42"/>
      <c r="M40" s="202"/>
      <c r="N40" s="214">
        <v>34</v>
      </c>
      <c r="O40" s="99" t="s">
        <v>71</v>
      </c>
      <c r="P40" s="202"/>
      <c r="Q40" s="202"/>
      <c r="R40" s="42"/>
      <c r="S40" s="202"/>
      <c r="T40" s="205"/>
      <c r="U40" s="42"/>
      <c r="V40" s="202"/>
      <c r="W40" s="214"/>
      <c r="X40" s="206"/>
      <c r="Y40" s="206"/>
      <c r="Z40" s="206"/>
      <c r="AA40" s="206"/>
      <c r="AB40" s="202"/>
      <c r="AC40" s="214">
        <v>34</v>
      </c>
      <c r="AD40" s="206" t="s">
        <v>837</v>
      </c>
      <c r="AE40" s="206" t="s">
        <v>2129</v>
      </c>
      <c r="AF40" s="207">
        <f>IFERROR( MATCH($AD40, 十五音韻母對照表!$Q$4:$Q$53, 0), MATCH($AD40, 十五音韻母對照表!$R$4:$R$53, 0) )</f>
        <v>31</v>
      </c>
      <c r="AG40" s="207" t="str">
        <f t="array" ref="AG40">INDEX(十五音韻母資料表, $AF40, $AG$4)</f>
        <v>更</v>
      </c>
    </row>
    <row r="41" spans="2:33" ht="23">
      <c r="B41" s="202">
        <v>35</v>
      </c>
      <c r="C41" s="203"/>
      <c r="D41" s="42"/>
      <c r="E41" s="203" t="s">
        <v>1517</v>
      </c>
      <c r="F41" s="202"/>
      <c r="G41" s="202">
        <v>35</v>
      </c>
      <c r="H41" s="42"/>
      <c r="I41" s="42"/>
      <c r="J41" s="42"/>
      <c r="K41" s="42"/>
      <c r="L41" s="42"/>
      <c r="M41" s="202"/>
      <c r="N41" s="214">
        <v>35</v>
      </c>
      <c r="O41" s="99" t="s">
        <v>55</v>
      </c>
      <c r="P41" s="202"/>
      <c r="Q41" s="202"/>
      <c r="R41" s="42"/>
      <c r="S41" s="202"/>
      <c r="T41" s="205"/>
      <c r="U41" s="42"/>
      <c r="V41" s="202"/>
      <c r="W41" s="214"/>
      <c r="X41" s="206"/>
      <c r="Y41" s="206"/>
      <c r="Z41" s="206"/>
      <c r="AA41" s="206"/>
      <c r="AB41" s="202"/>
      <c r="AC41" s="214">
        <v>35</v>
      </c>
      <c r="AD41" s="206" t="s">
        <v>199</v>
      </c>
      <c r="AE41" s="206" t="s">
        <v>2129</v>
      </c>
      <c r="AF41" s="207">
        <f>IFERROR( MATCH($AD41, 十五音韻母對照表!$Q$4:$Q$53, 0), MATCH($AD41, 十五音韻母對照表!$R$4:$R$53, 0) )</f>
        <v>25</v>
      </c>
      <c r="AG41" s="207" t="str">
        <f t="array" ref="AG41">INDEX(十五音韻母資料表, $AF41, $AG$4)</f>
        <v>檜</v>
      </c>
    </row>
    <row r="42" spans="2:33" ht="23">
      <c r="B42" s="202">
        <v>36</v>
      </c>
      <c r="C42" s="203"/>
      <c r="D42" s="42"/>
      <c r="E42" s="203" t="s">
        <v>271</v>
      </c>
      <c r="F42" s="202"/>
      <c r="G42" s="202">
        <v>36</v>
      </c>
      <c r="H42" s="42"/>
      <c r="I42" s="42"/>
      <c r="J42" s="42"/>
      <c r="K42" s="42"/>
      <c r="L42" s="42"/>
      <c r="M42" s="202"/>
      <c r="N42" s="214">
        <v>36</v>
      </c>
      <c r="O42" s="99" t="s">
        <v>518</v>
      </c>
      <c r="P42" s="202"/>
      <c r="Q42" s="202"/>
      <c r="R42" s="42"/>
      <c r="S42" s="202"/>
      <c r="T42" s="205"/>
      <c r="U42" s="42"/>
      <c r="V42" s="202"/>
      <c r="W42" s="214"/>
      <c r="X42" s="206"/>
      <c r="Y42" s="206"/>
      <c r="Z42" s="206"/>
      <c r="AA42" s="206"/>
      <c r="AB42" s="202"/>
      <c r="AC42" s="214">
        <v>36</v>
      </c>
      <c r="AD42" s="206" t="s">
        <v>540</v>
      </c>
      <c r="AE42" s="206" t="s">
        <v>2129</v>
      </c>
      <c r="AF42" s="207">
        <f>IFERROR( MATCH($AD42, 十五音韻母對照表!$Q$4:$Q$53, 0), MATCH($AD42, 十五音韻母對照表!$R$4:$R$53, 0) )</f>
        <v>25</v>
      </c>
      <c r="AG42" s="207" t="str">
        <f t="array" ref="AG42">INDEX(十五音韻母資料表, $AF42, $AG$4)</f>
        <v>檜</v>
      </c>
    </row>
    <row r="43" spans="2:33" ht="23">
      <c r="B43" s="202">
        <v>37</v>
      </c>
      <c r="C43" s="203"/>
      <c r="D43" s="42"/>
      <c r="E43" s="203" t="s">
        <v>1521</v>
      </c>
      <c r="F43" s="202"/>
      <c r="G43" s="202">
        <v>37</v>
      </c>
      <c r="H43" s="42"/>
      <c r="I43" s="42"/>
      <c r="J43" s="42"/>
      <c r="K43" s="42"/>
      <c r="L43" s="42"/>
      <c r="M43" s="202"/>
      <c r="N43" s="214">
        <v>37</v>
      </c>
      <c r="O43" s="99" t="s">
        <v>519</v>
      </c>
      <c r="P43" s="202"/>
      <c r="Q43" s="202"/>
      <c r="R43" s="42"/>
      <c r="S43" s="202"/>
      <c r="T43" s="205"/>
      <c r="U43" s="42"/>
      <c r="V43" s="202"/>
      <c r="W43" s="214"/>
      <c r="X43" s="206"/>
      <c r="Y43" s="206"/>
      <c r="Z43" s="206"/>
      <c r="AA43" s="206"/>
      <c r="AB43" s="202"/>
      <c r="AC43" s="214">
        <v>37</v>
      </c>
      <c r="AD43" s="206" t="s">
        <v>2130</v>
      </c>
      <c r="AE43" s="206" t="s">
        <v>2129</v>
      </c>
      <c r="AF43" s="207" t="e">
        <f>IFERROR( MATCH($AD43, 十五音韻母對照表!$Q$4:$Q$53, 0), MATCH($AD43, 十五音韻母對照表!$R$4:$R$53, 0) )</f>
        <v>#N/A</v>
      </c>
      <c r="AG43" s="207" t="e">
        <f t="array" ref="AG43">INDEX(十五音韻母資料表, $AF43, $AG$4)</f>
        <v>#N/A</v>
      </c>
    </row>
    <row r="44" spans="2:33" ht="23">
      <c r="B44" s="202">
        <v>38</v>
      </c>
      <c r="C44" s="203"/>
      <c r="D44" s="42"/>
      <c r="E44" s="203" t="s">
        <v>1525</v>
      </c>
      <c r="F44" s="202"/>
      <c r="G44" s="202">
        <v>38</v>
      </c>
      <c r="H44" s="42"/>
      <c r="I44" s="42"/>
      <c r="J44" s="42"/>
      <c r="K44" s="42"/>
      <c r="L44" s="42"/>
      <c r="M44" s="202"/>
      <c r="N44" s="214">
        <v>38</v>
      </c>
      <c r="O44" s="99" t="s">
        <v>189</v>
      </c>
      <c r="P44" s="202"/>
      <c r="Q44" s="202"/>
      <c r="R44" s="42"/>
      <c r="S44" s="202"/>
      <c r="T44" s="205"/>
      <c r="U44" s="42"/>
      <c r="V44" s="202"/>
      <c r="W44" s="214"/>
      <c r="X44" s="206"/>
      <c r="Y44" s="206"/>
      <c r="Z44" s="206"/>
      <c r="AA44" s="206"/>
      <c r="AB44" s="202"/>
      <c r="AC44" s="214">
        <v>38</v>
      </c>
      <c r="AD44" s="206" t="s">
        <v>143</v>
      </c>
      <c r="AE44" s="206" t="s">
        <v>2131</v>
      </c>
      <c r="AF44" s="207">
        <f>IFERROR( MATCH($AD44, 十五音韻母對照表!$Q$4:$Q$53, 0), MATCH($AD44, 十五音韻母對照表!$R$4:$R$53, 0) )</f>
        <v>16</v>
      </c>
      <c r="AG44" s="207" t="str">
        <f t="array" ref="AG44">INDEX(十五音韻母資料表, $AF44, $AG$4)</f>
        <v>皆</v>
      </c>
    </row>
    <row r="45" spans="2:33" ht="23">
      <c r="B45" s="202">
        <v>39</v>
      </c>
      <c r="C45" s="203"/>
      <c r="D45" s="42"/>
      <c r="E45" s="203" t="s">
        <v>1481</v>
      </c>
      <c r="F45" s="202"/>
      <c r="G45" s="202">
        <v>39</v>
      </c>
      <c r="H45" s="42"/>
      <c r="I45" s="42"/>
      <c r="J45" s="42"/>
      <c r="K45" s="42"/>
      <c r="L45" s="42"/>
      <c r="M45" s="202"/>
      <c r="N45" s="214">
        <v>39</v>
      </c>
      <c r="O45" s="99" t="s">
        <v>520</v>
      </c>
      <c r="P45" s="202"/>
      <c r="Q45" s="202"/>
      <c r="R45" s="42"/>
      <c r="S45" s="202"/>
      <c r="T45" s="205"/>
      <c r="U45" s="42"/>
      <c r="V45" s="202"/>
      <c r="W45" s="214"/>
      <c r="X45" s="206"/>
      <c r="Y45" s="206"/>
      <c r="Z45" s="206"/>
      <c r="AA45" s="206"/>
      <c r="AB45" s="202"/>
      <c r="AC45" s="214">
        <v>39</v>
      </c>
      <c r="AD45" s="206" t="s">
        <v>705</v>
      </c>
      <c r="AE45" s="206" t="s">
        <v>2131</v>
      </c>
      <c r="AF45" s="207">
        <f>IFERROR( MATCH($AD45, 十五音韻母對照表!$Q$4:$Q$53, 0), MATCH($AD45, 十五音韻母對照表!$R$4:$R$53, 0) )</f>
        <v>40</v>
      </c>
      <c r="AG45" s="207" t="str">
        <f t="array" ref="AG45">INDEX(十五音韻母資料表, $AF45, $AG$4)</f>
        <v>閒</v>
      </c>
    </row>
    <row r="46" spans="2:33" ht="23">
      <c r="B46" s="202">
        <v>40</v>
      </c>
      <c r="C46" s="203"/>
      <c r="D46" s="42"/>
      <c r="E46" s="203" t="s">
        <v>382</v>
      </c>
      <c r="F46" s="202"/>
      <c r="G46" s="202">
        <v>40</v>
      </c>
      <c r="H46" s="42"/>
      <c r="I46" s="42"/>
      <c r="J46" s="42"/>
      <c r="K46" s="42"/>
      <c r="L46" s="42"/>
      <c r="M46" s="202"/>
      <c r="N46" s="214">
        <v>40</v>
      </c>
      <c r="O46" s="99" t="s">
        <v>167</v>
      </c>
      <c r="P46" s="202"/>
      <c r="Q46" s="202"/>
      <c r="R46" s="42"/>
      <c r="S46" s="202"/>
      <c r="T46" s="205"/>
      <c r="U46" s="42"/>
      <c r="V46" s="202"/>
      <c r="W46" s="214"/>
      <c r="X46" s="206"/>
      <c r="Y46" s="206"/>
      <c r="Z46" s="206"/>
      <c r="AA46" s="206"/>
      <c r="AB46" s="202"/>
      <c r="AC46" s="214">
        <v>40</v>
      </c>
      <c r="AD46" s="206" t="s">
        <v>253</v>
      </c>
      <c r="AE46" s="206" t="s">
        <v>2131</v>
      </c>
      <c r="AF46" s="207">
        <f>IFERROR( MATCH($AD46, 十五音韻母對照表!$Q$4:$Q$53, 0), MATCH($AD46, 十五音韻母對照表!$R$4:$R$53, 0) )</f>
        <v>8</v>
      </c>
      <c r="AG46" s="207" t="str">
        <f t="array" ref="AG46">INDEX(十五音韻母資料表, $AF46, $AG$4)</f>
        <v>乖</v>
      </c>
    </row>
    <row r="47" spans="2:33" ht="23">
      <c r="B47" s="202">
        <v>41</v>
      </c>
      <c r="C47" s="203"/>
      <c r="D47" s="42"/>
      <c r="E47" s="203" t="s">
        <v>1529</v>
      </c>
      <c r="F47" s="202"/>
      <c r="G47" s="202">
        <v>41</v>
      </c>
      <c r="H47" s="42"/>
      <c r="I47" s="42"/>
      <c r="J47" s="42"/>
      <c r="K47" s="42"/>
      <c r="L47" s="42"/>
      <c r="M47" s="202"/>
      <c r="N47" s="214">
        <v>41</v>
      </c>
      <c r="O47" s="99" t="s">
        <v>521</v>
      </c>
      <c r="P47" s="202"/>
      <c r="Q47" s="202"/>
      <c r="R47" s="42"/>
      <c r="S47" s="202"/>
      <c r="T47" s="205"/>
      <c r="U47" s="42"/>
      <c r="V47" s="202"/>
      <c r="W47" s="214"/>
      <c r="X47" s="206"/>
      <c r="Y47" s="206"/>
      <c r="Z47" s="206"/>
      <c r="AA47" s="206"/>
      <c r="AB47" s="202"/>
      <c r="AC47" s="214">
        <v>41</v>
      </c>
      <c r="AD47" s="206" t="s">
        <v>1945</v>
      </c>
      <c r="AE47" s="206" t="s">
        <v>2131</v>
      </c>
      <c r="AF47" s="207">
        <f>IFERROR( MATCH($AD47, 十五音韻母對照表!$Q$4:$Q$53, 0), MATCH($AD47, 十五音韻母對照表!$R$4:$R$53, 0) )</f>
        <v>44</v>
      </c>
      <c r="AG47" s="207" t="str">
        <f t="array" ref="AG47">INDEX(十五音韻母資料表, $AF47, $AG$4)</f>
        <v>閂</v>
      </c>
    </row>
    <row r="48" spans="2:33" ht="23">
      <c r="B48" s="202">
        <v>42</v>
      </c>
      <c r="C48" s="203"/>
      <c r="D48" s="42"/>
      <c r="E48" s="203" t="s">
        <v>1530</v>
      </c>
      <c r="F48" s="202"/>
      <c r="G48" s="202">
        <v>42</v>
      </c>
      <c r="H48" s="42"/>
      <c r="I48" s="42"/>
      <c r="J48" s="42"/>
      <c r="K48" s="42"/>
      <c r="L48" s="42"/>
      <c r="M48" s="202"/>
      <c r="N48" s="214">
        <v>42</v>
      </c>
      <c r="O48" s="99" t="s">
        <v>522</v>
      </c>
      <c r="P48" s="202"/>
      <c r="Q48" s="202"/>
      <c r="R48" s="42"/>
      <c r="S48" s="202"/>
      <c r="T48" s="205"/>
      <c r="U48" s="42"/>
      <c r="V48" s="202"/>
      <c r="W48" s="214"/>
      <c r="X48" s="206"/>
      <c r="Y48" s="206"/>
      <c r="Z48" s="206"/>
      <c r="AA48" s="206"/>
      <c r="AB48" s="202"/>
      <c r="AC48" s="214">
        <v>42</v>
      </c>
      <c r="AD48" s="206" t="s">
        <v>1829</v>
      </c>
      <c r="AE48" s="206" t="s">
        <v>2132</v>
      </c>
      <c r="AF48" s="207">
        <f>IFERROR( MATCH($AD48, 十五音韻母對照表!$Q$4:$Q$53, 0), MATCH($AD48, 十五音韻母對照表!$R$4:$R$53, 0) )</f>
        <v>23</v>
      </c>
      <c r="AG48" s="207" t="str">
        <f t="array" ref="AG48">INDEX(十五音韻母資料表, $AF48, $AG$4)</f>
        <v>交</v>
      </c>
    </row>
    <row r="49" spans="2:33" ht="23">
      <c r="B49" s="202">
        <v>43</v>
      </c>
      <c r="C49" s="203"/>
      <c r="D49" s="42"/>
      <c r="E49" s="203" t="s">
        <v>275</v>
      </c>
      <c r="F49" s="202"/>
      <c r="G49" s="202">
        <v>43</v>
      </c>
      <c r="H49" s="42"/>
      <c r="I49" s="42"/>
      <c r="J49" s="42"/>
      <c r="K49" s="42"/>
      <c r="L49" s="42"/>
      <c r="M49" s="202"/>
      <c r="N49" s="214">
        <v>43</v>
      </c>
      <c r="O49" s="99" t="s">
        <v>1968</v>
      </c>
      <c r="P49" s="202"/>
      <c r="Q49" s="202"/>
      <c r="R49" s="42"/>
      <c r="S49" s="202"/>
      <c r="T49" s="205"/>
      <c r="U49" s="42"/>
      <c r="V49" s="202"/>
      <c r="W49" s="214"/>
      <c r="X49" s="206"/>
      <c r="Y49" s="206"/>
      <c r="Z49" s="206"/>
      <c r="AA49" s="206"/>
      <c r="AB49" s="202"/>
      <c r="AC49" s="214">
        <v>43</v>
      </c>
      <c r="AD49" s="206" t="s">
        <v>1830</v>
      </c>
      <c r="AE49" s="206" t="s">
        <v>2132</v>
      </c>
      <c r="AF49" s="207">
        <f>IFERROR( MATCH($AD49, 十五音韻母對照表!$Q$4:$Q$53, 0), MATCH($AD49, 十五音韻母對照表!$R$4:$R$53, 0) )</f>
        <v>23</v>
      </c>
      <c r="AG49" s="207" t="str">
        <f t="array" ref="AG49">INDEX(十五音韻母資料表, $AF49, $AG$4)</f>
        <v>交</v>
      </c>
    </row>
    <row r="50" spans="2:33" ht="23">
      <c r="B50" s="202">
        <v>44</v>
      </c>
      <c r="C50" s="203"/>
      <c r="D50" s="42"/>
      <c r="E50" s="203" t="s">
        <v>1532</v>
      </c>
      <c r="F50" s="202"/>
      <c r="G50" s="202">
        <v>44</v>
      </c>
      <c r="H50" s="42"/>
      <c r="I50" s="42"/>
      <c r="J50" s="42"/>
      <c r="K50" s="42"/>
      <c r="L50" s="42"/>
      <c r="M50" s="202"/>
      <c r="N50" s="214">
        <v>44</v>
      </c>
      <c r="O50" s="99" t="s">
        <v>523</v>
      </c>
      <c r="P50" s="202"/>
      <c r="Q50" s="202"/>
      <c r="R50" s="42"/>
      <c r="S50" s="202"/>
      <c r="T50" s="205"/>
      <c r="U50" s="42"/>
      <c r="V50" s="202"/>
      <c r="W50" s="214"/>
      <c r="X50" s="206"/>
      <c r="Y50" s="206"/>
      <c r="Z50" s="206"/>
      <c r="AA50" s="206"/>
      <c r="AB50" s="202"/>
      <c r="AC50" s="214">
        <v>44</v>
      </c>
      <c r="AD50" s="206" t="s">
        <v>1977</v>
      </c>
      <c r="AE50" s="206" t="s">
        <v>2132</v>
      </c>
      <c r="AF50" s="207">
        <f>IFERROR( MATCH($AD50, 十五音韻母對照表!$Q$4:$Q$53, 0), MATCH($AD50, 十五音韻母對照表!$R$4:$R$53, 0) )</f>
        <v>48</v>
      </c>
      <c r="AG50" s="207" t="str">
        <f t="array" ref="AG50">INDEX(十五音韻母資料表, $AF50, $AG$4)</f>
        <v>爻</v>
      </c>
    </row>
    <row r="51" spans="2:33" ht="23">
      <c r="B51" s="202">
        <v>45</v>
      </c>
      <c r="C51" s="203"/>
      <c r="D51" s="42"/>
      <c r="E51" s="203" t="s">
        <v>1533</v>
      </c>
      <c r="F51" s="202"/>
      <c r="G51" s="202">
        <v>45</v>
      </c>
      <c r="H51" s="42"/>
      <c r="I51" s="42"/>
      <c r="J51" s="42"/>
      <c r="K51" s="42"/>
      <c r="L51" s="42"/>
      <c r="M51" s="202"/>
      <c r="N51" s="214">
        <v>45</v>
      </c>
      <c r="O51" s="99" t="s">
        <v>123</v>
      </c>
      <c r="P51" s="202"/>
      <c r="Q51" s="202"/>
      <c r="R51" s="42"/>
      <c r="S51" s="202"/>
      <c r="T51" s="205"/>
      <c r="U51" s="42"/>
      <c r="V51" s="202"/>
      <c r="W51" s="214"/>
      <c r="X51" s="206"/>
      <c r="Y51" s="206"/>
      <c r="Z51" s="206"/>
      <c r="AA51" s="206"/>
      <c r="AB51" s="202"/>
      <c r="AC51" s="214">
        <v>45</v>
      </c>
      <c r="AD51" s="206" t="s">
        <v>2126</v>
      </c>
      <c r="AE51" s="206" t="s">
        <v>2132</v>
      </c>
      <c r="AF51" s="207" t="e">
        <f>IFERROR( MATCH($AD51, 十五音韻母對照表!$Q$4:$Q$53, 0), MATCH($AD51, 十五音韻母對照表!$R$4:$R$53, 0) )</f>
        <v>#N/A</v>
      </c>
      <c r="AG51" s="207" t="e">
        <f t="array" ref="AG51">INDEX(十五音韻母資料表, $AF51, $AG$4)</f>
        <v>#N/A</v>
      </c>
    </row>
    <row r="52" spans="2:33" ht="23">
      <c r="B52" s="202">
        <v>46</v>
      </c>
      <c r="C52" s="203"/>
      <c r="D52" s="42"/>
      <c r="E52" s="203" t="s">
        <v>1534</v>
      </c>
      <c r="F52" s="202"/>
      <c r="G52" s="202">
        <v>46</v>
      </c>
      <c r="H52" s="42"/>
      <c r="I52" s="42"/>
      <c r="J52" s="42"/>
      <c r="K52" s="42"/>
      <c r="L52" s="42"/>
      <c r="M52" s="202"/>
      <c r="N52" s="214">
        <v>46</v>
      </c>
      <c r="O52" s="99" t="s">
        <v>101</v>
      </c>
      <c r="P52" s="202"/>
      <c r="Q52" s="202"/>
      <c r="R52" s="42"/>
      <c r="S52" s="202"/>
      <c r="T52" s="205"/>
      <c r="U52" s="42"/>
      <c r="V52" s="202"/>
      <c r="W52" s="214"/>
      <c r="X52" s="206"/>
      <c r="Y52" s="206"/>
      <c r="Z52" s="206"/>
      <c r="AA52" s="206"/>
      <c r="AB52" s="202"/>
      <c r="AC52" s="214">
        <v>46</v>
      </c>
      <c r="AD52" s="206" t="s">
        <v>1778</v>
      </c>
      <c r="AE52" s="206" t="s">
        <v>2132</v>
      </c>
      <c r="AF52" s="207">
        <f>IFERROR( MATCH($AD52, 十五音韻母對照表!$Q$4:$Q$53, 0), MATCH($AD52, 十五音韻母對照表!$R$4:$R$53, 0) )</f>
        <v>12</v>
      </c>
      <c r="AG52" s="207" t="str">
        <f t="array" ref="AG52">INDEX(十五音韻母資料表, $AF52, $AG$4)</f>
        <v>嬌</v>
      </c>
    </row>
    <row r="53" spans="2:33" ht="23">
      <c r="B53" s="202">
        <v>47</v>
      </c>
      <c r="C53" s="203"/>
      <c r="D53" s="42"/>
      <c r="E53" s="203" t="s">
        <v>1535</v>
      </c>
      <c r="F53" s="202"/>
      <c r="G53" s="202">
        <v>47</v>
      </c>
      <c r="H53" s="42"/>
      <c r="I53" s="42"/>
      <c r="J53" s="42"/>
      <c r="K53" s="42"/>
      <c r="L53" s="42"/>
      <c r="M53" s="202"/>
      <c r="N53" s="214">
        <v>47</v>
      </c>
      <c r="O53" s="99" t="s">
        <v>524</v>
      </c>
      <c r="P53" s="202"/>
      <c r="Q53" s="202"/>
      <c r="R53" s="42"/>
      <c r="S53" s="202"/>
      <c r="T53" s="205"/>
      <c r="U53" s="42"/>
      <c r="V53" s="202"/>
      <c r="W53" s="214"/>
      <c r="X53" s="206"/>
      <c r="Y53" s="206"/>
      <c r="Z53" s="206"/>
      <c r="AA53" s="206"/>
      <c r="AB53" s="202"/>
      <c r="AC53" s="214">
        <v>47</v>
      </c>
      <c r="AD53" s="206" t="s">
        <v>1779</v>
      </c>
      <c r="AE53" s="206" t="s">
        <v>2132</v>
      </c>
      <c r="AF53" s="207">
        <f>IFERROR( MATCH($AD53, 十五音韻母對照表!$Q$4:$Q$53, 0), MATCH($AD53, 十五音韻母對照表!$R$4:$R$53, 0) )</f>
        <v>12</v>
      </c>
      <c r="AG53" s="207" t="str">
        <f t="array" ref="AG53">INDEX(十五音韻母資料表, $AF53, $AG$4)</f>
        <v>嬌</v>
      </c>
    </row>
    <row r="54" spans="2:33" ht="23">
      <c r="B54" s="202">
        <v>48</v>
      </c>
      <c r="C54" s="203"/>
      <c r="D54" s="42"/>
      <c r="E54" s="203" t="s">
        <v>1537</v>
      </c>
      <c r="F54" s="202"/>
      <c r="G54" s="202">
        <v>48</v>
      </c>
      <c r="H54" s="42"/>
      <c r="I54" s="42"/>
      <c r="J54" s="42"/>
      <c r="K54" s="42"/>
      <c r="L54" s="42"/>
      <c r="M54" s="202"/>
      <c r="N54" s="214">
        <v>48</v>
      </c>
      <c r="O54" s="99" t="s">
        <v>525</v>
      </c>
      <c r="P54" s="202"/>
      <c r="Q54" s="202"/>
      <c r="R54" s="42"/>
      <c r="S54" s="202"/>
      <c r="T54" s="205"/>
      <c r="U54" s="42"/>
      <c r="V54" s="202"/>
      <c r="W54" s="214"/>
      <c r="X54" s="206"/>
      <c r="Y54" s="206"/>
      <c r="Z54" s="206"/>
      <c r="AA54" s="206"/>
      <c r="AB54" s="202"/>
      <c r="AC54" s="214">
        <v>48</v>
      </c>
      <c r="AD54" s="206" t="s">
        <v>1963</v>
      </c>
      <c r="AE54" s="206" t="s">
        <v>2132</v>
      </c>
      <c r="AF54" s="207">
        <f>IFERROR( MATCH($AD54, 十五音韻母對照表!$Q$4:$Q$53, 0), MATCH($AD54, 十五音韻母對照表!$R$4:$R$53, 0) )</f>
        <v>46</v>
      </c>
      <c r="AG54" s="207" t="str">
        <f t="array" ref="AG54">INDEX(十五音韻母資料表, $AF54, $AG$4)</f>
        <v>嘄</v>
      </c>
    </row>
    <row r="55" spans="2:33" ht="23">
      <c r="B55" s="202">
        <v>49</v>
      </c>
      <c r="C55" s="203"/>
      <c r="D55" s="42"/>
      <c r="E55" s="203" t="s">
        <v>1538</v>
      </c>
      <c r="F55" s="202"/>
      <c r="G55" s="202">
        <v>49</v>
      </c>
      <c r="H55" s="42"/>
      <c r="I55" s="42"/>
      <c r="J55" s="42"/>
      <c r="K55" s="42"/>
      <c r="L55" s="42"/>
      <c r="M55" s="202"/>
      <c r="N55" s="214">
        <v>49</v>
      </c>
      <c r="O55" s="99" t="s">
        <v>526</v>
      </c>
      <c r="P55" s="202"/>
      <c r="Q55" s="202"/>
      <c r="R55" s="42"/>
      <c r="S55" s="202"/>
      <c r="T55" s="205"/>
      <c r="U55" s="42"/>
      <c r="V55" s="202"/>
      <c r="W55" s="214"/>
      <c r="X55" s="206"/>
      <c r="Y55" s="206"/>
      <c r="Z55" s="206"/>
      <c r="AA55" s="206"/>
      <c r="AB55" s="202"/>
      <c r="AC55" s="214">
        <v>49</v>
      </c>
      <c r="AD55" s="206" t="s">
        <v>1964</v>
      </c>
      <c r="AE55" s="206" t="s">
        <v>2132</v>
      </c>
      <c r="AF55" s="207">
        <f>IFERROR( MATCH($AD55, 十五音韻母對照表!$Q$4:$Q$53, 0), MATCH($AD55, 十五音韻母對照表!$R$4:$R$53, 0) )</f>
        <v>46</v>
      </c>
      <c r="AG55" s="207" t="str">
        <f t="array" ref="AG55">INDEX(十五音韻母資料表, $AF55, $AG$4)</f>
        <v>嘄</v>
      </c>
    </row>
    <row r="56" spans="2:33" ht="23">
      <c r="B56" s="202">
        <v>50</v>
      </c>
      <c r="C56" s="203"/>
      <c r="D56" s="42"/>
      <c r="E56" s="203" t="s">
        <v>1539</v>
      </c>
      <c r="F56" s="202"/>
      <c r="G56" s="202">
        <v>50</v>
      </c>
      <c r="H56" s="42"/>
      <c r="I56" s="42"/>
      <c r="J56" s="42"/>
      <c r="K56" s="42"/>
      <c r="L56" s="42"/>
      <c r="M56" s="202"/>
      <c r="N56" s="214">
        <v>50</v>
      </c>
      <c r="O56" s="218" t="s">
        <v>527</v>
      </c>
      <c r="P56" s="202"/>
      <c r="Q56" s="202"/>
      <c r="R56" s="42"/>
      <c r="S56" s="202"/>
      <c r="T56" s="205"/>
      <c r="U56" s="42"/>
      <c r="V56" s="202"/>
      <c r="W56" s="214"/>
      <c r="X56" s="206"/>
      <c r="Y56" s="206"/>
      <c r="Z56" s="206"/>
      <c r="AA56" s="206"/>
      <c r="AB56" s="202"/>
      <c r="AC56" s="214">
        <v>50</v>
      </c>
      <c r="AD56" s="206" t="s">
        <v>417</v>
      </c>
      <c r="AE56" s="206" t="s">
        <v>2133</v>
      </c>
      <c r="AF56" s="207">
        <f>IFERROR( MATCH($AD56, 十五音韻母對照表!$Q$4:$Q$53, 0), MATCH($AD56, 十五音韻母對照表!$R$4:$R$53, 0) )</f>
        <v>42</v>
      </c>
      <c r="AG56" s="207" t="str">
        <f t="array" ref="AG56">INDEX(十五音韻母資料表, $AF56, $AG$4)</f>
        <v>姆</v>
      </c>
    </row>
    <row r="57" spans="2:33" ht="23">
      <c r="B57" s="202"/>
      <c r="C57" s="203"/>
      <c r="D57" s="42"/>
      <c r="E57" s="203"/>
      <c r="F57" s="202"/>
      <c r="G57" s="202"/>
      <c r="H57" s="42"/>
      <c r="I57" s="42"/>
      <c r="J57" s="42"/>
      <c r="K57" s="42"/>
      <c r="L57" s="42"/>
      <c r="M57" s="202"/>
      <c r="N57" s="214">
        <v>51</v>
      </c>
      <c r="O57" s="219" t="s">
        <v>129</v>
      </c>
      <c r="P57" s="202"/>
      <c r="Q57" s="202"/>
      <c r="R57" s="42"/>
      <c r="S57" s="202"/>
      <c r="T57" s="205"/>
      <c r="U57" s="42"/>
      <c r="V57" s="202"/>
      <c r="W57" s="204"/>
      <c r="X57" s="206"/>
      <c r="Y57" s="206"/>
      <c r="Z57" s="206"/>
      <c r="AA57" s="206"/>
      <c r="AB57" s="202"/>
      <c r="AC57" s="214">
        <v>51</v>
      </c>
      <c r="AD57" s="206" t="s">
        <v>530</v>
      </c>
      <c r="AE57" s="206" t="s">
        <v>2133</v>
      </c>
      <c r="AF57" s="207" t="e">
        <f>IFERROR( MATCH($AD57, 十五音韻母對照表!$Q$4:$Q$53, 0), MATCH($AD57, 十五音韻母對照表!$R$4:$R$53, 0) )</f>
        <v>#N/A</v>
      </c>
      <c r="AG57" s="207" t="e">
        <f t="array" ref="AG57">INDEX(十五音韻母資料表, $AF57, $AG$4)</f>
        <v>#N/A</v>
      </c>
    </row>
    <row r="58" spans="2:33" ht="23">
      <c r="B58" s="202"/>
      <c r="C58" s="203"/>
      <c r="D58" s="42"/>
      <c r="E58" s="203"/>
      <c r="F58" s="202"/>
      <c r="G58" s="202"/>
      <c r="H58" s="42"/>
      <c r="I58" s="42"/>
      <c r="J58" s="42"/>
      <c r="K58" s="42"/>
      <c r="L58" s="42"/>
      <c r="M58" s="202"/>
      <c r="N58" s="214">
        <v>52</v>
      </c>
      <c r="O58" s="219" t="s">
        <v>113</v>
      </c>
      <c r="P58" s="202"/>
      <c r="Q58" s="202"/>
      <c r="R58" s="42"/>
      <c r="S58" s="202"/>
      <c r="T58" s="205"/>
      <c r="U58" s="42"/>
      <c r="V58" s="202"/>
      <c r="W58" s="204"/>
      <c r="X58" s="206"/>
      <c r="Y58" s="206"/>
      <c r="Z58" s="206"/>
      <c r="AA58" s="206"/>
      <c r="AB58" s="202"/>
      <c r="AC58" s="214">
        <v>52</v>
      </c>
      <c r="AD58" s="206" t="s">
        <v>123</v>
      </c>
      <c r="AE58" s="206" t="s">
        <v>2133</v>
      </c>
      <c r="AF58" s="207">
        <f>IFERROR( MATCH($AD58, 十五音韻母對照表!$Q$4:$Q$53, 0), MATCH($AD58, 十五音韻母對照表!$R$4:$R$53, 0) )</f>
        <v>3</v>
      </c>
      <c r="AG58" s="207" t="str">
        <f t="array" ref="AG58">INDEX(十五音韻母資料表, $AF58, $AG$4)</f>
        <v>金</v>
      </c>
    </row>
    <row r="59" spans="2:33" ht="23">
      <c r="B59" s="202"/>
      <c r="C59" s="203"/>
      <c r="D59" s="42"/>
      <c r="E59" s="203"/>
      <c r="F59" s="202"/>
      <c r="G59" s="202"/>
      <c r="H59" s="42"/>
      <c r="I59" s="42"/>
      <c r="J59" s="42"/>
      <c r="K59" s="42"/>
      <c r="L59" s="42"/>
      <c r="M59" s="202"/>
      <c r="N59" s="214">
        <v>53</v>
      </c>
      <c r="O59" s="219" t="s">
        <v>2215</v>
      </c>
      <c r="P59" s="202"/>
      <c r="Q59" s="202"/>
      <c r="R59" s="42"/>
      <c r="S59" s="202"/>
      <c r="T59" s="205"/>
      <c r="U59" s="42"/>
      <c r="V59" s="202"/>
      <c r="W59" s="204"/>
      <c r="X59" s="206"/>
      <c r="Y59" s="206"/>
      <c r="Z59" s="206"/>
      <c r="AA59" s="206"/>
      <c r="AB59" s="202"/>
      <c r="AC59" s="214">
        <v>53</v>
      </c>
      <c r="AD59" s="206" t="s">
        <v>238</v>
      </c>
      <c r="AE59" s="206" t="s">
        <v>2133</v>
      </c>
      <c r="AF59" s="207">
        <f>IFERROR( MATCH($AD59, 十五音韻母對照表!$Q$4:$Q$53, 0), MATCH($AD59, 十五音韻母對照表!$R$4:$R$53, 0) )</f>
        <v>3</v>
      </c>
      <c r="AG59" s="207" t="str">
        <f t="array" ref="AG59">INDEX(十五音韻母資料表, $AF59, $AG$4)</f>
        <v>金</v>
      </c>
    </row>
    <row r="60" spans="2:33" ht="23">
      <c r="B60" s="202"/>
      <c r="C60" s="203"/>
      <c r="D60" s="42"/>
      <c r="E60" s="203"/>
      <c r="F60" s="202"/>
      <c r="G60" s="202"/>
      <c r="H60" s="42"/>
      <c r="I60" s="42"/>
      <c r="J60" s="42"/>
      <c r="K60" s="42"/>
      <c r="L60" s="42"/>
      <c r="M60" s="202"/>
      <c r="N60" s="214">
        <v>54</v>
      </c>
      <c r="O60" s="219" t="s">
        <v>2216</v>
      </c>
      <c r="P60" s="202"/>
      <c r="Q60" s="202"/>
      <c r="R60" s="42"/>
      <c r="S60" s="202"/>
      <c r="T60" s="205"/>
      <c r="U60" s="42"/>
      <c r="V60" s="202"/>
      <c r="W60" s="204"/>
      <c r="X60" s="206"/>
      <c r="Y60" s="206"/>
      <c r="Z60" s="206"/>
      <c r="AA60" s="206"/>
      <c r="AB60" s="202"/>
      <c r="AC60" s="214">
        <v>54</v>
      </c>
      <c r="AD60" s="206" t="s">
        <v>150</v>
      </c>
      <c r="AE60" s="206" t="s">
        <v>2134</v>
      </c>
      <c r="AF60" s="207">
        <f>IFERROR( MATCH($AD60, 十五音韻母對照表!$Q$4:$Q$53, 0), MATCH($AD60, 十五音韻母對照表!$R$4:$R$53, 0) )</f>
        <v>19</v>
      </c>
      <c r="AG60" s="207" t="str">
        <f t="array" ref="AG60">INDEX(十五音韻母資料表, $AF60, $AG$4)</f>
        <v>甘</v>
      </c>
    </row>
    <row r="61" spans="2:33" ht="23">
      <c r="B61" s="202"/>
      <c r="C61" s="203"/>
      <c r="D61" s="42"/>
      <c r="E61" s="203"/>
      <c r="F61" s="202"/>
      <c r="G61" s="202"/>
      <c r="H61" s="42"/>
      <c r="I61" s="42"/>
      <c r="J61" s="42"/>
      <c r="K61" s="42"/>
      <c r="L61" s="42"/>
      <c r="M61" s="202"/>
      <c r="N61" s="214">
        <v>55</v>
      </c>
      <c r="O61" s="219" t="s">
        <v>238</v>
      </c>
      <c r="P61" s="202"/>
      <c r="Q61" s="202"/>
      <c r="R61" s="42"/>
      <c r="S61" s="202"/>
      <c r="T61" s="205"/>
      <c r="U61" s="42"/>
      <c r="V61" s="202"/>
      <c r="W61" s="204"/>
      <c r="X61" s="206"/>
      <c r="Y61" s="206"/>
      <c r="Z61" s="206"/>
      <c r="AA61" s="206"/>
      <c r="AB61" s="202"/>
      <c r="AC61" s="214">
        <v>55</v>
      </c>
      <c r="AD61" s="206" t="s">
        <v>307</v>
      </c>
      <c r="AE61" s="206" t="s">
        <v>2134</v>
      </c>
      <c r="AF61" s="207">
        <f>IFERROR( MATCH($AD61, 十五音韻母對照表!$Q$4:$Q$53, 0), MATCH($AD61, 十五音韻母對照表!$R$4:$R$53, 0) )</f>
        <v>19</v>
      </c>
      <c r="AG61" s="207" t="str">
        <f t="array" ref="AG61">INDEX(十五音韻母資料表, $AF61, $AG$4)</f>
        <v>甘</v>
      </c>
    </row>
    <row r="62" spans="2:33" ht="23">
      <c r="B62" s="202"/>
      <c r="C62" s="203"/>
      <c r="D62" s="42"/>
      <c r="E62" s="203"/>
      <c r="F62" s="202"/>
      <c r="G62" s="202"/>
      <c r="H62" s="42"/>
      <c r="I62" s="42"/>
      <c r="J62" s="42"/>
      <c r="K62" s="42"/>
      <c r="L62" s="42"/>
      <c r="M62" s="202"/>
      <c r="N62" s="214">
        <v>56</v>
      </c>
      <c r="O62" s="219" t="s">
        <v>147</v>
      </c>
      <c r="P62" s="202"/>
      <c r="Q62" s="202"/>
      <c r="R62" s="42"/>
      <c r="S62" s="202"/>
      <c r="T62" s="205"/>
      <c r="U62" s="42"/>
      <c r="V62" s="202"/>
      <c r="W62" s="204"/>
      <c r="X62" s="206"/>
      <c r="Y62" s="206"/>
      <c r="Z62" s="206"/>
      <c r="AA62" s="206"/>
      <c r="AB62" s="202"/>
      <c r="AC62" s="214">
        <v>56</v>
      </c>
      <c r="AD62" s="206" t="s">
        <v>230</v>
      </c>
      <c r="AE62" s="206" t="s">
        <v>2134</v>
      </c>
      <c r="AF62" s="207">
        <f>IFERROR( MATCH($AD62, 十五音韻母對照表!$Q$4:$Q$53, 0), MATCH($AD62, 十五音韻母對照表!$R$4:$R$53, 0) )</f>
        <v>22</v>
      </c>
      <c r="AG62" s="207" t="str">
        <f t="array" ref="AG62">INDEX(十五音韻母資料表, $AF62, $AG$4)</f>
        <v>兼</v>
      </c>
    </row>
    <row r="63" spans="2:33" ht="23">
      <c r="B63" s="202"/>
      <c r="C63" s="203"/>
      <c r="D63" s="42"/>
      <c r="E63" s="203"/>
      <c r="F63" s="202"/>
      <c r="G63" s="202"/>
      <c r="H63" s="42"/>
      <c r="I63" s="42"/>
      <c r="J63" s="42"/>
      <c r="K63" s="42"/>
      <c r="L63" s="42"/>
      <c r="M63" s="202"/>
      <c r="N63" s="214">
        <v>57</v>
      </c>
      <c r="O63" s="219" t="s">
        <v>83</v>
      </c>
      <c r="P63" s="202"/>
      <c r="Q63" s="202"/>
      <c r="R63" s="42"/>
      <c r="S63" s="202"/>
      <c r="T63" s="205"/>
      <c r="U63" s="42"/>
      <c r="V63" s="202"/>
      <c r="W63" s="204"/>
      <c r="X63" s="206"/>
      <c r="Y63" s="206"/>
      <c r="Z63" s="206"/>
      <c r="AA63" s="206"/>
      <c r="AB63" s="202"/>
      <c r="AC63" s="214">
        <v>57</v>
      </c>
      <c r="AD63" s="206" t="s">
        <v>189</v>
      </c>
      <c r="AE63" s="206" t="s">
        <v>2134</v>
      </c>
      <c r="AF63" s="207">
        <f>IFERROR( MATCH($AD63, 十五音韻母對照表!$Q$4:$Q$53, 0), MATCH($AD63, 十五音韻母對照表!$R$4:$R$53, 0) )</f>
        <v>22</v>
      </c>
      <c r="AG63" s="207" t="str">
        <f t="array" ref="AG63">INDEX(十五音韻母資料表, $AF63, $AG$4)</f>
        <v>兼</v>
      </c>
    </row>
    <row r="64" spans="2:33" ht="23">
      <c r="B64" s="202"/>
      <c r="C64" s="203"/>
      <c r="D64" s="42"/>
      <c r="E64" s="203"/>
      <c r="F64" s="202"/>
      <c r="G64" s="202"/>
      <c r="H64" s="42"/>
      <c r="I64" s="42"/>
      <c r="J64" s="42"/>
      <c r="K64" s="42"/>
      <c r="L64" s="42"/>
      <c r="M64" s="202"/>
      <c r="N64" s="214">
        <v>58</v>
      </c>
      <c r="O64" s="219" t="s">
        <v>528</v>
      </c>
      <c r="P64" s="202"/>
      <c r="Q64" s="202"/>
      <c r="R64" s="42"/>
      <c r="S64" s="202"/>
      <c r="T64" s="205"/>
      <c r="U64" s="42"/>
      <c r="V64" s="202"/>
      <c r="W64" s="204"/>
      <c r="X64" s="206"/>
      <c r="Y64" s="206"/>
      <c r="Z64" s="206"/>
      <c r="AA64" s="206"/>
      <c r="AB64" s="202"/>
      <c r="AC64" s="214">
        <v>58</v>
      </c>
      <c r="AD64" s="206" t="s">
        <v>101</v>
      </c>
      <c r="AE64" s="206" t="s">
        <v>2135</v>
      </c>
      <c r="AF64" s="207">
        <f>IFERROR( MATCH($AD64, 十五音韻母對照表!$Q$4:$Q$53, 0), MATCH($AD64, 十五音韻母對照表!$R$4:$R$53, 0) )</f>
        <v>17</v>
      </c>
      <c r="AG64" s="207" t="str">
        <f t="array" ref="AG64">INDEX(十五音韻母資料表, $AF64, $AG$4)</f>
        <v>巾</v>
      </c>
    </row>
    <row r="65" spans="14:33" ht="23">
      <c r="N65" s="214">
        <v>59</v>
      </c>
      <c r="O65" s="219" t="s">
        <v>529</v>
      </c>
      <c r="P65" s="202"/>
      <c r="Q65" s="202"/>
      <c r="R65" s="42"/>
      <c r="S65" s="202"/>
      <c r="T65" s="205"/>
      <c r="U65" s="42"/>
      <c r="V65" s="202"/>
      <c r="W65" s="204"/>
      <c r="X65" s="206"/>
      <c r="Y65" s="206"/>
      <c r="Z65" s="206"/>
      <c r="AA65" s="206"/>
      <c r="AB65" s="202"/>
      <c r="AC65" s="214">
        <v>59</v>
      </c>
      <c r="AD65" s="206" t="s">
        <v>147</v>
      </c>
      <c r="AE65" s="206" t="s">
        <v>2135</v>
      </c>
      <c r="AF65" s="207">
        <f>IFERROR( MATCH($AD65, 十五音韻母對照表!$Q$4:$Q$53, 0), MATCH($AD65, 十五音韻母對照表!$R$4:$R$53, 0) )</f>
        <v>17</v>
      </c>
      <c r="AG65" s="207" t="str">
        <f t="array" ref="AG65">INDEX(十五音韻母資料表, $AF65, $AG$4)</f>
        <v>巾</v>
      </c>
    </row>
    <row r="66" spans="14:33" ht="23">
      <c r="N66" s="214">
        <v>60</v>
      </c>
      <c r="O66" s="219" t="s">
        <v>2217</v>
      </c>
      <c r="P66" s="202"/>
      <c r="Q66" s="202"/>
      <c r="R66" s="42"/>
      <c r="S66" s="202"/>
      <c r="T66" s="205"/>
      <c r="U66" s="42"/>
      <c r="V66" s="202"/>
      <c r="W66" s="204"/>
      <c r="X66" s="206"/>
      <c r="Y66" s="206"/>
      <c r="Z66" s="206"/>
      <c r="AA66" s="206"/>
      <c r="AB66" s="202"/>
      <c r="AC66" s="214">
        <v>60</v>
      </c>
      <c r="AD66" s="206" t="s">
        <v>74</v>
      </c>
      <c r="AE66" s="206" t="s">
        <v>2135</v>
      </c>
      <c r="AF66" s="207">
        <f>IFERROR( MATCH($AD66, 十五音韻母對照表!$Q$4:$Q$53, 0), MATCH($AD66, 十五音韻母對照表!$R$4:$R$53, 0) )</f>
        <v>1</v>
      </c>
      <c r="AG66" s="207" t="str">
        <f t="array" ref="AG66">INDEX(十五音韻母資料表, $AF66, $AG$4)</f>
        <v>君</v>
      </c>
    </row>
    <row r="67" spans="14:33" ht="23">
      <c r="N67" s="214">
        <v>61</v>
      </c>
      <c r="O67" s="219" t="s">
        <v>417</v>
      </c>
      <c r="P67" s="202"/>
      <c r="Q67" s="202"/>
      <c r="R67" s="42"/>
      <c r="S67" s="202"/>
      <c r="T67" s="205"/>
      <c r="U67" s="42"/>
      <c r="V67" s="202"/>
      <c r="W67" s="204"/>
      <c r="X67" s="206"/>
      <c r="Y67" s="206"/>
      <c r="Z67" s="206"/>
      <c r="AA67" s="206"/>
      <c r="AB67" s="202"/>
      <c r="AC67" s="214">
        <v>61</v>
      </c>
      <c r="AD67" s="206" t="s">
        <v>182</v>
      </c>
      <c r="AE67" s="206" t="s">
        <v>2135</v>
      </c>
      <c r="AF67" s="207">
        <f>IFERROR( MATCH($AD67, 十五音韻母對照表!$Q$4:$Q$53, 0), MATCH($AD67, 十五音韻母對照表!$R$4:$R$53, 0) )</f>
        <v>1</v>
      </c>
      <c r="AG67" s="207" t="str">
        <f t="array" ref="AG67">INDEX(十五音韻母資料表, $AF67, $AG$4)</f>
        <v>君</v>
      </c>
    </row>
    <row r="68" spans="14:33" ht="23">
      <c r="N68" s="214">
        <v>62</v>
      </c>
      <c r="O68" s="219" t="s">
        <v>530</v>
      </c>
      <c r="P68" s="202"/>
      <c r="Q68" s="202"/>
      <c r="R68" s="42"/>
      <c r="S68" s="202"/>
      <c r="T68" s="205"/>
      <c r="U68" s="42"/>
      <c r="V68" s="202"/>
      <c r="W68" s="204"/>
      <c r="X68" s="206"/>
      <c r="Y68" s="206"/>
      <c r="Z68" s="206"/>
      <c r="AA68" s="206"/>
      <c r="AB68" s="202"/>
      <c r="AC68" s="214">
        <v>62</v>
      </c>
      <c r="AD68" s="206" t="s">
        <v>153</v>
      </c>
      <c r="AE68" s="206" t="s">
        <v>2136</v>
      </c>
      <c r="AF68" s="207">
        <f>IFERROR( MATCH($AD68, 十五音韻母對照表!$Q$4:$Q$53, 0), MATCH($AD68, 十五音韻母對照表!$R$4:$R$53, 0) )</f>
        <v>6</v>
      </c>
      <c r="AG68" s="207" t="str">
        <f t="array" ref="AG68">INDEX(十五音韻母資料表, $AF68, $AG$4)</f>
        <v>干</v>
      </c>
    </row>
    <row r="69" spans="14:33" ht="23">
      <c r="N69" s="214">
        <v>63</v>
      </c>
      <c r="O69" s="219" t="s">
        <v>448</v>
      </c>
      <c r="P69" s="202"/>
      <c r="Q69" s="202"/>
      <c r="R69" s="42"/>
      <c r="S69" s="202"/>
      <c r="T69" s="205"/>
      <c r="U69" s="42"/>
      <c r="V69" s="202"/>
      <c r="W69" s="204"/>
      <c r="X69" s="206"/>
      <c r="Y69" s="206"/>
      <c r="Z69" s="206"/>
      <c r="AA69" s="206"/>
      <c r="AB69" s="202"/>
      <c r="AC69" s="214">
        <v>63</v>
      </c>
      <c r="AD69" s="206" t="s">
        <v>512</v>
      </c>
      <c r="AE69" s="206" t="s">
        <v>2136</v>
      </c>
      <c r="AF69" s="207">
        <f>IFERROR( MATCH($AD69, 十五音韻母對照表!$Q$4:$Q$53, 0), MATCH($AD69, 十五音韻母對照表!$R$4:$R$53, 0) )</f>
        <v>6</v>
      </c>
      <c r="AG69" s="207" t="str">
        <f t="array" ref="AG69">INDEX(十五音韻母資料表, $AF69, $AG$4)</f>
        <v>干</v>
      </c>
    </row>
    <row r="70" spans="14:33" ht="23">
      <c r="N70" s="214">
        <v>64</v>
      </c>
      <c r="O70" s="219" t="s">
        <v>531</v>
      </c>
      <c r="P70" s="202"/>
      <c r="Q70" s="202"/>
      <c r="R70" s="42"/>
      <c r="S70" s="202"/>
      <c r="T70" s="205"/>
      <c r="U70" s="42"/>
      <c r="V70" s="202"/>
      <c r="W70" s="204"/>
      <c r="X70" s="206"/>
      <c r="Y70" s="206"/>
      <c r="Z70" s="206"/>
      <c r="AA70" s="206"/>
      <c r="AB70" s="202"/>
      <c r="AC70" s="214">
        <v>64</v>
      </c>
      <c r="AD70" s="206" t="s">
        <v>71</v>
      </c>
      <c r="AE70" s="206" t="s">
        <v>2136</v>
      </c>
      <c r="AF70" s="207">
        <f>IFERROR( MATCH($AD70, 十五音韻母對照表!$Q$4:$Q$53, 0), MATCH($AD70, 十五音韻母對照表!$R$4:$R$53, 0) )</f>
        <v>2</v>
      </c>
      <c r="AG70" s="207" t="str">
        <f t="array" ref="AG70">INDEX(十五音韻母資料表, $AF70, $AG$4)</f>
        <v>堅</v>
      </c>
    </row>
    <row r="71" spans="14:33" ht="23">
      <c r="N71" s="214">
        <v>65</v>
      </c>
      <c r="O71" s="219" t="s">
        <v>104</v>
      </c>
      <c r="P71" s="202"/>
      <c r="Q71" s="202"/>
      <c r="R71" s="42"/>
      <c r="S71" s="202"/>
      <c r="T71" s="205"/>
      <c r="U71" s="42"/>
      <c r="V71" s="202"/>
      <c r="W71" s="204"/>
      <c r="X71" s="206"/>
      <c r="Y71" s="206"/>
      <c r="Z71" s="206"/>
      <c r="AA71" s="206"/>
      <c r="AB71" s="202"/>
      <c r="AC71" s="214">
        <v>65</v>
      </c>
      <c r="AD71" s="206" t="s">
        <v>520</v>
      </c>
      <c r="AE71" s="206" t="s">
        <v>2136</v>
      </c>
      <c r="AF71" s="207">
        <f>IFERROR( MATCH($AD71, 十五音韻母對照表!$Q$4:$Q$53, 0), MATCH($AD71, 十五音韻母對照表!$R$4:$R$53, 0) )</f>
        <v>2</v>
      </c>
      <c r="AG71" s="207" t="str">
        <f t="array" ref="AG71">INDEX(十五音韻母資料表, $AF71, $AG$4)</f>
        <v>堅</v>
      </c>
    </row>
    <row r="72" spans="14:33" ht="23">
      <c r="N72" s="214">
        <v>66</v>
      </c>
      <c r="O72" s="219" t="s">
        <v>1093</v>
      </c>
      <c r="P72" s="202"/>
      <c r="Q72" s="202"/>
      <c r="R72" s="42"/>
      <c r="S72" s="202"/>
      <c r="T72" s="205"/>
      <c r="U72" s="42"/>
      <c r="V72" s="202"/>
      <c r="W72" s="204"/>
      <c r="X72" s="206"/>
      <c r="Y72" s="206"/>
      <c r="Z72" s="206"/>
      <c r="AA72" s="206"/>
      <c r="AB72" s="202"/>
      <c r="AC72" s="214">
        <v>66</v>
      </c>
      <c r="AD72" s="206" t="s">
        <v>138</v>
      </c>
      <c r="AE72" s="206" t="s">
        <v>2136</v>
      </c>
      <c r="AF72" s="207">
        <f>IFERROR( MATCH($AD72, 十五音韻母對照表!$Q$4:$Q$53, 0), MATCH($AD72, 十五音韻母對照表!$R$4:$R$53, 0) )</f>
        <v>10</v>
      </c>
      <c r="AG72" s="207" t="str">
        <f t="array" ref="AG72">INDEX(十五音韻母資料表, $AF72, $AG$4)</f>
        <v>觀</v>
      </c>
    </row>
    <row r="73" spans="14:33" ht="23">
      <c r="N73" s="214">
        <v>67</v>
      </c>
      <c r="O73" s="219" t="s">
        <v>1119</v>
      </c>
      <c r="P73" s="202"/>
      <c r="Q73" s="202"/>
      <c r="R73" s="42"/>
      <c r="S73" s="202"/>
      <c r="T73" s="205"/>
      <c r="U73" s="42"/>
      <c r="V73" s="202"/>
      <c r="W73" s="204"/>
      <c r="X73" s="206"/>
      <c r="Y73" s="206"/>
      <c r="Z73" s="206"/>
      <c r="AA73" s="206"/>
      <c r="AB73" s="202"/>
      <c r="AC73" s="214">
        <v>67</v>
      </c>
      <c r="AD73" s="206" t="s">
        <v>92</v>
      </c>
      <c r="AE73" s="206" t="s">
        <v>2136</v>
      </c>
      <c r="AF73" s="207">
        <f>IFERROR( MATCH($AD73, 十五音韻母對照表!$Q$4:$Q$53, 0), MATCH($AD73, 十五音韻母對照表!$R$4:$R$53, 0) )</f>
        <v>10</v>
      </c>
      <c r="AG73" s="207" t="str">
        <f t="array" ref="AG73">INDEX(十五音韻母資料表, $AF73, $AG$4)</f>
        <v>觀</v>
      </c>
    </row>
    <row r="74" spans="14:33" ht="23">
      <c r="N74" s="214">
        <v>68</v>
      </c>
      <c r="O74" s="219" t="s">
        <v>1132</v>
      </c>
      <c r="P74" s="202"/>
      <c r="Q74" s="202"/>
      <c r="R74" s="42"/>
      <c r="S74" s="202"/>
      <c r="T74" s="205"/>
      <c r="U74" s="42"/>
      <c r="V74" s="202"/>
      <c r="W74" s="204"/>
      <c r="X74" s="206"/>
      <c r="Y74" s="206"/>
      <c r="Z74" s="206"/>
      <c r="AA74" s="206"/>
      <c r="AB74" s="202"/>
      <c r="AC74" s="214">
        <v>68</v>
      </c>
      <c r="AD74" s="206" t="s">
        <v>448</v>
      </c>
      <c r="AE74" s="206" t="s">
        <v>2138</v>
      </c>
      <c r="AF74" s="207">
        <f>IFERROR( MATCH($AD74, 十五音韻母對照表!$Q$4:$Q$53, 0), MATCH($AD74, 十五音韻母對照表!$R$4:$R$53, 0) )</f>
        <v>38</v>
      </c>
      <c r="AG74" s="207" t="str">
        <f t="array" ref="AG74">INDEX(十五音韻母資料表, $AF74, $AG$4)</f>
        <v>鋼</v>
      </c>
    </row>
    <row r="75" spans="14:33" ht="23">
      <c r="N75" s="214">
        <v>69</v>
      </c>
      <c r="O75" s="219" t="s">
        <v>2218</v>
      </c>
      <c r="P75" s="202"/>
      <c r="Q75" s="202"/>
      <c r="R75" s="42"/>
      <c r="S75" s="202"/>
      <c r="T75" s="205"/>
      <c r="U75" s="42"/>
      <c r="V75" s="202"/>
      <c r="W75" s="204"/>
      <c r="X75" s="206"/>
      <c r="Y75" s="206"/>
      <c r="Z75" s="206"/>
      <c r="AA75" s="206"/>
      <c r="AB75" s="202"/>
      <c r="AC75" s="214">
        <v>69</v>
      </c>
      <c r="AD75" s="206" t="s">
        <v>531</v>
      </c>
      <c r="AE75" s="206" t="s">
        <v>2138</v>
      </c>
      <c r="AF75" s="207" t="e">
        <f>IFERROR( MATCH($AD75, 十五音韻母對照表!$Q$4:$Q$53, 0), MATCH($AD75, 十五音韻母對照表!$R$4:$R$53, 0) )</f>
        <v>#N/A</v>
      </c>
      <c r="AG75" s="207" t="e">
        <f t="array" ref="AG75">INDEX(十五音韻母資料表, $AF75, $AG$4)</f>
        <v>#N/A</v>
      </c>
    </row>
    <row r="76" spans="14:33" ht="23">
      <c r="N76" s="214">
        <v>70</v>
      </c>
      <c r="O76" s="219" t="s">
        <v>2219</v>
      </c>
      <c r="P76" s="202"/>
      <c r="Q76" s="202"/>
      <c r="R76" s="42"/>
      <c r="S76" s="202"/>
      <c r="T76" s="205"/>
      <c r="U76" s="42"/>
      <c r="V76" s="202"/>
      <c r="W76" s="204"/>
      <c r="X76" s="206"/>
      <c r="Y76" s="206"/>
      <c r="Z76" s="206"/>
      <c r="AA76" s="206"/>
      <c r="AB76" s="202"/>
      <c r="AC76" s="214">
        <v>70</v>
      </c>
      <c r="AD76" s="206" t="s">
        <v>64</v>
      </c>
      <c r="AE76" s="206" t="s">
        <v>2138</v>
      </c>
      <c r="AF76" s="207">
        <f>IFERROR( MATCH($AD76, 十五音韻母對照表!$Q$4:$Q$53, 0), MATCH($AD76, 十五音韻母對照表!$R$4:$R$53, 0) )</f>
        <v>9</v>
      </c>
      <c r="AG76" s="207" t="str">
        <f t="array" ref="AG76">INDEX(十五音韻母資料表, $AF76, $AG$4)</f>
        <v>經</v>
      </c>
    </row>
    <row r="77" spans="14:33" ht="23">
      <c r="N77" s="214">
        <v>71</v>
      </c>
      <c r="O77" s="219" t="s">
        <v>2220</v>
      </c>
      <c r="P77" s="202"/>
      <c r="Q77" s="202"/>
      <c r="R77" s="42"/>
      <c r="S77" s="202"/>
      <c r="T77" s="205"/>
      <c r="U77" s="42"/>
      <c r="V77" s="202"/>
      <c r="W77" s="204"/>
      <c r="X77" s="206"/>
      <c r="Y77" s="206"/>
      <c r="Z77" s="206"/>
      <c r="AA77" s="206"/>
      <c r="AB77" s="202"/>
      <c r="AC77" s="214">
        <v>71</v>
      </c>
      <c r="AD77" s="206" t="s">
        <v>66</v>
      </c>
      <c r="AE77" s="206" t="s">
        <v>2138</v>
      </c>
      <c r="AF77" s="207">
        <f>IFERROR( MATCH($AD77, 十五音韻母對照表!$Q$4:$Q$53, 0), MATCH($AD77, 十五音韻母對照表!$R$4:$R$53, 0) )</f>
        <v>9</v>
      </c>
      <c r="AG77" s="207" t="str">
        <f t="array" ref="AG77">INDEX(十五音韻母資料表, $AF77, $AG$4)</f>
        <v>經</v>
      </c>
    </row>
    <row r="78" spans="14:33" ht="23">
      <c r="N78" s="214">
        <v>72</v>
      </c>
      <c r="O78" s="219" t="s">
        <v>2221</v>
      </c>
      <c r="P78" s="202"/>
      <c r="Q78" s="202"/>
      <c r="R78" s="42"/>
      <c r="S78" s="202"/>
      <c r="T78" s="205"/>
      <c r="U78" s="42"/>
      <c r="V78" s="202"/>
      <c r="W78" s="204"/>
      <c r="X78" s="206"/>
      <c r="Y78" s="206"/>
      <c r="Z78" s="206"/>
      <c r="AA78" s="206"/>
      <c r="AB78" s="202"/>
      <c r="AC78" s="214">
        <v>72</v>
      </c>
      <c r="AD78" s="206" t="s">
        <v>157</v>
      </c>
      <c r="AE78" s="206" t="s">
        <v>2139</v>
      </c>
      <c r="AF78" s="207">
        <f>IFERROR( MATCH($AD78, 十五音韻母對照表!$Q$4:$Q$53, 0), MATCH($AD78, 十五音韻母對照表!$R$4:$R$53, 0) )</f>
        <v>21</v>
      </c>
      <c r="AG78" s="207" t="str">
        <f t="array" ref="AG78">INDEX(十五音韻母資料表, $AF78, $AG$4)</f>
        <v>江</v>
      </c>
    </row>
    <row r="79" spans="14:33" ht="23">
      <c r="N79" s="214">
        <v>73</v>
      </c>
      <c r="O79" s="219" t="s">
        <v>1142</v>
      </c>
      <c r="P79" s="202"/>
      <c r="Q79" s="202"/>
      <c r="R79" s="42"/>
      <c r="S79" s="202"/>
      <c r="T79" s="205"/>
      <c r="U79" s="42"/>
      <c r="V79" s="202"/>
      <c r="W79" s="204"/>
      <c r="X79" s="206"/>
      <c r="Y79" s="206"/>
      <c r="Z79" s="206"/>
      <c r="AA79" s="206"/>
      <c r="AB79" s="202"/>
      <c r="AC79" s="214">
        <v>73</v>
      </c>
      <c r="AD79" s="206" t="s">
        <v>52</v>
      </c>
      <c r="AE79" s="206" t="s">
        <v>2139</v>
      </c>
      <c r="AF79" s="207">
        <f>IFERROR( MATCH($AD79, 十五音韻母對照表!$Q$4:$Q$53, 0), MATCH($AD79, 十五音韻母對照表!$R$4:$R$53, 0) )</f>
        <v>21</v>
      </c>
      <c r="AG79" s="207" t="str">
        <f t="array" ref="AG79">INDEX(十五音韻母資料表, $AF79, $AG$4)</f>
        <v>江</v>
      </c>
    </row>
    <row r="80" spans="14:33" ht="23">
      <c r="N80" s="214">
        <v>74</v>
      </c>
      <c r="O80" s="219" t="s">
        <v>1156</v>
      </c>
      <c r="P80" s="202"/>
      <c r="Q80" s="202"/>
      <c r="R80" s="42"/>
      <c r="S80" s="202"/>
      <c r="T80" s="205"/>
      <c r="U80" s="42"/>
      <c r="V80" s="202"/>
      <c r="W80" s="204"/>
      <c r="X80" s="206"/>
      <c r="Y80" s="206"/>
      <c r="Z80" s="206"/>
      <c r="AA80" s="206"/>
      <c r="AB80" s="202"/>
      <c r="AC80" s="214">
        <v>74</v>
      </c>
      <c r="AD80" s="206" t="s">
        <v>55</v>
      </c>
      <c r="AE80" s="206" t="s">
        <v>2139</v>
      </c>
      <c r="AF80" s="207">
        <f>IFERROR( MATCH($AD80, 十五音韻母對照表!$Q$4:$Q$53, 0), MATCH($AD80, 十五音韻母對照表!$R$4:$R$53, 0) )</f>
        <v>18</v>
      </c>
      <c r="AG80" s="207" t="str">
        <f t="array" ref="AG80">INDEX(十五音韻母資料表, $AF80, $AG$4)</f>
        <v>姜</v>
      </c>
    </row>
    <row r="81" spans="14:33" ht="23">
      <c r="N81" s="214">
        <v>75</v>
      </c>
      <c r="O81" s="219" t="s">
        <v>2222</v>
      </c>
      <c r="P81" s="202"/>
      <c r="Q81" s="202"/>
      <c r="R81" s="42"/>
      <c r="S81" s="202"/>
      <c r="T81" s="205"/>
      <c r="U81" s="42"/>
      <c r="V81" s="202"/>
      <c r="W81" s="204"/>
      <c r="X81" s="206"/>
      <c r="Y81" s="206"/>
      <c r="Z81" s="206"/>
      <c r="AA81" s="206"/>
      <c r="AB81" s="202"/>
      <c r="AC81" s="214">
        <v>75</v>
      </c>
      <c r="AD81" s="206" t="s">
        <v>208</v>
      </c>
      <c r="AE81" s="206" t="s">
        <v>2139</v>
      </c>
      <c r="AF81" s="207">
        <f>IFERROR( MATCH($AD81, 十五音韻母對照表!$Q$4:$Q$53, 0), MATCH($AD81, 十五音韻母對照表!$R$4:$R$53, 0) )</f>
        <v>18</v>
      </c>
      <c r="AG81" s="207" t="str">
        <f t="array" ref="AG81">INDEX(十五音韻母資料表, $AF81, $AG$4)</f>
        <v>姜</v>
      </c>
    </row>
    <row r="82" spans="14:33" ht="23">
      <c r="N82" s="214">
        <v>76</v>
      </c>
      <c r="O82" s="219" t="s">
        <v>2223</v>
      </c>
      <c r="P82" s="202"/>
      <c r="Q82" s="202"/>
      <c r="R82" s="42"/>
      <c r="S82" s="202"/>
      <c r="T82" s="205"/>
      <c r="U82" s="42"/>
      <c r="V82" s="202"/>
      <c r="W82" s="204"/>
      <c r="X82" s="206"/>
      <c r="Y82" s="206"/>
      <c r="Z82" s="206"/>
      <c r="AA82" s="206"/>
      <c r="AB82" s="202"/>
      <c r="AC82" s="214">
        <v>76</v>
      </c>
      <c r="AD82" s="206" t="s">
        <v>98</v>
      </c>
      <c r="AE82" s="206" t="s">
        <v>2140</v>
      </c>
      <c r="AF82" s="207">
        <f>IFERROR( MATCH($AD82, 十五音韻母對照表!$Q$4:$Q$53, 0), MATCH($AD82, 十五音韻母對照表!$R$4:$R$53, 0) )</f>
        <v>7</v>
      </c>
      <c r="AG82" s="207" t="str">
        <f t="array" ref="AG82">INDEX(十五音韻母資料表, $AF82, $AG$4)</f>
        <v>公</v>
      </c>
    </row>
    <row r="83" spans="14:33" ht="23">
      <c r="N83" s="214">
        <v>77</v>
      </c>
      <c r="O83" s="219" t="s">
        <v>1158</v>
      </c>
      <c r="P83" s="202"/>
      <c r="Q83" s="202"/>
      <c r="R83" s="42"/>
      <c r="S83" s="202"/>
      <c r="T83" s="205"/>
      <c r="U83" s="42"/>
      <c r="V83" s="202"/>
      <c r="W83" s="204"/>
      <c r="X83" s="206"/>
      <c r="Y83" s="206"/>
      <c r="Z83" s="206"/>
      <c r="AA83" s="206"/>
      <c r="AB83" s="202"/>
      <c r="AC83" s="214">
        <v>77</v>
      </c>
      <c r="AD83" s="206" t="s">
        <v>132</v>
      </c>
      <c r="AE83" s="206" t="s">
        <v>2140</v>
      </c>
      <c r="AF83" s="207">
        <f>IFERROR( MATCH($AD83, 十五音韻母對照表!$Q$4:$Q$53, 0), MATCH($AD83, 十五音韻母對照表!$R$4:$R$53, 0) )</f>
        <v>7</v>
      </c>
      <c r="AG83" s="207" t="str">
        <f t="array" ref="AG83">INDEX(十五音韻母資料表, $AF83, $AG$4)</f>
        <v>公</v>
      </c>
    </row>
    <row r="84" spans="14:33" ht="23">
      <c r="N84" s="214">
        <v>78</v>
      </c>
      <c r="O84" s="219" t="s">
        <v>381</v>
      </c>
      <c r="P84" s="202"/>
      <c r="Q84" s="202"/>
      <c r="R84" s="42"/>
      <c r="S84" s="202"/>
      <c r="T84" s="205"/>
      <c r="U84" s="42"/>
      <c r="V84" s="202"/>
      <c r="W84" s="204"/>
      <c r="X84" s="206"/>
      <c r="Y84" s="206"/>
      <c r="Z84" s="206"/>
      <c r="AA84" s="206"/>
      <c r="AB84" s="202"/>
      <c r="AC84" s="214">
        <v>78</v>
      </c>
      <c r="AD84" s="206" t="s">
        <v>113</v>
      </c>
      <c r="AE84" s="206" t="s">
        <v>2140</v>
      </c>
      <c r="AF84" s="207">
        <f>IFERROR( MATCH($AD84, 十五音韻母對照表!$Q$4:$Q$53, 0), MATCH($AD84, 十五音韻母對照表!$R$4:$R$53, 0) )</f>
        <v>14</v>
      </c>
      <c r="AG84" s="207" t="str">
        <f t="array" ref="AG84">INDEX(十五音韻母資料表, $AF84, $AG$4)</f>
        <v>恭</v>
      </c>
    </row>
    <row r="85" spans="14:33" ht="23">
      <c r="N85" s="214">
        <v>79</v>
      </c>
      <c r="O85" s="219" t="s">
        <v>1184</v>
      </c>
      <c r="P85" s="202"/>
      <c r="Q85" s="202"/>
      <c r="R85" s="42"/>
      <c r="S85" s="202"/>
      <c r="T85" s="205"/>
      <c r="U85" s="42"/>
      <c r="V85" s="202"/>
      <c r="W85" s="204"/>
      <c r="X85" s="206"/>
      <c r="Y85" s="206"/>
      <c r="Z85" s="206"/>
      <c r="AA85" s="206"/>
      <c r="AB85" s="202"/>
      <c r="AC85" s="214">
        <v>79</v>
      </c>
      <c r="AD85" s="206" t="s">
        <v>129</v>
      </c>
      <c r="AE85" s="206" t="s">
        <v>2140</v>
      </c>
      <c r="AF85" s="207">
        <f>IFERROR( MATCH($AD85, 十五音韻母對照表!$Q$4:$Q$53, 0), MATCH($AD85, 十五音韻母對照表!$R$4:$R$53, 0) )</f>
        <v>14</v>
      </c>
      <c r="AG85" s="207" t="str">
        <f t="array" ref="AG85">INDEX(十五音韻母資料表, $AF85, $AG$4)</f>
        <v>恭</v>
      </c>
    </row>
    <row r="86" spans="14:33" ht="23">
      <c r="N86" s="214">
        <v>80</v>
      </c>
      <c r="O86" s="219" t="s">
        <v>2224</v>
      </c>
      <c r="P86" s="202"/>
      <c r="Q86" s="202"/>
      <c r="R86" s="42"/>
      <c r="S86" s="202"/>
      <c r="T86" s="205"/>
      <c r="U86" s="42"/>
      <c r="V86" s="202"/>
      <c r="W86" s="204"/>
      <c r="X86" s="206"/>
      <c r="Y86" s="206"/>
      <c r="Z86" s="206"/>
      <c r="AA86" s="206"/>
      <c r="AB86" s="202"/>
      <c r="AC86" s="214"/>
      <c r="AD86" s="206"/>
      <c r="AE86" s="206"/>
      <c r="AF86" s="206"/>
      <c r="AG86" s="207"/>
    </row>
    <row r="87" spans="14:33" ht="23">
      <c r="N87" s="214">
        <v>81</v>
      </c>
      <c r="O87" s="219" t="s">
        <v>2225</v>
      </c>
      <c r="P87" s="202"/>
      <c r="Q87" s="202"/>
      <c r="R87" s="42"/>
      <c r="S87" s="202"/>
      <c r="T87" s="205"/>
      <c r="U87" s="42"/>
      <c r="V87" s="202"/>
      <c r="W87" s="204"/>
      <c r="X87" s="206"/>
      <c r="Y87" s="206"/>
      <c r="Z87" s="206"/>
      <c r="AA87" s="206"/>
      <c r="AB87" s="202"/>
      <c r="AC87" s="214"/>
      <c r="AD87" s="206"/>
      <c r="AE87" s="206"/>
      <c r="AF87" s="206"/>
      <c r="AG87" s="207"/>
    </row>
    <row r="88" spans="14:33" ht="23">
      <c r="N88" s="214">
        <v>82</v>
      </c>
      <c r="O88" s="219" t="s">
        <v>532</v>
      </c>
      <c r="P88" s="202"/>
      <c r="Q88" s="202"/>
      <c r="R88" s="42"/>
      <c r="S88" s="202"/>
      <c r="T88" s="205"/>
      <c r="U88" s="42"/>
      <c r="V88" s="202"/>
      <c r="W88" s="204"/>
      <c r="X88" s="206"/>
      <c r="Y88" s="206"/>
      <c r="Z88" s="206"/>
      <c r="AA88" s="206"/>
      <c r="AB88" s="202"/>
      <c r="AC88" s="214"/>
      <c r="AD88" s="206"/>
      <c r="AE88" s="206"/>
      <c r="AF88" s="206"/>
      <c r="AG88" s="207"/>
    </row>
    <row r="89" spans="14:33" ht="23">
      <c r="N89" s="214">
        <v>83</v>
      </c>
      <c r="O89" s="219" t="s">
        <v>132</v>
      </c>
      <c r="P89" s="202"/>
      <c r="Q89" s="202"/>
      <c r="R89" s="42"/>
      <c r="S89" s="202"/>
      <c r="T89" s="205"/>
      <c r="U89" s="42"/>
      <c r="V89" s="202"/>
      <c r="W89" s="204"/>
      <c r="X89" s="206"/>
      <c r="Y89" s="206"/>
      <c r="Z89" s="206"/>
      <c r="AA89" s="206"/>
      <c r="AB89" s="202"/>
      <c r="AC89" s="214"/>
      <c r="AD89" s="206"/>
      <c r="AE89" s="206"/>
      <c r="AF89" s="206"/>
      <c r="AG89" s="207"/>
    </row>
    <row r="90" spans="14:33" ht="23">
      <c r="N90" s="214">
        <v>84</v>
      </c>
      <c r="O90" s="219" t="s">
        <v>533</v>
      </c>
      <c r="P90" s="202"/>
      <c r="Q90" s="202"/>
      <c r="R90" s="42"/>
      <c r="S90" s="202"/>
      <c r="T90" s="205"/>
      <c r="U90" s="42"/>
      <c r="V90" s="202"/>
      <c r="W90" s="204"/>
      <c r="X90" s="206"/>
      <c r="Y90" s="206"/>
      <c r="Z90" s="206"/>
      <c r="AA90" s="206"/>
      <c r="AB90" s="202"/>
      <c r="AC90" s="214"/>
      <c r="AD90" s="206"/>
      <c r="AE90" s="206"/>
      <c r="AF90" s="206"/>
      <c r="AG90" s="207"/>
    </row>
    <row r="91" spans="14:33" ht="23">
      <c r="N91" s="214">
        <v>85</v>
      </c>
      <c r="O91" s="219" t="s">
        <v>98</v>
      </c>
      <c r="P91" s="202"/>
      <c r="Q91" s="202"/>
      <c r="R91" s="42"/>
      <c r="S91" s="202"/>
      <c r="T91" s="205"/>
      <c r="U91" s="42"/>
      <c r="V91" s="202"/>
      <c r="W91" s="204"/>
      <c r="X91" s="206"/>
      <c r="Y91" s="206"/>
      <c r="Z91" s="206"/>
      <c r="AA91" s="206"/>
      <c r="AB91" s="202"/>
      <c r="AC91" s="204"/>
      <c r="AD91" s="206"/>
      <c r="AE91" s="206"/>
      <c r="AF91" s="206"/>
      <c r="AG91" s="207"/>
    </row>
    <row r="92" spans="14:33" ht="23">
      <c r="N92" s="214">
        <v>86</v>
      </c>
      <c r="O92" s="219" t="s">
        <v>218</v>
      </c>
      <c r="P92" s="202"/>
      <c r="Q92" s="202"/>
      <c r="R92" s="42"/>
      <c r="S92" s="202"/>
      <c r="T92" s="205"/>
      <c r="U92" s="42"/>
      <c r="V92" s="202"/>
      <c r="W92" s="204"/>
      <c r="X92" s="206"/>
      <c r="Y92" s="206"/>
      <c r="Z92" s="206"/>
      <c r="AA92" s="206"/>
      <c r="AB92" s="202"/>
      <c r="AC92" s="204"/>
      <c r="AD92" s="206"/>
      <c r="AE92" s="206"/>
      <c r="AF92" s="206"/>
      <c r="AG92" s="207"/>
    </row>
    <row r="93" spans="14:33" ht="23">
      <c r="N93" s="214">
        <v>87</v>
      </c>
      <c r="O93" s="219" t="s">
        <v>1985</v>
      </c>
      <c r="P93" s="202"/>
      <c r="Q93" s="202"/>
      <c r="R93" s="42"/>
      <c r="S93" s="202"/>
      <c r="T93" s="205"/>
      <c r="U93" s="42"/>
      <c r="V93" s="202"/>
      <c r="W93" s="204"/>
      <c r="X93" s="206"/>
      <c r="Y93" s="206"/>
      <c r="Z93" s="206"/>
      <c r="AA93" s="206"/>
      <c r="AB93" s="202"/>
      <c r="AC93" s="204"/>
      <c r="AD93" s="206"/>
      <c r="AE93" s="206"/>
      <c r="AF93" s="206"/>
      <c r="AG93" s="207"/>
    </row>
    <row r="94" spans="14:33" ht="23">
      <c r="N94" s="214">
        <v>88</v>
      </c>
      <c r="O94" s="219" t="s">
        <v>58</v>
      </c>
      <c r="P94" s="202"/>
      <c r="Q94" s="202"/>
      <c r="R94" s="42"/>
      <c r="S94" s="202"/>
      <c r="T94" s="205"/>
      <c r="U94" s="42"/>
      <c r="V94" s="202"/>
      <c r="W94" s="204"/>
      <c r="X94" s="206"/>
      <c r="Y94" s="206"/>
      <c r="Z94" s="206"/>
      <c r="AA94" s="206"/>
      <c r="AB94" s="202"/>
      <c r="AC94" s="204"/>
      <c r="AD94" s="206"/>
      <c r="AE94" s="206"/>
      <c r="AF94" s="206"/>
      <c r="AG94" s="207"/>
    </row>
    <row r="95" spans="14:33" ht="23">
      <c r="N95" s="214">
        <v>89</v>
      </c>
      <c r="O95" s="219" t="s">
        <v>534</v>
      </c>
      <c r="P95" s="202"/>
      <c r="Q95" s="202"/>
      <c r="R95" s="42"/>
      <c r="S95" s="202"/>
      <c r="T95" s="205"/>
      <c r="U95" s="42"/>
      <c r="V95" s="202"/>
      <c r="W95" s="204"/>
      <c r="X95" s="206"/>
      <c r="Y95" s="206"/>
      <c r="Z95" s="206"/>
      <c r="AA95" s="206"/>
      <c r="AB95" s="202"/>
      <c r="AC95" s="204"/>
      <c r="AD95" s="206"/>
      <c r="AE95" s="206"/>
      <c r="AF95" s="206"/>
      <c r="AG95" s="207"/>
    </row>
    <row r="96" spans="14:33" ht="23">
      <c r="N96" s="214">
        <v>90</v>
      </c>
      <c r="O96" s="219" t="s">
        <v>2226</v>
      </c>
      <c r="P96" s="202"/>
      <c r="Q96" s="202"/>
      <c r="R96" s="42"/>
      <c r="S96" s="202"/>
      <c r="T96" s="205"/>
      <c r="U96" s="42"/>
      <c r="V96" s="202"/>
      <c r="W96" s="204"/>
      <c r="X96" s="206"/>
      <c r="Y96" s="206"/>
      <c r="Z96" s="206"/>
      <c r="AA96" s="206"/>
      <c r="AB96" s="202"/>
      <c r="AC96" s="204"/>
      <c r="AD96" s="206"/>
      <c r="AE96" s="206"/>
      <c r="AF96" s="206"/>
      <c r="AG96" s="207"/>
    </row>
    <row r="97" spans="14:15" ht="23">
      <c r="N97" s="214">
        <v>91</v>
      </c>
      <c r="O97" s="219" t="s">
        <v>2227</v>
      </c>
    </row>
    <row r="98" spans="14:15" ht="23">
      <c r="N98" s="214">
        <v>92</v>
      </c>
      <c r="O98" s="219" t="s">
        <v>535</v>
      </c>
    </row>
    <row r="99" spans="14:15" ht="23">
      <c r="N99" s="214">
        <v>93</v>
      </c>
      <c r="O99" s="219" t="s">
        <v>69</v>
      </c>
    </row>
    <row r="100" spans="14:15" ht="23">
      <c r="N100" s="214">
        <v>94</v>
      </c>
      <c r="O100" s="219" t="s">
        <v>541</v>
      </c>
    </row>
    <row r="101" spans="14:15" ht="23">
      <c r="N101" s="214">
        <v>95</v>
      </c>
      <c r="O101" s="219" t="s">
        <v>107</v>
      </c>
    </row>
    <row r="102" spans="14:15" ht="23">
      <c r="N102" s="214">
        <v>96</v>
      </c>
      <c r="O102" s="219" t="s">
        <v>2119</v>
      </c>
    </row>
    <row r="103" spans="14:15" ht="23">
      <c r="N103" s="214">
        <v>97</v>
      </c>
      <c r="O103" s="219" t="s">
        <v>1881</v>
      </c>
    </row>
    <row r="104" spans="14:15" ht="23">
      <c r="N104" s="214">
        <v>98</v>
      </c>
      <c r="O104" s="219" t="s">
        <v>2228</v>
      </c>
    </row>
    <row r="105" spans="14:15" ht="23">
      <c r="N105" s="214">
        <v>99</v>
      </c>
      <c r="O105" s="219" t="s">
        <v>74</v>
      </c>
    </row>
    <row r="106" spans="14:15" ht="23">
      <c r="N106" s="214">
        <v>100</v>
      </c>
      <c r="O106" s="219" t="s">
        <v>182</v>
      </c>
    </row>
  </sheetData>
  <phoneticPr fontId="86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EA4335"/>
    <outlinePr summaryBelow="0" summaryRight="0"/>
  </sheetPr>
  <dimension ref="A1:AG54"/>
  <sheetViews>
    <sheetView workbookViewId="0"/>
  </sheetViews>
  <sheetFormatPr baseColWidth="10" defaultColWidth="12.6640625" defaultRowHeight="15.75" customHeight="1" outlineLevelCol="1"/>
  <cols>
    <col min="1" max="1" width="1.6640625" customWidth="1" collapsed="1"/>
    <col min="2" max="3" width="8.5" hidden="1" customWidth="1" outlineLevel="1"/>
    <col min="4" max="11" width="11.1640625" hidden="1" customWidth="1" outlineLevel="1"/>
    <col min="12" max="12" width="3.1640625" customWidth="1"/>
    <col min="13" max="13" width="6.33203125" customWidth="1"/>
    <col min="14" max="14" width="8.6640625" customWidth="1"/>
    <col min="15" max="22" width="10.1640625" customWidth="1"/>
    <col min="23" max="23" width="3.5" customWidth="1"/>
    <col min="24" max="24" width="6" customWidth="1"/>
    <col min="25" max="25" width="9.1640625" customWidth="1"/>
    <col min="26" max="33" width="11.1640625" customWidth="1"/>
    <col min="34" max="34" width="3.83203125" customWidth="1"/>
  </cols>
  <sheetData>
    <row r="1" spans="2:33" ht="13">
      <c r="B1" s="100">
        <f t="shared" ref="B1:K1" si="0">COLUMN(B:B) - 1</f>
        <v>1</v>
      </c>
      <c r="C1" s="100">
        <f t="shared" si="0"/>
        <v>2</v>
      </c>
      <c r="D1" s="100">
        <f t="shared" si="0"/>
        <v>3</v>
      </c>
      <c r="E1" s="100">
        <f t="shared" si="0"/>
        <v>4</v>
      </c>
      <c r="F1" s="100">
        <f t="shared" si="0"/>
        <v>5</v>
      </c>
      <c r="G1" s="100">
        <f t="shared" si="0"/>
        <v>6</v>
      </c>
      <c r="H1" s="100">
        <f t="shared" si="0"/>
        <v>7</v>
      </c>
      <c r="I1" s="100">
        <f t="shared" si="0"/>
        <v>8</v>
      </c>
      <c r="J1" s="100">
        <f t="shared" si="0"/>
        <v>9</v>
      </c>
      <c r="K1" s="100">
        <f t="shared" si="0"/>
        <v>10</v>
      </c>
      <c r="L1" s="3"/>
      <c r="M1" s="101" t="s">
        <v>2229</v>
      </c>
      <c r="O1" s="100">
        <v>10</v>
      </c>
      <c r="P1" s="3"/>
      <c r="Q1" s="3"/>
      <c r="R1" s="3">
        <f>O1 + 1</f>
        <v>11</v>
      </c>
      <c r="S1" s="3"/>
      <c r="T1" s="3"/>
      <c r="U1" s="3"/>
      <c r="V1" s="3"/>
      <c r="W1" s="3"/>
      <c r="X1" s="101" t="s">
        <v>2</v>
      </c>
      <c r="Z1" s="100">
        <v>14</v>
      </c>
      <c r="AA1" s="3"/>
      <c r="AB1" s="3"/>
      <c r="AC1" s="3">
        <f>Z1 + 1</f>
        <v>15</v>
      </c>
      <c r="AD1" s="3"/>
      <c r="AE1" s="3"/>
      <c r="AF1" s="3"/>
      <c r="AG1" s="3"/>
    </row>
    <row r="2" spans="2:33" ht="9.75" customHeight="1">
      <c r="B2" s="3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2:33" ht="18">
      <c r="B3" s="461" t="s">
        <v>393</v>
      </c>
      <c r="C3" s="462" t="s">
        <v>5</v>
      </c>
      <c r="D3" s="102" t="s">
        <v>1298</v>
      </c>
      <c r="E3" s="102" t="s">
        <v>1297</v>
      </c>
      <c r="F3" s="102" t="s">
        <v>1299</v>
      </c>
      <c r="G3" s="102" t="s">
        <v>1300</v>
      </c>
      <c r="H3" s="102" t="s">
        <v>1301</v>
      </c>
      <c r="I3" s="102" t="s">
        <v>1297</v>
      </c>
      <c r="J3" s="102" t="s">
        <v>1302</v>
      </c>
      <c r="K3" s="102" t="s">
        <v>1303</v>
      </c>
      <c r="L3" s="6"/>
      <c r="M3" s="461" t="s">
        <v>393</v>
      </c>
      <c r="N3" s="462" t="s">
        <v>5</v>
      </c>
      <c r="O3" s="102" t="s">
        <v>1298</v>
      </c>
      <c r="P3" s="102" t="s">
        <v>1297</v>
      </c>
      <c r="Q3" s="102" t="s">
        <v>1299</v>
      </c>
      <c r="R3" s="102" t="s">
        <v>1300</v>
      </c>
      <c r="S3" s="102" t="s">
        <v>1301</v>
      </c>
      <c r="T3" s="102" t="s">
        <v>1297</v>
      </c>
      <c r="U3" s="102" t="s">
        <v>1302</v>
      </c>
      <c r="V3" s="102" t="s">
        <v>1303</v>
      </c>
      <c r="W3" s="6"/>
      <c r="X3" s="461" t="s">
        <v>393</v>
      </c>
      <c r="Y3" s="462" t="s">
        <v>5</v>
      </c>
      <c r="Z3" s="102" t="s">
        <v>1298</v>
      </c>
      <c r="AA3" s="102" t="s">
        <v>1297</v>
      </c>
      <c r="AB3" s="102" t="s">
        <v>1299</v>
      </c>
      <c r="AC3" s="102" t="s">
        <v>1300</v>
      </c>
      <c r="AD3" s="102" t="s">
        <v>1301</v>
      </c>
      <c r="AE3" s="102" t="s">
        <v>1297</v>
      </c>
      <c r="AF3" s="102" t="s">
        <v>1302</v>
      </c>
      <c r="AG3" s="102" t="s">
        <v>1303</v>
      </c>
    </row>
    <row r="4" spans="2:33" ht="18">
      <c r="B4" s="459"/>
      <c r="C4" s="463"/>
      <c r="D4" s="103">
        <v>1</v>
      </c>
      <c r="E4" s="103">
        <v>2</v>
      </c>
      <c r="F4" s="103">
        <v>3</v>
      </c>
      <c r="G4" s="103">
        <v>4</v>
      </c>
      <c r="H4" s="103">
        <v>5</v>
      </c>
      <c r="I4" s="103">
        <v>6</v>
      </c>
      <c r="J4" s="103">
        <v>7</v>
      </c>
      <c r="K4" s="103">
        <v>8</v>
      </c>
      <c r="L4" s="6"/>
      <c r="M4" s="459"/>
      <c r="N4" s="463"/>
      <c r="O4" s="103">
        <v>1</v>
      </c>
      <c r="P4" s="103">
        <v>2</v>
      </c>
      <c r="Q4" s="103">
        <v>3</v>
      </c>
      <c r="R4" s="103">
        <v>4</v>
      </c>
      <c r="S4" s="103">
        <v>5</v>
      </c>
      <c r="T4" s="103">
        <v>6</v>
      </c>
      <c r="U4" s="103">
        <v>7</v>
      </c>
      <c r="V4" s="103">
        <v>8</v>
      </c>
      <c r="W4" s="6"/>
      <c r="X4" s="459"/>
      <c r="Y4" s="463"/>
      <c r="Z4" s="103">
        <v>1</v>
      </c>
      <c r="AA4" s="103">
        <v>2</v>
      </c>
      <c r="AB4" s="103">
        <v>3</v>
      </c>
      <c r="AC4" s="103">
        <v>4</v>
      </c>
      <c r="AD4" s="103">
        <v>5</v>
      </c>
      <c r="AE4" s="103">
        <v>6</v>
      </c>
      <c r="AF4" s="103">
        <v>7</v>
      </c>
      <c r="AG4" s="103">
        <v>8</v>
      </c>
    </row>
    <row r="5" spans="2:33" ht="35">
      <c r="B5" s="104">
        <v>1</v>
      </c>
      <c r="C5" s="105" t="s">
        <v>340</v>
      </c>
      <c r="D5" s="106" t="s">
        <v>340</v>
      </c>
      <c r="E5" s="106" t="s">
        <v>1316</v>
      </c>
      <c r="F5" s="106" t="s">
        <v>1317</v>
      </c>
      <c r="G5" s="106" t="s">
        <v>1318</v>
      </c>
      <c r="H5" s="106" t="s">
        <v>1319</v>
      </c>
      <c r="I5" s="106" t="s">
        <v>1316</v>
      </c>
      <c r="J5" s="106" t="s">
        <v>88</v>
      </c>
      <c r="K5" s="106" t="s">
        <v>1320</v>
      </c>
      <c r="L5" s="6"/>
      <c r="M5" s="104">
        <v>1</v>
      </c>
      <c r="N5" s="105" t="s">
        <v>340</v>
      </c>
      <c r="O5" s="107" t="str">
        <f t="array" ref="O5">INDEX(十五音韻母對照表!$B$4:$X$53, $M5, $O$1)  &amp; " " &amp; O$4</f>
        <v>wun 1</v>
      </c>
      <c r="P5" s="107" t="str">
        <f t="array" ref="P5">INDEX(十五音韻母對照表!$B$4:$X$53, $M5, $O$1)  &amp; " " &amp; P$4</f>
        <v>wun 2</v>
      </c>
      <c r="Q5" s="107" t="str">
        <f t="array" ref="Q5">INDEX(十五音韻母對照表!$B$4:$X$53, $M5, $O$1)  &amp; " " &amp; Q$4</f>
        <v>wun 3</v>
      </c>
      <c r="R5" s="108" t="str">
        <f t="array" ref="R5">INDEX(十五音韻母對照表!$B$4:$X$53, $M5, $R$1)  &amp; " " &amp; R$4</f>
        <v>wut 4</v>
      </c>
      <c r="S5" s="107" t="str">
        <f t="array" ref="S5">INDEX(十五音韻母對照表!$B$4:$X$53, $M5, $O$1)  &amp; " " &amp; S$4</f>
        <v>wun 5</v>
      </c>
      <c r="T5" s="109" t="str">
        <f t="array" ref="T5">INDEX(十五音韻母對照表!$B$4:$X$53, $M5, $O$1)  &amp; " " &amp; T$4</f>
        <v>wun 6</v>
      </c>
      <c r="U5" s="107" t="str">
        <f t="array" ref="U5">INDEX(十五音韻母對照表!$B$4:$X$53, $M5, $O$1)  &amp; " " &amp; U$4</f>
        <v>wun 7</v>
      </c>
      <c r="V5" s="108" t="str">
        <f t="array" ref="V5">INDEX(十五音韻母對照表!$B$4:$X$53, $M5, $R$1)  &amp; " " &amp; V$4</f>
        <v>wut 8</v>
      </c>
      <c r="W5" s="6"/>
      <c r="X5" s="104">
        <v>1</v>
      </c>
      <c r="Y5" s="105" t="s">
        <v>340</v>
      </c>
      <c r="Z5" s="85" t="str">
        <f t="array" ref="Z5">INDEX(十五音韻母對照表!$B$4:$X$53, $X5, $Z$1)  &amp; " " &amp; Z$4</f>
        <v>un 1</v>
      </c>
      <c r="AA5" s="85" t="str">
        <f t="array" ref="AA5">INDEX(十五音韻母對照表!$B$4:$X$53, $X5, $Z$1)  &amp; " " &amp; AA$4</f>
        <v>un 2</v>
      </c>
      <c r="AB5" s="85" t="str">
        <f t="array" ref="AB5">INDEX(十五音韻母對照表!$B$4:$X$53, $X5, $Z$1)  &amp; " " &amp; AB$4</f>
        <v>un 3</v>
      </c>
      <c r="AC5" s="220" t="str">
        <f t="array" ref="AC5">INDEX(十五音韻母對照表!$B$4:$X$53, $X5, $AC$1)  &amp; " " &amp; AC$4</f>
        <v>ut 4</v>
      </c>
      <c r="AD5" s="85" t="str">
        <f t="array" ref="AD5">INDEX(十五音韻母對照表!$B$4:$X$53, $X5, $Z$1)  &amp; " " &amp; AD$4</f>
        <v>un 5</v>
      </c>
      <c r="AE5" s="221" t="str">
        <f t="array" ref="AE5">INDEX(十五音韻母對照表!$B$4:$X$53, $X5, $Z$1)  &amp; " " &amp; AE$4</f>
        <v>un 6</v>
      </c>
      <c r="AF5" s="85" t="str">
        <f t="array" ref="AF5">INDEX(十五音韻母對照表!$B$4:$X$53, $X5, $Z$1)  &amp; " " &amp; AF$4</f>
        <v>un 7</v>
      </c>
      <c r="AG5" s="220" t="str">
        <f t="array" ref="AG5">INDEX(十五音韻母對照表!$B$4:$X$53, $X5, $AC$1)  &amp; " " &amp; AG$4</f>
        <v>ut 8</v>
      </c>
    </row>
    <row r="6" spans="2:33" ht="35">
      <c r="B6" s="104">
        <v>2</v>
      </c>
      <c r="C6" s="105" t="s">
        <v>1326</v>
      </c>
      <c r="D6" s="106" t="s">
        <v>1326</v>
      </c>
      <c r="E6" s="106" t="s">
        <v>1327</v>
      </c>
      <c r="F6" s="106" t="s">
        <v>1328</v>
      </c>
      <c r="G6" s="106" t="s">
        <v>1329</v>
      </c>
      <c r="H6" s="113" t="s">
        <v>1330</v>
      </c>
      <c r="I6" s="106" t="s">
        <v>1327</v>
      </c>
      <c r="J6" s="106" t="s">
        <v>1331</v>
      </c>
      <c r="K6" s="106" t="s">
        <v>1332</v>
      </c>
      <c r="L6" s="6"/>
      <c r="M6" s="104">
        <v>2</v>
      </c>
      <c r="N6" s="105" t="s">
        <v>1326</v>
      </c>
      <c r="O6" s="107" t="str">
        <f t="array" ref="O6">INDEX(十五音韻母對照表!$B$4:$X$53, $M6, $O$1)  &amp; " " &amp; O$4</f>
        <v>ëen 1</v>
      </c>
      <c r="P6" s="107" t="str">
        <f t="array" ref="P6">INDEX(十五音韻母對照表!$B$4:$X$53, $M6, $O$1)  &amp; " " &amp; P$4</f>
        <v>ëen 2</v>
      </c>
      <c r="Q6" s="107" t="str">
        <f t="array" ref="Q6">INDEX(十五音韻母對照表!$B$4:$X$53, $M6, $O$1)  &amp; " " &amp; Q$4</f>
        <v>ëen 3</v>
      </c>
      <c r="R6" s="108" t="str">
        <f t="array" ref="R6">INDEX(十五音韻母對照表!$B$4:$X$53, $M6, $R$1)  &amp; " " &amp; R$4</f>
        <v>ëet 4</v>
      </c>
      <c r="S6" s="107" t="str">
        <f t="array" ref="S6">INDEX(十五音韻母對照表!$B$4:$X$53, $M6, $O$1)  &amp; " " &amp; S$4</f>
        <v>ëen 5</v>
      </c>
      <c r="T6" s="109" t="str">
        <f t="array" ref="T6">INDEX(十五音韻母對照表!$B$4:$X$53, $M6, $O$1)  &amp; " " &amp; T$4</f>
        <v>ëen 6</v>
      </c>
      <c r="U6" s="107" t="str">
        <f t="array" ref="U6">INDEX(十五音韻母對照表!$B$4:$X$53, $M6, $O$1)  &amp; " " &amp; U$4</f>
        <v>ëen 7</v>
      </c>
      <c r="V6" s="108" t="str">
        <f t="array" ref="V6">INDEX(十五音韻母對照表!$B$4:$X$53, $M6, $R$1)  &amp; " " &amp; V$4</f>
        <v>ëet 8</v>
      </c>
      <c r="W6" s="6"/>
      <c r="X6" s="104">
        <v>2</v>
      </c>
      <c r="Y6" s="105" t="s">
        <v>1326</v>
      </c>
      <c r="Z6" s="85" t="str">
        <f t="array" ref="Z6">INDEX(十五音韻母對照表!$B$4:$X$53, $X6, $Z$1)  &amp; " " &amp; Z$4</f>
        <v>ian 1</v>
      </c>
      <c r="AA6" s="85" t="str">
        <f t="array" ref="AA6">INDEX(十五音韻母對照表!$B$4:$X$53, $X6, $Z$1)  &amp; " " &amp; AA$4</f>
        <v>ian 2</v>
      </c>
      <c r="AB6" s="85" t="str">
        <f t="array" ref="AB6">INDEX(十五音韻母對照表!$B$4:$X$53, $X6, $Z$1)  &amp; " " &amp; AB$4</f>
        <v>ian 3</v>
      </c>
      <c r="AC6" s="220" t="str">
        <f t="array" ref="AC6">INDEX(十五音韻母對照表!$B$4:$X$53, $X6, $AC$1)  &amp; " " &amp; AC$4</f>
        <v>iat 4</v>
      </c>
      <c r="AD6" s="85" t="str">
        <f t="array" ref="AD6">INDEX(十五音韻母對照表!$B$4:$X$53, $X6, $Z$1)  &amp; " " &amp; AD$4</f>
        <v>ian 5</v>
      </c>
      <c r="AE6" s="221" t="str">
        <f t="array" ref="AE6">INDEX(十五音韻母對照表!$B$4:$X$53, $X6, $Z$1)  &amp; " " &amp; AE$4</f>
        <v>ian 6</v>
      </c>
      <c r="AF6" s="85" t="str">
        <f t="array" ref="AF6">INDEX(十五音韻母對照表!$B$4:$X$53, $X6, $Z$1)  &amp; " " &amp; AF$4</f>
        <v>ian 7</v>
      </c>
      <c r="AG6" s="220" t="str">
        <f t="array" ref="AG6">INDEX(十五音韻母對照表!$B$4:$X$53, $X6, $AC$1)  &amp; " " &amp; AG$4</f>
        <v>iat 8</v>
      </c>
    </row>
    <row r="7" spans="2:33" ht="35">
      <c r="B7" s="104">
        <v>3</v>
      </c>
      <c r="C7" s="105" t="s">
        <v>298</v>
      </c>
      <c r="D7" s="106" t="s">
        <v>298</v>
      </c>
      <c r="E7" s="106" t="s">
        <v>282</v>
      </c>
      <c r="F7" s="106" t="s">
        <v>1338</v>
      </c>
      <c r="G7" s="106" t="s">
        <v>1339</v>
      </c>
      <c r="H7" s="113" t="s">
        <v>1330</v>
      </c>
      <c r="I7" s="106" t="s">
        <v>282</v>
      </c>
      <c r="J7" s="106" t="s">
        <v>1340</v>
      </c>
      <c r="K7" s="106" t="s">
        <v>1341</v>
      </c>
      <c r="L7" s="6"/>
      <c r="M7" s="104">
        <v>3</v>
      </c>
      <c r="N7" s="105" t="s">
        <v>298</v>
      </c>
      <c r="O7" s="107" t="str">
        <f t="array" ref="O7">INDEX(十五音韻母對照表!$B$4:$X$53, $M7, $O$1)  &amp; " " &amp; O$4</f>
        <v>im 1</v>
      </c>
      <c r="P7" s="107" t="str">
        <f t="array" ref="P7">INDEX(十五音韻母對照表!$B$4:$X$53, $M7, $O$1)  &amp; " " &amp; P$4</f>
        <v>im 2</v>
      </c>
      <c r="Q7" s="107" t="str">
        <f t="array" ref="Q7">INDEX(十五音韻母對照表!$B$4:$X$53, $M7, $O$1)  &amp; " " &amp; Q$4</f>
        <v>im 3</v>
      </c>
      <c r="R7" s="108" t="str">
        <f t="array" ref="R7">INDEX(十五音韻母對照表!$B$4:$X$53, $M7, $R$1)  &amp; " " &amp; R$4</f>
        <v>ip 4</v>
      </c>
      <c r="S7" s="107" t="str">
        <f t="array" ref="S7">INDEX(十五音韻母對照表!$B$4:$X$53, $M7, $O$1)  &amp; " " &amp; S$4</f>
        <v>im 5</v>
      </c>
      <c r="T7" s="109" t="str">
        <f t="array" ref="T7">INDEX(十五音韻母對照表!$B$4:$X$53, $M7, $O$1)  &amp; " " &amp; T$4</f>
        <v>im 6</v>
      </c>
      <c r="U7" s="107" t="str">
        <f t="array" ref="U7">INDEX(十五音韻母對照表!$B$4:$X$53, $M7, $O$1)  &amp; " " &amp; U$4</f>
        <v>im 7</v>
      </c>
      <c r="V7" s="108" t="str">
        <f t="array" ref="V7">INDEX(十五音韻母對照表!$B$4:$X$53, $M7, $R$1)  &amp; " " &amp; V$4</f>
        <v>ip 8</v>
      </c>
      <c r="W7" s="6"/>
      <c r="X7" s="104">
        <v>3</v>
      </c>
      <c r="Y7" s="105" t="s">
        <v>298</v>
      </c>
      <c r="Z7" s="85" t="str">
        <f t="array" ref="Z7">INDEX(十五音韻母對照表!$B$4:$X$53, $X7, $Z$1)  &amp; " " &amp; Z$4</f>
        <v>im 1</v>
      </c>
      <c r="AA7" s="85" t="str">
        <f t="array" ref="AA7">INDEX(十五音韻母對照表!$B$4:$X$53, $X7, $Z$1)  &amp; " " &amp; AA$4</f>
        <v>im 2</v>
      </c>
      <c r="AB7" s="85" t="str">
        <f t="array" ref="AB7">INDEX(十五音韻母對照表!$B$4:$X$53, $X7, $Z$1)  &amp; " " &amp; AB$4</f>
        <v>im 3</v>
      </c>
      <c r="AC7" s="220" t="str">
        <f t="array" ref="AC7">INDEX(十五音韻母對照表!$B$4:$X$53, $X7, $AC$1)  &amp; " " &amp; AC$4</f>
        <v>ip 4</v>
      </c>
      <c r="AD7" s="85" t="str">
        <f t="array" ref="AD7">INDEX(十五音韻母對照表!$B$4:$X$53, $X7, $Z$1)  &amp; " " &amp; AD$4</f>
        <v>im 5</v>
      </c>
      <c r="AE7" s="221" t="str">
        <f t="array" ref="AE7">INDEX(十五音韻母對照表!$B$4:$X$53, $X7, $Z$1)  &amp; " " &amp; AE$4</f>
        <v>im 6</v>
      </c>
      <c r="AF7" s="85" t="str">
        <f t="array" ref="AF7">INDEX(十五音韻母對照表!$B$4:$X$53, $X7, $Z$1)  &amp; " " &amp; AF$4</f>
        <v>im 7</v>
      </c>
      <c r="AG7" s="220" t="str">
        <f t="array" ref="AG7">INDEX(十五音韻母對照表!$B$4:$X$53, $X7, $AC$1)  &amp; " " &amp; AG$4</f>
        <v>ip 8</v>
      </c>
    </row>
    <row r="8" spans="2:33" ht="35">
      <c r="B8" s="104">
        <v>4</v>
      </c>
      <c r="C8" s="105" t="s">
        <v>1347</v>
      </c>
      <c r="D8" s="106" t="s">
        <v>1347</v>
      </c>
      <c r="E8" s="106" t="s">
        <v>1348</v>
      </c>
      <c r="F8" s="106" t="s">
        <v>1349</v>
      </c>
      <c r="G8" s="113" t="s">
        <v>1330</v>
      </c>
      <c r="H8" s="106" t="s">
        <v>1350</v>
      </c>
      <c r="I8" s="106" t="s">
        <v>1348</v>
      </c>
      <c r="J8" s="106" t="s">
        <v>1351</v>
      </c>
      <c r="K8" s="113" t="s">
        <v>1330</v>
      </c>
      <c r="L8" s="6"/>
      <c r="M8" s="104">
        <v>4</v>
      </c>
      <c r="N8" s="105" t="s">
        <v>1347</v>
      </c>
      <c r="O8" s="107" t="str">
        <f t="array" ref="O8">INDEX(十五音韻母對照表!$B$4:$X$53, $M8, $O$1)  &amp; " " &amp; O$4</f>
        <v>wuy 1</v>
      </c>
      <c r="P8" s="107" t="str">
        <f t="array" ref="P8">INDEX(十五音韻母對照表!$B$4:$X$53, $M8, $O$1)  &amp; " " &amp; P$4</f>
        <v>wuy 2</v>
      </c>
      <c r="Q8" s="107" t="str">
        <f t="array" ref="Q8">INDEX(十五音韻母對照表!$B$4:$X$53, $M8, $O$1)  &amp; " " &amp; Q$4</f>
        <v>wuy 3</v>
      </c>
      <c r="R8" s="108" t="str">
        <f t="array" ref="R8">INDEX(十五音韻母對照表!$B$4:$X$53, $M8, $R$1)  &amp; " " &amp; R$4</f>
        <v xml:space="preserve"> 4</v>
      </c>
      <c r="S8" s="107" t="str">
        <f t="array" ref="S8">INDEX(十五音韻母對照表!$B$4:$X$53, $M8, $O$1)  &amp; " " &amp; S$4</f>
        <v>wuy 5</v>
      </c>
      <c r="T8" s="109" t="str">
        <f t="array" ref="T8">INDEX(十五音韻母對照表!$B$4:$X$53, $M8, $O$1)  &amp; " " &amp; T$4</f>
        <v>wuy 6</v>
      </c>
      <c r="U8" s="107" t="str">
        <f t="array" ref="U8">INDEX(十五音韻母對照表!$B$4:$X$53, $M8, $O$1)  &amp; " " &amp; U$4</f>
        <v>wuy 7</v>
      </c>
      <c r="V8" s="108" t="str">
        <f t="array" ref="V8">INDEX(十五音韻母對照表!$B$4:$X$53, $M8, $R$1)  &amp; " " &amp; V$4</f>
        <v xml:space="preserve"> 8</v>
      </c>
      <c r="W8" s="6"/>
      <c r="X8" s="104">
        <v>4</v>
      </c>
      <c r="Y8" s="105" t="s">
        <v>1347</v>
      </c>
      <c r="Z8" s="85" t="str">
        <f t="array" ref="Z8">INDEX(十五音韻母對照表!$B$4:$X$53, $X8, $Z$1)  &amp; " " &amp; Z$4</f>
        <v>ui 1</v>
      </c>
      <c r="AA8" s="85" t="str">
        <f t="array" ref="AA8">INDEX(十五音韻母對照表!$B$4:$X$53, $X8, $Z$1)  &amp; " " &amp; AA$4</f>
        <v>ui 2</v>
      </c>
      <c r="AB8" s="85" t="str">
        <f t="array" ref="AB8">INDEX(十五音韻母對照表!$B$4:$X$53, $X8, $Z$1)  &amp; " " &amp; AB$4</f>
        <v>ui 3</v>
      </c>
      <c r="AC8" s="220" t="str">
        <f t="array" ref="AC8">INDEX(十五音韻母對照表!$B$4:$X$53, $X8, $AC$1)  &amp; " " &amp; AC$4</f>
        <v xml:space="preserve"> 4</v>
      </c>
      <c r="AD8" s="85" t="str">
        <f t="array" ref="AD8">INDEX(十五音韻母對照表!$B$4:$X$53, $X8, $Z$1)  &amp; " " &amp; AD$4</f>
        <v>ui 5</v>
      </c>
      <c r="AE8" s="221" t="str">
        <f t="array" ref="AE8">INDEX(十五音韻母對照表!$B$4:$X$53, $X8, $Z$1)  &amp; " " &amp; AE$4</f>
        <v>ui 6</v>
      </c>
      <c r="AF8" s="85" t="str">
        <f t="array" ref="AF8">INDEX(十五音韻母對照表!$B$4:$X$53, $X8, $Z$1)  &amp; " " &amp; AF$4</f>
        <v>ui 7</v>
      </c>
      <c r="AG8" s="220" t="str">
        <f t="array" ref="AG8">INDEX(十五音韻母對照表!$B$4:$X$53, $X8, $AC$1)  &amp; " " &amp; AG$4</f>
        <v xml:space="preserve"> 8</v>
      </c>
    </row>
    <row r="9" spans="2:33" ht="35">
      <c r="B9" s="104">
        <v>5</v>
      </c>
      <c r="C9" s="105" t="s">
        <v>1357</v>
      </c>
      <c r="D9" s="106" t="s">
        <v>1357</v>
      </c>
      <c r="E9" s="106" t="s">
        <v>1358</v>
      </c>
      <c r="F9" s="106" t="s">
        <v>1359</v>
      </c>
      <c r="G9" s="106" t="s">
        <v>1360</v>
      </c>
      <c r="H9" s="106" t="s">
        <v>1361</v>
      </c>
      <c r="I9" s="106" t="s">
        <v>1358</v>
      </c>
      <c r="J9" s="106" t="s">
        <v>272</v>
      </c>
      <c r="K9" s="106" t="s">
        <v>1362</v>
      </c>
      <c r="L9" s="6"/>
      <c r="M9" s="104">
        <v>5</v>
      </c>
      <c r="N9" s="105" t="s">
        <v>1357</v>
      </c>
      <c r="O9" s="107" t="str">
        <f t="array" ref="O9">INDEX(十五音韻母對照表!$B$4:$X$53, $M9, $O$1)  &amp; " " &amp; O$4</f>
        <v>ay 1</v>
      </c>
      <c r="P9" s="107" t="str">
        <f t="array" ref="P9">INDEX(十五音韻母對照表!$B$4:$X$53, $M9, $O$1)  &amp; " " &amp; P$4</f>
        <v>ay 2</v>
      </c>
      <c r="Q9" s="107" t="str">
        <f t="array" ref="Q9">INDEX(十五音韻母對照表!$B$4:$X$53, $M9, $O$1)  &amp; " " &amp; Q$4</f>
        <v>ay 3</v>
      </c>
      <c r="R9" s="108" t="str">
        <f t="array" ref="R9">INDEX(十五音韻母對照表!$B$4:$X$53, $M9, $R$1)  &amp; " " &amp; R$4</f>
        <v>ăyh 4</v>
      </c>
      <c r="S9" s="107" t="str">
        <f t="array" ref="S9">INDEX(十五音韻母對照表!$B$4:$X$53, $M9, $O$1)  &amp; " " &amp; S$4</f>
        <v>ay 5</v>
      </c>
      <c r="T9" s="109" t="str">
        <f t="array" ref="T9">INDEX(十五音韻母對照表!$B$4:$X$53, $M9, $O$1)  &amp; " " &amp; T$4</f>
        <v>ay 6</v>
      </c>
      <c r="U9" s="107" t="str">
        <f t="array" ref="U9">INDEX(十五音韻母對照表!$B$4:$X$53, $M9, $O$1)  &amp; " " &amp; U$4</f>
        <v>ay 7</v>
      </c>
      <c r="V9" s="108" t="str">
        <f t="array" ref="V9">INDEX(十五音韻母對照表!$B$4:$X$53, $M9, $R$1)  &amp; " " &amp; V$4</f>
        <v>ăyh 8</v>
      </c>
      <c r="W9" s="6"/>
      <c r="X9" s="104">
        <v>5</v>
      </c>
      <c r="Y9" s="105" t="s">
        <v>1357</v>
      </c>
      <c r="Z9" s="85" t="str">
        <f t="array" ref="Z9">INDEX(十五音韻母對照表!$B$4:$X$53, $X9, $Z$1)  &amp; " " &amp; Z$4</f>
        <v>ee 1</v>
      </c>
      <c r="AA9" s="85" t="str">
        <f t="array" ref="AA9">INDEX(十五音韻母對照表!$B$4:$X$53, $X9, $Z$1)  &amp; " " &amp; AA$4</f>
        <v>ee 2</v>
      </c>
      <c r="AB9" s="85" t="str">
        <f t="array" ref="AB9">INDEX(十五音韻母對照表!$B$4:$X$53, $X9, $Z$1)  &amp; " " &amp; AB$4</f>
        <v>ee 3</v>
      </c>
      <c r="AC9" s="220" t="str">
        <f t="array" ref="AC9">INDEX(十五音韻母對照表!$B$4:$X$53, $X9, $AC$1)  &amp; " " &amp; AC$4</f>
        <v>eeh 4</v>
      </c>
      <c r="AD9" s="85" t="str">
        <f t="array" ref="AD9">INDEX(十五音韻母對照表!$B$4:$X$53, $X9, $Z$1)  &amp; " " &amp; AD$4</f>
        <v>ee 5</v>
      </c>
      <c r="AE9" s="221" t="str">
        <f t="array" ref="AE9">INDEX(十五音韻母對照表!$B$4:$X$53, $X9, $Z$1)  &amp; " " &amp; AE$4</f>
        <v>ee 6</v>
      </c>
      <c r="AF9" s="85" t="str">
        <f t="array" ref="AF9">INDEX(十五音韻母對照表!$B$4:$X$53, $X9, $Z$1)  &amp; " " &amp; AF$4</f>
        <v>ee 7</v>
      </c>
      <c r="AG9" s="220" t="str">
        <f t="array" ref="AG9">INDEX(十五音韻母對照表!$B$4:$X$53, $X9, $AC$1)  &amp; " " &amp; AG$4</f>
        <v>eeh 8</v>
      </c>
    </row>
    <row r="10" spans="2:33" ht="35">
      <c r="B10" s="104">
        <v>6</v>
      </c>
      <c r="C10" s="105" t="s">
        <v>1369</v>
      </c>
      <c r="D10" s="106" t="s">
        <v>1369</v>
      </c>
      <c r="E10" s="106" t="s">
        <v>1370</v>
      </c>
      <c r="F10" s="106" t="s">
        <v>1371</v>
      </c>
      <c r="G10" s="106" t="s">
        <v>1372</v>
      </c>
      <c r="H10" s="113" t="s">
        <v>1330</v>
      </c>
      <c r="I10" s="106" t="s">
        <v>1370</v>
      </c>
      <c r="J10" s="113" t="s">
        <v>1330</v>
      </c>
      <c r="K10" s="113" t="s">
        <v>1330</v>
      </c>
      <c r="L10" s="6"/>
      <c r="M10" s="104">
        <v>6</v>
      </c>
      <c r="N10" s="105" t="s">
        <v>1369</v>
      </c>
      <c r="O10" s="107" t="str">
        <f t="array" ref="O10">INDEX(十五音韻母對照表!$B$4:$X$53, $M10, $O$1)  &amp; " " &amp; O$4</f>
        <v>an 1</v>
      </c>
      <c r="P10" s="107" t="str">
        <f t="array" ref="P10">INDEX(十五音韻母對照表!$B$4:$X$53, $M10, $O$1)  &amp; " " &amp; P$4</f>
        <v>an 2</v>
      </c>
      <c r="Q10" s="107" t="str">
        <f t="array" ref="Q10">INDEX(十五音韻母對照表!$B$4:$X$53, $M10, $O$1)  &amp; " " &amp; Q$4</f>
        <v>an 3</v>
      </c>
      <c r="R10" s="108" t="str">
        <f t="array" ref="R10">INDEX(十五音韻母對照表!$B$4:$X$53, $M10, $R$1)  &amp; " " &amp; R$4</f>
        <v>at 4</v>
      </c>
      <c r="S10" s="107" t="str">
        <f t="array" ref="S10">INDEX(十五音韻母對照表!$B$4:$X$53, $M10, $O$1)  &amp; " " &amp; S$4</f>
        <v>an 5</v>
      </c>
      <c r="T10" s="109" t="str">
        <f t="array" ref="T10">INDEX(十五音韻母對照表!$B$4:$X$53, $M10, $O$1)  &amp; " " &amp; T$4</f>
        <v>an 6</v>
      </c>
      <c r="U10" s="107" t="str">
        <f t="array" ref="U10">INDEX(十五音韻母對照表!$B$4:$X$53, $M10, $O$1)  &amp; " " &amp; U$4</f>
        <v>an 7</v>
      </c>
      <c r="V10" s="108" t="str">
        <f t="array" ref="V10">INDEX(十五音韻母對照表!$B$4:$X$53, $M10, $R$1)  &amp; " " &amp; V$4</f>
        <v>at 8</v>
      </c>
      <c r="W10" s="6"/>
      <c r="X10" s="104">
        <v>6</v>
      </c>
      <c r="Y10" s="105" t="s">
        <v>1369</v>
      </c>
      <c r="Z10" s="85" t="str">
        <f t="array" ref="Z10">INDEX(十五音韻母對照表!$B$4:$X$53, $X10, $Z$1)  &amp; " " &amp; Z$4</f>
        <v>an 1</v>
      </c>
      <c r="AA10" s="85" t="str">
        <f t="array" ref="AA10">INDEX(十五音韻母對照表!$B$4:$X$53, $X10, $Z$1)  &amp; " " &amp; AA$4</f>
        <v>an 2</v>
      </c>
      <c r="AB10" s="85" t="str">
        <f t="array" ref="AB10">INDEX(十五音韻母對照表!$B$4:$X$53, $X10, $Z$1)  &amp; " " &amp; AB$4</f>
        <v>an 3</v>
      </c>
      <c r="AC10" s="220" t="str">
        <f t="array" ref="AC10">INDEX(十五音韻母對照表!$B$4:$X$53, $X10, $AC$1)  &amp; " " &amp; AC$4</f>
        <v>at 4</v>
      </c>
      <c r="AD10" s="85" t="str">
        <f t="array" ref="AD10">INDEX(十五音韻母對照表!$B$4:$X$53, $X10, $Z$1)  &amp; " " &amp; AD$4</f>
        <v>an 5</v>
      </c>
      <c r="AE10" s="221" t="str">
        <f t="array" ref="AE10">INDEX(十五音韻母對照表!$B$4:$X$53, $X10, $Z$1)  &amp; " " &amp; AE$4</f>
        <v>an 6</v>
      </c>
      <c r="AF10" s="85" t="str">
        <f t="array" ref="AF10">INDEX(十五音韻母對照表!$B$4:$X$53, $X10, $Z$1)  &amp; " " &amp; AF$4</f>
        <v>an 7</v>
      </c>
      <c r="AG10" s="220" t="str">
        <f t="array" ref="AG10">INDEX(十五音韻母對照表!$B$4:$X$53, $X10, $AC$1)  &amp; " " &amp; AG$4</f>
        <v>at 8</v>
      </c>
    </row>
    <row r="11" spans="2:33" ht="35">
      <c r="B11" s="104">
        <v>7</v>
      </c>
      <c r="C11" s="105" t="s">
        <v>1378</v>
      </c>
      <c r="D11" s="106" t="s">
        <v>1378</v>
      </c>
      <c r="E11" s="106" t="s">
        <v>1379</v>
      </c>
      <c r="F11" s="106" t="s">
        <v>1380</v>
      </c>
      <c r="G11" s="106" t="s">
        <v>251</v>
      </c>
      <c r="H11" s="106" t="s">
        <v>1381</v>
      </c>
      <c r="I11" s="106" t="s">
        <v>1379</v>
      </c>
      <c r="J11" s="106" t="s">
        <v>1381</v>
      </c>
      <c r="K11" s="106" t="s">
        <v>1382</v>
      </c>
      <c r="L11" s="6"/>
      <c r="M11" s="104">
        <v>7</v>
      </c>
      <c r="N11" s="105" t="s">
        <v>1378</v>
      </c>
      <c r="O11" s="107" t="str">
        <f t="array" ref="O11">INDEX(十五音韻母對照表!$B$4:$X$53, $M11, $O$1)  &amp; " " &amp; O$4</f>
        <v>ong 1</v>
      </c>
      <c r="P11" s="107" t="str">
        <f t="array" ref="P11">INDEX(十五音韻母對照表!$B$4:$X$53, $M11, $O$1)  &amp; " " &amp; P$4</f>
        <v>ong 2</v>
      </c>
      <c r="Q11" s="107" t="str">
        <f t="array" ref="Q11">INDEX(十五音韻母對照表!$B$4:$X$53, $M11, $O$1)  &amp; " " &amp; Q$4</f>
        <v>ong 3</v>
      </c>
      <c r="R11" s="108" t="str">
        <f t="array" ref="R11">INDEX(十五音韻母對照表!$B$4:$X$53, $M11, $R$1)  &amp; " " &amp; R$4</f>
        <v>ok 4</v>
      </c>
      <c r="S11" s="107" t="str">
        <f t="array" ref="S11">INDEX(十五音韻母對照表!$B$4:$X$53, $M11, $O$1)  &amp; " " &amp; S$4</f>
        <v>ong 5</v>
      </c>
      <c r="T11" s="109" t="str">
        <f t="array" ref="T11">INDEX(十五音韻母對照表!$B$4:$X$53, $M11, $O$1)  &amp; " " &amp; T$4</f>
        <v>ong 6</v>
      </c>
      <c r="U11" s="107" t="str">
        <f t="array" ref="U11">INDEX(十五音韻母對照表!$B$4:$X$53, $M11, $O$1)  &amp; " " &amp; U$4</f>
        <v>ong 7</v>
      </c>
      <c r="V11" s="108" t="str">
        <f t="array" ref="V11">INDEX(十五音韻母對照表!$B$4:$X$53, $M11, $R$1)  &amp; " " &amp; V$4</f>
        <v>ok 8</v>
      </c>
      <c r="W11" s="6"/>
      <c r="X11" s="104">
        <v>7</v>
      </c>
      <c r="Y11" s="105" t="s">
        <v>1378</v>
      </c>
      <c r="Z11" s="85" t="str">
        <f t="array" ref="Z11">INDEX(十五音韻母對照表!$B$4:$X$53, $X11, $Z$1)  &amp; " " &amp; Z$4</f>
        <v>ong 1</v>
      </c>
      <c r="AA11" s="85" t="str">
        <f t="array" ref="AA11">INDEX(十五音韻母對照表!$B$4:$X$53, $X11, $Z$1)  &amp; " " &amp; AA$4</f>
        <v>ong 2</v>
      </c>
      <c r="AB11" s="85" t="str">
        <f t="array" ref="AB11">INDEX(十五音韻母對照表!$B$4:$X$53, $X11, $Z$1)  &amp; " " &amp; AB$4</f>
        <v>ong 3</v>
      </c>
      <c r="AC11" s="220" t="str">
        <f t="array" ref="AC11">INDEX(十五音韻母對照表!$B$4:$X$53, $X11, $AC$1)  &amp; " " &amp; AC$4</f>
        <v>ok 4</v>
      </c>
      <c r="AD11" s="85" t="str">
        <f t="array" ref="AD11">INDEX(十五音韻母對照表!$B$4:$X$53, $X11, $Z$1)  &amp; " " &amp; AD$4</f>
        <v>ong 5</v>
      </c>
      <c r="AE11" s="221" t="str">
        <f t="array" ref="AE11">INDEX(十五音韻母對照表!$B$4:$X$53, $X11, $Z$1)  &amp; " " &amp; AE$4</f>
        <v>ong 6</v>
      </c>
      <c r="AF11" s="85" t="str">
        <f t="array" ref="AF11">INDEX(十五音韻母對照表!$B$4:$X$53, $X11, $Z$1)  &amp; " " &amp; AF$4</f>
        <v>ong 7</v>
      </c>
      <c r="AG11" s="220" t="str">
        <f t="array" ref="AG11">INDEX(十五音韻母對照表!$B$4:$X$53, $X11, $AC$1)  &amp; " " &amp; AG$4</f>
        <v>ok 8</v>
      </c>
    </row>
    <row r="12" spans="2:33" ht="35">
      <c r="B12" s="104">
        <v>8</v>
      </c>
      <c r="C12" s="105" t="s">
        <v>1388</v>
      </c>
      <c r="D12" s="106" t="s">
        <v>1388</v>
      </c>
      <c r="E12" s="106" t="s">
        <v>1389</v>
      </c>
      <c r="F12" s="106" t="s">
        <v>1390</v>
      </c>
      <c r="G12" s="113" t="s">
        <v>1330</v>
      </c>
      <c r="H12" s="113" t="s">
        <v>1330</v>
      </c>
      <c r="I12" s="106" t="s">
        <v>1389</v>
      </c>
      <c r="J12" s="113" t="s">
        <v>1330</v>
      </c>
      <c r="K12" s="113" t="s">
        <v>1330</v>
      </c>
      <c r="L12" s="6"/>
      <c r="M12" s="104">
        <v>8</v>
      </c>
      <c r="N12" s="105" t="s">
        <v>1388</v>
      </c>
      <c r="O12" s="107" t="str">
        <f t="array" ref="O12">INDEX(十五音韻母對照表!$B$4:$X$53, $M12, $O$1)  &amp; " " &amp; O$4</f>
        <v>wae 1</v>
      </c>
      <c r="P12" s="107" t="str">
        <f t="array" ref="P12">INDEX(十五音韻母對照表!$B$4:$X$53, $M12, $O$1)  &amp; " " &amp; P$4</f>
        <v>wae 2</v>
      </c>
      <c r="Q12" s="107" t="str">
        <f t="array" ref="Q12">INDEX(十五音韻母對照表!$B$4:$X$53, $M12, $O$1)  &amp; " " &amp; Q$4</f>
        <v>wae 3</v>
      </c>
      <c r="R12" s="108" t="str">
        <f t="array" ref="R12">INDEX(十五音韻母對照表!$B$4:$X$53, $M12, $R$1)  &amp; " " &amp; R$4</f>
        <v>waĕh 4</v>
      </c>
      <c r="S12" s="107" t="str">
        <f t="array" ref="S12">INDEX(十五音韻母對照表!$B$4:$X$53, $M12, $O$1)  &amp; " " &amp; S$4</f>
        <v>wae 5</v>
      </c>
      <c r="T12" s="109" t="str">
        <f t="array" ref="T12">INDEX(十五音韻母對照表!$B$4:$X$53, $M12, $O$1)  &amp; " " &amp; T$4</f>
        <v>wae 6</v>
      </c>
      <c r="U12" s="107" t="str">
        <f t="array" ref="U12">INDEX(十五音韻母對照表!$B$4:$X$53, $M12, $O$1)  &amp; " " &amp; U$4</f>
        <v>wae 7</v>
      </c>
      <c r="V12" s="108" t="str">
        <f t="array" ref="V12">INDEX(十五音韻母對照表!$B$4:$X$53, $M12, $R$1)  &amp; " " &amp; V$4</f>
        <v>waĕh 8</v>
      </c>
      <c r="W12" s="6"/>
      <c r="X12" s="104">
        <v>8</v>
      </c>
      <c r="Y12" s="105" t="s">
        <v>1388</v>
      </c>
      <c r="Z12" s="85" t="str">
        <f t="array" ref="Z12">INDEX(十五音韻母對照表!$B$4:$X$53, $X12, $Z$1)  &amp; " " &amp; Z$4</f>
        <v>uai 1</v>
      </c>
      <c r="AA12" s="85" t="str">
        <f t="array" ref="AA12">INDEX(十五音韻母對照表!$B$4:$X$53, $X12, $Z$1)  &amp; " " &amp; AA$4</f>
        <v>uai 2</v>
      </c>
      <c r="AB12" s="85" t="str">
        <f t="array" ref="AB12">INDEX(十五音韻母對照表!$B$4:$X$53, $X12, $Z$1)  &amp; " " &amp; AB$4</f>
        <v>uai 3</v>
      </c>
      <c r="AC12" s="220" t="str">
        <f t="array" ref="AC12">INDEX(十五音韻母對照表!$B$4:$X$53, $X12, $AC$1)  &amp; " " &amp; AC$4</f>
        <v>uaih 4</v>
      </c>
      <c r="AD12" s="85" t="str">
        <f t="array" ref="AD12">INDEX(十五音韻母對照表!$B$4:$X$53, $X12, $Z$1)  &amp; " " &amp; AD$4</f>
        <v>uai 5</v>
      </c>
      <c r="AE12" s="221" t="str">
        <f t="array" ref="AE12">INDEX(十五音韻母對照表!$B$4:$X$53, $X12, $Z$1)  &amp; " " &amp; AE$4</f>
        <v>uai 6</v>
      </c>
      <c r="AF12" s="85" t="str">
        <f t="array" ref="AF12">INDEX(十五音韻母對照表!$B$4:$X$53, $X12, $Z$1)  &amp; " " &amp; AF$4</f>
        <v>uai 7</v>
      </c>
      <c r="AG12" s="220" t="str">
        <f t="array" ref="AG12">INDEX(十五音韻母對照表!$B$4:$X$53, $X12, $AC$1)  &amp; " " &amp; AG$4</f>
        <v>uaih 8</v>
      </c>
    </row>
    <row r="13" spans="2:33" ht="35">
      <c r="B13" s="104">
        <v>9</v>
      </c>
      <c r="C13" s="105" t="s">
        <v>1396</v>
      </c>
      <c r="D13" s="106" t="s">
        <v>1396</v>
      </c>
      <c r="E13" s="106" t="s">
        <v>267</v>
      </c>
      <c r="F13" s="106" t="s">
        <v>1397</v>
      </c>
      <c r="G13" s="106" t="s">
        <v>1398</v>
      </c>
      <c r="H13" s="106" t="s">
        <v>1399</v>
      </c>
      <c r="I13" s="106" t="s">
        <v>267</v>
      </c>
      <c r="J13" s="106" t="s">
        <v>1400</v>
      </c>
      <c r="K13" s="106" t="s">
        <v>191</v>
      </c>
      <c r="L13" s="6"/>
      <c r="M13" s="104">
        <v>9</v>
      </c>
      <c r="N13" s="105" t="s">
        <v>1396</v>
      </c>
      <c r="O13" s="107" t="str">
        <f t="array" ref="O13">INDEX(十五音韻母對照表!$B$4:$X$53, $M13, $O$1)  &amp; " " &amp; O$4</f>
        <v>ing 1</v>
      </c>
      <c r="P13" s="107" t="str">
        <f t="array" ref="P13">INDEX(十五音韻母對照表!$B$4:$X$53, $M13, $O$1)  &amp; " " &amp; P$4</f>
        <v>ing 2</v>
      </c>
      <c r="Q13" s="107" t="str">
        <f t="array" ref="Q13">INDEX(十五音韻母對照表!$B$4:$X$53, $M13, $O$1)  &amp; " " &amp; Q$4</f>
        <v>ing 3</v>
      </c>
      <c r="R13" s="108" t="str">
        <f t="array" ref="R13">INDEX(十五音韻母對照表!$B$4:$X$53, $M13, $R$1)  &amp; " " &amp; R$4</f>
        <v>ik 4</v>
      </c>
      <c r="S13" s="107" t="str">
        <f t="array" ref="S13">INDEX(十五音韻母對照表!$B$4:$X$53, $M13, $O$1)  &amp; " " &amp; S$4</f>
        <v>ing 5</v>
      </c>
      <c r="T13" s="109" t="str">
        <f t="array" ref="T13">INDEX(十五音韻母對照表!$B$4:$X$53, $M13, $O$1)  &amp; " " &amp; T$4</f>
        <v>ing 6</v>
      </c>
      <c r="U13" s="107" t="str">
        <f t="array" ref="U13">INDEX(十五音韻母對照表!$B$4:$X$53, $M13, $O$1)  &amp; " " &amp; U$4</f>
        <v>ing 7</v>
      </c>
      <c r="V13" s="108" t="str">
        <f t="array" ref="V13">INDEX(十五音韻母對照表!$B$4:$X$53, $M13, $R$1)  &amp; " " &amp; V$4</f>
        <v>ik 8</v>
      </c>
      <c r="W13" s="6"/>
      <c r="X13" s="104">
        <v>9</v>
      </c>
      <c r="Y13" s="105" t="s">
        <v>1396</v>
      </c>
      <c r="Z13" s="85" t="str">
        <f t="array" ref="Z13">INDEX(十五音韻母對照表!$B$4:$X$53, $X13, $Z$1)  &amp; " " &amp; Z$4</f>
        <v>ing 1</v>
      </c>
      <c r="AA13" s="85" t="str">
        <f t="array" ref="AA13">INDEX(十五音韻母對照表!$B$4:$X$53, $X13, $Z$1)  &amp; " " &amp; AA$4</f>
        <v>ing 2</v>
      </c>
      <c r="AB13" s="85" t="str">
        <f t="array" ref="AB13">INDEX(十五音韻母對照表!$B$4:$X$53, $X13, $Z$1)  &amp; " " &amp; AB$4</f>
        <v>ing 3</v>
      </c>
      <c r="AC13" s="220" t="str">
        <f t="array" ref="AC13">INDEX(十五音韻母對照表!$B$4:$X$53, $X13, $AC$1)  &amp; " " &amp; AC$4</f>
        <v>ik 4</v>
      </c>
      <c r="AD13" s="85" t="str">
        <f t="array" ref="AD13">INDEX(十五音韻母對照表!$B$4:$X$53, $X13, $Z$1)  &amp; " " &amp; AD$4</f>
        <v>ing 5</v>
      </c>
      <c r="AE13" s="221" t="str">
        <f t="array" ref="AE13">INDEX(十五音韻母對照表!$B$4:$X$53, $X13, $Z$1)  &amp; " " &amp; AE$4</f>
        <v>ing 6</v>
      </c>
      <c r="AF13" s="85" t="str">
        <f t="array" ref="AF13">INDEX(十五音韻母對照表!$B$4:$X$53, $X13, $Z$1)  &amp; " " &amp; AF$4</f>
        <v>ing 7</v>
      </c>
      <c r="AG13" s="220" t="str">
        <f t="array" ref="AG13">INDEX(十五音韻母對照表!$B$4:$X$53, $X13, $AC$1)  &amp; " " &amp; AG$4</f>
        <v>ik 8</v>
      </c>
    </row>
    <row r="14" spans="2:33" ht="35">
      <c r="B14" s="104">
        <v>10</v>
      </c>
      <c r="C14" s="105" t="s">
        <v>137</v>
      </c>
      <c r="D14" s="106" t="s">
        <v>137</v>
      </c>
      <c r="E14" s="106" t="s">
        <v>1406</v>
      </c>
      <c r="F14" s="106" t="s">
        <v>1407</v>
      </c>
      <c r="G14" s="106" t="s">
        <v>1408</v>
      </c>
      <c r="H14" s="106" t="s">
        <v>1409</v>
      </c>
      <c r="I14" s="106" t="s">
        <v>1406</v>
      </c>
      <c r="J14" s="106" t="s">
        <v>1410</v>
      </c>
      <c r="K14" s="106" t="s">
        <v>1411</v>
      </c>
      <c r="L14" s="2"/>
      <c r="M14" s="104">
        <v>10</v>
      </c>
      <c r="N14" s="105" t="s">
        <v>137</v>
      </c>
      <c r="O14" s="107" t="str">
        <f t="array" ref="O14">INDEX(十五音韻母對照表!$B$4:$X$53, $M14, $O$1)  &amp; " " &amp; O$4</f>
        <v>wan 1</v>
      </c>
      <c r="P14" s="107" t="str">
        <f t="array" ref="P14">INDEX(十五音韻母對照表!$B$4:$X$53, $M14, $O$1)  &amp; " " &amp; P$4</f>
        <v>wan 2</v>
      </c>
      <c r="Q14" s="107" t="str">
        <f t="array" ref="Q14">INDEX(十五音韻母對照表!$B$4:$X$53, $M14, $O$1)  &amp; " " &amp; Q$4</f>
        <v>wan 3</v>
      </c>
      <c r="R14" s="108" t="str">
        <f t="array" ref="R14">INDEX(十五音韻母對照表!$B$4:$X$53, $M14, $R$1)  &amp; " " &amp; R$4</f>
        <v>wat 4</v>
      </c>
      <c r="S14" s="107" t="str">
        <f t="array" ref="S14">INDEX(十五音韻母對照表!$B$4:$X$53, $M14, $O$1)  &amp; " " &amp; S$4</f>
        <v>wan 5</v>
      </c>
      <c r="T14" s="109" t="str">
        <f t="array" ref="T14">INDEX(十五音韻母對照表!$B$4:$X$53, $M14, $O$1)  &amp; " " &amp; T$4</f>
        <v>wan 6</v>
      </c>
      <c r="U14" s="107" t="str">
        <f t="array" ref="U14">INDEX(十五音韻母對照表!$B$4:$X$53, $M14, $O$1)  &amp; " " &amp; U$4</f>
        <v>wan 7</v>
      </c>
      <c r="V14" s="108" t="str">
        <f t="array" ref="V14">INDEX(十五音韻母對照表!$B$4:$X$53, $M14, $R$1)  &amp; " " &amp; V$4</f>
        <v>wat 8</v>
      </c>
      <c r="W14" s="2"/>
      <c r="X14" s="104">
        <v>10</v>
      </c>
      <c r="Y14" s="105" t="s">
        <v>137</v>
      </c>
      <c r="Z14" s="85" t="str">
        <f t="array" ref="Z14">INDEX(十五音韻母對照表!$B$4:$X$53, $X14, $Z$1)  &amp; " " &amp; Z$4</f>
        <v>uan 1</v>
      </c>
      <c r="AA14" s="85" t="str">
        <f t="array" ref="AA14">INDEX(十五音韻母對照表!$B$4:$X$53, $X14, $Z$1)  &amp; " " &amp; AA$4</f>
        <v>uan 2</v>
      </c>
      <c r="AB14" s="85" t="str">
        <f t="array" ref="AB14">INDEX(十五音韻母對照表!$B$4:$X$53, $X14, $Z$1)  &amp; " " &amp; AB$4</f>
        <v>uan 3</v>
      </c>
      <c r="AC14" s="220" t="str">
        <f t="array" ref="AC14">INDEX(十五音韻母對照表!$B$4:$X$53, $X14, $AC$1)  &amp; " " &amp; AC$4</f>
        <v>uat 4</v>
      </c>
      <c r="AD14" s="85" t="str">
        <f t="array" ref="AD14">INDEX(十五音韻母對照表!$B$4:$X$53, $X14, $Z$1)  &amp; " " &amp; AD$4</f>
        <v>uan 5</v>
      </c>
      <c r="AE14" s="221" t="str">
        <f t="array" ref="AE14">INDEX(十五音韻母對照表!$B$4:$X$53, $X14, $Z$1)  &amp; " " &amp; AE$4</f>
        <v>uan 6</v>
      </c>
      <c r="AF14" s="85" t="str">
        <f t="array" ref="AF14">INDEX(十五音韻母對照表!$B$4:$X$53, $X14, $Z$1)  &amp; " " &amp; AF$4</f>
        <v>uan 7</v>
      </c>
      <c r="AG14" s="220" t="str">
        <f t="array" ref="AG14">INDEX(十五音韻母對照表!$B$4:$X$53, $X14, $AC$1)  &amp; " " &amp; AG$4</f>
        <v>uat 8</v>
      </c>
    </row>
    <row r="15" spans="2:33" ht="35">
      <c r="B15" s="104">
        <v>11</v>
      </c>
      <c r="C15" s="105" t="s">
        <v>1412</v>
      </c>
      <c r="D15" s="106" t="s">
        <v>1412</v>
      </c>
      <c r="E15" s="106" t="s">
        <v>327</v>
      </c>
      <c r="F15" s="106" t="s">
        <v>1413</v>
      </c>
      <c r="G15" s="113" t="s">
        <v>1330</v>
      </c>
      <c r="H15" s="106" t="s">
        <v>1414</v>
      </c>
      <c r="I15" s="106" t="s">
        <v>327</v>
      </c>
      <c r="J15" s="106" t="s">
        <v>1415</v>
      </c>
      <c r="K15" s="113" t="s">
        <v>1330</v>
      </c>
      <c r="L15" s="6"/>
      <c r="M15" s="104">
        <v>11</v>
      </c>
      <c r="N15" s="105" t="s">
        <v>1412</v>
      </c>
      <c r="O15" s="107" t="str">
        <f t="array" ref="O15">INDEX(十五音韻母對照表!$B$4:$X$53, $M15, $O$1)  &amp; " " &amp; O$4</f>
        <v>ue 1</v>
      </c>
      <c r="P15" s="107" t="str">
        <f t="array" ref="P15">INDEX(十五音韻母對照表!$B$4:$X$53, $M15, $O$1)  &amp; " " &amp; P$4</f>
        <v>ue 2</v>
      </c>
      <c r="Q15" s="107" t="str">
        <f t="array" ref="Q15">INDEX(十五音韻母對照表!$B$4:$X$53, $M15, $O$1)  &amp; " " &amp; Q$4</f>
        <v>ue 3</v>
      </c>
      <c r="R15" s="108" t="str">
        <f t="array" ref="R15">INDEX(十五音韻母對照表!$B$4:$X$53, $M15, $R$1)  &amp; " " &amp; R$4</f>
        <v xml:space="preserve"> 4</v>
      </c>
      <c r="S15" s="107" t="str">
        <f t="array" ref="S15">INDEX(十五音韻母對照表!$B$4:$X$53, $M15, $O$1)  &amp; " " &amp; S$4</f>
        <v>ue 5</v>
      </c>
      <c r="T15" s="109" t="str">
        <f t="array" ref="T15">INDEX(十五音韻母對照表!$B$4:$X$53, $M15, $O$1)  &amp; " " &amp; T$4</f>
        <v>ue 6</v>
      </c>
      <c r="U15" s="107" t="str">
        <f t="array" ref="U15">INDEX(十五音韻母對照表!$B$4:$X$53, $M15, $O$1)  &amp; " " &amp; U$4</f>
        <v>ue 7</v>
      </c>
      <c r="V15" s="108" t="str">
        <f t="array" ref="V15">INDEX(十五音韻母對照表!$B$4:$X$53, $M15, $R$1)  &amp; " " &amp; V$4</f>
        <v xml:space="preserve"> 8</v>
      </c>
      <c r="W15" s="6"/>
      <c r="X15" s="104">
        <v>11</v>
      </c>
      <c r="Y15" s="105" t="s">
        <v>1412</v>
      </c>
      <c r="Z15" s="85" t="str">
        <f t="array" ref="Z15">INDEX(十五音韻母對照表!$B$4:$X$53, $X15, $Z$1)  &amp; " " &amp; Z$4</f>
        <v>oo 1</v>
      </c>
      <c r="AA15" s="85" t="str">
        <f t="array" ref="AA15">INDEX(十五音韻母對照表!$B$4:$X$53, $X15, $Z$1)  &amp; " " &amp; AA$4</f>
        <v>oo 2</v>
      </c>
      <c r="AB15" s="85" t="str">
        <f t="array" ref="AB15">INDEX(十五音韻母對照表!$B$4:$X$53, $X15, $Z$1)  &amp; " " &amp; AB$4</f>
        <v>oo 3</v>
      </c>
      <c r="AC15" s="220" t="str">
        <f t="array" ref="AC15">INDEX(十五音韻母對照表!$B$4:$X$53, $X15, $AC$1)  &amp; " " &amp; AC$4</f>
        <v xml:space="preserve"> 4</v>
      </c>
      <c r="AD15" s="85" t="str">
        <f t="array" ref="AD15">INDEX(十五音韻母對照表!$B$4:$X$53, $X15, $Z$1)  &amp; " " &amp; AD$4</f>
        <v>oo 5</v>
      </c>
      <c r="AE15" s="221" t="str">
        <f t="array" ref="AE15">INDEX(十五音韻母對照表!$B$4:$X$53, $X15, $Z$1)  &amp; " " &amp; AE$4</f>
        <v>oo 6</v>
      </c>
      <c r="AF15" s="85" t="str">
        <f t="array" ref="AF15">INDEX(十五音韻母對照表!$B$4:$X$53, $X15, $Z$1)  &amp; " " &amp; AF$4</f>
        <v>oo 7</v>
      </c>
      <c r="AG15" s="220" t="str">
        <f t="array" ref="AG15">INDEX(十五音韻母對照表!$B$4:$X$53, $X15, $AC$1)  &amp; " " &amp; AG$4</f>
        <v xml:space="preserve"> 8</v>
      </c>
    </row>
    <row r="16" spans="2:33" ht="35">
      <c r="B16" s="104">
        <v>12</v>
      </c>
      <c r="C16" s="105" t="s">
        <v>1416</v>
      </c>
      <c r="D16" s="106" t="s">
        <v>1416</v>
      </c>
      <c r="E16" s="106" t="s">
        <v>1417</v>
      </c>
      <c r="F16" s="106" t="s">
        <v>1418</v>
      </c>
      <c r="G16" s="106" t="s">
        <v>1419</v>
      </c>
      <c r="H16" s="106" t="s">
        <v>1420</v>
      </c>
      <c r="I16" s="106" t="s">
        <v>1417</v>
      </c>
      <c r="J16" s="106" t="s">
        <v>1421</v>
      </c>
      <c r="K16" s="106" t="s">
        <v>1422</v>
      </c>
      <c r="L16" s="6"/>
      <c r="M16" s="104">
        <v>12</v>
      </c>
      <c r="N16" s="105" t="s">
        <v>1416</v>
      </c>
      <c r="O16" s="107" t="str">
        <f t="array" ref="O16">INDEX(十五音韻母對照表!$B$4:$X$53, $M16, $O$1)  &amp; " " &amp; O$4</f>
        <v>eaou 1</v>
      </c>
      <c r="P16" s="107" t="str">
        <f t="array" ref="P16">INDEX(十五音韻母對照表!$B$4:$X$53, $M16, $O$1)  &amp; " " &amp; P$4</f>
        <v>eaou 2</v>
      </c>
      <c r="Q16" s="107" t="str">
        <f t="array" ref="Q16">INDEX(十五音韻母對照表!$B$4:$X$53, $M16, $O$1)  &amp; " " &amp; Q$4</f>
        <v>eaou 3</v>
      </c>
      <c r="R16" s="108" t="str">
        <f t="array" ref="R16">INDEX(十五音韻母對照表!$B$4:$X$53, $M16, $R$1)  &amp; " " &amp; R$4</f>
        <v>eaoŭh 4</v>
      </c>
      <c r="S16" s="107" t="str">
        <f t="array" ref="S16">INDEX(十五音韻母對照表!$B$4:$X$53, $M16, $O$1)  &amp; " " &amp; S$4</f>
        <v>eaou 5</v>
      </c>
      <c r="T16" s="109" t="str">
        <f t="array" ref="T16">INDEX(十五音韻母對照表!$B$4:$X$53, $M16, $O$1)  &amp; " " &amp; T$4</f>
        <v>eaou 6</v>
      </c>
      <c r="U16" s="107" t="str">
        <f t="array" ref="U16">INDEX(十五音韻母對照表!$B$4:$X$53, $M16, $O$1)  &amp; " " &amp; U$4</f>
        <v>eaou 7</v>
      </c>
      <c r="V16" s="108" t="str">
        <f t="array" ref="V16">INDEX(十五音韻母對照表!$B$4:$X$53, $M16, $R$1)  &amp; " " &amp; V$4</f>
        <v>eaoŭh 8</v>
      </c>
      <c r="W16" s="6"/>
      <c r="X16" s="104">
        <v>12</v>
      </c>
      <c r="Y16" s="105" t="s">
        <v>1416</v>
      </c>
      <c r="Z16" s="85" t="str">
        <f t="array" ref="Z16">INDEX(十五音韻母對照表!$B$4:$X$53, $X16, $Z$1)  &amp; " " &amp; Z$4</f>
        <v>iau 1</v>
      </c>
      <c r="AA16" s="85" t="str">
        <f t="array" ref="AA16">INDEX(十五音韻母對照表!$B$4:$X$53, $X16, $Z$1)  &amp; " " &amp; AA$4</f>
        <v>iau 2</v>
      </c>
      <c r="AB16" s="85" t="str">
        <f t="array" ref="AB16">INDEX(十五音韻母對照表!$B$4:$X$53, $X16, $Z$1)  &amp; " " &amp; AB$4</f>
        <v>iau 3</v>
      </c>
      <c r="AC16" s="220" t="str">
        <f t="array" ref="AC16">INDEX(十五音韻母對照表!$B$4:$X$53, $X16, $AC$1)  &amp; " " &amp; AC$4</f>
        <v>iauh 4</v>
      </c>
      <c r="AD16" s="85" t="str">
        <f t="array" ref="AD16">INDEX(十五音韻母對照表!$B$4:$X$53, $X16, $Z$1)  &amp; " " &amp; AD$4</f>
        <v>iau 5</v>
      </c>
      <c r="AE16" s="221" t="str">
        <f t="array" ref="AE16">INDEX(十五音韻母對照表!$B$4:$X$53, $X16, $Z$1)  &amp; " " &amp; AE$4</f>
        <v>iau 6</v>
      </c>
      <c r="AF16" s="85" t="str">
        <f t="array" ref="AF16">INDEX(十五音韻母對照表!$B$4:$X$53, $X16, $Z$1)  &amp; " " &amp; AF$4</f>
        <v>iau 7</v>
      </c>
      <c r="AG16" s="220" t="str">
        <f t="array" ref="AG16">INDEX(十五音韻母對照表!$B$4:$X$53, $X16, $AC$1)  &amp; " " &amp; AG$4</f>
        <v>iauh 8</v>
      </c>
    </row>
    <row r="17" spans="2:33" ht="35">
      <c r="B17" s="104">
        <v>13</v>
      </c>
      <c r="C17" s="105" t="s">
        <v>1423</v>
      </c>
      <c r="D17" s="106" t="s">
        <v>1423</v>
      </c>
      <c r="E17" s="106" t="s">
        <v>1424</v>
      </c>
      <c r="F17" s="106" t="s">
        <v>1425</v>
      </c>
      <c r="G17" s="106" t="s">
        <v>1426</v>
      </c>
      <c r="H17" s="106" t="s">
        <v>1427</v>
      </c>
      <c r="I17" s="106" t="s">
        <v>1424</v>
      </c>
      <c r="J17" s="106" t="s">
        <v>1428</v>
      </c>
      <c r="K17" s="113"/>
      <c r="L17" s="6"/>
      <c r="M17" s="104">
        <v>13</v>
      </c>
      <c r="N17" s="105" t="s">
        <v>1423</v>
      </c>
      <c r="O17" s="107" t="str">
        <f t="array" ref="O17">INDEX(十五音韻母對照表!$B$4:$X$53, $M17, $O$1)  &amp; " " &amp; O$4</f>
        <v>ey 1</v>
      </c>
      <c r="P17" s="107" t="str">
        <f t="array" ref="P17">INDEX(十五音韻母對照表!$B$4:$X$53, $M17, $O$1)  &amp; " " &amp; P$4</f>
        <v>ey 2</v>
      </c>
      <c r="Q17" s="107" t="str">
        <f t="array" ref="Q17">INDEX(十五音韻母對照表!$B$4:$X$53, $M17, $O$1)  &amp; " " &amp; Q$4</f>
        <v>ey 3</v>
      </c>
      <c r="R17" s="108" t="str">
        <f t="array" ref="R17">INDEX(十五音韻母對照表!$B$4:$X$53, $M17, $R$1)  &amp; " " &amp; R$4</f>
        <v xml:space="preserve"> 4</v>
      </c>
      <c r="S17" s="107" t="str">
        <f t="array" ref="S17">INDEX(十五音韻母對照表!$B$4:$X$53, $M17, $O$1)  &amp; " " &amp; S$4</f>
        <v>ey 5</v>
      </c>
      <c r="T17" s="109" t="str">
        <f t="array" ref="T17">INDEX(十五音韻母對照表!$B$4:$X$53, $M17, $O$1)  &amp; " " &amp; T$4</f>
        <v>ey 6</v>
      </c>
      <c r="U17" s="107" t="str">
        <f t="array" ref="U17">INDEX(十五音韻母對照表!$B$4:$X$53, $M17, $O$1)  &amp; " " &amp; U$4</f>
        <v>ey 7</v>
      </c>
      <c r="V17" s="108" t="str">
        <f t="array" ref="V17">INDEX(十五音韻母對照表!$B$4:$X$53, $M17, $R$1)  &amp; " " &amp; V$4</f>
        <v xml:space="preserve"> 8</v>
      </c>
      <c r="W17" s="6"/>
      <c r="X17" s="104">
        <v>13</v>
      </c>
      <c r="Y17" s="105" t="s">
        <v>1423</v>
      </c>
      <c r="Z17" s="85" t="str">
        <f t="array" ref="Z17">INDEX(十五音韻母對照表!$B$4:$X$53, $X17, $Z$1)  &amp; " " &amp; Z$4</f>
        <v>ei 1</v>
      </c>
      <c r="AA17" s="85" t="str">
        <f t="array" ref="AA17">INDEX(十五音韻母對照表!$B$4:$X$53, $X17, $Z$1)  &amp; " " &amp; AA$4</f>
        <v>ei 2</v>
      </c>
      <c r="AB17" s="85" t="str">
        <f t="array" ref="AB17">INDEX(十五音韻母對照表!$B$4:$X$53, $X17, $Z$1)  &amp; " " &amp; AB$4</f>
        <v>ei 3</v>
      </c>
      <c r="AC17" s="220" t="str">
        <f t="array" ref="AC17">INDEX(十五音韻母對照表!$B$4:$X$53, $X17, $AC$1)  &amp; " " &amp; AC$4</f>
        <v xml:space="preserve"> 4</v>
      </c>
      <c r="AD17" s="85" t="str">
        <f t="array" ref="AD17">INDEX(十五音韻母對照表!$B$4:$X$53, $X17, $Z$1)  &amp; " " &amp; AD$4</f>
        <v>ei 5</v>
      </c>
      <c r="AE17" s="221" t="str">
        <f t="array" ref="AE17">INDEX(十五音韻母對照表!$B$4:$X$53, $X17, $Z$1)  &amp; " " &amp; AE$4</f>
        <v>ei 6</v>
      </c>
      <c r="AF17" s="85" t="str">
        <f t="array" ref="AF17">INDEX(十五音韻母對照表!$B$4:$X$53, $X17, $Z$1)  &amp; " " &amp; AF$4</f>
        <v>ei 7</v>
      </c>
      <c r="AG17" s="220" t="str">
        <f t="array" ref="AG17">INDEX(十五音韻母對照表!$B$4:$X$53, $X17, $AC$1)  &amp; " " &amp; AG$4</f>
        <v xml:space="preserve"> 8</v>
      </c>
    </row>
    <row r="18" spans="2:33" ht="35">
      <c r="B18" s="104">
        <v>14</v>
      </c>
      <c r="C18" s="105" t="s">
        <v>1429</v>
      </c>
      <c r="D18" s="106" t="s">
        <v>1429</v>
      </c>
      <c r="E18" s="106" t="s">
        <v>1430</v>
      </c>
      <c r="F18" s="106" t="s">
        <v>1431</v>
      </c>
      <c r="G18" s="106" t="s">
        <v>1432</v>
      </c>
      <c r="H18" s="106" t="s">
        <v>1433</v>
      </c>
      <c r="I18" s="106" t="s">
        <v>1430</v>
      </c>
      <c r="J18" s="106" t="s">
        <v>1434</v>
      </c>
      <c r="K18" s="106" t="s">
        <v>1435</v>
      </c>
      <c r="L18" s="6"/>
      <c r="M18" s="104">
        <v>14</v>
      </c>
      <c r="N18" s="105" t="s">
        <v>1429</v>
      </c>
      <c r="O18" s="107" t="str">
        <f t="array" ref="O18">INDEX(十五音韻母對照表!$B$4:$X$53, $M18, $O$1)  &amp; " " &amp; O$4</f>
        <v>ëung 1</v>
      </c>
      <c r="P18" s="107" t="str">
        <f t="array" ref="P18">INDEX(十五音韻母對照表!$B$4:$X$53, $M18, $O$1)  &amp; " " &amp; P$4</f>
        <v>ëung 2</v>
      </c>
      <c r="Q18" s="107" t="str">
        <f t="array" ref="Q18">INDEX(十五音韻母對照表!$B$4:$X$53, $M18, $O$1)  &amp; " " &amp; Q$4</f>
        <v>ëung 3</v>
      </c>
      <c r="R18" s="108" t="str">
        <f t="array" ref="R18">INDEX(十五音韻母對照表!$B$4:$X$53, $M18, $R$1)  &amp; " " &amp; R$4</f>
        <v>ëuk 4</v>
      </c>
      <c r="S18" s="107" t="str">
        <f t="array" ref="S18">INDEX(十五音韻母對照表!$B$4:$X$53, $M18, $O$1)  &amp; " " &amp; S$4</f>
        <v>ëung 5</v>
      </c>
      <c r="T18" s="109" t="str">
        <f t="array" ref="T18">INDEX(十五音韻母對照表!$B$4:$X$53, $M18, $O$1)  &amp; " " &amp; T$4</f>
        <v>ëung 6</v>
      </c>
      <c r="U18" s="107" t="str">
        <f t="array" ref="U18">INDEX(十五音韻母對照表!$B$4:$X$53, $M18, $O$1)  &amp; " " &amp; U$4</f>
        <v>ëung 7</v>
      </c>
      <c r="V18" s="108" t="str">
        <f t="array" ref="V18">INDEX(十五音韻母對照表!$B$4:$X$53, $M18, $R$1)  &amp; " " &amp; V$4</f>
        <v>ëuk 8</v>
      </c>
      <c r="W18" s="6"/>
      <c r="X18" s="104">
        <v>14</v>
      </c>
      <c r="Y18" s="105" t="s">
        <v>1429</v>
      </c>
      <c r="Z18" s="85" t="str">
        <f t="array" ref="Z18">INDEX(十五音韻母對照表!$B$4:$X$53, $X18, $Z$1)  &amp; " " &amp; Z$4</f>
        <v>iong 1</v>
      </c>
      <c r="AA18" s="85" t="str">
        <f t="array" ref="AA18">INDEX(十五音韻母對照表!$B$4:$X$53, $X18, $Z$1)  &amp; " " &amp; AA$4</f>
        <v>iong 2</v>
      </c>
      <c r="AB18" s="85" t="str">
        <f t="array" ref="AB18">INDEX(十五音韻母對照表!$B$4:$X$53, $X18, $Z$1)  &amp; " " &amp; AB$4</f>
        <v>iong 3</v>
      </c>
      <c r="AC18" s="220" t="str">
        <f t="array" ref="AC18">INDEX(十五音韻母對照表!$B$4:$X$53, $X18, $AC$1)  &amp; " " &amp; AC$4</f>
        <v>iok 4</v>
      </c>
      <c r="AD18" s="85" t="str">
        <f t="array" ref="AD18">INDEX(十五音韻母對照表!$B$4:$X$53, $X18, $Z$1)  &amp; " " &amp; AD$4</f>
        <v>iong 5</v>
      </c>
      <c r="AE18" s="221" t="str">
        <f t="array" ref="AE18">INDEX(十五音韻母對照表!$B$4:$X$53, $X18, $Z$1)  &amp; " " &amp; AE$4</f>
        <v>iong 6</v>
      </c>
      <c r="AF18" s="85" t="str">
        <f t="array" ref="AF18">INDEX(十五音韻母對照表!$B$4:$X$53, $X18, $Z$1)  &amp; " " &amp; AF$4</f>
        <v>iong 7</v>
      </c>
      <c r="AG18" s="220" t="str">
        <f t="array" ref="AG18">INDEX(十五音韻母對照表!$B$4:$X$53, $X18, $AC$1)  &amp; " " &amp; AG$4</f>
        <v>iok 8</v>
      </c>
    </row>
    <row r="19" spans="2:33" ht="35">
      <c r="B19" s="104">
        <v>15</v>
      </c>
      <c r="C19" s="105" t="s">
        <v>337</v>
      </c>
      <c r="D19" s="106" t="s">
        <v>337</v>
      </c>
      <c r="E19" s="106" t="s">
        <v>1436</v>
      </c>
      <c r="F19" s="106" t="s">
        <v>1437</v>
      </c>
      <c r="G19" s="106" t="s">
        <v>1438</v>
      </c>
      <c r="H19" s="106" t="s">
        <v>1439</v>
      </c>
      <c r="I19" s="106" t="s">
        <v>1436</v>
      </c>
      <c r="J19" s="106" t="s">
        <v>1440</v>
      </c>
      <c r="K19" s="113" t="s">
        <v>1330</v>
      </c>
      <c r="L19" s="6"/>
      <c r="M19" s="104">
        <v>15</v>
      </c>
      <c r="N19" s="105" t="s">
        <v>337</v>
      </c>
      <c r="O19" s="107" t="str">
        <f t="array" ref="O19">INDEX(十五音韻母對照表!$B$4:$X$53, $M19, $O$1)  &amp; " " &amp; O$4</f>
        <v>o 1</v>
      </c>
      <c r="P19" s="107" t="str">
        <f t="array" ref="P19">INDEX(十五音韻母對照表!$B$4:$X$53, $M19, $O$1)  &amp; " " &amp; P$4</f>
        <v>o 2</v>
      </c>
      <c r="Q19" s="107" t="str">
        <f t="array" ref="Q19">INDEX(十五音韻母對照表!$B$4:$X$53, $M19, $O$1)  &amp; " " &amp; Q$4</f>
        <v>o 3</v>
      </c>
      <c r="R19" s="108" t="str">
        <f t="array" ref="R19">INDEX(十五音韻母對照表!$B$4:$X$53, $M19, $R$1)  &amp; " " &amp; R$4</f>
        <v>ŏh 4</v>
      </c>
      <c r="S19" s="107" t="str">
        <f t="array" ref="S19">INDEX(十五音韻母對照表!$B$4:$X$53, $M19, $O$1)  &amp; " " &amp; S$4</f>
        <v>o 5</v>
      </c>
      <c r="T19" s="109" t="str">
        <f t="array" ref="T19">INDEX(十五音韻母對照表!$B$4:$X$53, $M19, $O$1)  &amp; " " &amp; T$4</f>
        <v>o 6</v>
      </c>
      <c r="U19" s="107" t="str">
        <f t="array" ref="U19">INDEX(十五音韻母對照表!$B$4:$X$53, $M19, $O$1)  &amp; " " &amp; U$4</f>
        <v>o 7</v>
      </c>
      <c r="V19" s="108" t="str">
        <f t="array" ref="V19">INDEX(十五音韻母對照表!$B$4:$X$53, $M19, $R$1)  &amp; " " &amp; V$4</f>
        <v>ŏh 8</v>
      </c>
      <c r="W19" s="6"/>
      <c r="X19" s="104">
        <v>15</v>
      </c>
      <c r="Y19" s="105" t="s">
        <v>337</v>
      </c>
      <c r="Z19" s="85" t="str">
        <f t="array" ref="Z19">INDEX(十五音韻母對照表!$B$4:$X$53, $X19, $Z$1)  &amp; " " &amp; Z$4</f>
        <v>o 1</v>
      </c>
      <c r="AA19" s="85" t="str">
        <f t="array" ref="AA19">INDEX(十五音韻母對照表!$B$4:$X$53, $X19, $Z$1)  &amp; " " &amp; AA$4</f>
        <v>o 2</v>
      </c>
      <c r="AB19" s="85" t="str">
        <f t="array" ref="AB19">INDEX(十五音韻母對照表!$B$4:$X$53, $X19, $Z$1)  &amp; " " &amp; AB$4</f>
        <v>o 3</v>
      </c>
      <c r="AC19" s="220" t="str">
        <f t="array" ref="AC19">INDEX(十五音韻母對照表!$B$4:$X$53, $X19, $AC$1)  &amp; " " &amp; AC$4</f>
        <v>oh 4</v>
      </c>
      <c r="AD19" s="85" t="str">
        <f t="array" ref="AD19">INDEX(十五音韻母對照表!$B$4:$X$53, $X19, $Z$1)  &amp; " " &amp; AD$4</f>
        <v>o 5</v>
      </c>
      <c r="AE19" s="221" t="str">
        <f t="array" ref="AE19">INDEX(十五音韻母對照表!$B$4:$X$53, $X19, $Z$1)  &amp; " " &amp; AE$4</f>
        <v>o 6</v>
      </c>
      <c r="AF19" s="85" t="str">
        <f t="array" ref="AF19">INDEX(十五音韻母對照表!$B$4:$X$53, $X19, $Z$1)  &amp; " " &amp; AF$4</f>
        <v>o 7</v>
      </c>
      <c r="AG19" s="220" t="str">
        <f t="array" ref="AG19">INDEX(十五音韻母對照表!$B$4:$X$53, $X19, $AC$1)  &amp; " " &amp; AG$4</f>
        <v>oh 8</v>
      </c>
    </row>
    <row r="20" spans="2:33" ht="35">
      <c r="B20" s="104">
        <v>16</v>
      </c>
      <c r="C20" s="105" t="s">
        <v>1441</v>
      </c>
      <c r="D20" s="106" t="s">
        <v>1441</v>
      </c>
      <c r="E20" s="106" t="s">
        <v>1424</v>
      </c>
      <c r="F20" s="106" t="s">
        <v>1442</v>
      </c>
      <c r="G20" s="113" t="s">
        <v>1330</v>
      </c>
      <c r="H20" s="113"/>
      <c r="I20" s="106" t="s">
        <v>1424</v>
      </c>
      <c r="J20" s="113"/>
      <c r="K20" s="113" t="s">
        <v>1330</v>
      </c>
      <c r="L20" s="6"/>
      <c r="M20" s="104">
        <v>16</v>
      </c>
      <c r="N20" s="105" t="s">
        <v>1441</v>
      </c>
      <c r="O20" s="107" t="str">
        <f t="array" ref="O20">INDEX(十五音韻母對照表!$B$4:$X$53, $M20, $O$1)  &amp; " " &amp; O$4</f>
        <v>ae 1</v>
      </c>
      <c r="P20" s="107" t="str">
        <f t="array" ref="P20">INDEX(十五音韻母對照表!$B$4:$X$53, $M20, $O$1)  &amp; " " &amp; P$4</f>
        <v>ae 2</v>
      </c>
      <c r="Q20" s="107" t="str">
        <f t="array" ref="Q20">INDEX(十五音韻母對照表!$B$4:$X$53, $M20, $O$1)  &amp; " " &amp; Q$4</f>
        <v>ae 3</v>
      </c>
      <c r="R20" s="108" t="str">
        <f t="array" ref="R20">INDEX(十五音韻母對照表!$B$4:$X$53, $M20, $R$1)  &amp; " " &amp; R$4</f>
        <v xml:space="preserve"> 4</v>
      </c>
      <c r="S20" s="107" t="str">
        <f t="array" ref="S20">INDEX(十五音韻母對照表!$B$4:$X$53, $M20, $O$1)  &amp; " " &amp; S$4</f>
        <v>ae 5</v>
      </c>
      <c r="T20" s="109" t="str">
        <f t="array" ref="T20">INDEX(十五音韻母對照表!$B$4:$X$53, $M20, $O$1)  &amp; " " &amp; T$4</f>
        <v>ae 6</v>
      </c>
      <c r="U20" s="107" t="str">
        <f t="array" ref="U20">INDEX(十五音韻母對照表!$B$4:$X$53, $M20, $O$1)  &amp; " " &amp; U$4</f>
        <v>ae 7</v>
      </c>
      <c r="V20" s="108" t="str">
        <f t="array" ref="V20">INDEX(十五音韻母對照表!$B$4:$X$53, $M20, $R$1)  &amp; " " &amp; V$4</f>
        <v xml:space="preserve"> 8</v>
      </c>
      <c r="W20" s="6"/>
      <c r="X20" s="104">
        <v>16</v>
      </c>
      <c r="Y20" s="105" t="s">
        <v>1441</v>
      </c>
      <c r="Z20" s="85" t="str">
        <f t="array" ref="Z20">INDEX(十五音韻母對照表!$B$4:$X$53, $X20, $Z$1)  &amp; " " &amp; Z$4</f>
        <v>ai 1</v>
      </c>
      <c r="AA20" s="85" t="str">
        <f t="array" ref="AA20">INDEX(十五音韻母對照表!$B$4:$X$53, $X20, $Z$1)  &amp; " " &amp; AA$4</f>
        <v>ai 2</v>
      </c>
      <c r="AB20" s="85" t="str">
        <f t="array" ref="AB20">INDEX(十五音韻母對照表!$B$4:$X$53, $X20, $Z$1)  &amp; " " &amp; AB$4</f>
        <v>ai 3</v>
      </c>
      <c r="AC20" s="220" t="str">
        <f t="array" ref="AC20">INDEX(十五音韻母對照表!$B$4:$X$53, $X20, $AC$1)  &amp; " " &amp; AC$4</f>
        <v xml:space="preserve"> 4</v>
      </c>
      <c r="AD20" s="85" t="str">
        <f t="array" ref="AD20">INDEX(十五音韻母對照表!$B$4:$X$53, $X20, $Z$1)  &amp; " " &amp; AD$4</f>
        <v>ai 5</v>
      </c>
      <c r="AE20" s="221" t="str">
        <f t="array" ref="AE20">INDEX(十五音韻母對照表!$B$4:$X$53, $X20, $Z$1)  &amp; " " &amp; AE$4</f>
        <v>ai 6</v>
      </c>
      <c r="AF20" s="85" t="str">
        <f t="array" ref="AF20">INDEX(十五音韻母對照表!$B$4:$X$53, $X20, $Z$1)  &amp; " " &amp; AF$4</f>
        <v>ai 7</v>
      </c>
      <c r="AG20" s="220" t="str">
        <f t="array" ref="AG20">INDEX(十五音韻母對照表!$B$4:$X$53, $X20, $AC$1)  &amp; " " &amp; AG$4</f>
        <v xml:space="preserve"> 8</v>
      </c>
    </row>
    <row r="21" spans="2:33" ht="35">
      <c r="B21" s="104">
        <v>17</v>
      </c>
      <c r="C21" s="105" t="s">
        <v>1443</v>
      </c>
      <c r="D21" s="106" t="s">
        <v>1443</v>
      </c>
      <c r="E21" s="106" t="s">
        <v>1444</v>
      </c>
      <c r="F21" s="106" t="s">
        <v>1445</v>
      </c>
      <c r="G21" s="106" t="s">
        <v>1446</v>
      </c>
      <c r="H21" s="113"/>
      <c r="I21" s="106" t="s">
        <v>1444</v>
      </c>
      <c r="J21" s="106" t="s">
        <v>1447</v>
      </c>
      <c r="K21" s="106" t="s">
        <v>1448</v>
      </c>
      <c r="L21" s="6"/>
      <c r="M21" s="104">
        <v>17</v>
      </c>
      <c r="N21" s="105" t="s">
        <v>1443</v>
      </c>
      <c r="O21" s="107" t="str">
        <f t="array" ref="O21">INDEX(十五音韻母對照表!$B$4:$X$53, $M21, $O$1)  &amp; " " &amp; O$4</f>
        <v>in 1</v>
      </c>
      <c r="P21" s="107" t="str">
        <f t="array" ref="P21">INDEX(十五音韻母對照表!$B$4:$X$53, $M21, $O$1)  &amp; " " &amp; P$4</f>
        <v>in 2</v>
      </c>
      <c r="Q21" s="107" t="str">
        <f t="array" ref="Q21">INDEX(十五音韻母對照表!$B$4:$X$53, $M21, $O$1)  &amp; " " &amp; Q$4</f>
        <v>in 3</v>
      </c>
      <c r="R21" s="108" t="str">
        <f t="array" ref="R21">INDEX(十五音韻母對照表!$B$4:$X$53, $M21, $R$1)  &amp; " " &amp; R$4</f>
        <v>it 4</v>
      </c>
      <c r="S21" s="107" t="str">
        <f t="array" ref="S21">INDEX(十五音韻母對照表!$B$4:$X$53, $M21, $O$1)  &amp; " " &amp; S$4</f>
        <v>in 5</v>
      </c>
      <c r="T21" s="109" t="str">
        <f t="array" ref="T21">INDEX(十五音韻母對照表!$B$4:$X$53, $M21, $O$1)  &amp; " " &amp; T$4</f>
        <v>in 6</v>
      </c>
      <c r="U21" s="107" t="str">
        <f t="array" ref="U21">INDEX(十五音韻母對照表!$B$4:$X$53, $M21, $O$1)  &amp; " " &amp; U$4</f>
        <v>in 7</v>
      </c>
      <c r="V21" s="108" t="str">
        <f t="array" ref="V21">INDEX(十五音韻母對照表!$B$4:$X$53, $M21, $R$1)  &amp; " " &amp; V$4</f>
        <v>it 8</v>
      </c>
      <c r="W21" s="6"/>
      <c r="X21" s="104">
        <v>17</v>
      </c>
      <c r="Y21" s="105" t="s">
        <v>1443</v>
      </c>
      <c r="Z21" s="85" t="str">
        <f t="array" ref="Z21">INDEX(十五音韻母對照表!$B$4:$X$53, $X21, $Z$1)  &amp; " " &amp; Z$4</f>
        <v>in 1</v>
      </c>
      <c r="AA21" s="85" t="str">
        <f t="array" ref="AA21">INDEX(十五音韻母對照表!$B$4:$X$53, $X21, $Z$1)  &amp; " " &amp; AA$4</f>
        <v>in 2</v>
      </c>
      <c r="AB21" s="85" t="str">
        <f t="array" ref="AB21">INDEX(十五音韻母對照表!$B$4:$X$53, $X21, $Z$1)  &amp; " " &amp; AB$4</f>
        <v>in 3</v>
      </c>
      <c r="AC21" s="220" t="str">
        <f t="array" ref="AC21">INDEX(十五音韻母對照表!$B$4:$X$53, $X21, $AC$1)  &amp; " " &amp; AC$4</f>
        <v>it 4</v>
      </c>
      <c r="AD21" s="85" t="str">
        <f t="array" ref="AD21">INDEX(十五音韻母對照表!$B$4:$X$53, $X21, $Z$1)  &amp; " " &amp; AD$4</f>
        <v>in 5</v>
      </c>
      <c r="AE21" s="221" t="str">
        <f t="array" ref="AE21">INDEX(十五音韻母對照表!$B$4:$X$53, $X21, $Z$1)  &amp; " " &amp; AE$4</f>
        <v>in 6</v>
      </c>
      <c r="AF21" s="85" t="str">
        <f t="array" ref="AF21">INDEX(十五音韻母對照表!$B$4:$X$53, $X21, $Z$1)  &amp; " " &amp; AF$4</f>
        <v>in 7</v>
      </c>
      <c r="AG21" s="220" t="str">
        <f t="array" ref="AG21">INDEX(十五音韻母對照表!$B$4:$X$53, $X21, $AC$1)  &amp; " " &amp; AG$4</f>
        <v>it 8</v>
      </c>
    </row>
    <row r="22" spans="2:33" ht="35">
      <c r="B22" s="104">
        <v>18</v>
      </c>
      <c r="C22" s="105" t="s">
        <v>1449</v>
      </c>
      <c r="D22" s="106" t="s">
        <v>1449</v>
      </c>
      <c r="E22" s="106" t="s">
        <v>1450</v>
      </c>
      <c r="F22" s="113"/>
      <c r="G22" s="106" t="s">
        <v>1451</v>
      </c>
      <c r="H22" s="106" t="s">
        <v>1452</v>
      </c>
      <c r="I22" s="106" t="s">
        <v>1450</v>
      </c>
      <c r="J22" s="106" t="s">
        <v>1453</v>
      </c>
      <c r="K22" s="106" t="s">
        <v>1454</v>
      </c>
      <c r="L22" s="6"/>
      <c r="M22" s="104">
        <v>18</v>
      </c>
      <c r="N22" s="105" t="s">
        <v>1449</v>
      </c>
      <c r="O22" s="107" t="str">
        <f t="array" ref="O22">INDEX(十五音韻母對照表!$B$4:$X$53, $M22, $O$1)  &amp; " " &amp; O$4</f>
        <v>ëang 1</v>
      </c>
      <c r="P22" s="107" t="str">
        <f t="array" ref="P22">INDEX(十五音韻母對照表!$B$4:$X$53, $M22, $O$1)  &amp; " " &amp; P$4</f>
        <v>ëang 2</v>
      </c>
      <c r="Q22" s="107" t="str">
        <f t="array" ref="Q22">INDEX(十五音韻母對照表!$B$4:$X$53, $M22, $O$1)  &amp; " " &amp; Q$4</f>
        <v>ëang 3</v>
      </c>
      <c r="R22" s="108" t="str">
        <f t="array" ref="R22">INDEX(十五音韻母對照表!$B$4:$X$53, $M22, $R$1)  &amp; " " &amp; R$4</f>
        <v>ëak 4</v>
      </c>
      <c r="S22" s="107" t="str">
        <f t="array" ref="S22">INDEX(十五音韻母對照表!$B$4:$X$53, $M22, $O$1)  &amp; " " &amp; S$4</f>
        <v>ëang 5</v>
      </c>
      <c r="T22" s="109" t="str">
        <f t="array" ref="T22">INDEX(十五音韻母對照表!$B$4:$X$53, $M22, $O$1)  &amp; " " &amp; T$4</f>
        <v>ëang 6</v>
      </c>
      <c r="U22" s="107" t="str">
        <f t="array" ref="U22">INDEX(十五音韻母對照表!$B$4:$X$53, $M22, $O$1)  &amp; " " &amp; U$4</f>
        <v>ëang 7</v>
      </c>
      <c r="V22" s="108" t="str">
        <f t="array" ref="V22">INDEX(十五音韻母對照表!$B$4:$X$53, $M22, $R$1)  &amp; " " &amp; V$4</f>
        <v>ëak 8</v>
      </c>
      <c r="W22" s="6"/>
      <c r="X22" s="104">
        <v>18</v>
      </c>
      <c r="Y22" s="105" t="s">
        <v>1449</v>
      </c>
      <c r="Z22" s="85" t="str">
        <f t="array" ref="Z22">INDEX(十五音韻母對照表!$B$4:$X$53, $X22, $Z$1)  &amp; " " &amp; Z$4</f>
        <v>iang 1</v>
      </c>
      <c r="AA22" s="85" t="str">
        <f t="array" ref="AA22">INDEX(十五音韻母對照表!$B$4:$X$53, $X22, $Z$1)  &amp; " " &amp; AA$4</f>
        <v>iang 2</v>
      </c>
      <c r="AB22" s="85" t="str">
        <f t="array" ref="AB22">INDEX(十五音韻母對照表!$B$4:$X$53, $X22, $Z$1)  &amp; " " &amp; AB$4</f>
        <v>iang 3</v>
      </c>
      <c r="AC22" s="220" t="str">
        <f t="array" ref="AC22">INDEX(十五音韻母對照表!$B$4:$X$53, $X22, $AC$1)  &amp; " " &amp; AC$4</f>
        <v>iak 4</v>
      </c>
      <c r="AD22" s="85" t="str">
        <f t="array" ref="AD22">INDEX(十五音韻母對照表!$B$4:$X$53, $X22, $Z$1)  &amp; " " &amp; AD$4</f>
        <v>iang 5</v>
      </c>
      <c r="AE22" s="221" t="str">
        <f t="array" ref="AE22">INDEX(十五音韻母對照表!$B$4:$X$53, $X22, $Z$1)  &amp; " " &amp; AE$4</f>
        <v>iang 6</v>
      </c>
      <c r="AF22" s="85" t="str">
        <f t="array" ref="AF22">INDEX(十五音韻母對照表!$B$4:$X$53, $X22, $Z$1)  &amp; " " &amp; AF$4</f>
        <v>iang 7</v>
      </c>
      <c r="AG22" s="220" t="str">
        <f t="array" ref="AG22">INDEX(十五音韻母對照表!$B$4:$X$53, $X22, $AC$1)  &amp; " " &amp; AG$4</f>
        <v>iak 8</v>
      </c>
    </row>
    <row r="23" spans="2:33" ht="35">
      <c r="B23" s="104">
        <v>19</v>
      </c>
      <c r="C23" s="105" t="s">
        <v>1455</v>
      </c>
      <c r="D23" s="106" t="s">
        <v>1455</v>
      </c>
      <c r="E23" s="106" t="s">
        <v>1456</v>
      </c>
      <c r="F23" s="106" t="s">
        <v>1457</v>
      </c>
      <c r="G23" s="106" t="s">
        <v>1458</v>
      </c>
      <c r="H23" s="106" t="s">
        <v>149</v>
      </c>
      <c r="I23" s="106" t="s">
        <v>1456</v>
      </c>
      <c r="J23" s="106" t="s">
        <v>1459</v>
      </c>
      <c r="K23" s="113"/>
      <c r="L23" s="6"/>
      <c r="M23" s="104">
        <v>19</v>
      </c>
      <c r="N23" s="105" t="s">
        <v>1455</v>
      </c>
      <c r="O23" s="107" t="str">
        <f t="array" ref="O23">INDEX(十五音韻母對照表!$B$4:$X$53, $M23, $O$1)  &amp; " " &amp; O$4</f>
        <v>am 1</v>
      </c>
      <c r="P23" s="107" t="str">
        <f t="array" ref="P23">INDEX(十五音韻母對照表!$B$4:$X$53, $M23, $O$1)  &amp; " " &amp; P$4</f>
        <v>am 2</v>
      </c>
      <c r="Q23" s="107" t="str">
        <f t="array" ref="Q23">INDEX(十五音韻母對照表!$B$4:$X$53, $M23, $O$1)  &amp; " " &amp; Q$4</f>
        <v>am 3</v>
      </c>
      <c r="R23" s="108" t="str">
        <f t="array" ref="R23">INDEX(十五音韻母對照表!$B$4:$X$53, $M23, $R$1)  &amp; " " &amp; R$4</f>
        <v>ap 4</v>
      </c>
      <c r="S23" s="107" t="str">
        <f t="array" ref="S23">INDEX(十五音韻母對照表!$B$4:$X$53, $M23, $O$1)  &amp; " " &amp; S$4</f>
        <v>am 5</v>
      </c>
      <c r="T23" s="109" t="str">
        <f t="array" ref="T23">INDEX(十五音韻母對照表!$B$4:$X$53, $M23, $O$1)  &amp; " " &amp; T$4</f>
        <v>am 6</v>
      </c>
      <c r="U23" s="107" t="str">
        <f t="array" ref="U23">INDEX(十五音韻母對照表!$B$4:$X$53, $M23, $O$1)  &amp; " " &amp; U$4</f>
        <v>am 7</v>
      </c>
      <c r="V23" s="108" t="str">
        <f t="array" ref="V23">INDEX(十五音韻母對照表!$B$4:$X$53, $M23, $R$1)  &amp; " " &amp; V$4</f>
        <v>ap 8</v>
      </c>
      <c r="W23" s="6"/>
      <c r="X23" s="104">
        <v>19</v>
      </c>
      <c r="Y23" s="105" t="s">
        <v>1455</v>
      </c>
      <c r="Z23" s="85" t="str">
        <f t="array" ref="Z23">INDEX(十五音韻母對照表!$B$4:$X$53, $X23, $Z$1)  &amp; " " &amp; Z$4</f>
        <v>am 1</v>
      </c>
      <c r="AA23" s="85" t="str">
        <f t="array" ref="AA23">INDEX(十五音韻母對照表!$B$4:$X$53, $X23, $Z$1)  &amp; " " &amp; AA$4</f>
        <v>am 2</v>
      </c>
      <c r="AB23" s="85" t="str">
        <f t="array" ref="AB23">INDEX(十五音韻母對照表!$B$4:$X$53, $X23, $Z$1)  &amp; " " &amp; AB$4</f>
        <v>am 3</v>
      </c>
      <c r="AC23" s="220" t="str">
        <f t="array" ref="AC23">INDEX(十五音韻母對照表!$B$4:$X$53, $X23, $AC$1)  &amp; " " &amp; AC$4</f>
        <v>ap 4</v>
      </c>
      <c r="AD23" s="85" t="str">
        <f t="array" ref="AD23">INDEX(十五音韻母對照表!$B$4:$X$53, $X23, $Z$1)  &amp; " " &amp; AD$4</f>
        <v>am 5</v>
      </c>
      <c r="AE23" s="221" t="str">
        <f t="array" ref="AE23">INDEX(十五音韻母對照表!$B$4:$X$53, $X23, $Z$1)  &amp; " " &amp; AE$4</f>
        <v>am 6</v>
      </c>
      <c r="AF23" s="85" t="str">
        <f t="array" ref="AF23">INDEX(十五音韻母對照表!$B$4:$X$53, $X23, $Z$1)  &amp; " " &amp; AF$4</f>
        <v>am 7</v>
      </c>
      <c r="AG23" s="220" t="str">
        <f t="array" ref="AG23">INDEX(十五音韻母對照表!$B$4:$X$53, $X23, $AC$1)  &amp; " " &amp; AG$4</f>
        <v>ap 8</v>
      </c>
    </row>
    <row r="24" spans="2:33" ht="35">
      <c r="B24" s="104">
        <v>20</v>
      </c>
      <c r="C24" s="105" t="s">
        <v>1460</v>
      </c>
      <c r="D24" s="106" t="s">
        <v>1460</v>
      </c>
      <c r="E24" s="113"/>
      <c r="F24" s="106" t="s">
        <v>1461</v>
      </c>
      <c r="G24" s="106" t="s">
        <v>1462</v>
      </c>
      <c r="H24" s="113"/>
      <c r="I24" s="113"/>
      <c r="J24" s="113"/>
      <c r="K24" s="113"/>
      <c r="L24" s="6"/>
      <c r="M24" s="104">
        <v>20</v>
      </c>
      <c r="N24" s="105" t="s">
        <v>1460</v>
      </c>
      <c r="O24" s="107" t="str">
        <f t="array" ref="O24">INDEX(十五音韻母對照表!$B$4:$X$53, $M24, $O$1)  &amp; " " &amp; O$4</f>
        <v>wa 1</v>
      </c>
      <c r="P24" s="107" t="str">
        <f t="array" ref="P24">INDEX(十五音韻母對照表!$B$4:$X$53, $M24, $O$1)  &amp; " " &amp; P$4</f>
        <v>wa 2</v>
      </c>
      <c r="Q24" s="107" t="str">
        <f t="array" ref="Q24">INDEX(十五音韻母對照表!$B$4:$X$53, $M24, $O$1)  &amp; " " &amp; Q$4</f>
        <v>wa 3</v>
      </c>
      <c r="R24" s="108" t="str">
        <f t="array" ref="R24">INDEX(十五音韻母對照表!$B$4:$X$53, $M24, $R$1)  &amp; " " &amp; R$4</f>
        <v>wăh 4</v>
      </c>
      <c r="S24" s="107" t="str">
        <f t="array" ref="S24">INDEX(十五音韻母對照表!$B$4:$X$53, $M24, $O$1)  &amp; " " &amp; S$4</f>
        <v>wa 5</v>
      </c>
      <c r="T24" s="109" t="str">
        <f t="array" ref="T24">INDEX(十五音韻母對照表!$B$4:$X$53, $M24, $O$1)  &amp; " " &amp; T$4</f>
        <v>wa 6</v>
      </c>
      <c r="U24" s="107" t="str">
        <f t="array" ref="U24">INDEX(十五音韻母對照表!$B$4:$X$53, $M24, $O$1)  &amp; " " &amp; U$4</f>
        <v>wa 7</v>
      </c>
      <c r="V24" s="108" t="str">
        <f t="array" ref="V24">INDEX(十五音韻母對照表!$B$4:$X$53, $M24, $R$1)  &amp; " " &amp; V$4</f>
        <v>wăh 8</v>
      </c>
      <c r="W24" s="6"/>
      <c r="X24" s="104">
        <v>20</v>
      </c>
      <c r="Y24" s="105" t="s">
        <v>1460</v>
      </c>
      <c r="Z24" s="85" t="str">
        <f t="array" ref="Z24">INDEX(十五音韻母對照表!$B$4:$X$53, $X24, $Z$1)  &amp; " " &amp; Z$4</f>
        <v>ua 1</v>
      </c>
      <c r="AA24" s="85" t="str">
        <f t="array" ref="AA24">INDEX(十五音韻母對照表!$B$4:$X$53, $X24, $Z$1)  &amp; " " &amp; AA$4</f>
        <v>ua 2</v>
      </c>
      <c r="AB24" s="85" t="str">
        <f t="array" ref="AB24">INDEX(十五音韻母對照表!$B$4:$X$53, $X24, $Z$1)  &amp; " " &amp; AB$4</f>
        <v>ua 3</v>
      </c>
      <c r="AC24" s="220" t="str">
        <f t="array" ref="AC24">INDEX(十五音韻母對照表!$B$4:$X$53, $X24, $AC$1)  &amp; " " &amp; AC$4</f>
        <v>uah 4</v>
      </c>
      <c r="AD24" s="85" t="str">
        <f t="array" ref="AD24">INDEX(十五音韻母對照表!$B$4:$X$53, $X24, $Z$1)  &amp; " " &amp; AD$4</f>
        <v>ua 5</v>
      </c>
      <c r="AE24" s="221" t="str">
        <f t="array" ref="AE24">INDEX(十五音韻母對照表!$B$4:$X$53, $X24, $Z$1)  &amp; " " &amp; AE$4</f>
        <v>ua 6</v>
      </c>
      <c r="AF24" s="85" t="str">
        <f t="array" ref="AF24">INDEX(十五音韻母對照表!$B$4:$X$53, $X24, $Z$1)  &amp; " " &amp; AF$4</f>
        <v>ua 7</v>
      </c>
      <c r="AG24" s="220" t="str">
        <f t="array" ref="AG24">INDEX(十五音韻母對照表!$B$4:$X$53, $X24, $AC$1)  &amp; " " &amp; AG$4</f>
        <v>uah 8</v>
      </c>
    </row>
    <row r="25" spans="2:33" ht="35">
      <c r="B25" s="104">
        <v>21</v>
      </c>
      <c r="C25" s="105" t="s">
        <v>156</v>
      </c>
      <c r="D25" s="106" t="s">
        <v>156</v>
      </c>
      <c r="E25" s="106" t="s">
        <v>1463</v>
      </c>
      <c r="F25" s="106" t="s">
        <v>1464</v>
      </c>
      <c r="G25" s="106" t="s">
        <v>1465</v>
      </c>
      <c r="H25" s="113"/>
      <c r="I25" s="106" t="s">
        <v>1463</v>
      </c>
      <c r="J25" s="106" t="s">
        <v>1434</v>
      </c>
      <c r="K25" s="106" t="s">
        <v>1466</v>
      </c>
      <c r="L25" s="6"/>
      <c r="M25" s="104">
        <v>21</v>
      </c>
      <c r="N25" s="105" t="s">
        <v>156</v>
      </c>
      <c r="O25" s="107" t="str">
        <f t="array" ref="O25">INDEX(十五音韻母對照表!$B$4:$X$53, $M25, $O$1)  &amp; " " &amp; O$4</f>
        <v>ang 1</v>
      </c>
      <c r="P25" s="107" t="str">
        <f t="array" ref="P25">INDEX(十五音韻母對照表!$B$4:$X$53, $M25, $O$1)  &amp; " " &amp; P$4</f>
        <v>ang 2</v>
      </c>
      <c r="Q25" s="107" t="str">
        <f t="array" ref="Q25">INDEX(十五音韻母對照表!$B$4:$X$53, $M25, $O$1)  &amp; " " &amp; Q$4</f>
        <v>ang 3</v>
      </c>
      <c r="R25" s="108" t="str">
        <f t="array" ref="R25">INDEX(十五音韻母對照表!$B$4:$X$53, $M25, $R$1)  &amp; " " &amp; R$4</f>
        <v>ak 4</v>
      </c>
      <c r="S25" s="107" t="str">
        <f t="array" ref="S25">INDEX(十五音韻母對照表!$B$4:$X$53, $M25, $O$1)  &amp; " " &amp; S$4</f>
        <v>ang 5</v>
      </c>
      <c r="T25" s="109" t="str">
        <f t="array" ref="T25">INDEX(十五音韻母對照表!$B$4:$X$53, $M25, $O$1)  &amp; " " &amp; T$4</f>
        <v>ang 6</v>
      </c>
      <c r="U25" s="107" t="str">
        <f t="array" ref="U25">INDEX(十五音韻母對照表!$B$4:$X$53, $M25, $O$1)  &amp; " " &amp; U$4</f>
        <v>ang 7</v>
      </c>
      <c r="V25" s="108" t="str">
        <f t="array" ref="V25">INDEX(十五音韻母對照表!$B$4:$X$53, $M25, $R$1)  &amp; " " &amp; V$4</f>
        <v>ak 8</v>
      </c>
      <c r="W25" s="6"/>
      <c r="X25" s="104">
        <v>21</v>
      </c>
      <c r="Y25" s="105" t="s">
        <v>156</v>
      </c>
      <c r="Z25" s="85" t="str">
        <f t="array" ref="Z25">INDEX(十五音韻母對照表!$B$4:$X$53, $X25, $Z$1)  &amp; " " &amp; Z$4</f>
        <v>ang 1</v>
      </c>
      <c r="AA25" s="85" t="str">
        <f t="array" ref="AA25">INDEX(十五音韻母對照表!$B$4:$X$53, $X25, $Z$1)  &amp; " " &amp; AA$4</f>
        <v>ang 2</v>
      </c>
      <c r="AB25" s="85" t="str">
        <f t="array" ref="AB25">INDEX(十五音韻母對照表!$B$4:$X$53, $X25, $Z$1)  &amp; " " &amp; AB$4</f>
        <v>ang 3</v>
      </c>
      <c r="AC25" s="220" t="str">
        <f t="array" ref="AC25">INDEX(十五音韻母對照表!$B$4:$X$53, $X25, $AC$1)  &amp; " " &amp; AC$4</f>
        <v>ak 4</v>
      </c>
      <c r="AD25" s="85" t="str">
        <f t="array" ref="AD25">INDEX(十五音韻母對照表!$B$4:$X$53, $X25, $Z$1)  &amp; " " &amp; AD$4</f>
        <v>ang 5</v>
      </c>
      <c r="AE25" s="221" t="str">
        <f t="array" ref="AE25">INDEX(十五音韻母對照表!$B$4:$X$53, $X25, $Z$1)  &amp; " " &amp; AE$4</f>
        <v>ang 6</v>
      </c>
      <c r="AF25" s="85" t="str">
        <f t="array" ref="AF25">INDEX(十五音韻母對照表!$B$4:$X$53, $X25, $Z$1)  &amp; " " &amp; AF$4</f>
        <v>ang 7</v>
      </c>
      <c r="AG25" s="220" t="str">
        <f t="array" ref="AG25">INDEX(十五音韻母對照表!$B$4:$X$53, $X25, $AC$1)  &amp; " " &amp; AG$4</f>
        <v>ak 8</v>
      </c>
    </row>
    <row r="26" spans="2:33" ht="35">
      <c r="B26" s="104">
        <v>22</v>
      </c>
      <c r="C26" s="105" t="s">
        <v>1467</v>
      </c>
      <c r="D26" s="106" t="s">
        <v>1467</v>
      </c>
      <c r="E26" s="106" t="s">
        <v>1468</v>
      </c>
      <c r="F26" s="106" t="s">
        <v>1469</v>
      </c>
      <c r="G26" s="106" t="s">
        <v>1470</v>
      </c>
      <c r="H26" s="106" t="s">
        <v>1471</v>
      </c>
      <c r="I26" s="106" t="s">
        <v>1468</v>
      </c>
      <c r="J26" s="106" t="s">
        <v>1472</v>
      </c>
      <c r="K26" s="113"/>
      <c r="L26" s="6"/>
      <c r="M26" s="104">
        <v>22</v>
      </c>
      <c r="N26" s="105" t="s">
        <v>1467</v>
      </c>
      <c r="O26" s="107" t="str">
        <f t="array" ref="O26">INDEX(十五音韻母對照表!$B$4:$X$53, $M26, $O$1)  &amp; " " &amp; O$4</f>
        <v>ëem 1</v>
      </c>
      <c r="P26" s="107" t="str">
        <f t="array" ref="P26">INDEX(十五音韻母對照表!$B$4:$X$53, $M26, $O$1)  &amp; " " &amp; P$4</f>
        <v>ëem 2</v>
      </c>
      <c r="Q26" s="107" t="str">
        <f t="array" ref="Q26">INDEX(十五音韻母對照表!$B$4:$X$53, $M26, $O$1)  &amp; " " &amp; Q$4</f>
        <v>ëem 3</v>
      </c>
      <c r="R26" s="108" t="str">
        <f t="array" ref="R26">INDEX(十五音韻母對照表!$B$4:$X$53, $M26, $R$1)  &amp; " " &amp; R$4</f>
        <v>ëep 4</v>
      </c>
      <c r="S26" s="107" t="str">
        <f t="array" ref="S26">INDEX(十五音韻母對照表!$B$4:$X$53, $M26, $O$1)  &amp; " " &amp; S$4</f>
        <v>ëem 5</v>
      </c>
      <c r="T26" s="109" t="str">
        <f t="array" ref="T26">INDEX(十五音韻母對照表!$B$4:$X$53, $M26, $O$1)  &amp; " " &amp; T$4</f>
        <v>ëem 6</v>
      </c>
      <c r="U26" s="107" t="str">
        <f t="array" ref="U26">INDEX(十五音韻母對照表!$B$4:$X$53, $M26, $O$1)  &amp; " " &amp; U$4</f>
        <v>ëem 7</v>
      </c>
      <c r="V26" s="108" t="str">
        <f t="array" ref="V26">INDEX(十五音韻母對照表!$B$4:$X$53, $M26, $R$1)  &amp; " " &amp; V$4</f>
        <v>ëep 8</v>
      </c>
      <c r="W26" s="6"/>
      <c r="X26" s="104">
        <v>22</v>
      </c>
      <c r="Y26" s="105" t="s">
        <v>1467</v>
      </c>
      <c r="Z26" s="85" t="str">
        <f t="array" ref="Z26">INDEX(十五音韻母對照表!$B$4:$X$53, $X26, $Z$1)  &amp; " " &amp; Z$4</f>
        <v>iam 1</v>
      </c>
      <c r="AA26" s="85" t="str">
        <f t="array" ref="AA26">INDEX(十五音韻母對照表!$B$4:$X$53, $X26, $Z$1)  &amp; " " &amp; AA$4</f>
        <v>iam 2</v>
      </c>
      <c r="AB26" s="85" t="str">
        <f t="array" ref="AB26">INDEX(十五音韻母對照表!$B$4:$X$53, $X26, $Z$1)  &amp; " " &amp; AB$4</f>
        <v>iam 3</v>
      </c>
      <c r="AC26" s="220" t="str">
        <f t="array" ref="AC26">INDEX(十五音韻母對照表!$B$4:$X$53, $X26, $AC$1)  &amp; " " &amp; AC$4</f>
        <v>iap 4</v>
      </c>
      <c r="AD26" s="85" t="str">
        <f t="array" ref="AD26">INDEX(十五音韻母對照表!$B$4:$X$53, $X26, $Z$1)  &amp; " " &amp; AD$4</f>
        <v>iam 5</v>
      </c>
      <c r="AE26" s="221" t="str">
        <f t="array" ref="AE26">INDEX(十五音韻母對照表!$B$4:$X$53, $X26, $Z$1)  &amp; " " &amp; AE$4</f>
        <v>iam 6</v>
      </c>
      <c r="AF26" s="85" t="str">
        <f t="array" ref="AF26">INDEX(十五音韻母對照表!$B$4:$X$53, $X26, $Z$1)  &amp; " " &amp; AF$4</f>
        <v>iam 7</v>
      </c>
      <c r="AG26" s="220" t="str">
        <f t="array" ref="AG26">INDEX(十五音韻母對照表!$B$4:$X$53, $X26, $AC$1)  &amp; " " &amp; AG$4</f>
        <v>iap 8</v>
      </c>
    </row>
    <row r="27" spans="2:33" ht="35">
      <c r="B27" s="104">
        <v>23</v>
      </c>
      <c r="C27" s="105" t="s">
        <v>1473</v>
      </c>
      <c r="D27" s="106" t="s">
        <v>1473</v>
      </c>
      <c r="E27" s="106" t="s">
        <v>1474</v>
      </c>
      <c r="F27" s="106" t="s">
        <v>1475</v>
      </c>
      <c r="G27" s="114" t="s">
        <v>1476</v>
      </c>
      <c r="H27" s="106" t="s">
        <v>1477</v>
      </c>
      <c r="I27" s="106" t="s">
        <v>1474</v>
      </c>
      <c r="J27" s="106" t="s">
        <v>1478</v>
      </c>
      <c r="K27" s="113"/>
      <c r="L27" s="6"/>
      <c r="M27" s="104">
        <v>23</v>
      </c>
      <c r="N27" s="105" t="s">
        <v>1473</v>
      </c>
      <c r="O27" s="107" t="str">
        <f t="array" ref="O27">INDEX(十五音韻母對照表!$B$4:$X$53, $M27, $O$1)  &amp; " " &amp; O$4</f>
        <v>aou 1</v>
      </c>
      <c r="P27" s="107" t="str">
        <f t="array" ref="P27">INDEX(十五音韻母對照表!$B$4:$X$53, $M27, $O$1)  &amp; " " &amp; P$4</f>
        <v>aou 2</v>
      </c>
      <c r="Q27" s="107" t="str">
        <f t="array" ref="Q27">INDEX(十五音韻母對照表!$B$4:$X$53, $M27, $O$1)  &amp; " " &amp; Q$4</f>
        <v>aou 3</v>
      </c>
      <c r="R27" s="108" t="str">
        <f t="array" ref="R27">INDEX(十五音韻母對照表!$B$4:$X$53, $M27, $R$1)  &amp; " " &amp; R$4</f>
        <v>aoŭh 4</v>
      </c>
      <c r="S27" s="107" t="str">
        <f t="array" ref="S27">INDEX(十五音韻母對照表!$B$4:$X$53, $M27, $O$1)  &amp; " " &amp; S$4</f>
        <v>aou 5</v>
      </c>
      <c r="T27" s="109" t="str">
        <f t="array" ref="T27">INDEX(十五音韻母對照表!$B$4:$X$53, $M27, $O$1)  &amp; " " &amp; T$4</f>
        <v>aou 6</v>
      </c>
      <c r="U27" s="107" t="str">
        <f t="array" ref="U27">INDEX(十五音韻母對照表!$B$4:$X$53, $M27, $O$1)  &amp; " " &amp; U$4</f>
        <v>aou 7</v>
      </c>
      <c r="V27" s="108" t="str">
        <f t="array" ref="V27">INDEX(十五音韻母對照表!$B$4:$X$53, $M27, $R$1)  &amp; " " &amp; V$4</f>
        <v>aoŭh 8</v>
      </c>
      <c r="W27" s="6"/>
      <c r="X27" s="104">
        <v>23</v>
      </c>
      <c r="Y27" s="105" t="s">
        <v>1473</v>
      </c>
      <c r="Z27" s="85" t="str">
        <f t="array" ref="Z27">INDEX(十五音韻母對照表!$B$4:$X$53, $X27, $Z$1)  &amp; " " &amp; Z$4</f>
        <v>au 1</v>
      </c>
      <c r="AA27" s="85" t="str">
        <f t="array" ref="AA27">INDEX(十五音韻母對照表!$B$4:$X$53, $X27, $Z$1)  &amp; " " &amp; AA$4</f>
        <v>au 2</v>
      </c>
      <c r="AB27" s="85" t="str">
        <f t="array" ref="AB27">INDEX(十五音韻母對照表!$B$4:$X$53, $X27, $Z$1)  &amp; " " &amp; AB$4</f>
        <v>au 3</v>
      </c>
      <c r="AC27" s="220" t="str">
        <f t="array" ref="AC27">INDEX(十五音韻母對照表!$B$4:$X$53, $X27, $AC$1)  &amp; " " &amp; AC$4</f>
        <v>auh 4</v>
      </c>
      <c r="AD27" s="85" t="str">
        <f t="array" ref="AD27">INDEX(十五音韻母對照表!$B$4:$X$53, $X27, $Z$1)  &amp; " " &amp; AD$4</f>
        <v>au 5</v>
      </c>
      <c r="AE27" s="221" t="str">
        <f t="array" ref="AE27">INDEX(十五音韻母對照表!$B$4:$X$53, $X27, $Z$1)  &amp; " " &amp; AE$4</f>
        <v>au 6</v>
      </c>
      <c r="AF27" s="85" t="str">
        <f t="array" ref="AF27">INDEX(十五音韻母對照表!$B$4:$X$53, $X27, $Z$1)  &amp; " " &amp; AF$4</f>
        <v>au 7</v>
      </c>
      <c r="AG27" s="220" t="str">
        <f t="array" ref="AG27">INDEX(十五音韻母對照表!$B$4:$X$53, $X27, $AC$1)  &amp; " " &amp; AG$4</f>
        <v>auh 8</v>
      </c>
    </row>
    <row r="28" spans="2:33" ht="35">
      <c r="B28" s="104">
        <v>24</v>
      </c>
      <c r="C28" s="105" t="s">
        <v>1479</v>
      </c>
      <c r="D28" s="106" t="s">
        <v>1479</v>
      </c>
      <c r="E28" s="113"/>
      <c r="F28" s="106" t="s">
        <v>1480</v>
      </c>
      <c r="G28" s="113"/>
      <c r="H28" s="106" t="s">
        <v>1481</v>
      </c>
      <c r="I28" s="113"/>
      <c r="J28" s="106" t="s">
        <v>1482</v>
      </c>
      <c r="K28" s="106" t="s">
        <v>1483</v>
      </c>
      <c r="L28" s="6"/>
      <c r="M28" s="104">
        <v>24</v>
      </c>
      <c r="N28" s="105" t="s">
        <v>1479</v>
      </c>
      <c r="O28" s="107" t="str">
        <f t="array" ref="O28">INDEX(十五音韻母對照表!$B$4:$X$53, $M28, $O$1)  &amp; " " &amp; O$4</f>
        <v>ëa 1</v>
      </c>
      <c r="P28" s="107" t="str">
        <f t="array" ref="P28">INDEX(十五音韻母對照表!$B$4:$X$53, $M28, $O$1)  &amp; " " &amp; P$4</f>
        <v>ëa 2</v>
      </c>
      <c r="Q28" s="107" t="str">
        <f t="array" ref="Q28">INDEX(十五音韻母對照表!$B$4:$X$53, $M28, $O$1)  &amp; " " &amp; Q$4</f>
        <v>ëa 3</v>
      </c>
      <c r="R28" s="108" t="str">
        <f t="array" ref="R28">INDEX(十五音韻母對照表!$B$4:$X$53, $M28, $R$1)  &amp; " " &amp; R$4</f>
        <v>ëăh 4</v>
      </c>
      <c r="S28" s="107" t="str">
        <f t="array" ref="S28">INDEX(十五音韻母對照表!$B$4:$X$53, $M28, $O$1)  &amp; " " &amp; S$4</f>
        <v>ëa 5</v>
      </c>
      <c r="T28" s="109" t="str">
        <f t="array" ref="T28">INDEX(十五音韻母對照表!$B$4:$X$53, $M28, $O$1)  &amp; " " &amp; T$4</f>
        <v>ëa 6</v>
      </c>
      <c r="U28" s="107" t="str">
        <f t="array" ref="U28">INDEX(十五音韻母對照表!$B$4:$X$53, $M28, $O$1)  &amp; " " &amp; U$4</f>
        <v>ëa 7</v>
      </c>
      <c r="V28" s="108" t="str">
        <f t="array" ref="V28">INDEX(十五音韻母對照表!$B$4:$X$53, $M28, $R$1)  &amp; " " &amp; V$4</f>
        <v>ëăh 8</v>
      </c>
      <c r="W28" s="6"/>
      <c r="X28" s="104">
        <v>24</v>
      </c>
      <c r="Y28" s="105" t="s">
        <v>1479</v>
      </c>
      <c r="Z28" s="85" t="str">
        <f t="array" ref="Z28">INDEX(十五音韻母對照表!$B$4:$X$53, $X28, $Z$1)  &amp; " " &amp; Z$4</f>
        <v>ia 1</v>
      </c>
      <c r="AA28" s="85" t="str">
        <f t="array" ref="AA28">INDEX(十五音韻母對照表!$B$4:$X$53, $X28, $Z$1)  &amp; " " &amp; AA$4</f>
        <v>ia 2</v>
      </c>
      <c r="AB28" s="85" t="str">
        <f t="array" ref="AB28">INDEX(十五音韻母對照表!$B$4:$X$53, $X28, $Z$1)  &amp; " " &amp; AB$4</f>
        <v>ia 3</v>
      </c>
      <c r="AC28" s="220" t="str">
        <f t="array" ref="AC28">INDEX(十五音韻母對照表!$B$4:$X$53, $X28, $AC$1)  &amp; " " &amp; AC$4</f>
        <v>iah 4</v>
      </c>
      <c r="AD28" s="85" t="str">
        <f t="array" ref="AD28">INDEX(十五音韻母對照表!$B$4:$X$53, $X28, $Z$1)  &amp; " " &amp; AD$4</f>
        <v>ia 5</v>
      </c>
      <c r="AE28" s="221" t="str">
        <f t="array" ref="AE28">INDEX(十五音韻母對照表!$B$4:$X$53, $X28, $Z$1)  &amp; " " &amp; AE$4</f>
        <v>ia 6</v>
      </c>
      <c r="AF28" s="85" t="str">
        <f t="array" ref="AF28">INDEX(十五音韻母對照表!$B$4:$X$53, $X28, $Z$1)  &amp; " " &amp; AF$4</f>
        <v>ia 7</v>
      </c>
      <c r="AG28" s="220" t="str">
        <f t="array" ref="AG28">INDEX(十五音韻母對照表!$B$4:$X$53, $X28, $AC$1)  &amp; " " &amp; AG$4</f>
        <v>iah 8</v>
      </c>
    </row>
    <row r="29" spans="2:33" ht="35">
      <c r="B29" s="104">
        <v>25</v>
      </c>
      <c r="C29" s="105" t="s">
        <v>1484</v>
      </c>
      <c r="D29" s="106" t="s">
        <v>1484</v>
      </c>
      <c r="E29" s="106" t="s">
        <v>1485</v>
      </c>
      <c r="F29" s="106" t="s">
        <v>1484</v>
      </c>
      <c r="G29" s="106" t="s">
        <v>1486</v>
      </c>
      <c r="H29" s="106" t="s">
        <v>1350</v>
      </c>
      <c r="I29" s="106" t="s">
        <v>1485</v>
      </c>
      <c r="J29" s="106" t="s">
        <v>1487</v>
      </c>
      <c r="K29" s="106" t="s">
        <v>1488</v>
      </c>
      <c r="L29" s="6"/>
      <c r="M29" s="104">
        <v>25</v>
      </c>
      <c r="N29" s="105" t="s">
        <v>1484</v>
      </c>
      <c r="O29" s="107" t="str">
        <f t="array" ref="O29">INDEX(十五音韻母對照表!$B$4:$X$53, $M29, $O$1)  &amp; " " &amp; O$4</f>
        <v>öey 1</v>
      </c>
      <c r="P29" s="107" t="str">
        <f t="array" ref="P29">INDEX(十五音韻母對照表!$B$4:$X$53, $M29, $O$1)  &amp; " " &amp; P$4</f>
        <v>öey 2</v>
      </c>
      <c r="Q29" s="107" t="str">
        <f t="array" ref="Q29">INDEX(十五音韻母對照表!$B$4:$X$53, $M29, $O$1)  &amp; " " &amp; Q$4</f>
        <v>öey 3</v>
      </c>
      <c r="R29" s="108" t="str">
        <f t="array" ref="R29">INDEX(十五音韻母對照表!$B$4:$X$53, $M29, $R$1)  &amp; " " &amp; R$4</f>
        <v>öĕyh 4</v>
      </c>
      <c r="S29" s="107" t="str">
        <f t="array" ref="S29">INDEX(十五音韻母對照表!$B$4:$X$53, $M29, $O$1)  &amp; " " &amp; S$4</f>
        <v>öey 5</v>
      </c>
      <c r="T29" s="109" t="str">
        <f t="array" ref="T29">INDEX(十五音韻母對照表!$B$4:$X$53, $M29, $O$1)  &amp; " " &amp; T$4</f>
        <v>öey 6</v>
      </c>
      <c r="U29" s="107" t="str">
        <f t="array" ref="U29">INDEX(十五音韻母對照表!$B$4:$X$53, $M29, $O$1)  &amp; " " &amp; U$4</f>
        <v>öey 7</v>
      </c>
      <c r="V29" s="108" t="str">
        <f t="array" ref="V29">INDEX(十五音韻母對照表!$B$4:$X$53, $M29, $R$1)  &amp; " " &amp; V$4</f>
        <v>öĕyh 8</v>
      </c>
      <c r="W29" s="6"/>
      <c r="X29" s="104">
        <v>25</v>
      </c>
      <c r="Y29" s="105" t="s">
        <v>1484</v>
      </c>
      <c r="Z29" s="85" t="str">
        <f t="array" ref="Z29">INDEX(十五音韻母對照表!$B$4:$X$53, $X29, $Z$1)  &amp; " " &amp; Z$4</f>
        <v>ue 1</v>
      </c>
      <c r="AA29" s="85" t="str">
        <f t="array" ref="AA29">INDEX(十五音韻母對照表!$B$4:$X$53, $X29, $Z$1)  &amp; " " &amp; AA$4</f>
        <v>ue 2</v>
      </c>
      <c r="AB29" s="85" t="str">
        <f t="array" ref="AB29">INDEX(十五音韻母對照表!$B$4:$X$53, $X29, $Z$1)  &amp; " " &amp; AB$4</f>
        <v>ue 3</v>
      </c>
      <c r="AC29" s="220" t="str">
        <f t="array" ref="AC29">INDEX(十五音韻母對照表!$B$4:$X$53, $X29, $AC$1)  &amp; " " &amp; AC$4</f>
        <v>ueh 4</v>
      </c>
      <c r="AD29" s="85" t="str">
        <f t="array" ref="AD29">INDEX(十五音韻母對照表!$B$4:$X$53, $X29, $Z$1)  &amp; " " &amp; AD$4</f>
        <v>ue 5</v>
      </c>
      <c r="AE29" s="221" t="str">
        <f t="array" ref="AE29">INDEX(十五音韻母對照表!$B$4:$X$53, $X29, $Z$1)  &amp; " " &amp; AE$4</f>
        <v>ue 6</v>
      </c>
      <c r="AF29" s="85" t="str">
        <f t="array" ref="AF29">INDEX(十五音韻母對照表!$B$4:$X$53, $X29, $Z$1)  &amp; " " &amp; AF$4</f>
        <v>ue 7</v>
      </c>
      <c r="AG29" s="220" t="str">
        <f t="array" ref="AG29">INDEX(十五音韻母對照表!$B$4:$X$53, $X29, $AC$1)  &amp; " " &amp; AG$4</f>
        <v>ueh 8</v>
      </c>
    </row>
    <row r="30" spans="2:33" ht="35">
      <c r="B30" s="104">
        <v>26</v>
      </c>
      <c r="C30" s="105" t="s">
        <v>1489</v>
      </c>
      <c r="D30" s="106" t="s">
        <v>1489</v>
      </c>
      <c r="E30" s="106" t="s">
        <v>1456</v>
      </c>
      <c r="F30" s="106" t="s">
        <v>1490</v>
      </c>
      <c r="G30" s="113" t="s">
        <v>1330</v>
      </c>
      <c r="H30" s="106" t="s">
        <v>1491</v>
      </c>
      <c r="I30" s="106" t="s">
        <v>1456</v>
      </c>
      <c r="J30" s="113" t="s">
        <v>1330</v>
      </c>
      <c r="K30" s="113"/>
      <c r="L30" s="6"/>
      <c r="M30" s="104">
        <v>26</v>
      </c>
      <c r="N30" s="105" t="s">
        <v>1489</v>
      </c>
      <c r="O30" s="107" t="str">
        <f t="array" ref="O30">INDEX(十五音韻母對照表!$B$4:$X$53, $M30, $O$1)  &amp; " " &amp; O$4</f>
        <v>ⁿa 1</v>
      </c>
      <c r="P30" s="107" t="str">
        <f t="array" ref="P30">INDEX(十五音韻母對照表!$B$4:$X$53, $M30, $O$1)  &amp; " " &amp; P$4</f>
        <v>ⁿa 2</v>
      </c>
      <c r="Q30" s="107" t="str">
        <f t="array" ref="Q30">INDEX(十五音韻母對照表!$B$4:$X$53, $M30, $O$1)  &amp; " " &amp; Q$4</f>
        <v>ⁿa 3</v>
      </c>
      <c r="R30" s="108" t="str">
        <f t="array" ref="R30">INDEX(十五音韻母對照表!$B$4:$X$53, $M30, $R$1)  &amp; " " &amp; R$4</f>
        <v>ⁿăh 4</v>
      </c>
      <c r="S30" s="107" t="str">
        <f t="array" ref="S30">INDEX(十五音韻母對照表!$B$4:$X$53, $M30, $O$1)  &amp; " " &amp; S$4</f>
        <v>ⁿa 5</v>
      </c>
      <c r="T30" s="109" t="str">
        <f t="array" ref="T30">INDEX(十五音韻母對照表!$B$4:$X$53, $M30, $O$1)  &amp; " " &amp; T$4</f>
        <v>ⁿa 6</v>
      </c>
      <c r="U30" s="107" t="str">
        <f t="array" ref="U30">INDEX(十五音韻母對照表!$B$4:$X$53, $M30, $O$1)  &amp; " " &amp; U$4</f>
        <v>ⁿa 7</v>
      </c>
      <c r="V30" s="108" t="str">
        <f t="array" ref="V30">INDEX(十五音韻母對照表!$B$4:$X$53, $M30, $R$1)  &amp; " " &amp; V$4</f>
        <v>ⁿăh 8</v>
      </c>
      <c r="W30" s="6"/>
      <c r="X30" s="104">
        <v>26</v>
      </c>
      <c r="Y30" s="105" t="s">
        <v>1489</v>
      </c>
      <c r="Z30" s="85" t="str">
        <f t="array" ref="Z30">INDEX(十五音韻母對照表!$B$4:$X$53, $X30, $Z$1)  &amp; " " &amp; Z$4</f>
        <v>ann 1</v>
      </c>
      <c r="AA30" s="85" t="str">
        <f t="array" ref="AA30">INDEX(十五音韻母對照表!$B$4:$X$53, $X30, $Z$1)  &amp; " " &amp; AA$4</f>
        <v>ann 2</v>
      </c>
      <c r="AB30" s="85" t="str">
        <f t="array" ref="AB30">INDEX(十五音韻母對照表!$B$4:$X$53, $X30, $Z$1)  &amp; " " &amp; AB$4</f>
        <v>ann 3</v>
      </c>
      <c r="AC30" s="220" t="str">
        <f t="array" ref="AC30">INDEX(十五音韻母對照表!$B$4:$X$53, $X30, $AC$1)  &amp; " " &amp; AC$4</f>
        <v>annh 4</v>
      </c>
      <c r="AD30" s="85" t="str">
        <f t="array" ref="AD30">INDEX(十五音韻母對照表!$B$4:$X$53, $X30, $Z$1)  &amp; " " &amp; AD$4</f>
        <v>ann 5</v>
      </c>
      <c r="AE30" s="221" t="str">
        <f t="array" ref="AE30">INDEX(十五音韻母對照表!$B$4:$X$53, $X30, $Z$1)  &amp; " " &amp; AE$4</f>
        <v>ann 6</v>
      </c>
      <c r="AF30" s="85" t="str">
        <f t="array" ref="AF30">INDEX(十五音韻母對照表!$B$4:$X$53, $X30, $Z$1)  &amp; " " &amp; AF$4</f>
        <v>ann 7</v>
      </c>
      <c r="AG30" s="220" t="str">
        <f t="array" ref="AG30">INDEX(十五音韻母對照表!$B$4:$X$53, $X30, $AC$1)  &amp; " " &amp; AG$4</f>
        <v>annh 8</v>
      </c>
    </row>
    <row r="31" spans="2:33" ht="35">
      <c r="B31" s="104">
        <v>27</v>
      </c>
      <c r="C31" s="105" t="s">
        <v>1492</v>
      </c>
      <c r="D31" s="115" t="s">
        <v>1492</v>
      </c>
      <c r="E31" s="106" t="s">
        <v>1493</v>
      </c>
      <c r="F31" s="106" t="s">
        <v>1494</v>
      </c>
      <c r="G31" s="114" t="s">
        <v>1495</v>
      </c>
      <c r="H31" s="106" t="s">
        <v>1543</v>
      </c>
      <c r="I31" s="106" t="s">
        <v>1493</v>
      </c>
      <c r="J31" s="106" t="s">
        <v>1497</v>
      </c>
      <c r="K31" s="113"/>
      <c r="L31" s="6"/>
      <c r="M31" s="104">
        <v>27</v>
      </c>
      <c r="N31" s="105" t="s">
        <v>1492</v>
      </c>
      <c r="O31" s="107" t="str">
        <f t="array" ref="O31">INDEX(十五音韻母對照表!$B$4:$X$53, $M31, $O$1)  &amp; " " &amp; O$4</f>
        <v>oo 1</v>
      </c>
      <c r="P31" s="107" t="str">
        <f t="array" ref="P31">INDEX(十五音韻母對照表!$B$4:$X$53, $M31, $O$1)  &amp; " " &amp; P$4</f>
        <v>oo 2</v>
      </c>
      <c r="Q31" s="107" t="str">
        <f t="array" ref="Q31">INDEX(十五音韻母對照表!$B$4:$X$53, $M31, $O$1)  &amp; " " &amp; Q$4</f>
        <v>oo 3</v>
      </c>
      <c r="R31" s="108" t="str">
        <f t="array" ref="R31">INDEX(十五音韻母對照表!$B$4:$X$53, $M31, $R$1)  &amp; " " &amp; R$4</f>
        <v>oŏh 4</v>
      </c>
      <c r="S31" s="107" t="str">
        <f t="array" ref="S31">INDEX(十五音韻母對照表!$B$4:$X$53, $M31, $O$1)  &amp; " " &amp; S$4</f>
        <v>oo 5</v>
      </c>
      <c r="T31" s="109" t="str">
        <f t="array" ref="T31">INDEX(十五音韻母對照表!$B$4:$X$53, $M31, $O$1)  &amp; " " &amp; T$4</f>
        <v>oo 6</v>
      </c>
      <c r="U31" s="107" t="str">
        <f t="array" ref="U31">INDEX(十五音韻母對照表!$B$4:$X$53, $M31, $O$1)  &amp; " " &amp; U$4</f>
        <v>oo 7</v>
      </c>
      <c r="V31" s="108" t="str">
        <f t="array" ref="V31">INDEX(十五音韻母對照表!$B$4:$X$53, $M31, $R$1)  &amp; " " &amp; V$4</f>
        <v>oŏh 8</v>
      </c>
      <c r="W31" s="6"/>
      <c r="X31" s="104">
        <v>27</v>
      </c>
      <c r="Y31" s="105" t="s">
        <v>1492</v>
      </c>
      <c r="Z31" s="85" t="str">
        <f t="array" ref="Z31">INDEX(十五音韻母對照表!$B$4:$X$53, $X31, $Z$1)  &amp; " " &amp; Z$4</f>
        <v>u 1</v>
      </c>
      <c r="AA31" s="85" t="str">
        <f t="array" ref="AA31">INDEX(十五音韻母對照表!$B$4:$X$53, $X31, $Z$1)  &amp; " " &amp; AA$4</f>
        <v>u 2</v>
      </c>
      <c r="AB31" s="85" t="str">
        <f t="array" ref="AB31">INDEX(十五音韻母對照表!$B$4:$X$53, $X31, $Z$1)  &amp; " " &amp; AB$4</f>
        <v>u 3</v>
      </c>
      <c r="AC31" s="220" t="str">
        <f t="array" ref="AC31">INDEX(十五音韻母對照表!$B$4:$X$53, $X31, $AC$1)  &amp; " " &amp; AC$4</f>
        <v>uh 4</v>
      </c>
      <c r="AD31" s="85" t="str">
        <f t="array" ref="AD31">INDEX(十五音韻母對照表!$B$4:$X$53, $X31, $Z$1)  &amp; " " &amp; AD$4</f>
        <v>u 5</v>
      </c>
      <c r="AE31" s="221" t="str">
        <f t="array" ref="AE31">INDEX(十五音韻母對照表!$B$4:$X$53, $X31, $Z$1)  &amp; " " &amp; AE$4</f>
        <v>u 6</v>
      </c>
      <c r="AF31" s="85" t="str">
        <f t="array" ref="AF31">INDEX(十五音韻母對照表!$B$4:$X$53, $X31, $Z$1)  &amp; " " &amp; AF$4</f>
        <v>u 7</v>
      </c>
      <c r="AG31" s="220" t="str">
        <f t="array" ref="AG31">INDEX(十五音韻母對照表!$B$4:$X$53, $X31, $AC$1)  &amp; " " &amp; AG$4</f>
        <v>uh 8</v>
      </c>
    </row>
    <row r="32" spans="2:33" ht="35">
      <c r="B32" s="104">
        <v>28</v>
      </c>
      <c r="C32" s="105" t="s">
        <v>1498</v>
      </c>
      <c r="D32" s="106" t="s">
        <v>1498</v>
      </c>
      <c r="E32" s="106" t="s">
        <v>1499</v>
      </c>
      <c r="F32" s="106" t="s">
        <v>1475</v>
      </c>
      <c r="G32" s="106" t="s">
        <v>1500</v>
      </c>
      <c r="H32" s="113"/>
      <c r="I32" s="106" t="s">
        <v>1499</v>
      </c>
      <c r="J32" s="106" t="s">
        <v>1501</v>
      </c>
      <c r="K32" s="113"/>
      <c r="L32" s="6"/>
      <c r="M32" s="104">
        <v>28</v>
      </c>
      <c r="N32" s="105" t="s">
        <v>1498</v>
      </c>
      <c r="O32" s="107" t="str">
        <f t="array" ref="O32">INDEX(十五音韻母對照表!$B$4:$X$53, $M32, $O$1)  &amp; " " &amp; O$4</f>
        <v>a 1</v>
      </c>
      <c r="P32" s="107" t="str">
        <f t="array" ref="P32">INDEX(十五音韻母對照表!$B$4:$X$53, $M32, $O$1)  &amp; " " &amp; P$4</f>
        <v>a 2</v>
      </c>
      <c r="Q32" s="107" t="str">
        <f t="array" ref="Q32">INDEX(十五音韻母對照表!$B$4:$X$53, $M32, $O$1)  &amp; " " &amp; Q$4</f>
        <v>a 3</v>
      </c>
      <c r="R32" s="108" t="str">
        <f t="array" ref="R32">INDEX(十五音韻母對照表!$B$4:$X$53, $M32, $R$1)  &amp; " " &amp; R$4</f>
        <v>ăh 4</v>
      </c>
      <c r="S32" s="107" t="str">
        <f t="array" ref="S32">INDEX(十五音韻母對照表!$B$4:$X$53, $M32, $O$1)  &amp; " " &amp; S$4</f>
        <v>a 5</v>
      </c>
      <c r="T32" s="109" t="str">
        <f t="array" ref="T32">INDEX(十五音韻母對照表!$B$4:$X$53, $M32, $O$1)  &amp; " " &amp; T$4</f>
        <v>a 6</v>
      </c>
      <c r="U32" s="107" t="str">
        <f t="array" ref="U32">INDEX(十五音韻母對照表!$B$4:$X$53, $M32, $O$1)  &amp; " " &amp; U$4</f>
        <v>a 7</v>
      </c>
      <c r="V32" s="108" t="str">
        <f t="array" ref="V32">INDEX(十五音韻母對照表!$B$4:$X$53, $M32, $R$1)  &amp; " " &amp; V$4</f>
        <v>ăh 8</v>
      </c>
      <c r="W32" s="6"/>
      <c r="X32" s="104">
        <v>28</v>
      </c>
      <c r="Y32" s="105" t="s">
        <v>1498</v>
      </c>
      <c r="Z32" s="85" t="str">
        <f t="array" ref="Z32">INDEX(十五音韻母對照表!$B$4:$X$53, $X32, $Z$1)  &amp; " " &amp; Z$4</f>
        <v>a 1</v>
      </c>
      <c r="AA32" s="85" t="str">
        <f t="array" ref="AA32">INDEX(十五音韻母對照表!$B$4:$X$53, $X32, $Z$1)  &amp; " " &amp; AA$4</f>
        <v>a 2</v>
      </c>
      <c r="AB32" s="85" t="str">
        <f t="array" ref="AB32">INDEX(十五音韻母對照表!$B$4:$X$53, $X32, $Z$1)  &amp; " " &amp; AB$4</f>
        <v>a 3</v>
      </c>
      <c r="AC32" s="220" t="str">
        <f t="array" ref="AC32">INDEX(十五音韻母對照表!$B$4:$X$53, $X32, $AC$1)  &amp; " " &amp; AC$4</f>
        <v>ah 4</v>
      </c>
      <c r="AD32" s="85" t="str">
        <f t="array" ref="AD32">INDEX(十五音韻母對照表!$B$4:$X$53, $X32, $Z$1)  &amp; " " &amp; AD$4</f>
        <v>a 5</v>
      </c>
      <c r="AE32" s="221" t="str">
        <f t="array" ref="AE32">INDEX(十五音韻母對照表!$B$4:$X$53, $X32, $Z$1)  &amp; " " &amp; AE$4</f>
        <v>a 6</v>
      </c>
      <c r="AF32" s="85" t="str">
        <f t="array" ref="AF32">INDEX(十五音韻母對照表!$B$4:$X$53, $X32, $Z$1)  &amp; " " &amp; AF$4</f>
        <v>a 7</v>
      </c>
      <c r="AG32" s="220" t="str">
        <f t="array" ref="AG32">INDEX(十五音韻母對照表!$B$4:$X$53, $X32, $AC$1)  &amp; " " &amp; AG$4</f>
        <v>ah 8</v>
      </c>
    </row>
    <row r="33" spans="2:33" ht="35">
      <c r="B33" s="104">
        <v>29</v>
      </c>
      <c r="C33" s="105" t="s">
        <v>334</v>
      </c>
      <c r="D33" s="106" t="s">
        <v>334</v>
      </c>
      <c r="E33" s="106" t="s">
        <v>333</v>
      </c>
      <c r="F33" s="106" t="s">
        <v>1502</v>
      </c>
      <c r="G33" s="106" t="s">
        <v>1503</v>
      </c>
      <c r="H33" s="106" t="s">
        <v>1504</v>
      </c>
      <c r="I33" s="106" t="s">
        <v>333</v>
      </c>
      <c r="J33" s="106" t="s">
        <v>108</v>
      </c>
      <c r="K33" s="113"/>
      <c r="L33" s="6"/>
      <c r="M33" s="104">
        <v>29</v>
      </c>
      <c r="N33" s="105" t="s">
        <v>334</v>
      </c>
      <c r="O33" s="107" t="str">
        <f t="array" ref="O33">INDEX(十五音韻母對照表!$B$4:$X$53, $M33, $O$1)  &amp; " " &amp; O$4</f>
        <v>e 1</v>
      </c>
      <c r="P33" s="107" t="str">
        <f t="array" ref="P33">INDEX(十五音韻母對照表!$B$4:$X$53, $M33, $O$1)  &amp; " " &amp; P$4</f>
        <v>e 2</v>
      </c>
      <c r="Q33" s="107" t="str">
        <f t="array" ref="Q33">INDEX(十五音韻母對照表!$B$4:$X$53, $M33, $O$1)  &amp; " " &amp; Q$4</f>
        <v>e 3</v>
      </c>
      <c r="R33" s="108" t="str">
        <f t="array" ref="R33">INDEX(十五音韻母對照表!$B$4:$X$53, $M33, $R$1)  &amp; " " &amp; R$4</f>
        <v>eĕh 4</v>
      </c>
      <c r="S33" s="107" t="str">
        <f t="array" ref="S33">INDEX(十五音韻母對照表!$B$4:$X$53, $M33, $O$1)  &amp; " " &amp; S$4</f>
        <v>e 5</v>
      </c>
      <c r="T33" s="109" t="str">
        <f t="array" ref="T33">INDEX(十五音韻母對照表!$B$4:$X$53, $M33, $O$1)  &amp; " " &amp; T$4</f>
        <v>e 6</v>
      </c>
      <c r="U33" s="107" t="str">
        <f t="array" ref="U33">INDEX(十五音韻母對照表!$B$4:$X$53, $M33, $O$1)  &amp; " " &amp; U$4</f>
        <v>e 7</v>
      </c>
      <c r="V33" s="108" t="str">
        <f t="array" ref="V33">INDEX(十五音韻母對照表!$B$4:$X$53, $M33, $R$1)  &amp; " " &amp; V$4</f>
        <v>eĕh 8</v>
      </c>
      <c r="W33" s="6"/>
      <c r="X33" s="104">
        <v>29</v>
      </c>
      <c r="Y33" s="105" t="s">
        <v>334</v>
      </c>
      <c r="Z33" s="85" t="str">
        <f t="array" ref="Z33">INDEX(十五音韻母對照表!$B$4:$X$53, $X33, $Z$1)  &amp; " " &amp; Z$4</f>
        <v>i 1</v>
      </c>
      <c r="AA33" s="85" t="str">
        <f t="array" ref="AA33">INDEX(十五音韻母對照表!$B$4:$X$53, $X33, $Z$1)  &amp; " " &amp; AA$4</f>
        <v>i 2</v>
      </c>
      <c r="AB33" s="85" t="str">
        <f t="array" ref="AB33">INDEX(十五音韻母對照表!$B$4:$X$53, $X33, $Z$1)  &amp; " " &amp; AB$4</f>
        <v>i 3</v>
      </c>
      <c r="AC33" s="220" t="str">
        <f t="array" ref="AC33">INDEX(十五音韻母對照表!$B$4:$X$53, $X33, $AC$1)  &amp; " " &amp; AC$4</f>
        <v>ih 4</v>
      </c>
      <c r="AD33" s="85" t="str">
        <f t="array" ref="AD33">INDEX(十五音韻母對照表!$B$4:$X$53, $X33, $Z$1)  &amp; " " &amp; AD$4</f>
        <v>i 5</v>
      </c>
      <c r="AE33" s="221" t="str">
        <f t="array" ref="AE33">INDEX(十五音韻母對照表!$B$4:$X$53, $X33, $Z$1)  &amp; " " &amp; AE$4</f>
        <v>i 6</v>
      </c>
      <c r="AF33" s="85" t="str">
        <f t="array" ref="AF33">INDEX(十五音韻母對照表!$B$4:$X$53, $X33, $Z$1)  &amp; " " &amp; AF$4</f>
        <v>i 7</v>
      </c>
      <c r="AG33" s="220" t="str">
        <f t="array" ref="AG33">INDEX(十五音韻母對照表!$B$4:$X$53, $X33, $AC$1)  &amp; " " &amp; AG$4</f>
        <v>ih 8</v>
      </c>
    </row>
    <row r="34" spans="2:33" ht="35">
      <c r="B34" s="104">
        <v>30</v>
      </c>
      <c r="C34" s="105" t="s">
        <v>1505</v>
      </c>
      <c r="D34" s="106" t="s">
        <v>461</v>
      </c>
      <c r="E34" s="106" t="s">
        <v>1506</v>
      </c>
      <c r="F34" s="106" t="s">
        <v>1507</v>
      </c>
      <c r="G34" s="113" t="s">
        <v>1330</v>
      </c>
      <c r="H34" s="106" t="s">
        <v>326</v>
      </c>
      <c r="I34" s="106" t="s">
        <v>1506</v>
      </c>
      <c r="J34" s="106" t="s">
        <v>117</v>
      </c>
      <c r="K34" s="113" t="s">
        <v>1330</v>
      </c>
      <c r="L34" s="6"/>
      <c r="M34" s="104">
        <v>30</v>
      </c>
      <c r="N34" s="105" t="s">
        <v>1505</v>
      </c>
      <c r="O34" s="107" t="str">
        <f t="array" ref="O34">INDEX(十五音韻母對照表!$B$4:$X$53, $M34, $O$1)  &amp; " " &amp; O$4</f>
        <v>ew 1</v>
      </c>
      <c r="P34" s="107" t="str">
        <f t="array" ref="P34">INDEX(十五音韻母對照表!$B$4:$X$53, $M34, $O$1)  &amp; " " &amp; P$4</f>
        <v>ew 2</v>
      </c>
      <c r="Q34" s="107" t="str">
        <f t="array" ref="Q34">INDEX(十五音韻母對照表!$B$4:$X$53, $M34, $O$1)  &amp; " " &amp; Q$4</f>
        <v>ew 3</v>
      </c>
      <c r="R34" s="108" t="str">
        <f t="array" ref="R34">INDEX(十五音韻母對照表!$B$4:$X$53, $M34, $R$1)  &amp; " " &amp; R$4</f>
        <v xml:space="preserve"> 4</v>
      </c>
      <c r="S34" s="107" t="str">
        <f t="array" ref="S34">INDEX(十五音韻母對照表!$B$4:$X$53, $M34, $O$1)  &amp; " " &amp; S$4</f>
        <v>ew 5</v>
      </c>
      <c r="T34" s="109" t="str">
        <f t="array" ref="T34">INDEX(十五音韻母對照表!$B$4:$X$53, $M34, $O$1)  &amp; " " &amp; T$4</f>
        <v>ew 6</v>
      </c>
      <c r="U34" s="107" t="str">
        <f t="array" ref="U34">INDEX(十五音韻母對照表!$B$4:$X$53, $M34, $O$1)  &amp; " " &amp; U$4</f>
        <v>ew 7</v>
      </c>
      <c r="V34" s="108" t="str">
        <f t="array" ref="V34">INDEX(十五音韻母對照表!$B$4:$X$53, $M34, $R$1)  &amp; " " &amp; V$4</f>
        <v xml:space="preserve"> 8</v>
      </c>
      <c r="W34" s="6"/>
      <c r="X34" s="104">
        <v>30</v>
      </c>
      <c r="Y34" s="105" t="s">
        <v>1505</v>
      </c>
      <c r="Z34" s="85" t="str">
        <f t="array" ref="Z34">INDEX(十五音韻母對照表!$B$4:$X$53, $X34, $Z$1)  &amp; " " &amp; Z$4</f>
        <v>iu 1</v>
      </c>
      <c r="AA34" s="85" t="str">
        <f t="array" ref="AA34">INDEX(十五音韻母對照表!$B$4:$X$53, $X34, $Z$1)  &amp; " " &amp; AA$4</f>
        <v>iu 2</v>
      </c>
      <c r="AB34" s="85" t="str">
        <f t="array" ref="AB34">INDEX(十五音韻母對照表!$B$4:$X$53, $X34, $Z$1)  &amp; " " &amp; AB$4</f>
        <v>iu 3</v>
      </c>
      <c r="AC34" s="220" t="str">
        <f t="array" ref="AC34">INDEX(十五音韻母對照表!$B$4:$X$53, $X34, $AC$1)  &amp; " " &amp; AC$4</f>
        <v xml:space="preserve"> 4</v>
      </c>
      <c r="AD34" s="85" t="str">
        <f t="array" ref="AD34">INDEX(十五音韻母對照表!$B$4:$X$53, $X34, $Z$1)  &amp; " " &amp; AD$4</f>
        <v>iu 5</v>
      </c>
      <c r="AE34" s="221" t="str">
        <f t="array" ref="AE34">INDEX(十五音韻母對照表!$B$4:$X$53, $X34, $Z$1)  &amp; " " &amp; AE$4</f>
        <v>iu 6</v>
      </c>
      <c r="AF34" s="85" t="str">
        <f t="array" ref="AF34">INDEX(十五音韻母對照表!$B$4:$X$53, $X34, $Z$1)  &amp; " " &amp; AF$4</f>
        <v>iu 7</v>
      </c>
      <c r="AG34" s="220" t="str">
        <f t="array" ref="AG34">INDEX(十五音韻母對照表!$B$4:$X$53, $X34, $AC$1)  &amp; " " &amp; AG$4</f>
        <v xml:space="preserve"> 8</v>
      </c>
    </row>
    <row r="35" spans="2:33" ht="35">
      <c r="B35" s="104">
        <v>31</v>
      </c>
      <c r="C35" s="105" t="s">
        <v>1508</v>
      </c>
      <c r="D35" s="106" t="s">
        <v>1508</v>
      </c>
      <c r="E35" s="106" t="s">
        <v>1509</v>
      </c>
      <c r="F35" s="106" t="s">
        <v>1510</v>
      </c>
      <c r="G35" s="113" t="s">
        <v>1330</v>
      </c>
      <c r="H35" s="113"/>
      <c r="I35" s="106" t="s">
        <v>1509</v>
      </c>
      <c r="J35" s="113"/>
      <c r="K35" s="113" t="s">
        <v>1330</v>
      </c>
      <c r="L35" s="6"/>
      <c r="M35" s="104">
        <v>31</v>
      </c>
      <c r="N35" s="105" t="s">
        <v>1508</v>
      </c>
      <c r="O35" s="107" t="str">
        <f t="array" ref="O35">INDEX(十五音韻母對照表!$B$4:$X$53, $M35, $O$1)  &amp; " " &amp; O$4</f>
        <v>aiⁿᶢ 1</v>
      </c>
      <c r="P35" s="107" t="str">
        <f t="array" ref="P35">INDEX(十五音韻母對照表!$B$4:$X$53, $M35, $O$1)  &amp; " " &amp; P$4</f>
        <v>aiⁿᶢ 2</v>
      </c>
      <c r="Q35" s="107" t="str">
        <f t="array" ref="Q35">INDEX(十五音韻母對照表!$B$4:$X$53, $M35, $O$1)  &amp; " " &amp; Q$4</f>
        <v>aiⁿᶢ 3</v>
      </c>
      <c r="R35" s="108" t="str">
        <f t="array" ref="R35">INDEX(十五音韻母對照表!$B$4:$X$53, $M35, $R$1)  &amp; " " &amp; R$4</f>
        <v>aĭⁿᶢh 4</v>
      </c>
      <c r="S35" s="107" t="str">
        <f t="array" ref="S35">INDEX(十五音韻母對照表!$B$4:$X$53, $M35, $O$1)  &amp; " " &amp; S$4</f>
        <v>aiⁿᶢ 5</v>
      </c>
      <c r="T35" s="109" t="str">
        <f t="array" ref="T35">INDEX(十五音韻母對照表!$B$4:$X$53, $M35, $O$1)  &amp; " " &amp; T$4</f>
        <v>aiⁿᶢ 6</v>
      </c>
      <c r="U35" s="107" t="str">
        <f t="array" ref="U35">INDEX(十五音韻母對照表!$B$4:$X$53, $M35, $O$1)  &amp; " " &amp; U$4</f>
        <v>aiⁿᶢ 7</v>
      </c>
      <c r="V35" s="108" t="str">
        <f t="array" ref="V35">INDEX(十五音韻母對照表!$B$4:$X$53, $M35, $R$1)  &amp; " " &amp; V$4</f>
        <v>aĭⁿᶢh 8</v>
      </c>
      <c r="W35" s="6"/>
      <c r="X35" s="104">
        <v>31</v>
      </c>
      <c r="Y35" s="105" t="s">
        <v>1508</v>
      </c>
      <c r="Z35" s="85" t="str">
        <f t="array" ref="Z35">INDEX(十五音韻母對照表!$B$4:$X$53, $X35, $Z$1)  &amp; " " &amp; Z$4</f>
        <v>enn 1</v>
      </c>
      <c r="AA35" s="85" t="str">
        <f t="array" ref="AA35">INDEX(十五音韻母對照表!$B$4:$X$53, $X35, $Z$1)  &amp; " " &amp; AA$4</f>
        <v>enn 2</v>
      </c>
      <c r="AB35" s="85" t="str">
        <f t="array" ref="AB35">INDEX(十五音韻母對照表!$B$4:$X$53, $X35, $Z$1)  &amp; " " &amp; AB$4</f>
        <v>enn 3</v>
      </c>
      <c r="AC35" s="220" t="str">
        <f t="array" ref="AC35">INDEX(十五音韻母對照表!$B$4:$X$53, $X35, $AC$1)  &amp; " " &amp; AC$4</f>
        <v>ennh 4</v>
      </c>
      <c r="AD35" s="85" t="str">
        <f t="array" ref="AD35">INDEX(十五音韻母對照表!$B$4:$X$53, $X35, $Z$1)  &amp; " " &amp; AD$4</f>
        <v>enn 5</v>
      </c>
      <c r="AE35" s="221" t="str">
        <f t="array" ref="AE35">INDEX(十五音韻母對照表!$B$4:$X$53, $X35, $Z$1)  &amp; " " &amp; AE$4</f>
        <v>enn 6</v>
      </c>
      <c r="AF35" s="85" t="str">
        <f t="array" ref="AF35">INDEX(十五音韻母對照表!$B$4:$X$53, $X35, $Z$1)  &amp; " " &amp; AF$4</f>
        <v>enn 7</v>
      </c>
      <c r="AG35" s="220" t="str">
        <f t="array" ref="AG35">INDEX(十五音韻母對照表!$B$4:$X$53, $X35, $AC$1)  &amp; " " &amp; AG$4</f>
        <v>ennh 8</v>
      </c>
    </row>
    <row r="36" spans="2:33" ht="35">
      <c r="B36" s="104">
        <v>32</v>
      </c>
      <c r="C36" s="105" t="s">
        <v>1511</v>
      </c>
      <c r="D36" s="106" t="s">
        <v>1511</v>
      </c>
      <c r="E36" s="106" t="s">
        <v>1512</v>
      </c>
      <c r="F36" s="106" t="s">
        <v>1513</v>
      </c>
      <c r="G36" s="113" t="s">
        <v>1330</v>
      </c>
      <c r="H36" s="113" t="s">
        <v>1330</v>
      </c>
      <c r="I36" s="106" t="s">
        <v>1512</v>
      </c>
      <c r="J36" s="113" t="s">
        <v>1330</v>
      </c>
      <c r="K36" s="113" t="s">
        <v>1330</v>
      </c>
      <c r="L36" s="6"/>
      <c r="M36" s="104">
        <v>32</v>
      </c>
      <c r="N36" s="105" t="s">
        <v>1511</v>
      </c>
      <c r="O36" s="107" t="str">
        <f t="array" ref="O36">INDEX(十五音韻母對照表!$B$4:$X$53, $M36, $O$1)  &amp; " " &amp; O$4</f>
        <v>wuiⁿᶢ 1</v>
      </c>
      <c r="P36" s="107" t="str">
        <f t="array" ref="P36">INDEX(十五音韻母對照表!$B$4:$X$53, $M36, $O$1)  &amp; " " &amp; P$4</f>
        <v>wuiⁿᶢ 2</v>
      </c>
      <c r="Q36" s="107" t="str">
        <f t="array" ref="Q36">INDEX(十五音韻母對照表!$B$4:$X$53, $M36, $O$1)  &amp; " " &amp; Q$4</f>
        <v>wuiⁿᶢ 3</v>
      </c>
      <c r="R36" s="108" t="str">
        <f t="array" ref="R36">INDEX(十五音韻母對照表!$B$4:$X$53, $M36, $R$1)  &amp; " " &amp; R$4</f>
        <v xml:space="preserve"> 4</v>
      </c>
      <c r="S36" s="107" t="str">
        <f t="array" ref="S36">INDEX(十五音韻母對照表!$B$4:$X$53, $M36, $O$1)  &amp; " " &amp; S$4</f>
        <v>wuiⁿᶢ 5</v>
      </c>
      <c r="T36" s="109" t="str">
        <f t="array" ref="T36">INDEX(十五音韻母對照表!$B$4:$X$53, $M36, $O$1)  &amp; " " &amp; T$4</f>
        <v>wuiⁿᶢ 6</v>
      </c>
      <c r="U36" s="107" t="str">
        <f t="array" ref="U36">INDEX(十五音韻母對照表!$B$4:$X$53, $M36, $O$1)  &amp; " " &amp; U$4</f>
        <v>wuiⁿᶢ 7</v>
      </c>
      <c r="V36" s="108" t="str">
        <f t="array" ref="V36">INDEX(十五音韻母對照表!$B$4:$X$53, $M36, $R$1)  &amp; " " &amp; V$4</f>
        <v xml:space="preserve"> 8</v>
      </c>
      <c r="W36" s="6"/>
      <c r="X36" s="104">
        <v>32</v>
      </c>
      <c r="Y36" s="105" t="s">
        <v>1511</v>
      </c>
      <c r="Z36" s="85" t="str">
        <f t="array" ref="Z36">INDEX(十五音韻母對照表!$B$4:$X$53, $X36, $Z$1)  &amp; " " &amp; Z$4</f>
        <v>uinn 1</v>
      </c>
      <c r="AA36" s="85" t="str">
        <f t="array" ref="AA36">INDEX(十五音韻母對照表!$B$4:$X$53, $X36, $Z$1)  &amp; " " &amp; AA$4</f>
        <v>uinn 2</v>
      </c>
      <c r="AB36" s="85" t="str">
        <f t="array" ref="AB36">INDEX(十五音韻母對照表!$B$4:$X$53, $X36, $Z$1)  &amp; " " &amp; AB$4</f>
        <v>uinn 3</v>
      </c>
      <c r="AC36" s="220" t="str">
        <f t="array" ref="AC36">INDEX(十五音韻母對照表!$B$4:$X$53, $X36, $AC$1)  &amp; " " &amp; AC$4</f>
        <v xml:space="preserve"> 4</v>
      </c>
      <c r="AD36" s="85" t="str">
        <f t="array" ref="AD36">INDEX(十五音韻母對照表!$B$4:$X$53, $X36, $Z$1)  &amp; " " &amp; AD$4</f>
        <v>uinn 5</v>
      </c>
      <c r="AE36" s="221" t="str">
        <f t="array" ref="AE36">INDEX(十五音韻母對照表!$B$4:$X$53, $X36, $Z$1)  &amp; " " &amp; AE$4</f>
        <v>uinn 6</v>
      </c>
      <c r="AF36" s="85" t="str">
        <f t="array" ref="AF36">INDEX(十五音韻母對照表!$B$4:$X$53, $X36, $Z$1)  &amp; " " &amp; AF$4</f>
        <v>uinn 7</v>
      </c>
      <c r="AG36" s="220" t="str">
        <f t="array" ref="AG36">INDEX(十五音韻母對照表!$B$4:$X$53, $X36, $AC$1)  &amp; " " &amp; AG$4</f>
        <v xml:space="preserve"> 8</v>
      </c>
    </row>
    <row r="37" spans="2:33" ht="35">
      <c r="B37" s="104">
        <v>33</v>
      </c>
      <c r="C37" s="105" t="s">
        <v>1514</v>
      </c>
      <c r="D37" s="106" t="s">
        <v>1514</v>
      </c>
      <c r="E37" s="113"/>
      <c r="F37" s="106" t="s">
        <v>1418</v>
      </c>
      <c r="G37" s="106" t="s">
        <v>1451</v>
      </c>
      <c r="H37" s="106" t="s">
        <v>1514</v>
      </c>
      <c r="I37" s="113" t="s">
        <v>1330</v>
      </c>
      <c r="J37" s="106" t="s">
        <v>1421</v>
      </c>
      <c r="K37" s="113" t="s">
        <v>1330</v>
      </c>
      <c r="L37" s="6"/>
      <c r="M37" s="104">
        <v>33</v>
      </c>
      <c r="N37" s="105" t="s">
        <v>1514</v>
      </c>
      <c r="O37" s="107" t="str">
        <f t="array" ref="O37">INDEX(十五音韻母對照表!$B$4:$X$53, $M37, $O$1)  &amp; " " &amp; O$4</f>
        <v>ëo 1</v>
      </c>
      <c r="P37" s="107" t="str">
        <f t="array" ref="P37">INDEX(十五音韻母對照表!$B$4:$X$53, $M37, $O$1)  &amp; " " &amp; P$4</f>
        <v>ëo 2</v>
      </c>
      <c r="Q37" s="107" t="str">
        <f t="array" ref="Q37">INDEX(十五音韻母對照表!$B$4:$X$53, $M37, $O$1)  &amp; " " &amp; Q$4</f>
        <v>ëo 3</v>
      </c>
      <c r="R37" s="108" t="str">
        <f t="array" ref="R37">INDEX(十五音韻母對照表!$B$4:$X$53, $M37, $R$1)  &amp; " " &amp; R$4</f>
        <v>ëŏh 4</v>
      </c>
      <c r="S37" s="107" t="str">
        <f t="array" ref="S37">INDEX(十五音韻母對照表!$B$4:$X$53, $M37, $O$1)  &amp; " " &amp; S$4</f>
        <v>ëo 5</v>
      </c>
      <c r="T37" s="109" t="str">
        <f t="array" ref="T37">INDEX(十五音韻母對照表!$B$4:$X$53, $M37, $O$1)  &amp; " " &amp; T$4</f>
        <v>ëo 6</v>
      </c>
      <c r="U37" s="107" t="str">
        <f t="array" ref="U37">INDEX(十五音韻母對照表!$B$4:$X$53, $M37, $O$1)  &amp; " " &amp; U$4</f>
        <v>ëo 7</v>
      </c>
      <c r="V37" s="108" t="str">
        <f t="array" ref="V37">INDEX(十五音韻母對照表!$B$4:$X$53, $M37, $R$1)  &amp; " " &amp; V$4</f>
        <v>ëŏh 8</v>
      </c>
      <c r="W37" s="6"/>
      <c r="X37" s="104">
        <v>33</v>
      </c>
      <c r="Y37" s="105" t="s">
        <v>1514</v>
      </c>
      <c r="Z37" s="85" t="str">
        <f t="array" ref="Z37">INDEX(十五音韻母對照表!$B$4:$X$53, $X37, $Z$1)  &amp; " " &amp; Z$4</f>
        <v>io 1</v>
      </c>
      <c r="AA37" s="85" t="str">
        <f t="array" ref="AA37">INDEX(十五音韻母對照表!$B$4:$X$53, $X37, $Z$1)  &amp; " " &amp; AA$4</f>
        <v>io 2</v>
      </c>
      <c r="AB37" s="85" t="str">
        <f t="array" ref="AB37">INDEX(十五音韻母對照表!$B$4:$X$53, $X37, $Z$1)  &amp; " " &amp; AB$4</f>
        <v>io 3</v>
      </c>
      <c r="AC37" s="220" t="str">
        <f t="array" ref="AC37">INDEX(十五音韻母對照表!$B$4:$X$53, $X37, $AC$1)  &amp; " " &amp; AC$4</f>
        <v>ioh 4</v>
      </c>
      <c r="AD37" s="85" t="str">
        <f t="array" ref="AD37">INDEX(十五音韻母對照表!$B$4:$X$53, $X37, $Z$1)  &amp; " " &amp; AD$4</f>
        <v>io 5</v>
      </c>
      <c r="AE37" s="221" t="str">
        <f t="array" ref="AE37">INDEX(十五音韻母對照表!$B$4:$X$53, $X37, $Z$1)  &amp; " " &amp; AE$4</f>
        <v>io 6</v>
      </c>
      <c r="AF37" s="85" t="str">
        <f t="array" ref="AF37">INDEX(十五音韻母對照表!$B$4:$X$53, $X37, $Z$1)  &amp; " " &amp; AF$4</f>
        <v>io 7</v>
      </c>
      <c r="AG37" s="220" t="str">
        <f t="array" ref="AG37">INDEX(十五音韻母對照表!$B$4:$X$53, $X37, $AC$1)  &amp; " " &amp; AG$4</f>
        <v>ioh 8</v>
      </c>
    </row>
    <row r="38" spans="2:33" ht="35">
      <c r="B38" s="104">
        <v>34</v>
      </c>
      <c r="C38" s="105" t="s">
        <v>1515</v>
      </c>
      <c r="D38" s="106" t="s">
        <v>1515</v>
      </c>
      <c r="E38" s="113"/>
      <c r="F38" s="106" t="s">
        <v>1328</v>
      </c>
      <c r="G38" s="113" t="s">
        <v>1330</v>
      </c>
      <c r="H38" s="106" t="s">
        <v>1516</v>
      </c>
      <c r="I38" s="113" t="s">
        <v>1330</v>
      </c>
      <c r="J38" s="113" t="s">
        <v>1330</v>
      </c>
      <c r="K38" s="113" t="s">
        <v>1330</v>
      </c>
      <c r="L38" s="6"/>
      <c r="M38" s="104">
        <v>34</v>
      </c>
      <c r="N38" s="105" t="s">
        <v>1515</v>
      </c>
      <c r="O38" s="107" t="str">
        <f t="array" ref="O38">INDEX(十五音韻母對照表!$B$4:$X$53, $M38, $O$1)  &amp; " " &amp; O$4</f>
        <v>eeⁿᶢ 1</v>
      </c>
      <c r="P38" s="107" t="str">
        <f t="array" ref="P38">INDEX(十五音韻母對照表!$B$4:$X$53, $M38, $O$1)  &amp; " " &amp; P$4</f>
        <v>eeⁿᶢ 2</v>
      </c>
      <c r="Q38" s="107" t="str">
        <f t="array" ref="Q38">INDEX(十五音韻母對照表!$B$4:$X$53, $M38, $O$1)  &amp; " " &amp; Q$4</f>
        <v>eeⁿᶢ 3</v>
      </c>
      <c r="R38" s="108" t="str">
        <f t="array" ref="R38">INDEX(十五音韻母對照表!$B$4:$X$53, $M38, $R$1)  &amp; " " &amp; R$4</f>
        <v>eĕⁿᶢh 4</v>
      </c>
      <c r="S38" s="107" t="str">
        <f t="array" ref="S38">INDEX(十五音韻母對照表!$B$4:$X$53, $M38, $O$1)  &amp; " " &amp; S$4</f>
        <v>eeⁿᶢ 5</v>
      </c>
      <c r="T38" s="109" t="str">
        <f t="array" ref="T38">INDEX(十五音韻母對照表!$B$4:$X$53, $M38, $O$1)  &amp; " " &amp; T$4</f>
        <v>eeⁿᶢ 6</v>
      </c>
      <c r="U38" s="107" t="str">
        <f t="array" ref="U38">INDEX(十五音韻母對照表!$B$4:$X$53, $M38, $O$1)  &amp; " " &amp; U$4</f>
        <v>eeⁿᶢ 7</v>
      </c>
      <c r="V38" s="108" t="str">
        <f t="array" ref="V38">INDEX(十五音韻母對照表!$B$4:$X$53, $M38, $R$1)  &amp; " " &amp; V$4</f>
        <v>eĕⁿᶢh 8</v>
      </c>
      <c r="W38" s="6"/>
      <c r="X38" s="104">
        <v>34</v>
      </c>
      <c r="Y38" s="105" t="s">
        <v>1515</v>
      </c>
      <c r="Z38" s="85" t="str">
        <f t="array" ref="Z38">INDEX(十五音韻母對照表!$B$4:$X$53, $X38, $Z$1)  &amp; " " &amp; Z$4</f>
        <v>inn 1</v>
      </c>
      <c r="AA38" s="85" t="str">
        <f t="array" ref="AA38">INDEX(十五音韻母對照表!$B$4:$X$53, $X38, $Z$1)  &amp; " " &amp; AA$4</f>
        <v>inn 2</v>
      </c>
      <c r="AB38" s="85" t="str">
        <f t="array" ref="AB38">INDEX(十五音韻母對照表!$B$4:$X$53, $X38, $Z$1)  &amp; " " &amp; AB$4</f>
        <v>inn 3</v>
      </c>
      <c r="AC38" s="220" t="str">
        <f t="array" ref="AC38">INDEX(十五音韻母對照表!$B$4:$X$53, $X38, $AC$1)  &amp; " " &amp; AC$4</f>
        <v>innh 4</v>
      </c>
      <c r="AD38" s="85" t="str">
        <f t="array" ref="AD38">INDEX(十五音韻母對照表!$B$4:$X$53, $X38, $Z$1)  &amp; " " &amp; AD$4</f>
        <v>inn 5</v>
      </c>
      <c r="AE38" s="221" t="str">
        <f t="array" ref="AE38">INDEX(十五音韻母對照表!$B$4:$X$53, $X38, $Z$1)  &amp; " " &amp; AE$4</f>
        <v>inn 6</v>
      </c>
      <c r="AF38" s="85" t="str">
        <f t="array" ref="AF38">INDEX(十五音韻母對照表!$B$4:$X$53, $X38, $Z$1)  &amp; " " &amp; AF$4</f>
        <v>inn 7</v>
      </c>
      <c r="AG38" s="220" t="str">
        <f t="array" ref="AG38">INDEX(十五音韻母對照表!$B$4:$X$53, $X38, $AC$1)  &amp; " " &amp; AG$4</f>
        <v>innh 8</v>
      </c>
    </row>
    <row r="39" spans="2:33" ht="35">
      <c r="B39" s="104">
        <v>35</v>
      </c>
      <c r="C39" s="105" t="s">
        <v>1517</v>
      </c>
      <c r="D39" s="106" t="s">
        <v>1517</v>
      </c>
      <c r="E39" s="113" t="s">
        <v>1330</v>
      </c>
      <c r="F39" s="113" t="s">
        <v>1330</v>
      </c>
      <c r="G39" s="113" t="s">
        <v>1330</v>
      </c>
      <c r="H39" s="106" t="s">
        <v>1452</v>
      </c>
      <c r="I39" s="113" t="s">
        <v>1330</v>
      </c>
      <c r="J39" s="106" t="s">
        <v>1518</v>
      </c>
      <c r="K39" s="113" t="s">
        <v>1330</v>
      </c>
      <c r="L39" s="6"/>
      <c r="M39" s="104">
        <v>35</v>
      </c>
      <c r="N39" s="105" t="s">
        <v>1517</v>
      </c>
      <c r="O39" s="107" t="str">
        <f t="array" ref="O39">INDEX(十五音韻母對照表!$B$4:$X$53, $M39, $O$1)  &amp; " " &amp; O$4</f>
        <v>ëoⁿᶢ 1</v>
      </c>
      <c r="P39" s="107" t="str">
        <f t="array" ref="P39">INDEX(十五音韻母對照表!$B$4:$X$53, $M39, $O$1)  &amp; " " &amp; P$4</f>
        <v>ëoⁿᶢ 2</v>
      </c>
      <c r="Q39" s="107" t="str">
        <f t="array" ref="Q39">INDEX(十五音韻母對照表!$B$4:$X$53, $M39, $O$1)  &amp; " " &amp; Q$4</f>
        <v>ëoⁿᶢ 3</v>
      </c>
      <c r="R39" s="108" t="str">
        <f t="array" ref="R39">INDEX(十五音韻母對照表!$B$4:$X$53, $M39, $R$1)  &amp; " " &amp; R$4</f>
        <v xml:space="preserve"> 4</v>
      </c>
      <c r="S39" s="107" t="str">
        <f t="array" ref="S39">INDEX(十五音韻母對照表!$B$4:$X$53, $M39, $O$1)  &amp; " " &amp; S$4</f>
        <v>ëoⁿᶢ 5</v>
      </c>
      <c r="T39" s="109" t="str">
        <f t="array" ref="T39">INDEX(十五音韻母對照表!$B$4:$X$53, $M39, $O$1)  &amp; " " &amp; T$4</f>
        <v>ëoⁿᶢ 6</v>
      </c>
      <c r="U39" s="107" t="str">
        <f t="array" ref="U39">INDEX(十五音韻母對照表!$B$4:$X$53, $M39, $O$1)  &amp; " " &amp; U$4</f>
        <v>ëoⁿᶢ 7</v>
      </c>
      <c r="V39" s="108" t="str">
        <f t="array" ref="V39">INDEX(十五音韻母對照表!$B$4:$X$53, $M39, $R$1)  &amp; " " &amp; V$4</f>
        <v xml:space="preserve"> 8</v>
      </c>
      <c r="W39" s="6"/>
      <c r="X39" s="104">
        <v>35</v>
      </c>
      <c r="Y39" s="105" t="s">
        <v>1517</v>
      </c>
      <c r="Z39" s="85" t="str">
        <f t="array" ref="Z39">INDEX(十五音韻母對照表!$B$4:$X$53, $X39, $Z$1)  &amp; " " &amp; Z$4</f>
        <v>ionn 1</v>
      </c>
      <c r="AA39" s="85" t="str">
        <f t="array" ref="AA39">INDEX(十五音韻母對照表!$B$4:$X$53, $X39, $Z$1)  &amp; " " &amp; AA$4</f>
        <v>ionn 2</v>
      </c>
      <c r="AB39" s="85" t="str">
        <f t="array" ref="AB39">INDEX(十五音韻母對照表!$B$4:$X$53, $X39, $Z$1)  &amp; " " &amp; AB$4</f>
        <v>ionn 3</v>
      </c>
      <c r="AC39" s="220" t="str">
        <f t="array" ref="AC39">INDEX(十五音韻母對照表!$B$4:$X$53, $X39, $AC$1)  &amp; " " &amp; AC$4</f>
        <v xml:space="preserve"> 4</v>
      </c>
      <c r="AD39" s="85" t="str">
        <f t="array" ref="AD39">INDEX(十五音韻母對照表!$B$4:$X$53, $X39, $Z$1)  &amp; " " &amp; AD$4</f>
        <v>ionn 5</v>
      </c>
      <c r="AE39" s="221" t="str">
        <f t="array" ref="AE39">INDEX(十五音韻母對照表!$B$4:$X$53, $X39, $Z$1)  &amp; " " &amp; AE$4</f>
        <v>ionn 6</v>
      </c>
      <c r="AF39" s="85" t="str">
        <f t="array" ref="AF39">INDEX(十五音韻母對照表!$B$4:$X$53, $X39, $Z$1)  &amp; " " &amp; AF$4</f>
        <v>ionn 7</v>
      </c>
      <c r="AG39" s="220" t="str">
        <f t="array" ref="AG39">INDEX(十五音韻母對照表!$B$4:$X$53, $X39, $AC$1)  &amp; " " &amp; AG$4</f>
        <v xml:space="preserve"> 8</v>
      </c>
    </row>
    <row r="40" spans="2:33" ht="35">
      <c r="B40" s="104">
        <v>36</v>
      </c>
      <c r="C40" s="105" t="s">
        <v>271</v>
      </c>
      <c r="D40" s="106" t="s">
        <v>271</v>
      </c>
      <c r="E40" s="106" t="s">
        <v>78</v>
      </c>
      <c r="F40" s="106" t="s">
        <v>1519</v>
      </c>
      <c r="G40" s="113" t="s">
        <v>1330</v>
      </c>
      <c r="H40" s="106" t="s">
        <v>234</v>
      </c>
      <c r="I40" s="106" t="s">
        <v>78</v>
      </c>
      <c r="J40" s="106" t="s">
        <v>1520</v>
      </c>
      <c r="K40" s="113" t="s">
        <v>1330</v>
      </c>
      <c r="L40" s="6"/>
      <c r="M40" s="104">
        <v>36</v>
      </c>
      <c r="N40" s="105" t="s">
        <v>271</v>
      </c>
      <c r="O40" s="107" t="str">
        <f t="array" ref="O40">INDEX(十五音韻母對照表!$B$4:$X$53, $M40, $O$1)  &amp; " " &amp; O$4</f>
        <v>ëⁿa 1</v>
      </c>
      <c r="P40" s="107" t="str">
        <f t="array" ref="P40">INDEX(十五音韻母對照表!$B$4:$X$53, $M40, $O$1)  &amp; " " &amp; P$4</f>
        <v>ëⁿa 2</v>
      </c>
      <c r="Q40" s="107" t="str">
        <f t="array" ref="Q40">INDEX(十五音韻母對照表!$B$4:$X$53, $M40, $O$1)  &amp; " " &amp; Q$4</f>
        <v>ëⁿa 3</v>
      </c>
      <c r="R40" s="108" t="str">
        <f t="array" ref="R40">INDEX(十五音韻母對照表!$B$4:$X$53, $M40, $R$1)  &amp; " " &amp; R$4</f>
        <v xml:space="preserve"> 4</v>
      </c>
      <c r="S40" s="107" t="str">
        <f t="array" ref="S40">INDEX(十五音韻母對照表!$B$4:$X$53, $M40, $O$1)  &amp; " " &amp; S$4</f>
        <v>ëⁿa 5</v>
      </c>
      <c r="T40" s="109" t="str">
        <f t="array" ref="T40">INDEX(十五音韻母對照表!$B$4:$X$53, $M40, $O$1)  &amp; " " &amp; T$4</f>
        <v>ëⁿa 6</v>
      </c>
      <c r="U40" s="107" t="str">
        <f t="array" ref="U40">INDEX(十五音韻母對照表!$B$4:$X$53, $M40, $O$1)  &amp; " " &amp; U$4</f>
        <v>ëⁿa 7</v>
      </c>
      <c r="V40" s="108" t="str">
        <f t="array" ref="V40">INDEX(十五音韻母對照表!$B$4:$X$53, $M40, $R$1)  &amp; " " &amp; V$4</f>
        <v xml:space="preserve"> 8</v>
      </c>
      <c r="W40" s="6"/>
      <c r="X40" s="104">
        <v>36</v>
      </c>
      <c r="Y40" s="105" t="s">
        <v>271</v>
      </c>
      <c r="Z40" s="85" t="str">
        <f t="array" ref="Z40">INDEX(十五音韻母對照表!$B$4:$X$53, $X40, $Z$1)  &amp; " " &amp; Z$4</f>
        <v>iannh 1</v>
      </c>
      <c r="AA40" s="85" t="str">
        <f t="array" ref="AA40">INDEX(十五音韻母對照表!$B$4:$X$53, $X40, $Z$1)  &amp; " " &amp; AA$4</f>
        <v>iannh 2</v>
      </c>
      <c r="AB40" s="85" t="str">
        <f t="array" ref="AB40">INDEX(十五音韻母對照表!$B$4:$X$53, $X40, $Z$1)  &amp; " " &amp; AB$4</f>
        <v>iannh 3</v>
      </c>
      <c r="AC40" s="220" t="str">
        <f t="array" ref="AC40">INDEX(十五音韻母對照表!$B$4:$X$53, $X40, $AC$1)  &amp; " " &amp; AC$4</f>
        <v xml:space="preserve"> 4</v>
      </c>
      <c r="AD40" s="85" t="str">
        <f t="array" ref="AD40">INDEX(十五音韻母對照表!$B$4:$X$53, $X40, $Z$1)  &amp; " " &amp; AD$4</f>
        <v>iannh 5</v>
      </c>
      <c r="AE40" s="221" t="str">
        <f t="array" ref="AE40">INDEX(十五音韻母對照表!$B$4:$X$53, $X40, $Z$1)  &amp; " " &amp; AE$4</f>
        <v>iannh 6</v>
      </c>
      <c r="AF40" s="85" t="str">
        <f t="array" ref="AF40">INDEX(十五音韻母對照表!$B$4:$X$53, $X40, $Z$1)  &amp; " " &amp; AF$4</f>
        <v>iannh 7</v>
      </c>
      <c r="AG40" s="220" t="str">
        <f t="array" ref="AG40">INDEX(十五音韻母對照表!$B$4:$X$53, $X40, $AC$1)  &amp; " " &amp; AG$4</f>
        <v xml:space="preserve"> 8</v>
      </c>
    </row>
    <row r="41" spans="2:33" ht="35">
      <c r="B41" s="104">
        <v>37</v>
      </c>
      <c r="C41" s="105" t="s">
        <v>1521</v>
      </c>
      <c r="D41" s="106" t="s">
        <v>1521</v>
      </c>
      <c r="E41" s="106" t="s">
        <v>1522</v>
      </c>
      <c r="F41" s="106" t="s">
        <v>137</v>
      </c>
      <c r="G41" s="113" t="s">
        <v>1330</v>
      </c>
      <c r="H41" s="106" t="s">
        <v>1523</v>
      </c>
      <c r="I41" s="106" t="s">
        <v>1522</v>
      </c>
      <c r="J41" s="106" t="s">
        <v>1524</v>
      </c>
      <c r="K41" s="113" t="s">
        <v>1330</v>
      </c>
      <c r="L41" s="6"/>
      <c r="M41" s="104">
        <v>37</v>
      </c>
      <c r="N41" s="105" t="s">
        <v>1521</v>
      </c>
      <c r="O41" s="107" t="str">
        <f t="array" ref="O41">INDEX(十五音韻母對照表!$B$4:$X$53, $M41, $O$1)  &amp; " " &amp; O$4</f>
        <v>wⁿa 1</v>
      </c>
      <c r="P41" s="107" t="str">
        <f t="array" ref="P41">INDEX(十五音韻母對照表!$B$4:$X$53, $M41, $O$1)  &amp; " " &amp; P$4</f>
        <v>wⁿa 2</v>
      </c>
      <c r="Q41" s="107" t="str">
        <f t="array" ref="Q41">INDEX(十五音韻母對照表!$B$4:$X$53, $M41, $O$1)  &amp; " " &amp; Q$4</f>
        <v>wⁿa 3</v>
      </c>
      <c r="R41" s="108" t="str">
        <f t="array" ref="R41">INDEX(十五音韻母對照表!$B$4:$X$53, $M41, $R$1)  &amp; " " &amp; R$4</f>
        <v xml:space="preserve"> 4</v>
      </c>
      <c r="S41" s="107" t="str">
        <f t="array" ref="S41">INDEX(十五音韻母對照表!$B$4:$X$53, $M41, $O$1)  &amp; " " &amp; S$4</f>
        <v>wⁿa 5</v>
      </c>
      <c r="T41" s="109" t="str">
        <f t="array" ref="T41">INDEX(十五音韻母對照表!$B$4:$X$53, $M41, $O$1)  &amp; " " &amp; T$4</f>
        <v>wⁿa 6</v>
      </c>
      <c r="U41" s="107" t="str">
        <f t="array" ref="U41">INDEX(十五音韻母對照表!$B$4:$X$53, $M41, $O$1)  &amp; " " &amp; U$4</f>
        <v>wⁿa 7</v>
      </c>
      <c r="V41" s="108" t="str">
        <f t="array" ref="V41">INDEX(十五音韻母對照表!$B$4:$X$53, $M41, $R$1)  &amp; " " &amp; V$4</f>
        <v xml:space="preserve"> 8</v>
      </c>
      <c r="W41" s="6"/>
      <c r="X41" s="104">
        <v>37</v>
      </c>
      <c r="Y41" s="105" t="s">
        <v>1521</v>
      </c>
      <c r="Z41" s="85" t="str">
        <f t="array" ref="Z41">INDEX(十五音韻母對照表!$B$4:$X$53, $X41, $Z$1)  &amp; " " &amp; Z$4</f>
        <v>uann 1</v>
      </c>
      <c r="AA41" s="85" t="str">
        <f t="array" ref="AA41">INDEX(十五音韻母對照表!$B$4:$X$53, $X41, $Z$1)  &amp; " " &amp; AA$4</f>
        <v>uann 2</v>
      </c>
      <c r="AB41" s="85" t="str">
        <f t="array" ref="AB41">INDEX(十五音韻母對照表!$B$4:$X$53, $X41, $Z$1)  &amp; " " &amp; AB$4</f>
        <v>uann 3</v>
      </c>
      <c r="AC41" s="220" t="str">
        <f t="array" ref="AC41">INDEX(十五音韻母對照表!$B$4:$X$53, $X41, $AC$1)  &amp; " " &amp; AC$4</f>
        <v xml:space="preserve"> 4</v>
      </c>
      <c r="AD41" s="85" t="str">
        <f t="array" ref="AD41">INDEX(十五音韻母對照表!$B$4:$X$53, $X41, $Z$1)  &amp; " " &amp; AD$4</f>
        <v>uann 5</v>
      </c>
      <c r="AE41" s="221" t="str">
        <f t="array" ref="AE41">INDEX(十五音韻母對照表!$B$4:$X$53, $X41, $Z$1)  &amp; " " &amp; AE$4</f>
        <v>uann 6</v>
      </c>
      <c r="AF41" s="85" t="str">
        <f t="array" ref="AF41">INDEX(十五音韻母對照表!$B$4:$X$53, $X41, $Z$1)  &amp; " " &amp; AF$4</f>
        <v>uann 7</v>
      </c>
      <c r="AG41" s="220" t="str">
        <f t="array" ref="AG41">INDEX(十五音韻母對照表!$B$4:$X$53, $X41, $AC$1)  &amp; " " &amp; AG$4</f>
        <v xml:space="preserve"> 8</v>
      </c>
    </row>
    <row r="42" spans="2:33" ht="35">
      <c r="B42" s="104">
        <v>38</v>
      </c>
      <c r="C42" s="105" t="s">
        <v>1525</v>
      </c>
      <c r="D42" s="106" t="s">
        <v>1525</v>
      </c>
      <c r="E42" s="113"/>
      <c r="F42" s="106" t="s">
        <v>1526</v>
      </c>
      <c r="G42" s="113" t="s">
        <v>1330</v>
      </c>
      <c r="H42" s="113" t="s">
        <v>1330</v>
      </c>
      <c r="I42" s="113" t="s">
        <v>1330</v>
      </c>
      <c r="J42" s="113" t="s">
        <v>1330</v>
      </c>
      <c r="K42" s="113" t="s">
        <v>1330</v>
      </c>
      <c r="L42" s="6"/>
      <c r="M42" s="104">
        <v>38</v>
      </c>
      <c r="N42" s="105" t="s">
        <v>1525</v>
      </c>
      <c r="O42" s="107" t="str">
        <f t="array" ref="O42">INDEX(十五音韻母對照表!$B$4:$X$53, $M42, $O$1)  &amp; " " &amp; O$4</f>
        <v>eⁿᶢ 1</v>
      </c>
      <c r="P42" s="107" t="str">
        <f t="array" ref="P42">INDEX(十五音韻母對照表!$B$4:$X$53, $M42, $O$1)  &amp; " " &amp; P$4</f>
        <v>eⁿᶢ 2</v>
      </c>
      <c r="Q42" s="107" t="str">
        <f t="array" ref="Q42">INDEX(十五音韻母對照表!$B$4:$X$53, $M42, $O$1)  &amp; " " &amp; Q$4</f>
        <v>eⁿᶢ 3</v>
      </c>
      <c r="R42" s="108" t="str">
        <f t="array" ref="R42">INDEX(十五音韻母對照表!$B$4:$X$53, $M42, $R$1)  &amp; " " &amp; R$4</f>
        <v xml:space="preserve"> 4</v>
      </c>
      <c r="S42" s="107" t="str">
        <f t="array" ref="S42">INDEX(十五音韻母對照表!$B$4:$X$53, $M42, $O$1)  &amp; " " &amp; S$4</f>
        <v>eⁿᶢ 5</v>
      </c>
      <c r="T42" s="109" t="str">
        <f t="array" ref="T42">INDEX(十五音韻母對照表!$B$4:$X$53, $M42, $O$1)  &amp; " " &amp; T$4</f>
        <v>eⁿᶢ 6</v>
      </c>
      <c r="U42" s="107" t="str">
        <f t="array" ref="U42">INDEX(十五音韻母對照表!$B$4:$X$53, $M42, $O$1)  &amp; " " &amp; U$4</f>
        <v>eⁿᶢ 7</v>
      </c>
      <c r="V42" s="108" t="str">
        <f t="array" ref="V42">INDEX(十五音韻母對照表!$B$4:$X$53, $M42, $R$1)  &amp; " " &amp; V$4</f>
        <v xml:space="preserve"> 8</v>
      </c>
      <c r="W42" s="6"/>
      <c r="X42" s="104">
        <v>38</v>
      </c>
      <c r="Y42" s="105" t="s">
        <v>1525</v>
      </c>
      <c r="Z42" s="85" t="str">
        <f t="array" ref="Z42">INDEX(十五音韻母對照表!$B$4:$X$53, $X42, $Z$1)  &amp; " " &amp; Z$4</f>
        <v>ng 1</v>
      </c>
      <c r="AA42" s="85" t="str">
        <f t="array" ref="AA42">INDEX(十五音韻母對照表!$B$4:$X$53, $X42, $Z$1)  &amp; " " &amp; AA$4</f>
        <v>ng 2</v>
      </c>
      <c r="AB42" s="85" t="str">
        <f t="array" ref="AB42">INDEX(十五音韻母對照表!$B$4:$X$53, $X42, $Z$1)  &amp; " " &amp; AB$4</f>
        <v>ng 3</v>
      </c>
      <c r="AC42" s="220" t="str">
        <f t="array" ref="AC42">INDEX(十五音韻母對照表!$B$4:$X$53, $X42, $AC$1)  &amp; " " &amp; AC$4</f>
        <v xml:space="preserve"> 4</v>
      </c>
      <c r="AD42" s="85" t="str">
        <f t="array" ref="AD42">INDEX(十五音韻母對照表!$B$4:$X$53, $X42, $Z$1)  &amp; " " &amp; AD$4</f>
        <v>ng 5</v>
      </c>
      <c r="AE42" s="221" t="str">
        <f t="array" ref="AE42">INDEX(十五音韻母對照表!$B$4:$X$53, $X42, $Z$1)  &amp; " " &amp; AE$4</f>
        <v>ng 6</v>
      </c>
      <c r="AF42" s="85" t="str">
        <f t="array" ref="AF42">INDEX(十五音韻母對照表!$B$4:$X$53, $X42, $Z$1)  &amp; " " &amp; AF$4</f>
        <v>ng 7</v>
      </c>
      <c r="AG42" s="220" t="str">
        <f t="array" ref="AG42">INDEX(十五音韻母對照表!$B$4:$X$53, $X42, $AC$1)  &amp; " " &amp; AG$4</f>
        <v xml:space="preserve"> 8</v>
      </c>
    </row>
    <row r="43" spans="2:33" ht="35">
      <c r="B43" s="104">
        <v>39</v>
      </c>
      <c r="C43" s="105" t="s">
        <v>1481</v>
      </c>
      <c r="D43" s="106" t="s">
        <v>1481</v>
      </c>
      <c r="E43" s="113" t="s">
        <v>1330</v>
      </c>
      <c r="F43" s="113" t="s">
        <v>1330</v>
      </c>
      <c r="G43" s="106" t="s">
        <v>1426</v>
      </c>
      <c r="H43" s="106" t="s">
        <v>1527</v>
      </c>
      <c r="I43" s="113" t="s">
        <v>1330</v>
      </c>
      <c r="J43" s="113" t="s">
        <v>1330</v>
      </c>
      <c r="K43" s="113" t="s">
        <v>1330</v>
      </c>
      <c r="L43" s="6"/>
      <c r="M43" s="104">
        <v>39</v>
      </c>
      <c r="N43" s="105" t="s">
        <v>1481</v>
      </c>
      <c r="O43" s="107" t="str">
        <f t="array" ref="O43">INDEX(十五音韻母對照表!$B$4:$X$53, $M43, $O$1)  &amp; " " &amp; O$4</f>
        <v>ay 1</v>
      </c>
      <c r="P43" s="107" t="str">
        <f t="array" ref="P43">INDEX(十五音韻母對照表!$B$4:$X$53, $M43, $O$1)  &amp; " " &amp; P$4</f>
        <v>ay 2</v>
      </c>
      <c r="Q43" s="107" t="str">
        <f t="array" ref="Q43">INDEX(十五音韻母對照表!$B$4:$X$53, $M43, $O$1)  &amp; " " &amp; Q$4</f>
        <v>ay 3</v>
      </c>
      <c r="R43" s="108" t="str">
        <f t="array" ref="R43">INDEX(十五音韻母對照表!$B$4:$X$53, $M43, $R$1)  &amp; " " &amp; R$4</f>
        <v>ăyh 4</v>
      </c>
      <c r="S43" s="107" t="str">
        <f t="array" ref="S43">INDEX(十五音韻母對照表!$B$4:$X$53, $M43, $O$1)  &amp; " " &amp; S$4</f>
        <v>ay 5</v>
      </c>
      <c r="T43" s="109" t="str">
        <f t="array" ref="T43">INDEX(十五音韻母對照表!$B$4:$X$53, $M43, $O$1)  &amp; " " &amp; T$4</f>
        <v>ay 6</v>
      </c>
      <c r="U43" s="107" t="str">
        <f t="array" ref="U43">INDEX(十五音韻母對照表!$B$4:$X$53, $M43, $O$1)  &amp; " " &amp; U$4</f>
        <v>ay 7</v>
      </c>
      <c r="V43" s="108" t="str">
        <f t="array" ref="V43">INDEX(十五音韻母對照表!$B$4:$X$53, $M43, $R$1)  &amp; " " &amp; V$4</f>
        <v>ăyh 8</v>
      </c>
      <c r="W43" s="6"/>
      <c r="X43" s="104">
        <v>39</v>
      </c>
      <c r="Y43" s="105" t="s">
        <v>1481</v>
      </c>
      <c r="Z43" s="85" t="str">
        <f t="array" ref="Z43">INDEX(十五音韻母對照表!$B$4:$X$53, $X43, $Z$1)  &amp; " " &amp; Z$4</f>
        <v>e 1</v>
      </c>
      <c r="AA43" s="85" t="str">
        <f t="array" ref="AA43">INDEX(十五音韻母對照表!$B$4:$X$53, $X43, $Z$1)  &amp; " " &amp; AA$4</f>
        <v>e 2</v>
      </c>
      <c r="AB43" s="85" t="str">
        <f t="array" ref="AB43">INDEX(十五音韻母對照表!$B$4:$X$53, $X43, $Z$1)  &amp; " " &amp; AB$4</f>
        <v>e 3</v>
      </c>
      <c r="AC43" s="220" t="str">
        <f t="array" ref="AC43">INDEX(十五音韻母對照表!$B$4:$X$53, $X43, $AC$1)  &amp; " " &amp; AC$4</f>
        <v>eh 4</v>
      </c>
      <c r="AD43" s="85" t="str">
        <f t="array" ref="AD43">INDEX(十五音韻母對照表!$B$4:$X$53, $X43, $Z$1)  &amp; " " &amp; AD$4</f>
        <v>e 5</v>
      </c>
      <c r="AE43" s="221" t="str">
        <f t="array" ref="AE43">INDEX(十五音韻母對照表!$B$4:$X$53, $X43, $Z$1)  &amp; " " &amp; AE$4</f>
        <v>e 6</v>
      </c>
      <c r="AF43" s="85" t="str">
        <f t="array" ref="AF43">INDEX(十五音韻母對照表!$B$4:$X$53, $X43, $Z$1)  &amp; " " &amp; AF$4</f>
        <v>e 7</v>
      </c>
      <c r="AG43" s="220" t="str">
        <f t="array" ref="AG43">INDEX(十五音韻母對照表!$B$4:$X$53, $X43, $AC$1)  &amp; " " &amp; AG$4</f>
        <v>eh 8</v>
      </c>
    </row>
    <row r="44" spans="2:33" ht="35">
      <c r="B44" s="104">
        <v>40</v>
      </c>
      <c r="C44" s="105" t="s">
        <v>382</v>
      </c>
      <c r="D44" s="106" t="s">
        <v>382</v>
      </c>
      <c r="E44" s="114" t="s">
        <v>1528</v>
      </c>
      <c r="F44" s="113" t="s">
        <v>1330</v>
      </c>
      <c r="G44" s="113" t="s">
        <v>1330</v>
      </c>
      <c r="H44" s="113" t="s">
        <v>1330</v>
      </c>
      <c r="I44" s="114" t="s">
        <v>1528</v>
      </c>
      <c r="J44" s="113" t="s">
        <v>1330</v>
      </c>
      <c r="K44" s="113" t="s">
        <v>1330</v>
      </c>
      <c r="L44" s="6"/>
      <c r="M44" s="104">
        <v>40</v>
      </c>
      <c r="N44" s="105" t="s">
        <v>382</v>
      </c>
      <c r="O44" s="107" t="str">
        <f t="array" ref="O44">INDEX(十五音韻母對照表!$B$4:$X$53, $M44, $O$1)  &amp; " " &amp; O$4</f>
        <v>aeⁿᶢ 1</v>
      </c>
      <c r="P44" s="107" t="str">
        <f t="array" ref="P44">INDEX(十五音韻母對照表!$B$4:$X$53, $M44, $O$1)  &amp; " " &amp; P$4</f>
        <v>aeⁿᶢ 2</v>
      </c>
      <c r="Q44" s="107" t="str">
        <f t="array" ref="Q44">INDEX(十五音韻母對照表!$B$4:$X$53, $M44, $O$1)  &amp; " " &amp; Q$4</f>
        <v>aeⁿᶢ 3</v>
      </c>
      <c r="R44" s="108" t="str">
        <f t="array" ref="R44">INDEX(十五音韻母對照表!$B$4:$X$53, $M44, $R$1)  &amp; " " &amp; R$4</f>
        <v xml:space="preserve"> 4</v>
      </c>
      <c r="S44" s="107" t="str">
        <f t="array" ref="S44">INDEX(十五音韻母對照表!$B$4:$X$53, $M44, $O$1)  &amp; " " &amp; S$4</f>
        <v>aeⁿᶢ 5</v>
      </c>
      <c r="T44" s="109" t="str">
        <f t="array" ref="T44">INDEX(十五音韻母對照表!$B$4:$X$53, $M44, $O$1)  &amp; " " &amp; T$4</f>
        <v>aeⁿᶢ 6</v>
      </c>
      <c r="U44" s="107" t="str">
        <f t="array" ref="U44">INDEX(十五音韻母對照表!$B$4:$X$53, $M44, $O$1)  &amp; " " &amp; U$4</f>
        <v>aeⁿᶢ 7</v>
      </c>
      <c r="V44" s="108" t="str">
        <f t="array" ref="V44">INDEX(十五音韻母對照表!$B$4:$X$53, $M44, $R$1)  &amp; " " &amp; V$4</f>
        <v xml:space="preserve"> 8</v>
      </c>
      <c r="W44" s="6"/>
      <c r="X44" s="104">
        <v>40</v>
      </c>
      <c r="Y44" s="105" t="s">
        <v>382</v>
      </c>
      <c r="Z44" s="85" t="str">
        <f t="array" ref="Z44">INDEX(十五音韻母對照表!$B$4:$X$53, $X44, $Z$1)  &amp; " " &amp; Z$4</f>
        <v>ainn 1</v>
      </c>
      <c r="AA44" s="85" t="str">
        <f t="array" ref="AA44">INDEX(十五音韻母對照表!$B$4:$X$53, $X44, $Z$1)  &amp; " " &amp; AA$4</f>
        <v>ainn 2</v>
      </c>
      <c r="AB44" s="85" t="str">
        <f t="array" ref="AB44">INDEX(十五音韻母對照表!$B$4:$X$53, $X44, $Z$1)  &amp; " " &amp; AB$4</f>
        <v>ainn 3</v>
      </c>
      <c r="AC44" s="220" t="str">
        <f t="array" ref="AC44">INDEX(十五音韻母對照表!$B$4:$X$53, $X44, $AC$1)  &amp; " " &amp; AC$4</f>
        <v xml:space="preserve"> 4</v>
      </c>
      <c r="AD44" s="85" t="str">
        <f t="array" ref="AD44">INDEX(十五音韻母對照表!$B$4:$X$53, $X44, $Z$1)  &amp; " " &amp; AD$4</f>
        <v>ainn 5</v>
      </c>
      <c r="AE44" s="221" t="str">
        <f t="array" ref="AE44">INDEX(十五音韻母對照表!$B$4:$X$53, $X44, $Z$1)  &amp; " " &amp; AE$4</f>
        <v>ainn 6</v>
      </c>
      <c r="AF44" s="85" t="str">
        <f t="array" ref="AF44">INDEX(十五音韻母對照表!$B$4:$X$53, $X44, $Z$1)  &amp; " " &amp; AF$4</f>
        <v>ainn 7</v>
      </c>
      <c r="AG44" s="220" t="str">
        <f t="array" ref="AG44">INDEX(十五音韻母對照表!$B$4:$X$53, $X44, $AC$1)  &amp; " " &amp; AG$4</f>
        <v xml:space="preserve"> 8</v>
      </c>
    </row>
    <row r="45" spans="2:33" ht="35">
      <c r="B45" s="104">
        <v>41</v>
      </c>
      <c r="C45" s="105" t="s">
        <v>1529</v>
      </c>
      <c r="D45" s="106" t="s">
        <v>1529</v>
      </c>
      <c r="E45" s="113" t="s">
        <v>1330</v>
      </c>
      <c r="F45" s="113" t="s">
        <v>1330</v>
      </c>
      <c r="G45" s="113" t="s">
        <v>1330</v>
      </c>
      <c r="H45" s="113" t="s">
        <v>1330</v>
      </c>
      <c r="I45" s="113" t="s">
        <v>1330</v>
      </c>
      <c r="J45" s="113" t="s">
        <v>1330</v>
      </c>
      <c r="K45" s="113" t="s">
        <v>1330</v>
      </c>
      <c r="L45" s="6"/>
      <c r="M45" s="104">
        <v>41</v>
      </c>
      <c r="N45" s="105" t="s">
        <v>1529</v>
      </c>
      <c r="O45" s="107" t="str">
        <f t="array" ref="O45">INDEX(十五音韻母對照表!$B$4:$X$53, $M45, $O$1)  &amp; " " &amp; O$4</f>
        <v>ⁿue 1</v>
      </c>
      <c r="P45" s="107" t="str">
        <f t="array" ref="P45">INDEX(十五音韻母對照表!$B$4:$X$53, $M45, $O$1)  &amp; " " &amp; P$4</f>
        <v>ⁿue 2</v>
      </c>
      <c r="Q45" s="107" t="str">
        <f t="array" ref="Q45">INDEX(十五音韻母對照表!$B$4:$X$53, $M45, $O$1)  &amp; " " &amp; Q$4</f>
        <v>ⁿue 3</v>
      </c>
      <c r="R45" s="108" t="str">
        <f t="array" ref="R45">INDEX(十五音韻母對照表!$B$4:$X$53, $M45, $R$1)  &amp; " " &amp; R$4</f>
        <v xml:space="preserve"> 4</v>
      </c>
      <c r="S45" s="107" t="str">
        <f t="array" ref="S45">INDEX(十五音韻母對照表!$B$4:$X$53, $M45, $O$1)  &amp; " " &amp; S$4</f>
        <v>ⁿue 5</v>
      </c>
      <c r="T45" s="109" t="str">
        <f t="array" ref="T45">INDEX(十五音韻母對照表!$B$4:$X$53, $M45, $O$1)  &amp; " " &amp; T$4</f>
        <v>ⁿue 6</v>
      </c>
      <c r="U45" s="107" t="str">
        <f t="array" ref="U45">INDEX(十五音韻母對照表!$B$4:$X$53, $M45, $O$1)  &amp; " " &amp; U$4</f>
        <v>ⁿue 7</v>
      </c>
      <c r="V45" s="108" t="str">
        <f t="array" ref="V45">INDEX(十五音韻母對照表!$B$4:$X$53, $M45, $R$1)  &amp; " " &amp; V$4</f>
        <v xml:space="preserve"> 8</v>
      </c>
      <c r="W45" s="6"/>
      <c r="X45" s="104">
        <v>41</v>
      </c>
      <c r="Y45" s="105" t="s">
        <v>1529</v>
      </c>
      <c r="Z45" s="85" t="str">
        <f t="array" ref="Z45">INDEX(十五音韻母對照表!$B$4:$X$53, $X45, $Z$1)  &amp; " " &amp; Z$4</f>
        <v>oonn 1</v>
      </c>
      <c r="AA45" s="85" t="str">
        <f t="array" ref="AA45">INDEX(十五音韻母對照表!$B$4:$X$53, $X45, $Z$1)  &amp; " " &amp; AA$4</f>
        <v>oonn 2</v>
      </c>
      <c r="AB45" s="85" t="str">
        <f t="array" ref="AB45">INDEX(十五音韻母對照表!$B$4:$X$53, $X45, $Z$1)  &amp; " " &amp; AB$4</f>
        <v>oonn 3</v>
      </c>
      <c r="AC45" s="220" t="str">
        <f t="array" ref="AC45">INDEX(十五音韻母對照表!$B$4:$X$53, $X45, $AC$1)  &amp; " " &amp; AC$4</f>
        <v xml:space="preserve"> 4</v>
      </c>
      <c r="AD45" s="85" t="str">
        <f t="array" ref="AD45">INDEX(十五音韻母對照表!$B$4:$X$53, $X45, $Z$1)  &amp; " " &amp; AD$4</f>
        <v>oonn 5</v>
      </c>
      <c r="AE45" s="221" t="str">
        <f t="array" ref="AE45">INDEX(十五音韻母對照表!$B$4:$X$53, $X45, $Z$1)  &amp; " " &amp; AE$4</f>
        <v>oonn 6</v>
      </c>
      <c r="AF45" s="85" t="str">
        <f t="array" ref="AF45">INDEX(十五音韻母對照表!$B$4:$X$53, $X45, $Z$1)  &amp; " " &amp; AF$4</f>
        <v>oonn 7</v>
      </c>
      <c r="AG45" s="220" t="str">
        <f t="array" ref="AG45">INDEX(十五音韻母對照表!$B$4:$X$53, $X45, $AC$1)  &amp; " " &amp; AG$4</f>
        <v xml:space="preserve"> 8</v>
      </c>
    </row>
    <row r="46" spans="2:33" ht="35">
      <c r="B46" s="104">
        <v>42</v>
      </c>
      <c r="C46" s="105" t="s">
        <v>1530</v>
      </c>
      <c r="D46" s="106" t="s">
        <v>1530</v>
      </c>
      <c r="E46" s="113" t="s">
        <v>1330</v>
      </c>
      <c r="F46" s="113" t="s">
        <v>1330</v>
      </c>
      <c r="G46" s="113" t="s">
        <v>1330</v>
      </c>
      <c r="H46" s="113" t="s">
        <v>1330</v>
      </c>
      <c r="I46" s="113" t="s">
        <v>1330</v>
      </c>
      <c r="J46" s="113" t="s">
        <v>1330</v>
      </c>
      <c r="K46" s="113" t="s">
        <v>1330</v>
      </c>
      <c r="L46" s="6"/>
      <c r="M46" s="104">
        <v>42</v>
      </c>
      <c r="N46" s="105" t="s">
        <v>1530</v>
      </c>
      <c r="O46" s="107" t="str">
        <f t="array" ref="O46">INDEX(十五音韻母對照表!$B$4:$X$53, $M46, $O$1)  &amp; " " &amp; O$4</f>
        <v>uᵐ 1</v>
      </c>
      <c r="P46" s="107" t="str">
        <f t="array" ref="P46">INDEX(十五音韻母對照表!$B$4:$X$53, $M46, $O$1)  &amp; " " &amp; P$4</f>
        <v>uᵐ 2</v>
      </c>
      <c r="Q46" s="107" t="str">
        <f t="array" ref="Q46">INDEX(十五音韻母對照表!$B$4:$X$53, $M46, $O$1)  &amp; " " &amp; Q$4</f>
        <v>uᵐ 3</v>
      </c>
      <c r="R46" s="108" t="str">
        <f t="array" ref="R46">INDEX(十五音韻母對照表!$B$4:$X$53, $M46, $R$1)  &amp; " " &amp; R$4</f>
        <v xml:space="preserve"> 4</v>
      </c>
      <c r="S46" s="107" t="str">
        <f t="array" ref="S46">INDEX(十五音韻母對照表!$B$4:$X$53, $M46, $O$1)  &amp; " " &amp; S$4</f>
        <v>uᵐ 5</v>
      </c>
      <c r="T46" s="109" t="str">
        <f t="array" ref="T46">INDEX(十五音韻母對照表!$B$4:$X$53, $M46, $O$1)  &amp; " " &amp; T$4</f>
        <v>uᵐ 6</v>
      </c>
      <c r="U46" s="107" t="str">
        <f t="array" ref="U46">INDEX(十五音韻母對照表!$B$4:$X$53, $M46, $O$1)  &amp; " " &amp; U$4</f>
        <v>uᵐ 7</v>
      </c>
      <c r="V46" s="108" t="str">
        <f t="array" ref="V46">INDEX(十五音韻母對照表!$B$4:$X$53, $M46, $R$1)  &amp; " " &amp; V$4</f>
        <v xml:space="preserve"> 8</v>
      </c>
      <c r="W46" s="6"/>
      <c r="X46" s="104">
        <v>42</v>
      </c>
      <c r="Y46" s="105" t="s">
        <v>1530</v>
      </c>
      <c r="Z46" s="85" t="str">
        <f t="array" ref="Z46">INDEX(十五音韻母對照表!$B$4:$X$53, $X46, $Z$1)  &amp; " " &amp; Z$4</f>
        <v>m 1</v>
      </c>
      <c r="AA46" s="85" t="str">
        <f t="array" ref="AA46">INDEX(十五音韻母對照表!$B$4:$X$53, $X46, $Z$1)  &amp; " " &amp; AA$4</f>
        <v>m 2</v>
      </c>
      <c r="AB46" s="85" t="str">
        <f t="array" ref="AB46">INDEX(十五音韻母對照表!$B$4:$X$53, $X46, $Z$1)  &amp; " " &amp; AB$4</f>
        <v>m 3</v>
      </c>
      <c r="AC46" s="220" t="str">
        <f t="array" ref="AC46">INDEX(十五音韻母對照表!$B$4:$X$53, $X46, $AC$1)  &amp; " " &amp; AC$4</f>
        <v xml:space="preserve"> 4</v>
      </c>
      <c r="AD46" s="85" t="str">
        <f t="array" ref="AD46">INDEX(十五音韻母對照表!$B$4:$X$53, $X46, $Z$1)  &amp; " " &amp; AD$4</f>
        <v>m 5</v>
      </c>
      <c r="AE46" s="221" t="str">
        <f t="array" ref="AE46">INDEX(十五音韻母對照表!$B$4:$X$53, $X46, $Z$1)  &amp; " " &amp; AE$4</f>
        <v>m 6</v>
      </c>
      <c r="AF46" s="85" t="str">
        <f t="array" ref="AF46">INDEX(十五音韻母對照表!$B$4:$X$53, $X46, $Z$1)  &amp; " " &amp; AF$4</f>
        <v>m 7</v>
      </c>
      <c r="AG46" s="220" t="str">
        <f t="array" ref="AG46">INDEX(十五音韻母對照表!$B$4:$X$53, $X46, $AC$1)  &amp; " " &amp; AG$4</f>
        <v xml:space="preserve"> 8</v>
      </c>
    </row>
    <row r="47" spans="2:33" ht="35">
      <c r="B47" s="104">
        <v>43</v>
      </c>
      <c r="C47" s="105" t="s">
        <v>275</v>
      </c>
      <c r="D47" s="106" t="s">
        <v>275</v>
      </c>
      <c r="E47" s="113" t="s">
        <v>1330</v>
      </c>
      <c r="F47" s="113" t="s">
        <v>1330</v>
      </c>
      <c r="G47" s="113" t="s">
        <v>1330</v>
      </c>
      <c r="H47" s="113" t="s">
        <v>1330</v>
      </c>
      <c r="I47" s="113" t="s">
        <v>1330</v>
      </c>
      <c r="J47" s="113" t="s">
        <v>1330</v>
      </c>
      <c r="K47" s="106" t="s">
        <v>1531</v>
      </c>
      <c r="L47" s="6"/>
      <c r="M47" s="104">
        <v>43</v>
      </c>
      <c r="N47" s="105" t="s">
        <v>275</v>
      </c>
      <c r="O47" s="107" t="str">
        <f t="array" ref="O47">INDEX(十五音韻母對照表!$B$4:$X$53, $M47, $O$1)  &amp; " " &amp; O$4</f>
        <v>wang 1</v>
      </c>
      <c r="P47" s="107" t="str">
        <f t="array" ref="P47">INDEX(十五音韻母對照表!$B$4:$X$53, $M47, $O$1)  &amp; " " &amp; P$4</f>
        <v>wang 2</v>
      </c>
      <c r="Q47" s="107" t="str">
        <f t="array" ref="Q47">INDEX(十五音韻母對照表!$B$4:$X$53, $M47, $O$1)  &amp; " " &amp; Q$4</f>
        <v>wang 3</v>
      </c>
      <c r="R47" s="108" t="str">
        <f t="array" ref="R47">INDEX(十五音韻母對照表!$B$4:$X$53, $M47, $R$1)  &amp; " " &amp; R$4</f>
        <v>wak 4</v>
      </c>
      <c r="S47" s="107" t="str">
        <f t="array" ref="S47">INDEX(十五音韻母對照表!$B$4:$X$53, $M47, $O$1)  &amp; " " &amp; S$4</f>
        <v>wang 5</v>
      </c>
      <c r="T47" s="109" t="str">
        <f t="array" ref="T47">INDEX(十五音韻母對照表!$B$4:$X$53, $M47, $O$1)  &amp; " " &amp; T$4</f>
        <v>wang 6</v>
      </c>
      <c r="U47" s="107" t="str">
        <f t="array" ref="U47">INDEX(十五音韻母對照表!$B$4:$X$53, $M47, $O$1)  &amp; " " &amp; U$4</f>
        <v>wang 7</v>
      </c>
      <c r="V47" s="108" t="str">
        <f t="array" ref="V47">INDEX(十五音韻母對照表!$B$4:$X$53, $M47, $R$1)  &amp; " " &amp; V$4</f>
        <v>wak 8</v>
      </c>
      <c r="W47" s="6"/>
      <c r="X47" s="104">
        <v>43</v>
      </c>
      <c r="Y47" s="105" t="s">
        <v>275</v>
      </c>
      <c r="Z47" s="85" t="str">
        <f t="array" ref="Z47">INDEX(十五音韻母對照表!$B$4:$X$53, $X47, $Z$1)  &amp; " " &amp; Z$4</f>
        <v>uang 1</v>
      </c>
      <c r="AA47" s="85" t="str">
        <f t="array" ref="AA47">INDEX(十五音韻母對照表!$B$4:$X$53, $X47, $Z$1)  &amp; " " &amp; AA$4</f>
        <v>uang 2</v>
      </c>
      <c r="AB47" s="85" t="str">
        <f t="array" ref="AB47">INDEX(十五音韻母對照表!$B$4:$X$53, $X47, $Z$1)  &amp; " " &amp; AB$4</f>
        <v>uang 3</v>
      </c>
      <c r="AC47" s="220" t="str">
        <f t="array" ref="AC47">INDEX(十五音韻母對照表!$B$4:$X$53, $X47, $AC$1)  &amp; " " &amp; AC$4</f>
        <v>uak 4</v>
      </c>
      <c r="AD47" s="85" t="str">
        <f t="array" ref="AD47">INDEX(十五音韻母對照表!$B$4:$X$53, $X47, $Z$1)  &amp; " " &amp; AD$4</f>
        <v>uang 5</v>
      </c>
      <c r="AE47" s="221" t="str">
        <f t="array" ref="AE47">INDEX(十五音韻母對照表!$B$4:$X$53, $X47, $Z$1)  &amp; " " &amp; AE$4</f>
        <v>uang 6</v>
      </c>
      <c r="AF47" s="85" t="str">
        <f t="array" ref="AF47">INDEX(十五音韻母對照表!$B$4:$X$53, $X47, $Z$1)  &amp; " " &amp; AF$4</f>
        <v>uang 7</v>
      </c>
      <c r="AG47" s="220" t="str">
        <f t="array" ref="AG47">INDEX(十五音韻母對照表!$B$4:$X$53, $X47, $AC$1)  &amp; " " &amp; AG$4</f>
        <v>uak 8</v>
      </c>
    </row>
    <row r="48" spans="2:33" ht="35">
      <c r="B48" s="104">
        <v>44</v>
      </c>
      <c r="C48" s="105" t="s">
        <v>1532</v>
      </c>
      <c r="D48" s="106" t="s">
        <v>1532</v>
      </c>
      <c r="E48" s="113" t="s">
        <v>1330</v>
      </c>
      <c r="F48" s="113" t="s">
        <v>1330</v>
      </c>
      <c r="G48" s="113" t="s">
        <v>1330</v>
      </c>
      <c r="H48" s="113" t="s">
        <v>1330</v>
      </c>
      <c r="I48" s="113" t="s">
        <v>1330</v>
      </c>
      <c r="J48" s="113" t="s">
        <v>1330</v>
      </c>
      <c r="K48" s="113" t="s">
        <v>1330</v>
      </c>
      <c r="L48" s="6"/>
      <c r="M48" s="104">
        <v>44</v>
      </c>
      <c r="N48" s="105" t="s">
        <v>1532</v>
      </c>
      <c r="O48" s="107" t="str">
        <f t="array" ref="O48">INDEX(十五音韻母對照表!$B$4:$X$53, $M48, $O$1)  &amp; " " &amp; O$4</f>
        <v>waeⁿᶢ 1</v>
      </c>
      <c r="P48" s="107" t="str">
        <f t="array" ref="P48">INDEX(十五音韻母對照表!$B$4:$X$53, $M48, $O$1)  &amp; " " &amp; P$4</f>
        <v>waeⁿᶢ 2</v>
      </c>
      <c r="Q48" s="107" t="str">
        <f t="array" ref="Q48">INDEX(十五音韻母對照表!$B$4:$X$53, $M48, $O$1)  &amp; " " &amp; Q$4</f>
        <v>waeⁿᶢ 3</v>
      </c>
      <c r="R48" s="108" t="str">
        <f t="array" ref="R48">INDEX(十五音韻母對照表!$B$4:$X$53, $M48, $R$1)  &amp; " " &amp; R$4</f>
        <v>waĕⁿᶢh 4</v>
      </c>
      <c r="S48" s="107" t="str">
        <f t="array" ref="S48">INDEX(十五音韻母對照表!$B$4:$X$53, $M48, $O$1)  &amp; " " &amp; S$4</f>
        <v>waeⁿᶢ 5</v>
      </c>
      <c r="T48" s="109" t="str">
        <f t="array" ref="T48">INDEX(十五音韻母對照表!$B$4:$X$53, $M48, $O$1)  &amp; " " &amp; T$4</f>
        <v>waeⁿᶢ 6</v>
      </c>
      <c r="U48" s="107" t="str">
        <f t="array" ref="U48">INDEX(十五音韻母對照表!$B$4:$X$53, $M48, $O$1)  &amp; " " &amp; U$4</f>
        <v>waeⁿᶢ 7</v>
      </c>
      <c r="V48" s="108" t="str">
        <f t="array" ref="V48">INDEX(十五音韻母對照表!$B$4:$X$53, $M48, $R$1)  &amp; " " &amp; V$4</f>
        <v>waĕⁿᶢh 8</v>
      </c>
      <c r="W48" s="6"/>
      <c r="X48" s="104">
        <v>44</v>
      </c>
      <c r="Y48" s="105" t="s">
        <v>1532</v>
      </c>
      <c r="Z48" s="85" t="str">
        <f t="array" ref="Z48">INDEX(十五音韻母對照表!$B$4:$X$53, $X48, $Z$1)  &amp; " " &amp; Z$4</f>
        <v>uainn 1</v>
      </c>
      <c r="AA48" s="85" t="str">
        <f t="array" ref="AA48">INDEX(十五音韻母對照表!$B$4:$X$53, $X48, $Z$1)  &amp; " " &amp; AA$4</f>
        <v>uainn 2</v>
      </c>
      <c r="AB48" s="85" t="str">
        <f t="array" ref="AB48">INDEX(十五音韻母對照表!$B$4:$X$53, $X48, $Z$1)  &amp; " " &amp; AB$4</f>
        <v>uainn 3</v>
      </c>
      <c r="AC48" s="220" t="str">
        <f t="array" ref="AC48">INDEX(十五音韻母對照表!$B$4:$X$53, $X48, $AC$1)  &amp; " " &amp; AC$4</f>
        <v>uainnh 4</v>
      </c>
      <c r="AD48" s="85" t="str">
        <f t="array" ref="AD48">INDEX(十五音韻母對照表!$B$4:$X$53, $X48, $Z$1)  &amp; " " &amp; AD$4</f>
        <v>uainn 5</v>
      </c>
      <c r="AE48" s="221" t="str">
        <f t="array" ref="AE48">INDEX(十五音韻母對照表!$B$4:$X$53, $X48, $Z$1)  &amp; " " &amp; AE$4</f>
        <v>uainn 6</v>
      </c>
      <c r="AF48" s="85" t="str">
        <f t="array" ref="AF48">INDEX(十五音韻母對照表!$B$4:$X$53, $X48, $Z$1)  &amp; " " &amp; AF$4</f>
        <v>uainn 7</v>
      </c>
      <c r="AG48" s="220" t="str">
        <f t="array" ref="AG48">INDEX(十五音韻母對照表!$B$4:$X$53, $X48, $AC$1)  &amp; " " &amp; AG$4</f>
        <v>uainnh 8</v>
      </c>
    </row>
    <row r="49" spans="2:33" ht="35">
      <c r="B49" s="104">
        <v>45</v>
      </c>
      <c r="C49" s="105" t="s">
        <v>1533</v>
      </c>
      <c r="D49" s="106" t="s">
        <v>1533</v>
      </c>
      <c r="E49" s="113" t="s">
        <v>1330</v>
      </c>
      <c r="F49" s="113" t="s">
        <v>1330</v>
      </c>
      <c r="G49" s="113" t="s">
        <v>1330</v>
      </c>
      <c r="H49" s="113" t="s">
        <v>1330</v>
      </c>
      <c r="I49" s="113" t="s">
        <v>1330</v>
      </c>
      <c r="J49" s="113" t="s">
        <v>1330</v>
      </c>
      <c r="K49" s="113" t="s">
        <v>1330</v>
      </c>
      <c r="L49" s="6"/>
      <c r="M49" s="104">
        <v>45</v>
      </c>
      <c r="N49" s="105" t="s">
        <v>1533</v>
      </c>
      <c r="O49" s="107" t="str">
        <f t="array" ref="O49">INDEX(十五音韻母對照表!$B$4:$X$53, $M49, $O$1)  &amp; " " &amp; O$4</f>
        <v>ⁿöey 1</v>
      </c>
      <c r="P49" s="107" t="str">
        <f t="array" ref="P49">INDEX(十五音韻母對照表!$B$4:$X$53, $M49, $O$1)  &amp; " " &amp; P$4</f>
        <v>ⁿöey 2</v>
      </c>
      <c r="Q49" s="107" t="str">
        <f t="array" ref="Q49">INDEX(十五音韻母對照表!$B$4:$X$53, $M49, $O$1)  &amp; " " &amp; Q$4</f>
        <v>ⁿöey 3</v>
      </c>
      <c r="R49" s="108" t="str">
        <f t="array" ref="R49">INDEX(十五音韻母對照表!$B$4:$X$53, $M49, $R$1)  &amp; " " &amp; R$4</f>
        <v xml:space="preserve"> 4</v>
      </c>
      <c r="S49" s="107" t="str">
        <f t="array" ref="S49">INDEX(十五音韻母對照表!$B$4:$X$53, $M49, $O$1)  &amp; " " &amp; S$4</f>
        <v>ⁿöey 5</v>
      </c>
      <c r="T49" s="109" t="str">
        <f t="array" ref="T49">INDEX(十五音韻母對照表!$B$4:$X$53, $M49, $O$1)  &amp; " " &amp; T$4</f>
        <v>ⁿöey 6</v>
      </c>
      <c r="U49" s="107" t="str">
        <f t="array" ref="U49">INDEX(十五音韻母對照表!$B$4:$X$53, $M49, $O$1)  &amp; " " &amp; U$4</f>
        <v>ⁿöey 7</v>
      </c>
      <c r="V49" s="108" t="str">
        <f t="array" ref="V49">INDEX(十五音韻母對照表!$B$4:$X$53, $M49, $R$1)  &amp; " " &amp; V$4</f>
        <v xml:space="preserve"> 8</v>
      </c>
      <c r="W49" s="6"/>
      <c r="X49" s="104">
        <v>45</v>
      </c>
      <c r="Y49" s="105" t="s">
        <v>1533</v>
      </c>
      <c r="Z49" s="85" t="str">
        <f t="array" ref="Z49">INDEX(十五音韻母對照表!$B$4:$X$53, $X49, $Z$1)  &amp; " " &amp; Z$4</f>
        <v>uenn 1</v>
      </c>
      <c r="AA49" s="85" t="str">
        <f t="array" ref="AA49">INDEX(十五音韻母對照表!$B$4:$X$53, $X49, $Z$1)  &amp; " " &amp; AA$4</f>
        <v>uenn 2</v>
      </c>
      <c r="AB49" s="85" t="str">
        <f t="array" ref="AB49">INDEX(十五音韻母對照表!$B$4:$X$53, $X49, $Z$1)  &amp; " " &amp; AB$4</f>
        <v>uenn 3</v>
      </c>
      <c r="AC49" s="220" t="str">
        <f t="array" ref="AC49">INDEX(十五音韻母對照表!$B$4:$X$53, $X49, $AC$1)  &amp; " " &amp; AC$4</f>
        <v xml:space="preserve"> 4</v>
      </c>
      <c r="AD49" s="85" t="str">
        <f t="array" ref="AD49">INDEX(十五音韻母對照表!$B$4:$X$53, $X49, $Z$1)  &amp; " " &amp; AD$4</f>
        <v>uenn 5</v>
      </c>
      <c r="AE49" s="221" t="str">
        <f t="array" ref="AE49">INDEX(十五音韻母對照表!$B$4:$X$53, $X49, $Z$1)  &amp; " " &amp; AE$4</f>
        <v>uenn 6</v>
      </c>
      <c r="AF49" s="85" t="str">
        <f t="array" ref="AF49">INDEX(十五音韻母對照表!$B$4:$X$53, $X49, $Z$1)  &amp; " " &amp; AF$4</f>
        <v>uenn 7</v>
      </c>
      <c r="AG49" s="220" t="str">
        <f t="array" ref="AG49">INDEX(十五音韻母對照表!$B$4:$X$53, $X49, $AC$1)  &amp; " " &amp; AG$4</f>
        <v xml:space="preserve"> 8</v>
      </c>
    </row>
    <row r="50" spans="2:33" ht="35">
      <c r="B50" s="104">
        <v>46</v>
      </c>
      <c r="C50" s="105" t="s">
        <v>1534</v>
      </c>
      <c r="D50" s="106" t="s">
        <v>1534</v>
      </c>
      <c r="E50" s="113" t="s">
        <v>1330</v>
      </c>
      <c r="F50" s="113" t="s">
        <v>1330</v>
      </c>
      <c r="G50" s="113" t="s">
        <v>1330</v>
      </c>
      <c r="H50" s="113" t="s">
        <v>1330</v>
      </c>
      <c r="I50" s="113" t="s">
        <v>1330</v>
      </c>
      <c r="J50" s="113" t="s">
        <v>1330</v>
      </c>
      <c r="K50" s="113" t="s">
        <v>1330</v>
      </c>
      <c r="L50" s="6"/>
      <c r="M50" s="104">
        <v>46</v>
      </c>
      <c r="N50" s="105" t="s">
        <v>1534</v>
      </c>
      <c r="O50" s="107" t="str">
        <f t="array" ref="O50">INDEX(十五音韻母對照表!$B$4:$X$53, $M50, $O$1)  &amp; " " &amp; O$4</f>
        <v>ⁿeaou 1</v>
      </c>
      <c r="P50" s="107" t="str">
        <f t="array" ref="P50">INDEX(十五音韻母對照表!$B$4:$X$53, $M50, $O$1)  &amp; " " &amp; P$4</f>
        <v>ⁿeaou 2</v>
      </c>
      <c r="Q50" s="107" t="str">
        <f t="array" ref="Q50">INDEX(十五音韻母對照表!$B$4:$X$53, $M50, $O$1)  &amp; " " &amp; Q$4</f>
        <v>ⁿeaou 3</v>
      </c>
      <c r="R50" s="108" t="str">
        <f t="array" ref="R50">INDEX(十五音韻母對照表!$B$4:$X$53, $M50, $R$1)  &amp; " " &amp; R$4</f>
        <v>ⁿeaoŭh 4</v>
      </c>
      <c r="S50" s="107" t="str">
        <f t="array" ref="S50">INDEX(十五音韻母對照表!$B$4:$X$53, $M50, $O$1)  &amp; " " &amp; S$4</f>
        <v>ⁿeaou 5</v>
      </c>
      <c r="T50" s="109" t="str">
        <f t="array" ref="T50">INDEX(十五音韻母對照表!$B$4:$X$53, $M50, $O$1)  &amp; " " &amp; T$4</f>
        <v>ⁿeaou 6</v>
      </c>
      <c r="U50" s="107" t="str">
        <f t="array" ref="U50">INDEX(十五音韻母對照表!$B$4:$X$53, $M50, $O$1)  &amp; " " &amp; U$4</f>
        <v>ⁿeaou 7</v>
      </c>
      <c r="V50" s="108" t="str">
        <f t="array" ref="V50">INDEX(十五音韻母對照表!$B$4:$X$53, $M50, $R$1)  &amp; " " &amp; V$4</f>
        <v>ⁿeaoŭh 8</v>
      </c>
      <c r="W50" s="6"/>
      <c r="X50" s="104">
        <v>46</v>
      </c>
      <c r="Y50" s="105" t="s">
        <v>1534</v>
      </c>
      <c r="Z50" s="85" t="str">
        <f t="array" ref="Z50">INDEX(十五音韻母對照表!$B$4:$X$53, $X50, $Z$1)  &amp; " " &amp; Z$4</f>
        <v>iaunn 1</v>
      </c>
      <c r="AA50" s="85" t="str">
        <f t="array" ref="AA50">INDEX(十五音韻母對照表!$B$4:$X$53, $X50, $Z$1)  &amp; " " &amp; AA$4</f>
        <v>iaunn 2</v>
      </c>
      <c r="AB50" s="85" t="str">
        <f t="array" ref="AB50">INDEX(十五音韻母對照表!$B$4:$X$53, $X50, $Z$1)  &amp; " " &amp; AB$4</f>
        <v>iaunn 3</v>
      </c>
      <c r="AC50" s="220" t="str">
        <f t="array" ref="AC50">INDEX(十五音韻母對照表!$B$4:$X$53, $X50, $AC$1)  &amp; " " &amp; AC$4</f>
        <v>iaunnh 4</v>
      </c>
      <c r="AD50" s="85" t="str">
        <f t="array" ref="AD50">INDEX(十五音韻母對照表!$B$4:$X$53, $X50, $Z$1)  &amp; " " &amp; AD$4</f>
        <v>iaunn 5</v>
      </c>
      <c r="AE50" s="221" t="str">
        <f t="array" ref="AE50">INDEX(十五音韻母對照表!$B$4:$X$53, $X50, $Z$1)  &amp; " " &amp; AE$4</f>
        <v>iaunn 6</v>
      </c>
      <c r="AF50" s="85" t="str">
        <f t="array" ref="AF50">INDEX(十五音韻母對照表!$B$4:$X$53, $X50, $Z$1)  &amp; " " &amp; AF$4</f>
        <v>iaunn 7</v>
      </c>
      <c r="AG50" s="220" t="str">
        <f t="array" ref="AG50">INDEX(十五音韻母對照表!$B$4:$X$53, $X50, $AC$1)  &amp; " " &amp; AG$4</f>
        <v>iaunnh 8</v>
      </c>
    </row>
    <row r="51" spans="2:33" ht="35">
      <c r="B51" s="104">
        <v>47</v>
      </c>
      <c r="C51" s="105" t="s">
        <v>1535</v>
      </c>
      <c r="D51" s="106" t="s">
        <v>1535</v>
      </c>
      <c r="E51" s="106" t="s">
        <v>1536</v>
      </c>
      <c r="F51" s="113" t="s">
        <v>1330</v>
      </c>
      <c r="G51" s="113" t="s">
        <v>1330</v>
      </c>
      <c r="H51" s="113" t="s">
        <v>1330</v>
      </c>
      <c r="I51" s="113" t="s">
        <v>1330</v>
      </c>
      <c r="J51" s="113" t="s">
        <v>1330</v>
      </c>
      <c r="K51" s="113" t="s">
        <v>1330</v>
      </c>
      <c r="L51" s="6"/>
      <c r="M51" s="104">
        <v>47</v>
      </c>
      <c r="N51" s="105" t="s">
        <v>1535</v>
      </c>
      <c r="O51" s="107" t="str">
        <f t="array" ref="O51">INDEX(十五音韻母對照表!$B$4:$X$53, $M51, $O$1)  &amp; " " &amp; O$4</f>
        <v>om 1</v>
      </c>
      <c r="P51" s="107" t="str">
        <f t="array" ref="P51">INDEX(十五音韻母對照表!$B$4:$X$53, $M51, $O$1)  &amp; " " &amp; P$4</f>
        <v>om 2</v>
      </c>
      <c r="Q51" s="107" t="str">
        <f t="array" ref="Q51">INDEX(十五音韻母對照表!$B$4:$X$53, $M51, $O$1)  &amp; " " &amp; Q$4</f>
        <v>om 3</v>
      </c>
      <c r="R51" s="108" t="str">
        <f t="array" ref="R51">INDEX(十五音韻母對照表!$B$4:$X$53, $M51, $R$1)  &amp; " " &amp; R$4</f>
        <v>ŏmh 4</v>
      </c>
      <c r="S51" s="107" t="str">
        <f t="array" ref="S51">INDEX(十五音韻母對照表!$B$4:$X$53, $M51, $O$1)  &amp; " " &amp; S$4</f>
        <v>om 5</v>
      </c>
      <c r="T51" s="109" t="str">
        <f t="array" ref="T51">INDEX(十五音韻母對照表!$B$4:$X$53, $M51, $O$1)  &amp; " " &amp; T$4</f>
        <v>om 6</v>
      </c>
      <c r="U51" s="107" t="str">
        <f t="array" ref="U51">INDEX(十五音韻母對照表!$B$4:$X$53, $M51, $O$1)  &amp; " " &amp; U$4</f>
        <v>om 7</v>
      </c>
      <c r="V51" s="108" t="str">
        <f t="array" ref="V51">INDEX(十五音韻母對照表!$B$4:$X$53, $M51, $R$1)  &amp; " " &amp; V$4</f>
        <v>ŏmh 8</v>
      </c>
      <c r="W51" s="6"/>
      <c r="X51" s="104">
        <v>47</v>
      </c>
      <c r="Y51" s="105" t="s">
        <v>1535</v>
      </c>
      <c r="Z51" s="85" t="str">
        <f t="array" ref="Z51">INDEX(十五音韻母對照表!$B$4:$X$53, $X51, $Z$1)  &amp; " " &amp; Z$4</f>
        <v>om 1</v>
      </c>
      <c r="AA51" s="85" t="str">
        <f t="array" ref="AA51">INDEX(十五音韻母對照表!$B$4:$X$53, $X51, $Z$1)  &amp; " " &amp; AA$4</f>
        <v>om 2</v>
      </c>
      <c r="AB51" s="85" t="str">
        <f t="array" ref="AB51">INDEX(十五音韻母對照表!$B$4:$X$53, $X51, $Z$1)  &amp; " " &amp; AB$4</f>
        <v>om 3</v>
      </c>
      <c r="AC51" s="220" t="str">
        <f t="array" ref="AC51">INDEX(十五音韻母對照表!$B$4:$X$53, $X51, $AC$1)  &amp; " " &amp; AC$4</f>
        <v>op 4</v>
      </c>
      <c r="AD51" s="85" t="str">
        <f t="array" ref="AD51">INDEX(十五音韻母對照表!$B$4:$X$53, $X51, $Z$1)  &amp; " " &amp; AD$4</f>
        <v>om 5</v>
      </c>
      <c r="AE51" s="221" t="str">
        <f t="array" ref="AE51">INDEX(十五音韻母對照表!$B$4:$X$53, $X51, $Z$1)  &amp; " " &amp; AE$4</f>
        <v>om 6</v>
      </c>
      <c r="AF51" s="85" t="str">
        <f t="array" ref="AF51">INDEX(十五音韻母對照表!$B$4:$X$53, $X51, $Z$1)  &amp; " " &amp; AF$4</f>
        <v>om 7</v>
      </c>
      <c r="AG51" s="220" t="str">
        <f t="array" ref="AG51">INDEX(十五音韻母對照表!$B$4:$X$53, $X51, $AC$1)  &amp; " " &amp; AG$4</f>
        <v>op 8</v>
      </c>
    </row>
    <row r="52" spans="2:33" ht="35">
      <c r="B52" s="104">
        <v>48</v>
      </c>
      <c r="C52" s="105" t="s">
        <v>1537</v>
      </c>
      <c r="D52" s="106" t="s">
        <v>1537</v>
      </c>
      <c r="E52" s="113" t="s">
        <v>1330</v>
      </c>
      <c r="F52" s="113" t="s">
        <v>1330</v>
      </c>
      <c r="G52" s="113" t="s">
        <v>1330</v>
      </c>
      <c r="H52" s="113" t="s">
        <v>1330</v>
      </c>
      <c r="I52" s="113" t="s">
        <v>1330</v>
      </c>
      <c r="J52" s="113" t="s">
        <v>1330</v>
      </c>
      <c r="K52" s="113" t="s">
        <v>1330</v>
      </c>
      <c r="L52" s="6"/>
      <c r="M52" s="104">
        <v>48</v>
      </c>
      <c r="N52" s="105" t="s">
        <v>1537</v>
      </c>
      <c r="O52" s="107" t="str">
        <f t="array" ref="O52">INDEX(十五音韻母對照表!$B$4:$X$53, $M52, $O$1)  &amp; " " &amp; O$4</f>
        <v>ⁿaou 1</v>
      </c>
      <c r="P52" s="107" t="str">
        <f t="array" ref="P52">INDEX(十五音韻母對照表!$B$4:$X$53, $M52, $O$1)  &amp; " " &amp; P$4</f>
        <v>ⁿaou 2</v>
      </c>
      <c r="Q52" s="107" t="str">
        <f t="array" ref="Q52">INDEX(十五音韻母對照表!$B$4:$X$53, $M52, $O$1)  &amp; " " &amp; Q$4</f>
        <v>ⁿaou 3</v>
      </c>
      <c r="R52" s="108" t="str">
        <f t="array" ref="R52">INDEX(十五音韻母對照表!$B$4:$X$53, $M52, $R$1)  &amp; " " &amp; R$4</f>
        <v xml:space="preserve"> 4</v>
      </c>
      <c r="S52" s="107" t="str">
        <f t="array" ref="S52">INDEX(十五音韻母對照表!$B$4:$X$53, $M52, $O$1)  &amp; " " &amp; S$4</f>
        <v>ⁿaou 5</v>
      </c>
      <c r="T52" s="109" t="str">
        <f t="array" ref="T52">INDEX(十五音韻母對照表!$B$4:$X$53, $M52, $O$1)  &amp; " " &amp; T$4</f>
        <v>ⁿaou 6</v>
      </c>
      <c r="U52" s="107" t="str">
        <f t="array" ref="U52">INDEX(十五音韻母對照表!$B$4:$X$53, $M52, $O$1)  &amp; " " &amp; U$4</f>
        <v>ⁿaou 7</v>
      </c>
      <c r="V52" s="108" t="str">
        <f t="array" ref="V52">INDEX(十五音韻母對照表!$B$4:$X$53, $M52, $R$1)  &amp; " " &amp; V$4</f>
        <v xml:space="preserve"> 8</v>
      </c>
      <c r="W52" s="6"/>
      <c r="X52" s="104">
        <v>48</v>
      </c>
      <c r="Y52" s="105" t="s">
        <v>1537</v>
      </c>
      <c r="Z52" s="85" t="str">
        <f t="array" ref="Z52">INDEX(十五音韻母對照表!$B$4:$X$53, $X52, $Z$1)  &amp; " " &amp; Z$4</f>
        <v>aunn 1</v>
      </c>
      <c r="AA52" s="85" t="str">
        <f t="array" ref="AA52">INDEX(十五音韻母對照表!$B$4:$X$53, $X52, $Z$1)  &amp; " " &amp; AA$4</f>
        <v>aunn 2</v>
      </c>
      <c r="AB52" s="85" t="str">
        <f t="array" ref="AB52">INDEX(十五音韻母對照表!$B$4:$X$53, $X52, $Z$1)  &amp; " " &amp; AB$4</f>
        <v>aunn 3</v>
      </c>
      <c r="AC52" s="220" t="str">
        <f t="array" ref="AC52">INDEX(十五音韻母對照表!$B$4:$X$53, $X52, $AC$1)  &amp; " " &amp; AC$4</f>
        <v xml:space="preserve"> 4</v>
      </c>
      <c r="AD52" s="85" t="str">
        <f t="array" ref="AD52">INDEX(十五音韻母對照表!$B$4:$X$53, $X52, $Z$1)  &amp; " " &amp; AD$4</f>
        <v>aunn 5</v>
      </c>
      <c r="AE52" s="221" t="str">
        <f t="array" ref="AE52">INDEX(十五音韻母對照表!$B$4:$X$53, $X52, $Z$1)  &amp; " " &amp; AE$4</f>
        <v>aunn 6</v>
      </c>
      <c r="AF52" s="85" t="str">
        <f t="array" ref="AF52">INDEX(十五音韻母對照表!$B$4:$X$53, $X52, $Z$1)  &amp; " " &amp; AF$4</f>
        <v>aunn 7</v>
      </c>
      <c r="AG52" s="220" t="str">
        <f t="array" ref="AG52">INDEX(十五音韻母對照表!$B$4:$X$53, $X52, $AC$1)  &amp; " " &amp; AG$4</f>
        <v xml:space="preserve"> 8</v>
      </c>
    </row>
    <row r="53" spans="2:33" ht="35">
      <c r="B53" s="104">
        <v>49</v>
      </c>
      <c r="C53" s="105" t="s">
        <v>1538</v>
      </c>
      <c r="D53" s="106" t="s">
        <v>1538</v>
      </c>
      <c r="E53" s="113" t="s">
        <v>1330</v>
      </c>
      <c r="F53" s="113" t="s">
        <v>1330</v>
      </c>
      <c r="G53" s="113" t="s">
        <v>1330</v>
      </c>
      <c r="H53" s="113" t="s">
        <v>1330</v>
      </c>
      <c r="I53" s="113" t="s">
        <v>1330</v>
      </c>
      <c r="J53" s="113" t="s">
        <v>1330</v>
      </c>
      <c r="K53" s="113" t="s">
        <v>1330</v>
      </c>
      <c r="L53" s="6"/>
      <c r="M53" s="104">
        <v>49</v>
      </c>
      <c r="N53" s="105" t="s">
        <v>1538</v>
      </c>
      <c r="O53" s="107" t="str">
        <f t="array" ref="O53">INDEX(十五音韻母對照表!$B$4:$X$53, $M53, $O$1)  &amp; " " &amp; O$4</f>
        <v>ⁿo 1</v>
      </c>
      <c r="P53" s="107" t="str">
        <f t="array" ref="P53">INDEX(十五音韻母對照表!$B$4:$X$53, $M53, $O$1)  &amp; " " &amp; P$4</f>
        <v>ⁿo 2</v>
      </c>
      <c r="Q53" s="107" t="str">
        <f t="array" ref="Q53">INDEX(十五音韻母對照表!$B$4:$X$53, $M53, $O$1)  &amp; " " &amp; Q$4</f>
        <v>ⁿo 3</v>
      </c>
      <c r="R53" s="108" t="str">
        <f t="array" ref="R53">INDEX(十五音韻母對照表!$B$4:$X$53, $M53, $R$1)  &amp; " " &amp; R$4</f>
        <v>ⁿŏh 4</v>
      </c>
      <c r="S53" s="107" t="str">
        <f t="array" ref="S53">INDEX(十五音韻母對照表!$B$4:$X$53, $M53, $O$1)  &amp; " " &amp; S$4</f>
        <v>ⁿo 5</v>
      </c>
      <c r="T53" s="109" t="str">
        <f t="array" ref="T53">INDEX(十五音韻母對照表!$B$4:$X$53, $M53, $O$1)  &amp; " " &amp; T$4</f>
        <v>ⁿo 6</v>
      </c>
      <c r="U53" s="107" t="str">
        <f t="array" ref="U53">INDEX(十五音韻母對照表!$B$4:$X$53, $M53, $O$1)  &amp; " " &amp; U$4</f>
        <v>ⁿo 7</v>
      </c>
      <c r="V53" s="108" t="str">
        <f t="array" ref="V53">INDEX(十五音韻母對照表!$B$4:$X$53, $M53, $R$1)  &amp; " " &amp; V$4</f>
        <v>ⁿŏh 8</v>
      </c>
      <c r="W53" s="6"/>
      <c r="X53" s="104">
        <v>49</v>
      </c>
      <c r="Y53" s="105" t="s">
        <v>1538</v>
      </c>
      <c r="Z53" s="85" t="str">
        <f t="array" ref="Z53">INDEX(十五音韻母對照表!$B$4:$X$53, $X53, $Z$1)  &amp; " " &amp; Z$4</f>
        <v>onn 1</v>
      </c>
      <c r="AA53" s="85" t="str">
        <f t="array" ref="AA53">INDEX(十五音韻母對照表!$B$4:$X$53, $X53, $Z$1)  &amp; " " &amp; AA$4</f>
        <v>onn 2</v>
      </c>
      <c r="AB53" s="85" t="str">
        <f t="array" ref="AB53">INDEX(十五音韻母對照表!$B$4:$X$53, $X53, $Z$1)  &amp; " " &amp; AB$4</f>
        <v>onn 3</v>
      </c>
      <c r="AC53" s="220" t="str">
        <f t="array" ref="AC53">INDEX(十五音韻母對照表!$B$4:$X$53, $X53, $AC$1)  &amp; " " &amp; AC$4</f>
        <v>onnh 4</v>
      </c>
      <c r="AD53" s="85" t="str">
        <f t="array" ref="AD53">INDEX(十五音韻母對照表!$B$4:$X$53, $X53, $Z$1)  &amp; " " &amp; AD$4</f>
        <v>onn 5</v>
      </c>
      <c r="AE53" s="221" t="str">
        <f t="array" ref="AE53">INDEX(十五音韻母對照表!$B$4:$X$53, $X53, $Z$1)  &amp; " " &amp; AE$4</f>
        <v>onn 6</v>
      </c>
      <c r="AF53" s="85" t="str">
        <f t="array" ref="AF53">INDEX(十五音韻母對照表!$B$4:$X$53, $X53, $Z$1)  &amp; " " &amp; AF$4</f>
        <v>onn 7</v>
      </c>
      <c r="AG53" s="220" t="str">
        <f t="array" ref="AG53">INDEX(十五音韻母對照表!$B$4:$X$53, $X53, $AC$1)  &amp; " " &amp; AG$4</f>
        <v>onnh 8</v>
      </c>
    </row>
    <row r="54" spans="2:33" ht="35">
      <c r="B54" s="104">
        <v>50</v>
      </c>
      <c r="C54" s="105" t="s">
        <v>1539</v>
      </c>
      <c r="D54" s="106" t="s">
        <v>1539</v>
      </c>
      <c r="E54" s="113" t="s">
        <v>1330</v>
      </c>
      <c r="F54" s="113" t="s">
        <v>1330</v>
      </c>
      <c r="G54" s="113" t="s">
        <v>1330</v>
      </c>
      <c r="H54" s="106" t="s">
        <v>1539</v>
      </c>
      <c r="I54" s="113" t="s">
        <v>1330</v>
      </c>
      <c r="J54" s="113" t="s">
        <v>1330</v>
      </c>
      <c r="K54" s="113" t="s">
        <v>1330</v>
      </c>
      <c r="L54" s="6"/>
      <c r="M54" s="104">
        <v>50</v>
      </c>
      <c r="N54" s="105" t="s">
        <v>1539</v>
      </c>
      <c r="O54" s="107" t="str">
        <f t="array" ref="O54">INDEX(十五音韻母對照表!$B$4:$X$53, $M54, $O$1)  &amp; " " &amp; O$4</f>
        <v>ⁿew 1</v>
      </c>
      <c r="P54" s="107" t="str">
        <f t="array" ref="P54">INDEX(十五音韻母對照表!$B$4:$X$53, $M54, $O$1)  &amp; " " &amp; P$4</f>
        <v>ⁿew 2</v>
      </c>
      <c r="Q54" s="107" t="str">
        <f t="array" ref="Q54">INDEX(十五音韻母對照表!$B$4:$X$53, $M54, $O$1)  &amp; " " &amp; Q$4</f>
        <v>ⁿew 3</v>
      </c>
      <c r="R54" s="108" t="str">
        <f t="array" ref="R54">INDEX(十五音韻母對照表!$B$4:$X$53, $M54, $R$1)  &amp; " " &amp; R$4</f>
        <v xml:space="preserve"> 4</v>
      </c>
      <c r="S54" s="107" t="str">
        <f t="array" ref="S54">INDEX(十五音韻母對照表!$B$4:$X$53, $M54, $O$1)  &amp; " " &amp; S$4</f>
        <v>ⁿew 5</v>
      </c>
      <c r="T54" s="109" t="str">
        <f t="array" ref="T54">INDEX(十五音韻母對照表!$B$4:$X$53, $M54, $O$1)  &amp; " " &amp; T$4</f>
        <v>ⁿew 6</v>
      </c>
      <c r="U54" s="107" t="str">
        <f t="array" ref="U54">INDEX(十五音韻母對照表!$B$4:$X$53, $M54, $O$1)  &amp; " " &amp; U$4</f>
        <v>ⁿew 7</v>
      </c>
      <c r="V54" s="108" t="str">
        <f t="array" ref="V54">INDEX(十五音韻母對照表!$B$4:$X$53, $M54, $R$1)  &amp; " " &amp; V$4</f>
        <v xml:space="preserve"> 8</v>
      </c>
      <c r="W54" s="6"/>
      <c r="X54" s="104">
        <v>50</v>
      </c>
      <c r="Y54" s="105" t="s">
        <v>1539</v>
      </c>
      <c r="Z54" s="85" t="str">
        <f t="array" ref="Z54">INDEX(十五音韻母對照表!$B$4:$X$53, $X54, $Z$1)  &amp; " " &amp; Z$4</f>
        <v>iunn 1</v>
      </c>
      <c r="AA54" s="85" t="str">
        <f t="array" ref="AA54">INDEX(十五音韻母對照表!$B$4:$X$53, $X54, $Z$1)  &amp; " " &amp; AA$4</f>
        <v>iunn 2</v>
      </c>
      <c r="AB54" s="85" t="str">
        <f t="array" ref="AB54">INDEX(十五音韻母對照表!$B$4:$X$53, $X54, $Z$1)  &amp; " " &amp; AB$4</f>
        <v>iunn 3</v>
      </c>
      <c r="AC54" s="220" t="str">
        <f t="array" ref="AC54">INDEX(十五音韻母對照表!$B$4:$X$53, $X54, $AC$1)  &amp; " " &amp; AC$4</f>
        <v xml:space="preserve"> 4</v>
      </c>
      <c r="AD54" s="85" t="str">
        <f t="array" ref="AD54">INDEX(十五音韻母對照表!$B$4:$X$53, $X54, $Z$1)  &amp; " " &amp; AD$4</f>
        <v>iunn 5</v>
      </c>
      <c r="AE54" s="221" t="str">
        <f t="array" ref="AE54">INDEX(十五音韻母對照表!$B$4:$X$53, $X54, $Z$1)  &amp; " " &amp; AE$4</f>
        <v>iunn 6</v>
      </c>
      <c r="AF54" s="85" t="str">
        <f t="array" ref="AF54">INDEX(十五音韻母對照表!$B$4:$X$53, $X54, $Z$1)  &amp; " " &amp; AF$4</f>
        <v>iunn 7</v>
      </c>
      <c r="AG54" s="220" t="str">
        <f t="array" ref="AG54">INDEX(十五音韻母對照表!$B$4:$X$53, $X54, $AC$1)  &amp; " " &amp; AG$4</f>
        <v xml:space="preserve"> 8</v>
      </c>
    </row>
  </sheetData>
  <mergeCells count="6">
    <mergeCell ref="Y3:Y4"/>
    <mergeCell ref="B3:B4"/>
    <mergeCell ref="C3:C4"/>
    <mergeCell ref="M3:M4"/>
    <mergeCell ref="N3:N4"/>
    <mergeCell ref="X3:X4"/>
  </mergeCells>
  <phoneticPr fontId="8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具名範圍</vt:lpstr>
      </vt:variant>
      <vt:variant>
        <vt:i4>32</vt:i4>
      </vt:variant>
    </vt:vector>
  </HeadingPairs>
  <TitlesOfParts>
    <vt:vector size="57" baseType="lpstr">
      <vt:lpstr>漢字標音</vt:lpstr>
      <vt:lpstr>【拼音】白話字</vt:lpstr>
      <vt:lpstr>【拼音】方音</vt:lpstr>
      <vt:lpstr>【拼音】閩拼</vt:lpstr>
      <vt:lpstr>聲母表</vt:lpstr>
      <vt:lpstr>韻母表</vt:lpstr>
      <vt:lpstr>顎音化聲母</vt:lpstr>
      <vt:lpstr>白話字音節列表</vt:lpstr>
      <vt:lpstr>白話字八音反切</vt:lpstr>
      <vt:lpstr>台羅八音反切</vt:lpstr>
      <vt:lpstr>【設定】韻母排序對照表</vt:lpstr>
      <vt:lpstr>【設定】聲調對照表</vt:lpstr>
      <vt:lpstr>閩拼八音反切</vt:lpstr>
      <vt:lpstr>方音八音反切</vt:lpstr>
      <vt:lpstr>【設定】總表</vt:lpstr>
      <vt:lpstr>十五音-聲韻清單</vt:lpstr>
      <vt:lpstr>十五音韻母對照表</vt:lpstr>
      <vt:lpstr>通用拚音-輔音</vt:lpstr>
      <vt:lpstr>通用拚音-韻母</vt:lpstr>
      <vt:lpstr>閩拼聲表</vt:lpstr>
      <vt:lpstr>閩拼韻表</vt:lpstr>
      <vt:lpstr>閩拼調表</vt:lpstr>
      <vt:lpstr>【聲調】列表-bak</vt:lpstr>
      <vt:lpstr>【設定】排序表</vt:lpstr>
      <vt:lpstr>【設定】50韻母八音反切</vt:lpstr>
      <vt:lpstr>入聲韻母清單</vt:lpstr>
      <vt:lpstr>十五音入聲碼</vt:lpstr>
      <vt:lpstr>十五音舒聲碼</vt:lpstr>
      <vt:lpstr>十五音聲母</vt:lpstr>
      <vt:lpstr>十五音聲母資料表</vt:lpstr>
      <vt:lpstr>十五音韻母</vt:lpstr>
      <vt:lpstr>十五音韻母清單</vt:lpstr>
      <vt:lpstr>十五音韻母資料表</vt:lpstr>
      <vt:lpstr>中文數值資料表</vt:lpstr>
      <vt:lpstr>【設定】排序表!中文數值對照表</vt:lpstr>
      <vt:lpstr>方音八音反切資料表</vt:lpstr>
      <vt:lpstr>台羅入聲韻母清單</vt:lpstr>
      <vt:lpstr>台羅舒聲韻母清單</vt:lpstr>
      <vt:lpstr>台羅韻母八聲調資料表</vt:lpstr>
      <vt:lpstr>台羅韻母清單</vt:lpstr>
      <vt:lpstr>白話字韻母八聲調資料表</vt:lpstr>
      <vt:lpstr>麥氏入聲韻母清單</vt:lpstr>
      <vt:lpstr>麥氏舒聲韻母清單</vt:lpstr>
      <vt:lpstr>舒聲韻母清單</vt:lpstr>
      <vt:lpstr>閩拼入聲韻母清單</vt:lpstr>
      <vt:lpstr>閩拼舒聲韻母清單</vt:lpstr>
      <vt:lpstr>閩拼聲母清單</vt:lpstr>
      <vt:lpstr>閩拼韻母八聲調資料表</vt:lpstr>
      <vt:lpstr>閩拼韻母清單</vt:lpstr>
      <vt:lpstr>閩拼韻母資料表</vt:lpstr>
      <vt:lpstr>閩拼韻表</vt:lpstr>
      <vt:lpstr>標題符號清單</vt:lpstr>
      <vt:lpstr>聲母資料表</vt:lpstr>
      <vt:lpstr>聲母碼</vt:lpstr>
      <vt:lpstr>顎音化聲母資料表</vt:lpstr>
      <vt:lpstr>韻母資料表</vt:lpstr>
      <vt:lpstr>韻母碼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正中 居</cp:lastModifiedBy>
  <cp:revision/>
  <dcterms:created xsi:type="dcterms:W3CDTF">2023-10-26T02:04:18Z</dcterms:created>
  <dcterms:modified xsi:type="dcterms:W3CDTF">2023-10-28T15:57:34Z</dcterms:modified>
  <cp:category/>
  <cp:contentStatus/>
</cp:coreProperties>
</file>